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FR\"/>
    </mc:Choice>
  </mc:AlternateContent>
  <bookViews>
    <workbookView xWindow="-105" yWindow="-105" windowWidth="23250" windowHeight="1245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7" i="51" l="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Y106" i="51"/>
  <c r="X106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Y102" i="51"/>
  <c r="X102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Y101" i="51"/>
  <c r="X101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Y100" i="51"/>
  <c r="X100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Y99" i="51"/>
  <c r="X99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Y98" i="51"/>
  <c r="X98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Y97" i="51"/>
  <c r="X97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Y96" i="51"/>
  <c r="X96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Y92" i="51"/>
  <c r="X92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Y91" i="51"/>
  <c r="X91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Y90" i="51"/>
  <c r="X90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Y89" i="51"/>
  <c r="X89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Y88" i="51"/>
  <c r="X88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Y86" i="51"/>
  <c r="X86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Y85" i="51"/>
  <c r="X85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Y84" i="51"/>
  <c r="X84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Y82" i="51"/>
  <c r="X82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Y81" i="51"/>
  <c r="X81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Y79" i="51"/>
  <c r="X79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K73" i="51" s="1"/>
  <c r="J79" i="51"/>
  <c r="I79" i="51"/>
  <c r="H79" i="51"/>
  <c r="G79" i="51"/>
  <c r="F79" i="51"/>
  <c r="E79" i="51"/>
  <c r="D79" i="51"/>
  <c r="C79" i="51"/>
  <c r="B79" i="51"/>
  <c r="Y78" i="51"/>
  <c r="X78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Y77" i="51"/>
  <c r="X77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Y76" i="51"/>
  <c r="X76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Y75" i="51"/>
  <c r="X75" i="51"/>
  <c r="W75" i="51"/>
  <c r="V75" i="51"/>
  <c r="V73" i="51" s="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Y74" i="51"/>
  <c r="Y73" i="51" s="1"/>
  <c r="X74" i="51"/>
  <c r="X73" i="51" s="1"/>
  <c r="W74" i="51"/>
  <c r="W73" i="51" s="1"/>
  <c r="V74" i="51"/>
  <c r="U74" i="51"/>
  <c r="U73" i="51" s="1"/>
  <c r="T74" i="51"/>
  <c r="T73" i="51" s="1"/>
  <c r="S74" i="51"/>
  <c r="S73" i="51" s="1"/>
  <c r="R74" i="51"/>
  <c r="R73" i="51" s="1"/>
  <c r="Q74" i="51"/>
  <c r="Q73" i="51" s="1"/>
  <c r="P74" i="51"/>
  <c r="P73" i="51" s="1"/>
  <c r="O74" i="51"/>
  <c r="N74" i="51"/>
  <c r="N73" i="51" s="1"/>
  <c r="M74" i="51"/>
  <c r="L74" i="51"/>
  <c r="K74" i="51"/>
  <c r="J74" i="51"/>
  <c r="I74" i="51"/>
  <c r="I73" i="51" s="1"/>
  <c r="H74" i="51"/>
  <c r="H73" i="51" s="1"/>
  <c r="G74" i="51"/>
  <c r="G73" i="51" s="1"/>
  <c r="F74" i="51"/>
  <c r="F73" i="51" s="1"/>
  <c r="E74" i="51"/>
  <c r="E73" i="51" s="1"/>
  <c r="D74" i="51"/>
  <c r="D73" i="51" s="1"/>
  <c r="C74" i="51"/>
  <c r="C73" i="51" s="1"/>
  <c r="B74" i="51"/>
  <c r="B73" i="51" s="1"/>
  <c r="O73" i="51"/>
  <c r="M73" i="51"/>
  <c r="L73" i="51"/>
  <c r="J73" i="51"/>
  <c r="Y54" i="51"/>
  <c r="X54" i="51"/>
  <c r="W54" i="51"/>
  <c r="V54" i="51"/>
  <c r="U54" i="51"/>
  <c r="T54" i="51"/>
  <c r="S54" i="51"/>
  <c r="R54" i="51"/>
  <c r="Q54" i="51"/>
  <c r="P54" i="51"/>
  <c r="O54" i="51"/>
  <c r="N54" i="51"/>
  <c r="M54" i="51"/>
  <c r="L54" i="51"/>
  <c r="L105" i="51" s="1"/>
  <c r="K54" i="51"/>
  <c r="K105" i="51" s="1"/>
  <c r="J54" i="51"/>
  <c r="J105" i="51" s="1"/>
  <c r="I54" i="51"/>
  <c r="I105" i="51" s="1"/>
  <c r="H54" i="51"/>
  <c r="G54" i="51"/>
  <c r="F54" i="51"/>
  <c r="E54" i="51"/>
  <c r="D54" i="51"/>
  <c r="C54" i="51"/>
  <c r="B54" i="51"/>
  <c r="Y35" i="51"/>
  <c r="Y104" i="51" s="1"/>
  <c r="X35" i="51"/>
  <c r="W35" i="51"/>
  <c r="V35" i="51"/>
  <c r="U35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H35" i="51"/>
  <c r="H104" i="51" s="1"/>
  <c r="G35" i="51"/>
  <c r="G104" i="51" s="1"/>
  <c r="F35" i="51"/>
  <c r="F104" i="51" s="1"/>
  <c r="E35" i="51"/>
  <c r="E104" i="51" s="1"/>
  <c r="D35" i="51"/>
  <c r="C35" i="51"/>
  <c r="B35" i="51"/>
  <c r="Y27" i="51"/>
  <c r="X27" i="51"/>
  <c r="W27" i="51"/>
  <c r="V27" i="51"/>
  <c r="U27" i="51"/>
  <c r="U103" i="51" s="1"/>
  <c r="T27" i="51"/>
  <c r="S27" i="51"/>
  <c r="R27" i="51"/>
  <c r="Q27" i="51"/>
  <c r="P27" i="51"/>
  <c r="O27" i="51"/>
  <c r="N27" i="51"/>
  <c r="M27" i="51"/>
  <c r="L27" i="51"/>
  <c r="K27" i="51"/>
  <c r="J27" i="51"/>
  <c r="I27" i="51"/>
  <c r="H27" i="51"/>
  <c r="G27" i="51"/>
  <c r="F27" i="51"/>
  <c r="E27" i="51"/>
  <c r="D27" i="51"/>
  <c r="D103" i="51" s="1"/>
  <c r="C27" i="51"/>
  <c r="C103" i="51" s="1"/>
  <c r="B27" i="51"/>
  <c r="B103" i="51" s="1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Y106" i="50"/>
  <c r="X106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Y102" i="50"/>
  <c r="X102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Y101" i="50"/>
  <c r="X101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Y100" i="50"/>
  <c r="X100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Y99" i="50"/>
  <c r="X99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Y98" i="50"/>
  <c r="X98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Y97" i="50"/>
  <c r="X97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Y96" i="50"/>
  <c r="X96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Y92" i="50"/>
  <c r="X92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Y91" i="50"/>
  <c r="X91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Y90" i="50"/>
  <c r="X90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Y89" i="50"/>
  <c r="X89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Y88" i="50"/>
  <c r="X88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Y86" i="50"/>
  <c r="X86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Y85" i="50"/>
  <c r="X85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Y84" i="50"/>
  <c r="X84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Y82" i="50"/>
  <c r="X82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Y81" i="50"/>
  <c r="X81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Y79" i="50"/>
  <c r="X79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Y78" i="50"/>
  <c r="X78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Y77" i="50"/>
  <c r="X77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Y76" i="50"/>
  <c r="X76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Y75" i="50"/>
  <c r="X75" i="50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E73" i="50" s="1"/>
  <c r="D75" i="50"/>
  <c r="D73" i="50" s="1"/>
  <c r="C75" i="50"/>
  <c r="B75" i="50"/>
  <c r="Y74" i="50"/>
  <c r="Y73" i="50" s="1"/>
  <c r="X74" i="50"/>
  <c r="X73" i="50" s="1"/>
  <c r="W74" i="50"/>
  <c r="W73" i="50" s="1"/>
  <c r="V74" i="50"/>
  <c r="V73" i="50" s="1"/>
  <c r="U74" i="50"/>
  <c r="U73" i="50" s="1"/>
  <c r="T74" i="50"/>
  <c r="T73" i="50" s="1"/>
  <c r="S74" i="50"/>
  <c r="S73" i="50" s="1"/>
  <c r="R74" i="50"/>
  <c r="R73" i="50" s="1"/>
  <c r="Q74" i="50"/>
  <c r="Q73" i="50" s="1"/>
  <c r="P74" i="50"/>
  <c r="P73" i="50" s="1"/>
  <c r="O74" i="50"/>
  <c r="O73" i="50" s="1"/>
  <c r="N74" i="50"/>
  <c r="N73" i="50" s="1"/>
  <c r="M74" i="50"/>
  <c r="M73" i="50" s="1"/>
  <c r="L74" i="50"/>
  <c r="L73" i="50" s="1"/>
  <c r="K74" i="50"/>
  <c r="K73" i="50" s="1"/>
  <c r="J74" i="50"/>
  <c r="J73" i="50" s="1"/>
  <c r="I74" i="50"/>
  <c r="H74" i="50"/>
  <c r="G74" i="50"/>
  <c r="F74" i="50"/>
  <c r="E74" i="50"/>
  <c r="D74" i="50"/>
  <c r="C74" i="50"/>
  <c r="C73" i="50" s="1"/>
  <c r="B74" i="50"/>
  <c r="B73" i="50" s="1"/>
  <c r="I73" i="50"/>
  <c r="H73" i="50"/>
  <c r="G73" i="50"/>
  <c r="F73" i="50"/>
  <c r="Y54" i="50"/>
  <c r="X54" i="50"/>
  <c r="W54" i="50"/>
  <c r="V54" i="50"/>
  <c r="U54" i="50"/>
  <c r="T54" i="50"/>
  <c r="S54" i="50"/>
  <c r="R54" i="50"/>
  <c r="Q54" i="50"/>
  <c r="P54" i="50"/>
  <c r="O54" i="50"/>
  <c r="N54" i="50"/>
  <c r="M54" i="50"/>
  <c r="L54" i="50"/>
  <c r="K54" i="50"/>
  <c r="J54" i="50"/>
  <c r="I54" i="50"/>
  <c r="H54" i="50"/>
  <c r="G54" i="50"/>
  <c r="F54" i="50"/>
  <c r="E54" i="50"/>
  <c r="D54" i="50"/>
  <c r="C54" i="50"/>
  <c r="B54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G35" i="50"/>
  <c r="F35" i="50"/>
  <c r="E35" i="50"/>
  <c r="D35" i="50"/>
  <c r="C35" i="50"/>
  <c r="B35" i="50"/>
  <c r="Y27" i="50"/>
  <c r="X27" i="50"/>
  <c r="W27" i="50"/>
  <c r="V27" i="50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D27" i="50"/>
  <c r="C27" i="50"/>
  <c r="B27" i="50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Y106" i="49"/>
  <c r="X106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Y102" i="49"/>
  <c r="X102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Y101" i="49"/>
  <c r="X101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Y100" i="49"/>
  <c r="X100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Y99" i="49"/>
  <c r="X99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Y98" i="49"/>
  <c r="X98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Y97" i="49"/>
  <c r="X97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Y92" i="49"/>
  <c r="X92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Y91" i="49"/>
  <c r="X91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Y90" i="49"/>
  <c r="X90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Y89" i="49"/>
  <c r="X89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Y88" i="49"/>
  <c r="X88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Y86" i="49"/>
  <c r="X86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Y85" i="49"/>
  <c r="X85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Y84" i="49"/>
  <c r="X84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Y82" i="49"/>
  <c r="X82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Y81" i="49"/>
  <c r="X81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Y79" i="49"/>
  <c r="X79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G73" i="49" s="1"/>
  <c r="F79" i="49"/>
  <c r="E79" i="49"/>
  <c r="D79" i="49"/>
  <c r="C79" i="49"/>
  <c r="B79" i="49"/>
  <c r="Y78" i="49"/>
  <c r="X78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Y77" i="49"/>
  <c r="X77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Y76" i="49"/>
  <c r="X76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Y75" i="49"/>
  <c r="Y73" i="49" s="1"/>
  <c r="X75" i="49"/>
  <c r="W75" i="49"/>
  <c r="V75" i="49"/>
  <c r="U75" i="49"/>
  <c r="T75" i="49"/>
  <c r="S75" i="49"/>
  <c r="S73" i="49" s="1"/>
  <c r="R75" i="49"/>
  <c r="Q75" i="49"/>
  <c r="P75" i="49"/>
  <c r="O75" i="49"/>
  <c r="N75" i="49"/>
  <c r="M75" i="49"/>
  <c r="L75" i="49"/>
  <c r="K75" i="49"/>
  <c r="J75" i="49"/>
  <c r="I75" i="49"/>
  <c r="I73" i="49" s="1"/>
  <c r="H75" i="49"/>
  <c r="G75" i="49"/>
  <c r="F75" i="49"/>
  <c r="E75" i="49"/>
  <c r="D75" i="49"/>
  <c r="D73" i="49" s="1"/>
  <c r="C75" i="49"/>
  <c r="C73" i="49" s="1"/>
  <c r="B75" i="49"/>
  <c r="B73" i="49" s="1"/>
  <c r="Y74" i="49"/>
  <c r="X74" i="49"/>
  <c r="X73" i="49" s="1"/>
  <c r="W74" i="49"/>
  <c r="W73" i="49" s="1"/>
  <c r="V74" i="49"/>
  <c r="V73" i="49" s="1"/>
  <c r="U74" i="49"/>
  <c r="U73" i="49" s="1"/>
  <c r="T74" i="49"/>
  <c r="T73" i="49" s="1"/>
  <c r="S74" i="49"/>
  <c r="R74" i="49"/>
  <c r="R73" i="49" s="1"/>
  <c r="Q74" i="49"/>
  <c r="Q73" i="49" s="1"/>
  <c r="P74" i="49"/>
  <c r="P73" i="49" s="1"/>
  <c r="O74" i="49"/>
  <c r="O73" i="49" s="1"/>
  <c r="N74" i="49"/>
  <c r="N73" i="49" s="1"/>
  <c r="M74" i="49"/>
  <c r="M73" i="49" s="1"/>
  <c r="L74" i="49"/>
  <c r="L73" i="49" s="1"/>
  <c r="K74" i="49"/>
  <c r="J74" i="49"/>
  <c r="I74" i="49"/>
  <c r="H74" i="49"/>
  <c r="G74" i="49"/>
  <c r="F74" i="49"/>
  <c r="E74" i="49"/>
  <c r="E73" i="49" s="1"/>
  <c r="D74" i="49"/>
  <c r="C74" i="49"/>
  <c r="B74" i="49"/>
  <c r="K73" i="49"/>
  <c r="J73" i="49"/>
  <c r="H73" i="49"/>
  <c r="F73" i="49"/>
  <c r="Y54" i="49"/>
  <c r="Y105" i="49" s="1"/>
  <c r="X54" i="49"/>
  <c r="X105" i="49" s="1"/>
  <c r="W54" i="49"/>
  <c r="W105" i="49" s="1"/>
  <c r="V54" i="49"/>
  <c r="V105" i="49" s="1"/>
  <c r="U54" i="49"/>
  <c r="U105" i="49" s="1"/>
  <c r="T54" i="49"/>
  <c r="T105" i="49" s="1"/>
  <c r="S54" i="49"/>
  <c r="S105" i="49" s="1"/>
  <c r="R54" i="49"/>
  <c r="R105" i="49" s="1"/>
  <c r="Q54" i="49"/>
  <c r="Q105" i="49" s="1"/>
  <c r="P54" i="49"/>
  <c r="P105" i="49" s="1"/>
  <c r="O54" i="49"/>
  <c r="O105" i="49" s="1"/>
  <c r="N54" i="49"/>
  <c r="N105" i="49" s="1"/>
  <c r="M54" i="49"/>
  <c r="M105" i="49" s="1"/>
  <c r="L54" i="49"/>
  <c r="L105" i="49" s="1"/>
  <c r="K54" i="49"/>
  <c r="K105" i="49" s="1"/>
  <c r="J54" i="49"/>
  <c r="J105" i="49" s="1"/>
  <c r="I54" i="49"/>
  <c r="I105" i="49" s="1"/>
  <c r="H54" i="49"/>
  <c r="H105" i="49" s="1"/>
  <c r="G54" i="49"/>
  <c r="G105" i="49" s="1"/>
  <c r="F54" i="49"/>
  <c r="F105" i="49" s="1"/>
  <c r="E54" i="49"/>
  <c r="E105" i="49" s="1"/>
  <c r="D54" i="49"/>
  <c r="D105" i="49" s="1"/>
  <c r="C54" i="49"/>
  <c r="C105" i="49" s="1"/>
  <c r="B54" i="49"/>
  <c r="B105" i="49" s="1"/>
  <c r="Y35" i="49"/>
  <c r="Y104" i="49" s="1"/>
  <c r="X35" i="49"/>
  <c r="X104" i="49" s="1"/>
  <c r="W35" i="49"/>
  <c r="W104" i="49" s="1"/>
  <c r="V35" i="49"/>
  <c r="V104" i="49" s="1"/>
  <c r="U35" i="49"/>
  <c r="U104" i="49" s="1"/>
  <c r="T35" i="49"/>
  <c r="T104" i="49" s="1"/>
  <c r="S35" i="49"/>
  <c r="S104" i="49" s="1"/>
  <c r="R35" i="49"/>
  <c r="R104" i="49" s="1"/>
  <c r="Q35" i="49"/>
  <c r="Q104" i="49" s="1"/>
  <c r="P35" i="49"/>
  <c r="P104" i="49" s="1"/>
  <c r="O35" i="49"/>
  <c r="O104" i="49" s="1"/>
  <c r="N35" i="49"/>
  <c r="N104" i="49" s="1"/>
  <c r="M35" i="49"/>
  <c r="M104" i="49" s="1"/>
  <c r="L35" i="49"/>
  <c r="L104" i="49" s="1"/>
  <c r="K35" i="49"/>
  <c r="K104" i="49" s="1"/>
  <c r="J35" i="49"/>
  <c r="J104" i="49" s="1"/>
  <c r="I35" i="49"/>
  <c r="I104" i="49" s="1"/>
  <c r="H35" i="49"/>
  <c r="H104" i="49" s="1"/>
  <c r="G35" i="49"/>
  <c r="G104" i="49" s="1"/>
  <c r="F35" i="49"/>
  <c r="F104" i="49" s="1"/>
  <c r="E35" i="49"/>
  <c r="E104" i="49" s="1"/>
  <c r="D35" i="49"/>
  <c r="D104" i="49" s="1"/>
  <c r="C35" i="49"/>
  <c r="C104" i="49" s="1"/>
  <c r="B35" i="49"/>
  <c r="B104" i="49" s="1"/>
  <c r="Y27" i="49"/>
  <c r="Y103" i="49" s="1"/>
  <c r="X27" i="49"/>
  <c r="X103" i="49" s="1"/>
  <c r="X96" i="49" s="1"/>
  <c r="W27" i="49"/>
  <c r="W103" i="49" s="1"/>
  <c r="V27" i="49"/>
  <c r="V103" i="49" s="1"/>
  <c r="U27" i="49"/>
  <c r="U103" i="49" s="1"/>
  <c r="T27" i="49"/>
  <c r="T103" i="49" s="1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C103" i="49" s="1"/>
  <c r="B27" i="49"/>
  <c r="B103" i="49" s="1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Y33" i="48"/>
  <c r="Y38" i="48" s="1"/>
  <c r="X33" i="48"/>
  <c r="X38" i="48" s="1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Y20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Y78" i="47"/>
  <c r="X78" i="47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Y76" i="47"/>
  <c r="X76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Y75" i="47"/>
  <c r="X75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Y74" i="47"/>
  <c r="X74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Y73" i="47"/>
  <c r="X73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Y72" i="47"/>
  <c r="X72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Y71" i="47"/>
  <c r="X71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Y70" i="47"/>
  <c r="X70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Y69" i="47"/>
  <c r="X69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Y65" i="47"/>
  <c r="X65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Y64" i="47"/>
  <c r="X64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Y63" i="47"/>
  <c r="X63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Y62" i="47"/>
  <c r="X62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Y61" i="47"/>
  <c r="X61" i="47"/>
  <c r="W61" i="47"/>
  <c r="V61" i="47"/>
  <c r="U61" i="47"/>
  <c r="T61" i="47"/>
  <c r="S61" i="47"/>
  <c r="R61" i="47"/>
  <c r="Q61" i="47"/>
  <c r="P61" i="47"/>
  <c r="O61" i="47"/>
  <c r="O52" i="47" s="1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Y59" i="47"/>
  <c r="X59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Y58" i="47"/>
  <c r="X58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Y57" i="47"/>
  <c r="X57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Y56" i="47"/>
  <c r="X56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Y55" i="47"/>
  <c r="X55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K52" i="47" s="1"/>
  <c r="J55" i="47"/>
  <c r="J52" i="47" s="1"/>
  <c r="I55" i="47"/>
  <c r="H55" i="47"/>
  <c r="G55" i="47"/>
  <c r="F55" i="47"/>
  <c r="E55" i="47"/>
  <c r="D55" i="47"/>
  <c r="C55" i="47"/>
  <c r="B55" i="47"/>
  <c r="Y54" i="47"/>
  <c r="X54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I52" i="47" s="1"/>
  <c r="H54" i="47"/>
  <c r="H52" i="47" s="1"/>
  <c r="G54" i="47"/>
  <c r="G52" i="47" s="1"/>
  <c r="F54" i="47"/>
  <c r="F52" i="47" s="1"/>
  <c r="E54" i="47"/>
  <c r="D54" i="47"/>
  <c r="C54" i="47"/>
  <c r="B54" i="47"/>
  <c r="Y53" i="47"/>
  <c r="Y52" i="47" s="1"/>
  <c r="X53" i="47"/>
  <c r="X52" i="47" s="1"/>
  <c r="W53" i="47"/>
  <c r="W52" i="47" s="1"/>
  <c r="V53" i="47"/>
  <c r="V52" i="47" s="1"/>
  <c r="U53" i="47"/>
  <c r="U52" i="47" s="1"/>
  <c r="T53" i="47"/>
  <c r="T52" i="47" s="1"/>
  <c r="S53" i="47"/>
  <c r="S52" i="47" s="1"/>
  <c r="R53" i="47"/>
  <c r="R52" i="47" s="1"/>
  <c r="Q53" i="47"/>
  <c r="Q52" i="47" s="1"/>
  <c r="P53" i="47"/>
  <c r="P52" i="47" s="1"/>
  <c r="O53" i="47"/>
  <c r="N53" i="47"/>
  <c r="M53" i="47"/>
  <c r="L53" i="47"/>
  <c r="K53" i="47"/>
  <c r="J53" i="47"/>
  <c r="I53" i="47"/>
  <c r="H53" i="47"/>
  <c r="G53" i="47"/>
  <c r="F53" i="47"/>
  <c r="E53" i="47"/>
  <c r="E52" i="47" s="1"/>
  <c r="D53" i="47"/>
  <c r="D52" i="47" s="1"/>
  <c r="C53" i="47"/>
  <c r="C52" i="47" s="1"/>
  <c r="B53" i="47"/>
  <c r="B52" i="47" s="1"/>
  <c r="N52" i="47"/>
  <c r="M52" i="47"/>
  <c r="L52" i="47"/>
  <c r="Y28" i="47"/>
  <c r="Y60" i="47" s="1"/>
  <c r="X28" i="47"/>
  <c r="W28" i="47"/>
  <c r="V28" i="47"/>
  <c r="U28" i="47"/>
  <c r="T28" i="47"/>
  <c r="T77" i="47" s="1"/>
  <c r="S28" i="47"/>
  <c r="R28" i="47"/>
  <c r="Q28" i="47"/>
  <c r="Q60" i="47" s="1"/>
  <c r="P28" i="47"/>
  <c r="O28" i="47"/>
  <c r="N28" i="47"/>
  <c r="N77" i="47" s="1"/>
  <c r="M28" i="47"/>
  <c r="L28" i="47"/>
  <c r="K28" i="47"/>
  <c r="J28" i="47"/>
  <c r="I28" i="47"/>
  <c r="I60" i="47" s="1"/>
  <c r="H28" i="47"/>
  <c r="G28" i="47"/>
  <c r="F28" i="47"/>
  <c r="E28" i="47"/>
  <c r="D28" i="47"/>
  <c r="D77" i="47" s="1"/>
  <c r="C28" i="47"/>
  <c r="C77" i="47" s="1"/>
  <c r="B28" i="47"/>
  <c r="B77" i="47" s="1"/>
  <c r="Y78" i="46"/>
  <c r="X78" i="46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Y76" i="46"/>
  <c r="X76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Y75" i="46"/>
  <c r="X75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Y74" i="46"/>
  <c r="X74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Y73" i="46"/>
  <c r="X73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Y71" i="46"/>
  <c r="X71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Y70" i="46"/>
  <c r="X70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Y69" i="46"/>
  <c r="X69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Y65" i="46"/>
  <c r="X65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Y64" i="46"/>
  <c r="X64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Y63" i="46"/>
  <c r="X63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Y62" i="46"/>
  <c r="X62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Y61" i="46"/>
  <c r="X61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J52" i="46" s="1"/>
  <c r="I61" i="46"/>
  <c r="H61" i="46"/>
  <c r="G61" i="46"/>
  <c r="F61" i="46"/>
  <c r="E61" i="46"/>
  <c r="D61" i="46"/>
  <c r="C61" i="46"/>
  <c r="B61" i="46"/>
  <c r="Y59" i="46"/>
  <c r="X59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Y58" i="46"/>
  <c r="X58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H52" i="46" s="1"/>
  <c r="G58" i="46"/>
  <c r="G52" i="46" s="1"/>
  <c r="F58" i="46"/>
  <c r="E58" i="46"/>
  <c r="D58" i="46"/>
  <c r="C58" i="46"/>
  <c r="B58" i="46"/>
  <c r="Y57" i="46"/>
  <c r="X57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Y56" i="46"/>
  <c r="X56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Y55" i="46"/>
  <c r="X55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Y54" i="46"/>
  <c r="X54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F52" i="46" s="1"/>
  <c r="E54" i="46"/>
  <c r="E52" i="46" s="1"/>
  <c r="D54" i="46"/>
  <c r="D52" i="46" s="1"/>
  <c r="C54" i="46"/>
  <c r="B54" i="46"/>
  <c r="Y53" i="46"/>
  <c r="Y52" i="46" s="1"/>
  <c r="X53" i="46"/>
  <c r="X52" i="46" s="1"/>
  <c r="W53" i="46"/>
  <c r="W52" i="46" s="1"/>
  <c r="V53" i="46"/>
  <c r="V52" i="46" s="1"/>
  <c r="U53" i="46"/>
  <c r="U52" i="46" s="1"/>
  <c r="T53" i="46"/>
  <c r="T52" i="46" s="1"/>
  <c r="S53" i="46"/>
  <c r="S52" i="46" s="1"/>
  <c r="R53" i="46"/>
  <c r="R52" i="46" s="1"/>
  <c r="Q53" i="46"/>
  <c r="Q52" i="46" s="1"/>
  <c r="P53" i="46"/>
  <c r="P52" i="46" s="1"/>
  <c r="O53" i="46"/>
  <c r="O52" i="46" s="1"/>
  <c r="N53" i="46"/>
  <c r="N52" i="46" s="1"/>
  <c r="M53" i="46"/>
  <c r="M52" i="46" s="1"/>
  <c r="L53" i="46"/>
  <c r="K53" i="46"/>
  <c r="J53" i="46"/>
  <c r="I53" i="46"/>
  <c r="H53" i="46"/>
  <c r="G53" i="46"/>
  <c r="F53" i="46"/>
  <c r="E53" i="46"/>
  <c r="D53" i="46"/>
  <c r="C53" i="46"/>
  <c r="C52" i="46" s="1"/>
  <c r="B53" i="46"/>
  <c r="B52" i="46" s="1"/>
  <c r="L52" i="46"/>
  <c r="K52" i="46"/>
  <c r="I52" i="46"/>
  <c r="Y28" i="46"/>
  <c r="X28" i="46"/>
  <c r="X60" i="46" s="1"/>
  <c r="W28" i="46"/>
  <c r="V28" i="46"/>
  <c r="U28" i="46"/>
  <c r="T28" i="46"/>
  <c r="S28" i="46"/>
  <c r="R28" i="46"/>
  <c r="Q28" i="46"/>
  <c r="P28" i="46"/>
  <c r="P60" i="46" s="1"/>
  <c r="O28" i="46"/>
  <c r="O77" i="46" s="1"/>
  <c r="N28" i="46"/>
  <c r="M28" i="46"/>
  <c r="L28" i="46"/>
  <c r="K28" i="46"/>
  <c r="J28" i="46"/>
  <c r="I28" i="46"/>
  <c r="H28" i="46"/>
  <c r="H60" i="46" s="1"/>
  <c r="G28" i="46"/>
  <c r="F28" i="46"/>
  <c r="E28" i="46"/>
  <c r="D28" i="46"/>
  <c r="D77" i="46" s="1"/>
  <c r="C28" i="46"/>
  <c r="B28" i="46"/>
  <c r="Y78" i="45"/>
  <c r="X78" i="45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Y76" i="45"/>
  <c r="X76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Y75" i="45"/>
  <c r="X75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Y74" i="45"/>
  <c r="X74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Y73" i="45"/>
  <c r="X73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Y72" i="45"/>
  <c r="X72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Y71" i="45"/>
  <c r="X71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Y70" i="45"/>
  <c r="X70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Y65" i="45"/>
  <c r="X65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Y64" i="45"/>
  <c r="X64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Y63" i="45"/>
  <c r="X63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Y62" i="45"/>
  <c r="X62" i="45"/>
  <c r="W62" i="45"/>
  <c r="V62" i="45"/>
  <c r="U62" i="45"/>
  <c r="T62" i="45"/>
  <c r="S62" i="45"/>
  <c r="R62" i="45"/>
  <c r="Q62" i="45"/>
  <c r="P62" i="45"/>
  <c r="O62" i="45"/>
  <c r="N62" i="45"/>
  <c r="M62" i="45"/>
  <c r="M52" i="45" s="1"/>
  <c r="L62" i="45"/>
  <c r="K62" i="45"/>
  <c r="J62" i="45"/>
  <c r="I62" i="45"/>
  <c r="H62" i="45"/>
  <c r="G62" i="45"/>
  <c r="F62" i="45"/>
  <c r="E62" i="45"/>
  <c r="D62" i="45"/>
  <c r="C62" i="45"/>
  <c r="B62" i="45"/>
  <c r="Y61" i="45"/>
  <c r="X61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L52" i="45" s="1"/>
  <c r="K61" i="45"/>
  <c r="J61" i="45"/>
  <c r="I61" i="45"/>
  <c r="I52" i="45" s="1"/>
  <c r="H61" i="45"/>
  <c r="G61" i="45"/>
  <c r="F61" i="45"/>
  <c r="E61" i="45"/>
  <c r="D61" i="45"/>
  <c r="C61" i="45"/>
  <c r="B61" i="45"/>
  <c r="Y59" i="45"/>
  <c r="X59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Y58" i="45"/>
  <c r="X58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J52" i="45" s="1"/>
  <c r="I58" i="45"/>
  <c r="H58" i="45"/>
  <c r="G58" i="45"/>
  <c r="F58" i="45"/>
  <c r="E58" i="45"/>
  <c r="D58" i="45"/>
  <c r="C58" i="45"/>
  <c r="B58" i="45"/>
  <c r="Y57" i="45"/>
  <c r="X57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Y56" i="45"/>
  <c r="X56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Y55" i="45"/>
  <c r="X55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Y54" i="45"/>
  <c r="X54" i="45"/>
  <c r="W54" i="45"/>
  <c r="V54" i="45"/>
  <c r="U54" i="45"/>
  <c r="U52" i="45" s="1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Y53" i="45"/>
  <c r="Y52" i="45" s="1"/>
  <c r="X53" i="45"/>
  <c r="X52" i="45" s="1"/>
  <c r="W53" i="45"/>
  <c r="W52" i="45" s="1"/>
  <c r="V53" i="45"/>
  <c r="V52" i="45" s="1"/>
  <c r="U53" i="45"/>
  <c r="T53" i="45"/>
  <c r="T52" i="45" s="1"/>
  <c r="S53" i="45"/>
  <c r="S52" i="45" s="1"/>
  <c r="R53" i="45"/>
  <c r="R52" i="45" s="1"/>
  <c r="Q53" i="45"/>
  <c r="Q52" i="45" s="1"/>
  <c r="P53" i="45"/>
  <c r="P52" i="45" s="1"/>
  <c r="O53" i="45"/>
  <c r="O52" i="45" s="1"/>
  <c r="N53" i="45"/>
  <c r="M53" i="45"/>
  <c r="L53" i="45"/>
  <c r="K53" i="45"/>
  <c r="J53" i="45"/>
  <c r="I53" i="45"/>
  <c r="H53" i="45"/>
  <c r="H52" i="45" s="1"/>
  <c r="G53" i="45"/>
  <c r="G52" i="45" s="1"/>
  <c r="F53" i="45"/>
  <c r="F52" i="45" s="1"/>
  <c r="E53" i="45"/>
  <c r="E52" i="45" s="1"/>
  <c r="D53" i="45"/>
  <c r="D52" i="45" s="1"/>
  <c r="C53" i="45"/>
  <c r="C52" i="45" s="1"/>
  <c r="B53" i="45"/>
  <c r="B52" i="45" s="1"/>
  <c r="N52" i="45"/>
  <c r="K52" i="45"/>
  <c r="Y28" i="45"/>
  <c r="Y77" i="45" s="1"/>
  <c r="X28" i="45"/>
  <c r="W28" i="45"/>
  <c r="W77" i="45" s="1"/>
  <c r="V28" i="45"/>
  <c r="V77" i="45" s="1"/>
  <c r="U28" i="45"/>
  <c r="T28" i="45"/>
  <c r="T77" i="45" s="1"/>
  <c r="S28" i="45"/>
  <c r="S77" i="45" s="1"/>
  <c r="R28" i="45"/>
  <c r="R77" i="45" s="1"/>
  <c r="Q28" i="45"/>
  <c r="Q77" i="45" s="1"/>
  <c r="P28" i="45"/>
  <c r="O28" i="45"/>
  <c r="O77" i="45" s="1"/>
  <c r="N28" i="45"/>
  <c r="N77" i="45" s="1"/>
  <c r="M28" i="45"/>
  <c r="L28" i="45"/>
  <c r="L77" i="45" s="1"/>
  <c r="K28" i="45"/>
  <c r="K77" i="45" s="1"/>
  <c r="J28" i="45"/>
  <c r="J77" i="45" s="1"/>
  <c r="I28" i="45"/>
  <c r="I77" i="45" s="1"/>
  <c r="H28" i="45"/>
  <c r="G28" i="45"/>
  <c r="G77" i="45" s="1"/>
  <c r="F28" i="45"/>
  <c r="F77" i="45" s="1"/>
  <c r="E28" i="45"/>
  <c r="D28" i="45"/>
  <c r="D77" i="45" s="1"/>
  <c r="C28" i="45"/>
  <c r="C77" i="45" s="1"/>
  <c r="B28" i="45"/>
  <c r="B77" i="45" s="1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Y33" i="44"/>
  <c r="Y38" i="44" s="1"/>
  <c r="X33" i="44"/>
  <c r="X38" i="44" s="1"/>
  <c r="W33" i="44"/>
  <c r="W38" i="44" s="1"/>
  <c r="V33" i="44"/>
  <c r="V38" i="44" s="1"/>
  <c r="V179" i="4" s="1"/>
  <c r="U33" i="44"/>
  <c r="U38" i="44" s="1"/>
  <c r="U179" i="4" s="1"/>
  <c r="T33" i="44"/>
  <c r="T38" i="44" s="1"/>
  <c r="S33" i="44"/>
  <c r="S38" i="44" s="1"/>
  <c r="R33" i="44"/>
  <c r="R38" i="44" s="1"/>
  <c r="R179" i="4" s="1"/>
  <c r="Q33" i="44"/>
  <c r="Q38" i="44" s="1"/>
  <c r="P33" i="44"/>
  <c r="P38" i="44" s="1"/>
  <c r="P179" i="4" s="1"/>
  <c r="O33" i="44"/>
  <c r="O38" i="44" s="1"/>
  <c r="N33" i="44"/>
  <c r="N38" i="44" s="1"/>
  <c r="M33" i="44"/>
  <c r="M38" i="44" s="1"/>
  <c r="L33" i="44"/>
  <c r="L38" i="44" s="1"/>
  <c r="K33" i="44"/>
  <c r="K38" i="44" s="1"/>
  <c r="J33" i="44"/>
  <c r="J38" i="44" s="1"/>
  <c r="I33" i="44"/>
  <c r="I38" i="44" s="1"/>
  <c r="H33" i="44"/>
  <c r="H38" i="44" s="1"/>
  <c r="G33" i="44"/>
  <c r="G38" i="44" s="1"/>
  <c r="F33" i="44"/>
  <c r="F38" i="44" s="1"/>
  <c r="E33" i="44"/>
  <c r="E38" i="44" s="1"/>
  <c r="D33" i="44"/>
  <c r="D38" i="44" s="1"/>
  <c r="C33" i="44"/>
  <c r="C38" i="44" s="1"/>
  <c r="B33" i="44"/>
  <c r="B38" i="44" s="1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Y20" i="44"/>
  <c r="X20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Y91" i="43"/>
  <c r="X91" i="43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Y89" i="43"/>
  <c r="X89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Y88" i="43"/>
  <c r="X88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Y87" i="43"/>
  <c r="X87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Y84" i="43"/>
  <c r="X84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Y83" i="43"/>
  <c r="X83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Y82" i="43"/>
  <c r="X82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Y81" i="43"/>
  <c r="X81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Y77" i="43"/>
  <c r="X77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H63" i="43" s="1"/>
  <c r="G77" i="43"/>
  <c r="F77" i="43"/>
  <c r="E77" i="43"/>
  <c r="D77" i="43"/>
  <c r="C77" i="43"/>
  <c r="B77" i="43"/>
  <c r="Y76" i="43"/>
  <c r="X76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Y75" i="43"/>
  <c r="X75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Y74" i="43"/>
  <c r="X74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Y73" i="43"/>
  <c r="X73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Y72" i="43"/>
  <c r="Y71" i="43"/>
  <c r="X71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Y70" i="43"/>
  <c r="X70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Y69" i="43"/>
  <c r="X69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K63" i="43" s="1"/>
  <c r="J69" i="43"/>
  <c r="I69" i="43"/>
  <c r="H69" i="43"/>
  <c r="G69" i="43"/>
  <c r="F69" i="43"/>
  <c r="E69" i="43"/>
  <c r="D69" i="43"/>
  <c r="C69" i="43"/>
  <c r="B69" i="43"/>
  <c r="Y68" i="43"/>
  <c r="X68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Y67" i="43"/>
  <c r="X67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G63" i="43" s="1"/>
  <c r="F67" i="43"/>
  <c r="E67" i="43"/>
  <c r="D67" i="43"/>
  <c r="C67" i="43"/>
  <c r="B67" i="43"/>
  <c r="Y66" i="43"/>
  <c r="X66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Y65" i="43"/>
  <c r="X65" i="43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C65" i="43"/>
  <c r="B65" i="43"/>
  <c r="Y64" i="43"/>
  <c r="Y63" i="43" s="1"/>
  <c r="X64" i="43"/>
  <c r="X63" i="43" s="1"/>
  <c r="W64" i="43"/>
  <c r="W63" i="43" s="1"/>
  <c r="V64" i="43"/>
  <c r="V63" i="43" s="1"/>
  <c r="U64" i="43"/>
  <c r="U63" i="43" s="1"/>
  <c r="T64" i="43"/>
  <c r="T63" i="43" s="1"/>
  <c r="S64" i="43"/>
  <c r="S63" i="43" s="1"/>
  <c r="R64" i="43"/>
  <c r="R63" i="43" s="1"/>
  <c r="Q64" i="43"/>
  <c r="Q63" i="43" s="1"/>
  <c r="P64" i="43"/>
  <c r="P63" i="43" s="1"/>
  <c r="O64" i="43"/>
  <c r="N64" i="43"/>
  <c r="N63" i="43" s="1"/>
  <c r="M64" i="43"/>
  <c r="M63" i="43" s="1"/>
  <c r="L64" i="43"/>
  <c r="K64" i="43"/>
  <c r="J64" i="43"/>
  <c r="I64" i="43"/>
  <c r="H64" i="43"/>
  <c r="G64" i="43"/>
  <c r="F64" i="43"/>
  <c r="E64" i="43"/>
  <c r="D64" i="43"/>
  <c r="D63" i="43" s="1"/>
  <c r="C64" i="43"/>
  <c r="C63" i="43" s="1"/>
  <c r="B64" i="43"/>
  <c r="B63" i="43" s="1"/>
  <c r="O63" i="43"/>
  <c r="L63" i="43"/>
  <c r="J63" i="43"/>
  <c r="I63" i="43"/>
  <c r="F63" i="43"/>
  <c r="E63" i="43"/>
  <c r="Y39" i="43"/>
  <c r="X39" i="43"/>
  <c r="W39" i="43"/>
  <c r="V39" i="43"/>
  <c r="U39" i="43"/>
  <c r="T39" i="43"/>
  <c r="S39" i="43"/>
  <c r="R39" i="43"/>
  <c r="Q39" i="43"/>
  <c r="Q72" i="43" s="1"/>
  <c r="P39" i="43"/>
  <c r="O39" i="43"/>
  <c r="N39" i="43"/>
  <c r="M39" i="43"/>
  <c r="M90" i="43" s="1"/>
  <c r="L39" i="43"/>
  <c r="L90" i="43" s="1"/>
  <c r="K39" i="43"/>
  <c r="K90" i="43" s="1"/>
  <c r="J39" i="43"/>
  <c r="J90" i="43" s="1"/>
  <c r="I39" i="43"/>
  <c r="I90" i="43" s="1"/>
  <c r="H39" i="43"/>
  <c r="G39" i="43"/>
  <c r="F39" i="43"/>
  <c r="E39" i="43"/>
  <c r="D39" i="43"/>
  <c r="C39" i="43"/>
  <c r="B39" i="43"/>
  <c r="Y91" i="42"/>
  <c r="X91" i="42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Y89" i="42"/>
  <c r="X89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Y88" i="42"/>
  <c r="X88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Y87" i="42"/>
  <c r="X87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Y86" i="42"/>
  <c r="X86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Y85" i="42"/>
  <c r="X85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Y84" i="42"/>
  <c r="X84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Y83" i="42"/>
  <c r="X83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Y82" i="42"/>
  <c r="X82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Y81" i="42"/>
  <c r="X81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Y77" i="42"/>
  <c r="X77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Y76" i="42"/>
  <c r="X76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Y75" i="42"/>
  <c r="X75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Y74" i="42"/>
  <c r="X74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Y73" i="42"/>
  <c r="X73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Y71" i="42"/>
  <c r="X71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Y70" i="42"/>
  <c r="X70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Y69" i="42"/>
  <c r="X69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Y68" i="42"/>
  <c r="X68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Y67" i="42"/>
  <c r="X67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Y66" i="42"/>
  <c r="Y63" i="42" s="1"/>
  <c r="X66" i="42"/>
  <c r="X63" i="42" s="1"/>
  <c r="W66" i="42"/>
  <c r="W63" i="42" s="1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Y65" i="42"/>
  <c r="X65" i="42"/>
  <c r="W65" i="42"/>
  <c r="V65" i="42"/>
  <c r="V63" i="42" s="1"/>
  <c r="U65" i="42"/>
  <c r="U63" i="42" s="1"/>
  <c r="T65" i="42"/>
  <c r="T63" i="42" s="1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Y64" i="42"/>
  <c r="X64" i="42"/>
  <c r="W64" i="42"/>
  <c r="V64" i="42"/>
  <c r="U64" i="42"/>
  <c r="T64" i="42"/>
  <c r="S64" i="42"/>
  <c r="S63" i="42" s="1"/>
  <c r="R64" i="42"/>
  <c r="R63" i="42" s="1"/>
  <c r="Q64" i="42"/>
  <c r="Q63" i="42" s="1"/>
  <c r="P64" i="42"/>
  <c r="P63" i="42" s="1"/>
  <c r="O64" i="42"/>
  <c r="O63" i="42" s="1"/>
  <c r="N64" i="42"/>
  <c r="N63" i="42" s="1"/>
  <c r="M64" i="42"/>
  <c r="M63" i="42" s="1"/>
  <c r="L64" i="42"/>
  <c r="L63" i="42" s="1"/>
  <c r="K64" i="42"/>
  <c r="K63" i="42" s="1"/>
  <c r="J64" i="42"/>
  <c r="J63" i="42" s="1"/>
  <c r="I64" i="42"/>
  <c r="I63" i="42" s="1"/>
  <c r="H64" i="42"/>
  <c r="H63" i="42" s="1"/>
  <c r="G64" i="42"/>
  <c r="G63" i="42" s="1"/>
  <c r="F64" i="42"/>
  <c r="F63" i="42" s="1"/>
  <c r="E64" i="42"/>
  <c r="E63" i="42" s="1"/>
  <c r="D64" i="42"/>
  <c r="D63" i="42" s="1"/>
  <c r="C64" i="42"/>
  <c r="B64" i="42"/>
  <c r="C63" i="42"/>
  <c r="B63" i="42"/>
  <c r="Y39" i="42"/>
  <c r="Y90" i="42" s="1"/>
  <c r="X39" i="42"/>
  <c r="X90" i="42" s="1"/>
  <c r="W39" i="42"/>
  <c r="V39" i="42"/>
  <c r="U39" i="42"/>
  <c r="T39" i="42"/>
  <c r="S39" i="42"/>
  <c r="R39" i="42"/>
  <c r="R72" i="42" s="1"/>
  <c r="Q39" i="42"/>
  <c r="P39" i="42"/>
  <c r="O39" i="42"/>
  <c r="N39" i="42"/>
  <c r="M39" i="42"/>
  <c r="L39" i="42"/>
  <c r="K39" i="42"/>
  <c r="J39" i="42"/>
  <c r="J72" i="42" s="1"/>
  <c r="I39" i="42"/>
  <c r="H39" i="42"/>
  <c r="G39" i="42"/>
  <c r="F39" i="42"/>
  <c r="F90" i="42" s="1"/>
  <c r="E39" i="42"/>
  <c r="E90" i="42" s="1"/>
  <c r="D39" i="42"/>
  <c r="D90" i="42" s="1"/>
  <c r="C39" i="42"/>
  <c r="C90" i="42" s="1"/>
  <c r="B39" i="42"/>
  <c r="B90" i="42" s="1"/>
  <c r="Y91" i="41"/>
  <c r="X91" i="41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Y89" i="41"/>
  <c r="X89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Y88" i="41"/>
  <c r="X88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Y87" i="41"/>
  <c r="X87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Y86" i="41"/>
  <c r="X86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Y85" i="41"/>
  <c r="X85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Y84" i="41"/>
  <c r="X84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Y83" i="41"/>
  <c r="X83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Y82" i="41"/>
  <c r="X82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Y77" i="41"/>
  <c r="X77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Y76" i="41"/>
  <c r="X76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Y75" i="41"/>
  <c r="X75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Y74" i="41"/>
  <c r="X74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Y73" i="41"/>
  <c r="X73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K72" i="41"/>
  <c r="C72" i="41"/>
  <c r="Y71" i="41"/>
  <c r="X71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Y70" i="41"/>
  <c r="X70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Y69" i="41"/>
  <c r="X69" i="41"/>
  <c r="W69" i="41"/>
  <c r="V69" i="41"/>
  <c r="U69" i="41"/>
  <c r="U63" i="41" s="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Y68" i="41"/>
  <c r="X68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Y67" i="41"/>
  <c r="X67" i="41"/>
  <c r="W67" i="41"/>
  <c r="V67" i="41"/>
  <c r="U67" i="41"/>
  <c r="T67" i="41"/>
  <c r="S67" i="41"/>
  <c r="R67" i="41"/>
  <c r="R63" i="41" s="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Y66" i="41"/>
  <c r="X66" i="41"/>
  <c r="W66" i="41"/>
  <c r="V66" i="41"/>
  <c r="U66" i="41"/>
  <c r="T66" i="41"/>
  <c r="S66" i="41"/>
  <c r="R66" i="41"/>
  <c r="Q66" i="41"/>
  <c r="Q63" i="41" s="1"/>
  <c r="P66" i="41"/>
  <c r="P63" i="41" s="1"/>
  <c r="O66" i="41"/>
  <c r="O63" i="41" s="1"/>
  <c r="N66" i="41"/>
  <c r="N63" i="41" s="1"/>
  <c r="M66" i="41"/>
  <c r="L66" i="41"/>
  <c r="K66" i="41"/>
  <c r="J66" i="41"/>
  <c r="I66" i="41"/>
  <c r="H66" i="41"/>
  <c r="G66" i="41"/>
  <c r="F66" i="41"/>
  <c r="E66" i="41"/>
  <c r="D66" i="41"/>
  <c r="C66" i="41"/>
  <c r="B66" i="41"/>
  <c r="Y65" i="41"/>
  <c r="X65" i="41"/>
  <c r="W65" i="41"/>
  <c r="V65" i="41"/>
  <c r="U65" i="41"/>
  <c r="T65" i="41"/>
  <c r="S65" i="41"/>
  <c r="R65" i="41"/>
  <c r="Q65" i="41"/>
  <c r="P65" i="41"/>
  <c r="O65" i="41"/>
  <c r="N65" i="41"/>
  <c r="M65" i="41"/>
  <c r="M63" i="41" s="1"/>
  <c r="L65" i="41"/>
  <c r="L63" i="41" s="1"/>
  <c r="K65" i="41"/>
  <c r="K63" i="41" s="1"/>
  <c r="J65" i="41"/>
  <c r="I65" i="41"/>
  <c r="H65" i="41"/>
  <c r="G65" i="41"/>
  <c r="F65" i="41"/>
  <c r="E65" i="41"/>
  <c r="E63" i="41" s="1"/>
  <c r="D65" i="41"/>
  <c r="D63" i="41" s="1"/>
  <c r="C65" i="41"/>
  <c r="C63" i="41" s="1"/>
  <c r="B65" i="41"/>
  <c r="Y64" i="41"/>
  <c r="X64" i="41"/>
  <c r="X63" i="41" s="1"/>
  <c r="W64" i="41"/>
  <c r="V64" i="41"/>
  <c r="U64" i="41"/>
  <c r="T64" i="41"/>
  <c r="S64" i="41"/>
  <c r="R64" i="41"/>
  <c r="Q64" i="41"/>
  <c r="P64" i="41"/>
  <c r="O64" i="41"/>
  <c r="N64" i="41"/>
  <c r="M64" i="41"/>
  <c r="L64" i="41"/>
  <c r="K64" i="41"/>
  <c r="J64" i="41"/>
  <c r="J63" i="41" s="1"/>
  <c r="I64" i="41"/>
  <c r="I63" i="41" s="1"/>
  <c r="H64" i="41"/>
  <c r="H63" i="41" s="1"/>
  <c r="G64" i="41"/>
  <c r="G63" i="41" s="1"/>
  <c r="F64" i="41"/>
  <c r="F63" i="41" s="1"/>
  <c r="E64" i="41"/>
  <c r="D64" i="41"/>
  <c r="C64" i="41"/>
  <c r="B64" i="41"/>
  <c r="B63" i="41" s="1"/>
  <c r="Y63" i="41"/>
  <c r="W63" i="41"/>
  <c r="V63" i="41"/>
  <c r="T63" i="41"/>
  <c r="S63" i="41"/>
  <c r="Y39" i="41"/>
  <c r="Y90" i="41" s="1"/>
  <c r="X39" i="41"/>
  <c r="X90" i="41" s="1"/>
  <c r="W39" i="41"/>
  <c r="W90" i="41" s="1"/>
  <c r="V39" i="41"/>
  <c r="V90" i="41" s="1"/>
  <c r="U39" i="41"/>
  <c r="U90" i="41" s="1"/>
  <c r="T39" i="41"/>
  <c r="T90" i="41" s="1"/>
  <c r="S39" i="41"/>
  <c r="S90" i="41" s="1"/>
  <c r="R39" i="41"/>
  <c r="R90" i="41" s="1"/>
  <c r="Q39" i="41"/>
  <c r="Q90" i="41" s="1"/>
  <c r="P39" i="41"/>
  <c r="P90" i="41" s="1"/>
  <c r="O39" i="41"/>
  <c r="O90" i="41" s="1"/>
  <c r="N39" i="41"/>
  <c r="N90" i="41" s="1"/>
  <c r="M39" i="41"/>
  <c r="M90" i="41" s="1"/>
  <c r="L39" i="41"/>
  <c r="L90" i="41" s="1"/>
  <c r="K39" i="41"/>
  <c r="K90" i="41" s="1"/>
  <c r="J39" i="41"/>
  <c r="J90" i="41" s="1"/>
  <c r="I39" i="41"/>
  <c r="I90" i="41" s="1"/>
  <c r="H39" i="41"/>
  <c r="H90" i="41" s="1"/>
  <c r="G39" i="41"/>
  <c r="G90" i="41" s="1"/>
  <c r="F39" i="41"/>
  <c r="F90" i="41" s="1"/>
  <c r="E39" i="41"/>
  <c r="E90" i="41" s="1"/>
  <c r="D39" i="41"/>
  <c r="D90" i="41" s="1"/>
  <c r="C39" i="41"/>
  <c r="C90" i="41" s="1"/>
  <c r="B39" i="41"/>
  <c r="B90" i="41" s="1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Y33" i="40"/>
  <c r="Y38" i="40" s="1"/>
  <c r="X33" i="40"/>
  <c r="X38" i="40" s="1"/>
  <c r="W33" i="40"/>
  <c r="W38" i="40" s="1"/>
  <c r="V33" i="40"/>
  <c r="V38" i="40" s="1"/>
  <c r="U33" i="40"/>
  <c r="U38" i="40" s="1"/>
  <c r="T33" i="40"/>
  <c r="T38" i="40" s="1"/>
  <c r="S33" i="40"/>
  <c r="S38" i="40" s="1"/>
  <c r="R33" i="40"/>
  <c r="R38" i="40" s="1"/>
  <c r="Q33" i="40"/>
  <c r="Q38" i="40" s="1"/>
  <c r="P33" i="40"/>
  <c r="P38" i="40" s="1"/>
  <c r="O33" i="40"/>
  <c r="O38" i="40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H33" i="40"/>
  <c r="H38" i="40" s="1"/>
  <c r="G33" i="40"/>
  <c r="G38" i="40" s="1"/>
  <c r="F33" i="40"/>
  <c r="F38" i="40" s="1"/>
  <c r="E33" i="40"/>
  <c r="E38" i="40" s="1"/>
  <c r="D33" i="40"/>
  <c r="D38" i="40" s="1"/>
  <c r="C33" i="40"/>
  <c r="C38" i="40" s="1"/>
  <c r="B33" i="40"/>
  <c r="B38" i="40" s="1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Y83" i="39"/>
  <c r="X83" i="39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Y82" i="39"/>
  <c r="X82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Y81" i="39"/>
  <c r="X81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Y77" i="39"/>
  <c r="X77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Y76" i="39"/>
  <c r="X76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Y75" i="39"/>
  <c r="X75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Y74" i="39"/>
  <c r="X74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Y73" i="39"/>
  <c r="X73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Y72" i="39"/>
  <c r="X72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Y68" i="39"/>
  <c r="X68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Y67" i="39"/>
  <c r="X67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Y66" i="39"/>
  <c r="X66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Y65" i="39"/>
  <c r="X65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Y64" i="39"/>
  <c r="X64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W63" i="39"/>
  <c r="O63" i="39"/>
  <c r="G63" i="39"/>
  <c r="Y62" i="39"/>
  <c r="X62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Y61" i="39"/>
  <c r="Y51" i="39" s="1"/>
  <c r="X61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O60" i="39"/>
  <c r="G60" i="39"/>
  <c r="Y59" i="39"/>
  <c r="X59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Y58" i="39"/>
  <c r="X58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W57" i="39"/>
  <c r="G57" i="39"/>
  <c r="Y56" i="39"/>
  <c r="X56" i="39"/>
  <c r="X51" i="39" s="1"/>
  <c r="W56" i="39"/>
  <c r="W51" i="39" s="1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Y55" i="39"/>
  <c r="X55" i="39"/>
  <c r="W55" i="39"/>
  <c r="V55" i="39"/>
  <c r="V51" i="39" s="1"/>
  <c r="U55" i="39"/>
  <c r="T55" i="39"/>
  <c r="S55" i="39"/>
  <c r="S51" i="39" s="1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Y54" i="39"/>
  <c r="X54" i="39"/>
  <c r="W54" i="39"/>
  <c r="V54" i="39"/>
  <c r="U54" i="39"/>
  <c r="U51" i="39" s="1"/>
  <c r="T54" i="39"/>
  <c r="T51" i="39" s="1"/>
  <c r="S54" i="39"/>
  <c r="R54" i="39"/>
  <c r="R51" i="39" s="1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Y53" i="39"/>
  <c r="X53" i="39"/>
  <c r="W53" i="39"/>
  <c r="V53" i="39"/>
  <c r="U53" i="39"/>
  <c r="T53" i="39"/>
  <c r="S53" i="39"/>
  <c r="R53" i="39"/>
  <c r="Q53" i="39"/>
  <c r="Q51" i="39" s="1"/>
  <c r="P53" i="39"/>
  <c r="P51" i="39" s="1"/>
  <c r="O53" i="39"/>
  <c r="O51" i="39" s="1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Y52" i="39"/>
  <c r="X52" i="39"/>
  <c r="W52" i="39"/>
  <c r="V52" i="39"/>
  <c r="U52" i="39"/>
  <c r="T52" i="39"/>
  <c r="S52" i="39"/>
  <c r="R52" i="39"/>
  <c r="Q52" i="39"/>
  <c r="P52" i="39"/>
  <c r="O52" i="39"/>
  <c r="N52" i="39"/>
  <c r="N51" i="39" s="1"/>
  <c r="M52" i="39"/>
  <c r="M51" i="39" s="1"/>
  <c r="L52" i="39"/>
  <c r="L51" i="39" s="1"/>
  <c r="K52" i="39"/>
  <c r="K51" i="39" s="1"/>
  <c r="J52" i="39"/>
  <c r="J51" i="39" s="1"/>
  <c r="I52" i="39"/>
  <c r="I51" i="39" s="1"/>
  <c r="H52" i="39"/>
  <c r="H51" i="39" s="1"/>
  <c r="G52" i="39"/>
  <c r="G51" i="39" s="1"/>
  <c r="F52" i="39"/>
  <c r="F51" i="39" s="1"/>
  <c r="E52" i="39"/>
  <c r="E51" i="39" s="1"/>
  <c r="D52" i="39"/>
  <c r="C52" i="39"/>
  <c r="B52" i="39"/>
  <c r="B51" i="39" s="1"/>
  <c r="D51" i="39"/>
  <c r="C51" i="39"/>
  <c r="Y27" i="39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E27" i="39"/>
  <c r="D27" i="39"/>
  <c r="C27" i="39"/>
  <c r="B27" i="39"/>
  <c r="Y24" i="39"/>
  <c r="X24" i="39"/>
  <c r="W24" i="39"/>
  <c r="W60" i="39" s="1"/>
  <c r="V24" i="39"/>
  <c r="U24" i="39"/>
  <c r="T24" i="39"/>
  <c r="S24" i="39"/>
  <c r="R24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D24" i="39"/>
  <c r="C24" i="39"/>
  <c r="B24" i="39"/>
  <c r="Y16" i="39"/>
  <c r="X16" i="39"/>
  <c r="W16" i="39"/>
  <c r="V16" i="39"/>
  <c r="U16" i="39"/>
  <c r="T16" i="39"/>
  <c r="S16" i="39"/>
  <c r="R16" i="39"/>
  <c r="Q16" i="39"/>
  <c r="P16" i="39"/>
  <c r="O16" i="39"/>
  <c r="O57" i="39" s="1"/>
  <c r="N16" i="39"/>
  <c r="M16" i="39"/>
  <c r="L16" i="39"/>
  <c r="K16" i="39"/>
  <c r="J16" i="39"/>
  <c r="I16" i="39"/>
  <c r="H16" i="39"/>
  <c r="G16" i="39"/>
  <c r="F16" i="39"/>
  <c r="E16" i="39"/>
  <c r="D16" i="39"/>
  <c r="C16" i="39"/>
  <c r="B16" i="39"/>
  <c r="Y83" i="38"/>
  <c r="X83" i="38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Y82" i="38"/>
  <c r="X82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Y81" i="38"/>
  <c r="X81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Y77" i="38"/>
  <c r="X77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Y76" i="38"/>
  <c r="X76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Y74" i="38"/>
  <c r="X74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Y73" i="38"/>
  <c r="X73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Y68" i="38"/>
  <c r="X68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Y67" i="38"/>
  <c r="X67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Y66" i="38"/>
  <c r="X66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Y65" i="38"/>
  <c r="X65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Y64" i="38"/>
  <c r="X64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Y62" i="38"/>
  <c r="X62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Y61" i="38"/>
  <c r="X61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Y59" i="38"/>
  <c r="X59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D51" i="38" s="1"/>
  <c r="C59" i="38"/>
  <c r="C51" i="38" s="1"/>
  <c r="B59" i="38"/>
  <c r="Y58" i="38"/>
  <c r="X58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K57" i="38"/>
  <c r="C57" i="38"/>
  <c r="Y56" i="38"/>
  <c r="X56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Y55" i="38"/>
  <c r="X55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Y54" i="38"/>
  <c r="X54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Y53" i="38"/>
  <c r="X53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F51" i="38" s="1"/>
  <c r="E53" i="38"/>
  <c r="D53" i="38"/>
  <c r="C53" i="38"/>
  <c r="B53" i="38"/>
  <c r="Y52" i="38"/>
  <c r="Y51" i="38" s="1"/>
  <c r="X52" i="38"/>
  <c r="X51" i="38" s="1"/>
  <c r="W52" i="38"/>
  <c r="W51" i="38" s="1"/>
  <c r="V52" i="38"/>
  <c r="V51" i="38" s="1"/>
  <c r="U52" i="38"/>
  <c r="U51" i="38" s="1"/>
  <c r="T52" i="38"/>
  <c r="T51" i="38" s="1"/>
  <c r="S52" i="38"/>
  <c r="S51" i="38" s="1"/>
  <c r="R52" i="38"/>
  <c r="R51" i="38" s="1"/>
  <c r="Q52" i="38"/>
  <c r="Q51" i="38" s="1"/>
  <c r="P52" i="38"/>
  <c r="P51" i="38" s="1"/>
  <c r="O52" i="38"/>
  <c r="O51" i="38" s="1"/>
  <c r="N52" i="38"/>
  <c r="N51" i="38" s="1"/>
  <c r="M52" i="38"/>
  <c r="M51" i="38" s="1"/>
  <c r="L52" i="38"/>
  <c r="L51" i="38" s="1"/>
  <c r="K52" i="38"/>
  <c r="K51" i="38" s="1"/>
  <c r="J52" i="38"/>
  <c r="J51" i="38" s="1"/>
  <c r="I52" i="38"/>
  <c r="I51" i="38" s="1"/>
  <c r="H52" i="38"/>
  <c r="H51" i="38" s="1"/>
  <c r="G52" i="38"/>
  <c r="F52" i="38"/>
  <c r="E52" i="38"/>
  <c r="D52" i="38"/>
  <c r="C52" i="38"/>
  <c r="B52" i="38"/>
  <c r="B51" i="38" s="1"/>
  <c r="G51" i="38"/>
  <c r="E51" i="38"/>
  <c r="Y27" i="38"/>
  <c r="X27" i="38"/>
  <c r="W27" i="38"/>
  <c r="V27" i="38"/>
  <c r="U27" i="38"/>
  <c r="T27" i="38"/>
  <c r="S27" i="38"/>
  <c r="S63" i="38" s="1"/>
  <c r="R27" i="38"/>
  <c r="Q27" i="38"/>
  <c r="P27" i="38"/>
  <c r="O27" i="38"/>
  <c r="N27" i="38"/>
  <c r="M27" i="38"/>
  <c r="L27" i="38"/>
  <c r="K27" i="38"/>
  <c r="K63" i="38" s="1"/>
  <c r="J27" i="38"/>
  <c r="I27" i="38"/>
  <c r="H27" i="38"/>
  <c r="G27" i="38"/>
  <c r="F27" i="38"/>
  <c r="E27" i="38"/>
  <c r="D27" i="38"/>
  <c r="C27" i="38"/>
  <c r="C63" i="38" s="1"/>
  <c r="B27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K60" i="38" s="1"/>
  <c r="J24" i="38"/>
  <c r="I24" i="38"/>
  <c r="H24" i="38"/>
  <c r="G24" i="38"/>
  <c r="F24" i="38"/>
  <c r="E24" i="38"/>
  <c r="D24" i="38"/>
  <c r="C24" i="38"/>
  <c r="C60" i="38" s="1"/>
  <c r="B24" i="38"/>
  <c r="Y16" i="38"/>
  <c r="X16" i="38"/>
  <c r="W16" i="38"/>
  <c r="V16" i="38"/>
  <c r="U16" i="38"/>
  <c r="T16" i="38"/>
  <c r="S16" i="38"/>
  <c r="S57" i="38" s="1"/>
  <c r="R16" i="38"/>
  <c r="Q16" i="38"/>
  <c r="P16" i="38"/>
  <c r="O16" i="38"/>
  <c r="N16" i="38"/>
  <c r="M16" i="38"/>
  <c r="L16" i="38"/>
  <c r="K16" i="38"/>
  <c r="J16" i="38"/>
  <c r="I16" i="38"/>
  <c r="H16" i="38"/>
  <c r="G16" i="38"/>
  <c r="F16" i="38"/>
  <c r="E16" i="38"/>
  <c r="D16" i="38"/>
  <c r="C16" i="38"/>
  <c r="B16" i="38"/>
  <c r="Y83" i="37"/>
  <c r="X83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Y82" i="37"/>
  <c r="X82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Y81" i="37"/>
  <c r="X81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Y77" i="37"/>
  <c r="X77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Y76" i="37"/>
  <c r="X76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Y75" i="37"/>
  <c r="X75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Y74" i="37"/>
  <c r="X74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Y73" i="37"/>
  <c r="X73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Y68" i="37"/>
  <c r="X68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Y67" i="37"/>
  <c r="X67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Y66" i="37"/>
  <c r="X66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Y65" i="37"/>
  <c r="X65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Y64" i="37"/>
  <c r="X64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Y62" i="37"/>
  <c r="X62" i="37"/>
  <c r="W62" i="37"/>
  <c r="V62" i="37"/>
  <c r="U62" i="37"/>
  <c r="T62" i="37"/>
  <c r="S62" i="37"/>
  <c r="R62" i="37"/>
  <c r="R51" i="37" s="1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Y61" i="37"/>
  <c r="X61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Y59" i="37"/>
  <c r="X59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Y58" i="37"/>
  <c r="X58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W57" i="37"/>
  <c r="V57" i="37"/>
  <c r="S57" i="37"/>
  <c r="R57" i="37"/>
  <c r="Y56" i="37"/>
  <c r="X56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Y55" i="37"/>
  <c r="X55" i="37"/>
  <c r="W55" i="37"/>
  <c r="V55" i="37"/>
  <c r="U55" i="37"/>
  <c r="T55" i="37"/>
  <c r="S55" i="37"/>
  <c r="R55" i="37"/>
  <c r="Q55" i="37"/>
  <c r="P55" i="37"/>
  <c r="O55" i="37"/>
  <c r="N55" i="37"/>
  <c r="N51" i="37" s="1"/>
  <c r="M55" i="37"/>
  <c r="L55" i="37"/>
  <c r="K55" i="37"/>
  <c r="J55" i="37"/>
  <c r="I55" i="37"/>
  <c r="H55" i="37"/>
  <c r="G55" i="37"/>
  <c r="F55" i="37"/>
  <c r="E55" i="37"/>
  <c r="D55" i="37"/>
  <c r="C55" i="37"/>
  <c r="B55" i="37"/>
  <c r="Y54" i="37"/>
  <c r="X54" i="37"/>
  <c r="W54" i="37"/>
  <c r="V54" i="37"/>
  <c r="U54" i="37"/>
  <c r="T54" i="37"/>
  <c r="S54" i="37"/>
  <c r="R54" i="37"/>
  <c r="Q54" i="37"/>
  <c r="P54" i="37"/>
  <c r="O54" i="37"/>
  <c r="N54" i="37"/>
  <c r="M54" i="37"/>
  <c r="M51" i="37" s="1"/>
  <c r="L54" i="37"/>
  <c r="L51" i="37" s="1"/>
  <c r="K54" i="37"/>
  <c r="K51" i="37" s="1"/>
  <c r="J54" i="37"/>
  <c r="J51" i="37" s="1"/>
  <c r="I54" i="37"/>
  <c r="H54" i="37"/>
  <c r="G54" i="37"/>
  <c r="F54" i="37"/>
  <c r="E54" i="37"/>
  <c r="D54" i="37"/>
  <c r="C54" i="37"/>
  <c r="B54" i="37"/>
  <c r="Y53" i="37"/>
  <c r="X53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I51" i="37" s="1"/>
  <c r="H53" i="37"/>
  <c r="H51" i="37" s="1"/>
  <c r="G53" i="37"/>
  <c r="G51" i="37" s="1"/>
  <c r="F53" i="37"/>
  <c r="E53" i="37"/>
  <c r="D53" i="37"/>
  <c r="C53" i="37"/>
  <c r="B53" i="37"/>
  <c r="Y52" i="37"/>
  <c r="Y51" i="37" s="1"/>
  <c r="X52" i="37"/>
  <c r="X51" i="37" s="1"/>
  <c r="W52" i="37"/>
  <c r="W51" i="37" s="1"/>
  <c r="V52" i="37"/>
  <c r="U52" i="37"/>
  <c r="U51" i="37" s="1"/>
  <c r="T52" i="37"/>
  <c r="T51" i="37" s="1"/>
  <c r="S52" i="37"/>
  <c r="R52" i="37"/>
  <c r="Q52" i="37"/>
  <c r="P52" i="37"/>
  <c r="O52" i="37"/>
  <c r="N52" i="37"/>
  <c r="M52" i="37"/>
  <c r="L52" i="37"/>
  <c r="K52" i="37"/>
  <c r="J52" i="37"/>
  <c r="I52" i="37"/>
  <c r="H52" i="37"/>
  <c r="G52" i="37"/>
  <c r="F52" i="37"/>
  <c r="F51" i="37" s="1"/>
  <c r="E52" i="37"/>
  <c r="E51" i="37" s="1"/>
  <c r="D52" i="37"/>
  <c r="D51" i="37" s="1"/>
  <c r="C52" i="37"/>
  <c r="C51" i="37" s="1"/>
  <c r="B52" i="37"/>
  <c r="B51" i="37" s="1"/>
  <c r="V51" i="37"/>
  <c r="S51" i="37"/>
  <c r="Q51" i="37"/>
  <c r="P51" i="37"/>
  <c r="O51" i="37"/>
  <c r="Y27" i="37"/>
  <c r="Y80" i="37" s="1"/>
  <c r="X27" i="37"/>
  <c r="X80" i="37" s="1"/>
  <c r="W27" i="37"/>
  <c r="W63" i="37" s="1"/>
  <c r="V27" i="37"/>
  <c r="V80" i="37" s="1"/>
  <c r="U27" i="37"/>
  <c r="U80" i="37" s="1"/>
  <c r="T27" i="37"/>
  <c r="T80" i="37" s="1"/>
  <c r="S27" i="37"/>
  <c r="S80" i="37" s="1"/>
  <c r="R27" i="37"/>
  <c r="R63" i="37" s="1"/>
  <c r="Q27" i="37"/>
  <c r="Q80" i="37" s="1"/>
  <c r="P27" i="37"/>
  <c r="P80" i="37" s="1"/>
  <c r="O27" i="37"/>
  <c r="O80" i="37" s="1"/>
  <c r="N27" i="37"/>
  <c r="N63" i="37" s="1"/>
  <c r="M27" i="37"/>
  <c r="M80" i="37" s="1"/>
  <c r="L27" i="37"/>
  <c r="L80" i="37" s="1"/>
  <c r="K27" i="37"/>
  <c r="K80" i="37" s="1"/>
  <c r="J27" i="37"/>
  <c r="J80" i="37" s="1"/>
  <c r="I27" i="37"/>
  <c r="I80" i="37" s="1"/>
  <c r="H27" i="37"/>
  <c r="H80" i="37" s="1"/>
  <c r="G27" i="37"/>
  <c r="G80" i="37" s="1"/>
  <c r="F27" i="37"/>
  <c r="F80" i="37" s="1"/>
  <c r="E27" i="37"/>
  <c r="E80" i="37" s="1"/>
  <c r="D27" i="37"/>
  <c r="D80" i="37" s="1"/>
  <c r="C27" i="37"/>
  <c r="C80" i="37" s="1"/>
  <c r="B27" i="37"/>
  <c r="B80" i="37" s="1"/>
  <c r="Y24" i="37"/>
  <c r="Y79" i="37" s="1"/>
  <c r="X24" i="37"/>
  <c r="X60" i="37" s="1"/>
  <c r="W24" i="37"/>
  <c r="W60" i="37" s="1"/>
  <c r="V24" i="37"/>
  <c r="V60" i="37" s="1"/>
  <c r="U24" i="37"/>
  <c r="U79" i="37" s="1"/>
  <c r="T24" i="37"/>
  <c r="T60" i="37" s="1"/>
  <c r="S24" i="37"/>
  <c r="S79" i="37" s="1"/>
  <c r="R24" i="37"/>
  <c r="R79" i="37" s="1"/>
  <c r="Q24" i="37"/>
  <c r="Q79" i="37" s="1"/>
  <c r="P24" i="37"/>
  <c r="P79" i="37" s="1"/>
  <c r="O24" i="37"/>
  <c r="O60" i="37" s="1"/>
  <c r="N24" i="37"/>
  <c r="N60" i="37" s="1"/>
  <c r="M24" i="37"/>
  <c r="M79" i="37" s="1"/>
  <c r="L24" i="37"/>
  <c r="L60" i="37" s="1"/>
  <c r="K24" i="37"/>
  <c r="K60" i="37" s="1"/>
  <c r="J24" i="37"/>
  <c r="J79" i="37" s="1"/>
  <c r="I24" i="37"/>
  <c r="I79" i="37" s="1"/>
  <c r="H24" i="37"/>
  <c r="H79" i="37" s="1"/>
  <c r="G24" i="37"/>
  <c r="G60" i="37" s="1"/>
  <c r="F24" i="37"/>
  <c r="F60" i="37" s="1"/>
  <c r="E24" i="37"/>
  <c r="E79" i="37" s="1"/>
  <c r="D24" i="37"/>
  <c r="D60" i="37" s="1"/>
  <c r="C24" i="37"/>
  <c r="C60" i="37" s="1"/>
  <c r="B24" i="37"/>
  <c r="B60" i="37" s="1"/>
  <c r="Y16" i="37"/>
  <c r="Y78" i="37" s="1"/>
  <c r="X16" i="37"/>
  <c r="X78" i="37" s="1"/>
  <c r="W16" i="37"/>
  <c r="W78" i="37" s="1"/>
  <c r="V16" i="37"/>
  <c r="V78" i="37" s="1"/>
  <c r="U16" i="37"/>
  <c r="U78" i="37" s="1"/>
  <c r="T16" i="37"/>
  <c r="T57" i="37" s="1"/>
  <c r="S16" i="37"/>
  <c r="S78" i="37" s="1"/>
  <c r="R16" i="37"/>
  <c r="R78" i="37" s="1"/>
  <c r="Q16" i="37"/>
  <c r="Q57" i="37" s="1"/>
  <c r="P16" i="37"/>
  <c r="P78" i="37" s="1"/>
  <c r="O16" i="37"/>
  <c r="O78" i="37" s="1"/>
  <c r="N16" i="37"/>
  <c r="N78" i="37" s="1"/>
  <c r="M16" i="37"/>
  <c r="M78" i="37" s="1"/>
  <c r="L16" i="37"/>
  <c r="L78" i="37" s="1"/>
  <c r="K16" i="37"/>
  <c r="K78" i="37" s="1"/>
  <c r="J16" i="37"/>
  <c r="J78" i="37" s="1"/>
  <c r="I16" i="37"/>
  <c r="I78" i="37" s="1"/>
  <c r="H16" i="37"/>
  <c r="H78" i="37" s="1"/>
  <c r="G16" i="37"/>
  <c r="G57" i="37" s="1"/>
  <c r="F16" i="37"/>
  <c r="F78" i="37" s="1"/>
  <c r="E16" i="37"/>
  <c r="E78" i="37" s="1"/>
  <c r="D16" i="37"/>
  <c r="D78" i="37" s="1"/>
  <c r="C16" i="37"/>
  <c r="C78" i="37" s="1"/>
  <c r="B16" i="37"/>
  <c r="B78" i="37" s="1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Y33" i="36"/>
  <c r="Y38" i="36" s="1"/>
  <c r="X33" i="36"/>
  <c r="X38" i="36" s="1"/>
  <c r="W33" i="36"/>
  <c r="W38" i="36" s="1"/>
  <c r="V33" i="36"/>
  <c r="V38" i="36" s="1"/>
  <c r="U33" i="36"/>
  <c r="U38" i="36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O38" i="36" s="1"/>
  <c r="N33" i="36"/>
  <c r="N38" i="36" s="1"/>
  <c r="M33" i="36"/>
  <c r="M38" i="36" s="1"/>
  <c r="L33" i="36"/>
  <c r="L38" i="36" s="1"/>
  <c r="K33" i="36"/>
  <c r="K38" i="36" s="1"/>
  <c r="J33" i="36"/>
  <c r="J38" i="36" s="1"/>
  <c r="I33" i="36"/>
  <c r="I38" i="36" s="1"/>
  <c r="I177" i="4" s="1"/>
  <c r="H33" i="36"/>
  <c r="H38" i="36" s="1"/>
  <c r="H177" i="4" s="1"/>
  <c r="G33" i="36"/>
  <c r="G38" i="36" s="1"/>
  <c r="F33" i="36"/>
  <c r="F38" i="36" s="1"/>
  <c r="E33" i="36"/>
  <c r="E38" i="36" s="1"/>
  <c r="D33" i="36"/>
  <c r="D38" i="36" s="1"/>
  <c r="C33" i="36"/>
  <c r="C38" i="36" s="1"/>
  <c r="B33" i="36"/>
  <c r="B38" i="36" s="1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Y83" i="35"/>
  <c r="X83" i="35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Y82" i="35"/>
  <c r="X82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Y81" i="35"/>
  <c r="X81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Y76" i="35"/>
  <c r="X76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Y75" i="35"/>
  <c r="X75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Y74" i="35"/>
  <c r="X74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Y73" i="35"/>
  <c r="X73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Y72" i="35"/>
  <c r="X72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Y68" i="35"/>
  <c r="X68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Y67" i="35"/>
  <c r="X67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Y66" i="35"/>
  <c r="X66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Y65" i="35"/>
  <c r="X65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Y64" i="35"/>
  <c r="X64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F63" i="35"/>
  <c r="Y62" i="35"/>
  <c r="X62" i="35"/>
  <c r="W62" i="35"/>
  <c r="V62" i="35"/>
  <c r="U62" i="35"/>
  <c r="T62" i="35"/>
  <c r="S62" i="35"/>
  <c r="R62" i="35"/>
  <c r="R51" i="35" s="1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Y61" i="35"/>
  <c r="X61" i="35"/>
  <c r="W61" i="35"/>
  <c r="V61" i="35"/>
  <c r="U61" i="35"/>
  <c r="T61" i="35"/>
  <c r="S61" i="35"/>
  <c r="R61" i="35"/>
  <c r="Q61" i="35"/>
  <c r="P61" i="35"/>
  <c r="O61" i="35"/>
  <c r="O51" i="35" s="1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Y59" i="35"/>
  <c r="X59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Y58" i="35"/>
  <c r="X58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R57" i="35"/>
  <c r="N57" i="35"/>
  <c r="Y56" i="35"/>
  <c r="X56" i="35"/>
  <c r="W56" i="35"/>
  <c r="V56" i="35"/>
  <c r="U56" i="35"/>
  <c r="T56" i="35"/>
  <c r="S56" i="35"/>
  <c r="R56" i="35"/>
  <c r="Q56" i="35"/>
  <c r="P56" i="35"/>
  <c r="O56" i="35"/>
  <c r="N56" i="35"/>
  <c r="N51" i="35" s="1"/>
  <c r="M56" i="35"/>
  <c r="L56" i="35"/>
  <c r="L51" i="35" s="1"/>
  <c r="K56" i="35"/>
  <c r="K51" i="35" s="1"/>
  <c r="J56" i="35"/>
  <c r="I56" i="35"/>
  <c r="H56" i="35"/>
  <c r="G56" i="35"/>
  <c r="F56" i="35"/>
  <c r="E56" i="35"/>
  <c r="D56" i="35"/>
  <c r="C56" i="35"/>
  <c r="B56" i="35"/>
  <c r="Y55" i="35"/>
  <c r="X55" i="35"/>
  <c r="W55" i="35"/>
  <c r="V55" i="35"/>
  <c r="U55" i="35"/>
  <c r="T55" i="35"/>
  <c r="S55" i="35"/>
  <c r="R55" i="35"/>
  <c r="Q55" i="35"/>
  <c r="P55" i="35"/>
  <c r="O55" i="35"/>
  <c r="N55" i="35"/>
  <c r="M55" i="35"/>
  <c r="M51" i="35" s="1"/>
  <c r="L55" i="35"/>
  <c r="K55" i="35"/>
  <c r="J55" i="35"/>
  <c r="J51" i="35" s="1"/>
  <c r="I55" i="35"/>
  <c r="H55" i="35"/>
  <c r="H51" i="35" s="1"/>
  <c r="G55" i="35"/>
  <c r="G51" i="35" s="1"/>
  <c r="F55" i="35"/>
  <c r="E55" i="35"/>
  <c r="D55" i="35"/>
  <c r="C55" i="35"/>
  <c r="B55" i="35"/>
  <c r="Y54" i="35"/>
  <c r="X54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I51" i="35" s="1"/>
  <c r="H54" i="35"/>
  <c r="G54" i="35"/>
  <c r="F54" i="35"/>
  <c r="F51" i="35" s="1"/>
  <c r="E54" i="35"/>
  <c r="D54" i="35"/>
  <c r="C54" i="35"/>
  <c r="B54" i="35"/>
  <c r="Y53" i="35"/>
  <c r="Y51" i="35" s="1"/>
  <c r="X53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E51" i="35" s="1"/>
  <c r="D53" i="35"/>
  <c r="D51" i="35" s="1"/>
  <c r="C53" i="35"/>
  <c r="C51" i="35" s="1"/>
  <c r="B53" i="35"/>
  <c r="B51" i="35" s="1"/>
  <c r="Y52" i="35"/>
  <c r="X52" i="35"/>
  <c r="X51" i="35" s="1"/>
  <c r="W52" i="35"/>
  <c r="W51" i="35" s="1"/>
  <c r="V52" i="35"/>
  <c r="U52" i="35"/>
  <c r="U51" i="35" s="1"/>
  <c r="T52" i="35"/>
  <c r="T51" i="35" s="1"/>
  <c r="S52" i="35"/>
  <c r="S51" i="35" s="1"/>
  <c r="R52" i="35"/>
  <c r="Q52" i="35"/>
  <c r="P52" i="35"/>
  <c r="O52" i="35"/>
  <c r="N52" i="35"/>
  <c r="M52" i="35"/>
  <c r="L52" i="35"/>
  <c r="K52" i="35"/>
  <c r="J52" i="35"/>
  <c r="I52" i="35"/>
  <c r="H52" i="35"/>
  <c r="G52" i="35"/>
  <c r="F52" i="35"/>
  <c r="E52" i="35"/>
  <c r="D52" i="35"/>
  <c r="C52" i="35"/>
  <c r="B52" i="35"/>
  <c r="V51" i="35"/>
  <c r="Q51" i="35"/>
  <c r="P51" i="35"/>
  <c r="Y27" i="35"/>
  <c r="X27" i="35"/>
  <c r="W27" i="35"/>
  <c r="V27" i="35"/>
  <c r="V63" i="35" s="1"/>
  <c r="U27" i="35"/>
  <c r="T27" i="35"/>
  <c r="S27" i="35"/>
  <c r="R27" i="35"/>
  <c r="R63" i="35" s="1"/>
  <c r="Q27" i="35"/>
  <c r="P27" i="35"/>
  <c r="O27" i="35"/>
  <c r="N27" i="35"/>
  <c r="N63" i="35" s="1"/>
  <c r="M27" i="35"/>
  <c r="L27" i="35"/>
  <c r="K27" i="35"/>
  <c r="J27" i="35"/>
  <c r="J63" i="35" s="1"/>
  <c r="I27" i="35"/>
  <c r="H27" i="35"/>
  <c r="G27" i="35"/>
  <c r="F27" i="35"/>
  <c r="E27" i="35"/>
  <c r="D27" i="35"/>
  <c r="C27" i="35"/>
  <c r="B27" i="35"/>
  <c r="B63" i="35" s="1"/>
  <c r="Y24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C24" i="35"/>
  <c r="B24" i="35"/>
  <c r="Y16" i="35"/>
  <c r="X16" i="35"/>
  <c r="W16" i="35"/>
  <c r="V16" i="35"/>
  <c r="V57" i="35" s="1"/>
  <c r="U16" i="35"/>
  <c r="T16" i="35"/>
  <c r="S16" i="35"/>
  <c r="R16" i="35"/>
  <c r="Q16" i="35"/>
  <c r="P16" i="35"/>
  <c r="O16" i="35"/>
  <c r="N16" i="35"/>
  <c r="M16" i="35"/>
  <c r="L16" i="35"/>
  <c r="K16" i="35"/>
  <c r="J16" i="35"/>
  <c r="J57" i="35" s="1"/>
  <c r="I16" i="35"/>
  <c r="H16" i="35"/>
  <c r="G16" i="35"/>
  <c r="F16" i="35"/>
  <c r="F57" i="35" s="1"/>
  <c r="E16" i="35"/>
  <c r="D16" i="35"/>
  <c r="C16" i="35"/>
  <c r="B16" i="35"/>
  <c r="B57" i="35" s="1"/>
  <c r="Y83" i="34"/>
  <c r="X83" i="34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Y82" i="34"/>
  <c r="X82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Y81" i="34"/>
  <c r="X81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Y76" i="34"/>
  <c r="X76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Y75" i="34"/>
  <c r="X75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Y74" i="34"/>
  <c r="X74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Y73" i="34"/>
  <c r="X73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Y72" i="34"/>
  <c r="X72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Y68" i="34"/>
  <c r="X68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Y67" i="34"/>
  <c r="X67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Y66" i="34"/>
  <c r="X66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Y65" i="34"/>
  <c r="X65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Y64" i="34"/>
  <c r="X64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N63" i="34"/>
  <c r="F63" i="34"/>
  <c r="Y62" i="34"/>
  <c r="X62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G51" i="34" s="1"/>
  <c r="F62" i="34"/>
  <c r="E62" i="34"/>
  <c r="D62" i="34"/>
  <c r="C62" i="34"/>
  <c r="B62" i="34"/>
  <c r="Y61" i="34"/>
  <c r="X61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V60" i="34"/>
  <c r="R60" i="34"/>
  <c r="B60" i="34"/>
  <c r="Y59" i="34"/>
  <c r="X59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C51" i="34" s="1"/>
  <c r="B59" i="34"/>
  <c r="Y58" i="34"/>
  <c r="X58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R57" i="34"/>
  <c r="N57" i="34"/>
  <c r="F57" i="34"/>
  <c r="B57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Y55" i="34"/>
  <c r="X55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Y54" i="34"/>
  <c r="X54" i="34"/>
  <c r="W54" i="34"/>
  <c r="V54" i="34"/>
  <c r="U54" i="34"/>
  <c r="T54" i="34"/>
  <c r="S54" i="34"/>
  <c r="S51" i="34" s="1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Y53" i="34"/>
  <c r="X53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Y52" i="34"/>
  <c r="Y51" i="34" s="1"/>
  <c r="X52" i="34"/>
  <c r="X51" i="34" s="1"/>
  <c r="W52" i="34"/>
  <c r="W51" i="34" s="1"/>
  <c r="V52" i="34"/>
  <c r="U52" i="34"/>
  <c r="U51" i="34" s="1"/>
  <c r="T52" i="34"/>
  <c r="T51" i="34" s="1"/>
  <c r="S52" i="34"/>
  <c r="R52" i="34"/>
  <c r="Q52" i="34"/>
  <c r="Q51" i="34" s="1"/>
  <c r="P52" i="34"/>
  <c r="P51" i="34" s="1"/>
  <c r="O52" i="34"/>
  <c r="O51" i="34" s="1"/>
  <c r="N52" i="34"/>
  <c r="M52" i="34"/>
  <c r="M51" i="34" s="1"/>
  <c r="L52" i="34"/>
  <c r="L51" i="34" s="1"/>
  <c r="K52" i="34"/>
  <c r="K51" i="34" s="1"/>
  <c r="J52" i="34"/>
  <c r="I52" i="34"/>
  <c r="I51" i="34" s="1"/>
  <c r="H52" i="34"/>
  <c r="H51" i="34" s="1"/>
  <c r="G52" i="34"/>
  <c r="F52" i="34"/>
  <c r="E52" i="34"/>
  <c r="D52" i="34"/>
  <c r="C52" i="34"/>
  <c r="B52" i="34"/>
  <c r="E51" i="34"/>
  <c r="D51" i="34"/>
  <c r="Y27" i="34"/>
  <c r="X27" i="34"/>
  <c r="W27" i="34"/>
  <c r="V27" i="34"/>
  <c r="V63" i="34" s="1"/>
  <c r="U27" i="34"/>
  <c r="T27" i="34"/>
  <c r="S27" i="34"/>
  <c r="R27" i="34"/>
  <c r="R63" i="34" s="1"/>
  <c r="Q27" i="34"/>
  <c r="P27" i="34"/>
  <c r="O27" i="34"/>
  <c r="N27" i="34"/>
  <c r="M27" i="34"/>
  <c r="L27" i="34"/>
  <c r="K27" i="34"/>
  <c r="J27" i="34"/>
  <c r="J63" i="34" s="1"/>
  <c r="I27" i="34"/>
  <c r="H27" i="34"/>
  <c r="G27" i="34"/>
  <c r="F27" i="34"/>
  <c r="E27" i="34"/>
  <c r="D27" i="34"/>
  <c r="C27" i="34"/>
  <c r="B27" i="34"/>
  <c r="B63" i="34" s="1"/>
  <c r="Y24" i="34"/>
  <c r="X24" i="34"/>
  <c r="W24" i="34"/>
  <c r="V24" i="34"/>
  <c r="U24" i="34"/>
  <c r="T24" i="34"/>
  <c r="S24" i="34"/>
  <c r="R24" i="34"/>
  <c r="Q24" i="34"/>
  <c r="P24" i="34"/>
  <c r="O24" i="34"/>
  <c r="N24" i="34"/>
  <c r="M24" i="34"/>
  <c r="L24" i="34"/>
  <c r="K24" i="34"/>
  <c r="J24" i="34"/>
  <c r="J60" i="34" s="1"/>
  <c r="I24" i="34"/>
  <c r="H24" i="34"/>
  <c r="G24" i="34"/>
  <c r="F24" i="34"/>
  <c r="F60" i="34" s="1"/>
  <c r="E24" i="34"/>
  <c r="D24" i="34"/>
  <c r="C24" i="34"/>
  <c r="B24" i="34"/>
  <c r="Y16" i="34"/>
  <c r="X16" i="34"/>
  <c r="W16" i="34"/>
  <c r="V16" i="34"/>
  <c r="V57" i="34" s="1"/>
  <c r="U16" i="34"/>
  <c r="T16" i="34"/>
  <c r="S16" i="34"/>
  <c r="R16" i="34"/>
  <c r="Q16" i="34"/>
  <c r="P16" i="34"/>
  <c r="O16" i="34"/>
  <c r="N16" i="34"/>
  <c r="M16" i="34"/>
  <c r="L16" i="34"/>
  <c r="K16" i="34"/>
  <c r="J16" i="34"/>
  <c r="J57" i="34" s="1"/>
  <c r="I16" i="34"/>
  <c r="H16" i="34"/>
  <c r="G16" i="34"/>
  <c r="F16" i="34"/>
  <c r="E16" i="34"/>
  <c r="D16" i="34"/>
  <c r="C16" i="34"/>
  <c r="B16" i="34"/>
  <c r="Y83" i="33"/>
  <c r="X83" i="33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Y82" i="33"/>
  <c r="X82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Y81" i="33"/>
  <c r="X81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V79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Y76" i="33"/>
  <c r="X76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Y74" i="33"/>
  <c r="X74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Y73" i="33"/>
  <c r="X73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Y68" i="33"/>
  <c r="X68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Y67" i="33"/>
  <c r="X67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Y66" i="33"/>
  <c r="X66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Y65" i="33"/>
  <c r="X65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Y64" i="33"/>
  <c r="X64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X63" i="33"/>
  <c r="W63" i="33"/>
  <c r="L63" i="33"/>
  <c r="Y62" i="33"/>
  <c r="X62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H51" i="33" s="1"/>
  <c r="G62" i="33"/>
  <c r="F62" i="33"/>
  <c r="E62" i="33"/>
  <c r="D62" i="33"/>
  <c r="C62" i="33"/>
  <c r="B62" i="33"/>
  <c r="Y61" i="33"/>
  <c r="X61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Y59" i="33"/>
  <c r="X59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Y58" i="33"/>
  <c r="X58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P57" i="33"/>
  <c r="O57" i="33"/>
  <c r="D57" i="33"/>
  <c r="Y56" i="33"/>
  <c r="X56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G51" i="33" s="1"/>
  <c r="F56" i="33"/>
  <c r="E56" i="33"/>
  <c r="D56" i="33"/>
  <c r="D51" i="33" s="1"/>
  <c r="C56" i="33"/>
  <c r="B56" i="33"/>
  <c r="Y55" i="33"/>
  <c r="X55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C51" i="33" s="1"/>
  <c r="B55" i="33"/>
  <c r="Y54" i="33"/>
  <c r="X54" i="33"/>
  <c r="X51" i="33" s="1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Y53" i="33"/>
  <c r="X53" i="33"/>
  <c r="W53" i="33"/>
  <c r="V53" i="33"/>
  <c r="U53" i="33"/>
  <c r="T53" i="33"/>
  <c r="T51" i="33" s="1"/>
  <c r="S53" i="33"/>
  <c r="R53" i="33"/>
  <c r="Q53" i="33"/>
  <c r="Q51" i="33" s="1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Y52" i="33"/>
  <c r="X52" i="33"/>
  <c r="W52" i="33"/>
  <c r="V52" i="33"/>
  <c r="U52" i="33"/>
  <c r="T52" i="33"/>
  <c r="S52" i="33"/>
  <c r="R52" i="33"/>
  <c r="Q52" i="33"/>
  <c r="P52" i="33"/>
  <c r="P51" i="33" s="1"/>
  <c r="O52" i="33"/>
  <c r="N52" i="33"/>
  <c r="N51" i="33" s="1"/>
  <c r="M52" i="33"/>
  <c r="M51" i="33" s="1"/>
  <c r="L52" i="33"/>
  <c r="K52" i="33"/>
  <c r="J52" i="33"/>
  <c r="I52" i="33"/>
  <c r="H52" i="33"/>
  <c r="G52" i="33"/>
  <c r="F52" i="33"/>
  <c r="E52" i="33"/>
  <c r="D52" i="33"/>
  <c r="C52" i="33"/>
  <c r="B52" i="33"/>
  <c r="B51" i="33" s="1"/>
  <c r="Y51" i="33"/>
  <c r="W51" i="33"/>
  <c r="V51" i="33"/>
  <c r="U51" i="33"/>
  <c r="S51" i="33"/>
  <c r="R51" i="33"/>
  <c r="O51" i="33"/>
  <c r="L51" i="33"/>
  <c r="K51" i="33"/>
  <c r="J51" i="33"/>
  <c r="I51" i="33"/>
  <c r="F51" i="33"/>
  <c r="E51" i="33"/>
  <c r="Y27" i="33"/>
  <c r="Y80" i="33" s="1"/>
  <c r="X27" i="33"/>
  <c r="X80" i="33" s="1"/>
  <c r="W27" i="33"/>
  <c r="W80" i="33" s="1"/>
  <c r="V27" i="33"/>
  <c r="V80" i="35" s="1"/>
  <c r="U27" i="33"/>
  <c r="U80" i="33" s="1"/>
  <c r="T27" i="33"/>
  <c r="T80" i="33" s="1"/>
  <c r="S27" i="33"/>
  <c r="S80" i="33" s="1"/>
  <c r="R27" i="33"/>
  <c r="Q27" i="33"/>
  <c r="Q80" i="33" s="1"/>
  <c r="P27" i="33"/>
  <c r="P63" i="33" s="1"/>
  <c r="O27" i="33"/>
  <c r="O80" i="33" s="1"/>
  <c r="N27" i="33"/>
  <c r="M27" i="33"/>
  <c r="M80" i="33" s="1"/>
  <c r="L27" i="33"/>
  <c r="L80" i="33" s="1"/>
  <c r="K27" i="33"/>
  <c r="K80" i="33" s="1"/>
  <c r="J27" i="33"/>
  <c r="J80" i="35" s="1"/>
  <c r="I27" i="33"/>
  <c r="I80" i="33" s="1"/>
  <c r="H27" i="33"/>
  <c r="H80" i="33" s="1"/>
  <c r="G27" i="33"/>
  <c r="G80" i="33" s="1"/>
  <c r="F27" i="33"/>
  <c r="F80" i="35" s="1"/>
  <c r="E27" i="33"/>
  <c r="E80" i="33" s="1"/>
  <c r="D27" i="33"/>
  <c r="D80" i="33" s="1"/>
  <c r="C27" i="33"/>
  <c r="C80" i="33" s="1"/>
  <c r="B27" i="33"/>
  <c r="B80" i="35" s="1"/>
  <c r="Y24" i="33"/>
  <c r="Y79" i="33" s="1"/>
  <c r="X24" i="33"/>
  <c r="X60" i="33" s="1"/>
  <c r="W24" i="33"/>
  <c r="W60" i="33" s="1"/>
  <c r="V24" i="33"/>
  <c r="V60" i="33" s="1"/>
  <c r="U24" i="33"/>
  <c r="U79" i="33" s="1"/>
  <c r="T24" i="33"/>
  <c r="T60" i="33" s="1"/>
  <c r="S24" i="33"/>
  <c r="S60" i="33" s="1"/>
  <c r="R24" i="33"/>
  <c r="R79" i="33" s="1"/>
  <c r="Q24" i="33"/>
  <c r="Q79" i="33" s="1"/>
  <c r="P24" i="33"/>
  <c r="P60" i="33" s="1"/>
  <c r="O24" i="33"/>
  <c r="O60" i="33" s="1"/>
  <c r="N24" i="33"/>
  <c r="N60" i="33" s="1"/>
  <c r="M24" i="33"/>
  <c r="M79" i="33" s="1"/>
  <c r="L24" i="33"/>
  <c r="L79" i="33" s="1"/>
  <c r="K24" i="33"/>
  <c r="K79" i="33" s="1"/>
  <c r="J24" i="33"/>
  <c r="J79" i="33" s="1"/>
  <c r="I24" i="33"/>
  <c r="I79" i="33" s="1"/>
  <c r="H24" i="33"/>
  <c r="H60" i="33" s="1"/>
  <c r="G24" i="33"/>
  <c r="G79" i="33" s="1"/>
  <c r="F24" i="33"/>
  <c r="F60" i="33" s="1"/>
  <c r="E24" i="33"/>
  <c r="E79" i="33" s="1"/>
  <c r="D24" i="33"/>
  <c r="D79" i="33" s="1"/>
  <c r="C24" i="33"/>
  <c r="C79" i="33" s="1"/>
  <c r="B24" i="33"/>
  <c r="B79" i="33" s="1"/>
  <c r="Y16" i="33"/>
  <c r="Y78" i="33" s="1"/>
  <c r="Y72" i="33" s="1"/>
  <c r="X16" i="33"/>
  <c r="X78" i="33" s="1"/>
  <c r="W16" i="33"/>
  <c r="W78" i="33" s="1"/>
  <c r="V16" i="33"/>
  <c r="V78" i="35" s="1"/>
  <c r="U16" i="33"/>
  <c r="U78" i="33" s="1"/>
  <c r="T16" i="33"/>
  <c r="T78" i="33" s="1"/>
  <c r="S16" i="33"/>
  <c r="S78" i="33" s="1"/>
  <c r="R16" i="33"/>
  <c r="R78" i="33" s="1"/>
  <c r="Q16" i="33"/>
  <c r="Q78" i="33" s="1"/>
  <c r="P16" i="33"/>
  <c r="P78" i="33" s="1"/>
  <c r="O16" i="33"/>
  <c r="O78" i="33" s="1"/>
  <c r="N16" i="33"/>
  <c r="N78" i="35" s="1"/>
  <c r="M16" i="33"/>
  <c r="M78" i="33" s="1"/>
  <c r="M72" i="33" s="1"/>
  <c r="L16" i="33"/>
  <c r="L78" i="33" s="1"/>
  <c r="L72" i="33" s="1"/>
  <c r="K16" i="33"/>
  <c r="K78" i="33" s="1"/>
  <c r="J16" i="33"/>
  <c r="J78" i="33" s="1"/>
  <c r="I16" i="33"/>
  <c r="I78" i="33" s="1"/>
  <c r="I72" i="33" s="1"/>
  <c r="H16" i="33"/>
  <c r="H57" i="33" s="1"/>
  <c r="G16" i="33"/>
  <c r="G78" i="33" s="1"/>
  <c r="F16" i="33"/>
  <c r="E16" i="33"/>
  <c r="E78" i="33" s="1"/>
  <c r="D16" i="33"/>
  <c r="D78" i="33" s="1"/>
  <c r="C16" i="33"/>
  <c r="C78" i="33" s="1"/>
  <c r="B16" i="33"/>
  <c r="B78" i="33" s="1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Y33" i="32"/>
  <c r="Y38" i="32" s="1"/>
  <c r="X33" i="32"/>
  <c r="X38" i="32" s="1"/>
  <c r="W33" i="32"/>
  <c r="W38" i="32" s="1"/>
  <c r="V33" i="32"/>
  <c r="V38" i="32" s="1"/>
  <c r="U33" i="32"/>
  <c r="U38" i="32" s="1"/>
  <c r="T33" i="32"/>
  <c r="T38" i="32" s="1"/>
  <c r="S33" i="32"/>
  <c r="S38" i="32" s="1"/>
  <c r="R33" i="32"/>
  <c r="R38" i="32" s="1"/>
  <c r="Q33" i="32"/>
  <c r="Q38" i="32" s="1"/>
  <c r="P33" i="32"/>
  <c r="P38" i="32" s="1"/>
  <c r="O33" i="32"/>
  <c r="O38" i="32" s="1"/>
  <c r="N33" i="32"/>
  <c r="N38" i="32" s="1"/>
  <c r="M33" i="32"/>
  <c r="M38" i="32" s="1"/>
  <c r="L33" i="32"/>
  <c r="L38" i="32" s="1"/>
  <c r="K33" i="32"/>
  <c r="K38" i="32" s="1"/>
  <c r="J33" i="32"/>
  <c r="J38" i="32" s="1"/>
  <c r="I33" i="32"/>
  <c r="I38" i="32" s="1"/>
  <c r="H33" i="32"/>
  <c r="H38" i="32" s="1"/>
  <c r="G33" i="32"/>
  <c r="G38" i="32" s="1"/>
  <c r="F33" i="32"/>
  <c r="F38" i="32" s="1"/>
  <c r="E33" i="32"/>
  <c r="E38" i="32" s="1"/>
  <c r="D33" i="32"/>
  <c r="D38" i="32" s="1"/>
  <c r="C33" i="32"/>
  <c r="C38" i="32" s="1"/>
  <c r="B33" i="32"/>
  <c r="B38" i="32" s="1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Y124" i="31"/>
  <c r="X124" i="31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4" i="31"/>
  <c r="X114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Y113" i="31"/>
  <c r="X113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X84" i="31" s="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3" i="31"/>
  <c r="X103" i="31"/>
  <c r="W103" i="31"/>
  <c r="V103" i="31"/>
  <c r="U103" i="31"/>
  <c r="T103" i="31"/>
  <c r="T84" i="31" s="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Y102" i="31"/>
  <c r="X102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Y101" i="31"/>
  <c r="X101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V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I84" i="31" s="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3" i="31"/>
  <c r="X93" i="31"/>
  <c r="W93" i="31"/>
  <c r="W84" i="31" s="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92" i="31"/>
  <c r="X92" i="31"/>
  <c r="W92" i="31"/>
  <c r="V92" i="31"/>
  <c r="U92" i="31"/>
  <c r="T92" i="31"/>
  <c r="S92" i="31"/>
  <c r="S84" i="31" s="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Y91" i="31"/>
  <c r="X91" i="31"/>
  <c r="W91" i="31"/>
  <c r="V91" i="31"/>
  <c r="U91" i="31"/>
  <c r="T91" i="31"/>
  <c r="S91" i="31"/>
  <c r="R91" i="31"/>
  <c r="Q91" i="31"/>
  <c r="P91" i="31"/>
  <c r="O91" i="31"/>
  <c r="O84" i="31" s="1"/>
  <c r="N91" i="31"/>
  <c r="M91" i="31"/>
  <c r="M84" i="31" s="1"/>
  <c r="L91" i="31"/>
  <c r="K91" i="31"/>
  <c r="J91" i="31"/>
  <c r="I91" i="31"/>
  <c r="H91" i="31"/>
  <c r="G91" i="31"/>
  <c r="F91" i="31"/>
  <c r="E91" i="31"/>
  <c r="D91" i="31"/>
  <c r="C91" i="31"/>
  <c r="B91" i="31"/>
  <c r="R90" i="31"/>
  <c r="H90" i="31"/>
  <c r="Y89" i="31"/>
  <c r="X89" i="31"/>
  <c r="W89" i="31"/>
  <c r="V89" i="31"/>
  <c r="U89" i="31"/>
  <c r="T89" i="31"/>
  <c r="S89" i="31"/>
  <c r="R89" i="31"/>
  <c r="Q89" i="31"/>
  <c r="P89" i="31"/>
  <c r="P84" i="31" s="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E84" i="31" s="1"/>
  <c r="D87" i="31"/>
  <c r="C87" i="31"/>
  <c r="B87" i="31"/>
  <c r="Y86" i="31"/>
  <c r="X86" i="31"/>
  <c r="W86" i="31"/>
  <c r="V86" i="31"/>
  <c r="U86" i="31"/>
  <c r="U84" i="31" s="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D84" i="31" s="1"/>
  <c r="C86" i="31"/>
  <c r="B86" i="31"/>
  <c r="Y85" i="31"/>
  <c r="Y84" i="31" s="1"/>
  <c r="X85" i="31"/>
  <c r="W85" i="31"/>
  <c r="V85" i="31"/>
  <c r="U85" i="31"/>
  <c r="T85" i="31"/>
  <c r="S85" i="31"/>
  <c r="R85" i="31"/>
  <c r="Q85" i="31"/>
  <c r="Q84" i="31" s="1"/>
  <c r="P85" i="31"/>
  <c r="O85" i="31"/>
  <c r="N85" i="31"/>
  <c r="M85" i="31"/>
  <c r="L85" i="31"/>
  <c r="L84" i="31" s="1"/>
  <c r="K85" i="31"/>
  <c r="K84" i="31" s="1"/>
  <c r="J85" i="31"/>
  <c r="I85" i="31"/>
  <c r="H85" i="31"/>
  <c r="H84" i="31" s="1"/>
  <c r="G85" i="31"/>
  <c r="G84" i="31" s="1"/>
  <c r="F85" i="31"/>
  <c r="E85" i="31"/>
  <c r="D85" i="31"/>
  <c r="C85" i="31"/>
  <c r="C84" i="31" s="1"/>
  <c r="B85" i="31"/>
  <c r="Y66" i="31"/>
  <c r="X66" i="31"/>
  <c r="W66" i="31"/>
  <c r="V66" i="31"/>
  <c r="V105" i="31" s="1"/>
  <c r="U66" i="31"/>
  <c r="T66" i="31"/>
  <c r="S66" i="31"/>
  <c r="R66" i="31"/>
  <c r="R105" i="31" s="1"/>
  <c r="Q66" i="31"/>
  <c r="P66" i="31"/>
  <c r="O66" i="31"/>
  <c r="N66" i="31"/>
  <c r="N105" i="31" s="1"/>
  <c r="M66" i="31"/>
  <c r="L66" i="31"/>
  <c r="K66" i="31"/>
  <c r="J66" i="31"/>
  <c r="J105" i="31" s="1"/>
  <c r="I66" i="31"/>
  <c r="H66" i="31"/>
  <c r="G66" i="31"/>
  <c r="F66" i="31"/>
  <c r="F105" i="31" s="1"/>
  <c r="E66" i="31"/>
  <c r="D66" i="31"/>
  <c r="C66" i="31"/>
  <c r="B66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J99" i="31" s="1"/>
  <c r="I45" i="31"/>
  <c r="H45" i="31"/>
  <c r="G45" i="31"/>
  <c r="F45" i="31"/>
  <c r="F99" i="31" s="1"/>
  <c r="E45" i="31"/>
  <c r="D45" i="31"/>
  <c r="C45" i="31"/>
  <c r="B45" i="31"/>
  <c r="B99" i="31" s="1"/>
  <c r="Y25" i="31"/>
  <c r="X25" i="31"/>
  <c r="W25" i="31"/>
  <c r="V25" i="31"/>
  <c r="U25" i="31"/>
  <c r="T25" i="31"/>
  <c r="S25" i="31"/>
  <c r="R25" i="31"/>
  <c r="Q25" i="31"/>
  <c r="P25" i="31"/>
  <c r="O25" i="31"/>
  <c r="N25" i="31"/>
  <c r="N94" i="31" s="1"/>
  <c r="M25" i="31"/>
  <c r="L25" i="31"/>
  <c r="K25" i="31"/>
  <c r="J25" i="31"/>
  <c r="I25" i="31"/>
  <c r="H25" i="31"/>
  <c r="G25" i="31"/>
  <c r="F25" i="31"/>
  <c r="E25" i="31"/>
  <c r="D25" i="31"/>
  <c r="C25" i="31"/>
  <c r="B25" i="31"/>
  <c r="B94" i="31" s="1"/>
  <c r="Y16" i="31"/>
  <c r="X16" i="31"/>
  <c r="X90" i="31" s="1"/>
  <c r="W16" i="31"/>
  <c r="W90" i="31" s="1"/>
  <c r="V16" i="31"/>
  <c r="V90" i="31" s="1"/>
  <c r="U16" i="31"/>
  <c r="T16" i="31"/>
  <c r="T90" i="31" s="1"/>
  <c r="S16" i="31"/>
  <c r="R16" i="31"/>
  <c r="Q16" i="31"/>
  <c r="P16" i="31"/>
  <c r="P90" i="31" s="1"/>
  <c r="O16" i="31"/>
  <c r="N16" i="31"/>
  <c r="M16" i="31"/>
  <c r="L16" i="31"/>
  <c r="L90" i="31" s="1"/>
  <c r="K16" i="31"/>
  <c r="J16" i="31"/>
  <c r="J90" i="31" s="1"/>
  <c r="I16" i="31"/>
  <c r="H16" i="31"/>
  <c r="G16" i="31"/>
  <c r="F16" i="31"/>
  <c r="E16" i="31"/>
  <c r="D16" i="31"/>
  <c r="D90" i="31" s="1"/>
  <c r="C16" i="31"/>
  <c r="B16" i="31"/>
  <c r="B90" i="31" s="1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92" i="30"/>
  <c r="X92" i="30"/>
  <c r="W92" i="30"/>
  <c r="V92" i="30"/>
  <c r="V84" i="30" s="1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Y91" i="30"/>
  <c r="X91" i="30"/>
  <c r="W91" i="30"/>
  <c r="V91" i="30"/>
  <c r="U91" i="30"/>
  <c r="T91" i="30"/>
  <c r="S91" i="30"/>
  <c r="R91" i="30"/>
  <c r="R84" i="30" s="1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M90" i="30"/>
  <c r="Y89" i="30"/>
  <c r="X89" i="30"/>
  <c r="W89" i="30"/>
  <c r="V89" i="30"/>
  <c r="U89" i="30"/>
  <c r="T89" i="30"/>
  <c r="S89" i="30"/>
  <c r="R89" i="30"/>
  <c r="Q89" i="30"/>
  <c r="Q84" i="30" s="1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J84" i="30" s="1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H84" i="30" s="1"/>
  <c r="G87" i="30"/>
  <c r="G84" i="30" s="1"/>
  <c r="F87" i="30"/>
  <c r="F84" i="30" s="1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P84" i="30" s="1"/>
  <c r="O86" i="30"/>
  <c r="N86" i="30"/>
  <c r="M86" i="30"/>
  <c r="L86" i="30"/>
  <c r="K86" i="30"/>
  <c r="J86" i="30"/>
  <c r="I86" i="30"/>
  <c r="H86" i="30"/>
  <c r="G86" i="30"/>
  <c r="F86" i="30"/>
  <c r="E86" i="30"/>
  <c r="E84" i="30" s="1"/>
  <c r="D86" i="30"/>
  <c r="C86" i="30"/>
  <c r="B86" i="30"/>
  <c r="B84" i="30" s="1"/>
  <c r="Y85" i="30"/>
  <c r="X85" i="30"/>
  <c r="W85" i="30"/>
  <c r="V85" i="30"/>
  <c r="U85" i="30"/>
  <c r="T85" i="30"/>
  <c r="S85" i="30"/>
  <c r="R85" i="30"/>
  <c r="Q85" i="30"/>
  <c r="P85" i="30"/>
  <c r="O85" i="30"/>
  <c r="O84" i="30" s="1"/>
  <c r="N85" i="30"/>
  <c r="N84" i="30" s="1"/>
  <c r="M85" i="30"/>
  <c r="M84" i="30" s="1"/>
  <c r="L85" i="30"/>
  <c r="L84" i="30" s="1"/>
  <c r="K85" i="30"/>
  <c r="K84" i="30" s="1"/>
  <c r="J85" i="30"/>
  <c r="I85" i="30"/>
  <c r="I84" i="30" s="1"/>
  <c r="H85" i="30"/>
  <c r="G85" i="30"/>
  <c r="F85" i="30"/>
  <c r="E85" i="30"/>
  <c r="D85" i="30"/>
  <c r="D84" i="30" s="1"/>
  <c r="C85" i="30"/>
  <c r="C84" i="30" s="1"/>
  <c r="B85" i="30"/>
  <c r="Y84" i="30"/>
  <c r="X84" i="30"/>
  <c r="W84" i="30"/>
  <c r="U84" i="30"/>
  <c r="T84" i="30"/>
  <c r="S84" i="30"/>
  <c r="Y66" i="30"/>
  <c r="Y123" i="30" s="1"/>
  <c r="X66" i="30"/>
  <c r="X123" i="30" s="1"/>
  <c r="W66" i="30"/>
  <c r="W123" i="30" s="1"/>
  <c r="V66" i="30"/>
  <c r="U66" i="30"/>
  <c r="U123" i="30" s="1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C123" i="30" s="1"/>
  <c r="B66" i="30"/>
  <c r="B105" i="30" s="1"/>
  <c r="Y45" i="30"/>
  <c r="Y99" i="30" s="1"/>
  <c r="X45" i="30"/>
  <c r="X99" i="30" s="1"/>
  <c r="W45" i="30"/>
  <c r="W122" i="30" s="1"/>
  <c r="V45" i="30"/>
  <c r="V99" i="30" s="1"/>
  <c r="U45" i="30"/>
  <c r="U122" i="30" s="1"/>
  <c r="T45" i="30"/>
  <c r="T122" i="30" s="1"/>
  <c r="S45" i="30"/>
  <c r="S122" i="30" s="1"/>
  <c r="R45" i="30"/>
  <c r="R99" i="30" s="1"/>
  <c r="Q45" i="30"/>
  <c r="Q99" i="30" s="1"/>
  <c r="P45" i="30"/>
  <c r="P99" i="30" s="1"/>
  <c r="O45" i="30"/>
  <c r="O99" i="30" s="1"/>
  <c r="N45" i="30"/>
  <c r="N99" i="30" s="1"/>
  <c r="M45" i="30"/>
  <c r="M99" i="30" s="1"/>
  <c r="L45" i="30"/>
  <c r="K45" i="30"/>
  <c r="J45" i="30"/>
  <c r="J99" i="30" s="1"/>
  <c r="I45" i="30"/>
  <c r="I99" i="30" s="1"/>
  <c r="H45" i="30"/>
  <c r="H99" i="30" s="1"/>
  <c r="G45" i="30"/>
  <c r="G99" i="30" s="1"/>
  <c r="F45" i="30"/>
  <c r="F99" i="30" s="1"/>
  <c r="E45" i="30"/>
  <c r="E99" i="30" s="1"/>
  <c r="D45" i="30"/>
  <c r="D99" i="30" s="1"/>
  <c r="C45" i="30"/>
  <c r="C99" i="30" s="1"/>
  <c r="B45" i="30"/>
  <c r="B99" i="30" s="1"/>
  <c r="Y25" i="30"/>
  <c r="X25" i="30"/>
  <c r="W25" i="30"/>
  <c r="W120" i="30" s="1"/>
  <c r="V25" i="30"/>
  <c r="U25" i="30"/>
  <c r="U120" i="30" s="1"/>
  <c r="T25" i="30"/>
  <c r="T120" i="30" s="1"/>
  <c r="S25" i="30"/>
  <c r="S120" i="30" s="1"/>
  <c r="R25" i="30"/>
  <c r="Q25" i="30"/>
  <c r="Q94" i="30" s="1"/>
  <c r="P25" i="30"/>
  <c r="P94" i="30" s="1"/>
  <c r="O25" i="30"/>
  <c r="O120" i="30" s="1"/>
  <c r="N25" i="30"/>
  <c r="M25" i="30"/>
  <c r="M120" i="30" s="1"/>
  <c r="L25" i="30"/>
  <c r="K25" i="30"/>
  <c r="J25" i="30"/>
  <c r="I25" i="30"/>
  <c r="I94" i="30" s="1"/>
  <c r="H25" i="30"/>
  <c r="H94" i="30" s="1"/>
  <c r="G25" i="30"/>
  <c r="G94" i="30" s="1"/>
  <c r="F25" i="30"/>
  <c r="E25" i="30"/>
  <c r="E94" i="30" s="1"/>
  <c r="D25" i="30"/>
  <c r="C25" i="30"/>
  <c r="B25" i="30"/>
  <c r="Y16" i="30"/>
  <c r="Y90" i="30" s="1"/>
  <c r="X16" i="30"/>
  <c r="X90" i="30" s="1"/>
  <c r="W16" i="30"/>
  <c r="W90" i="30" s="1"/>
  <c r="V16" i="30"/>
  <c r="V90" i="30" s="1"/>
  <c r="U16" i="30"/>
  <c r="U90" i="30" s="1"/>
  <c r="T16" i="30"/>
  <c r="T90" i="30" s="1"/>
  <c r="S16" i="30"/>
  <c r="S90" i="30" s="1"/>
  <c r="R16" i="30"/>
  <c r="R90" i="30" s="1"/>
  <c r="Q16" i="30"/>
  <c r="Q119" i="30" s="1"/>
  <c r="P16" i="30"/>
  <c r="P119" i="30" s="1"/>
  <c r="O16" i="30"/>
  <c r="O119" i="30" s="1"/>
  <c r="N16" i="30"/>
  <c r="N90" i="30" s="1"/>
  <c r="M16" i="30"/>
  <c r="M119" i="30" s="1"/>
  <c r="L16" i="30"/>
  <c r="L119" i="30" s="1"/>
  <c r="K16" i="30"/>
  <c r="K119" i="30" s="1"/>
  <c r="J16" i="30"/>
  <c r="J90" i="30" s="1"/>
  <c r="I16" i="30"/>
  <c r="I90" i="30" s="1"/>
  <c r="H16" i="30"/>
  <c r="H90" i="30" s="1"/>
  <c r="G16" i="30"/>
  <c r="F16" i="30"/>
  <c r="F90" i="30" s="1"/>
  <c r="E16" i="30"/>
  <c r="E90" i="30" s="1"/>
  <c r="D16" i="30"/>
  <c r="C16" i="30"/>
  <c r="B16" i="30"/>
  <c r="B90" i="30" s="1"/>
  <c r="Y124" i="29"/>
  <c r="X124" i="29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4" i="29"/>
  <c r="X114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3" i="29"/>
  <c r="X103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Y102" i="29"/>
  <c r="X102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Y101" i="29"/>
  <c r="X101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M84" i="29" s="1"/>
  <c r="L93" i="29"/>
  <c r="K93" i="29"/>
  <c r="K84" i="29" s="1"/>
  <c r="J93" i="29"/>
  <c r="I93" i="29"/>
  <c r="H93" i="29"/>
  <c r="G93" i="29"/>
  <c r="F93" i="29"/>
  <c r="E93" i="29"/>
  <c r="D93" i="29"/>
  <c r="C93" i="29"/>
  <c r="B93" i="29"/>
  <c r="Y92" i="29"/>
  <c r="X92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I84" i="29" s="1"/>
  <c r="H92" i="29"/>
  <c r="G92" i="29"/>
  <c r="F92" i="29"/>
  <c r="E92" i="29"/>
  <c r="D92" i="29"/>
  <c r="C92" i="29"/>
  <c r="B92" i="29"/>
  <c r="Y91" i="29"/>
  <c r="X91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V90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G84" i="29" s="1"/>
  <c r="F87" i="29"/>
  <c r="F84" i="29" s="1"/>
  <c r="E87" i="29"/>
  <c r="E84" i="29" s="1"/>
  <c r="D87" i="29"/>
  <c r="C87" i="29"/>
  <c r="B87" i="29"/>
  <c r="Y86" i="29"/>
  <c r="X86" i="29"/>
  <c r="W86" i="29"/>
  <c r="V86" i="29"/>
  <c r="V84" i="29" s="1"/>
  <c r="U86" i="29"/>
  <c r="U84" i="29" s="1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D84" i="29" s="1"/>
  <c r="C86" i="29"/>
  <c r="C84" i="29" s="1"/>
  <c r="B86" i="29"/>
  <c r="B84" i="29" s="1"/>
  <c r="Y85" i="29"/>
  <c r="Y84" i="29" s="1"/>
  <c r="X85" i="29"/>
  <c r="X84" i="29" s="1"/>
  <c r="W85" i="29"/>
  <c r="W84" i="29" s="1"/>
  <c r="V85" i="29"/>
  <c r="U85" i="29"/>
  <c r="T85" i="29"/>
  <c r="T84" i="29" s="1"/>
  <c r="S85" i="29"/>
  <c r="S84" i="29" s="1"/>
  <c r="R85" i="29"/>
  <c r="R84" i="29" s="1"/>
  <c r="Q85" i="29"/>
  <c r="Q84" i="29" s="1"/>
  <c r="P85" i="29"/>
  <c r="P84" i="29" s="1"/>
  <c r="O85" i="29"/>
  <c r="O84" i="29" s="1"/>
  <c r="N85" i="29"/>
  <c r="N84" i="29" s="1"/>
  <c r="M85" i="29"/>
  <c r="L85" i="29"/>
  <c r="L84" i="29" s="1"/>
  <c r="K85" i="29"/>
  <c r="J85" i="29"/>
  <c r="I85" i="29"/>
  <c r="H85" i="29"/>
  <c r="G85" i="29"/>
  <c r="F85" i="29"/>
  <c r="E85" i="29"/>
  <c r="D85" i="29"/>
  <c r="C85" i="29"/>
  <c r="B85" i="29"/>
  <c r="J84" i="29"/>
  <c r="H84" i="29"/>
  <c r="Y66" i="29"/>
  <c r="Y123" i="29" s="1"/>
  <c r="X66" i="29"/>
  <c r="X123" i="29" s="1"/>
  <c r="W66" i="29"/>
  <c r="W123" i="29" s="1"/>
  <c r="V66" i="29"/>
  <c r="U66" i="29"/>
  <c r="U123" i="29" s="1"/>
  <c r="T66" i="29"/>
  <c r="T123" i="29" s="1"/>
  <c r="S66" i="29"/>
  <c r="S123" i="29" s="1"/>
  <c r="R66" i="29"/>
  <c r="R123" i="31" s="1"/>
  <c r="Q66" i="29"/>
  <c r="Q123" i="29" s="1"/>
  <c r="P66" i="29"/>
  <c r="P123" i="29" s="1"/>
  <c r="O66" i="29"/>
  <c r="O123" i="29" s="1"/>
  <c r="N66" i="29"/>
  <c r="M66" i="29"/>
  <c r="M123" i="29" s="1"/>
  <c r="L66" i="29"/>
  <c r="L123" i="29" s="1"/>
  <c r="K66" i="29"/>
  <c r="K123" i="29" s="1"/>
  <c r="J66" i="29"/>
  <c r="J123" i="31" s="1"/>
  <c r="I66" i="29"/>
  <c r="I123" i="29" s="1"/>
  <c r="H66" i="29"/>
  <c r="H123" i="29" s="1"/>
  <c r="G66" i="29"/>
  <c r="G123" i="29" s="1"/>
  <c r="F66" i="29"/>
  <c r="E66" i="29"/>
  <c r="E123" i="29" s="1"/>
  <c r="D66" i="29"/>
  <c r="D123" i="29" s="1"/>
  <c r="C66" i="29"/>
  <c r="C123" i="29" s="1"/>
  <c r="B66" i="29"/>
  <c r="B123" i="31" s="1"/>
  <c r="Y45" i="29"/>
  <c r="Y122" i="29" s="1"/>
  <c r="X45" i="29"/>
  <c r="X122" i="29" s="1"/>
  <c r="W45" i="29"/>
  <c r="W122" i="29" s="1"/>
  <c r="V45" i="29"/>
  <c r="V122" i="29" s="1"/>
  <c r="U45" i="29"/>
  <c r="U122" i="29" s="1"/>
  <c r="T45" i="29"/>
  <c r="T122" i="29" s="1"/>
  <c r="S45" i="29"/>
  <c r="S122" i="29" s="1"/>
  <c r="R45" i="29"/>
  <c r="R122" i="29" s="1"/>
  <c r="Q45" i="29"/>
  <c r="Q122" i="29" s="1"/>
  <c r="P45" i="29"/>
  <c r="P122" i="29" s="1"/>
  <c r="O45" i="29"/>
  <c r="O122" i="29" s="1"/>
  <c r="N45" i="29"/>
  <c r="N122" i="29" s="1"/>
  <c r="M45" i="29"/>
  <c r="M122" i="29" s="1"/>
  <c r="L45" i="29"/>
  <c r="L122" i="29" s="1"/>
  <c r="K45" i="29"/>
  <c r="K122" i="29" s="1"/>
  <c r="J45" i="29"/>
  <c r="J122" i="29" s="1"/>
  <c r="I45" i="29"/>
  <c r="I122" i="29" s="1"/>
  <c r="H45" i="29"/>
  <c r="H122" i="29" s="1"/>
  <c r="G45" i="29"/>
  <c r="G122" i="29" s="1"/>
  <c r="F45" i="29"/>
  <c r="F122" i="29" s="1"/>
  <c r="E45" i="29"/>
  <c r="E122" i="29" s="1"/>
  <c r="D45" i="29"/>
  <c r="D122" i="29" s="1"/>
  <c r="C45" i="29"/>
  <c r="C122" i="29" s="1"/>
  <c r="B45" i="29"/>
  <c r="B122" i="29" s="1"/>
  <c r="Y25" i="29"/>
  <c r="Y120" i="29" s="1"/>
  <c r="X25" i="29"/>
  <c r="X120" i="29" s="1"/>
  <c r="W25" i="29"/>
  <c r="W120" i="29" s="1"/>
  <c r="V25" i="29"/>
  <c r="V120" i="29" s="1"/>
  <c r="U25" i="29"/>
  <c r="U120" i="29" s="1"/>
  <c r="T25" i="29"/>
  <c r="T120" i="29" s="1"/>
  <c r="S25" i="29"/>
  <c r="S120" i="29" s="1"/>
  <c r="R25" i="29"/>
  <c r="R120" i="29" s="1"/>
  <c r="Q25" i="29"/>
  <c r="Q120" i="29" s="1"/>
  <c r="P25" i="29"/>
  <c r="P120" i="29" s="1"/>
  <c r="O25" i="29"/>
  <c r="O120" i="29" s="1"/>
  <c r="N25" i="29"/>
  <c r="N120" i="29" s="1"/>
  <c r="M25" i="29"/>
  <c r="M120" i="29" s="1"/>
  <c r="L25" i="29"/>
  <c r="L120" i="29" s="1"/>
  <c r="K25" i="29"/>
  <c r="K120" i="29" s="1"/>
  <c r="J25" i="29"/>
  <c r="J120" i="29" s="1"/>
  <c r="I25" i="29"/>
  <c r="I120" i="29" s="1"/>
  <c r="H25" i="29"/>
  <c r="H120" i="29" s="1"/>
  <c r="G25" i="29"/>
  <c r="G120" i="29" s="1"/>
  <c r="F25" i="29"/>
  <c r="F120" i="29" s="1"/>
  <c r="E25" i="29"/>
  <c r="E120" i="29" s="1"/>
  <c r="D25" i="29"/>
  <c r="D120" i="29" s="1"/>
  <c r="C25" i="29"/>
  <c r="C120" i="29" s="1"/>
  <c r="B25" i="29"/>
  <c r="B120" i="29" s="1"/>
  <c r="Y16" i="29"/>
  <c r="Y119" i="29" s="1"/>
  <c r="X16" i="29"/>
  <c r="X119" i="29" s="1"/>
  <c r="W16" i="29"/>
  <c r="W119" i="29" s="1"/>
  <c r="V16" i="29"/>
  <c r="V119" i="29" s="1"/>
  <c r="U16" i="29"/>
  <c r="U119" i="29" s="1"/>
  <c r="T16" i="29"/>
  <c r="T119" i="29" s="1"/>
  <c r="T113" i="29" s="1"/>
  <c r="S16" i="29"/>
  <c r="S119" i="29" s="1"/>
  <c r="R16" i="29"/>
  <c r="R119" i="29" s="1"/>
  <c r="Q16" i="29"/>
  <c r="Q119" i="29" s="1"/>
  <c r="P16" i="29"/>
  <c r="P119" i="29" s="1"/>
  <c r="O16" i="29"/>
  <c r="O119" i="29" s="1"/>
  <c r="N16" i="29"/>
  <c r="N119" i="29" s="1"/>
  <c r="M16" i="29"/>
  <c r="M119" i="29" s="1"/>
  <c r="L16" i="29"/>
  <c r="L119" i="29" s="1"/>
  <c r="K16" i="29"/>
  <c r="K119" i="29" s="1"/>
  <c r="J16" i="29"/>
  <c r="J119" i="29" s="1"/>
  <c r="I16" i="29"/>
  <c r="I119" i="29" s="1"/>
  <c r="H16" i="29"/>
  <c r="H119" i="29" s="1"/>
  <c r="G16" i="29"/>
  <c r="G119" i="29" s="1"/>
  <c r="F16" i="29"/>
  <c r="F119" i="29" s="1"/>
  <c r="E16" i="29"/>
  <c r="E119" i="29" s="1"/>
  <c r="D16" i="29"/>
  <c r="D119" i="29" s="1"/>
  <c r="C16" i="29"/>
  <c r="C119" i="29" s="1"/>
  <c r="B16" i="29"/>
  <c r="B119" i="29" s="1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Y33" i="28"/>
  <c r="Y38" i="28" s="1"/>
  <c r="X33" i="28"/>
  <c r="X38" i="28" s="1"/>
  <c r="W33" i="28"/>
  <c r="W38" i="28" s="1"/>
  <c r="V33" i="28"/>
  <c r="V38" i="28" s="1"/>
  <c r="U33" i="28"/>
  <c r="U38" i="28" s="1"/>
  <c r="T33" i="28"/>
  <c r="T38" i="28" s="1"/>
  <c r="S33" i="28"/>
  <c r="S38" i="28" s="1"/>
  <c r="R33" i="28"/>
  <c r="R38" i="28" s="1"/>
  <c r="R175" i="4" s="1"/>
  <c r="Q33" i="28"/>
  <c r="Q38" i="28" s="1"/>
  <c r="P33" i="28"/>
  <c r="P38" i="28" s="1"/>
  <c r="P175" i="4" s="1"/>
  <c r="O33" i="28"/>
  <c r="O38" i="28" s="1"/>
  <c r="N33" i="28"/>
  <c r="N38" i="28" s="1"/>
  <c r="M33" i="28"/>
  <c r="M38" i="28" s="1"/>
  <c r="L33" i="28"/>
  <c r="L38" i="28" s="1"/>
  <c r="K33" i="28"/>
  <c r="K38" i="28" s="1"/>
  <c r="J33" i="28"/>
  <c r="J38" i="28" s="1"/>
  <c r="I33" i="28"/>
  <c r="I38" i="28" s="1"/>
  <c r="H33" i="28"/>
  <c r="H38" i="28" s="1"/>
  <c r="G33" i="28"/>
  <c r="G38" i="28" s="1"/>
  <c r="F33" i="28"/>
  <c r="F38" i="28" s="1"/>
  <c r="E33" i="28"/>
  <c r="E38" i="28" s="1"/>
  <c r="D33" i="28"/>
  <c r="D38" i="28" s="1"/>
  <c r="C33" i="28"/>
  <c r="C38" i="28" s="1"/>
  <c r="B33" i="28"/>
  <c r="B38" i="28" s="1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Y162" i="27"/>
  <c r="X162" i="27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Y161" i="27"/>
  <c r="X161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Y160" i="27"/>
  <c r="X160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Y159" i="27"/>
  <c r="X159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Y158" i="27"/>
  <c r="X158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Y157" i="27"/>
  <c r="X157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Y156" i="27"/>
  <c r="X156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7" i="27"/>
  <c r="X147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Y146" i="27"/>
  <c r="X146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6" i="27"/>
  <c r="X136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P126" i="27" s="1"/>
  <c r="O129" i="27"/>
  <c r="O126" i="27" s="1"/>
  <c r="N129" i="27"/>
  <c r="N126" i="27" s="1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Y126" i="27" s="1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M126" i="27" s="1"/>
  <c r="L128" i="27"/>
  <c r="K128" i="27"/>
  <c r="K126" i="27" s="1"/>
  <c r="J128" i="27"/>
  <c r="J126" i="27" s="1"/>
  <c r="I128" i="27"/>
  <c r="H128" i="27"/>
  <c r="G128" i="27"/>
  <c r="F128" i="27"/>
  <c r="E128" i="27"/>
  <c r="D128" i="27"/>
  <c r="C128" i="27"/>
  <c r="B128" i="27"/>
  <c r="Y127" i="27"/>
  <c r="X127" i="27"/>
  <c r="X126" i="27" s="1"/>
  <c r="W127" i="27"/>
  <c r="W126" i="27" s="1"/>
  <c r="V127" i="27"/>
  <c r="V126" i="27" s="1"/>
  <c r="U127" i="27"/>
  <c r="U126" i="27" s="1"/>
  <c r="T127" i="27"/>
  <c r="T126" i="27" s="1"/>
  <c r="S127" i="27"/>
  <c r="R127" i="27"/>
  <c r="R126" i="27" s="1"/>
  <c r="Q127" i="27"/>
  <c r="Q126" i="27" s="1"/>
  <c r="P127" i="27"/>
  <c r="O127" i="27"/>
  <c r="N127" i="27"/>
  <c r="M127" i="27"/>
  <c r="L127" i="27"/>
  <c r="L126" i="27" s="1"/>
  <c r="K127" i="27"/>
  <c r="J127" i="27"/>
  <c r="I127" i="27"/>
  <c r="I126" i="27" s="1"/>
  <c r="H127" i="27"/>
  <c r="H126" i="27" s="1"/>
  <c r="G127" i="27"/>
  <c r="G126" i="27" s="1"/>
  <c r="F127" i="27"/>
  <c r="F126" i="27" s="1"/>
  <c r="E127" i="27"/>
  <c r="D127" i="27"/>
  <c r="C127" i="27"/>
  <c r="B127" i="27"/>
  <c r="S126" i="27"/>
  <c r="E126" i="27"/>
  <c r="D126" i="27"/>
  <c r="C126" i="27"/>
  <c r="B126" i="27"/>
  <c r="Y124" i="27"/>
  <c r="X124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Y123" i="27"/>
  <c r="X123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E110" i="27" s="1"/>
  <c r="D115" i="27"/>
  <c r="C115" i="27"/>
  <c r="B115" i="27"/>
  <c r="Y114" i="27"/>
  <c r="X114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Y113" i="27"/>
  <c r="X113" i="27"/>
  <c r="W113" i="27"/>
  <c r="W110" i="27" s="1"/>
  <c r="V113" i="27"/>
  <c r="V110" i="27" s="1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Y112" i="27"/>
  <c r="X112" i="27"/>
  <c r="W112" i="27"/>
  <c r="V112" i="27"/>
  <c r="U112" i="27"/>
  <c r="U110" i="27" s="1"/>
  <c r="T112" i="27"/>
  <c r="T110" i="27" s="1"/>
  <c r="S112" i="27"/>
  <c r="S110" i="27" s="1"/>
  <c r="R112" i="27"/>
  <c r="R110" i="27" s="1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B112" i="27"/>
  <c r="Y111" i="27"/>
  <c r="X111" i="27"/>
  <c r="W111" i="27"/>
  <c r="V111" i="27"/>
  <c r="U111" i="27"/>
  <c r="T111" i="27"/>
  <c r="S111" i="27"/>
  <c r="R111" i="27"/>
  <c r="Q111" i="27"/>
  <c r="P111" i="27"/>
  <c r="O111" i="27"/>
  <c r="O110" i="27" s="1"/>
  <c r="N111" i="27"/>
  <c r="N110" i="27" s="1"/>
  <c r="M111" i="27"/>
  <c r="M110" i="27" s="1"/>
  <c r="L111" i="27"/>
  <c r="L110" i="27" s="1"/>
  <c r="K111" i="27"/>
  <c r="K110" i="27" s="1"/>
  <c r="J111" i="27"/>
  <c r="J110" i="27" s="1"/>
  <c r="I111" i="27"/>
  <c r="H111" i="27"/>
  <c r="G111" i="27"/>
  <c r="F111" i="27"/>
  <c r="E111" i="27"/>
  <c r="D111" i="27"/>
  <c r="C111" i="27"/>
  <c r="B111" i="27"/>
  <c r="I110" i="27"/>
  <c r="G110" i="27"/>
  <c r="F110" i="27"/>
  <c r="D110" i="27"/>
  <c r="C110" i="27"/>
  <c r="B110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4" i="27"/>
  <c r="X104" i="27"/>
  <c r="W104" i="27"/>
  <c r="V104" i="27"/>
  <c r="U104" i="27"/>
  <c r="T104" i="27"/>
  <c r="T98" i="27" s="1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3" i="27"/>
  <c r="X103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Y102" i="27"/>
  <c r="X102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J98" i="27" s="1"/>
  <c r="I102" i="27"/>
  <c r="H102" i="27"/>
  <c r="G102" i="27"/>
  <c r="F102" i="27"/>
  <c r="E102" i="27"/>
  <c r="D102" i="27"/>
  <c r="C102" i="27"/>
  <c r="B102" i="27"/>
  <c r="Y101" i="27"/>
  <c r="X101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G98" i="27" s="1"/>
  <c r="F101" i="27"/>
  <c r="F98" i="27" s="1"/>
  <c r="E101" i="27"/>
  <c r="E98" i="27" s="1"/>
  <c r="D101" i="27"/>
  <c r="C101" i="27"/>
  <c r="B101" i="27"/>
  <c r="Y100" i="27"/>
  <c r="X100" i="27"/>
  <c r="W100" i="27"/>
  <c r="V100" i="27"/>
  <c r="U100" i="27"/>
  <c r="T100" i="27"/>
  <c r="S100" i="27"/>
  <c r="R100" i="27"/>
  <c r="Q100" i="27"/>
  <c r="P100" i="27"/>
  <c r="P98" i="27" s="1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D98" i="27" s="1"/>
  <c r="C100" i="27"/>
  <c r="B100" i="27"/>
  <c r="B98" i="27" s="1"/>
  <c r="Y99" i="27"/>
  <c r="Y98" i="27" s="1"/>
  <c r="X99" i="27"/>
  <c r="W99" i="27"/>
  <c r="V99" i="27"/>
  <c r="U99" i="27"/>
  <c r="T99" i="27"/>
  <c r="S99" i="27"/>
  <c r="R99" i="27"/>
  <c r="Q99" i="27"/>
  <c r="P99" i="27"/>
  <c r="O99" i="27"/>
  <c r="O98" i="27" s="1"/>
  <c r="N99" i="27"/>
  <c r="N98" i="27" s="1"/>
  <c r="M99" i="27"/>
  <c r="M98" i="27" s="1"/>
  <c r="L99" i="27"/>
  <c r="L98" i="27" s="1"/>
  <c r="K99" i="27"/>
  <c r="K98" i="27" s="1"/>
  <c r="J99" i="27"/>
  <c r="I99" i="27"/>
  <c r="I98" i="27" s="1"/>
  <c r="H99" i="27"/>
  <c r="H98" i="27" s="1"/>
  <c r="G99" i="27"/>
  <c r="F99" i="27"/>
  <c r="E99" i="27"/>
  <c r="D99" i="27"/>
  <c r="C99" i="27"/>
  <c r="C98" i="27" s="1"/>
  <c r="B99" i="27"/>
  <c r="X98" i="27"/>
  <c r="W98" i="27"/>
  <c r="V98" i="27"/>
  <c r="U98" i="27"/>
  <c r="S98" i="27"/>
  <c r="R98" i="27"/>
  <c r="Q98" i="27"/>
  <c r="Y69" i="27"/>
  <c r="X69" i="27"/>
  <c r="W69" i="27"/>
  <c r="V69" i="27"/>
  <c r="U69" i="27"/>
  <c r="T69" i="27"/>
  <c r="S69" i="27"/>
  <c r="R69" i="27"/>
  <c r="Q69" i="27"/>
  <c r="P69" i="27"/>
  <c r="P122" i="27" s="1"/>
  <c r="O69" i="27"/>
  <c r="N69" i="27"/>
  <c r="N122" i="27" s="1"/>
  <c r="M69" i="27"/>
  <c r="L69" i="27"/>
  <c r="K69" i="27"/>
  <c r="J69" i="27"/>
  <c r="I69" i="27"/>
  <c r="H69" i="27"/>
  <c r="H122" i="27" s="1"/>
  <c r="G69" i="27"/>
  <c r="F69" i="27"/>
  <c r="F122" i="27" s="1"/>
  <c r="E69" i="27"/>
  <c r="E122" i="27" s="1"/>
  <c r="D69" i="27"/>
  <c r="D122" i="27" s="1"/>
  <c r="C69" i="27"/>
  <c r="B69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43" i="27"/>
  <c r="X43" i="27"/>
  <c r="W43" i="27"/>
  <c r="V43" i="27"/>
  <c r="V116" i="27" s="1"/>
  <c r="U43" i="27"/>
  <c r="U116" i="27" s="1"/>
  <c r="T43" i="27"/>
  <c r="T116" i="27" s="1"/>
  <c r="S43" i="27"/>
  <c r="R43" i="27"/>
  <c r="Q43" i="27"/>
  <c r="P43" i="27"/>
  <c r="O43" i="27"/>
  <c r="N43" i="27"/>
  <c r="N116" i="27" s="1"/>
  <c r="M43" i="27"/>
  <c r="M116" i="27" s="1"/>
  <c r="L43" i="27"/>
  <c r="L116" i="27" s="1"/>
  <c r="K43" i="27"/>
  <c r="J43" i="27"/>
  <c r="I43" i="27"/>
  <c r="H43" i="27"/>
  <c r="G43" i="27"/>
  <c r="F43" i="27"/>
  <c r="F116" i="27" s="1"/>
  <c r="E43" i="27"/>
  <c r="E116" i="27" s="1"/>
  <c r="D43" i="27"/>
  <c r="D116" i="27" s="1"/>
  <c r="C43" i="27"/>
  <c r="B43" i="27"/>
  <c r="Y17" i="27"/>
  <c r="X17" i="27"/>
  <c r="W17" i="27"/>
  <c r="V17" i="27"/>
  <c r="U17" i="27"/>
  <c r="T17" i="27"/>
  <c r="S17" i="27"/>
  <c r="R17" i="27"/>
  <c r="R105" i="27" s="1"/>
  <c r="Q17" i="27"/>
  <c r="P17" i="27"/>
  <c r="O17" i="27"/>
  <c r="N17" i="27"/>
  <c r="M17" i="27"/>
  <c r="L17" i="27"/>
  <c r="K17" i="27"/>
  <c r="J17" i="27"/>
  <c r="J105" i="27" s="1"/>
  <c r="I17" i="27"/>
  <c r="H17" i="27"/>
  <c r="G17" i="27"/>
  <c r="F17" i="27"/>
  <c r="E17" i="27"/>
  <c r="D17" i="27"/>
  <c r="C17" i="27"/>
  <c r="B17" i="27"/>
  <c r="B105" i="27" s="1"/>
  <c r="Y162" i="26"/>
  <c r="X162" i="26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Y161" i="26"/>
  <c r="X161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Y160" i="26"/>
  <c r="X160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Y159" i="26"/>
  <c r="X159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Y158" i="26"/>
  <c r="X158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Y157" i="26"/>
  <c r="X157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Y156" i="26"/>
  <c r="X156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7" i="26"/>
  <c r="X147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Y146" i="26"/>
  <c r="X146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6" i="26"/>
  <c r="X136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D126" i="26" s="1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V126" i="26" s="1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S126" i="26" s="1"/>
  <c r="R129" i="26"/>
  <c r="R126" i="26" s="1"/>
  <c r="Q129" i="26"/>
  <c r="Q126" i="26" s="1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P126" i="26" s="1"/>
  <c r="O128" i="26"/>
  <c r="N128" i="26"/>
  <c r="M128" i="26"/>
  <c r="M126" i="26" s="1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Y126" i="26" s="1"/>
  <c r="X127" i="26"/>
  <c r="X126" i="26" s="1"/>
  <c r="W127" i="26"/>
  <c r="W126" i="26" s="1"/>
  <c r="V127" i="26"/>
  <c r="U127" i="26"/>
  <c r="U126" i="26" s="1"/>
  <c r="T127" i="26"/>
  <c r="T126" i="26" s="1"/>
  <c r="S127" i="26"/>
  <c r="R127" i="26"/>
  <c r="Q127" i="26"/>
  <c r="P127" i="26"/>
  <c r="O127" i="26"/>
  <c r="O126" i="26" s="1"/>
  <c r="N127" i="26"/>
  <c r="N126" i="26" s="1"/>
  <c r="M127" i="26"/>
  <c r="L127" i="26"/>
  <c r="L126" i="26" s="1"/>
  <c r="K127" i="26"/>
  <c r="K126" i="26" s="1"/>
  <c r="J127" i="26"/>
  <c r="J126" i="26" s="1"/>
  <c r="I127" i="26"/>
  <c r="I126" i="26" s="1"/>
  <c r="H127" i="26"/>
  <c r="G127" i="26"/>
  <c r="F127" i="26"/>
  <c r="E127" i="26"/>
  <c r="D127" i="26"/>
  <c r="C127" i="26"/>
  <c r="B127" i="26"/>
  <c r="H126" i="26"/>
  <c r="G126" i="26"/>
  <c r="F126" i="26"/>
  <c r="E126" i="26"/>
  <c r="C126" i="26"/>
  <c r="B126" i="26"/>
  <c r="Y124" i="26"/>
  <c r="X124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Y123" i="26"/>
  <c r="X123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Y122" i="26"/>
  <c r="U122" i="26"/>
  <c r="Q122" i="26"/>
  <c r="M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8" i="26"/>
  <c r="X118" i="26"/>
  <c r="W118" i="26"/>
  <c r="V118" i="26"/>
  <c r="V110" i="26" s="1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R110" i="26" s="1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R116" i="26"/>
  <c r="B116" i="26"/>
  <c r="Y115" i="26"/>
  <c r="X115" i="26"/>
  <c r="W115" i="26"/>
  <c r="V115" i="26"/>
  <c r="U115" i="26"/>
  <c r="T115" i="26"/>
  <c r="S115" i="26"/>
  <c r="R115" i="26"/>
  <c r="Q115" i="26"/>
  <c r="Q110" i="26" s="1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4" i="26"/>
  <c r="X114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K110" i="26" s="1"/>
  <c r="J114" i="26"/>
  <c r="J110" i="26" s="1"/>
  <c r="I114" i="26"/>
  <c r="H114" i="26"/>
  <c r="G114" i="26"/>
  <c r="F114" i="26"/>
  <c r="E114" i="26"/>
  <c r="D114" i="26"/>
  <c r="C114" i="26"/>
  <c r="B114" i="26"/>
  <c r="Y113" i="26"/>
  <c r="X113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H110" i="26" s="1"/>
  <c r="G113" i="26"/>
  <c r="G110" i="26" s="1"/>
  <c r="F113" i="26"/>
  <c r="F110" i="26" s="1"/>
  <c r="E113" i="26"/>
  <c r="D113" i="26"/>
  <c r="C113" i="26"/>
  <c r="B113" i="26"/>
  <c r="Y112" i="26"/>
  <c r="X112" i="26"/>
  <c r="W112" i="26"/>
  <c r="V112" i="26"/>
  <c r="U112" i="26"/>
  <c r="T112" i="26"/>
  <c r="S112" i="26"/>
  <c r="R112" i="26"/>
  <c r="Q112" i="26"/>
  <c r="P112" i="26"/>
  <c r="P110" i="26" s="1"/>
  <c r="O112" i="26"/>
  <c r="N112" i="26"/>
  <c r="M112" i="26"/>
  <c r="L112" i="26"/>
  <c r="K112" i="26"/>
  <c r="J112" i="26"/>
  <c r="I112" i="26"/>
  <c r="H112" i="26"/>
  <c r="G112" i="26"/>
  <c r="F112" i="26"/>
  <c r="E112" i="26"/>
  <c r="E110" i="26" s="1"/>
  <c r="D112" i="26"/>
  <c r="C112" i="26"/>
  <c r="B112" i="26"/>
  <c r="B110" i="26" s="1"/>
  <c r="Y111" i="26"/>
  <c r="X111" i="26"/>
  <c r="W111" i="26"/>
  <c r="V111" i="26"/>
  <c r="U111" i="26"/>
  <c r="T111" i="26"/>
  <c r="S111" i="26"/>
  <c r="R111" i="26"/>
  <c r="Q111" i="26"/>
  <c r="P111" i="26"/>
  <c r="O111" i="26"/>
  <c r="O110" i="26" s="1"/>
  <c r="N111" i="26"/>
  <c r="N110" i="26" s="1"/>
  <c r="M111" i="26"/>
  <c r="M110" i="26" s="1"/>
  <c r="L111" i="26"/>
  <c r="L110" i="26" s="1"/>
  <c r="K111" i="26"/>
  <c r="J111" i="26"/>
  <c r="I111" i="26"/>
  <c r="I110" i="26" s="1"/>
  <c r="H111" i="26"/>
  <c r="G111" i="26"/>
  <c r="F111" i="26"/>
  <c r="E111" i="26"/>
  <c r="D111" i="26"/>
  <c r="D110" i="26" s="1"/>
  <c r="C111" i="26"/>
  <c r="C110" i="26" s="1"/>
  <c r="B111" i="26"/>
  <c r="Y110" i="26"/>
  <c r="X110" i="26"/>
  <c r="W110" i="26"/>
  <c r="U110" i="26"/>
  <c r="T110" i="26"/>
  <c r="S110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I98" i="26" s="1"/>
  <c r="H104" i="26"/>
  <c r="G104" i="26"/>
  <c r="F104" i="26"/>
  <c r="E104" i="26"/>
  <c r="D104" i="26"/>
  <c r="C104" i="26"/>
  <c r="B104" i="26"/>
  <c r="Y103" i="26"/>
  <c r="X103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E98" i="26" s="1"/>
  <c r="D103" i="26"/>
  <c r="C103" i="26"/>
  <c r="B103" i="26"/>
  <c r="Y102" i="26"/>
  <c r="X102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Y101" i="26"/>
  <c r="X101" i="26"/>
  <c r="X98" i="26" s="1"/>
  <c r="W101" i="26"/>
  <c r="W98" i="26" s="1"/>
  <c r="V101" i="26"/>
  <c r="V98" i="26" s="1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Y100" i="26"/>
  <c r="X100" i="26"/>
  <c r="W100" i="26"/>
  <c r="V100" i="26"/>
  <c r="U100" i="26"/>
  <c r="U98" i="26" s="1"/>
  <c r="T100" i="26"/>
  <c r="S100" i="26"/>
  <c r="R100" i="26"/>
  <c r="R98" i="26" s="1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D98" i="26" s="1"/>
  <c r="C100" i="26"/>
  <c r="B100" i="26"/>
  <c r="Y99" i="26"/>
  <c r="Y98" i="26" s="1"/>
  <c r="X99" i="26"/>
  <c r="W99" i="26"/>
  <c r="V99" i="26"/>
  <c r="U99" i="26"/>
  <c r="T99" i="26"/>
  <c r="T98" i="26" s="1"/>
  <c r="S99" i="26"/>
  <c r="S98" i="26" s="1"/>
  <c r="R99" i="26"/>
  <c r="Q99" i="26"/>
  <c r="Q98" i="26" s="1"/>
  <c r="P99" i="26"/>
  <c r="P98" i="26" s="1"/>
  <c r="O99" i="26"/>
  <c r="O98" i="26" s="1"/>
  <c r="N99" i="26"/>
  <c r="N98" i="26" s="1"/>
  <c r="M99" i="26"/>
  <c r="L99" i="26"/>
  <c r="K99" i="26"/>
  <c r="J99" i="26"/>
  <c r="I99" i="26"/>
  <c r="H99" i="26"/>
  <c r="G99" i="26"/>
  <c r="F99" i="26"/>
  <c r="E99" i="26"/>
  <c r="D99" i="26"/>
  <c r="C99" i="26"/>
  <c r="C98" i="26" s="1"/>
  <c r="B99" i="26"/>
  <c r="B98" i="26" s="1"/>
  <c r="M98" i="26"/>
  <c r="L98" i="26"/>
  <c r="K98" i="26"/>
  <c r="J98" i="26"/>
  <c r="H98" i="26"/>
  <c r="G98" i="26"/>
  <c r="F98" i="26"/>
  <c r="Y69" i="26"/>
  <c r="X69" i="26"/>
  <c r="W69" i="26"/>
  <c r="W154" i="26" s="1"/>
  <c r="V69" i="26"/>
  <c r="V154" i="26" s="1"/>
  <c r="U69" i="26"/>
  <c r="T69" i="26"/>
  <c r="S69" i="26"/>
  <c r="R69" i="26"/>
  <c r="Q69" i="26"/>
  <c r="P69" i="26"/>
  <c r="O69" i="26"/>
  <c r="N69" i="26"/>
  <c r="M69" i="26"/>
  <c r="L69" i="26"/>
  <c r="K69" i="26"/>
  <c r="J69" i="26"/>
  <c r="I69" i="26"/>
  <c r="I154" i="26" s="1"/>
  <c r="H69" i="26"/>
  <c r="H154" i="26" s="1"/>
  <c r="G69" i="26"/>
  <c r="F69" i="26"/>
  <c r="E69" i="26"/>
  <c r="E122" i="26" s="1"/>
  <c r="D69" i="26"/>
  <c r="C69" i="26"/>
  <c r="B69" i="26"/>
  <c r="Y56" i="26"/>
  <c r="X56" i="26"/>
  <c r="W56" i="26"/>
  <c r="V56" i="26"/>
  <c r="U56" i="26"/>
  <c r="T56" i="26"/>
  <c r="S56" i="26"/>
  <c r="S153" i="26" s="1"/>
  <c r="R56" i="26"/>
  <c r="R153" i="26" s="1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E153" i="26" s="1"/>
  <c r="D56" i="26"/>
  <c r="D153" i="26" s="1"/>
  <c r="C56" i="26"/>
  <c r="B56" i="26"/>
  <c r="Y43" i="26"/>
  <c r="X43" i="26"/>
  <c r="W43" i="26"/>
  <c r="V43" i="26"/>
  <c r="U43" i="26"/>
  <c r="T43" i="26"/>
  <c r="S43" i="26"/>
  <c r="R43" i="26"/>
  <c r="Q43" i="26"/>
  <c r="P43" i="26"/>
  <c r="O43" i="26"/>
  <c r="O152" i="26" s="1"/>
  <c r="N43" i="26"/>
  <c r="N152" i="26" s="1"/>
  <c r="M43" i="26"/>
  <c r="L43" i="26"/>
  <c r="K43" i="26"/>
  <c r="J43" i="26"/>
  <c r="J116" i="26" s="1"/>
  <c r="I43" i="26"/>
  <c r="H43" i="26"/>
  <c r="G43" i="26"/>
  <c r="F43" i="26"/>
  <c r="E43" i="26"/>
  <c r="D43" i="26"/>
  <c r="C43" i="26"/>
  <c r="B43" i="26"/>
  <c r="Y17" i="26"/>
  <c r="Y143" i="26" s="1"/>
  <c r="X17" i="26"/>
  <c r="X143" i="26" s="1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K143" i="26" s="1"/>
  <c r="J17" i="26"/>
  <c r="J143" i="26" s="1"/>
  <c r="I17" i="26"/>
  <c r="H17" i="26"/>
  <c r="G17" i="26"/>
  <c r="F17" i="26"/>
  <c r="E17" i="26"/>
  <c r="D17" i="26"/>
  <c r="C17" i="26"/>
  <c r="B17" i="26"/>
  <c r="Y162" i="25"/>
  <c r="X162" i="25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Y161" i="25"/>
  <c r="X161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Y160" i="25"/>
  <c r="X160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Y159" i="25"/>
  <c r="X159" i="25"/>
  <c r="W159" i="25"/>
  <c r="W156" i="25" s="1"/>
  <c r="V159" i="25"/>
  <c r="V156" i="25" s="1"/>
  <c r="U159" i="25"/>
  <c r="U156" i="25" s="1"/>
  <c r="T159" i="25"/>
  <c r="T156" i="25" s="1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Y158" i="25"/>
  <c r="X158" i="25"/>
  <c r="W158" i="25"/>
  <c r="V158" i="25"/>
  <c r="U158" i="25"/>
  <c r="T158" i="25"/>
  <c r="S158" i="25"/>
  <c r="S156" i="25" s="1"/>
  <c r="R158" i="25"/>
  <c r="R156" i="25" s="1"/>
  <c r="Q158" i="25"/>
  <c r="Q156" i="25" s="1"/>
  <c r="P158" i="25"/>
  <c r="P156" i="25" s="1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Y157" i="25"/>
  <c r="X157" i="25"/>
  <c r="W157" i="25"/>
  <c r="V157" i="25"/>
  <c r="U157" i="25"/>
  <c r="T157" i="25"/>
  <c r="S157" i="25"/>
  <c r="R157" i="25"/>
  <c r="Q157" i="25"/>
  <c r="P157" i="25"/>
  <c r="O157" i="25"/>
  <c r="O156" i="25" s="1"/>
  <c r="N157" i="25"/>
  <c r="N156" i="25" s="1"/>
  <c r="M157" i="25"/>
  <c r="L157" i="25"/>
  <c r="L156" i="25" s="1"/>
  <c r="K157" i="25"/>
  <c r="K156" i="25" s="1"/>
  <c r="J157" i="25"/>
  <c r="I157" i="25"/>
  <c r="H157" i="25"/>
  <c r="H156" i="25" s="1"/>
  <c r="G157" i="25"/>
  <c r="F157" i="25"/>
  <c r="E157" i="25"/>
  <c r="D157" i="25"/>
  <c r="C157" i="25"/>
  <c r="B157" i="25"/>
  <c r="X156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7" i="25"/>
  <c r="X147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P126" i="25" s="1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O126" i="25" s="1"/>
  <c r="N129" i="25"/>
  <c r="N126" i="25" s="1"/>
  <c r="M129" i="25"/>
  <c r="M126" i="25" s="1"/>
  <c r="L129" i="25"/>
  <c r="L126" i="25" s="1"/>
  <c r="K129" i="25"/>
  <c r="J129" i="25"/>
  <c r="I129" i="25"/>
  <c r="H129" i="25"/>
  <c r="G129" i="25"/>
  <c r="F129" i="25"/>
  <c r="E129" i="25"/>
  <c r="D129" i="25"/>
  <c r="C129" i="25"/>
  <c r="B129" i="25"/>
  <c r="Y128" i="25"/>
  <c r="Y126" i="25" s="1"/>
  <c r="X128" i="25"/>
  <c r="W128" i="25"/>
  <c r="W126" i="25" s="1"/>
  <c r="V128" i="25"/>
  <c r="V126" i="25" s="1"/>
  <c r="U128" i="25"/>
  <c r="T128" i="25"/>
  <c r="S128" i="25"/>
  <c r="R128" i="25"/>
  <c r="Q128" i="25"/>
  <c r="P128" i="25"/>
  <c r="O128" i="25"/>
  <c r="N128" i="25"/>
  <c r="M128" i="25"/>
  <c r="L128" i="25"/>
  <c r="K128" i="25"/>
  <c r="K126" i="25" s="1"/>
  <c r="J128" i="25"/>
  <c r="J126" i="25" s="1"/>
  <c r="I128" i="25"/>
  <c r="I126" i="25" s="1"/>
  <c r="H128" i="25"/>
  <c r="H126" i="25" s="1"/>
  <c r="G128" i="25"/>
  <c r="F128" i="25"/>
  <c r="E128" i="25"/>
  <c r="D128" i="25"/>
  <c r="C128" i="25"/>
  <c r="B128" i="25"/>
  <c r="Y127" i="25"/>
  <c r="X127" i="25"/>
  <c r="W127" i="25"/>
  <c r="V127" i="25"/>
  <c r="U127" i="25"/>
  <c r="U126" i="25" s="1"/>
  <c r="T127" i="25"/>
  <c r="T126" i="25" s="1"/>
  <c r="S127" i="25"/>
  <c r="S126" i="25" s="1"/>
  <c r="R127" i="25"/>
  <c r="R126" i="25" s="1"/>
  <c r="Q127" i="25"/>
  <c r="P127" i="25"/>
  <c r="O127" i="25"/>
  <c r="N127" i="25"/>
  <c r="M127" i="25"/>
  <c r="L127" i="25"/>
  <c r="K127" i="25"/>
  <c r="J127" i="25"/>
  <c r="I127" i="25"/>
  <c r="H127" i="25"/>
  <c r="G127" i="25"/>
  <c r="G126" i="25" s="1"/>
  <c r="F127" i="25"/>
  <c r="F126" i="25" s="1"/>
  <c r="E127" i="25"/>
  <c r="E126" i="25" s="1"/>
  <c r="D127" i="25"/>
  <c r="D126" i="25" s="1"/>
  <c r="C127" i="25"/>
  <c r="B127" i="25"/>
  <c r="X126" i="25"/>
  <c r="Q126" i="25"/>
  <c r="C126" i="25"/>
  <c r="B126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Y123" i="25"/>
  <c r="X123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X122" i="25"/>
  <c r="H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Q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4" i="25"/>
  <c r="X114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H110" i="25" s="1"/>
  <c r="G114" i="25"/>
  <c r="F114" i="25"/>
  <c r="E114" i="25"/>
  <c r="D114" i="25"/>
  <c r="C114" i="25"/>
  <c r="B114" i="25"/>
  <c r="Y113" i="25"/>
  <c r="X113" i="25"/>
  <c r="W113" i="25"/>
  <c r="V113" i="25"/>
  <c r="U113" i="25"/>
  <c r="U110" i="25" s="1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G110" i="25" s="1"/>
  <c r="F113" i="25"/>
  <c r="F110" i="25" s="1"/>
  <c r="E113" i="25"/>
  <c r="E110" i="25" s="1"/>
  <c r="D113" i="25"/>
  <c r="D110" i="25" s="1"/>
  <c r="C113" i="25"/>
  <c r="B113" i="25"/>
  <c r="Y112" i="25"/>
  <c r="X112" i="25"/>
  <c r="W112" i="25"/>
  <c r="V112" i="25"/>
  <c r="U112" i="25"/>
  <c r="T112" i="25"/>
  <c r="S112" i="25"/>
  <c r="R112" i="25"/>
  <c r="Q112" i="25"/>
  <c r="Q110" i="25" s="1"/>
  <c r="P112" i="25"/>
  <c r="O112" i="25"/>
  <c r="O110" i="25" s="1"/>
  <c r="N112" i="25"/>
  <c r="N110" i="25" s="1"/>
  <c r="M112" i="25"/>
  <c r="L112" i="25"/>
  <c r="K112" i="25"/>
  <c r="J112" i="25"/>
  <c r="I112" i="25"/>
  <c r="H112" i="25"/>
  <c r="G112" i="25"/>
  <c r="F112" i="25"/>
  <c r="E112" i="25"/>
  <c r="D112" i="25"/>
  <c r="C112" i="25"/>
  <c r="C110" i="25" s="1"/>
  <c r="B112" i="25"/>
  <c r="B110" i="25" s="1"/>
  <c r="Y111" i="25"/>
  <c r="Y110" i="25" s="1"/>
  <c r="X111" i="25"/>
  <c r="X110" i="25" s="1"/>
  <c r="W111" i="25"/>
  <c r="V111" i="25"/>
  <c r="U111" i="25"/>
  <c r="T111" i="25"/>
  <c r="S111" i="25"/>
  <c r="R111" i="25"/>
  <c r="Q111" i="25"/>
  <c r="P111" i="25"/>
  <c r="O111" i="25"/>
  <c r="N111" i="25"/>
  <c r="M111" i="25"/>
  <c r="M110" i="25" s="1"/>
  <c r="L111" i="25"/>
  <c r="L110" i="25" s="1"/>
  <c r="K111" i="25"/>
  <c r="K110" i="25" s="1"/>
  <c r="J111" i="25"/>
  <c r="J110" i="25" s="1"/>
  <c r="I111" i="25"/>
  <c r="H111" i="25"/>
  <c r="G111" i="25"/>
  <c r="F111" i="25"/>
  <c r="E111" i="25"/>
  <c r="D111" i="25"/>
  <c r="C111" i="25"/>
  <c r="B111" i="25"/>
  <c r="W110" i="25"/>
  <c r="V110" i="25"/>
  <c r="T110" i="25"/>
  <c r="S110" i="25"/>
  <c r="R110" i="25"/>
  <c r="P110" i="25"/>
  <c r="I110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3" i="25"/>
  <c r="X103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Y102" i="25"/>
  <c r="X102" i="25"/>
  <c r="X98" i="25" s="1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Y101" i="25"/>
  <c r="X101" i="25"/>
  <c r="W101" i="25"/>
  <c r="W98" i="25" s="1"/>
  <c r="V101" i="25"/>
  <c r="V98" i="25" s="1"/>
  <c r="U101" i="25"/>
  <c r="U98" i="25" s="1"/>
  <c r="T101" i="25"/>
  <c r="T98" i="25" s="1"/>
  <c r="S101" i="25"/>
  <c r="R101" i="25"/>
  <c r="Q101" i="25"/>
  <c r="P101" i="25"/>
  <c r="O101" i="25"/>
  <c r="N101" i="25"/>
  <c r="M101" i="25"/>
  <c r="L101" i="25"/>
  <c r="K101" i="25"/>
  <c r="J101" i="25"/>
  <c r="I101" i="25"/>
  <c r="I98" i="25" s="1"/>
  <c r="H101" i="25"/>
  <c r="G101" i="25"/>
  <c r="F101" i="25"/>
  <c r="E101" i="25"/>
  <c r="D101" i="25"/>
  <c r="C101" i="25"/>
  <c r="B101" i="25"/>
  <c r="Y100" i="25"/>
  <c r="X100" i="25"/>
  <c r="W100" i="25"/>
  <c r="V100" i="25"/>
  <c r="U100" i="25"/>
  <c r="T100" i="25"/>
  <c r="S100" i="25"/>
  <c r="S98" i="25" s="1"/>
  <c r="R100" i="25"/>
  <c r="R98" i="25" s="1"/>
  <c r="Q100" i="25"/>
  <c r="Q98" i="25" s="1"/>
  <c r="P100" i="25"/>
  <c r="P98" i="25" s="1"/>
  <c r="O100" i="25"/>
  <c r="N100" i="25"/>
  <c r="M100" i="25"/>
  <c r="L100" i="25"/>
  <c r="K100" i="25"/>
  <c r="J100" i="25"/>
  <c r="I100" i="25"/>
  <c r="H100" i="25"/>
  <c r="G100" i="25"/>
  <c r="F100" i="25"/>
  <c r="E100" i="25"/>
  <c r="E98" i="25" s="1"/>
  <c r="D100" i="25"/>
  <c r="C100" i="25"/>
  <c r="C98" i="25" s="1"/>
  <c r="B100" i="25"/>
  <c r="B98" i="25" s="1"/>
  <c r="Y99" i="25"/>
  <c r="X99" i="25"/>
  <c r="W99" i="25"/>
  <c r="V99" i="25"/>
  <c r="U99" i="25"/>
  <c r="T99" i="25"/>
  <c r="S99" i="25"/>
  <c r="R99" i="25"/>
  <c r="Q99" i="25"/>
  <c r="P99" i="25"/>
  <c r="O99" i="25"/>
  <c r="O98" i="25" s="1"/>
  <c r="N99" i="25"/>
  <c r="N98" i="25" s="1"/>
  <c r="M99" i="25"/>
  <c r="M98" i="25" s="1"/>
  <c r="L99" i="25"/>
  <c r="L98" i="25" s="1"/>
  <c r="K99" i="25"/>
  <c r="J99" i="25"/>
  <c r="I99" i="25"/>
  <c r="H99" i="25"/>
  <c r="G99" i="25"/>
  <c r="F99" i="25"/>
  <c r="E99" i="25"/>
  <c r="D99" i="25"/>
  <c r="C99" i="25"/>
  <c r="B99" i="25"/>
  <c r="Y98" i="25"/>
  <c r="K98" i="25"/>
  <c r="J98" i="25"/>
  <c r="H98" i="25"/>
  <c r="G98" i="25"/>
  <c r="F98" i="25"/>
  <c r="D98" i="25"/>
  <c r="Y69" i="25"/>
  <c r="Y154" i="25" s="1"/>
  <c r="X69" i="25"/>
  <c r="X154" i="25" s="1"/>
  <c r="W69" i="25"/>
  <c r="W154" i="25" s="1"/>
  <c r="V69" i="25"/>
  <c r="V154" i="25" s="1"/>
  <c r="U69" i="25"/>
  <c r="U154" i="25" s="1"/>
  <c r="T69" i="25"/>
  <c r="T154" i="25" s="1"/>
  <c r="S69" i="25"/>
  <c r="S154" i="25" s="1"/>
  <c r="R69" i="25"/>
  <c r="R154" i="25" s="1"/>
  <c r="Q69" i="25"/>
  <c r="Q154" i="25" s="1"/>
  <c r="P69" i="25"/>
  <c r="P154" i="25" s="1"/>
  <c r="O69" i="25"/>
  <c r="O154" i="25" s="1"/>
  <c r="N69" i="25"/>
  <c r="N154" i="25" s="1"/>
  <c r="M69" i="25"/>
  <c r="M154" i="25" s="1"/>
  <c r="L69" i="25"/>
  <c r="L154" i="25" s="1"/>
  <c r="K69" i="25"/>
  <c r="K154" i="25" s="1"/>
  <c r="J69" i="25"/>
  <c r="J154" i="25" s="1"/>
  <c r="I69" i="25"/>
  <c r="I154" i="25" s="1"/>
  <c r="H69" i="25"/>
  <c r="H154" i="25" s="1"/>
  <c r="G69" i="25"/>
  <c r="G154" i="25" s="1"/>
  <c r="F69" i="25"/>
  <c r="F154" i="25" s="1"/>
  <c r="E69" i="25"/>
  <c r="E154" i="25" s="1"/>
  <c r="D69" i="25"/>
  <c r="D154" i="25" s="1"/>
  <c r="C69" i="25"/>
  <c r="C154" i="25" s="1"/>
  <c r="B69" i="25"/>
  <c r="B154" i="25" s="1"/>
  <c r="Y56" i="25"/>
  <c r="Y153" i="25" s="1"/>
  <c r="X56" i="25"/>
  <c r="X153" i="25" s="1"/>
  <c r="W56" i="25"/>
  <c r="W153" i="25" s="1"/>
  <c r="V56" i="25"/>
  <c r="V153" i="25" s="1"/>
  <c r="U56" i="25"/>
  <c r="U153" i="25" s="1"/>
  <c r="T56" i="25"/>
  <c r="T153" i="25" s="1"/>
  <c r="S56" i="25"/>
  <c r="S153" i="25" s="1"/>
  <c r="R56" i="25"/>
  <c r="R153" i="25" s="1"/>
  <c r="Q56" i="25"/>
  <c r="Q153" i="25" s="1"/>
  <c r="P56" i="25"/>
  <c r="P153" i="25" s="1"/>
  <c r="O56" i="25"/>
  <c r="O153" i="25" s="1"/>
  <c r="N56" i="25"/>
  <c r="N153" i="25" s="1"/>
  <c r="M56" i="25"/>
  <c r="M153" i="25" s="1"/>
  <c r="L56" i="25"/>
  <c r="L153" i="25" s="1"/>
  <c r="K56" i="25"/>
  <c r="K153" i="25" s="1"/>
  <c r="J56" i="25"/>
  <c r="J153" i="25" s="1"/>
  <c r="I56" i="25"/>
  <c r="I153" i="25" s="1"/>
  <c r="H56" i="25"/>
  <c r="H153" i="25" s="1"/>
  <c r="G56" i="25"/>
  <c r="G153" i="25" s="1"/>
  <c r="F56" i="25"/>
  <c r="F153" i="25" s="1"/>
  <c r="E56" i="25"/>
  <c r="E153" i="25" s="1"/>
  <c r="D56" i="25"/>
  <c r="D153" i="25" s="1"/>
  <c r="C56" i="25"/>
  <c r="C153" i="25" s="1"/>
  <c r="B56" i="25"/>
  <c r="B153" i="25" s="1"/>
  <c r="Y43" i="25"/>
  <c r="Y152" i="25" s="1"/>
  <c r="X43" i="25"/>
  <c r="X152" i="25" s="1"/>
  <c r="X146" i="25" s="1"/>
  <c r="W43" i="25"/>
  <c r="W152" i="25" s="1"/>
  <c r="W146" i="25" s="1"/>
  <c r="V43" i="25"/>
  <c r="V152" i="25" s="1"/>
  <c r="U43" i="25"/>
  <c r="U152" i="25" s="1"/>
  <c r="T43" i="25"/>
  <c r="T152" i="25" s="1"/>
  <c r="S43" i="25"/>
  <c r="S152" i="25" s="1"/>
  <c r="R43" i="25"/>
  <c r="R152" i="25" s="1"/>
  <c r="Q43" i="25"/>
  <c r="Q152" i="25" s="1"/>
  <c r="P43" i="25"/>
  <c r="P152" i="25" s="1"/>
  <c r="O43" i="25"/>
  <c r="O152" i="25" s="1"/>
  <c r="N43" i="25"/>
  <c r="N152" i="25" s="1"/>
  <c r="M43" i="25"/>
  <c r="M152" i="25" s="1"/>
  <c r="L43" i="25"/>
  <c r="L152" i="25" s="1"/>
  <c r="K43" i="25"/>
  <c r="K152" i="25" s="1"/>
  <c r="J43" i="25"/>
  <c r="J152" i="25" s="1"/>
  <c r="I43" i="25"/>
  <c r="I152" i="25" s="1"/>
  <c r="H43" i="25"/>
  <c r="H152" i="25" s="1"/>
  <c r="G43" i="25"/>
  <c r="G152" i="25" s="1"/>
  <c r="F43" i="25"/>
  <c r="F152" i="25" s="1"/>
  <c r="E43" i="25"/>
  <c r="E152" i="25" s="1"/>
  <c r="D43" i="25"/>
  <c r="D152" i="25" s="1"/>
  <c r="C43" i="25"/>
  <c r="C152" i="25" s="1"/>
  <c r="B43" i="25"/>
  <c r="B152" i="25" s="1"/>
  <c r="Y17" i="25"/>
  <c r="Y143" i="25" s="1"/>
  <c r="X17" i="25"/>
  <c r="X143" i="25" s="1"/>
  <c r="W17" i="25"/>
  <c r="W143" i="25" s="1"/>
  <c r="W136" i="25" s="1"/>
  <c r="V17" i="25"/>
  <c r="V143" i="25" s="1"/>
  <c r="V136" i="25" s="1"/>
  <c r="U17" i="25"/>
  <c r="U143" i="25" s="1"/>
  <c r="T17" i="25"/>
  <c r="T143" i="25" s="1"/>
  <c r="T136" i="25" s="1"/>
  <c r="S17" i="25"/>
  <c r="S143" i="25" s="1"/>
  <c r="S136" i="25" s="1"/>
  <c r="R17" i="25"/>
  <c r="R143" i="25" s="1"/>
  <c r="R136" i="25" s="1"/>
  <c r="Q17" i="25"/>
  <c r="Q143" i="25" s="1"/>
  <c r="P17" i="25"/>
  <c r="P143" i="25" s="1"/>
  <c r="O17" i="25"/>
  <c r="O143" i="25" s="1"/>
  <c r="N17" i="25"/>
  <c r="N143" i="25" s="1"/>
  <c r="M17" i="25"/>
  <c r="M143" i="25" s="1"/>
  <c r="L17" i="25"/>
  <c r="L143" i="25" s="1"/>
  <c r="K17" i="25"/>
  <c r="K143" i="25" s="1"/>
  <c r="J17" i="25"/>
  <c r="J143" i="25" s="1"/>
  <c r="I17" i="25"/>
  <c r="I143" i="25" s="1"/>
  <c r="H17" i="25"/>
  <c r="H143" i="25" s="1"/>
  <c r="G17" i="25"/>
  <c r="G143" i="25" s="1"/>
  <c r="F17" i="25"/>
  <c r="F143" i="25" s="1"/>
  <c r="E17" i="25"/>
  <c r="E143" i="25" s="1"/>
  <c r="D17" i="25"/>
  <c r="D143" i="25" s="1"/>
  <c r="C17" i="25"/>
  <c r="C143" i="25" s="1"/>
  <c r="B17" i="25"/>
  <c r="B143" i="25" s="1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0" i="24"/>
  <c r="X60" i="24"/>
  <c r="W60" i="24"/>
  <c r="W57" i="24" s="1"/>
  <c r="W116" i="4" s="1"/>
  <c r="V60" i="24"/>
  <c r="V57" i="24" s="1"/>
  <c r="V116" i="4" s="1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9" i="24"/>
  <c r="X59" i="24"/>
  <c r="W59" i="24"/>
  <c r="V59" i="24"/>
  <c r="U59" i="24"/>
  <c r="T59" i="24"/>
  <c r="S59" i="24"/>
  <c r="S118" i="4" s="1"/>
  <c r="R59" i="24"/>
  <c r="R57" i="24" s="1"/>
  <c r="R116" i="4" s="1"/>
  <c r="Q59" i="24"/>
  <c r="P59" i="24"/>
  <c r="O59" i="24"/>
  <c r="N59" i="24"/>
  <c r="M59" i="24"/>
  <c r="L59" i="24"/>
  <c r="K59" i="24"/>
  <c r="J59" i="24"/>
  <c r="I59" i="24"/>
  <c r="H59" i="24"/>
  <c r="G59" i="24"/>
  <c r="F59" i="24"/>
  <c r="F57" i="24" s="1"/>
  <c r="F116" i="4" s="1"/>
  <c r="E59" i="24"/>
  <c r="E57" i="24" s="1"/>
  <c r="E116" i="4" s="1"/>
  <c r="D59" i="24"/>
  <c r="C59" i="24"/>
  <c r="B59" i="24"/>
  <c r="Y58" i="24"/>
  <c r="X58" i="24"/>
  <c r="W58" i="24"/>
  <c r="V58" i="24"/>
  <c r="U58" i="24"/>
  <c r="T58" i="24"/>
  <c r="S58" i="24"/>
  <c r="R58" i="24"/>
  <c r="Q58" i="24"/>
  <c r="P58" i="24"/>
  <c r="O58" i="24"/>
  <c r="O57" i="24" s="1"/>
  <c r="O116" i="4" s="1"/>
  <c r="N58" i="24"/>
  <c r="N57" i="24" s="1"/>
  <c r="N116" i="4" s="1"/>
  <c r="M58" i="24"/>
  <c r="M57" i="24" s="1"/>
  <c r="M116" i="4" s="1"/>
  <c r="L58" i="24"/>
  <c r="L57" i="24" s="1"/>
  <c r="L116" i="4" s="1"/>
  <c r="K58" i="24"/>
  <c r="K57" i="24" s="1"/>
  <c r="K116" i="4" s="1"/>
  <c r="J58" i="24"/>
  <c r="J57" i="24" s="1"/>
  <c r="J116" i="4" s="1"/>
  <c r="I58" i="24"/>
  <c r="I57" i="24" s="1"/>
  <c r="I116" i="4" s="1"/>
  <c r="H58" i="24"/>
  <c r="H57" i="24" s="1"/>
  <c r="H116" i="4" s="1"/>
  <c r="G58" i="24"/>
  <c r="F58" i="24"/>
  <c r="E58" i="24"/>
  <c r="D58" i="24"/>
  <c r="C58" i="24"/>
  <c r="B58" i="24"/>
  <c r="B57" i="24" s="1"/>
  <c r="B116" i="4" s="1"/>
  <c r="G57" i="24"/>
  <c r="Y55" i="24"/>
  <c r="X55" i="24"/>
  <c r="W55" i="24"/>
  <c r="V55" i="24"/>
  <c r="U55" i="24"/>
  <c r="T55" i="24"/>
  <c r="S55" i="24"/>
  <c r="S52" i="24" s="1"/>
  <c r="S69" i="4" s="1"/>
  <c r="R55" i="24"/>
  <c r="R52" i="24" s="1"/>
  <c r="R69" i="4" s="1"/>
  <c r="Q55" i="24"/>
  <c r="Q77" i="24" s="1"/>
  <c r="P55" i="24"/>
  <c r="P77" i="24" s="1"/>
  <c r="O55" i="24"/>
  <c r="N55" i="24"/>
  <c r="N77" i="24" s="1"/>
  <c r="M55" i="24"/>
  <c r="M77" i="24" s="1"/>
  <c r="M174" i="4" s="1"/>
  <c r="L55" i="24"/>
  <c r="K55" i="24"/>
  <c r="J55" i="24"/>
  <c r="I55" i="24"/>
  <c r="H55" i="24"/>
  <c r="G55" i="24"/>
  <c r="F55" i="24"/>
  <c r="F77" i="24" s="1"/>
  <c r="E55" i="24"/>
  <c r="E77" i="24" s="1"/>
  <c r="E174" i="4" s="1"/>
  <c r="D55" i="24"/>
  <c r="C55" i="24"/>
  <c r="B55" i="24"/>
  <c r="B77" i="24" s="1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M76" i="24" s="1"/>
  <c r="L54" i="24"/>
  <c r="L76" i="24" s="1"/>
  <c r="K54" i="24"/>
  <c r="K76" i="24" s="1"/>
  <c r="J54" i="24"/>
  <c r="J76" i="24" s="1"/>
  <c r="I54" i="24"/>
  <c r="I76" i="24" s="1"/>
  <c r="H54" i="24"/>
  <c r="G54" i="24"/>
  <c r="F54" i="24"/>
  <c r="E54" i="24"/>
  <c r="D54" i="24"/>
  <c r="C54" i="24"/>
  <c r="B54" i="24"/>
  <c r="B76" i="24" s="1"/>
  <c r="Y53" i="24"/>
  <c r="Y75" i="24" s="1"/>
  <c r="X53" i="24"/>
  <c r="W53" i="24"/>
  <c r="W52" i="24" s="1"/>
  <c r="W69" i="4" s="1"/>
  <c r="V53" i="24"/>
  <c r="V75" i="24" s="1"/>
  <c r="U53" i="24"/>
  <c r="T53" i="24"/>
  <c r="S53" i="24"/>
  <c r="R53" i="24"/>
  <c r="Q53" i="24"/>
  <c r="P53" i="24"/>
  <c r="O53" i="24"/>
  <c r="N53" i="24"/>
  <c r="M53" i="24"/>
  <c r="L53" i="24"/>
  <c r="K53" i="24"/>
  <c r="K52" i="24" s="1"/>
  <c r="K69" i="4" s="1"/>
  <c r="J53" i="24"/>
  <c r="J52" i="24" s="1"/>
  <c r="J69" i="4" s="1"/>
  <c r="I53" i="24"/>
  <c r="I75" i="24" s="1"/>
  <c r="I172" i="4" s="1"/>
  <c r="H53" i="24"/>
  <c r="H75" i="24" s="1"/>
  <c r="H172" i="4" s="1"/>
  <c r="G53" i="24"/>
  <c r="F53" i="24"/>
  <c r="F75" i="24" s="1"/>
  <c r="F172" i="4" s="1"/>
  <c r="E53" i="24"/>
  <c r="E75" i="24" s="1"/>
  <c r="E172" i="4" s="1"/>
  <c r="D53" i="24"/>
  <c r="C53" i="24"/>
  <c r="B53" i="24"/>
  <c r="U52" i="24"/>
  <c r="U69" i="4" s="1"/>
  <c r="T52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Y4" i="24"/>
  <c r="Y3" i="24" s="1"/>
  <c r="X4" i="24"/>
  <c r="X3" i="24" s="1"/>
  <c r="X17" i="4" s="1"/>
  <c r="W4" i="24"/>
  <c r="W3" i="24" s="1"/>
  <c r="W17" i="4" s="1"/>
  <c r="V4" i="24"/>
  <c r="V3" i="24" s="1"/>
  <c r="V17" i="4" s="1"/>
  <c r="U4" i="24"/>
  <c r="T4" i="24"/>
  <c r="S4" i="24"/>
  <c r="R4" i="24"/>
  <c r="Q4" i="24"/>
  <c r="P4" i="24"/>
  <c r="O4" i="24"/>
  <c r="N4" i="24"/>
  <c r="M4" i="24"/>
  <c r="L4" i="24"/>
  <c r="L3" i="24" s="1"/>
  <c r="L17" i="4" s="1"/>
  <c r="K4" i="24"/>
  <c r="J4" i="24"/>
  <c r="J3" i="24" s="1"/>
  <c r="J17" i="4" s="1"/>
  <c r="I4" i="24"/>
  <c r="I3" i="24" s="1"/>
  <c r="I17" i="4" s="1"/>
  <c r="H4" i="24"/>
  <c r="H3" i="24" s="1"/>
  <c r="H17" i="4" s="1"/>
  <c r="G4" i="24"/>
  <c r="G3" i="24" s="1"/>
  <c r="G17" i="4" s="1"/>
  <c r="F4" i="24"/>
  <c r="E4" i="24"/>
  <c r="D4" i="24"/>
  <c r="C4" i="24"/>
  <c r="B4" i="24"/>
  <c r="U3" i="24"/>
  <c r="T3" i="24"/>
  <c r="S3" i="24"/>
  <c r="R3" i="24"/>
  <c r="Q3" i="24"/>
  <c r="P3" i="24"/>
  <c r="O3" i="24"/>
  <c r="N3" i="24"/>
  <c r="M3" i="24"/>
  <c r="K3" i="24"/>
  <c r="F3" i="24"/>
  <c r="E3" i="24"/>
  <c r="D3" i="24"/>
  <c r="C3" i="24"/>
  <c r="B3" i="24"/>
  <c r="Y214" i="23"/>
  <c r="X214" i="23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Y212" i="23"/>
  <c r="X212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Y210" i="23"/>
  <c r="X210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Y209" i="23"/>
  <c r="X209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Y208" i="23"/>
  <c r="X208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Y207" i="23"/>
  <c r="X207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Y206" i="23"/>
  <c r="X206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Y200" i="23"/>
  <c r="X200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Y199" i="23"/>
  <c r="X199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Y198" i="23"/>
  <c r="X198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Y197" i="23"/>
  <c r="X197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Y196" i="23"/>
  <c r="X196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Y195" i="23"/>
  <c r="X195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Y191" i="23"/>
  <c r="X191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Y190" i="23"/>
  <c r="X190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Y189" i="23"/>
  <c r="X189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Y188" i="23"/>
  <c r="X188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Y187" i="23"/>
  <c r="X187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Y186" i="23"/>
  <c r="X186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Y185" i="23"/>
  <c r="X185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Y184" i="23"/>
  <c r="X184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Y178" i="23"/>
  <c r="X178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Y177" i="23"/>
  <c r="X177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Y174" i="23"/>
  <c r="X174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Y169" i="23"/>
  <c r="X169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Y168" i="23"/>
  <c r="X168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Y166" i="23"/>
  <c r="X166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Y162" i="23"/>
  <c r="X162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Y159" i="23"/>
  <c r="X159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Y156" i="23"/>
  <c r="X156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7" i="23"/>
  <c r="X147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6" i="23"/>
  <c r="X136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Y135" i="23"/>
  <c r="X135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Y134" i="23"/>
  <c r="X134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19" i="23"/>
  <c r="Y213" i="23" s="1"/>
  <c r="X119" i="23"/>
  <c r="X99" i="23" s="1"/>
  <c r="W119" i="23"/>
  <c r="V119" i="23"/>
  <c r="V213" i="23" s="1"/>
  <c r="U119" i="23"/>
  <c r="U213" i="23" s="1"/>
  <c r="T119" i="23"/>
  <c r="S119" i="23"/>
  <c r="R119" i="23"/>
  <c r="R213" i="23" s="1"/>
  <c r="Q119" i="23"/>
  <c r="Q213" i="23" s="1"/>
  <c r="P119" i="23"/>
  <c r="O119" i="23"/>
  <c r="N119" i="23"/>
  <c r="N213" i="23" s="1"/>
  <c r="M119" i="23"/>
  <c r="M213" i="23" s="1"/>
  <c r="L119" i="23"/>
  <c r="K119" i="23"/>
  <c r="J119" i="23"/>
  <c r="J213" i="23" s="1"/>
  <c r="I119" i="23"/>
  <c r="I213" i="23" s="1"/>
  <c r="H119" i="23"/>
  <c r="H99" i="23" s="1"/>
  <c r="G119" i="23"/>
  <c r="G99" i="23" s="1"/>
  <c r="F119" i="23"/>
  <c r="F213" i="23" s="1"/>
  <c r="E119" i="23"/>
  <c r="E213" i="23" s="1"/>
  <c r="D119" i="23"/>
  <c r="C119" i="23"/>
  <c r="B119" i="23"/>
  <c r="B213" i="23" s="1"/>
  <c r="Y110" i="23"/>
  <c r="X110" i="23"/>
  <c r="X211" i="23" s="1"/>
  <c r="W110" i="23"/>
  <c r="W211" i="23" s="1"/>
  <c r="V110" i="23"/>
  <c r="U110" i="23"/>
  <c r="T110" i="23"/>
  <c r="S110" i="23"/>
  <c r="S211" i="23" s="1"/>
  <c r="R110" i="23"/>
  <c r="Q110" i="23"/>
  <c r="P110" i="23"/>
  <c r="P211" i="23" s="1"/>
  <c r="O110" i="23"/>
  <c r="O99" i="23" s="1"/>
  <c r="O62" i="20" s="1"/>
  <c r="O115" i="4" s="1"/>
  <c r="N110" i="23"/>
  <c r="N99" i="23" s="1"/>
  <c r="M110" i="23"/>
  <c r="L110" i="23"/>
  <c r="K110" i="23"/>
  <c r="J110" i="23"/>
  <c r="J99" i="23" s="1"/>
  <c r="J62" i="20" s="1"/>
  <c r="J115" i="4" s="1"/>
  <c r="I110" i="23"/>
  <c r="H110" i="23"/>
  <c r="H211" i="23" s="1"/>
  <c r="G110" i="23"/>
  <c r="F110" i="23"/>
  <c r="E110" i="23"/>
  <c r="D110" i="23"/>
  <c r="D99" i="23" s="1"/>
  <c r="D62" i="20" s="1"/>
  <c r="D115" i="4" s="1"/>
  <c r="C110" i="23"/>
  <c r="C99" i="23" s="1"/>
  <c r="B110" i="23"/>
  <c r="V99" i="23"/>
  <c r="T99" i="23"/>
  <c r="T62" i="20" s="1"/>
  <c r="T115" i="4" s="1"/>
  <c r="Y89" i="23"/>
  <c r="X89" i="23"/>
  <c r="W89" i="23"/>
  <c r="W203" i="23" s="1"/>
  <c r="V89" i="23"/>
  <c r="U89" i="23"/>
  <c r="T89" i="23"/>
  <c r="T48" i="23" s="1"/>
  <c r="T61" i="20" s="1"/>
  <c r="T114" i="4" s="1"/>
  <c r="S89" i="23"/>
  <c r="R89" i="23"/>
  <c r="Q89" i="23"/>
  <c r="Q48" i="23" s="1"/>
  <c r="Q61" i="20" s="1"/>
  <c r="Q114" i="4" s="1"/>
  <c r="P89" i="23"/>
  <c r="O89" i="23"/>
  <c r="O203" i="23" s="1"/>
  <c r="N89" i="23"/>
  <c r="M89" i="23"/>
  <c r="L89" i="23"/>
  <c r="K89" i="23"/>
  <c r="J89" i="23"/>
  <c r="I89" i="23"/>
  <c r="H89" i="23"/>
  <c r="G89" i="23"/>
  <c r="G203" i="23" s="1"/>
  <c r="F89" i="23"/>
  <c r="E89" i="23"/>
  <c r="D89" i="23"/>
  <c r="D48" i="23" s="1"/>
  <c r="D61" i="20" s="1"/>
  <c r="D114" i="4" s="1"/>
  <c r="C89" i="23"/>
  <c r="B89" i="23"/>
  <c r="Y79" i="23"/>
  <c r="X79" i="23"/>
  <c r="W79" i="23"/>
  <c r="W202" i="23" s="1"/>
  <c r="V79" i="23"/>
  <c r="U79" i="23"/>
  <c r="T79" i="23"/>
  <c r="S79" i="23"/>
  <c r="R79" i="23"/>
  <c r="Q79" i="23"/>
  <c r="P79" i="23"/>
  <c r="P48" i="23" s="1"/>
  <c r="P61" i="20" s="1"/>
  <c r="P114" i="4" s="1"/>
  <c r="O79" i="23"/>
  <c r="N79" i="23"/>
  <c r="M79" i="23"/>
  <c r="L79" i="23"/>
  <c r="K79" i="23"/>
  <c r="J79" i="23"/>
  <c r="I79" i="23"/>
  <c r="H79" i="23"/>
  <c r="G79" i="23"/>
  <c r="F79" i="23"/>
  <c r="E79" i="23"/>
  <c r="D79" i="23"/>
  <c r="C79" i="23"/>
  <c r="B79" i="23"/>
  <c r="Y60" i="23"/>
  <c r="Y48" i="23" s="1"/>
  <c r="Y61" i="20" s="1"/>
  <c r="Y114" i="4" s="1"/>
  <c r="X60" i="23"/>
  <c r="X48" i="23" s="1"/>
  <c r="X61" i="20" s="1"/>
  <c r="X114" i="4" s="1"/>
  <c r="W60" i="23"/>
  <c r="W48" i="23" s="1"/>
  <c r="V60" i="23"/>
  <c r="V48" i="23" s="1"/>
  <c r="U60" i="23"/>
  <c r="T60" i="23"/>
  <c r="S60" i="23"/>
  <c r="R60" i="23"/>
  <c r="Q60" i="23"/>
  <c r="P60" i="23"/>
  <c r="O60" i="23"/>
  <c r="N60" i="23"/>
  <c r="M60" i="23"/>
  <c r="L60" i="23"/>
  <c r="L48" i="23" s="1"/>
  <c r="L61" i="20" s="1"/>
  <c r="L114" i="4" s="1"/>
  <c r="K60" i="23"/>
  <c r="K48" i="23" s="1"/>
  <c r="J60" i="23"/>
  <c r="J48" i="23" s="1"/>
  <c r="I60" i="23"/>
  <c r="I48" i="23" s="1"/>
  <c r="I61" i="20" s="1"/>
  <c r="I114" i="4" s="1"/>
  <c r="H60" i="23"/>
  <c r="H48" i="23" s="1"/>
  <c r="H61" i="20" s="1"/>
  <c r="H114" i="4" s="1"/>
  <c r="G60" i="23"/>
  <c r="G48" i="23" s="1"/>
  <c r="F60" i="23"/>
  <c r="F48" i="23" s="1"/>
  <c r="E60" i="23"/>
  <c r="E48" i="23" s="1"/>
  <c r="E61" i="20" s="1"/>
  <c r="E114" i="4" s="1"/>
  <c r="D60" i="23"/>
  <c r="C60" i="23"/>
  <c r="B60" i="23"/>
  <c r="U48" i="23"/>
  <c r="U61" i="20" s="1"/>
  <c r="U114" i="4" s="1"/>
  <c r="M48" i="23"/>
  <c r="M61" i="20" s="1"/>
  <c r="M114" i="4" s="1"/>
  <c r="Y33" i="23"/>
  <c r="X33" i="23"/>
  <c r="W33" i="23"/>
  <c r="W5" i="23" s="1"/>
  <c r="W60" i="20" s="1"/>
  <c r="W113" i="4" s="1"/>
  <c r="V33" i="23"/>
  <c r="U33" i="23"/>
  <c r="T33" i="23"/>
  <c r="T192" i="23" s="1"/>
  <c r="S33" i="23"/>
  <c r="S5" i="23" s="1"/>
  <c r="S60" i="20" s="1"/>
  <c r="S113" i="4" s="1"/>
  <c r="R33" i="23"/>
  <c r="R5" i="23" s="1"/>
  <c r="R60" i="20" s="1"/>
  <c r="R113" i="4" s="1"/>
  <c r="Q33" i="23"/>
  <c r="Q5" i="23" s="1"/>
  <c r="P33" i="23"/>
  <c r="P5" i="23" s="1"/>
  <c r="O33" i="23"/>
  <c r="O5" i="23" s="1"/>
  <c r="O60" i="20" s="1"/>
  <c r="O113" i="4" s="1"/>
  <c r="N33" i="23"/>
  <c r="M33" i="23"/>
  <c r="L33" i="23"/>
  <c r="L192" i="23" s="1"/>
  <c r="K33" i="23"/>
  <c r="J33" i="23"/>
  <c r="I33" i="23"/>
  <c r="H33" i="23"/>
  <c r="G33" i="23"/>
  <c r="G5" i="23" s="1"/>
  <c r="G60" i="20" s="1"/>
  <c r="G113" i="4" s="1"/>
  <c r="F33" i="23"/>
  <c r="F5" i="23" s="1"/>
  <c r="F60" i="20" s="1"/>
  <c r="F113" i="4" s="1"/>
  <c r="E33" i="23"/>
  <c r="E5" i="23" s="1"/>
  <c r="E60" i="20" s="1"/>
  <c r="E113" i="4" s="1"/>
  <c r="D33" i="23"/>
  <c r="D192" i="23" s="1"/>
  <c r="C33" i="23"/>
  <c r="C5" i="23" s="1"/>
  <c r="C60" i="20" s="1"/>
  <c r="C113" i="4" s="1"/>
  <c r="B33" i="23"/>
  <c r="Y5" i="23"/>
  <c r="X5" i="23"/>
  <c r="V5" i="23"/>
  <c r="V60" i="20" s="1"/>
  <c r="V113" i="4" s="1"/>
  <c r="U5" i="23"/>
  <c r="U60" i="20" s="1"/>
  <c r="U113" i="4" s="1"/>
  <c r="N5" i="23"/>
  <c r="M5" i="23"/>
  <c r="M139" i="23" s="1"/>
  <c r="L5" i="23"/>
  <c r="L139" i="23" s="1"/>
  <c r="K5" i="23"/>
  <c r="K60" i="20" s="1"/>
  <c r="K113" i="4" s="1"/>
  <c r="J5" i="23"/>
  <c r="J60" i="20" s="1"/>
  <c r="J113" i="4" s="1"/>
  <c r="I5" i="23"/>
  <c r="I60" i="20" s="1"/>
  <c r="I113" i="4" s="1"/>
  <c r="H5" i="23"/>
  <c r="B5" i="23"/>
  <c r="Y214" i="22"/>
  <c r="X214" i="22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Y212" i="22"/>
  <c r="X212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Y210" i="22"/>
  <c r="X210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Y209" i="22"/>
  <c r="X209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Y208" i="22"/>
  <c r="X208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Y207" i="22"/>
  <c r="X207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Y206" i="22"/>
  <c r="X206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Y205" i="22"/>
  <c r="X205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Y200" i="22"/>
  <c r="X200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Y199" i="22"/>
  <c r="X199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Y198" i="22"/>
  <c r="X198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Y197" i="22"/>
  <c r="X197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Y196" i="22"/>
  <c r="X196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Y195" i="22"/>
  <c r="X195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Y194" i="22"/>
  <c r="X194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Y191" i="22"/>
  <c r="X191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Y190" i="22"/>
  <c r="X190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Y189" i="22"/>
  <c r="X189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Y188" i="22"/>
  <c r="X188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Y187" i="22"/>
  <c r="X187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Y186" i="22"/>
  <c r="X186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Y185" i="22"/>
  <c r="X185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Y184" i="22"/>
  <c r="X184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Y183" i="22"/>
  <c r="X183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Y178" i="22"/>
  <c r="X178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Y177" i="22"/>
  <c r="X177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Y176" i="22"/>
  <c r="X176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Y174" i="22"/>
  <c r="X174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Y173" i="22"/>
  <c r="X173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Y172" i="22"/>
  <c r="X172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Y170" i="22"/>
  <c r="X170" i="22"/>
  <c r="W170" i="22"/>
  <c r="V170" i="22"/>
  <c r="U170" i="22"/>
  <c r="T170" i="22"/>
  <c r="S170" i="22"/>
  <c r="R170" i="22"/>
  <c r="R165" i="22" s="1"/>
  <c r="Q170" i="22"/>
  <c r="Q165" i="22" s="1"/>
  <c r="P170" i="22"/>
  <c r="P165" i="22" s="1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Y169" i="22"/>
  <c r="X169" i="22"/>
  <c r="W169" i="22"/>
  <c r="V169" i="22"/>
  <c r="U169" i="22"/>
  <c r="T169" i="22"/>
  <c r="S169" i="22"/>
  <c r="R169" i="22"/>
  <c r="Q169" i="22"/>
  <c r="P169" i="22"/>
  <c r="O169" i="22"/>
  <c r="O165" i="22" s="1"/>
  <c r="N169" i="22"/>
  <c r="N165" i="22" s="1"/>
  <c r="M169" i="22"/>
  <c r="M165" i="22" s="1"/>
  <c r="L169" i="22"/>
  <c r="L165" i="22" s="1"/>
  <c r="K169" i="22"/>
  <c r="J169" i="22"/>
  <c r="I169" i="22"/>
  <c r="H169" i="22"/>
  <c r="G169" i="22"/>
  <c r="F169" i="22"/>
  <c r="E169" i="22"/>
  <c r="D169" i="22"/>
  <c r="C169" i="22"/>
  <c r="B169" i="22"/>
  <c r="Y168" i="22"/>
  <c r="X168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K165" i="22" s="1"/>
  <c r="J168" i="22"/>
  <c r="J165" i="22" s="1"/>
  <c r="I168" i="22"/>
  <c r="I165" i="22" s="1"/>
  <c r="H168" i="22"/>
  <c r="H165" i="22" s="1"/>
  <c r="G168" i="22"/>
  <c r="F168" i="22"/>
  <c r="E168" i="22"/>
  <c r="D168" i="22"/>
  <c r="C168" i="22"/>
  <c r="B168" i="22"/>
  <c r="Y167" i="22"/>
  <c r="X167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G165" i="22" s="1"/>
  <c r="F167" i="22"/>
  <c r="F165" i="22" s="1"/>
  <c r="E167" i="22"/>
  <c r="E165" i="22" s="1"/>
  <c r="D167" i="22"/>
  <c r="D165" i="22" s="1"/>
  <c r="C167" i="22"/>
  <c r="B167" i="22"/>
  <c r="Y166" i="22"/>
  <c r="Y165" i="22" s="1"/>
  <c r="X166" i="22"/>
  <c r="X165" i="22" s="1"/>
  <c r="W166" i="22"/>
  <c r="V166" i="22"/>
  <c r="U166" i="22"/>
  <c r="T166" i="22"/>
  <c r="S166" i="22"/>
  <c r="S165" i="22" s="1"/>
  <c r="R166" i="22"/>
  <c r="Q166" i="22"/>
  <c r="P166" i="22"/>
  <c r="O166" i="22"/>
  <c r="N166" i="22"/>
  <c r="M166" i="22"/>
  <c r="L166" i="22"/>
  <c r="K166" i="22"/>
  <c r="J166" i="22"/>
  <c r="I166" i="22"/>
  <c r="H166" i="22"/>
  <c r="G166" i="22"/>
  <c r="F166" i="22"/>
  <c r="E166" i="22"/>
  <c r="D166" i="22"/>
  <c r="C166" i="22"/>
  <c r="C165" i="22" s="1"/>
  <c r="B166" i="22"/>
  <c r="B165" i="22" s="1"/>
  <c r="W165" i="22"/>
  <c r="V165" i="22"/>
  <c r="U165" i="22"/>
  <c r="T165" i="22"/>
  <c r="Y162" i="22"/>
  <c r="X162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Y161" i="22"/>
  <c r="X161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Y159" i="22"/>
  <c r="X159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Y158" i="22"/>
  <c r="X158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Y156" i="22"/>
  <c r="X156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Y155" i="22"/>
  <c r="X155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Y154" i="22"/>
  <c r="X154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Y152" i="22"/>
  <c r="X152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Y151" i="22"/>
  <c r="X151" i="22"/>
  <c r="W151" i="22"/>
  <c r="V151" i="22"/>
  <c r="U151" i="22"/>
  <c r="T151" i="22"/>
  <c r="S151" i="22"/>
  <c r="R151" i="22"/>
  <c r="R146" i="22" s="1"/>
  <c r="Q151" i="22"/>
  <c r="Q146" i="22" s="1"/>
  <c r="P151" i="22"/>
  <c r="P146" i="22" s="1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Y150" i="22"/>
  <c r="X150" i="22"/>
  <c r="W150" i="22"/>
  <c r="V150" i="22"/>
  <c r="U150" i="22"/>
  <c r="T150" i="22"/>
  <c r="S150" i="22"/>
  <c r="R150" i="22"/>
  <c r="Q150" i="22"/>
  <c r="P150" i="22"/>
  <c r="O150" i="22"/>
  <c r="O146" i="22" s="1"/>
  <c r="N150" i="22"/>
  <c r="N146" i="22" s="1"/>
  <c r="M150" i="22"/>
  <c r="L150" i="22"/>
  <c r="L146" i="22" s="1"/>
  <c r="K150" i="22"/>
  <c r="J150" i="22"/>
  <c r="I150" i="22"/>
  <c r="H150" i="22"/>
  <c r="G150" i="22"/>
  <c r="F150" i="22"/>
  <c r="E150" i="22"/>
  <c r="D150" i="22"/>
  <c r="C150" i="22"/>
  <c r="B150" i="22"/>
  <c r="Y149" i="22"/>
  <c r="X149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K146" i="22" s="1"/>
  <c r="J149" i="22"/>
  <c r="J146" i="22" s="1"/>
  <c r="I149" i="22"/>
  <c r="I146" i="22" s="1"/>
  <c r="H149" i="22"/>
  <c r="H146" i="22" s="1"/>
  <c r="G149" i="22"/>
  <c r="F149" i="22"/>
  <c r="E149" i="22"/>
  <c r="D149" i="22"/>
  <c r="C149" i="22"/>
  <c r="B149" i="22"/>
  <c r="Y148" i="22"/>
  <c r="X148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H148" i="22"/>
  <c r="G148" i="22"/>
  <c r="G146" i="22" s="1"/>
  <c r="F148" i="22"/>
  <c r="F146" i="22" s="1"/>
  <c r="E148" i="22"/>
  <c r="E146" i="22" s="1"/>
  <c r="D148" i="22"/>
  <c r="D146" i="22" s="1"/>
  <c r="C148" i="22"/>
  <c r="B148" i="22"/>
  <c r="Y147" i="22"/>
  <c r="Y146" i="22" s="1"/>
  <c r="X147" i="22"/>
  <c r="X146" i="22" s="1"/>
  <c r="W147" i="22"/>
  <c r="V147" i="22"/>
  <c r="U147" i="22"/>
  <c r="T147" i="22"/>
  <c r="S147" i="22"/>
  <c r="S146" i="22" s="1"/>
  <c r="R147" i="22"/>
  <c r="Q147" i="22"/>
  <c r="P147" i="22"/>
  <c r="O147" i="22"/>
  <c r="N147" i="22"/>
  <c r="M147" i="22"/>
  <c r="M146" i="22" s="1"/>
  <c r="L147" i="22"/>
  <c r="K147" i="22"/>
  <c r="J147" i="22"/>
  <c r="I147" i="22"/>
  <c r="H147" i="22"/>
  <c r="G147" i="22"/>
  <c r="F147" i="22"/>
  <c r="E147" i="22"/>
  <c r="D147" i="22"/>
  <c r="C147" i="22"/>
  <c r="C146" i="22" s="1"/>
  <c r="B147" i="22"/>
  <c r="B146" i="22" s="1"/>
  <c r="W146" i="22"/>
  <c r="V146" i="22"/>
  <c r="U146" i="22"/>
  <c r="T146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H141" i="22"/>
  <c r="D141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Y136" i="22"/>
  <c r="X136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Y135" i="22"/>
  <c r="X135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Y134" i="22"/>
  <c r="X134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Y133" i="22"/>
  <c r="X133" i="22"/>
  <c r="W133" i="22"/>
  <c r="V133" i="22"/>
  <c r="U133" i="22"/>
  <c r="T133" i="22"/>
  <c r="T132" i="22" s="1"/>
  <c r="S133" i="22"/>
  <c r="R133" i="22"/>
  <c r="Q133" i="22"/>
  <c r="P133" i="22"/>
  <c r="O133" i="22"/>
  <c r="N133" i="22"/>
  <c r="M133" i="22"/>
  <c r="L133" i="22"/>
  <c r="L132" i="22" s="1"/>
  <c r="K133" i="22"/>
  <c r="J133" i="22"/>
  <c r="I133" i="22"/>
  <c r="H133" i="22"/>
  <c r="H132" i="22" s="1"/>
  <c r="G133" i="22"/>
  <c r="F133" i="22"/>
  <c r="E133" i="22"/>
  <c r="D133" i="22"/>
  <c r="D132" i="22" s="1"/>
  <c r="C133" i="22"/>
  <c r="B133" i="22"/>
  <c r="Y119" i="22"/>
  <c r="X119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Y110" i="22"/>
  <c r="X110" i="22"/>
  <c r="W110" i="22"/>
  <c r="V110" i="22"/>
  <c r="U110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B110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79" i="22"/>
  <c r="X79" i="22"/>
  <c r="W79" i="22"/>
  <c r="V79" i="22"/>
  <c r="U79" i="22"/>
  <c r="T79" i="22"/>
  <c r="S79" i="22"/>
  <c r="R79" i="22"/>
  <c r="Q79" i="22"/>
  <c r="P79" i="22"/>
  <c r="O79" i="22"/>
  <c r="N79" i="22"/>
  <c r="M79" i="22"/>
  <c r="L79" i="22"/>
  <c r="K79" i="22"/>
  <c r="J79" i="22"/>
  <c r="I79" i="22"/>
  <c r="H79" i="22"/>
  <c r="G79" i="22"/>
  <c r="F79" i="22"/>
  <c r="E79" i="22"/>
  <c r="D79" i="22"/>
  <c r="C79" i="22"/>
  <c r="B79" i="22"/>
  <c r="Y60" i="22"/>
  <c r="X60" i="22"/>
  <c r="W60" i="22"/>
  <c r="V60" i="22"/>
  <c r="U60" i="22"/>
  <c r="T60" i="22"/>
  <c r="S60" i="22"/>
  <c r="R60" i="22"/>
  <c r="Q60" i="22"/>
  <c r="P60" i="22"/>
  <c r="O60" i="22"/>
  <c r="N60" i="22"/>
  <c r="M60" i="22"/>
  <c r="L60" i="22"/>
  <c r="K60" i="22"/>
  <c r="J60" i="22"/>
  <c r="I60" i="22"/>
  <c r="H60" i="22"/>
  <c r="G60" i="22"/>
  <c r="F60" i="22"/>
  <c r="E60" i="22"/>
  <c r="D60" i="22"/>
  <c r="C60" i="22"/>
  <c r="B60" i="22"/>
  <c r="Y33" i="22"/>
  <c r="X33" i="22"/>
  <c r="X141" i="22" s="1"/>
  <c r="W33" i="22"/>
  <c r="V33" i="22"/>
  <c r="U33" i="22"/>
  <c r="T33" i="22"/>
  <c r="T141" i="22" s="1"/>
  <c r="S33" i="22"/>
  <c r="R33" i="22"/>
  <c r="Q33" i="22"/>
  <c r="P33" i="22"/>
  <c r="P141" i="22" s="1"/>
  <c r="O33" i="22"/>
  <c r="N33" i="22"/>
  <c r="M33" i="22"/>
  <c r="L33" i="22"/>
  <c r="L141" i="22" s="1"/>
  <c r="K33" i="22"/>
  <c r="J33" i="22"/>
  <c r="I33" i="22"/>
  <c r="H33" i="22"/>
  <c r="G33" i="22"/>
  <c r="F33" i="22"/>
  <c r="E33" i="22"/>
  <c r="D33" i="22"/>
  <c r="C33" i="22"/>
  <c r="B33" i="22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C165" i="21" s="1"/>
  <c r="B170" i="21"/>
  <c r="B165" i="21" s="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Y168" i="21"/>
  <c r="X168" i="21"/>
  <c r="X165" i="21" s="1"/>
  <c r="W168" i="21"/>
  <c r="V168" i="21"/>
  <c r="V165" i="21" s="1"/>
  <c r="U168" i="21"/>
  <c r="U165" i="21" s="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Y167" i="21"/>
  <c r="X167" i="21"/>
  <c r="W167" i="21"/>
  <c r="V167" i="21"/>
  <c r="U167" i="21"/>
  <c r="T167" i="21"/>
  <c r="T165" i="21" s="1"/>
  <c r="S167" i="21"/>
  <c r="S165" i="21" s="1"/>
  <c r="R167" i="21"/>
  <c r="R165" i="21" s="1"/>
  <c r="Q167" i="21"/>
  <c r="Q165" i="21" s="1"/>
  <c r="P167" i="21"/>
  <c r="O167" i="21"/>
  <c r="N167" i="21"/>
  <c r="M167" i="21"/>
  <c r="L167" i="21"/>
  <c r="K167" i="21"/>
  <c r="J167" i="21"/>
  <c r="I167" i="21"/>
  <c r="I165" i="21" s="1"/>
  <c r="H167" i="21"/>
  <c r="H165" i="21" s="1"/>
  <c r="G167" i="21"/>
  <c r="F167" i="21"/>
  <c r="E167" i="21"/>
  <c r="D167" i="21"/>
  <c r="C167" i="21"/>
  <c r="B167" i="21"/>
  <c r="Y166" i="21"/>
  <c r="X166" i="21"/>
  <c r="W166" i="21"/>
  <c r="W165" i="21" s="1"/>
  <c r="V166" i="21"/>
  <c r="U166" i="21"/>
  <c r="T166" i="21"/>
  <c r="S166" i="21"/>
  <c r="R166" i="21"/>
  <c r="Q166" i="21"/>
  <c r="P166" i="21"/>
  <c r="P165" i="21" s="1"/>
  <c r="O166" i="21"/>
  <c r="O165" i="21" s="1"/>
  <c r="N166" i="21"/>
  <c r="N165" i="21" s="1"/>
  <c r="M166" i="21"/>
  <c r="M165" i="21" s="1"/>
  <c r="L166" i="21"/>
  <c r="K166" i="21"/>
  <c r="J166" i="21"/>
  <c r="J165" i="21" s="1"/>
  <c r="I166" i="21"/>
  <c r="H166" i="21"/>
  <c r="G166" i="21"/>
  <c r="F166" i="21"/>
  <c r="E166" i="21"/>
  <c r="E165" i="21" s="1"/>
  <c r="D166" i="21"/>
  <c r="D165" i="21" s="1"/>
  <c r="C166" i="21"/>
  <c r="B166" i="21"/>
  <c r="Y165" i="21"/>
  <c r="L165" i="21"/>
  <c r="K165" i="21"/>
  <c r="G165" i="21"/>
  <c r="F165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C146" i="21" s="1"/>
  <c r="B151" i="21"/>
  <c r="B146" i="21" s="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X146" i="21" s="1"/>
  <c r="W149" i="21"/>
  <c r="W146" i="21" s="1"/>
  <c r="V149" i="21"/>
  <c r="V146" i="21" s="1"/>
  <c r="U149" i="21"/>
  <c r="U146" i="21" s="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T146" i="21" s="1"/>
  <c r="S148" i="21"/>
  <c r="S146" i="21" s="1"/>
  <c r="R148" i="21"/>
  <c r="R146" i="21" s="1"/>
  <c r="Q148" i="21"/>
  <c r="Q146" i="21" s="1"/>
  <c r="P148" i="21"/>
  <c r="O148" i="21"/>
  <c r="N148" i="21"/>
  <c r="M148" i="21"/>
  <c r="L148" i="21"/>
  <c r="K148" i="21"/>
  <c r="J148" i="21"/>
  <c r="I148" i="21"/>
  <c r="I146" i="21" s="1"/>
  <c r="H148" i="21"/>
  <c r="H146" i="21" s="1"/>
  <c r="G148" i="21"/>
  <c r="F148" i="21"/>
  <c r="E148" i="21"/>
  <c r="D148" i="21"/>
  <c r="C148" i="21"/>
  <c r="B148" i="21"/>
  <c r="Y147" i="21"/>
  <c r="X147" i="21"/>
  <c r="W147" i="21"/>
  <c r="V147" i="21"/>
  <c r="U147" i="21"/>
  <c r="T147" i="21"/>
  <c r="S147" i="21"/>
  <c r="R147" i="21"/>
  <c r="Q147" i="21"/>
  <c r="P147" i="21"/>
  <c r="P146" i="21" s="1"/>
  <c r="O147" i="21"/>
  <c r="O146" i="21" s="1"/>
  <c r="N147" i="21"/>
  <c r="N146" i="21" s="1"/>
  <c r="M147" i="21"/>
  <c r="M146" i="21" s="1"/>
  <c r="L147" i="21"/>
  <c r="K147" i="21"/>
  <c r="J147" i="21"/>
  <c r="J146" i="21" s="1"/>
  <c r="I147" i="21"/>
  <c r="H147" i="21"/>
  <c r="G147" i="21"/>
  <c r="F147" i="21"/>
  <c r="E147" i="21"/>
  <c r="E146" i="21" s="1"/>
  <c r="D147" i="21"/>
  <c r="D146" i="21" s="1"/>
  <c r="C147" i="21"/>
  <c r="B147" i="21"/>
  <c r="Y146" i="21"/>
  <c r="L146" i="21"/>
  <c r="K146" i="21"/>
  <c r="G146" i="21"/>
  <c r="F146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19" i="21"/>
  <c r="Y213" i="21" s="1"/>
  <c r="X119" i="21"/>
  <c r="X213" i="21" s="1"/>
  <c r="W119" i="21"/>
  <c r="W213" i="21" s="1"/>
  <c r="V119" i="21"/>
  <c r="V213" i="21" s="1"/>
  <c r="U119" i="21"/>
  <c r="U213" i="21" s="1"/>
  <c r="T119" i="21"/>
  <c r="T213" i="21" s="1"/>
  <c r="S119" i="21"/>
  <c r="S213" i="21" s="1"/>
  <c r="R119" i="21"/>
  <c r="R213" i="21" s="1"/>
  <c r="Q119" i="21"/>
  <c r="Q213" i="21" s="1"/>
  <c r="P119" i="21"/>
  <c r="P213" i="21" s="1"/>
  <c r="O119" i="21"/>
  <c r="O213" i="21" s="1"/>
  <c r="N119" i="21"/>
  <c r="N213" i="21" s="1"/>
  <c r="M119" i="21"/>
  <c r="M213" i="21" s="1"/>
  <c r="L119" i="21"/>
  <c r="L213" i="21" s="1"/>
  <c r="K119" i="21"/>
  <c r="K213" i="21" s="1"/>
  <c r="J119" i="21"/>
  <c r="J213" i="21" s="1"/>
  <c r="I119" i="21"/>
  <c r="I213" i="21" s="1"/>
  <c r="H119" i="21"/>
  <c r="H213" i="21" s="1"/>
  <c r="G119" i="21"/>
  <c r="G213" i="21" s="1"/>
  <c r="F119" i="21"/>
  <c r="F213" i="21" s="1"/>
  <c r="E119" i="21"/>
  <c r="E213" i="21" s="1"/>
  <c r="D119" i="21"/>
  <c r="D213" i="21" s="1"/>
  <c r="C119" i="21"/>
  <c r="C213" i="21" s="1"/>
  <c r="B119" i="21"/>
  <c r="B213" i="21" s="1"/>
  <c r="Y110" i="21"/>
  <c r="Y211" i="21" s="1"/>
  <c r="X110" i="21"/>
  <c r="X211" i="21" s="1"/>
  <c r="W110" i="21"/>
  <c r="W211" i="21" s="1"/>
  <c r="V110" i="21"/>
  <c r="V211" i="21" s="1"/>
  <c r="U110" i="21"/>
  <c r="U211" i="21" s="1"/>
  <c r="T110" i="21"/>
  <c r="T211" i="21" s="1"/>
  <c r="S110" i="21"/>
  <c r="S211" i="21" s="1"/>
  <c r="R110" i="21"/>
  <c r="R211" i="21" s="1"/>
  <c r="Q110" i="21"/>
  <c r="Q211" i="21" s="1"/>
  <c r="P110" i="21"/>
  <c r="P211" i="21" s="1"/>
  <c r="O110" i="21"/>
  <c r="O211" i="21" s="1"/>
  <c r="N110" i="21"/>
  <c r="N211" i="21" s="1"/>
  <c r="M110" i="21"/>
  <c r="M211" i="21" s="1"/>
  <c r="L110" i="21"/>
  <c r="L211" i="21" s="1"/>
  <c r="K110" i="21"/>
  <c r="K211" i="21" s="1"/>
  <c r="J110" i="21"/>
  <c r="J211" i="21" s="1"/>
  <c r="I110" i="21"/>
  <c r="I211" i="21" s="1"/>
  <c r="H110" i="21"/>
  <c r="H211" i="21" s="1"/>
  <c r="G110" i="21"/>
  <c r="G211" i="21" s="1"/>
  <c r="F110" i="21"/>
  <c r="F211" i="21" s="1"/>
  <c r="E110" i="21"/>
  <c r="E211" i="21" s="1"/>
  <c r="D110" i="21"/>
  <c r="D211" i="21" s="1"/>
  <c r="C110" i="21"/>
  <c r="C211" i="21" s="1"/>
  <c r="B110" i="21"/>
  <c r="B211" i="21" s="1"/>
  <c r="Y89" i="21"/>
  <c r="Y203" i="21" s="1"/>
  <c r="X89" i="21"/>
  <c r="X203" i="21" s="1"/>
  <c r="W89" i="21"/>
  <c r="W203" i="21" s="1"/>
  <c r="V89" i="21"/>
  <c r="V203" i="21" s="1"/>
  <c r="U89" i="21"/>
  <c r="U203" i="21" s="1"/>
  <c r="T89" i="21"/>
  <c r="T203" i="21" s="1"/>
  <c r="S89" i="21"/>
  <c r="S203" i="21" s="1"/>
  <c r="R89" i="21"/>
  <c r="R203" i="21" s="1"/>
  <c r="Q89" i="21"/>
  <c r="Q203" i="21" s="1"/>
  <c r="P89" i="21"/>
  <c r="P203" i="21" s="1"/>
  <c r="O89" i="21"/>
  <c r="O203" i="21" s="1"/>
  <c r="N89" i="21"/>
  <c r="N203" i="21" s="1"/>
  <c r="M89" i="21"/>
  <c r="M203" i="21" s="1"/>
  <c r="L89" i="21"/>
  <c r="L203" i="21" s="1"/>
  <c r="K89" i="21"/>
  <c r="K203" i="21" s="1"/>
  <c r="J89" i="21"/>
  <c r="J203" i="21" s="1"/>
  <c r="I89" i="21"/>
  <c r="I203" i="21" s="1"/>
  <c r="H89" i="21"/>
  <c r="H203" i="21" s="1"/>
  <c r="G89" i="21"/>
  <c r="G203" i="21" s="1"/>
  <c r="F89" i="21"/>
  <c r="F203" i="21" s="1"/>
  <c r="E89" i="21"/>
  <c r="E203" i="21" s="1"/>
  <c r="D89" i="21"/>
  <c r="D203" i="21" s="1"/>
  <c r="C89" i="21"/>
  <c r="C203" i="21" s="1"/>
  <c r="B89" i="21"/>
  <c r="B203" i="21" s="1"/>
  <c r="Y79" i="21"/>
  <c r="Y202" i="21" s="1"/>
  <c r="X79" i="21"/>
  <c r="X202" i="21" s="1"/>
  <c r="W79" i="21"/>
  <c r="W202" i="21" s="1"/>
  <c r="V79" i="21"/>
  <c r="V202" i="21" s="1"/>
  <c r="U79" i="21"/>
  <c r="U202" i="21" s="1"/>
  <c r="T79" i="21"/>
  <c r="T202" i="21" s="1"/>
  <c r="S79" i="21"/>
  <c r="S202" i="21" s="1"/>
  <c r="R79" i="21"/>
  <c r="R202" i="21" s="1"/>
  <c r="Q79" i="21"/>
  <c r="Q202" i="21" s="1"/>
  <c r="P79" i="21"/>
  <c r="P202" i="21" s="1"/>
  <c r="O79" i="21"/>
  <c r="O202" i="21" s="1"/>
  <c r="N79" i="21"/>
  <c r="N202" i="21" s="1"/>
  <c r="M79" i="21"/>
  <c r="M202" i="21" s="1"/>
  <c r="L79" i="21"/>
  <c r="L202" i="21" s="1"/>
  <c r="K79" i="21"/>
  <c r="K202" i="21" s="1"/>
  <c r="J79" i="21"/>
  <c r="J202" i="21" s="1"/>
  <c r="I79" i="21"/>
  <c r="I202" i="21" s="1"/>
  <c r="H79" i="21"/>
  <c r="H202" i="21" s="1"/>
  <c r="G79" i="21"/>
  <c r="G202" i="21" s="1"/>
  <c r="F79" i="21"/>
  <c r="F202" i="21" s="1"/>
  <c r="E79" i="21"/>
  <c r="E202" i="21" s="1"/>
  <c r="D79" i="21"/>
  <c r="D202" i="21" s="1"/>
  <c r="C79" i="21"/>
  <c r="C202" i="21" s="1"/>
  <c r="B79" i="21"/>
  <c r="B202" i="21" s="1"/>
  <c r="Y60" i="21"/>
  <c r="Y201" i="21" s="1"/>
  <c r="X60" i="21"/>
  <c r="X201" i="21" s="1"/>
  <c r="W60" i="21"/>
  <c r="W201" i="21" s="1"/>
  <c r="V60" i="21"/>
  <c r="V201" i="21" s="1"/>
  <c r="U60" i="21"/>
  <c r="U201" i="21" s="1"/>
  <c r="U194" i="21" s="1"/>
  <c r="T60" i="21"/>
  <c r="T201" i="21" s="1"/>
  <c r="S60" i="21"/>
  <c r="S201" i="21" s="1"/>
  <c r="R60" i="21"/>
  <c r="R201" i="21" s="1"/>
  <c r="Q60" i="21"/>
  <c r="Q201" i="21" s="1"/>
  <c r="P60" i="21"/>
  <c r="P201" i="21" s="1"/>
  <c r="O60" i="21"/>
  <c r="O201" i="21" s="1"/>
  <c r="N60" i="21"/>
  <c r="N201" i="21" s="1"/>
  <c r="M60" i="21"/>
  <c r="M201" i="21" s="1"/>
  <c r="L60" i="21"/>
  <c r="L201" i="21" s="1"/>
  <c r="K60" i="21"/>
  <c r="K201" i="21" s="1"/>
  <c r="J60" i="21"/>
  <c r="J201" i="21" s="1"/>
  <c r="I60" i="21"/>
  <c r="I201" i="21" s="1"/>
  <c r="H60" i="21"/>
  <c r="H201" i="21" s="1"/>
  <c r="G60" i="21"/>
  <c r="G201" i="21" s="1"/>
  <c r="F60" i="21"/>
  <c r="F201" i="21" s="1"/>
  <c r="E60" i="21"/>
  <c r="E201" i="21" s="1"/>
  <c r="D60" i="21"/>
  <c r="D201" i="21" s="1"/>
  <c r="C60" i="21"/>
  <c r="C201" i="21" s="1"/>
  <c r="B60" i="21"/>
  <c r="B201" i="21" s="1"/>
  <c r="Y33" i="21"/>
  <c r="Y192" i="21" s="1"/>
  <c r="X33" i="21"/>
  <c r="X192" i="21" s="1"/>
  <c r="W33" i="21"/>
  <c r="W192" i="21" s="1"/>
  <c r="V33" i="21"/>
  <c r="V192" i="21" s="1"/>
  <c r="U33" i="21"/>
  <c r="U192" i="21" s="1"/>
  <c r="T33" i="21"/>
  <c r="T192" i="21" s="1"/>
  <c r="S33" i="21"/>
  <c r="S192" i="21" s="1"/>
  <c r="R33" i="21"/>
  <c r="R192" i="21" s="1"/>
  <c r="Q33" i="21"/>
  <c r="Q192" i="21" s="1"/>
  <c r="Q183" i="21" s="1"/>
  <c r="P33" i="21"/>
  <c r="P192" i="21" s="1"/>
  <c r="O33" i="21"/>
  <c r="O192" i="21" s="1"/>
  <c r="N33" i="21"/>
  <c r="N192" i="21" s="1"/>
  <c r="M33" i="21"/>
  <c r="M192" i="21" s="1"/>
  <c r="L33" i="21"/>
  <c r="L192" i="21" s="1"/>
  <c r="K33" i="21"/>
  <c r="K192" i="21" s="1"/>
  <c r="J33" i="21"/>
  <c r="J192" i="21" s="1"/>
  <c r="I33" i="21"/>
  <c r="I192" i="21" s="1"/>
  <c r="H33" i="21"/>
  <c r="H192" i="21" s="1"/>
  <c r="G33" i="21"/>
  <c r="G192" i="21" s="1"/>
  <c r="F33" i="21"/>
  <c r="F192" i="21" s="1"/>
  <c r="E33" i="21"/>
  <c r="E192" i="21" s="1"/>
  <c r="D33" i="21"/>
  <c r="D192" i="21" s="1"/>
  <c r="C33" i="21"/>
  <c r="C192" i="21" s="1"/>
  <c r="B33" i="21"/>
  <c r="B192" i="21" s="1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V62" i="20"/>
  <c r="Y60" i="20"/>
  <c r="Y113" i="4" s="1"/>
  <c r="X60" i="20"/>
  <c r="X113" i="4" s="1"/>
  <c r="N60" i="20"/>
  <c r="N113" i="4" s="1"/>
  <c r="H60" i="20"/>
  <c r="H113" i="4" s="1"/>
  <c r="B60" i="20"/>
  <c r="B113" i="4" s="1"/>
  <c r="Y58" i="20"/>
  <c r="X58" i="20"/>
  <c r="W58" i="20"/>
  <c r="V58" i="20"/>
  <c r="U58" i="20"/>
  <c r="T58" i="20"/>
  <c r="S58" i="20"/>
  <c r="R58" i="20"/>
  <c r="Q58" i="20"/>
  <c r="Q42" i="7" s="1"/>
  <c r="P58" i="20"/>
  <c r="P42" i="7" s="1"/>
  <c r="O58" i="20"/>
  <c r="N58" i="20"/>
  <c r="M58" i="20"/>
  <c r="L58" i="20"/>
  <c r="L42" i="7" s="1"/>
  <c r="K58" i="20"/>
  <c r="J58" i="20"/>
  <c r="I58" i="20"/>
  <c r="H58" i="20"/>
  <c r="G58" i="20"/>
  <c r="G42" i="7" s="1"/>
  <c r="F58" i="20"/>
  <c r="F42" i="7" s="1"/>
  <c r="E58" i="20"/>
  <c r="E42" i="7" s="1"/>
  <c r="D58" i="20"/>
  <c r="D42" i="7" s="1"/>
  <c r="C58" i="20"/>
  <c r="C42" i="7" s="1"/>
  <c r="B58" i="20"/>
  <c r="Y54" i="20"/>
  <c r="X54" i="20"/>
  <c r="W54" i="20"/>
  <c r="V54" i="20"/>
  <c r="U54" i="20"/>
  <c r="T54" i="20"/>
  <c r="S54" i="20"/>
  <c r="S51" i="20" s="1"/>
  <c r="S65" i="4" s="1"/>
  <c r="R54" i="20"/>
  <c r="R51" i="20" s="1"/>
  <c r="R65" i="4" s="1"/>
  <c r="Q54" i="20"/>
  <c r="Q51" i="20" s="1"/>
  <c r="Q65" i="4" s="1"/>
  <c r="P54" i="20"/>
  <c r="O54" i="20"/>
  <c r="N54" i="20"/>
  <c r="M54" i="20"/>
  <c r="L54" i="20"/>
  <c r="K54" i="20"/>
  <c r="J54" i="20"/>
  <c r="I54" i="20"/>
  <c r="I68" i="4" s="1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X51" i="20"/>
  <c r="W51" i="20"/>
  <c r="V51" i="20"/>
  <c r="U51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J13" i="4" s="1"/>
  <c r="I3" i="20"/>
  <c r="H3" i="20"/>
  <c r="G3" i="20"/>
  <c r="F3" i="20"/>
  <c r="E3" i="20"/>
  <c r="D3" i="20"/>
  <c r="C3" i="20"/>
  <c r="B3" i="20"/>
  <c r="Y249" i="19"/>
  <c r="X249" i="19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Y247" i="19"/>
  <c r="X247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Y245" i="19"/>
  <c r="X245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Y244" i="19"/>
  <c r="X244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Y243" i="19"/>
  <c r="X243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Y242" i="19"/>
  <c r="X242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Y241" i="19"/>
  <c r="X241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Y240" i="19"/>
  <c r="X240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Y234" i="19"/>
  <c r="X234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Y233" i="19"/>
  <c r="X233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Y232" i="19"/>
  <c r="X232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Y231" i="19"/>
  <c r="X231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Y230" i="19"/>
  <c r="X230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Y227" i="19"/>
  <c r="X227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Y225" i="19"/>
  <c r="X225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Y224" i="19"/>
  <c r="X224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Y223" i="19"/>
  <c r="X223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Y222" i="19"/>
  <c r="X222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Y221" i="19"/>
  <c r="X221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Y220" i="19"/>
  <c r="X220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Y219" i="19"/>
  <c r="X219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Y218" i="19"/>
  <c r="X218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Y213" i="19"/>
  <c r="X213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Y212" i="19"/>
  <c r="X212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Y211" i="19"/>
  <c r="X211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Y210" i="19"/>
  <c r="X210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Y208" i="19"/>
  <c r="X208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Y207" i="19"/>
  <c r="X207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Y206" i="19"/>
  <c r="X206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Y205" i="19"/>
  <c r="X205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Y204" i="19"/>
  <c r="X204" i="19"/>
  <c r="W204" i="19"/>
  <c r="V204" i="19"/>
  <c r="U204" i="19"/>
  <c r="T204" i="19"/>
  <c r="S204" i="19"/>
  <c r="R204" i="19"/>
  <c r="R197" i="19" s="1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Y202" i="19"/>
  <c r="X202" i="19"/>
  <c r="W202" i="19"/>
  <c r="V202" i="19"/>
  <c r="U202" i="19"/>
  <c r="T202" i="19"/>
  <c r="S202" i="19"/>
  <c r="R202" i="19"/>
  <c r="Q202" i="19"/>
  <c r="P202" i="19"/>
  <c r="O202" i="19"/>
  <c r="N202" i="19"/>
  <c r="N197" i="19" s="1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Y201" i="19"/>
  <c r="X201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H197" i="19" s="1"/>
  <c r="G201" i="19"/>
  <c r="G197" i="19" s="1"/>
  <c r="F201" i="19"/>
  <c r="E201" i="19"/>
  <c r="D201" i="19"/>
  <c r="C201" i="19"/>
  <c r="B201" i="19"/>
  <c r="Y200" i="19"/>
  <c r="X200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F197" i="19" s="1"/>
  <c r="E200" i="19"/>
  <c r="E197" i="19" s="1"/>
  <c r="D200" i="19"/>
  <c r="D197" i="19" s="1"/>
  <c r="C200" i="19"/>
  <c r="C197" i="19" s="1"/>
  <c r="B200" i="19"/>
  <c r="Y199" i="19"/>
  <c r="X199" i="19"/>
  <c r="W199" i="19"/>
  <c r="V199" i="19"/>
  <c r="U199" i="19"/>
  <c r="T199" i="19"/>
  <c r="S199" i="19"/>
  <c r="R199" i="19"/>
  <c r="Q199" i="19"/>
  <c r="P199" i="19"/>
  <c r="O199" i="19"/>
  <c r="N199" i="19"/>
  <c r="M199" i="19"/>
  <c r="M197" i="19" s="1"/>
  <c r="L199" i="19"/>
  <c r="K199" i="19"/>
  <c r="J199" i="19"/>
  <c r="I199" i="19"/>
  <c r="H199" i="19"/>
  <c r="G199" i="19"/>
  <c r="F199" i="19"/>
  <c r="E199" i="19"/>
  <c r="D199" i="19"/>
  <c r="C199" i="19"/>
  <c r="B199" i="19"/>
  <c r="B197" i="19" s="1"/>
  <c r="Y198" i="19"/>
  <c r="Y197" i="19" s="1"/>
  <c r="X198" i="19"/>
  <c r="X197" i="19" s="1"/>
  <c r="W198" i="19"/>
  <c r="W197" i="19" s="1"/>
  <c r="V198" i="19"/>
  <c r="U198" i="19"/>
  <c r="T198" i="19"/>
  <c r="S198" i="19"/>
  <c r="R198" i="19"/>
  <c r="Q198" i="19"/>
  <c r="P198" i="19"/>
  <c r="O198" i="19"/>
  <c r="N198" i="19"/>
  <c r="M198" i="19"/>
  <c r="L198" i="19"/>
  <c r="L197" i="19" s="1"/>
  <c r="K198" i="19"/>
  <c r="K197" i="19" s="1"/>
  <c r="J198" i="19"/>
  <c r="J197" i="19" s="1"/>
  <c r="I198" i="19"/>
  <c r="I197" i="19" s="1"/>
  <c r="H198" i="19"/>
  <c r="G198" i="19"/>
  <c r="F198" i="19"/>
  <c r="E198" i="19"/>
  <c r="D198" i="19"/>
  <c r="C198" i="19"/>
  <c r="B198" i="19"/>
  <c r="V197" i="19"/>
  <c r="U197" i="19"/>
  <c r="T197" i="19"/>
  <c r="S197" i="19"/>
  <c r="Q197" i="19"/>
  <c r="P197" i="19"/>
  <c r="O197" i="19"/>
  <c r="Y195" i="19"/>
  <c r="X195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Y194" i="19"/>
  <c r="X194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Y193" i="19"/>
  <c r="X193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Y189" i="19"/>
  <c r="X189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Y186" i="19"/>
  <c r="X186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Y182" i="19"/>
  <c r="X182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Y181" i="19"/>
  <c r="X181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Y180" i="19"/>
  <c r="X180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Y179" i="19"/>
  <c r="X179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Y175" i="19"/>
  <c r="X175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Y174" i="19"/>
  <c r="X174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Y170" i="19"/>
  <c r="X170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Y166" i="19"/>
  <c r="X166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Y164" i="19"/>
  <c r="X164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Y163" i="19"/>
  <c r="X163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Y162" i="19"/>
  <c r="X162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Y161" i="19"/>
  <c r="X161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Y142" i="19"/>
  <c r="X142" i="19"/>
  <c r="W142" i="19"/>
  <c r="V142" i="19"/>
  <c r="U142" i="19"/>
  <c r="T142" i="19"/>
  <c r="S142" i="19"/>
  <c r="R142" i="19"/>
  <c r="Q142" i="19"/>
  <c r="P142" i="19"/>
  <c r="O142" i="19"/>
  <c r="O209" i="19" s="1"/>
  <c r="N142" i="19"/>
  <c r="N209" i="19" s="1"/>
  <c r="M142" i="19"/>
  <c r="L142" i="19"/>
  <c r="K142" i="19"/>
  <c r="J142" i="19"/>
  <c r="I142" i="19"/>
  <c r="H142" i="19"/>
  <c r="G142" i="19"/>
  <c r="G209" i="19" s="1"/>
  <c r="F142" i="19"/>
  <c r="F209" i="19" s="1"/>
  <c r="E142" i="19"/>
  <c r="E209" i="19" s="1"/>
  <c r="D142" i="19"/>
  <c r="C142" i="19"/>
  <c r="C209" i="19" s="1"/>
  <c r="B142" i="19"/>
  <c r="Y121" i="19"/>
  <c r="X121" i="19"/>
  <c r="X203" i="19" s="1"/>
  <c r="W121" i="19"/>
  <c r="W203" i="19" s="1"/>
  <c r="V121" i="19"/>
  <c r="V203" i="19" s="1"/>
  <c r="U121" i="19"/>
  <c r="U203" i="19" s="1"/>
  <c r="T121" i="19"/>
  <c r="T203" i="19" s="1"/>
  <c r="S121" i="19"/>
  <c r="S203" i="19" s="1"/>
  <c r="R121" i="19"/>
  <c r="Q121" i="19"/>
  <c r="P121" i="19"/>
  <c r="P203" i="19" s="1"/>
  <c r="O121" i="19"/>
  <c r="O203" i="19" s="1"/>
  <c r="N121" i="19"/>
  <c r="N203" i="19" s="1"/>
  <c r="M121" i="19"/>
  <c r="M203" i="19" s="1"/>
  <c r="L121" i="19"/>
  <c r="L203" i="19" s="1"/>
  <c r="K121" i="19"/>
  <c r="K203" i="19" s="1"/>
  <c r="J121" i="19"/>
  <c r="I121" i="19"/>
  <c r="H121" i="19"/>
  <c r="H203" i="19" s="1"/>
  <c r="G121" i="19"/>
  <c r="G203" i="19" s="1"/>
  <c r="F121" i="19"/>
  <c r="F203" i="19" s="1"/>
  <c r="E121" i="19"/>
  <c r="E203" i="19" s="1"/>
  <c r="D121" i="19"/>
  <c r="D203" i="19" s="1"/>
  <c r="C121" i="19"/>
  <c r="C203" i="19" s="1"/>
  <c r="B121" i="19"/>
  <c r="Y93" i="19"/>
  <c r="Y61" i="19" s="1"/>
  <c r="Y81" i="16" s="1"/>
  <c r="Y110" i="4" s="1"/>
  <c r="X93" i="19"/>
  <c r="X61" i="19" s="1"/>
  <c r="W93" i="19"/>
  <c r="W61" i="19" s="1"/>
  <c r="V93" i="19"/>
  <c r="U93" i="19"/>
  <c r="T93" i="19"/>
  <c r="S93" i="19"/>
  <c r="R93" i="19"/>
  <c r="Q93" i="19"/>
  <c r="P93" i="19"/>
  <c r="O93" i="19"/>
  <c r="N93" i="19"/>
  <c r="M93" i="19"/>
  <c r="L93" i="19"/>
  <c r="L61" i="19" s="1"/>
  <c r="K93" i="19"/>
  <c r="J93" i="19"/>
  <c r="I93" i="19"/>
  <c r="I61" i="19" s="1"/>
  <c r="H93" i="19"/>
  <c r="G93" i="19"/>
  <c r="F93" i="19"/>
  <c r="E93" i="19"/>
  <c r="D93" i="19"/>
  <c r="C93" i="19"/>
  <c r="B93" i="19"/>
  <c r="Y72" i="19"/>
  <c r="X72" i="19"/>
  <c r="W72" i="19"/>
  <c r="V72" i="19"/>
  <c r="V61" i="19" s="1"/>
  <c r="V81" i="16" s="1"/>
  <c r="V110" i="4" s="1"/>
  <c r="U72" i="19"/>
  <c r="T72" i="19"/>
  <c r="T61" i="19" s="1"/>
  <c r="S72" i="19"/>
  <c r="S61" i="19" s="1"/>
  <c r="R72" i="19"/>
  <c r="R61" i="19" s="1"/>
  <c r="Q72" i="19"/>
  <c r="P72" i="19"/>
  <c r="P61" i="19" s="1"/>
  <c r="O72" i="19"/>
  <c r="O61" i="19" s="1"/>
  <c r="N72" i="19"/>
  <c r="N61" i="19" s="1"/>
  <c r="N81" i="16" s="1"/>
  <c r="N110" i="4" s="1"/>
  <c r="M72" i="19"/>
  <c r="L72" i="19"/>
  <c r="K72" i="19"/>
  <c r="J72" i="19"/>
  <c r="I72" i="19"/>
  <c r="H72" i="19"/>
  <c r="G72" i="19"/>
  <c r="F72" i="19"/>
  <c r="F61" i="19" s="1"/>
  <c r="E72" i="19"/>
  <c r="D72" i="19"/>
  <c r="C72" i="19"/>
  <c r="B72" i="19"/>
  <c r="B61" i="19" s="1"/>
  <c r="K61" i="19"/>
  <c r="K229" i="19" s="1"/>
  <c r="H61" i="19"/>
  <c r="H229" i="19" s="1"/>
  <c r="G61" i="19"/>
  <c r="G229" i="19" s="1"/>
  <c r="D61" i="19"/>
  <c r="D229" i="19" s="1"/>
  <c r="C61" i="19"/>
  <c r="C229" i="19" s="1"/>
  <c r="Y44" i="19"/>
  <c r="X44" i="19"/>
  <c r="X5" i="19" s="1"/>
  <c r="X77" i="16" s="1"/>
  <c r="W44" i="19"/>
  <c r="V44" i="19"/>
  <c r="U44" i="19"/>
  <c r="T44" i="19"/>
  <c r="T5" i="19" s="1"/>
  <c r="S44" i="19"/>
  <c r="R44" i="19"/>
  <c r="Q44" i="19"/>
  <c r="P44" i="19"/>
  <c r="P5" i="19" s="1"/>
  <c r="O44" i="19"/>
  <c r="N44" i="19"/>
  <c r="N5" i="19" s="1"/>
  <c r="M44" i="19"/>
  <c r="L44" i="19"/>
  <c r="L5" i="19" s="1"/>
  <c r="K44" i="19"/>
  <c r="J44" i="19"/>
  <c r="J5" i="19" s="1"/>
  <c r="I44" i="19"/>
  <c r="I5" i="19" s="1"/>
  <c r="H44" i="19"/>
  <c r="H5" i="19" s="1"/>
  <c r="H77" i="16" s="1"/>
  <c r="G44" i="19"/>
  <c r="F44" i="19"/>
  <c r="E44" i="19"/>
  <c r="D44" i="19"/>
  <c r="D5" i="19" s="1"/>
  <c r="C44" i="19"/>
  <c r="B44" i="19"/>
  <c r="B5" i="19" s="1"/>
  <c r="Y5" i="19"/>
  <c r="Y77" i="16" s="1"/>
  <c r="Y76" i="16" s="1"/>
  <c r="W5" i="19"/>
  <c r="V5" i="19"/>
  <c r="V176" i="19" s="1"/>
  <c r="U5" i="19"/>
  <c r="U176" i="19" s="1"/>
  <c r="S5" i="19"/>
  <c r="S176" i="19" s="1"/>
  <c r="R5" i="19"/>
  <c r="Q5" i="19"/>
  <c r="Q176" i="19" s="1"/>
  <c r="O5" i="19"/>
  <c r="G5" i="19"/>
  <c r="G77" i="16" s="1"/>
  <c r="G76" i="16" s="1"/>
  <c r="F5" i="19"/>
  <c r="F176" i="19" s="1"/>
  <c r="E5" i="19"/>
  <c r="E176" i="19" s="1"/>
  <c r="C5" i="19"/>
  <c r="C176" i="19" s="1"/>
  <c r="Y249" i="18"/>
  <c r="X249" i="18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Y247" i="18"/>
  <c r="X247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Y245" i="18"/>
  <c r="X245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Y244" i="18"/>
  <c r="X244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Y243" i="18"/>
  <c r="X243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Y242" i="18"/>
  <c r="X242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Y241" i="18"/>
  <c r="X241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Y240" i="18"/>
  <c r="X240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Y234" i="18"/>
  <c r="X234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Y232" i="18"/>
  <c r="X232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Y231" i="18"/>
  <c r="X231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Y230" i="18"/>
  <c r="X230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Y229" i="18"/>
  <c r="X229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Y227" i="18"/>
  <c r="X227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Y225" i="18"/>
  <c r="X225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Y224" i="18"/>
  <c r="X224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Y222" i="18"/>
  <c r="X222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Y221" i="18"/>
  <c r="X221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Y220" i="18"/>
  <c r="X220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Y219" i="18"/>
  <c r="X219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Y218" i="18"/>
  <c r="X218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Y213" i="18"/>
  <c r="X213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Y212" i="18"/>
  <c r="X212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Y211" i="18"/>
  <c r="X211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Y210" i="18"/>
  <c r="X210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Y208" i="18"/>
  <c r="X208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Y207" i="18"/>
  <c r="X207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Y206" i="18"/>
  <c r="X206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Y205" i="18"/>
  <c r="X205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Y204" i="18"/>
  <c r="X204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Y202" i="18"/>
  <c r="X202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Y201" i="18"/>
  <c r="X201" i="18"/>
  <c r="W201" i="18"/>
  <c r="V201" i="18"/>
  <c r="U201" i="18"/>
  <c r="T201" i="18"/>
  <c r="S201" i="18"/>
  <c r="S197" i="18" s="1"/>
  <c r="R201" i="18"/>
  <c r="R197" i="18" s="1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Y200" i="18"/>
  <c r="X200" i="18"/>
  <c r="W200" i="18"/>
  <c r="V200" i="18"/>
  <c r="U200" i="18"/>
  <c r="T200" i="18"/>
  <c r="S200" i="18"/>
  <c r="R200" i="18"/>
  <c r="Q200" i="18"/>
  <c r="P200" i="18"/>
  <c r="O200" i="18"/>
  <c r="O197" i="18" s="1"/>
  <c r="N200" i="18"/>
  <c r="N197" i="18" s="1"/>
  <c r="M200" i="18"/>
  <c r="M197" i="18" s="1"/>
  <c r="L200" i="18"/>
  <c r="K200" i="18"/>
  <c r="J200" i="18"/>
  <c r="I200" i="18"/>
  <c r="H200" i="18"/>
  <c r="G200" i="18"/>
  <c r="F200" i="18"/>
  <c r="E200" i="18"/>
  <c r="D200" i="18"/>
  <c r="C200" i="18"/>
  <c r="B200" i="18"/>
  <c r="Y199" i="18"/>
  <c r="X199" i="18"/>
  <c r="X197" i="18" s="1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L197" i="18" s="1"/>
  <c r="K199" i="18"/>
  <c r="J199" i="18"/>
  <c r="I199" i="18"/>
  <c r="I197" i="18" s="1"/>
  <c r="H199" i="18"/>
  <c r="G199" i="18"/>
  <c r="F199" i="18"/>
  <c r="E199" i="18"/>
  <c r="D199" i="18"/>
  <c r="C199" i="18"/>
  <c r="B199" i="18"/>
  <c r="Y198" i="18"/>
  <c r="X198" i="18"/>
  <c r="W198" i="18"/>
  <c r="W197" i="18" s="1"/>
  <c r="V198" i="18"/>
  <c r="V197" i="18" s="1"/>
  <c r="U198" i="18"/>
  <c r="U197" i="18" s="1"/>
  <c r="T198" i="18"/>
  <c r="T197" i="18" s="1"/>
  <c r="S198" i="18"/>
  <c r="R198" i="18"/>
  <c r="Q198" i="18"/>
  <c r="Q197" i="18" s="1"/>
  <c r="P198" i="18"/>
  <c r="P197" i="18" s="1"/>
  <c r="O198" i="18"/>
  <c r="N198" i="18"/>
  <c r="M198" i="18"/>
  <c r="L198" i="18"/>
  <c r="K198" i="18"/>
  <c r="K197" i="18" s="1"/>
  <c r="J198" i="18"/>
  <c r="J197" i="18" s="1"/>
  <c r="I198" i="18"/>
  <c r="H198" i="18"/>
  <c r="H197" i="18" s="1"/>
  <c r="G198" i="18"/>
  <c r="G197" i="18" s="1"/>
  <c r="F198" i="18"/>
  <c r="F197" i="18" s="1"/>
  <c r="E198" i="18"/>
  <c r="E197" i="18" s="1"/>
  <c r="D198" i="18"/>
  <c r="C198" i="18"/>
  <c r="B198" i="18"/>
  <c r="Y197" i="18"/>
  <c r="D197" i="18"/>
  <c r="C197" i="18"/>
  <c r="B197" i="18"/>
  <c r="Y194" i="18"/>
  <c r="X194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Y193" i="18"/>
  <c r="X193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Y192" i="18"/>
  <c r="X192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Y191" i="18"/>
  <c r="X191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Y189" i="18"/>
  <c r="X189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Y188" i="18"/>
  <c r="X188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Y187" i="18"/>
  <c r="X187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Y186" i="18"/>
  <c r="X186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Y185" i="18"/>
  <c r="X185" i="18"/>
  <c r="X178" i="18" s="1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Y183" i="18"/>
  <c r="X183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Y182" i="18"/>
  <c r="X182" i="18"/>
  <c r="W182" i="18"/>
  <c r="V182" i="18"/>
  <c r="U182" i="18"/>
  <c r="T182" i="18"/>
  <c r="S182" i="18"/>
  <c r="R182" i="18"/>
  <c r="Q182" i="18"/>
  <c r="P182" i="18"/>
  <c r="O182" i="18"/>
  <c r="O178" i="18" s="1"/>
  <c r="N182" i="18"/>
  <c r="N178" i="18" s="1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Y181" i="18"/>
  <c r="X181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K178" i="18" s="1"/>
  <c r="J181" i="18"/>
  <c r="J178" i="18" s="1"/>
  <c r="I181" i="18"/>
  <c r="I178" i="18" s="1"/>
  <c r="H181" i="18"/>
  <c r="G181" i="18"/>
  <c r="F181" i="18"/>
  <c r="E181" i="18"/>
  <c r="D181" i="18"/>
  <c r="C181" i="18"/>
  <c r="B181" i="18"/>
  <c r="Y180" i="18"/>
  <c r="X180" i="18"/>
  <c r="W180" i="18"/>
  <c r="V180" i="18"/>
  <c r="U180" i="18"/>
  <c r="T180" i="18"/>
  <c r="T178" i="18" s="1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H178" i="18" s="1"/>
  <c r="G180" i="18"/>
  <c r="F180" i="18"/>
  <c r="E180" i="18"/>
  <c r="E178" i="18" s="1"/>
  <c r="D180" i="18"/>
  <c r="C180" i="18"/>
  <c r="B180" i="18"/>
  <c r="Y179" i="18"/>
  <c r="X179" i="18"/>
  <c r="W179" i="18"/>
  <c r="V179" i="18"/>
  <c r="U179" i="18"/>
  <c r="T179" i="18"/>
  <c r="S179" i="18"/>
  <c r="S178" i="18" s="1"/>
  <c r="R179" i="18"/>
  <c r="R178" i="18" s="1"/>
  <c r="Q179" i="18"/>
  <c r="Q178" i="18" s="1"/>
  <c r="P179" i="18"/>
  <c r="P178" i="18" s="1"/>
  <c r="O179" i="18"/>
  <c r="N179" i="18"/>
  <c r="M179" i="18"/>
  <c r="M178" i="18" s="1"/>
  <c r="L179" i="18"/>
  <c r="L178" i="18" s="1"/>
  <c r="K179" i="18"/>
  <c r="J179" i="18"/>
  <c r="I179" i="18"/>
  <c r="H179" i="18"/>
  <c r="G179" i="18"/>
  <c r="G178" i="18" s="1"/>
  <c r="F179" i="18"/>
  <c r="F178" i="18" s="1"/>
  <c r="E179" i="18"/>
  <c r="D179" i="18"/>
  <c r="D178" i="18" s="1"/>
  <c r="C179" i="18"/>
  <c r="C178" i="18" s="1"/>
  <c r="B179" i="18"/>
  <c r="B178" i="18" s="1"/>
  <c r="Y178" i="18"/>
  <c r="W178" i="18"/>
  <c r="V178" i="18"/>
  <c r="U178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H5" i="18" s="1"/>
  <c r="H169" i="18" s="1"/>
  <c r="G44" i="18"/>
  <c r="F44" i="18"/>
  <c r="E44" i="18"/>
  <c r="D44" i="18"/>
  <c r="C44" i="18"/>
  <c r="B4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Y96" i="16" s="1"/>
  <c r="X16" i="18"/>
  <c r="X223" i="18" s="1"/>
  <c r="W16" i="18"/>
  <c r="W223" i="18" s="1"/>
  <c r="V16" i="18"/>
  <c r="V223" i="18" s="1"/>
  <c r="U16" i="18"/>
  <c r="U96" i="16" s="1"/>
  <c r="T16" i="18"/>
  <c r="T223" i="18" s="1"/>
  <c r="S16" i="18"/>
  <c r="S223" i="18" s="1"/>
  <c r="R16" i="18"/>
  <c r="R223" i="18" s="1"/>
  <c r="Q16" i="18"/>
  <c r="P16" i="18"/>
  <c r="P223" i="18" s="1"/>
  <c r="O16" i="18"/>
  <c r="O223" i="18" s="1"/>
  <c r="N16" i="18"/>
  <c r="N223" i="18" s="1"/>
  <c r="M16" i="18"/>
  <c r="M96" i="16" s="1"/>
  <c r="M95" i="16" s="1"/>
  <c r="L16" i="18"/>
  <c r="L223" i="18" s="1"/>
  <c r="K16" i="18"/>
  <c r="K223" i="18" s="1"/>
  <c r="J16" i="18"/>
  <c r="J223" i="18" s="1"/>
  <c r="I16" i="18"/>
  <c r="H16" i="18"/>
  <c r="H223" i="18" s="1"/>
  <c r="G16" i="18"/>
  <c r="G223" i="18" s="1"/>
  <c r="F16" i="18"/>
  <c r="F223" i="18" s="1"/>
  <c r="E16" i="18"/>
  <c r="D16" i="18"/>
  <c r="D223" i="18" s="1"/>
  <c r="C16" i="18"/>
  <c r="C223" i="18" s="1"/>
  <c r="B16" i="18"/>
  <c r="B223" i="18" s="1"/>
  <c r="U5" i="18"/>
  <c r="U97" i="16" s="1"/>
  <c r="T5" i="18"/>
  <c r="T162" i="18" s="1"/>
  <c r="Q5" i="18"/>
  <c r="Q97" i="16" s="1"/>
  <c r="Q95" i="16" s="1"/>
  <c r="P5" i="18"/>
  <c r="P165" i="18" s="1"/>
  <c r="M5" i="18"/>
  <c r="M97" i="16" s="1"/>
  <c r="L5" i="18"/>
  <c r="L165" i="18" s="1"/>
  <c r="I5" i="18"/>
  <c r="I97" i="16" s="1"/>
  <c r="Y249" i="17"/>
  <c r="X249" i="17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Y245" i="17"/>
  <c r="X245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Y244" i="17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Y243" i="17"/>
  <c r="X243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Y242" i="17"/>
  <c r="X242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Y241" i="17"/>
  <c r="X241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Y234" i="17"/>
  <c r="X234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Y233" i="17"/>
  <c r="X233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Y232" i="17"/>
  <c r="X232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Y231" i="17"/>
  <c r="X231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Y230" i="17"/>
  <c r="X230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Y227" i="17"/>
  <c r="X227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Y225" i="17"/>
  <c r="X225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Y222" i="17"/>
  <c r="X222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Y221" i="17"/>
  <c r="X221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Y220" i="17"/>
  <c r="X220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Y219" i="17"/>
  <c r="X219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Y218" i="17"/>
  <c r="X218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Y213" i="17"/>
  <c r="X213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Y212" i="17"/>
  <c r="X212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Y211" i="17"/>
  <c r="X211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Y210" i="17"/>
  <c r="X210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Y208" i="17"/>
  <c r="X208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Y207" i="17"/>
  <c r="X207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Y206" i="17"/>
  <c r="X206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Y205" i="17"/>
  <c r="X205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Y204" i="17"/>
  <c r="X204" i="17"/>
  <c r="X197" i="17" s="1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Y202" i="17"/>
  <c r="X202" i="17"/>
  <c r="W202" i="17"/>
  <c r="V202" i="17"/>
  <c r="U202" i="17"/>
  <c r="T202" i="17"/>
  <c r="T197" i="17" s="1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Y201" i="17"/>
  <c r="X201" i="17"/>
  <c r="W201" i="17"/>
  <c r="V201" i="17"/>
  <c r="U201" i="17"/>
  <c r="T201" i="17"/>
  <c r="S201" i="17"/>
  <c r="R201" i="17"/>
  <c r="Q201" i="17"/>
  <c r="P201" i="17"/>
  <c r="O201" i="17"/>
  <c r="N201" i="17"/>
  <c r="M201" i="17"/>
  <c r="M197" i="17" s="1"/>
  <c r="L201" i="17"/>
  <c r="K201" i="17"/>
  <c r="J201" i="17"/>
  <c r="I201" i="17"/>
  <c r="H201" i="17"/>
  <c r="G201" i="17"/>
  <c r="F201" i="17"/>
  <c r="E201" i="17"/>
  <c r="D201" i="17"/>
  <c r="C201" i="17"/>
  <c r="B201" i="17"/>
  <c r="Y200" i="17"/>
  <c r="X200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L197" i="17" s="1"/>
  <c r="K200" i="17"/>
  <c r="K197" i="17" s="1"/>
  <c r="J200" i="17"/>
  <c r="J197" i="17" s="1"/>
  <c r="I200" i="17"/>
  <c r="I197" i="17" s="1"/>
  <c r="H200" i="17"/>
  <c r="G200" i="17"/>
  <c r="F200" i="17"/>
  <c r="E200" i="17"/>
  <c r="D200" i="17"/>
  <c r="C200" i="17"/>
  <c r="B200" i="17"/>
  <c r="Y199" i="17"/>
  <c r="X199" i="17"/>
  <c r="W199" i="17"/>
  <c r="V199" i="17"/>
  <c r="U199" i="17"/>
  <c r="T199" i="17"/>
  <c r="S199" i="17"/>
  <c r="S197" i="17" s="1"/>
  <c r="R199" i="17"/>
  <c r="Q199" i="17"/>
  <c r="P199" i="17"/>
  <c r="O199" i="17"/>
  <c r="N199" i="17"/>
  <c r="M199" i="17"/>
  <c r="L199" i="17"/>
  <c r="K199" i="17"/>
  <c r="J199" i="17"/>
  <c r="I199" i="17"/>
  <c r="H199" i="17"/>
  <c r="H197" i="17" s="1"/>
  <c r="G199" i="17"/>
  <c r="F199" i="17"/>
  <c r="E199" i="17"/>
  <c r="E197" i="17" s="1"/>
  <c r="D199" i="17"/>
  <c r="C199" i="17"/>
  <c r="B199" i="17"/>
  <c r="Y198" i="17"/>
  <c r="X198" i="17"/>
  <c r="W198" i="17"/>
  <c r="V198" i="17"/>
  <c r="U198" i="17"/>
  <c r="T198" i="17"/>
  <c r="S198" i="17"/>
  <c r="R198" i="17"/>
  <c r="R197" i="17" s="1"/>
  <c r="Q198" i="17"/>
  <c r="Q197" i="17" s="1"/>
  <c r="P198" i="17"/>
  <c r="P197" i="17" s="1"/>
  <c r="O198" i="17"/>
  <c r="O197" i="17" s="1"/>
  <c r="N198" i="17"/>
  <c r="N197" i="17" s="1"/>
  <c r="M198" i="17"/>
  <c r="L198" i="17"/>
  <c r="K198" i="17"/>
  <c r="J198" i="17"/>
  <c r="I198" i="17"/>
  <c r="H198" i="17"/>
  <c r="G198" i="17"/>
  <c r="G197" i="17" s="1"/>
  <c r="F198" i="17"/>
  <c r="F197" i="17" s="1"/>
  <c r="E198" i="17"/>
  <c r="D198" i="17"/>
  <c r="D197" i="17" s="1"/>
  <c r="C198" i="17"/>
  <c r="C197" i="17" s="1"/>
  <c r="B198" i="17"/>
  <c r="B197" i="17" s="1"/>
  <c r="Y197" i="17"/>
  <c r="W197" i="17"/>
  <c r="V197" i="17"/>
  <c r="U197" i="17"/>
  <c r="Y194" i="17"/>
  <c r="X194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Y193" i="17"/>
  <c r="X193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Y192" i="17"/>
  <c r="X192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Y191" i="17"/>
  <c r="X191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Y189" i="17"/>
  <c r="X189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Y188" i="17"/>
  <c r="X188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Y186" i="17"/>
  <c r="X186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Y185" i="17"/>
  <c r="X185" i="17"/>
  <c r="W185" i="17"/>
  <c r="V185" i="17"/>
  <c r="U185" i="17"/>
  <c r="T185" i="17"/>
  <c r="T178" i="17" s="1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Y183" i="17"/>
  <c r="X183" i="17"/>
  <c r="W183" i="17"/>
  <c r="V183" i="17"/>
  <c r="U183" i="17"/>
  <c r="T183" i="17"/>
  <c r="S183" i="17"/>
  <c r="R183" i="17"/>
  <c r="Q183" i="17"/>
  <c r="P183" i="17"/>
  <c r="P178" i="17" s="1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Y182" i="17"/>
  <c r="X182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I178" i="17" s="1"/>
  <c r="H182" i="17"/>
  <c r="G182" i="17"/>
  <c r="F182" i="17"/>
  <c r="E182" i="17"/>
  <c r="D182" i="17"/>
  <c r="C182" i="17"/>
  <c r="B182" i="17"/>
  <c r="Y181" i="17"/>
  <c r="X181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H178" i="17" s="1"/>
  <c r="G181" i="17"/>
  <c r="G178" i="17" s="1"/>
  <c r="F181" i="17"/>
  <c r="F178" i="17" s="1"/>
  <c r="E181" i="17"/>
  <c r="E178" i="17" s="1"/>
  <c r="D181" i="17"/>
  <c r="C181" i="17"/>
  <c r="B181" i="17"/>
  <c r="Y180" i="17"/>
  <c r="X180" i="17"/>
  <c r="W180" i="17"/>
  <c r="V180" i="17"/>
  <c r="U180" i="17"/>
  <c r="T180" i="17"/>
  <c r="S180" i="17"/>
  <c r="R180" i="17"/>
  <c r="Q180" i="17"/>
  <c r="P180" i="17"/>
  <c r="O180" i="17"/>
  <c r="O178" i="17" s="1"/>
  <c r="N180" i="17"/>
  <c r="M180" i="17"/>
  <c r="L180" i="17"/>
  <c r="K180" i="17"/>
  <c r="J180" i="17"/>
  <c r="I180" i="17"/>
  <c r="H180" i="17"/>
  <c r="G180" i="17"/>
  <c r="F180" i="17"/>
  <c r="E180" i="17"/>
  <c r="D180" i="17"/>
  <c r="D178" i="17" s="1"/>
  <c r="C180" i="17"/>
  <c r="B180" i="17"/>
  <c r="Y179" i="17"/>
  <c r="Y178" i="17" s="1"/>
  <c r="X179" i="17"/>
  <c r="W179" i="17"/>
  <c r="W178" i="17" s="1"/>
  <c r="V179" i="17"/>
  <c r="U179" i="17"/>
  <c r="T179" i="17"/>
  <c r="S179" i="17"/>
  <c r="R179" i="17"/>
  <c r="Q179" i="17"/>
  <c r="P179" i="17"/>
  <c r="O179" i="17"/>
  <c r="N179" i="17"/>
  <c r="N178" i="17" s="1"/>
  <c r="M179" i="17"/>
  <c r="M178" i="17" s="1"/>
  <c r="L179" i="17"/>
  <c r="L178" i="17" s="1"/>
  <c r="K179" i="17"/>
  <c r="K178" i="17" s="1"/>
  <c r="J179" i="17"/>
  <c r="J178" i="17" s="1"/>
  <c r="I179" i="17"/>
  <c r="H179" i="17"/>
  <c r="G179" i="17"/>
  <c r="F179" i="17"/>
  <c r="E179" i="17"/>
  <c r="D179" i="17"/>
  <c r="C179" i="17"/>
  <c r="C178" i="17" s="1"/>
  <c r="B179" i="17"/>
  <c r="B178" i="17" s="1"/>
  <c r="X178" i="17"/>
  <c r="V178" i="17"/>
  <c r="U178" i="17"/>
  <c r="S178" i="17"/>
  <c r="R178" i="17"/>
  <c r="Q178" i="17"/>
  <c r="Y142" i="17"/>
  <c r="Y248" i="17" s="1"/>
  <c r="X142" i="17"/>
  <c r="X248" i="17" s="1"/>
  <c r="W142" i="17"/>
  <c r="W248" i="17" s="1"/>
  <c r="V142" i="17"/>
  <c r="V248" i="17" s="1"/>
  <c r="U142" i="17"/>
  <c r="U248" i="17" s="1"/>
  <c r="T142" i="17"/>
  <c r="T248" i="17" s="1"/>
  <c r="S142" i="17"/>
  <c r="S248" i="17" s="1"/>
  <c r="R142" i="17"/>
  <c r="R248" i="17" s="1"/>
  <c r="Q142" i="17"/>
  <c r="Q248" i="17" s="1"/>
  <c r="P142" i="17"/>
  <c r="P248" i="17" s="1"/>
  <c r="O142" i="17"/>
  <c r="O248" i="17" s="1"/>
  <c r="N142" i="17"/>
  <c r="N248" i="17" s="1"/>
  <c r="M142" i="17"/>
  <c r="M248" i="17" s="1"/>
  <c r="L142" i="17"/>
  <c r="L248" i="17" s="1"/>
  <c r="K142" i="17"/>
  <c r="K248" i="17" s="1"/>
  <c r="J142" i="17"/>
  <c r="J248" i="17" s="1"/>
  <c r="I142" i="17"/>
  <c r="I248" i="17" s="1"/>
  <c r="H142" i="17"/>
  <c r="H248" i="17" s="1"/>
  <c r="G142" i="17"/>
  <c r="G248" i="17" s="1"/>
  <c r="F142" i="17"/>
  <c r="F248" i="17" s="1"/>
  <c r="E142" i="17"/>
  <c r="E248" i="17" s="1"/>
  <c r="D142" i="17"/>
  <c r="D248" i="17" s="1"/>
  <c r="C142" i="17"/>
  <c r="C248" i="17" s="1"/>
  <c r="B142" i="17"/>
  <c r="B248" i="17" s="1"/>
  <c r="Y121" i="17"/>
  <c r="Y246" i="17" s="1"/>
  <c r="X121" i="17"/>
  <c r="X246" i="17" s="1"/>
  <c r="W121" i="17"/>
  <c r="W246" i="17" s="1"/>
  <c r="V121" i="17"/>
  <c r="V246" i="17" s="1"/>
  <c r="U121" i="17"/>
  <c r="U246" i="17" s="1"/>
  <c r="T121" i="17"/>
  <c r="T246" i="17" s="1"/>
  <c r="S121" i="17"/>
  <c r="S246" i="17" s="1"/>
  <c r="R121" i="17"/>
  <c r="R246" i="17" s="1"/>
  <c r="Q121" i="17"/>
  <c r="Q246" i="17" s="1"/>
  <c r="P121" i="17"/>
  <c r="P246" i="17" s="1"/>
  <c r="P240" i="17" s="1"/>
  <c r="O121" i="17"/>
  <c r="O246" i="17" s="1"/>
  <c r="N121" i="17"/>
  <c r="N246" i="17" s="1"/>
  <c r="M121" i="17"/>
  <c r="M246" i="17" s="1"/>
  <c r="M240" i="17" s="1"/>
  <c r="L121" i="17"/>
  <c r="L246" i="17" s="1"/>
  <c r="K121" i="17"/>
  <c r="K246" i="17" s="1"/>
  <c r="J121" i="17"/>
  <c r="J246" i="17" s="1"/>
  <c r="I121" i="17"/>
  <c r="I246" i="17" s="1"/>
  <c r="I240" i="17" s="1"/>
  <c r="H121" i="17"/>
  <c r="H246" i="17" s="1"/>
  <c r="G121" i="17"/>
  <c r="G246" i="17" s="1"/>
  <c r="F121" i="17"/>
  <c r="F246" i="17" s="1"/>
  <c r="E121" i="17"/>
  <c r="E246" i="17" s="1"/>
  <c r="D121" i="17"/>
  <c r="D246" i="17" s="1"/>
  <c r="C121" i="17"/>
  <c r="C246" i="17" s="1"/>
  <c r="B121" i="17"/>
  <c r="B246" i="17" s="1"/>
  <c r="Y93" i="17"/>
  <c r="Y237" i="17" s="1"/>
  <c r="X93" i="17"/>
  <c r="X237" i="17" s="1"/>
  <c r="W93" i="17"/>
  <c r="W237" i="17" s="1"/>
  <c r="V93" i="17"/>
  <c r="V237" i="17" s="1"/>
  <c r="U93" i="17"/>
  <c r="U237" i="17" s="1"/>
  <c r="T93" i="17"/>
  <c r="T237" i="17" s="1"/>
  <c r="S93" i="17"/>
  <c r="S237" i="17" s="1"/>
  <c r="R93" i="17"/>
  <c r="R237" i="17" s="1"/>
  <c r="Q93" i="17"/>
  <c r="Q237" i="17" s="1"/>
  <c r="P93" i="17"/>
  <c r="P237" i="17" s="1"/>
  <c r="O93" i="17"/>
  <c r="O237" i="17" s="1"/>
  <c r="N93" i="17"/>
  <c r="N237" i="17" s="1"/>
  <c r="M93" i="17"/>
  <c r="M237" i="17" s="1"/>
  <c r="L93" i="17"/>
  <c r="L237" i="17" s="1"/>
  <c r="K93" i="17"/>
  <c r="K237" i="17" s="1"/>
  <c r="J93" i="17"/>
  <c r="J237" i="17" s="1"/>
  <c r="I93" i="17"/>
  <c r="I237" i="17" s="1"/>
  <c r="H93" i="17"/>
  <c r="H237" i="17" s="1"/>
  <c r="G93" i="17"/>
  <c r="G237" i="17" s="1"/>
  <c r="F93" i="17"/>
  <c r="F237" i="17" s="1"/>
  <c r="E93" i="17"/>
  <c r="E237" i="17" s="1"/>
  <c r="D93" i="17"/>
  <c r="D237" i="17" s="1"/>
  <c r="C93" i="17"/>
  <c r="C237" i="17" s="1"/>
  <c r="B93" i="17"/>
  <c r="B237" i="17" s="1"/>
  <c r="Y72" i="17"/>
  <c r="Y235" i="17" s="1"/>
  <c r="X72" i="17"/>
  <c r="X235" i="17" s="1"/>
  <c r="W72" i="17"/>
  <c r="W235" i="17" s="1"/>
  <c r="V72" i="17"/>
  <c r="V235" i="17" s="1"/>
  <c r="U72" i="17"/>
  <c r="U235" i="17" s="1"/>
  <c r="T72" i="17"/>
  <c r="T235" i="17" s="1"/>
  <c r="S72" i="17"/>
  <c r="S235" i="17" s="1"/>
  <c r="R72" i="17"/>
  <c r="R235" i="17" s="1"/>
  <c r="Q72" i="17"/>
  <c r="Q235" i="17" s="1"/>
  <c r="P72" i="17"/>
  <c r="P235" i="17" s="1"/>
  <c r="O72" i="17"/>
  <c r="O235" i="17" s="1"/>
  <c r="N72" i="17"/>
  <c r="N235" i="17" s="1"/>
  <c r="M72" i="17"/>
  <c r="M235" i="17" s="1"/>
  <c r="L72" i="17"/>
  <c r="L235" i="17" s="1"/>
  <c r="K72" i="17"/>
  <c r="K235" i="17" s="1"/>
  <c r="J72" i="17"/>
  <c r="J235" i="17" s="1"/>
  <c r="I72" i="17"/>
  <c r="I235" i="17" s="1"/>
  <c r="H72" i="17"/>
  <c r="H235" i="17" s="1"/>
  <c r="H229" i="17" s="1"/>
  <c r="G72" i="17"/>
  <c r="G235" i="17" s="1"/>
  <c r="F72" i="17"/>
  <c r="F235" i="17" s="1"/>
  <c r="E72" i="17"/>
  <c r="E235" i="17" s="1"/>
  <c r="E229" i="17" s="1"/>
  <c r="D72" i="17"/>
  <c r="D235" i="17" s="1"/>
  <c r="C72" i="17"/>
  <c r="C235" i="17" s="1"/>
  <c r="B72" i="17"/>
  <c r="B235" i="17" s="1"/>
  <c r="Y44" i="17"/>
  <c r="Y226" i="17" s="1"/>
  <c r="Y217" i="17" s="1"/>
  <c r="X44" i="17"/>
  <c r="X226" i="17" s="1"/>
  <c r="W44" i="17"/>
  <c r="W226" i="17" s="1"/>
  <c r="V44" i="17"/>
  <c r="V226" i="17" s="1"/>
  <c r="U44" i="17"/>
  <c r="U226" i="17" s="1"/>
  <c r="T44" i="17"/>
  <c r="T5" i="17" s="1"/>
  <c r="S44" i="17"/>
  <c r="S5" i="17" s="1"/>
  <c r="R44" i="17"/>
  <c r="R226" i="17" s="1"/>
  <c r="Q44" i="17"/>
  <c r="Q226" i="17" s="1"/>
  <c r="P44" i="17"/>
  <c r="P226" i="17" s="1"/>
  <c r="O44" i="17"/>
  <c r="O226" i="17" s="1"/>
  <c r="N44" i="17"/>
  <c r="N226" i="17" s="1"/>
  <c r="M44" i="17"/>
  <c r="M226" i="17" s="1"/>
  <c r="L44" i="17"/>
  <c r="L5" i="17" s="1"/>
  <c r="K44" i="17"/>
  <c r="K5" i="17" s="1"/>
  <c r="J44" i="17"/>
  <c r="J226" i="17" s="1"/>
  <c r="I44" i="17"/>
  <c r="I226" i="17" s="1"/>
  <c r="H44" i="17"/>
  <c r="H226" i="17" s="1"/>
  <c r="G44" i="17"/>
  <c r="G226" i="17" s="1"/>
  <c r="F44" i="17"/>
  <c r="F226" i="17" s="1"/>
  <c r="E44" i="17"/>
  <c r="E226" i="17" s="1"/>
  <c r="D44" i="17"/>
  <c r="D5" i="17" s="1"/>
  <c r="C44" i="17"/>
  <c r="C5" i="17" s="1"/>
  <c r="B44" i="17"/>
  <c r="B226" i="17" s="1"/>
  <c r="Y5" i="17"/>
  <c r="Y175" i="17" s="1"/>
  <c r="V5" i="17"/>
  <c r="V175" i="17" s="1"/>
  <c r="U5" i="17"/>
  <c r="U175" i="17" s="1"/>
  <c r="R5" i="17"/>
  <c r="R175" i="17" s="1"/>
  <c r="Q5" i="17"/>
  <c r="Q175" i="17" s="1"/>
  <c r="N5" i="17"/>
  <c r="N175" i="17" s="1"/>
  <c r="J5" i="17"/>
  <c r="J175" i="17" s="1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S96" i="16"/>
  <c r="R96" i="16"/>
  <c r="Q96" i="16"/>
  <c r="P96" i="16"/>
  <c r="I96" i="16"/>
  <c r="H96" i="16"/>
  <c r="G96" i="16"/>
  <c r="F96" i="16"/>
  <c r="E96" i="16"/>
  <c r="D96" i="16"/>
  <c r="B96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2" i="16"/>
  <c r="X82" i="16"/>
  <c r="W82" i="16"/>
  <c r="V82" i="16"/>
  <c r="U82" i="16"/>
  <c r="U111" i="4" s="1"/>
  <c r="T82" i="16"/>
  <c r="T111" i="4" s="1"/>
  <c r="S82" i="16"/>
  <c r="S111" i="4" s="1"/>
  <c r="R82" i="16"/>
  <c r="Q82" i="16"/>
  <c r="P82" i="16"/>
  <c r="O82" i="16"/>
  <c r="N82" i="16"/>
  <c r="M82" i="16"/>
  <c r="M111" i="4" s="1"/>
  <c r="L82" i="16"/>
  <c r="K82" i="16"/>
  <c r="K111" i="4" s="1"/>
  <c r="J82" i="16"/>
  <c r="J111" i="4" s="1"/>
  <c r="I82" i="16"/>
  <c r="H82" i="16"/>
  <c r="G82" i="16"/>
  <c r="G111" i="4" s="1"/>
  <c r="F82" i="16"/>
  <c r="F111" i="4" s="1"/>
  <c r="E82" i="16"/>
  <c r="E111" i="4" s="1"/>
  <c r="D82" i="16"/>
  <c r="C82" i="16"/>
  <c r="C111" i="4" s="1"/>
  <c r="B82" i="16"/>
  <c r="R81" i="16"/>
  <c r="R110" i="4" s="1"/>
  <c r="I81" i="16"/>
  <c r="F81" i="16"/>
  <c r="B81" i="16"/>
  <c r="B110" i="4" s="1"/>
  <c r="T80" i="16"/>
  <c r="S80" i="16"/>
  <c r="R80" i="16"/>
  <c r="R79" i="16" s="1"/>
  <c r="R108" i="4" s="1"/>
  <c r="Q80" i="16"/>
  <c r="Q109" i="4" s="1"/>
  <c r="P80" i="16"/>
  <c r="O80" i="16"/>
  <c r="L80" i="16"/>
  <c r="L109" i="4" s="1"/>
  <c r="E80" i="16"/>
  <c r="E109" i="4" s="1"/>
  <c r="D80" i="16"/>
  <c r="D109" i="4" s="1"/>
  <c r="C80" i="16"/>
  <c r="C109" i="4" s="1"/>
  <c r="Y78" i="16"/>
  <c r="X78" i="16"/>
  <c r="W78" i="16"/>
  <c r="W41" i="7" s="1"/>
  <c r="V78" i="16"/>
  <c r="V41" i="7" s="1"/>
  <c r="U78" i="16"/>
  <c r="T78" i="16"/>
  <c r="T41" i="7" s="1"/>
  <c r="S78" i="16"/>
  <c r="S41" i="7" s="1"/>
  <c r="R78" i="16"/>
  <c r="R41" i="7" s="1"/>
  <c r="Q78" i="16"/>
  <c r="Q41" i="7" s="1"/>
  <c r="P78" i="16"/>
  <c r="P41" i="7" s="1"/>
  <c r="O78" i="16"/>
  <c r="N78" i="16"/>
  <c r="M78" i="16"/>
  <c r="L78" i="16"/>
  <c r="K78" i="16"/>
  <c r="J78" i="16"/>
  <c r="I78" i="16"/>
  <c r="I41" i="7" s="1"/>
  <c r="H78" i="16"/>
  <c r="G78" i="16"/>
  <c r="G41" i="7" s="1"/>
  <c r="F78" i="16"/>
  <c r="F41" i="7" s="1"/>
  <c r="E78" i="16"/>
  <c r="E41" i="7" s="1"/>
  <c r="D78" i="16"/>
  <c r="C78" i="16"/>
  <c r="C41" i="7" s="1"/>
  <c r="B78" i="16"/>
  <c r="R77" i="16"/>
  <c r="R76" i="16" s="1"/>
  <c r="A74" i="16"/>
  <c r="A73" i="16"/>
  <c r="Y72" i="16"/>
  <c r="Y90" i="16" s="1"/>
  <c r="X72" i="16"/>
  <c r="X71" i="16" s="1"/>
  <c r="W72" i="16"/>
  <c r="W71" i="16" s="1"/>
  <c r="V72" i="16"/>
  <c r="V90" i="16" s="1"/>
  <c r="U72" i="16"/>
  <c r="U90" i="16" s="1"/>
  <c r="T72" i="16"/>
  <c r="T90" i="16" s="1"/>
  <c r="S72" i="16"/>
  <c r="S90" i="16" s="1"/>
  <c r="R72" i="16"/>
  <c r="R90" i="16" s="1"/>
  <c r="Q72" i="16"/>
  <c r="Q90" i="16" s="1"/>
  <c r="P72" i="16"/>
  <c r="P71" i="16" s="1"/>
  <c r="O72" i="16"/>
  <c r="O71" i="16" s="1"/>
  <c r="N72" i="16"/>
  <c r="N90" i="16" s="1"/>
  <c r="M72" i="16"/>
  <c r="M90" i="16" s="1"/>
  <c r="L72" i="16"/>
  <c r="L90" i="16" s="1"/>
  <c r="K72" i="16"/>
  <c r="K90" i="16" s="1"/>
  <c r="J72" i="16"/>
  <c r="J90" i="16" s="1"/>
  <c r="I72" i="16"/>
  <c r="I90" i="16" s="1"/>
  <c r="H72" i="16"/>
  <c r="H71" i="16" s="1"/>
  <c r="G72" i="16"/>
  <c r="G71" i="16" s="1"/>
  <c r="F72" i="16"/>
  <c r="F90" i="16" s="1"/>
  <c r="E72" i="16"/>
  <c r="E90" i="16" s="1"/>
  <c r="D72" i="16"/>
  <c r="D90" i="16" s="1"/>
  <c r="C72" i="16"/>
  <c r="C90" i="16" s="1"/>
  <c r="B72" i="16"/>
  <c r="B90" i="16" s="1"/>
  <c r="A72" i="16"/>
  <c r="Y71" i="16"/>
  <c r="V71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Y55" i="16"/>
  <c r="X55" i="16"/>
  <c r="W55" i="16"/>
  <c r="V55" i="16"/>
  <c r="U55" i="16"/>
  <c r="T55" i="16"/>
  <c r="S55" i="16"/>
  <c r="R55" i="16"/>
  <c r="R103" i="16" s="1"/>
  <c r="R166" i="4" s="1"/>
  <c r="Q55" i="16"/>
  <c r="Q103" i="16" s="1"/>
  <c r="Q166" i="4" s="1"/>
  <c r="P55" i="16"/>
  <c r="O55" i="16"/>
  <c r="O103" i="16" s="1"/>
  <c r="O166" i="4" s="1"/>
  <c r="N55" i="16"/>
  <c r="N64" i="4" s="1"/>
  <c r="M55" i="16"/>
  <c r="M103" i="16" s="1"/>
  <c r="L55" i="16"/>
  <c r="L64" i="4" s="1"/>
  <c r="K55" i="16"/>
  <c r="K103" i="16" s="1"/>
  <c r="K166" i="4" s="1"/>
  <c r="J55" i="16"/>
  <c r="I55" i="16"/>
  <c r="H55" i="16"/>
  <c r="G55" i="16"/>
  <c r="F55" i="16"/>
  <c r="E55" i="16"/>
  <c r="D55" i="16"/>
  <c r="D103" i="16" s="1"/>
  <c r="C55" i="16"/>
  <c r="C64" i="4" s="1"/>
  <c r="B55" i="16"/>
  <c r="B103" i="16" s="1"/>
  <c r="B166" i="4" s="1"/>
  <c r="Y54" i="16"/>
  <c r="X54" i="16"/>
  <c r="W54" i="16"/>
  <c r="V54" i="16"/>
  <c r="V63" i="4" s="1"/>
  <c r="U54" i="16"/>
  <c r="T54" i="16"/>
  <c r="S54" i="16"/>
  <c r="R54" i="16"/>
  <c r="Q54" i="16"/>
  <c r="P54" i="16"/>
  <c r="O54" i="16"/>
  <c r="N54" i="16"/>
  <c r="M54" i="16"/>
  <c r="L54" i="16"/>
  <c r="K54" i="16"/>
  <c r="J54" i="16"/>
  <c r="J63" i="4" s="1"/>
  <c r="I54" i="16"/>
  <c r="I102" i="16" s="1"/>
  <c r="H54" i="16"/>
  <c r="H63" i="4" s="1"/>
  <c r="G54" i="16"/>
  <c r="F54" i="16"/>
  <c r="E54" i="16"/>
  <c r="D54" i="16"/>
  <c r="C54" i="16"/>
  <c r="B54" i="16"/>
  <c r="R53" i="16"/>
  <c r="Q53" i="16"/>
  <c r="N53" i="16"/>
  <c r="J5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Y4" i="16"/>
  <c r="X4" i="16"/>
  <c r="W4" i="16"/>
  <c r="V4" i="16"/>
  <c r="V3" i="16" s="1"/>
  <c r="V9" i="4" s="1"/>
  <c r="U4" i="16"/>
  <c r="T4" i="16"/>
  <c r="T3" i="16" s="1"/>
  <c r="T9" i="4" s="1"/>
  <c r="S4" i="16"/>
  <c r="S3" i="16" s="1"/>
  <c r="S9" i="4" s="1"/>
  <c r="R4" i="16"/>
  <c r="Q4" i="16"/>
  <c r="Q3" i="16" s="1"/>
  <c r="Q9" i="4" s="1"/>
  <c r="P4" i="16"/>
  <c r="O4" i="16"/>
  <c r="N4" i="16"/>
  <c r="M4" i="16"/>
  <c r="L4" i="16"/>
  <c r="K4" i="16"/>
  <c r="J4" i="16"/>
  <c r="I4" i="16"/>
  <c r="H4" i="16"/>
  <c r="G4" i="16"/>
  <c r="G3" i="16" s="1"/>
  <c r="G9" i="4" s="1"/>
  <c r="F4" i="16"/>
  <c r="F3" i="16" s="1"/>
  <c r="F9" i="4" s="1"/>
  <c r="E4" i="16"/>
  <c r="E3" i="16" s="1"/>
  <c r="E9" i="4" s="1"/>
  <c r="D4" i="16"/>
  <c r="D3" i="16" s="1"/>
  <c r="D9" i="4" s="1"/>
  <c r="C4" i="16"/>
  <c r="C3" i="16" s="1"/>
  <c r="C9" i="4" s="1"/>
  <c r="B4" i="16"/>
  <c r="Y3" i="16"/>
  <c r="Y9" i="4" s="1"/>
  <c r="X3" i="16"/>
  <c r="W3" i="16"/>
  <c r="W9" i="4" s="1"/>
  <c r="U3" i="16"/>
  <c r="R3" i="16"/>
  <c r="R9" i="4" s="1"/>
  <c r="P3" i="16"/>
  <c r="O3" i="16"/>
  <c r="O9" i="4" s="1"/>
  <c r="N3" i="16"/>
  <c r="N9" i="4" s="1"/>
  <c r="M3" i="16"/>
  <c r="M9" i="4" s="1"/>
  <c r="L3" i="16"/>
  <c r="L9" i="4" s="1"/>
  <c r="K3" i="16"/>
  <c r="J3" i="16"/>
  <c r="J9" i="4" s="1"/>
  <c r="I3" i="16"/>
  <c r="H3" i="16"/>
  <c r="B3" i="16"/>
  <c r="Y260" i="15"/>
  <c r="X260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Y259" i="15"/>
  <c r="X259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Y258" i="15"/>
  <c r="X258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Y257" i="15"/>
  <c r="X257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Y256" i="15"/>
  <c r="X256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Y255" i="15"/>
  <c r="X255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Y254" i="15"/>
  <c r="X254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Y250" i="15"/>
  <c r="X250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Y249" i="15"/>
  <c r="X249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Y247" i="15"/>
  <c r="X247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Y246" i="15"/>
  <c r="X246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Y245" i="15"/>
  <c r="X245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Y244" i="15"/>
  <c r="X244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Y243" i="15"/>
  <c r="X243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Y240" i="15"/>
  <c r="X240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Y239" i="15"/>
  <c r="X239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Y234" i="15"/>
  <c r="X234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Y231" i="15"/>
  <c r="X231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Y230" i="15"/>
  <c r="X230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Y229" i="15"/>
  <c r="X229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Y228" i="15"/>
  <c r="X228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Y227" i="15"/>
  <c r="X227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Y226" i="15"/>
  <c r="X226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Y225" i="15"/>
  <c r="X225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Y224" i="15"/>
  <c r="X224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Y219" i="15"/>
  <c r="X219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Y215" i="15"/>
  <c r="X215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Y212" i="15"/>
  <c r="X212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Y208" i="15"/>
  <c r="X208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Y207" i="15"/>
  <c r="X207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Y206" i="15"/>
  <c r="X206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Y205" i="15"/>
  <c r="X205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Y202" i="15"/>
  <c r="X202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Y201" i="15"/>
  <c r="X201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Y200" i="15"/>
  <c r="X200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Y198" i="15"/>
  <c r="X198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Y197" i="15"/>
  <c r="X197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Y196" i="15"/>
  <c r="X196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Y195" i="15"/>
  <c r="X195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Y194" i="15"/>
  <c r="X194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Y193" i="15"/>
  <c r="X193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Y192" i="15"/>
  <c r="X192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Y191" i="15"/>
  <c r="X191" i="15"/>
  <c r="W191" i="15"/>
  <c r="V191" i="15"/>
  <c r="U191" i="15"/>
  <c r="T191" i="15"/>
  <c r="T187" i="15" s="1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Y190" i="15"/>
  <c r="X190" i="15"/>
  <c r="W190" i="15"/>
  <c r="V190" i="15"/>
  <c r="U190" i="15"/>
  <c r="T190" i="15"/>
  <c r="S190" i="15"/>
  <c r="R190" i="15"/>
  <c r="R187" i="15" s="1"/>
  <c r="Q190" i="15"/>
  <c r="Q187" i="15" s="1"/>
  <c r="P190" i="15"/>
  <c r="P187" i="15" s="1"/>
  <c r="O190" i="15"/>
  <c r="O187" i="15" s="1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Y189" i="15"/>
  <c r="X189" i="15"/>
  <c r="W189" i="15"/>
  <c r="V189" i="15"/>
  <c r="U189" i="15"/>
  <c r="T189" i="15"/>
  <c r="S189" i="15"/>
  <c r="R189" i="15"/>
  <c r="Q189" i="15"/>
  <c r="P189" i="15"/>
  <c r="O189" i="15"/>
  <c r="N189" i="15"/>
  <c r="N187" i="15" s="1"/>
  <c r="M189" i="15"/>
  <c r="L189" i="15"/>
  <c r="K189" i="15"/>
  <c r="K187" i="15" s="1"/>
  <c r="J189" i="15"/>
  <c r="I189" i="15"/>
  <c r="H189" i="15"/>
  <c r="G189" i="15"/>
  <c r="F189" i="15"/>
  <c r="F187" i="15" s="1"/>
  <c r="E189" i="15"/>
  <c r="D189" i="15"/>
  <c r="C189" i="15"/>
  <c r="B189" i="15"/>
  <c r="Y188" i="15"/>
  <c r="Y187" i="15" s="1"/>
  <c r="X188" i="15"/>
  <c r="X187" i="15" s="1"/>
  <c r="W188" i="15"/>
  <c r="W187" i="15" s="1"/>
  <c r="V188" i="15"/>
  <c r="V187" i="15" s="1"/>
  <c r="U188" i="15"/>
  <c r="U187" i="15" s="1"/>
  <c r="T188" i="15"/>
  <c r="S188" i="15"/>
  <c r="S187" i="15" s="1"/>
  <c r="R188" i="15"/>
  <c r="Q188" i="15"/>
  <c r="P188" i="15"/>
  <c r="O188" i="15"/>
  <c r="N188" i="15"/>
  <c r="M188" i="15"/>
  <c r="M187" i="15" s="1"/>
  <c r="L188" i="15"/>
  <c r="L187" i="15" s="1"/>
  <c r="K188" i="15"/>
  <c r="J188" i="15"/>
  <c r="J187" i="15" s="1"/>
  <c r="I188" i="15"/>
  <c r="I187" i="15" s="1"/>
  <c r="H188" i="15"/>
  <c r="H187" i="15" s="1"/>
  <c r="G188" i="15"/>
  <c r="G187" i="15" s="1"/>
  <c r="F188" i="15"/>
  <c r="E188" i="15"/>
  <c r="D188" i="15"/>
  <c r="C188" i="15"/>
  <c r="C187" i="15" s="1"/>
  <c r="B188" i="15"/>
  <c r="B187" i="15" s="1"/>
  <c r="E187" i="15"/>
  <c r="D187" i="15"/>
  <c r="Y184" i="15"/>
  <c r="X184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Y177" i="15"/>
  <c r="X177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Y175" i="15"/>
  <c r="X175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Y174" i="15"/>
  <c r="X174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Y173" i="15"/>
  <c r="X173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Y172" i="15"/>
  <c r="X172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Y169" i="15"/>
  <c r="X169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Y168" i="15"/>
  <c r="X168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Y167" i="15"/>
  <c r="X167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Y166" i="15"/>
  <c r="X166" i="15"/>
  <c r="W166" i="15"/>
  <c r="V166" i="15"/>
  <c r="U166" i="15"/>
  <c r="T166" i="15"/>
  <c r="S166" i="15"/>
  <c r="R166" i="15"/>
  <c r="Q166" i="15"/>
  <c r="P166" i="15"/>
  <c r="P162" i="15" s="1"/>
  <c r="O166" i="15"/>
  <c r="O162" i="15" s="1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Y165" i="15"/>
  <c r="X165" i="15"/>
  <c r="W165" i="15"/>
  <c r="V165" i="15"/>
  <c r="U165" i="15"/>
  <c r="T165" i="15"/>
  <c r="S165" i="15"/>
  <c r="R165" i="15"/>
  <c r="Q165" i="15"/>
  <c r="P165" i="15"/>
  <c r="O165" i="15"/>
  <c r="N165" i="15"/>
  <c r="N162" i="15" s="1"/>
  <c r="M165" i="15"/>
  <c r="M162" i="15" s="1"/>
  <c r="L165" i="15"/>
  <c r="L162" i="15" s="1"/>
  <c r="K165" i="15"/>
  <c r="K162" i="15" s="1"/>
  <c r="J165" i="15"/>
  <c r="I165" i="15"/>
  <c r="H165" i="15"/>
  <c r="G165" i="15"/>
  <c r="F165" i="15"/>
  <c r="E165" i="15"/>
  <c r="D165" i="15"/>
  <c r="C165" i="15"/>
  <c r="B165" i="15"/>
  <c r="Y164" i="15"/>
  <c r="X164" i="15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K164" i="15"/>
  <c r="J164" i="15"/>
  <c r="J162" i="15" s="1"/>
  <c r="I164" i="15"/>
  <c r="H164" i="15"/>
  <c r="G164" i="15"/>
  <c r="G162" i="15" s="1"/>
  <c r="F164" i="15"/>
  <c r="E164" i="15"/>
  <c r="D164" i="15"/>
  <c r="C164" i="15"/>
  <c r="B164" i="15"/>
  <c r="B162" i="15" s="1"/>
  <c r="Y163" i="15"/>
  <c r="X163" i="15"/>
  <c r="W163" i="15"/>
  <c r="V163" i="15"/>
  <c r="U163" i="15"/>
  <c r="U162" i="15" s="1"/>
  <c r="T163" i="15"/>
  <c r="T162" i="15" s="1"/>
  <c r="S163" i="15"/>
  <c r="S162" i="15" s="1"/>
  <c r="R163" i="15"/>
  <c r="R162" i="15" s="1"/>
  <c r="Q163" i="15"/>
  <c r="Q162" i="15" s="1"/>
  <c r="P163" i="15"/>
  <c r="O163" i="15"/>
  <c r="N163" i="15"/>
  <c r="M163" i="15"/>
  <c r="L163" i="15"/>
  <c r="K163" i="15"/>
  <c r="J163" i="15"/>
  <c r="I163" i="15"/>
  <c r="I162" i="15" s="1"/>
  <c r="H163" i="15"/>
  <c r="H162" i="15" s="1"/>
  <c r="G163" i="15"/>
  <c r="F163" i="15"/>
  <c r="F162" i="15" s="1"/>
  <c r="E163" i="15"/>
  <c r="E162" i="15" s="1"/>
  <c r="D163" i="15"/>
  <c r="D162" i="15" s="1"/>
  <c r="C163" i="15"/>
  <c r="C162" i="15" s="1"/>
  <c r="B163" i="15"/>
  <c r="Y162" i="15"/>
  <c r="X162" i="15"/>
  <c r="W162" i="15"/>
  <c r="V162" i="15"/>
  <c r="Y141" i="15"/>
  <c r="Y115" i="15" s="1"/>
  <c r="X141" i="15"/>
  <c r="X115" i="15" s="1"/>
  <c r="W141" i="15"/>
  <c r="W261" i="15" s="1"/>
  <c r="V141" i="15"/>
  <c r="U141" i="15"/>
  <c r="T141" i="15"/>
  <c r="S141" i="15"/>
  <c r="R141" i="15"/>
  <c r="R115" i="15" s="1"/>
  <c r="Q141" i="15"/>
  <c r="P141" i="15"/>
  <c r="O141" i="15"/>
  <c r="N141" i="15"/>
  <c r="M141" i="15"/>
  <c r="L141" i="15"/>
  <c r="K141" i="15"/>
  <c r="J141" i="15"/>
  <c r="J115" i="15" s="1"/>
  <c r="I141" i="15"/>
  <c r="H141" i="15"/>
  <c r="G141" i="15"/>
  <c r="F141" i="15"/>
  <c r="E141" i="15"/>
  <c r="D141" i="15"/>
  <c r="C141" i="15"/>
  <c r="B141" i="15"/>
  <c r="V115" i="15"/>
  <c r="V253" i="15" s="1"/>
  <c r="U115" i="15"/>
  <c r="U253" i="15" s="1"/>
  <c r="T115" i="15"/>
  <c r="T253" i="15" s="1"/>
  <c r="Q115" i="15"/>
  <c r="Q220" i="15" s="1"/>
  <c r="P115" i="15"/>
  <c r="P253" i="15" s="1"/>
  <c r="O115" i="15"/>
  <c r="O220" i="15" s="1"/>
  <c r="N115" i="15"/>
  <c r="N220" i="15" s="1"/>
  <c r="H115" i="15"/>
  <c r="H253" i="15" s="1"/>
  <c r="G115" i="15"/>
  <c r="G253" i="15" s="1"/>
  <c r="F115" i="15"/>
  <c r="F253" i="15" s="1"/>
  <c r="E115" i="15"/>
  <c r="E253" i="15" s="1"/>
  <c r="D115" i="15"/>
  <c r="D253" i="15" s="1"/>
  <c r="C115" i="15"/>
  <c r="C253" i="15" s="1"/>
  <c r="B115" i="15"/>
  <c r="B253" i="15" s="1"/>
  <c r="Y97" i="15"/>
  <c r="Y251" i="15" s="1"/>
  <c r="X97" i="15"/>
  <c r="W97" i="15"/>
  <c r="V97" i="15"/>
  <c r="U97" i="15"/>
  <c r="T97" i="15"/>
  <c r="S97" i="15"/>
  <c r="R97" i="15"/>
  <c r="Q97" i="15"/>
  <c r="Q251" i="15" s="1"/>
  <c r="P97" i="15"/>
  <c r="P251" i="15" s="1"/>
  <c r="O97" i="15"/>
  <c r="O251" i="15" s="1"/>
  <c r="N97" i="15"/>
  <c r="N251" i="15" s="1"/>
  <c r="M97" i="15"/>
  <c r="L97" i="15"/>
  <c r="K97" i="15"/>
  <c r="J97" i="15"/>
  <c r="J251" i="15" s="1"/>
  <c r="I97" i="15"/>
  <c r="H97" i="15"/>
  <c r="G97" i="15"/>
  <c r="F97" i="15"/>
  <c r="E97" i="15"/>
  <c r="D97" i="15"/>
  <c r="D251" i="15" s="1"/>
  <c r="C97" i="15"/>
  <c r="C251" i="15" s="1"/>
  <c r="B97" i="15"/>
  <c r="B251" i="15" s="1"/>
  <c r="Y53" i="15"/>
  <c r="Y34" i="15" s="1"/>
  <c r="X53" i="15"/>
  <c r="W53" i="15"/>
  <c r="W34" i="15" s="1"/>
  <c r="V53" i="15"/>
  <c r="U53" i="15"/>
  <c r="U241" i="15" s="1"/>
  <c r="T53" i="15"/>
  <c r="S53" i="15"/>
  <c r="R53" i="15"/>
  <c r="Q53" i="15"/>
  <c r="P53" i="15"/>
  <c r="O53" i="15"/>
  <c r="N53" i="15"/>
  <c r="N34" i="15" s="1"/>
  <c r="M53" i="15"/>
  <c r="M241" i="15" s="1"/>
  <c r="L53" i="15"/>
  <c r="L241" i="15" s="1"/>
  <c r="K53" i="15"/>
  <c r="K241" i="15" s="1"/>
  <c r="J53" i="15"/>
  <c r="J241" i="15" s="1"/>
  <c r="I53" i="15"/>
  <c r="I34" i="15" s="1"/>
  <c r="H53" i="15"/>
  <c r="G53" i="15"/>
  <c r="G34" i="15" s="1"/>
  <c r="F53" i="15"/>
  <c r="F241" i="15" s="1"/>
  <c r="E53" i="15"/>
  <c r="D53" i="15"/>
  <c r="C53" i="15"/>
  <c r="B53" i="15"/>
  <c r="V34" i="15"/>
  <c r="V233" i="15" s="1"/>
  <c r="U34" i="15"/>
  <c r="U233" i="15" s="1"/>
  <c r="S34" i="15"/>
  <c r="S233" i="15" s="1"/>
  <c r="R34" i="15"/>
  <c r="R233" i="15" s="1"/>
  <c r="Q34" i="15"/>
  <c r="Q233" i="15" s="1"/>
  <c r="O34" i="15"/>
  <c r="O233" i="15" s="1"/>
  <c r="E34" i="15"/>
  <c r="E233" i="15" s="1"/>
  <c r="C34" i="15"/>
  <c r="C233" i="15" s="1"/>
  <c r="B34" i="15"/>
  <c r="B233" i="15" s="1"/>
  <c r="Y260" i="14"/>
  <c r="X260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Y259" i="14"/>
  <c r="X259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Y258" i="14"/>
  <c r="X258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Y257" i="14"/>
  <c r="X257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Y256" i="14"/>
  <c r="X256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Y255" i="14"/>
  <c r="X255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Y254" i="14"/>
  <c r="X254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Y253" i="14"/>
  <c r="X253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Y250" i="14"/>
  <c r="X250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Y249" i="14"/>
  <c r="X249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Y248" i="14"/>
  <c r="X248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Y247" i="14"/>
  <c r="X247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Y246" i="14"/>
  <c r="X246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Y245" i="14"/>
  <c r="X245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Y244" i="14"/>
  <c r="X244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Y243" i="14"/>
  <c r="X243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Y240" i="14"/>
  <c r="X240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Y234" i="14"/>
  <c r="X234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Y233" i="14"/>
  <c r="X233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Y231" i="14"/>
  <c r="X231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Y230" i="14"/>
  <c r="X230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Y229" i="14"/>
  <c r="X229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Y228" i="14"/>
  <c r="X228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Y227" i="14"/>
  <c r="X227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Y226" i="14"/>
  <c r="X226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Y225" i="14"/>
  <c r="X225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Y224" i="14"/>
  <c r="X224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Y219" i="14"/>
  <c r="X219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Y218" i="14"/>
  <c r="X218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Y215" i="14"/>
  <c r="X215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Y214" i="14"/>
  <c r="X214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Y210" i="14"/>
  <c r="X210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Y209" i="14"/>
  <c r="X209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Y208" i="14"/>
  <c r="Y204" i="14" s="1"/>
  <c r="X208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Y207" i="14"/>
  <c r="X207" i="14"/>
  <c r="W207" i="14"/>
  <c r="V207" i="14"/>
  <c r="V204" i="14" s="1"/>
  <c r="U207" i="14"/>
  <c r="U204" i="14" s="1"/>
  <c r="T207" i="14"/>
  <c r="T204" i="14" s="1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Y206" i="14"/>
  <c r="X206" i="14"/>
  <c r="W206" i="14"/>
  <c r="V206" i="14"/>
  <c r="U206" i="14"/>
  <c r="T206" i="14"/>
  <c r="S206" i="14"/>
  <c r="S204" i="14" s="1"/>
  <c r="R206" i="14"/>
  <c r="Q206" i="14"/>
  <c r="P206" i="14"/>
  <c r="P204" i="14" s="1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C204" i="14" s="1"/>
  <c r="B206" i="14"/>
  <c r="Y205" i="14"/>
  <c r="X205" i="14"/>
  <c r="X204" i="14" s="1"/>
  <c r="W205" i="14"/>
  <c r="W204" i="14" s="1"/>
  <c r="V205" i="14"/>
  <c r="U205" i="14"/>
  <c r="T205" i="14"/>
  <c r="S205" i="14"/>
  <c r="R205" i="14"/>
  <c r="R204" i="14" s="1"/>
  <c r="Q205" i="14"/>
  <c r="Q204" i="14" s="1"/>
  <c r="P205" i="14"/>
  <c r="O205" i="14"/>
  <c r="O204" i="14" s="1"/>
  <c r="N205" i="14"/>
  <c r="N204" i="14" s="1"/>
  <c r="M205" i="14"/>
  <c r="M204" i="14" s="1"/>
  <c r="L205" i="14"/>
  <c r="L204" i="14" s="1"/>
  <c r="K205" i="14"/>
  <c r="K204" i="14" s="1"/>
  <c r="J205" i="14"/>
  <c r="J204" i="14" s="1"/>
  <c r="I205" i="14"/>
  <c r="H205" i="14"/>
  <c r="G205" i="14"/>
  <c r="F205" i="14"/>
  <c r="E205" i="14"/>
  <c r="D205" i="14"/>
  <c r="C205" i="14"/>
  <c r="B205" i="14"/>
  <c r="B204" i="14" s="1"/>
  <c r="I204" i="14"/>
  <c r="H204" i="14"/>
  <c r="G204" i="14"/>
  <c r="F204" i="14"/>
  <c r="E204" i="14"/>
  <c r="D204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Y201" i="14"/>
  <c r="X201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Y197" i="14"/>
  <c r="X197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Y195" i="14"/>
  <c r="X195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Y194" i="14"/>
  <c r="X194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Y193" i="14"/>
  <c r="X193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Y192" i="14"/>
  <c r="X192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Y191" i="14"/>
  <c r="X191" i="14"/>
  <c r="W191" i="14"/>
  <c r="V191" i="14"/>
  <c r="U191" i="14"/>
  <c r="U187" i="14" s="1"/>
  <c r="T191" i="14"/>
  <c r="T187" i="14" s="1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Y190" i="14"/>
  <c r="X190" i="14"/>
  <c r="W190" i="14"/>
  <c r="V190" i="14"/>
  <c r="U190" i="14"/>
  <c r="T190" i="14"/>
  <c r="S190" i="14"/>
  <c r="R190" i="14"/>
  <c r="R187" i="14" s="1"/>
  <c r="Q190" i="14"/>
  <c r="Q187" i="14" s="1"/>
  <c r="P190" i="14"/>
  <c r="P187" i="14" s="1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Y189" i="14"/>
  <c r="X189" i="14"/>
  <c r="W189" i="14"/>
  <c r="V189" i="14"/>
  <c r="U189" i="14"/>
  <c r="T189" i="14"/>
  <c r="S189" i="14"/>
  <c r="R189" i="14"/>
  <c r="Q189" i="14"/>
  <c r="P189" i="14"/>
  <c r="O189" i="14"/>
  <c r="O187" i="14" s="1"/>
  <c r="N189" i="14"/>
  <c r="M189" i="14"/>
  <c r="L189" i="14"/>
  <c r="L187" i="14" s="1"/>
  <c r="K189" i="14"/>
  <c r="J189" i="14"/>
  <c r="I189" i="14"/>
  <c r="H189" i="14"/>
  <c r="G189" i="14"/>
  <c r="F189" i="14"/>
  <c r="E189" i="14"/>
  <c r="D189" i="14"/>
  <c r="C189" i="14"/>
  <c r="B189" i="14"/>
  <c r="Y188" i="14"/>
  <c r="Y187" i="14" s="1"/>
  <c r="X188" i="14"/>
  <c r="X187" i="14" s="1"/>
  <c r="W188" i="14"/>
  <c r="W187" i="14" s="1"/>
  <c r="V188" i="14"/>
  <c r="V187" i="14" s="1"/>
  <c r="U188" i="14"/>
  <c r="T188" i="14"/>
  <c r="S188" i="14"/>
  <c r="S187" i="14" s="1"/>
  <c r="R188" i="14"/>
  <c r="Q188" i="14"/>
  <c r="P188" i="14"/>
  <c r="O188" i="14"/>
  <c r="N188" i="14"/>
  <c r="N187" i="14" s="1"/>
  <c r="M188" i="14"/>
  <c r="M187" i="14" s="1"/>
  <c r="L188" i="14"/>
  <c r="K188" i="14"/>
  <c r="K187" i="14" s="1"/>
  <c r="J188" i="14"/>
  <c r="J187" i="14" s="1"/>
  <c r="I188" i="14"/>
  <c r="I187" i="14" s="1"/>
  <c r="H188" i="14"/>
  <c r="H187" i="14" s="1"/>
  <c r="G188" i="14"/>
  <c r="G187" i="14" s="1"/>
  <c r="F188" i="14"/>
  <c r="F187" i="14" s="1"/>
  <c r="E188" i="14"/>
  <c r="E187" i="14" s="1"/>
  <c r="D188" i="14"/>
  <c r="C188" i="14"/>
  <c r="B188" i="14"/>
  <c r="D187" i="14"/>
  <c r="C187" i="14"/>
  <c r="B187" i="14"/>
  <c r="Y184" i="14"/>
  <c r="X184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Y183" i="14"/>
  <c r="X183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Y182" i="14"/>
  <c r="X182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Y180" i="14"/>
  <c r="X180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Y179" i="14"/>
  <c r="X179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Y177" i="14"/>
  <c r="X177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E171" i="14" s="1"/>
  <c r="D177" i="14"/>
  <c r="C177" i="14"/>
  <c r="B177" i="14"/>
  <c r="Y176" i="14"/>
  <c r="X176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Y175" i="14"/>
  <c r="Y171" i="14" s="1"/>
  <c r="X175" i="14"/>
  <c r="X171" i="14" s="1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Y174" i="14"/>
  <c r="X174" i="14"/>
  <c r="W174" i="14"/>
  <c r="V174" i="14"/>
  <c r="V171" i="14" s="1"/>
  <c r="U174" i="14"/>
  <c r="U171" i="14" s="1"/>
  <c r="T174" i="14"/>
  <c r="T171" i="14" s="1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Y173" i="14"/>
  <c r="X173" i="14"/>
  <c r="W173" i="14"/>
  <c r="V173" i="14"/>
  <c r="U173" i="14"/>
  <c r="T173" i="14"/>
  <c r="S173" i="14"/>
  <c r="S171" i="14" s="1"/>
  <c r="R173" i="14"/>
  <c r="Q173" i="14"/>
  <c r="P173" i="14"/>
  <c r="P171" i="14" s="1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C173" i="14"/>
  <c r="C171" i="14" s="1"/>
  <c r="B173" i="14"/>
  <c r="Y172" i="14"/>
  <c r="X172" i="14"/>
  <c r="W172" i="14"/>
  <c r="W171" i="14" s="1"/>
  <c r="V172" i="14"/>
  <c r="U172" i="14"/>
  <c r="T172" i="14"/>
  <c r="S172" i="14"/>
  <c r="R172" i="14"/>
  <c r="R171" i="14" s="1"/>
  <c r="Q172" i="14"/>
  <c r="Q171" i="14" s="1"/>
  <c r="P172" i="14"/>
  <c r="O172" i="14"/>
  <c r="O171" i="14" s="1"/>
  <c r="N172" i="14"/>
  <c r="N171" i="14" s="1"/>
  <c r="M172" i="14"/>
  <c r="M171" i="14" s="1"/>
  <c r="L172" i="14"/>
  <c r="L171" i="14" s="1"/>
  <c r="K172" i="14"/>
  <c r="K171" i="14" s="1"/>
  <c r="J172" i="14"/>
  <c r="J171" i="14" s="1"/>
  <c r="I172" i="14"/>
  <c r="I171" i="14" s="1"/>
  <c r="H172" i="14"/>
  <c r="G172" i="14"/>
  <c r="F172" i="14"/>
  <c r="E172" i="14"/>
  <c r="D172" i="14"/>
  <c r="C172" i="14"/>
  <c r="B172" i="14"/>
  <c r="B171" i="14" s="1"/>
  <c r="H171" i="14"/>
  <c r="G171" i="14"/>
  <c r="F171" i="14"/>
  <c r="D171" i="14"/>
  <c r="Y169" i="14"/>
  <c r="X169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Y168" i="14"/>
  <c r="X168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Y167" i="14"/>
  <c r="X167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Y166" i="14"/>
  <c r="X166" i="14"/>
  <c r="W166" i="14"/>
  <c r="V166" i="14"/>
  <c r="U166" i="14"/>
  <c r="U162" i="14" s="1"/>
  <c r="T166" i="14"/>
  <c r="T162" i="14" s="1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Y165" i="14"/>
  <c r="X165" i="14"/>
  <c r="W165" i="14"/>
  <c r="V165" i="14"/>
  <c r="U165" i="14"/>
  <c r="T165" i="14"/>
  <c r="S165" i="14"/>
  <c r="R165" i="14"/>
  <c r="R162" i="14" s="1"/>
  <c r="Q165" i="14"/>
  <c r="Q162" i="14" s="1"/>
  <c r="P165" i="14"/>
  <c r="P162" i="14" s="1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Y164" i="14"/>
  <c r="X164" i="14"/>
  <c r="W164" i="14"/>
  <c r="V164" i="14"/>
  <c r="U164" i="14"/>
  <c r="T164" i="14"/>
  <c r="S164" i="14"/>
  <c r="R164" i="14"/>
  <c r="Q164" i="14"/>
  <c r="P164" i="14"/>
  <c r="O164" i="14"/>
  <c r="O162" i="14" s="1"/>
  <c r="N164" i="14"/>
  <c r="M164" i="14"/>
  <c r="L164" i="14"/>
  <c r="L162" i="14" s="1"/>
  <c r="K164" i="14"/>
  <c r="J164" i="14"/>
  <c r="I164" i="14"/>
  <c r="H164" i="14"/>
  <c r="G164" i="14"/>
  <c r="F164" i="14"/>
  <c r="E164" i="14"/>
  <c r="D164" i="14"/>
  <c r="C164" i="14"/>
  <c r="B164" i="14"/>
  <c r="Y163" i="14"/>
  <c r="Y162" i="14" s="1"/>
  <c r="X163" i="14"/>
  <c r="X162" i="14" s="1"/>
  <c r="W163" i="14"/>
  <c r="W162" i="14" s="1"/>
  <c r="V163" i="14"/>
  <c r="V162" i="14" s="1"/>
  <c r="U163" i="14"/>
  <c r="T163" i="14"/>
  <c r="S163" i="14"/>
  <c r="S162" i="14" s="1"/>
  <c r="R163" i="14"/>
  <c r="Q163" i="14"/>
  <c r="P163" i="14"/>
  <c r="O163" i="14"/>
  <c r="N163" i="14"/>
  <c r="N162" i="14" s="1"/>
  <c r="M163" i="14"/>
  <c r="M162" i="14" s="1"/>
  <c r="L163" i="14"/>
  <c r="K163" i="14"/>
  <c r="K162" i="14" s="1"/>
  <c r="J163" i="14"/>
  <c r="J162" i="14" s="1"/>
  <c r="I163" i="14"/>
  <c r="I162" i="14" s="1"/>
  <c r="H163" i="14"/>
  <c r="H162" i="14" s="1"/>
  <c r="G163" i="14"/>
  <c r="G162" i="14" s="1"/>
  <c r="F163" i="14"/>
  <c r="F162" i="14" s="1"/>
  <c r="E163" i="14"/>
  <c r="E162" i="14" s="1"/>
  <c r="D163" i="14"/>
  <c r="C163" i="14"/>
  <c r="B163" i="14"/>
  <c r="D162" i="14"/>
  <c r="C162" i="14"/>
  <c r="B162" i="14"/>
  <c r="Y141" i="14"/>
  <c r="Y261" i="14" s="1"/>
  <c r="X141" i="14"/>
  <c r="X261" i="14" s="1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K261" i="14" s="1"/>
  <c r="J141" i="14"/>
  <c r="I141" i="14"/>
  <c r="H141" i="14"/>
  <c r="H261" i="14" s="1"/>
  <c r="G141" i="14"/>
  <c r="F141" i="14"/>
  <c r="F261" i="14" s="1"/>
  <c r="E141" i="14"/>
  <c r="D141" i="14"/>
  <c r="C141" i="14"/>
  <c r="C261" i="14" s="1"/>
  <c r="B141" i="14"/>
  <c r="B261" i="14" s="1"/>
  <c r="Y97" i="14"/>
  <c r="Y251" i="14" s="1"/>
  <c r="X97" i="14"/>
  <c r="X251" i="14" s="1"/>
  <c r="W97" i="14"/>
  <c r="W251" i="14" s="1"/>
  <c r="V97" i="14"/>
  <c r="U97" i="14"/>
  <c r="U251" i="14" s="1"/>
  <c r="T97" i="14"/>
  <c r="T251" i="14" s="1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G251" i="14" s="1"/>
  <c r="F97" i="14"/>
  <c r="E97" i="14"/>
  <c r="D97" i="14"/>
  <c r="D251" i="14" s="1"/>
  <c r="C97" i="14"/>
  <c r="B97" i="14"/>
  <c r="B251" i="14" s="1"/>
  <c r="Y53" i="14"/>
  <c r="X53" i="14"/>
  <c r="W53" i="14"/>
  <c r="W241" i="14" s="1"/>
  <c r="V53" i="14"/>
  <c r="V241" i="14" s="1"/>
  <c r="U53" i="14"/>
  <c r="U241" i="14" s="1"/>
  <c r="T53" i="14"/>
  <c r="T241" i="14" s="1"/>
  <c r="S53" i="14"/>
  <c r="S241" i="14" s="1"/>
  <c r="R53" i="14"/>
  <c r="Q53" i="14"/>
  <c r="Q241" i="14" s="1"/>
  <c r="P53" i="14"/>
  <c r="P241" i="14" s="1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C241" i="14" s="1"/>
  <c r="B53" i="14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Y259" i="13"/>
  <c r="X259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Y257" i="13"/>
  <c r="X257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Y256" i="13"/>
  <c r="X256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Y255" i="13"/>
  <c r="X255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Y254" i="13"/>
  <c r="X254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Y250" i="13"/>
  <c r="X250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Y249" i="13"/>
  <c r="X249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Y248" i="13"/>
  <c r="X248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Y246" i="13"/>
  <c r="X246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Y245" i="13"/>
  <c r="X245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Y234" i="13"/>
  <c r="X234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Y231" i="13"/>
  <c r="X231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Y230" i="13"/>
  <c r="X230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L224" i="13" s="1"/>
  <c r="K230" i="13"/>
  <c r="J230" i="13"/>
  <c r="I230" i="13"/>
  <c r="H230" i="13"/>
  <c r="G230" i="13"/>
  <c r="F230" i="13"/>
  <c r="E230" i="13"/>
  <c r="D230" i="13"/>
  <c r="C230" i="13"/>
  <c r="B230" i="13"/>
  <c r="Y229" i="13"/>
  <c r="X229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Y228" i="13"/>
  <c r="X228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F224" i="13" s="1"/>
  <c r="E228" i="13"/>
  <c r="E224" i="13" s="1"/>
  <c r="D228" i="13"/>
  <c r="C228" i="13"/>
  <c r="B228" i="13"/>
  <c r="Y227" i="13"/>
  <c r="X227" i="13"/>
  <c r="W227" i="13"/>
  <c r="V227" i="13"/>
  <c r="U227" i="13"/>
  <c r="T227" i="13"/>
  <c r="S227" i="13"/>
  <c r="R227" i="13"/>
  <c r="Q227" i="13"/>
  <c r="P227" i="13"/>
  <c r="O227" i="13"/>
  <c r="O224" i="13" s="1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B224" i="13" s="1"/>
  <c r="Y226" i="13"/>
  <c r="X226" i="13"/>
  <c r="W226" i="13"/>
  <c r="V226" i="13"/>
  <c r="U226" i="13"/>
  <c r="T226" i="13"/>
  <c r="S226" i="13"/>
  <c r="R226" i="13"/>
  <c r="Q226" i="13"/>
  <c r="P226" i="13"/>
  <c r="O226" i="13"/>
  <c r="N226" i="13"/>
  <c r="N224" i="13" s="1"/>
  <c r="M226" i="13"/>
  <c r="M224" i="13" s="1"/>
  <c r="L226" i="13"/>
  <c r="K226" i="13"/>
  <c r="J226" i="13"/>
  <c r="I226" i="13"/>
  <c r="H226" i="13"/>
  <c r="G226" i="13"/>
  <c r="F226" i="13"/>
  <c r="E226" i="13"/>
  <c r="D226" i="13"/>
  <c r="C226" i="13"/>
  <c r="B226" i="13"/>
  <c r="Y225" i="13"/>
  <c r="X225" i="13"/>
  <c r="W225" i="13"/>
  <c r="V225" i="13"/>
  <c r="V224" i="13" s="1"/>
  <c r="U225" i="13"/>
  <c r="U224" i="13" s="1"/>
  <c r="T225" i="13"/>
  <c r="S225" i="13"/>
  <c r="R225" i="13"/>
  <c r="R224" i="13" s="1"/>
  <c r="Q225" i="13"/>
  <c r="Q224" i="13" s="1"/>
  <c r="P225" i="13"/>
  <c r="P224" i="13" s="1"/>
  <c r="O225" i="13"/>
  <c r="N225" i="13"/>
  <c r="M225" i="13"/>
  <c r="L225" i="13"/>
  <c r="K225" i="13"/>
  <c r="J225" i="13"/>
  <c r="I225" i="13"/>
  <c r="H225" i="13"/>
  <c r="G225" i="13"/>
  <c r="F225" i="13"/>
  <c r="E225" i="13"/>
  <c r="D225" i="13"/>
  <c r="C225" i="13"/>
  <c r="B225" i="13"/>
  <c r="Y219" i="13"/>
  <c r="X219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Y218" i="13"/>
  <c r="X218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Y217" i="13"/>
  <c r="X217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Y215" i="13"/>
  <c r="X215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Y214" i="13"/>
  <c r="X214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Y213" i="13"/>
  <c r="X213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Y211" i="13"/>
  <c r="X211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Y210" i="13"/>
  <c r="X210" i="13"/>
  <c r="W210" i="13"/>
  <c r="V210" i="13"/>
  <c r="U210" i="13"/>
  <c r="U204" i="13" s="1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Y209" i="13"/>
  <c r="X209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Y208" i="13"/>
  <c r="X208" i="13"/>
  <c r="W208" i="13"/>
  <c r="V208" i="13"/>
  <c r="V204" i="13" s="1"/>
  <c r="U208" i="13"/>
  <c r="T208" i="13"/>
  <c r="S208" i="13"/>
  <c r="R208" i="13"/>
  <c r="Q208" i="13"/>
  <c r="P208" i="13"/>
  <c r="O208" i="13"/>
  <c r="N208" i="13"/>
  <c r="M208" i="13"/>
  <c r="M204" i="13" s="1"/>
  <c r="L208" i="13"/>
  <c r="L204" i="13" s="1"/>
  <c r="K208" i="13"/>
  <c r="K204" i="13" s="1"/>
  <c r="J208" i="13"/>
  <c r="I208" i="13"/>
  <c r="H208" i="13"/>
  <c r="G208" i="13"/>
  <c r="F208" i="13"/>
  <c r="E208" i="13"/>
  <c r="D208" i="13"/>
  <c r="C208" i="13"/>
  <c r="B208" i="13"/>
  <c r="Y207" i="13"/>
  <c r="X207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I204" i="13" s="1"/>
  <c r="H207" i="13"/>
  <c r="H204" i="13" s="1"/>
  <c r="G207" i="13"/>
  <c r="G204" i="13" s="1"/>
  <c r="F207" i="13"/>
  <c r="E207" i="13"/>
  <c r="D207" i="13"/>
  <c r="C207" i="13"/>
  <c r="B207" i="13"/>
  <c r="Y206" i="13"/>
  <c r="X206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C204" i="13" s="1"/>
  <c r="B206" i="13"/>
  <c r="Y205" i="13"/>
  <c r="X205" i="13"/>
  <c r="W205" i="13"/>
  <c r="W204" i="13" s="1"/>
  <c r="V205" i="13"/>
  <c r="U205" i="13"/>
  <c r="T205" i="13"/>
  <c r="S205" i="13"/>
  <c r="R205" i="13"/>
  <c r="R204" i="13" s="1"/>
  <c r="Q205" i="13"/>
  <c r="Q204" i="13" s="1"/>
  <c r="P205" i="13"/>
  <c r="P204" i="13" s="1"/>
  <c r="O205" i="13"/>
  <c r="O204" i="13" s="1"/>
  <c r="N205" i="13"/>
  <c r="N204" i="13" s="1"/>
  <c r="M205" i="13"/>
  <c r="L205" i="13"/>
  <c r="K205" i="13"/>
  <c r="J205" i="13"/>
  <c r="J204" i="13" s="1"/>
  <c r="I205" i="13"/>
  <c r="H205" i="13"/>
  <c r="G205" i="13"/>
  <c r="F205" i="13"/>
  <c r="E205" i="13"/>
  <c r="E204" i="13" s="1"/>
  <c r="D205" i="13"/>
  <c r="D204" i="13" s="1"/>
  <c r="C205" i="13"/>
  <c r="B205" i="13"/>
  <c r="B204" i="13" s="1"/>
  <c r="Y204" i="13"/>
  <c r="X204" i="13"/>
  <c r="T204" i="13"/>
  <c r="S204" i="13"/>
  <c r="F204" i="13"/>
  <c r="Y202" i="13"/>
  <c r="X202" i="13"/>
  <c r="W202" i="13"/>
  <c r="V202" i="13"/>
  <c r="U202" i="13"/>
  <c r="U187" i="13" s="1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Y201" i="13"/>
  <c r="X201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Y193" i="13"/>
  <c r="X193" i="13"/>
  <c r="W193" i="13"/>
  <c r="V193" i="13"/>
  <c r="U193" i="13"/>
  <c r="T193" i="13"/>
  <c r="S193" i="13"/>
  <c r="R193" i="13"/>
  <c r="Q193" i="13"/>
  <c r="Q187" i="13" s="1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Y192" i="13"/>
  <c r="X192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Y191" i="13"/>
  <c r="X191" i="13"/>
  <c r="W191" i="13"/>
  <c r="V191" i="13"/>
  <c r="U191" i="13"/>
  <c r="T191" i="13"/>
  <c r="S191" i="13"/>
  <c r="R191" i="13"/>
  <c r="R187" i="13" s="1"/>
  <c r="Q191" i="13"/>
  <c r="P191" i="13"/>
  <c r="O191" i="13"/>
  <c r="N191" i="13"/>
  <c r="M191" i="13"/>
  <c r="L191" i="13"/>
  <c r="K191" i="13"/>
  <c r="J191" i="13"/>
  <c r="I191" i="13"/>
  <c r="H191" i="13"/>
  <c r="H187" i="13" s="1"/>
  <c r="G191" i="13"/>
  <c r="F191" i="13"/>
  <c r="E191" i="13"/>
  <c r="D191" i="13"/>
  <c r="C191" i="13"/>
  <c r="B191" i="13"/>
  <c r="Y190" i="13"/>
  <c r="X190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E187" i="13" s="1"/>
  <c r="D190" i="13"/>
  <c r="D187" i="13" s="1"/>
  <c r="C190" i="13"/>
  <c r="C187" i="13" s="1"/>
  <c r="B190" i="13"/>
  <c r="Y189" i="13"/>
  <c r="X189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Y188" i="13"/>
  <c r="Y187" i="13" s="1"/>
  <c r="X188" i="13"/>
  <c r="X187" i="13" s="1"/>
  <c r="W188" i="13"/>
  <c r="W187" i="13" s="1"/>
  <c r="V188" i="13"/>
  <c r="V187" i="13" s="1"/>
  <c r="U188" i="13"/>
  <c r="T188" i="13"/>
  <c r="S188" i="13"/>
  <c r="S187" i="13" s="1"/>
  <c r="R188" i="13"/>
  <c r="Q188" i="13"/>
  <c r="P188" i="13"/>
  <c r="O188" i="13"/>
  <c r="N188" i="13"/>
  <c r="N187" i="13" s="1"/>
  <c r="M188" i="13"/>
  <c r="M187" i="13" s="1"/>
  <c r="L188" i="13"/>
  <c r="L187" i="13" s="1"/>
  <c r="K188" i="13"/>
  <c r="K187" i="13" s="1"/>
  <c r="J188" i="13"/>
  <c r="J187" i="13" s="1"/>
  <c r="I188" i="13"/>
  <c r="I187" i="13" s="1"/>
  <c r="H188" i="13"/>
  <c r="G188" i="13"/>
  <c r="G187" i="13" s="1"/>
  <c r="F188" i="13"/>
  <c r="F187" i="13" s="1"/>
  <c r="E188" i="13"/>
  <c r="D188" i="13"/>
  <c r="C188" i="13"/>
  <c r="B188" i="13"/>
  <c r="T187" i="13"/>
  <c r="P187" i="13"/>
  <c r="O187" i="13"/>
  <c r="B187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Y183" i="13"/>
  <c r="X183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Y179" i="13"/>
  <c r="X179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Y177" i="13"/>
  <c r="X177" i="13"/>
  <c r="W177" i="13"/>
  <c r="V177" i="13"/>
  <c r="U177" i="13"/>
  <c r="U171" i="13" s="1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Y176" i="13"/>
  <c r="X176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Y175" i="13"/>
  <c r="X175" i="13"/>
  <c r="W175" i="13"/>
  <c r="V175" i="13"/>
  <c r="V171" i="13" s="1"/>
  <c r="U175" i="13"/>
  <c r="T175" i="13"/>
  <c r="S175" i="13"/>
  <c r="R175" i="13"/>
  <c r="Q175" i="13"/>
  <c r="P175" i="13"/>
  <c r="O175" i="13"/>
  <c r="N175" i="13"/>
  <c r="M175" i="13"/>
  <c r="L175" i="13"/>
  <c r="K175" i="13"/>
  <c r="K171" i="13" s="1"/>
  <c r="J175" i="13"/>
  <c r="I175" i="13"/>
  <c r="H175" i="13"/>
  <c r="G175" i="13"/>
  <c r="F175" i="13"/>
  <c r="E175" i="13"/>
  <c r="D175" i="13"/>
  <c r="C175" i="13"/>
  <c r="B175" i="13"/>
  <c r="Y174" i="13"/>
  <c r="X174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I171" i="13" s="1"/>
  <c r="H174" i="13"/>
  <c r="H171" i="13" s="1"/>
  <c r="G174" i="13"/>
  <c r="G171" i="13" s="1"/>
  <c r="F174" i="13"/>
  <c r="E174" i="13"/>
  <c r="D174" i="13"/>
  <c r="C174" i="13"/>
  <c r="B174" i="13"/>
  <c r="Y173" i="13"/>
  <c r="X173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C171" i="13" s="1"/>
  <c r="B173" i="13"/>
  <c r="Y172" i="13"/>
  <c r="X172" i="13"/>
  <c r="W172" i="13"/>
  <c r="W171" i="13" s="1"/>
  <c r="V172" i="13"/>
  <c r="U172" i="13"/>
  <c r="T172" i="13"/>
  <c r="S172" i="13"/>
  <c r="R172" i="13"/>
  <c r="R171" i="13" s="1"/>
  <c r="Q172" i="13"/>
  <c r="Q171" i="13" s="1"/>
  <c r="P172" i="13"/>
  <c r="P171" i="13" s="1"/>
  <c r="O172" i="13"/>
  <c r="O171" i="13" s="1"/>
  <c r="N172" i="13"/>
  <c r="N171" i="13" s="1"/>
  <c r="M172" i="13"/>
  <c r="M171" i="13" s="1"/>
  <c r="L172" i="13"/>
  <c r="L171" i="13" s="1"/>
  <c r="K172" i="13"/>
  <c r="J172" i="13"/>
  <c r="J171" i="13" s="1"/>
  <c r="I172" i="13"/>
  <c r="H172" i="13"/>
  <c r="G172" i="13"/>
  <c r="F172" i="13"/>
  <c r="E172" i="13"/>
  <c r="E171" i="13" s="1"/>
  <c r="D172" i="13"/>
  <c r="D171" i="13" s="1"/>
  <c r="C172" i="13"/>
  <c r="B172" i="13"/>
  <c r="B171" i="13" s="1"/>
  <c r="Y171" i="13"/>
  <c r="X171" i="13"/>
  <c r="T171" i="13"/>
  <c r="S171" i="13"/>
  <c r="F171" i="13"/>
  <c r="Y169" i="13"/>
  <c r="X169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B162" i="13" s="1"/>
  <c r="Y168" i="13"/>
  <c r="X168" i="13"/>
  <c r="W168" i="13"/>
  <c r="V168" i="13"/>
  <c r="U168" i="13"/>
  <c r="T168" i="13"/>
  <c r="S168" i="13"/>
  <c r="R168" i="13"/>
  <c r="Q168" i="13"/>
  <c r="Q162" i="13" s="1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Y167" i="13"/>
  <c r="X167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Y166" i="13"/>
  <c r="X166" i="13"/>
  <c r="W166" i="13"/>
  <c r="V166" i="13"/>
  <c r="U166" i="13"/>
  <c r="T166" i="13"/>
  <c r="S166" i="13"/>
  <c r="R166" i="13"/>
  <c r="R162" i="13" s="1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Y165" i="13"/>
  <c r="X165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E162" i="13" s="1"/>
  <c r="D165" i="13"/>
  <c r="D162" i="13" s="1"/>
  <c r="C165" i="13"/>
  <c r="C162" i="13" s="1"/>
  <c r="B165" i="13"/>
  <c r="Y164" i="13"/>
  <c r="X164" i="13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Y163" i="13"/>
  <c r="Y162" i="13" s="1"/>
  <c r="X163" i="13"/>
  <c r="X162" i="13" s="1"/>
  <c r="W163" i="13"/>
  <c r="W162" i="13" s="1"/>
  <c r="V163" i="13"/>
  <c r="V162" i="13" s="1"/>
  <c r="U163" i="13"/>
  <c r="T163" i="13"/>
  <c r="S163" i="13"/>
  <c r="S162" i="13" s="1"/>
  <c r="R163" i="13"/>
  <c r="Q163" i="13"/>
  <c r="P163" i="13"/>
  <c r="O163" i="13"/>
  <c r="N163" i="13"/>
  <c r="N162" i="13" s="1"/>
  <c r="M163" i="13"/>
  <c r="M162" i="13" s="1"/>
  <c r="L163" i="13"/>
  <c r="L162" i="13" s="1"/>
  <c r="K163" i="13"/>
  <c r="K162" i="13" s="1"/>
  <c r="J163" i="13"/>
  <c r="J162" i="13" s="1"/>
  <c r="I163" i="13"/>
  <c r="I162" i="13" s="1"/>
  <c r="H163" i="13"/>
  <c r="H162" i="13" s="1"/>
  <c r="G163" i="13"/>
  <c r="G162" i="13" s="1"/>
  <c r="F163" i="13"/>
  <c r="F162" i="13" s="1"/>
  <c r="E163" i="13"/>
  <c r="D163" i="13"/>
  <c r="C163" i="13"/>
  <c r="B163" i="13"/>
  <c r="U162" i="13"/>
  <c r="T162" i="13"/>
  <c r="P162" i="13"/>
  <c r="O162" i="13"/>
  <c r="Y141" i="13"/>
  <c r="Y261" i="13" s="1"/>
  <c r="X141" i="13"/>
  <c r="X261" i="13" s="1"/>
  <c r="W141" i="13"/>
  <c r="W261" i="13" s="1"/>
  <c r="V141" i="13"/>
  <c r="V261" i="13" s="1"/>
  <c r="U141" i="13"/>
  <c r="U261" i="13" s="1"/>
  <c r="T141" i="13"/>
  <c r="T261" i="13" s="1"/>
  <c r="S141" i="13"/>
  <c r="S261" i="13" s="1"/>
  <c r="R141" i="13"/>
  <c r="R261" i="13" s="1"/>
  <c r="Q141" i="13"/>
  <c r="Q261" i="13" s="1"/>
  <c r="P141" i="13"/>
  <c r="P261" i="13" s="1"/>
  <c r="O141" i="13"/>
  <c r="O261" i="13" s="1"/>
  <c r="N141" i="13"/>
  <c r="N261" i="13" s="1"/>
  <c r="M141" i="13"/>
  <c r="M261" i="13" s="1"/>
  <c r="L141" i="13"/>
  <c r="L261" i="13" s="1"/>
  <c r="K141" i="13"/>
  <c r="K261" i="13" s="1"/>
  <c r="J141" i="13"/>
  <c r="J261" i="13" s="1"/>
  <c r="I141" i="13"/>
  <c r="I261" i="13" s="1"/>
  <c r="H141" i="13"/>
  <c r="H261" i="13" s="1"/>
  <c r="G141" i="13"/>
  <c r="G261" i="13" s="1"/>
  <c r="F141" i="13"/>
  <c r="F261" i="13" s="1"/>
  <c r="E141" i="13"/>
  <c r="E261" i="13" s="1"/>
  <c r="D141" i="13"/>
  <c r="D261" i="13" s="1"/>
  <c r="C141" i="13"/>
  <c r="C261" i="13" s="1"/>
  <c r="B141" i="13"/>
  <c r="B261" i="13" s="1"/>
  <c r="Y97" i="13"/>
  <c r="Y251" i="13" s="1"/>
  <c r="X97" i="13"/>
  <c r="X251" i="13" s="1"/>
  <c r="W97" i="13"/>
  <c r="W251" i="13" s="1"/>
  <c r="V97" i="13"/>
  <c r="V251" i="13" s="1"/>
  <c r="U97" i="13"/>
  <c r="U251" i="13" s="1"/>
  <c r="T97" i="13"/>
  <c r="T251" i="13" s="1"/>
  <c r="S97" i="13"/>
  <c r="S251" i="13" s="1"/>
  <c r="R97" i="13"/>
  <c r="R251" i="13" s="1"/>
  <c r="Q97" i="13"/>
  <c r="Q251" i="13" s="1"/>
  <c r="P97" i="13"/>
  <c r="P251" i="13" s="1"/>
  <c r="O97" i="13"/>
  <c r="O251" i="13" s="1"/>
  <c r="N97" i="13"/>
  <c r="N251" i="13" s="1"/>
  <c r="M97" i="13"/>
  <c r="M251" i="13" s="1"/>
  <c r="L97" i="13"/>
  <c r="L251" i="13" s="1"/>
  <c r="K97" i="13"/>
  <c r="K251" i="13" s="1"/>
  <c r="J97" i="13"/>
  <c r="J251" i="13" s="1"/>
  <c r="I97" i="13"/>
  <c r="I251" i="13" s="1"/>
  <c r="H97" i="13"/>
  <c r="H251" i="13" s="1"/>
  <c r="G97" i="13"/>
  <c r="G251" i="13" s="1"/>
  <c r="F97" i="13"/>
  <c r="F251" i="13" s="1"/>
  <c r="E97" i="13"/>
  <c r="E251" i="13" s="1"/>
  <c r="D97" i="13"/>
  <c r="D251" i="13" s="1"/>
  <c r="C97" i="13"/>
  <c r="C251" i="13" s="1"/>
  <c r="B97" i="13"/>
  <c r="B251" i="13" s="1"/>
  <c r="Y53" i="13"/>
  <c r="Y241" i="13" s="1"/>
  <c r="X53" i="13"/>
  <c r="X241" i="13" s="1"/>
  <c r="W53" i="13"/>
  <c r="W241" i="13" s="1"/>
  <c r="V53" i="13"/>
  <c r="V241" i="13" s="1"/>
  <c r="U53" i="13"/>
  <c r="U241" i="13" s="1"/>
  <c r="T53" i="13"/>
  <c r="T241" i="13" s="1"/>
  <c r="S53" i="13"/>
  <c r="S241" i="13" s="1"/>
  <c r="R53" i="13"/>
  <c r="R241" i="13" s="1"/>
  <c r="Q53" i="13"/>
  <c r="Q241" i="13" s="1"/>
  <c r="P53" i="13"/>
  <c r="P241" i="13" s="1"/>
  <c r="O53" i="13"/>
  <c r="O241" i="13" s="1"/>
  <c r="N53" i="13"/>
  <c r="N241" i="13" s="1"/>
  <c r="M53" i="13"/>
  <c r="M241" i="13" s="1"/>
  <c r="L53" i="13"/>
  <c r="L241" i="13" s="1"/>
  <c r="K53" i="13"/>
  <c r="K241" i="13" s="1"/>
  <c r="J53" i="13"/>
  <c r="J241" i="13" s="1"/>
  <c r="I53" i="13"/>
  <c r="I241" i="13" s="1"/>
  <c r="H53" i="13"/>
  <c r="H241" i="13" s="1"/>
  <c r="G53" i="13"/>
  <c r="G241" i="13" s="1"/>
  <c r="F53" i="13"/>
  <c r="F241" i="13" s="1"/>
  <c r="E53" i="13"/>
  <c r="E241" i="13" s="1"/>
  <c r="D53" i="13"/>
  <c r="D241" i="13" s="1"/>
  <c r="C53" i="13"/>
  <c r="C241" i="13" s="1"/>
  <c r="B53" i="13"/>
  <c r="B241" i="13" s="1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H78" i="12"/>
  <c r="H107" i="4" s="1"/>
  <c r="G78" i="12"/>
  <c r="G107" i="4" s="1"/>
  <c r="F78" i="12"/>
  <c r="F107" i="4" s="1"/>
  <c r="Y77" i="12"/>
  <c r="X77" i="12"/>
  <c r="X106" i="4" s="1"/>
  <c r="W77" i="12"/>
  <c r="V77" i="12"/>
  <c r="U77" i="12"/>
  <c r="T77" i="12"/>
  <c r="T106" i="4" s="1"/>
  <c r="S77" i="12"/>
  <c r="R77" i="12"/>
  <c r="R75" i="12" s="1"/>
  <c r="Q77" i="12"/>
  <c r="Q106" i="4" s="1"/>
  <c r="P77" i="12"/>
  <c r="P106" i="4" s="1"/>
  <c r="O77" i="12"/>
  <c r="N77" i="12"/>
  <c r="M77" i="12"/>
  <c r="L77" i="12"/>
  <c r="K77" i="12"/>
  <c r="J77" i="12"/>
  <c r="I77" i="12"/>
  <c r="H77" i="12"/>
  <c r="G77" i="12"/>
  <c r="F77" i="12"/>
  <c r="E77" i="12"/>
  <c r="D77" i="12"/>
  <c r="D106" i="4" s="1"/>
  <c r="C77" i="12"/>
  <c r="C106" i="4" s="1"/>
  <c r="B77" i="12"/>
  <c r="B106" i="4" s="1"/>
  <c r="R76" i="12"/>
  <c r="Q76" i="12"/>
  <c r="Q105" i="4" s="1"/>
  <c r="O76" i="12"/>
  <c r="O105" i="4" s="1"/>
  <c r="Y74" i="12"/>
  <c r="Y103" i="4" s="1"/>
  <c r="X74" i="12"/>
  <c r="X103" i="4" s="1"/>
  <c r="W74" i="12"/>
  <c r="W103" i="4" s="1"/>
  <c r="V74" i="12"/>
  <c r="V103" i="4" s="1"/>
  <c r="U74" i="12"/>
  <c r="U103" i="4" s="1"/>
  <c r="T74" i="12"/>
  <c r="T103" i="4" s="1"/>
  <c r="S74" i="12"/>
  <c r="S103" i="4" s="1"/>
  <c r="R74" i="12"/>
  <c r="R103" i="4" s="1"/>
  <c r="Q74" i="12"/>
  <c r="P74" i="12"/>
  <c r="O74" i="12"/>
  <c r="N74" i="12"/>
  <c r="M74" i="12"/>
  <c r="L74" i="12"/>
  <c r="L103" i="4" s="1"/>
  <c r="K74" i="12"/>
  <c r="K103" i="4" s="1"/>
  <c r="J74" i="12"/>
  <c r="I74" i="12"/>
  <c r="H74" i="12"/>
  <c r="G74" i="12"/>
  <c r="G103" i="4" s="1"/>
  <c r="F74" i="12"/>
  <c r="F103" i="4" s="1"/>
  <c r="E74" i="12"/>
  <c r="D74" i="12"/>
  <c r="D103" i="4" s="1"/>
  <c r="C74" i="12"/>
  <c r="B74" i="12"/>
  <c r="Y72" i="12"/>
  <c r="X72" i="12"/>
  <c r="W72" i="12"/>
  <c r="V72" i="12"/>
  <c r="U72" i="12"/>
  <c r="T72" i="12"/>
  <c r="S72" i="12"/>
  <c r="R72" i="12"/>
  <c r="Q72" i="12"/>
  <c r="Q40" i="7" s="1"/>
  <c r="P72" i="12"/>
  <c r="P40" i="7" s="1"/>
  <c r="O72" i="12"/>
  <c r="O40" i="7" s="1"/>
  <c r="N72" i="12"/>
  <c r="N40" i="7" s="1"/>
  <c r="M72" i="12"/>
  <c r="M40" i="7" s="1"/>
  <c r="L72" i="12"/>
  <c r="L40" i="7" s="1"/>
  <c r="K72" i="12"/>
  <c r="J72" i="12"/>
  <c r="I72" i="12"/>
  <c r="H72" i="12"/>
  <c r="G72" i="12"/>
  <c r="F72" i="12"/>
  <c r="E72" i="12"/>
  <c r="D72" i="12"/>
  <c r="C72" i="12"/>
  <c r="C40" i="7" s="1"/>
  <c r="B72" i="12"/>
  <c r="B40" i="7" s="1"/>
  <c r="E71" i="12"/>
  <c r="E70" i="12" s="1"/>
  <c r="Y68" i="12"/>
  <c r="Y60" i="4" s="1"/>
  <c r="Y133" i="4" s="1"/>
  <c r="X68" i="12"/>
  <c r="W68" i="12"/>
  <c r="W60" i="4" s="1"/>
  <c r="V68" i="12"/>
  <c r="V60" i="4" s="1"/>
  <c r="U68" i="12"/>
  <c r="U60" i="4" s="1"/>
  <c r="T68" i="12"/>
  <c r="T60" i="4" s="1"/>
  <c r="S68" i="12"/>
  <c r="R68" i="12"/>
  <c r="Q68" i="12"/>
  <c r="P68" i="12"/>
  <c r="O68" i="12"/>
  <c r="N68" i="12"/>
  <c r="M68" i="12"/>
  <c r="L68" i="12"/>
  <c r="K68" i="12"/>
  <c r="J68" i="12"/>
  <c r="I68" i="12"/>
  <c r="H68" i="12"/>
  <c r="H60" i="4" s="1"/>
  <c r="G68" i="12"/>
  <c r="G60" i="4" s="1"/>
  <c r="F68" i="12"/>
  <c r="F60" i="4" s="1"/>
  <c r="E68" i="12"/>
  <c r="E60" i="4" s="1"/>
  <c r="D68" i="12"/>
  <c r="C68" i="12"/>
  <c r="B68" i="12"/>
  <c r="Y67" i="12"/>
  <c r="Y100" i="12" s="1"/>
  <c r="X67" i="12"/>
  <c r="X100" i="12" s="1"/>
  <c r="W67" i="12"/>
  <c r="V67" i="12"/>
  <c r="V59" i="4" s="1"/>
  <c r="U67" i="12"/>
  <c r="U59" i="4" s="1"/>
  <c r="T67" i="12"/>
  <c r="S67" i="12"/>
  <c r="R67" i="12"/>
  <c r="Q67" i="12"/>
  <c r="P67" i="12"/>
  <c r="O67" i="12"/>
  <c r="O100" i="12" s="1"/>
  <c r="O161" i="4" s="1"/>
  <c r="N67" i="12"/>
  <c r="N100" i="12" s="1"/>
  <c r="N161" i="4" s="1"/>
  <c r="M67" i="12"/>
  <c r="L67" i="12"/>
  <c r="K67" i="12"/>
  <c r="K100" i="12" s="1"/>
  <c r="K161" i="4" s="1"/>
  <c r="J67" i="12"/>
  <c r="I67" i="12"/>
  <c r="I100" i="12" s="1"/>
  <c r="I161" i="4" s="1"/>
  <c r="H67" i="12"/>
  <c r="H100" i="12" s="1"/>
  <c r="H161" i="4" s="1"/>
  <c r="G67" i="12"/>
  <c r="G100" i="12" s="1"/>
  <c r="G161" i="4" s="1"/>
  <c r="F67" i="12"/>
  <c r="F100" i="12" s="1"/>
  <c r="F161" i="4" s="1"/>
  <c r="E67" i="12"/>
  <c r="E59" i="4" s="1"/>
  <c r="D67" i="12"/>
  <c r="D59" i="4" s="1"/>
  <c r="C67" i="12"/>
  <c r="C59" i="4" s="1"/>
  <c r="B67" i="12"/>
  <c r="B59" i="4" s="1"/>
  <c r="Y66" i="12"/>
  <c r="X66" i="12"/>
  <c r="X65" i="12" s="1"/>
  <c r="X57" i="4" s="1"/>
  <c r="X132" i="4" s="1"/>
  <c r="W66" i="12"/>
  <c r="V66" i="12"/>
  <c r="U66" i="12"/>
  <c r="T66" i="12"/>
  <c r="S66" i="12"/>
  <c r="R66" i="12"/>
  <c r="R99" i="12" s="1"/>
  <c r="R160" i="4" s="1"/>
  <c r="Q66" i="12"/>
  <c r="Q58" i="4" s="1"/>
  <c r="P66" i="12"/>
  <c r="P58" i="4" s="1"/>
  <c r="O66" i="12"/>
  <c r="N66" i="12"/>
  <c r="N65" i="12" s="1"/>
  <c r="N57" i="4" s="1"/>
  <c r="N132" i="4" s="1"/>
  <c r="M66" i="12"/>
  <c r="L66" i="12"/>
  <c r="L65" i="12" s="1"/>
  <c r="K66" i="12"/>
  <c r="K58" i="4" s="1"/>
  <c r="J66" i="12"/>
  <c r="I66" i="12"/>
  <c r="H66" i="12"/>
  <c r="H65" i="12" s="1"/>
  <c r="G66" i="12"/>
  <c r="F66" i="12"/>
  <c r="E66" i="12"/>
  <c r="D66" i="12"/>
  <c r="C66" i="12"/>
  <c r="B66" i="12"/>
  <c r="T65" i="12"/>
  <c r="T57" i="4" s="1"/>
  <c r="S65" i="12"/>
  <c r="S57" i="4" s="1"/>
  <c r="R65" i="12"/>
  <c r="R57" i="4" s="1"/>
  <c r="Q65" i="12"/>
  <c r="Q57" i="4" s="1"/>
  <c r="P65" i="12"/>
  <c r="P57" i="4" s="1"/>
  <c r="Y64" i="12"/>
  <c r="X64" i="12"/>
  <c r="W64" i="12"/>
  <c r="V64" i="12"/>
  <c r="U64" i="12"/>
  <c r="U56" i="4" s="1"/>
  <c r="T64" i="12"/>
  <c r="T56" i="4" s="1"/>
  <c r="S64" i="12"/>
  <c r="R64" i="12"/>
  <c r="Q64" i="12"/>
  <c r="Q97" i="12" s="1"/>
  <c r="Q158" i="4" s="1"/>
  <c r="P64" i="12"/>
  <c r="P97" i="12" s="1"/>
  <c r="P158" i="4" s="1"/>
  <c r="O64" i="12"/>
  <c r="O97" i="12" s="1"/>
  <c r="N64" i="12"/>
  <c r="N97" i="12" s="1"/>
  <c r="M64" i="12"/>
  <c r="M97" i="12" s="1"/>
  <c r="L64" i="12"/>
  <c r="K64" i="12"/>
  <c r="J64" i="12"/>
  <c r="I64" i="12"/>
  <c r="H64" i="12"/>
  <c r="G64" i="12"/>
  <c r="F64" i="12"/>
  <c r="F97" i="12" s="1"/>
  <c r="F158" i="4" s="1"/>
  <c r="E64" i="12"/>
  <c r="E97" i="12" s="1"/>
  <c r="E158" i="4" s="1"/>
  <c r="D64" i="12"/>
  <c r="D97" i="12" s="1"/>
  <c r="D158" i="4" s="1"/>
  <c r="C64" i="12"/>
  <c r="C97" i="12" s="1"/>
  <c r="C158" i="4" s="1"/>
  <c r="B64" i="12"/>
  <c r="B56" i="4" s="1"/>
  <c r="B131" i="4" s="1"/>
  <c r="T63" i="12"/>
  <c r="T55" i="4" s="1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E37" i="12" s="1"/>
  <c r="D39" i="12"/>
  <c r="C39" i="12"/>
  <c r="B39" i="12"/>
  <c r="B37" i="12" s="1"/>
  <c r="Y38" i="12"/>
  <c r="Y37" i="12" s="1"/>
  <c r="X38" i="12"/>
  <c r="X37" i="12" s="1"/>
  <c r="W38" i="12"/>
  <c r="V38" i="12"/>
  <c r="U38" i="12"/>
  <c r="T38" i="12"/>
  <c r="S38" i="12"/>
  <c r="R38" i="12"/>
  <c r="Q38" i="12"/>
  <c r="Q37" i="12" s="1"/>
  <c r="P38" i="12"/>
  <c r="P37" i="12" s="1"/>
  <c r="O38" i="12"/>
  <c r="O37" i="12" s="1"/>
  <c r="N38" i="12"/>
  <c r="N37" i="12" s="1"/>
  <c r="M38" i="12"/>
  <c r="M37" i="12" s="1"/>
  <c r="L38" i="12"/>
  <c r="L37" i="12" s="1"/>
  <c r="K38" i="12"/>
  <c r="K37" i="12" s="1"/>
  <c r="J38" i="12"/>
  <c r="J37" i="12" s="1"/>
  <c r="I38" i="12"/>
  <c r="H38" i="12"/>
  <c r="G38" i="12"/>
  <c r="F38" i="12"/>
  <c r="E38" i="12"/>
  <c r="D38" i="12"/>
  <c r="D37" i="12" s="1"/>
  <c r="C38" i="12"/>
  <c r="C37" i="12" s="1"/>
  <c r="B38" i="12"/>
  <c r="W37" i="12"/>
  <c r="V37" i="12"/>
  <c r="U37" i="12"/>
  <c r="T37" i="12"/>
  <c r="S37" i="12"/>
  <c r="R37" i="12"/>
  <c r="I37" i="12"/>
  <c r="H37" i="12"/>
  <c r="G37" i="12"/>
  <c r="F37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Y33" i="12"/>
  <c r="Y31" i="12" s="1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I31" i="12" s="1"/>
  <c r="H33" i="12"/>
  <c r="G33" i="12"/>
  <c r="F33" i="12"/>
  <c r="E33" i="12"/>
  <c r="D33" i="12"/>
  <c r="C33" i="12"/>
  <c r="Y32" i="12"/>
  <c r="X32" i="12"/>
  <c r="W32" i="12"/>
  <c r="V32" i="12"/>
  <c r="U32" i="12"/>
  <c r="T32" i="12"/>
  <c r="S32" i="12"/>
  <c r="R32" i="12"/>
  <c r="Q32" i="12"/>
  <c r="P32" i="12"/>
  <c r="O32" i="12"/>
  <c r="O31" i="12" s="1"/>
  <c r="N32" i="12"/>
  <c r="N31" i="12" s="1"/>
  <c r="M32" i="12"/>
  <c r="L32" i="12"/>
  <c r="K32" i="12"/>
  <c r="K31" i="12" s="1"/>
  <c r="J32" i="12"/>
  <c r="J31" i="12" s="1"/>
  <c r="I32" i="12"/>
  <c r="H32" i="12"/>
  <c r="G32" i="12"/>
  <c r="F32" i="12"/>
  <c r="F31" i="12" s="1"/>
  <c r="E32" i="12"/>
  <c r="D32" i="12"/>
  <c r="C32" i="12"/>
  <c r="C31" i="12" s="1"/>
  <c r="V31" i="12"/>
  <c r="S31" i="12"/>
  <c r="R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Y12" i="12"/>
  <c r="Y92" i="12" s="1"/>
  <c r="X12" i="12"/>
  <c r="X92" i="12" s="1"/>
  <c r="W12" i="12"/>
  <c r="W92" i="12" s="1"/>
  <c r="V12" i="12"/>
  <c r="V92" i="12" s="1"/>
  <c r="U12" i="12"/>
  <c r="U92" i="12" s="1"/>
  <c r="T12" i="12"/>
  <c r="T92" i="12" s="1"/>
  <c r="S12" i="12"/>
  <c r="S92" i="12" s="1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L92" i="12" s="1"/>
  <c r="K12" i="12"/>
  <c r="K92" i="12" s="1"/>
  <c r="J12" i="12"/>
  <c r="J92" i="12" s="1"/>
  <c r="I12" i="12"/>
  <c r="I92" i="12" s="1"/>
  <c r="H12" i="12"/>
  <c r="H92" i="12" s="1"/>
  <c r="G12" i="12"/>
  <c r="G92" i="12" s="1"/>
  <c r="F12" i="12"/>
  <c r="F92" i="12" s="1"/>
  <c r="E12" i="12"/>
  <c r="E92" i="12" s="1"/>
  <c r="D12" i="12"/>
  <c r="D92" i="12" s="1"/>
  <c r="C12" i="12"/>
  <c r="C92" i="12" s="1"/>
  <c r="B12" i="12"/>
  <c r="B92" i="12" s="1"/>
  <c r="Y5" i="12"/>
  <c r="X5" i="12"/>
  <c r="W5" i="12"/>
  <c r="V5" i="12"/>
  <c r="U5" i="12"/>
  <c r="T5" i="12"/>
  <c r="T3" i="12" s="1"/>
  <c r="S5" i="12"/>
  <c r="S82" i="12" s="1"/>
  <c r="R5" i="12"/>
  <c r="R7" i="4" s="1"/>
  <c r="Q5" i="12"/>
  <c r="Q82" i="12" s="1"/>
  <c r="P5" i="12"/>
  <c r="P82" i="12" s="1"/>
  <c r="O5" i="12"/>
  <c r="O82" i="12" s="1"/>
  <c r="N5" i="12"/>
  <c r="M5" i="12"/>
  <c r="L5" i="12"/>
  <c r="K5" i="12"/>
  <c r="J5" i="12"/>
  <c r="I5" i="12"/>
  <c r="H5" i="12"/>
  <c r="H82" i="12" s="1"/>
  <c r="G5" i="12"/>
  <c r="G82" i="12" s="1"/>
  <c r="F5" i="12"/>
  <c r="F7" i="4" s="1"/>
  <c r="E5" i="12"/>
  <c r="E82" i="12" s="1"/>
  <c r="D5" i="12"/>
  <c r="D82" i="12" s="1"/>
  <c r="C5" i="12"/>
  <c r="C82" i="12" s="1"/>
  <c r="B5" i="12"/>
  <c r="Y3" i="12"/>
  <c r="Y5" i="4" s="1"/>
  <c r="M3" i="12"/>
  <c r="L3" i="12"/>
  <c r="L5" i="4" s="1"/>
  <c r="I3" i="12"/>
  <c r="I5" i="4" s="1"/>
  <c r="H3" i="12"/>
  <c r="H5" i="4" s="1"/>
  <c r="E3" i="12"/>
  <c r="E5" i="4" s="1"/>
  <c r="D3" i="12"/>
  <c r="D5" i="4" s="1"/>
  <c r="C3" i="12"/>
  <c r="C5" i="4" s="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Y79" i="11"/>
  <c r="X79" i="11"/>
  <c r="X156" i="11" s="1"/>
  <c r="W79" i="11"/>
  <c r="W54" i="11" s="1"/>
  <c r="V79" i="11"/>
  <c r="V54" i="11" s="1"/>
  <c r="U79" i="11"/>
  <c r="U54" i="11" s="1"/>
  <c r="T79" i="11"/>
  <c r="T54" i="11" s="1"/>
  <c r="S79" i="11"/>
  <c r="S54" i="11" s="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F54" i="11" s="1"/>
  <c r="E79" i="11"/>
  <c r="E54" i="11" s="1"/>
  <c r="D79" i="11"/>
  <c r="D54" i="11" s="1"/>
  <c r="C79" i="11"/>
  <c r="C54" i="11" s="1"/>
  <c r="B79" i="11"/>
  <c r="B54" i="11" s="1"/>
  <c r="R54" i="11"/>
  <c r="R147" i="11" s="1"/>
  <c r="P54" i="11"/>
  <c r="P147" i="11" s="1"/>
  <c r="O54" i="11"/>
  <c r="O147" i="11" s="1"/>
  <c r="N54" i="11"/>
  <c r="N147" i="11" s="1"/>
  <c r="L54" i="11"/>
  <c r="L147" i="11" s="1"/>
  <c r="K54" i="11"/>
  <c r="K147" i="11" s="1"/>
  <c r="J54" i="11"/>
  <c r="J147" i="11" s="1"/>
  <c r="H54" i="11"/>
  <c r="H147" i="11" s="1"/>
  <c r="G54" i="11"/>
  <c r="G147" i="11" s="1"/>
  <c r="Y35" i="11"/>
  <c r="Y5" i="11" s="1"/>
  <c r="X35" i="11"/>
  <c r="X5" i="11" s="1"/>
  <c r="W35" i="11"/>
  <c r="W5" i="11" s="1"/>
  <c r="V35" i="11"/>
  <c r="V5" i="11" s="1"/>
  <c r="U35" i="11"/>
  <c r="U5" i="11" s="1"/>
  <c r="T35" i="11"/>
  <c r="S35" i="11"/>
  <c r="S5" i="11" s="1"/>
  <c r="R35" i="11"/>
  <c r="R5" i="11" s="1"/>
  <c r="Q35" i="11"/>
  <c r="Q5" i="11" s="1"/>
  <c r="P35" i="11"/>
  <c r="O35" i="11"/>
  <c r="N35" i="11"/>
  <c r="N145" i="11" s="1"/>
  <c r="M35" i="11"/>
  <c r="M145" i="11" s="1"/>
  <c r="L35" i="11"/>
  <c r="L145" i="11" s="1"/>
  <c r="K35" i="11"/>
  <c r="K145" i="11" s="1"/>
  <c r="J35" i="11"/>
  <c r="J145" i="11" s="1"/>
  <c r="I35" i="11"/>
  <c r="I145" i="11" s="1"/>
  <c r="H35" i="11"/>
  <c r="H145" i="11" s="1"/>
  <c r="G35" i="11"/>
  <c r="G145" i="11" s="1"/>
  <c r="F35" i="11"/>
  <c r="F145" i="11" s="1"/>
  <c r="E35" i="11"/>
  <c r="E145" i="11" s="1"/>
  <c r="D35" i="11"/>
  <c r="D145" i="11" s="1"/>
  <c r="C35" i="11"/>
  <c r="C145" i="11" s="1"/>
  <c r="B35" i="11"/>
  <c r="T5" i="11"/>
  <c r="T136" i="11" s="1"/>
  <c r="P5" i="11"/>
  <c r="P136" i="11" s="1"/>
  <c r="O5" i="11"/>
  <c r="O136" i="11" s="1"/>
  <c r="N5" i="11"/>
  <c r="N136" i="11" s="1"/>
  <c r="M5" i="11"/>
  <c r="M136" i="11" s="1"/>
  <c r="K5" i="11"/>
  <c r="K136" i="11" s="1"/>
  <c r="F5" i="11"/>
  <c r="F136" i="11" s="1"/>
  <c r="E5" i="11"/>
  <c r="E136" i="11" s="1"/>
  <c r="D5" i="11"/>
  <c r="D136" i="11" s="1"/>
  <c r="C5" i="11"/>
  <c r="C136" i="11" s="1"/>
  <c r="B5" i="11"/>
  <c r="B136" i="11" s="1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Y131" i="10"/>
  <c r="X131" i="10"/>
  <c r="W131" i="10"/>
  <c r="V131" i="10"/>
  <c r="U131" i="10"/>
  <c r="T131" i="10"/>
  <c r="S131" i="10"/>
  <c r="S117" i="10" s="1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Y122" i="10"/>
  <c r="X122" i="10"/>
  <c r="W122" i="10"/>
  <c r="V122" i="10"/>
  <c r="U122" i="10"/>
  <c r="T122" i="10"/>
  <c r="S122" i="10"/>
  <c r="R122" i="10"/>
  <c r="Q122" i="10"/>
  <c r="Q117" i="10" s="1"/>
  <c r="P122" i="10"/>
  <c r="O122" i="10"/>
  <c r="N122" i="10"/>
  <c r="N117" i="10" s="1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Y121" i="10"/>
  <c r="X121" i="10"/>
  <c r="W121" i="10"/>
  <c r="V121" i="10"/>
  <c r="U121" i="10"/>
  <c r="T121" i="10"/>
  <c r="S121" i="10"/>
  <c r="R121" i="10"/>
  <c r="Q121" i="10"/>
  <c r="P121" i="10"/>
  <c r="P117" i="10" s="1"/>
  <c r="O121" i="10"/>
  <c r="N121" i="10"/>
  <c r="M121" i="10"/>
  <c r="M117" i="10" s="1"/>
  <c r="L121" i="10"/>
  <c r="K121" i="10"/>
  <c r="K117" i="10" s="1"/>
  <c r="J121" i="10"/>
  <c r="I121" i="10"/>
  <c r="H121" i="10"/>
  <c r="G121" i="10"/>
  <c r="F121" i="10"/>
  <c r="E121" i="10"/>
  <c r="D121" i="10"/>
  <c r="C121" i="10"/>
  <c r="B121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L117" i="10" s="1"/>
  <c r="K120" i="10"/>
  <c r="J120" i="10"/>
  <c r="I120" i="10"/>
  <c r="H120" i="10"/>
  <c r="G120" i="10"/>
  <c r="F120" i="10"/>
  <c r="E120" i="10"/>
  <c r="D120" i="10"/>
  <c r="C120" i="10"/>
  <c r="B120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C117" i="10" s="1"/>
  <c r="B119" i="10"/>
  <c r="Y118" i="10"/>
  <c r="Y117" i="10" s="1"/>
  <c r="X118" i="10"/>
  <c r="X117" i="10" s="1"/>
  <c r="W118" i="10"/>
  <c r="V118" i="10"/>
  <c r="V117" i="10" s="1"/>
  <c r="U118" i="10"/>
  <c r="T118" i="10"/>
  <c r="S118" i="10"/>
  <c r="R118" i="10"/>
  <c r="Q118" i="10"/>
  <c r="P118" i="10"/>
  <c r="O118" i="10"/>
  <c r="O117" i="10" s="1"/>
  <c r="N118" i="10"/>
  <c r="M118" i="10"/>
  <c r="L118" i="10"/>
  <c r="K118" i="10"/>
  <c r="J118" i="10"/>
  <c r="J117" i="10" s="1"/>
  <c r="I118" i="10"/>
  <c r="I117" i="10" s="1"/>
  <c r="H118" i="10"/>
  <c r="H117" i="10" s="1"/>
  <c r="G118" i="10"/>
  <c r="G117" i="10" s="1"/>
  <c r="F118" i="10"/>
  <c r="F117" i="10" s="1"/>
  <c r="E118" i="10"/>
  <c r="E117" i="10" s="1"/>
  <c r="D118" i="10"/>
  <c r="D117" i="10" s="1"/>
  <c r="C118" i="10"/>
  <c r="B118" i="10"/>
  <c r="B117" i="10" s="1"/>
  <c r="W117" i="10"/>
  <c r="U117" i="10"/>
  <c r="T117" i="10"/>
  <c r="R117" i="10"/>
  <c r="Y114" i="10"/>
  <c r="X114" i="10"/>
  <c r="W114" i="10"/>
  <c r="V114" i="10"/>
  <c r="U114" i="10"/>
  <c r="T114" i="10"/>
  <c r="S114" i="10"/>
  <c r="S100" i="10" s="1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Y107" i="10"/>
  <c r="X107" i="10"/>
  <c r="W107" i="10"/>
  <c r="V107" i="10"/>
  <c r="U107" i="10"/>
  <c r="T107" i="10"/>
  <c r="S107" i="10"/>
  <c r="R107" i="10"/>
  <c r="R100" i="10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Y105" i="10"/>
  <c r="X105" i="10"/>
  <c r="W105" i="10"/>
  <c r="V105" i="10"/>
  <c r="U105" i="10"/>
  <c r="T105" i="10"/>
  <c r="S105" i="10"/>
  <c r="R105" i="10"/>
  <c r="Q105" i="10"/>
  <c r="Q100" i="10" s="1"/>
  <c r="P105" i="10"/>
  <c r="O105" i="10"/>
  <c r="N105" i="10"/>
  <c r="N100" i="10" s="1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Y104" i="10"/>
  <c r="X104" i="10"/>
  <c r="W104" i="10"/>
  <c r="V104" i="10"/>
  <c r="U104" i="10"/>
  <c r="T104" i="10"/>
  <c r="S104" i="10"/>
  <c r="R104" i="10"/>
  <c r="Q104" i="10"/>
  <c r="P104" i="10"/>
  <c r="P100" i="10" s="1"/>
  <c r="O104" i="10"/>
  <c r="N104" i="10"/>
  <c r="M104" i="10"/>
  <c r="M100" i="10" s="1"/>
  <c r="L104" i="10"/>
  <c r="K104" i="10"/>
  <c r="K100" i="10" s="1"/>
  <c r="J104" i="10"/>
  <c r="I104" i="10"/>
  <c r="H104" i="10"/>
  <c r="G104" i="10"/>
  <c r="F104" i="10"/>
  <c r="E104" i="10"/>
  <c r="D104" i="10"/>
  <c r="C104" i="10"/>
  <c r="B104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L100" i="10" s="1"/>
  <c r="K103" i="10"/>
  <c r="J103" i="10"/>
  <c r="I103" i="10"/>
  <c r="H103" i="10"/>
  <c r="G103" i="10"/>
  <c r="F103" i="10"/>
  <c r="E103" i="10"/>
  <c r="D103" i="10"/>
  <c r="C103" i="10"/>
  <c r="B103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C100" i="10" s="1"/>
  <c r="B102" i="10"/>
  <c r="Y101" i="10"/>
  <c r="Y100" i="10" s="1"/>
  <c r="X101" i="10"/>
  <c r="X100" i="10" s="1"/>
  <c r="W101" i="10"/>
  <c r="V101" i="10"/>
  <c r="V100" i="10" s="1"/>
  <c r="U101" i="10"/>
  <c r="T101" i="10"/>
  <c r="S101" i="10"/>
  <c r="R101" i="10"/>
  <c r="Q101" i="10"/>
  <c r="P101" i="10"/>
  <c r="O101" i="10"/>
  <c r="O100" i="10" s="1"/>
  <c r="N101" i="10"/>
  <c r="M101" i="10"/>
  <c r="L101" i="10"/>
  <c r="K101" i="10"/>
  <c r="J101" i="10"/>
  <c r="J100" i="10" s="1"/>
  <c r="I101" i="10"/>
  <c r="I100" i="10" s="1"/>
  <c r="H101" i="10"/>
  <c r="H100" i="10" s="1"/>
  <c r="G101" i="10"/>
  <c r="G100" i="10" s="1"/>
  <c r="F101" i="10"/>
  <c r="F100" i="10" s="1"/>
  <c r="E101" i="10"/>
  <c r="E100" i="10" s="1"/>
  <c r="D101" i="10"/>
  <c r="D100" i="10" s="1"/>
  <c r="C101" i="10"/>
  <c r="B101" i="10"/>
  <c r="B100" i="10" s="1"/>
  <c r="W100" i="10"/>
  <c r="U100" i="10"/>
  <c r="T100" i="10"/>
  <c r="Y79" i="10"/>
  <c r="X79" i="10"/>
  <c r="W79" i="10"/>
  <c r="V79" i="10"/>
  <c r="U79" i="10"/>
  <c r="T79" i="10"/>
  <c r="S79" i="10"/>
  <c r="R79" i="10"/>
  <c r="R156" i="10" s="1"/>
  <c r="Q79" i="10"/>
  <c r="Q156" i="10" s="1"/>
  <c r="P79" i="10"/>
  <c r="P156" i="10" s="1"/>
  <c r="O79" i="10"/>
  <c r="O156" i="10" s="1"/>
  <c r="N79" i="10"/>
  <c r="N156" i="10" s="1"/>
  <c r="M79" i="10"/>
  <c r="M156" i="10" s="1"/>
  <c r="L79" i="10"/>
  <c r="L156" i="10" s="1"/>
  <c r="K79" i="10"/>
  <c r="K156" i="10" s="1"/>
  <c r="J79" i="10"/>
  <c r="J156" i="10" s="1"/>
  <c r="I79" i="10"/>
  <c r="I156" i="10" s="1"/>
  <c r="H79" i="10"/>
  <c r="H156" i="10" s="1"/>
  <c r="G79" i="10"/>
  <c r="G156" i="10" s="1"/>
  <c r="F79" i="10"/>
  <c r="E79" i="10"/>
  <c r="D79" i="10"/>
  <c r="C79" i="10"/>
  <c r="B79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N145" i="10" s="1"/>
  <c r="M35" i="10"/>
  <c r="M145" i="10" s="1"/>
  <c r="L35" i="10"/>
  <c r="L145" i="10" s="1"/>
  <c r="K35" i="10"/>
  <c r="K145" i="10" s="1"/>
  <c r="J35" i="10"/>
  <c r="J145" i="10" s="1"/>
  <c r="I35" i="10"/>
  <c r="I145" i="10" s="1"/>
  <c r="H35" i="10"/>
  <c r="H145" i="10" s="1"/>
  <c r="G35" i="10"/>
  <c r="G145" i="10" s="1"/>
  <c r="F35" i="10"/>
  <c r="F145" i="10" s="1"/>
  <c r="E35" i="10"/>
  <c r="E145" i="10" s="1"/>
  <c r="D35" i="10"/>
  <c r="D145" i="10" s="1"/>
  <c r="C35" i="10"/>
  <c r="C145" i="10" s="1"/>
  <c r="B35" i="10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M120" i="9"/>
  <c r="M117" i="9" s="1"/>
  <c r="L120" i="9"/>
  <c r="K120" i="9"/>
  <c r="J120" i="9"/>
  <c r="I120" i="9"/>
  <c r="H120" i="9"/>
  <c r="G120" i="9"/>
  <c r="F120" i="9"/>
  <c r="E120" i="9"/>
  <c r="D120" i="9"/>
  <c r="C120" i="9"/>
  <c r="B120" i="9"/>
  <c r="Y119" i="9"/>
  <c r="X119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J117" i="9" s="1"/>
  <c r="I119" i="9"/>
  <c r="H119" i="9"/>
  <c r="H117" i="9" s="1"/>
  <c r="G119" i="9"/>
  <c r="G117" i="9" s="1"/>
  <c r="F119" i="9"/>
  <c r="E119" i="9"/>
  <c r="D119" i="9"/>
  <c r="C119" i="9"/>
  <c r="B119" i="9"/>
  <c r="Y118" i="9"/>
  <c r="X118" i="9"/>
  <c r="W118" i="9"/>
  <c r="V118" i="9"/>
  <c r="V117" i="9" s="1"/>
  <c r="U118" i="9"/>
  <c r="U117" i="9" s="1"/>
  <c r="T118" i="9"/>
  <c r="T117" i="9" s="1"/>
  <c r="S118" i="9"/>
  <c r="S117" i="9" s="1"/>
  <c r="R118" i="9"/>
  <c r="R117" i="9" s="1"/>
  <c r="Q118" i="9"/>
  <c r="Q117" i="9" s="1"/>
  <c r="P118" i="9"/>
  <c r="P117" i="9" s="1"/>
  <c r="O118" i="9"/>
  <c r="O117" i="9" s="1"/>
  <c r="N118" i="9"/>
  <c r="N117" i="9" s="1"/>
  <c r="M118" i="9"/>
  <c r="L118" i="9"/>
  <c r="L117" i="9" s="1"/>
  <c r="K118" i="9"/>
  <c r="K117" i="9" s="1"/>
  <c r="J118" i="9"/>
  <c r="I118" i="9"/>
  <c r="I117" i="9" s="1"/>
  <c r="H118" i="9"/>
  <c r="G118" i="9"/>
  <c r="F118" i="9"/>
  <c r="F117" i="9" s="1"/>
  <c r="E118" i="9"/>
  <c r="E117" i="9" s="1"/>
  <c r="D118" i="9"/>
  <c r="D117" i="9" s="1"/>
  <c r="C118" i="9"/>
  <c r="C117" i="9" s="1"/>
  <c r="B118" i="9"/>
  <c r="Y117" i="9"/>
  <c r="X117" i="9"/>
  <c r="W117" i="9"/>
  <c r="B117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M100" i="9" s="1"/>
  <c r="L103" i="9"/>
  <c r="K103" i="9"/>
  <c r="J103" i="9"/>
  <c r="I103" i="9"/>
  <c r="H103" i="9"/>
  <c r="G103" i="9"/>
  <c r="F103" i="9"/>
  <c r="E103" i="9"/>
  <c r="D103" i="9"/>
  <c r="C103" i="9"/>
  <c r="B103" i="9"/>
  <c r="Y102" i="9"/>
  <c r="X102" i="9"/>
  <c r="W102" i="9"/>
  <c r="V102" i="9"/>
  <c r="U102" i="9"/>
  <c r="T102" i="9"/>
  <c r="S102" i="9"/>
  <c r="R102" i="9"/>
  <c r="Q102" i="9"/>
  <c r="P102" i="9"/>
  <c r="P100" i="9" s="1"/>
  <c r="O102" i="9"/>
  <c r="N102" i="9"/>
  <c r="M102" i="9"/>
  <c r="L102" i="9"/>
  <c r="K102" i="9"/>
  <c r="J102" i="9"/>
  <c r="J100" i="9" s="1"/>
  <c r="I102" i="9"/>
  <c r="H102" i="9"/>
  <c r="H100" i="9" s="1"/>
  <c r="G102" i="9"/>
  <c r="G100" i="9" s="1"/>
  <c r="F102" i="9"/>
  <c r="E102" i="9"/>
  <c r="D102" i="9"/>
  <c r="C102" i="9"/>
  <c r="B102" i="9"/>
  <c r="Y101" i="9"/>
  <c r="X101" i="9"/>
  <c r="W101" i="9"/>
  <c r="V101" i="9"/>
  <c r="V100" i="9" s="1"/>
  <c r="U101" i="9"/>
  <c r="U100" i="9" s="1"/>
  <c r="T101" i="9"/>
  <c r="T100" i="9" s="1"/>
  <c r="S101" i="9"/>
  <c r="S100" i="9" s="1"/>
  <c r="R101" i="9"/>
  <c r="R100" i="9" s="1"/>
  <c r="Q101" i="9"/>
  <c r="Q100" i="9" s="1"/>
  <c r="P101" i="9"/>
  <c r="O101" i="9"/>
  <c r="O100" i="9" s="1"/>
  <c r="N101" i="9"/>
  <c r="N100" i="9" s="1"/>
  <c r="M101" i="9"/>
  <c r="L101" i="9"/>
  <c r="L100" i="9" s="1"/>
  <c r="K101" i="9"/>
  <c r="K100" i="9" s="1"/>
  <c r="J101" i="9"/>
  <c r="I101" i="9"/>
  <c r="I100" i="9" s="1"/>
  <c r="H101" i="9"/>
  <c r="G101" i="9"/>
  <c r="F101" i="9"/>
  <c r="F100" i="9" s="1"/>
  <c r="E101" i="9"/>
  <c r="E100" i="9" s="1"/>
  <c r="D101" i="9"/>
  <c r="D100" i="9" s="1"/>
  <c r="C101" i="9"/>
  <c r="C100" i="9" s="1"/>
  <c r="B101" i="9"/>
  <c r="Y100" i="9"/>
  <c r="X100" i="9"/>
  <c r="W100" i="9"/>
  <c r="B100" i="9"/>
  <c r="Y79" i="9"/>
  <c r="Y156" i="9" s="1"/>
  <c r="X79" i="9"/>
  <c r="X156" i="9" s="1"/>
  <c r="W79" i="9"/>
  <c r="W156" i="9" s="1"/>
  <c r="V79" i="9"/>
  <c r="V156" i="9" s="1"/>
  <c r="U79" i="9"/>
  <c r="U156" i="9" s="1"/>
  <c r="T79" i="9"/>
  <c r="T156" i="9" s="1"/>
  <c r="S79" i="9"/>
  <c r="S156" i="9" s="1"/>
  <c r="R79" i="9"/>
  <c r="R156" i="9" s="1"/>
  <c r="Q79" i="9"/>
  <c r="Q156" i="9" s="1"/>
  <c r="P79" i="9"/>
  <c r="P156" i="9" s="1"/>
  <c r="O79" i="9"/>
  <c r="O156" i="9" s="1"/>
  <c r="N79" i="9"/>
  <c r="N156" i="9" s="1"/>
  <c r="M79" i="9"/>
  <c r="M156" i="9" s="1"/>
  <c r="L79" i="9"/>
  <c r="L156" i="9" s="1"/>
  <c r="K79" i="9"/>
  <c r="K156" i="9" s="1"/>
  <c r="J79" i="9"/>
  <c r="J156" i="9" s="1"/>
  <c r="I79" i="9"/>
  <c r="I156" i="9" s="1"/>
  <c r="H79" i="9"/>
  <c r="H156" i="9" s="1"/>
  <c r="G79" i="9"/>
  <c r="G156" i="9" s="1"/>
  <c r="F79" i="9"/>
  <c r="F156" i="9" s="1"/>
  <c r="E79" i="9"/>
  <c r="E156" i="9" s="1"/>
  <c r="D79" i="9"/>
  <c r="D156" i="9" s="1"/>
  <c r="C79" i="9"/>
  <c r="C156" i="9" s="1"/>
  <c r="B79" i="9"/>
  <c r="B156" i="9" s="1"/>
  <c r="Y35" i="9"/>
  <c r="Y145" i="9" s="1"/>
  <c r="X35" i="9"/>
  <c r="X145" i="9" s="1"/>
  <c r="W35" i="9"/>
  <c r="W145" i="9" s="1"/>
  <c r="V35" i="9"/>
  <c r="V145" i="9" s="1"/>
  <c r="V136" i="9" s="1"/>
  <c r="U35" i="9"/>
  <c r="U145" i="9" s="1"/>
  <c r="T35" i="9"/>
  <c r="T145" i="9" s="1"/>
  <c r="S35" i="9"/>
  <c r="S145" i="9" s="1"/>
  <c r="R35" i="9"/>
  <c r="R145" i="9" s="1"/>
  <c r="Q35" i="9"/>
  <c r="Q145" i="9" s="1"/>
  <c r="P35" i="9"/>
  <c r="P145" i="9" s="1"/>
  <c r="O35" i="9"/>
  <c r="O145" i="9" s="1"/>
  <c r="N35" i="9"/>
  <c r="N145" i="9" s="1"/>
  <c r="M35" i="9"/>
  <c r="M145" i="9" s="1"/>
  <c r="L35" i="9"/>
  <c r="L145" i="9" s="1"/>
  <c r="K35" i="9"/>
  <c r="K145" i="9" s="1"/>
  <c r="J35" i="9"/>
  <c r="J145" i="9" s="1"/>
  <c r="I35" i="9"/>
  <c r="I145" i="9" s="1"/>
  <c r="H35" i="9"/>
  <c r="H145" i="9" s="1"/>
  <c r="G35" i="9"/>
  <c r="G145" i="9" s="1"/>
  <c r="F35" i="9"/>
  <c r="F145" i="9" s="1"/>
  <c r="E35" i="9"/>
  <c r="E145" i="9" s="1"/>
  <c r="D35" i="9"/>
  <c r="D145" i="9" s="1"/>
  <c r="C35" i="9"/>
  <c r="C145" i="9" s="1"/>
  <c r="B35" i="9"/>
  <c r="B145" i="9" s="1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H56" i="8"/>
  <c r="H101" i="4" s="1"/>
  <c r="G56" i="8"/>
  <c r="G101" i="4" s="1"/>
  <c r="P55" i="8"/>
  <c r="O55" i="8"/>
  <c r="N55" i="8"/>
  <c r="M55" i="8"/>
  <c r="K55" i="8"/>
  <c r="C55" i="8"/>
  <c r="B55" i="8"/>
  <c r="B100" i="4" s="1"/>
  <c r="Y53" i="8"/>
  <c r="Y39" i="7" s="1"/>
  <c r="X53" i="8"/>
  <c r="X39" i="7" s="1"/>
  <c r="W53" i="8"/>
  <c r="V53" i="8"/>
  <c r="U53" i="8"/>
  <c r="T53" i="8"/>
  <c r="S53" i="8"/>
  <c r="R53" i="8"/>
  <c r="Q53" i="8"/>
  <c r="Q39" i="7" s="1"/>
  <c r="P53" i="8"/>
  <c r="P39" i="7" s="1"/>
  <c r="O53" i="8"/>
  <c r="O39" i="7" s="1"/>
  <c r="N53" i="8"/>
  <c r="N39" i="7" s="1"/>
  <c r="M53" i="8"/>
  <c r="M39" i="7" s="1"/>
  <c r="L53" i="8"/>
  <c r="L39" i="7" s="1"/>
  <c r="K53" i="8"/>
  <c r="K39" i="7" s="1"/>
  <c r="J53" i="8"/>
  <c r="I53" i="8"/>
  <c r="H53" i="8"/>
  <c r="G53" i="8"/>
  <c r="F53" i="8"/>
  <c r="E53" i="8"/>
  <c r="E39" i="7" s="1"/>
  <c r="D53" i="8"/>
  <c r="D39" i="7" s="1"/>
  <c r="C53" i="8"/>
  <c r="C39" i="7" s="1"/>
  <c r="B53" i="8"/>
  <c r="B39" i="7" s="1"/>
  <c r="Y49" i="8"/>
  <c r="Y54" i="4" s="1"/>
  <c r="X49" i="8"/>
  <c r="W49" i="8"/>
  <c r="V49" i="8"/>
  <c r="U49" i="8"/>
  <c r="T49" i="8"/>
  <c r="S49" i="8"/>
  <c r="R49" i="8"/>
  <c r="Q49" i="8"/>
  <c r="P49" i="8"/>
  <c r="O49" i="8"/>
  <c r="N49" i="8"/>
  <c r="M49" i="8"/>
  <c r="M54" i="4" s="1"/>
  <c r="L49" i="8"/>
  <c r="L54" i="4" s="1"/>
  <c r="K49" i="8"/>
  <c r="K54" i="4" s="1"/>
  <c r="J49" i="8"/>
  <c r="J54" i="4" s="1"/>
  <c r="I49" i="8"/>
  <c r="H49" i="8"/>
  <c r="G49" i="8"/>
  <c r="G54" i="4" s="1"/>
  <c r="F49" i="8"/>
  <c r="F54" i="4" s="1"/>
  <c r="E49" i="8"/>
  <c r="E54" i="4" s="1"/>
  <c r="D49" i="8"/>
  <c r="C49" i="8"/>
  <c r="B49" i="8"/>
  <c r="B54" i="4" s="1"/>
  <c r="Y48" i="8"/>
  <c r="X48" i="8"/>
  <c r="W48" i="8"/>
  <c r="W53" i="4" s="1"/>
  <c r="V48" i="8"/>
  <c r="U48" i="8"/>
  <c r="T48" i="8"/>
  <c r="S48" i="8"/>
  <c r="R48" i="8"/>
  <c r="Q48" i="8"/>
  <c r="P48" i="8"/>
  <c r="P66" i="8" s="1"/>
  <c r="P155" i="4" s="1"/>
  <c r="O48" i="8"/>
  <c r="O66" i="8" s="1"/>
  <c r="O155" i="4" s="1"/>
  <c r="N48" i="8"/>
  <c r="N66" i="8" s="1"/>
  <c r="N155" i="4" s="1"/>
  <c r="M48" i="8"/>
  <c r="M66" i="8" s="1"/>
  <c r="M155" i="4" s="1"/>
  <c r="L48" i="8"/>
  <c r="K48" i="8"/>
  <c r="K66" i="8" s="1"/>
  <c r="K155" i="4" s="1"/>
  <c r="J48" i="8"/>
  <c r="I48" i="8"/>
  <c r="H48" i="8"/>
  <c r="H53" i="4" s="1"/>
  <c r="G48" i="8"/>
  <c r="F48" i="8"/>
  <c r="F53" i="4" s="1"/>
  <c r="E48" i="8"/>
  <c r="D48" i="8"/>
  <c r="C48" i="8"/>
  <c r="B48" i="8"/>
  <c r="G47" i="8"/>
  <c r="G52" i="4" s="1"/>
  <c r="F47" i="8"/>
  <c r="F52" i="4" s="1"/>
  <c r="E47" i="8"/>
  <c r="E52" i="4" s="1"/>
  <c r="C47" i="8"/>
  <c r="C52" i="4" s="1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Y22" i="8"/>
  <c r="X22" i="8"/>
  <c r="X20" i="8" s="1"/>
  <c r="W22" i="8"/>
  <c r="V22" i="8"/>
  <c r="U22" i="8"/>
  <c r="T22" i="8"/>
  <c r="S22" i="8"/>
  <c r="R22" i="8"/>
  <c r="R20" i="8" s="1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Y21" i="8"/>
  <c r="Y20" i="8" s="1"/>
  <c r="X21" i="8"/>
  <c r="W21" i="8"/>
  <c r="W20" i="8" s="1"/>
  <c r="V21" i="8"/>
  <c r="V20" i="8" s="1"/>
  <c r="U21" i="8"/>
  <c r="U20" i="8" s="1"/>
  <c r="T21" i="8"/>
  <c r="T20" i="8" s="1"/>
  <c r="S21" i="8"/>
  <c r="S20" i="8" s="1"/>
  <c r="R21" i="8"/>
  <c r="Q21" i="8"/>
  <c r="Q20" i="8" s="1"/>
  <c r="P21" i="8"/>
  <c r="O21" i="8"/>
  <c r="N21" i="8"/>
  <c r="N20" i="8" s="1"/>
  <c r="M21" i="8"/>
  <c r="L21" i="8"/>
  <c r="K21" i="8"/>
  <c r="K20" i="8" s="1"/>
  <c r="J21" i="8"/>
  <c r="I21" i="8"/>
  <c r="H21" i="8"/>
  <c r="G21" i="8"/>
  <c r="F21" i="8"/>
  <c r="E21" i="8"/>
  <c r="D21" i="8"/>
  <c r="C21" i="8"/>
  <c r="B21" i="8"/>
  <c r="P20" i="8"/>
  <c r="O20" i="8"/>
  <c r="M20" i="8"/>
  <c r="L20" i="8"/>
  <c r="J20" i="8"/>
  <c r="I20" i="8"/>
  <c r="H20" i="8"/>
  <c r="G20" i="8"/>
  <c r="F20" i="8"/>
  <c r="E20" i="8"/>
  <c r="D20" i="8"/>
  <c r="C20" i="8"/>
  <c r="B20" i="8"/>
  <c r="Y19" i="8"/>
  <c r="X19" i="8"/>
  <c r="W19" i="8"/>
  <c r="V19" i="8"/>
  <c r="U19" i="8"/>
  <c r="T19" i="8"/>
  <c r="S19" i="8"/>
  <c r="R19" i="8"/>
  <c r="Q19" i="8"/>
  <c r="P19" i="8"/>
  <c r="O19" i="8"/>
  <c r="N19" i="8"/>
  <c r="N17" i="8" s="1"/>
  <c r="M19" i="8"/>
  <c r="L19" i="8"/>
  <c r="L17" i="8" s="1"/>
  <c r="K19" i="8"/>
  <c r="J19" i="8"/>
  <c r="J17" i="8" s="1"/>
  <c r="I19" i="8"/>
  <c r="H19" i="8"/>
  <c r="H17" i="8" s="1"/>
  <c r="G19" i="8"/>
  <c r="F19" i="8"/>
  <c r="E19" i="8"/>
  <c r="D19" i="8"/>
  <c r="C19" i="8"/>
  <c r="Y18" i="8"/>
  <c r="Y17" i="8" s="1"/>
  <c r="X18" i="8"/>
  <c r="X17" i="8" s="1"/>
  <c r="W18" i="8"/>
  <c r="W17" i="8" s="1"/>
  <c r="V18" i="8"/>
  <c r="U18" i="8"/>
  <c r="U17" i="8" s="1"/>
  <c r="T18" i="8"/>
  <c r="S18" i="8"/>
  <c r="R18" i="8"/>
  <c r="Q18" i="8"/>
  <c r="P18" i="8"/>
  <c r="O18" i="8"/>
  <c r="O17" i="8" s="1"/>
  <c r="N18" i="8"/>
  <c r="M18" i="8"/>
  <c r="L18" i="8"/>
  <c r="K18" i="8"/>
  <c r="J18" i="8"/>
  <c r="I18" i="8"/>
  <c r="I17" i="8" s="1"/>
  <c r="H18" i="8"/>
  <c r="G18" i="8"/>
  <c r="G17" i="8" s="1"/>
  <c r="F18" i="8"/>
  <c r="F17" i="8" s="1"/>
  <c r="E18" i="8"/>
  <c r="E17" i="8" s="1"/>
  <c r="D18" i="8"/>
  <c r="D17" i="8" s="1"/>
  <c r="C18" i="8"/>
  <c r="C17" i="8" s="1"/>
  <c r="V17" i="8"/>
  <c r="T17" i="8"/>
  <c r="R17" i="8"/>
  <c r="P17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Y7" i="8"/>
  <c r="Y62" i="8" s="1"/>
  <c r="X7" i="8"/>
  <c r="X62" i="8" s="1"/>
  <c r="W7" i="8"/>
  <c r="W62" i="8" s="1"/>
  <c r="V7" i="8"/>
  <c r="V62" i="8" s="1"/>
  <c r="U7" i="8"/>
  <c r="U62" i="8" s="1"/>
  <c r="T7" i="8"/>
  <c r="T62" i="8" s="1"/>
  <c r="S7" i="8"/>
  <c r="S62" i="8" s="1"/>
  <c r="R7" i="8"/>
  <c r="R62" i="8" s="1"/>
  <c r="Q7" i="8"/>
  <c r="Q62" i="8" s="1"/>
  <c r="P7" i="8"/>
  <c r="P62" i="8" s="1"/>
  <c r="O7" i="8"/>
  <c r="O62" i="8" s="1"/>
  <c r="N7" i="8"/>
  <c r="N62" i="8" s="1"/>
  <c r="M7" i="8"/>
  <c r="M62" i="8" s="1"/>
  <c r="L7" i="8"/>
  <c r="L62" i="8" s="1"/>
  <c r="K7" i="8"/>
  <c r="K62" i="8" s="1"/>
  <c r="J7" i="8"/>
  <c r="J62" i="8" s="1"/>
  <c r="I7" i="8"/>
  <c r="I62" i="8" s="1"/>
  <c r="H7" i="8"/>
  <c r="H62" i="8" s="1"/>
  <c r="G7" i="8"/>
  <c r="G62" i="8" s="1"/>
  <c r="F7" i="8"/>
  <c r="F62" i="8" s="1"/>
  <c r="E7" i="8"/>
  <c r="E62" i="8" s="1"/>
  <c r="D7" i="8"/>
  <c r="D62" i="8" s="1"/>
  <c r="C7" i="8"/>
  <c r="C62" i="8" s="1"/>
  <c r="B7" i="8"/>
  <c r="B62" i="8" s="1"/>
  <c r="Y3" i="8"/>
  <c r="X3" i="8"/>
  <c r="W3" i="8"/>
  <c r="V3" i="8"/>
  <c r="V4" i="4" s="1"/>
  <c r="U3" i="8"/>
  <c r="U4" i="4" s="1"/>
  <c r="T3" i="8"/>
  <c r="T4" i="4" s="1"/>
  <c r="S3" i="8"/>
  <c r="S4" i="4" s="1"/>
  <c r="R3" i="8"/>
  <c r="R4" i="4" s="1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A54" i="7"/>
  <c r="A53" i="7"/>
  <c r="A47" i="7"/>
  <c r="Y42" i="7"/>
  <c r="X42" i="7"/>
  <c r="W42" i="7"/>
  <c r="V42" i="7"/>
  <c r="U42" i="7"/>
  <c r="T42" i="7"/>
  <c r="S42" i="7"/>
  <c r="R42" i="7"/>
  <c r="O42" i="7"/>
  <c r="N42" i="7"/>
  <c r="M42" i="7"/>
  <c r="K42" i="7"/>
  <c r="J42" i="7"/>
  <c r="I42" i="7"/>
  <c r="H42" i="7"/>
  <c r="B42" i="7"/>
  <c r="Y41" i="7"/>
  <c r="X41" i="7"/>
  <c r="O41" i="7"/>
  <c r="N41" i="7"/>
  <c r="M41" i="7"/>
  <c r="L41" i="7"/>
  <c r="K41" i="7"/>
  <c r="J41" i="7"/>
  <c r="D41" i="7"/>
  <c r="B41" i="7"/>
  <c r="Y40" i="7"/>
  <c r="X40" i="7"/>
  <c r="W40" i="7"/>
  <c r="V40" i="7"/>
  <c r="U40" i="7"/>
  <c r="T40" i="7"/>
  <c r="S40" i="7"/>
  <c r="R40" i="7"/>
  <c r="K40" i="7"/>
  <c r="J40" i="7"/>
  <c r="I40" i="7"/>
  <c r="H40" i="7"/>
  <c r="G40" i="7"/>
  <c r="F40" i="7"/>
  <c r="E40" i="7"/>
  <c r="D40" i="7"/>
  <c r="W39" i="7"/>
  <c r="U39" i="7"/>
  <c r="R39" i="7"/>
  <c r="J39" i="7"/>
  <c r="I39" i="7"/>
  <c r="H39" i="7"/>
  <c r="G39" i="7"/>
  <c r="F39" i="7"/>
  <c r="R27" i="7"/>
  <c r="U27" i="7"/>
  <c r="T27" i="7"/>
  <c r="S27" i="7"/>
  <c r="N27" i="7"/>
  <c r="Y27" i="7"/>
  <c r="X27" i="7"/>
  <c r="W27" i="7"/>
  <c r="V27" i="7"/>
  <c r="Q27" i="7"/>
  <c r="P27" i="7"/>
  <c r="O27" i="7"/>
  <c r="M27" i="7"/>
  <c r="L27" i="7"/>
  <c r="K27" i="7"/>
  <c r="J27" i="7"/>
  <c r="B27" i="7"/>
  <c r="I27" i="7"/>
  <c r="H27" i="7"/>
  <c r="G27" i="7"/>
  <c r="F27" i="7"/>
  <c r="E27" i="7"/>
  <c r="D27" i="7"/>
  <c r="C27" i="7"/>
  <c r="J16" i="7"/>
  <c r="B16" i="7"/>
  <c r="E16" i="7"/>
  <c r="D16" i="7"/>
  <c r="C16" i="7"/>
  <c r="Y16" i="7"/>
  <c r="X16" i="7"/>
  <c r="W16" i="7"/>
  <c r="V16" i="7"/>
  <c r="N16" i="7"/>
  <c r="L16" i="7"/>
  <c r="K16" i="7"/>
  <c r="I16" i="7"/>
  <c r="H16" i="7"/>
  <c r="G16" i="7"/>
  <c r="F16" i="7"/>
  <c r="U16" i="7"/>
  <c r="T16" i="7"/>
  <c r="S16" i="7"/>
  <c r="R16" i="7"/>
  <c r="Q16" i="7"/>
  <c r="P16" i="7"/>
  <c r="O16" i="7"/>
  <c r="M16" i="7"/>
  <c r="N10" i="7"/>
  <c r="F10" i="7"/>
  <c r="O10" i="7"/>
  <c r="I10" i="7"/>
  <c r="H10" i="7"/>
  <c r="G10" i="7"/>
  <c r="B10" i="7"/>
  <c r="R10" i="7"/>
  <c r="P10" i="7"/>
  <c r="M10" i="7"/>
  <c r="L10" i="7"/>
  <c r="K10" i="7"/>
  <c r="J10" i="7"/>
  <c r="E10" i="7"/>
  <c r="D10" i="7"/>
  <c r="C10" i="7"/>
  <c r="Y10" i="7"/>
  <c r="X10" i="7"/>
  <c r="W10" i="7"/>
  <c r="V10" i="7"/>
  <c r="U10" i="7"/>
  <c r="T10" i="7"/>
  <c r="S10" i="7"/>
  <c r="Q10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48" i="6"/>
  <c r="A47" i="6"/>
  <c r="A41" i="6"/>
  <c r="Y27" i="6"/>
  <c r="D27" i="6"/>
  <c r="C27" i="6"/>
  <c r="B27" i="6"/>
  <c r="U27" i="6"/>
  <c r="M27" i="6"/>
  <c r="K27" i="6"/>
  <c r="J27" i="6"/>
  <c r="H27" i="6"/>
  <c r="G27" i="6"/>
  <c r="F27" i="6"/>
  <c r="E27" i="6"/>
  <c r="X27" i="6"/>
  <c r="W27" i="6"/>
  <c r="V27" i="6"/>
  <c r="T27" i="6"/>
  <c r="S27" i="6"/>
  <c r="R27" i="6"/>
  <c r="Q27" i="6"/>
  <c r="P27" i="6"/>
  <c r="O27" i="6"/>
  <c r="N27" i="6"/>
  <c r="L27" i="6"/>
  <c r="I27" i="6"/>
  <c r="U16" i="6"/>
  <c r="D16" i="6"/>
  <c r="C16" i="6"/>
  <c r="B16" i="6"/>
  <c r="X16" i="6"/>
  <c r="M16" i="6"/>
  <c r="V16" i="6"/>
  <c r="P16" i="6"/>
  <c r="O16" i="6"/>
  <c r="N16" i="6"/>
  <c r="I16" i="6"/>
  <c r="Y16" i="6"/>
  <c r="W16" i="6"/>
  <c r="T16" i="6"/>
  <c r="S16" i="6"/>
  <c r="R16" i="6"/>
  <c r="Q16" i="6"/>
  <c r="L16" i="6"/>
  <c r="K16" i="6"/>
  <c r="J16" i="6"/>
  <c r="E16" i="6"/>
  <c r="H16" i="6"/>
  <c r="G16" i="6"/>
  <c r="F16" i="6"/>
  <c r="D10" i="6"/>
  <c r="C10" i="6"/>
  <c r="B10" i="6"/>
  <c r="S10" i="6"/>
  <c r="S5" i="6" s="1"/>
  <c r="M10" i="6"/>
  <c r="X10" i="6"/>
  <c r="W10" i="6"/>
  <c r="V10" i="6"/>
  <c r="U10" i="6"/>
  <c r="T10" i="6"/>
  <c r="R10" i="6"/>
  <c r="R5" i="6" s="1"/>
  <c r="Q10" i="6"/>
  <c r="P10" i="6"/>
  <c r="O10" i="6"/>
  <c r="O5" i="6" s="1"/>
  <c r="N10" i="6"/>
  <c r="N5" i="6" s="1"/>
  <c r="I10" i="6"/>
  <c r="H10" i="6"/>
  <c r="G10" i="6"/>
  <c r="F10" i="6"/>
  <c r="Y10" i="6"/>
  <c r="L10" i="6"/>
  <c r="L5" i="6" s="1"/>
  <c r="K10" i="6"/>
  <c r="J10" i="6"/>
  <c r="E10" i="6"/>
  <c r="A48" i="5"/>
  <c r="A47" i="5"/>
  <c r="A41" i="5"/>
  <c r="B16" i="5"/>
  <c r="Y16" i="5"/>
  <c r="W16" i="5"/>
  <c r="L16" i="5"/>
  <c r="U16" i="5"/>
  <c r="T16" i="5"/>
  <c r="M16" i="5"/>
  <c r="H16" i="5"/>
  <c r="X16" i="5"/>
  <c r="V16" i="5"/>
  <c r="S16" i="5"/>
  <c r="R16" i="5"/>
  <c r="Q16" i="5"/>
  <c r="P16" i="5"/>
  <c r="O16" i="5"/>
  <c r="N16" i="5"/>
  <c r="K16" i="5"/>
  <c r="J16" i="5"/>
  <c r="I16" i="5"/>
  <c r="D16" i="5"/>
  <c r="C16" i="5"/>
  <c r="G16" i="5"/>
  <c r="F16" i="5"/>
  <c r="E16" i="5"/>
  <c r="C10" i="5"/>
  <c r="B10" i="5"/>
  <c r="P10" i="5"/>
  <c r="Y10" i="5"/>
  <c r="X10" i="5"/>
  <c r="Q10" i="5"/>
  <c r="L10" i="5"/>
  <c r="W10" i="5"/>
  <c r="V10" i="5"/>
  <c r="U10" i="5"/>
  <c r="T10" i="5"/>
  <c r="S10" i="5"/>
  <c r="R10" i="5"/>
  <c r="O10" i="5"/>
  <c r="N10" i="5"/>
  <c r="M10" i="5"/>
  <c r="H10" i="5"/>
  <c r="G10" i="5"/>
  <c r="K10" i="5"/>
  <c r="J10" i="5"/>
  <c r="I10" i="5"/>
  <c r="F10" i="5"/>
  <c r="E10" i="5"/>
  <c r="D10" i="5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Y179" i="4"/>
  <c r="X179" i="4"/>
  <c r="W179" i="4"/>
  <c r="T179" i="4"/>
  <c r="S179" i="4"/>
  <c r="Q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Y178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G177" i="4"/>
  <c r="F177" i="4"/>
  <c r="E177" i="4"/>
  <c r="D177" i="4"/>
  <c r="C177" i="4"/>
  <c r="B177" i="4"/>
  <c r="Y176" i="4"/>
  <c r="X176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Y175" i="4"/>
  <c r="X175" i="4"/>
  <c r="W175" i="4"/>
  <c r="V175" i="4"/>
  <c r="U175" i="4"/>
  <c r="T175" i="4"/>
  <c r="S175" i="4"/>
  <c r="Q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Q174" i="4"/>
  <c r="P174" i="4"/>
  <c r="N174" i="4"/>
  <c r="F174" i="4"/>
  <c r="B174" i="4"/>
  <c r="M173" i="4"/>
  <c r="L173" i="4"/>
  <c r="K173" i="4"/>
  <c r="J173" i="4"/>
  <c r="I173" i="4"/>
  <c r="B173" i="4"/>
  <c r="Y172" i="4"/>
  <c r="V172" i="4"/>
  <c r="M166" i="4"/>
  <c r="D166" i="4"/>
  <c r="I165" i="4"/>
  <c r="Y161" i="4"/>
  <c r="X161" i="4"/>
  <c r="O158" i="4"/>
  <c r="N158" i="4"/>
  <c r="M158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Y124" i="4"/>
  <c r="X124" i="4"/>
  <c r="W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Y120" i="4"/>
  <c r="X120" i="4"/>
  <c r="W120" i="4"/>
  <c r="V120" i="4"/>
  <c r="U120" i="4"/>
  <c r="T120" i="4"/>
  <c r="S120" i="4"/>
  <c r="Q120" i="4"/>
  <c r="O120" i="4"/>
  <c r="N120" i="4"/>
  <c r="M120" i="4"/>
  <c r="L120" i="4"/>
  <c r="K120" i="4"/>
  <c r="J120" i="4"/>
  <c r="I120" i="4"/>
  <c r="H120" i="4"/>
  <c r="G120" i="4"/>
  <c r="F120" i="4"/>
  <c r="E120" i="4"/>
  <c r="B120" i="4"/>
  <c r="Y119" i="4"/>
  <c r="X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Y118" i="4"/>
  <c r="X118" i="4"/>
  <c r="W118" i="4"/>
  <c r="V118" i="4"/>
  <c r="U118" i="4"/>
  <c r="T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Y117" i="4"/>
  <c r="X117" i="4"/>
  <c r="W117" i="4"/>
  <c r="V117" i="4"/>
  <c r="U117" i="4"/>
  <c r="T117" i="4"/>
  <c r="S117" i="4"/>
  <c r="R117" i="4"/>
  <c r="Q117" i="4"/>
  <c r="P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G116" i="4"/>
  <c r="V115" i="4"/>
  <c r="Y111" i="4"/>
  <c r="X111" i="4"/>
  <c r="W111" i="4"/>
  <c r="V111" i="4"/>
  <c r="R111" i="4"/>
  <c r="Q111" i="4"/>
  <c r="P111" i="4"/>
  <c r="O111" i="4"/>
  <c r="N111" i="4"/>
  <c r="I111" i="4"/>
  <c r="H111" i="4"/>
  <c r="D111" i="4"/>
  <c r="B111" i="4"/>
  <c r="I110" i="4"/>
  <c r="F110" i="4"/>
  <c r="T109" i="4"/>
  <c r="P109" i="4"/>
  <c r="O109" i="4"/>
  <c r="Y106" i="4"/>
  <c r="O106" i="4"/>
  <c r="N106" i="4"/>
  <c r="M106" i="4"/>
  <c r="L106" i="4"/>
  <c r="K106" i="4"/>
  <c r="J106" i="4"/>
  <c r="I106" i="4"/>
  <c r="H106" i="4"/>
  <c r="G106" i="4"/>
  <c r="F106" i="4"/>
  <c r="E106" i="4"/>
  <c r="R105" i="4"/>
  <c r="Q103" i="4"/>
  <c r="P103" i="4"/>
  <c r="O103" i="4"/>
  <c r="N103" i="4"/>
  <c r="M103" i="4"/>
  <c r="J103" i="4"/>
  <c r="I103" i="4"/>
  <c r="H103" i="4"/>
  <c r="E103" i="4"/>
  <c r="C103" i="4"/>
  <c r="B103" i="4"/>
  <c r="P100" i="4"/>
  <c r="O100" i="4"/>
  <c r="N100" i="4"/>
  <c r="M100" i="4"/>
  <c r="Y95" i="4"/>
  <c r="X95" i="4"/>
  <c r="W95" i="4"/>
  <c r="V95" i="4"/>
  <c r="U95" i="4"/>
  <c r="U94" i="4" s="1"/>
  <c r="T95" i="4"/>
  <c r="T94" i="4" s="1"/>
  <c r="S95" i="4"/>
  <c r="R95" i="4"/>
  <c r="Q95" i="4"/>
  <c r="Q94" i="4" s="1"/>
  <c r="P95" i="4"/>
  <c r="O95" i="4"/>
  <c r="N95" i="4"/>
  <c r="M95" i="4"/>
  <c r="L95" i="4"/>
  <c r="L94" i="4" s="1"/>
  <c r="K95" i="4"/>
  <c r="J95" i="4"/>
  <c r="I95" i="4"/>
  <c r="H95" i="4"/>
  <c r="G95" i="4"/>
  <c r="G94" i="4" s="1"/>
  <c r="F95" i="4"/>
  <c r="F94" i="4" s="1"/>
  <c r="E95" i="4"/>
  <c r="D95" i="4"/>
  <c r="C95" i="4"/>
  <c r="B95" i="4"/>
  <c r="B94" i="4" s="1"/>
  <c r="N88" i="4"/>
  <c r="M88" i="4"/>
  <c r="L88" i="4"/>
  <c r="I88" i="4"/>
  <c r="H88" i="4"/>
  <c r="G88" i="4"/>
  <c r="Y94" i="4"/>
  <c r="X94" i="4"/>
  <c r="W94" i="4"/>
  <c r="V94" i="4"/>
  <c r="S94" i="4"/>
  <c r="R94" i="4"/>
  <c r="P94" i="4"/>
  <c r="O94" i="4"/>
  <c r="N94" i="4"/>
  <c r="M94" i="4"/>
  <c r="K94" i="4"/>
  <c r="J94" i="4"/>
  <c r="I94" i="4"/>
  <c r="H94" i="4"/>
  <c r="E94" i="4"/>
  <c r="D94" i="4"/>
  <c r="C94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72" i="4"/>
  <c r="C72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X70" i="4"/>
  <c r="W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T69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H68" i="4"/>
  <c r="G68" i="4"/>
  <c r="F68" i="4"/>
  <c r="E68" i="4"/>
  <c r="D68" i="4"/>
  <c r="C68" i="4"/>
  <c r="B68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67" i="4"/>
  <c r="C67" i="4"/>
  <c r="B67" i="4"/>
  <c r="Y66" i="4"/>
  <c r="X66" i="4"/>
  <c r="W66" i="4"/>
  <c r="V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X65" i="4"/>
  <c r="W65" i="4"/>
  <c r="V65" i="4"/>
  <c r="U65" i="4"/>
  <c r="Y64" i="4"/>
  <c r="X64" i="4"/>
  <c r="W64" i="4"/>
  <c r="U64" i="4"/>
  <c r="T64" i="4"/>
  <c r="S64" i="4"/>
  <c r="R64" i="4"/>
  <c r="P64" i="4"/>
  <c r="G64" i="4"/>
  <c r="F64" i="4"/>
  <c r="E64" i="4"/>
  <c r="D64" i="4"/>
  <c r="Q63" i="4"/>
  <c r="P63" i="4"/>
  <c r="O63" i="4"/>
  <c r="N63" i="4"/>
  <c r="L63" i="4"/>
  <c r="C63" i="4"/>
  <c r="B63" i="4"/>
  <c r="X60" i="4"/>
  <c r="R60" i="4"/>
  <c r="Q60" i="4"/>
  <c r="P60" i="4"/>
  <c r="O60" i="4"/>
  <c r="N60" i="4"/>
  <c r="M60" i="4"/>
  <c r="L60" i="4"/>
  <c r="I60" i="4"/>
  <c r="C60" i="4"/>
  <c r="B60" i="4"/>
  <c r="Y59" i="4"/>
  <c r="X59" i="4"/>
  <c r="W59" i="4"/>
  <c r="T59" i="4"/>
  <c r="S59" i="4"/>
  <c r="R59" i="4"/>
  <c r="Q59" i="4"/>
  <c r="P59" i="4"/>
  <c r="N59" i="4"/>
  <c r="M59" i="4"/>
  <c r="L59" i="4"/>
  <c r="K59" i="4"/>
  <c r="J59" i="4"/>
  <c r="I59" i="4"/>
  <c r="H59" i="4"/>
  <c r="Y58" i="4"/>
  <c r="W58" i="4"/>
  <c r="V58" i="4"/>
  <c r="U58" i="4"/>
  <c r="T58" i="4"/>
  <c r="S58" i="4"/>
  <c r="O58" i="4"/>
  <c r="N58" i="4"/>
  <c r="M58" i="4"/>
  <c r="L58" i="4"/>
  <c r="J58" i="4"/>
  <c r="I58" i="4"/>
  <c r="H58" i="4"/>
  <c r="G58" i="4"/>
  <c r="F58" i="4"/>
  <c r="E58" i="4"/>
  <c r="D58" i="4"/>
  <c r="Y56" i="4"/>
  <c r="Y131" i="4" s="1"/>
  <c r="X56" i="4"/>
  <c r="X131" i="4" s="1"/>
  <c r="O56" i="4"/>
  <c r="N56" i="4"/>
  <c r="N131" i="4" s="1"/>
  <c r="M56" i="4"/>
  <c r="M131" i="4" s="1"/>
  <c r="L56" i="4"/>
  <c r="L131" i="4" s="1"/>
  <c r="K56" i="4"/>
  <c r="H56" i="4"/>
  <c r="G56" i="4"/>
  <c r="F56" i="4"/>
  <c r="W54" i="4"/>
  <c r="V54" i="4"/>
  <c r="U54" i="4"/>
  <c r="T54" i="4"/>
  <c r="Q54" i="4"/>
  <c r="P54" i="4"/>
  <c r="O54" i="4"/>
  <c r="N54" i="4"/>
  <c r="I54" i="4"/>
  <c r="H54" i="4"/>
  <c r="D54" i="4"/>
  <c r="C54" i="4"/>
  <c r="Y53" i="4"/>
  <c r="X53" i="4"/>
  <c r="V53" i="4"/>
  <c r="S53" i="4"/>
  <c r="R53" i="4"/>
  <c r="Q53" i="4"/>
  <c r="P53" i="4"/>
  <c r="L53" i="4"/>
  <c r="K53" i="4"/>
  <c r="J53" i="4"/>
  <c r="I53" i="4"/>
  <c r="E53" i="4"/>
  <c r="D53" i="4"/>
  <c r="C53" i="4"/>
  <c r="B53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U17" i="4"/>
  <c r="T17" i="4"/>
  <c r="S17" i="4"/>
  <c r="R17" i="4"/>
  <c r="Q17" i="4"/>
  <c r="P17" i="4"/>
  <c r="O17" i="4"/>
  <c r="N17" i="4"/>
  <c r="M17" i="4"/>
  <c r="K17" i="4"/>
  <c r="F17" i="4"/>
  <c r="E17" i="4"/>
  <c r="D17" i="4"/>
  <c r="C17" i="4"/>
  <c r="B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I13" i="4"/>
  <c r="H13" i="4"/>
  <c r="G13" i="4"/>
  <c r="F13" i="4"/>
  <c r="E13" i="4"/>
  <c r="D13" i="4"/>
  <c r="C13" i="4"/>
  <c r="B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X9" i="4"/>
  <c r="U9" i="4"/>
  <c r="P9" i="4"/>
  <c r="K9" i="4"/>
  <c r="I9" i="4"/>
  <c r="H9" i="4"/>
  <c r="B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Y7" i="4"/>
  <c r="X7" i="4"/>
  <c r="W7" i="4"/>
  <c r="V7" i="4"/>
  <c r="N7" i="4"/>
  <c r="M7" i="4"/>
  <c r="L7" i="4"/>
  <c r="K7" i="4"/>
  <c r="J7" i="4"/>
  <c r="I7" i="4"/>
  <c r="H7" i="4"/>
  <c r="B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M5" i="4"/>
  <c r="Y4" i="4"/>
  <c r="X4" i="4"/>
  <c r="W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M3" i="4"/>
  <c r="B48" i="2"/>
  <c r="B58" i="2"/>
  <c r="B28" i="2"/>
  <c r="B14" i="2"/>
  <c r="B51" i="2"/>
  <c r="B24" i="2"/>
  <c r="B56" i="2"/>
  <c r="B23" i="2"/>
  <c r="B4" i="2"/>
  <c r="B21" i="2"/>
  <c r="B46" i="2"/>
  <c r="B41" i="2"/>
  <c r="B35" i="2"/>
  <c r="B50" i="2"/>
  <c r="B20" i="2"/>
  <c r="B16" i="2"/>
  <c r="B18" i="2"/>
  <c r="B44" i="2"/>
  <c r="B53" i="2"/>
  <c r="B49" i="2"/>
  <c r="B54" i="2"/>
  <c r="B59" i="2"/>
  <c r="B40" i="2"/>
  <c r="B45" i="2"/>
  <c r="B13" i="2"/>
  <c r="B5" i="2"/>
  <c r="B25" i="2"/>
  <c r="B36" i="2"/>
  <c r="B26" i="2"/>
  <c r="B11" i="2"/>
  <c r="B9" i="2"/>
  <c r="B19" i="2"/>
  <c r="B31" i="2"/>
  <c r="B55" i="2"/>
  <c r="B30" i="2"/>
  <c r="B15" i="2"/>
  <c r="B60" i="2"/>
  <c r="B33" i="2"/>
  <c r="B8" i="2"/>
  <c r="B29" i="2"/>
  <c r="B10" i="2"/>
  <c r="B43" i="2"/>
  <c r="B34" i="2"/>
  <c r="B39" i="2"/>
  <c r="B61" i="2"/>
  <c r="B6" i="2"/>
  <c r="B38" i="2"/>
  <c r="V103" i="50" l="1"/>
  <c r="B105" i="50"/>
  <c r="B104" i="51"/>
  <c r="F105" i="51"/>
  <c r="W103" i="50"/>
  <c r="C105" i="50"/>
  <c r="C104" i="51"/>
  <c r="G105" i="51"/>
  <c r="X103" i="50"/>
  <c r="D105" i="50"/>
  <c r="D104" i="51"/>
  <c r="H105" i="51"/>
  <c r="Y96" i="49"/>
  <c r="Y103" i="50"/>
  <c r="E105" i="50"/>
  <c r="B104" i="50"/>
  <c r="F105" i="50"/>
  <c r="C104" i="50"/>
  <c r="G105" i="50"/>
  <c r="D104" i="50"/>
  <c r="H105" i="50"/>
  <c r="E104" i="50"/>
  <c r="I105" i="50"/>
  <c r="E103" i="51"/>
  <c r="I104" i="51"/>
  <c r="M105" i="51"/>
  <c r="B103" i="50"/>
  <c r="F104" i="50"/>
  <c r="J105" i="50"/>
  <c r="F103" i="51"/>
  <c r="J104" i="51"/>
  <c r="N105" i="51"/>
  <c r="C103" i="50"/>
  <c r="G104" i="50"/>
  <c r="K105" i="50"/>
  <c r="G103" i="51"/>
  <c r="K104" i="51"/>
  <c r="O105" i="51"/>
  <c r="D103" i="50"/>
  <c r="H104" i="50"/>
  <c r="L105" i="50"/>
  <c r="H103" i="51"/>
  <c r="L104" i="51"/>
  <c r="P105" i="51"/>
  <c r="E103" i="50"/>
  <c r="I104" i="50"/>
  <c r="M105" i="50"/>
  <c r="I103" i="51"/>
  <c r="M104" i="51"/>
  <c r="Q105" i="51"/>
  <c r="F103" i="50"/>
  <c r="J104" i="50"/>
  <c r="N105" i="50"/>
  <c r="J103" i="51"/>
  <c r="N104" i="51"/>
  <c r="R105" i="51"/>
  <c r="G103" i="50"/>
  <c r="K104" i="50"/>
  <c r="O105" i="50"/>
  <c r="K103" i="51"/>
  <c r="O104" i="51"/>
  <c r="S105" i="51"/>
  <c r="H103" i="50"/>
  <c r="L104" i="50"/>
  <c r="P105" i="50"/>
  <c r="L103" i="51"/>
  <c r="P104" i="51"/>
  <c r="T105" i="51"/>
  <c r="I103" i="50"/>
  <c r="M104" i="50"/>
  <c r="Q105" i="50"/>
  <c r="M103" i="51"/>
  <c r="Q104" i="51"/>
  <c r="U105" i="51"/>
  <c r="Q103" i="50"/>
  <c r="Y105" i="50"/>
  <c r="J103" i="50"/>
  <c r="N104" i="50"/>
  <c r="R105" i="50"/>
  <c r="N103" i="51"/>
  <c r="R104" i="51"/>
  <c r="V105" i="51"/>
  <c r="K103" i="50"/>
  <c r="O104" i="50"/>
  <c r="S105" i="50"/>
  <c r="O103" i="51"/>
  <c r="S104" i="51"/>
  <c r="W105" i="51"/>
  <c r="U104" i="50"/>
  <c r="L103" i="50"/>
  <c r="P104" i="50"/>
  <c r="T105" i="50"/>
  <c r="P103" i="51"/>
  <c r="T104" i="51"/>
  <c r="X105" i="51"/>
  <c r="M103" i="50"/>
  <c r="Q104" i="50"/>
  <c r="U105" i="50"/>
  <c r="Q103" i="51"/>
  <c r="U104" i="51"/>
  <c r="Y105" i="51"/>
  <c r="N103" i="50"/>
  <c r="R104" i="50"/>
  <c r="V105" i="50"/>
  <c r="R103" i="51"/>
  <c r="V104" i="51"/>
  <c r="O103" i="50"/>
  <c r="S104" i="50"/>
  <c r="W105" i="50"/>
  <c r="S103" i="51"/>
  <c r="W104" i="51"/>
  <c r="P103" i="50"/>
  <c r="T104" i="50"/>
  <c r="X105" i="50"/>
  <c r="T103" i="51"/>
  <c r="X104" i="51"/>
  <c r="R103" i="50"/>
  <c r="V104" i="50"/>
  <c r="V103" i="51"/>
  <c r="B105" i="51"/>
  <c r="S103" i="50"/>
  <c r="W104" i="50"/>
  <c r="W103" i="51"/>
  <c r="C105" i="51"/>
  <c r="T103" i="50"/>
  <c r="X104" i="50"/>
  <c r="X103" i="51"/>
  <c r="D105" i="51"/>
  <c r="U103" i="50"/>
  <c r="Y104" i="50"/>
  <c r="Y103" i="51"/>
  <c r="E105" i="51"/>
  <c r="V96" i="49"/>
  <c r="W96" i="49"/>
  <c r="B96" i="49"/>
  <c r="C96" i="49"/>
  <c r="D96" i="49"/>
  <c r="E96" i="49"/>
  <c r="F96" i="49"/>
  <c r="G96" i="49"/>
  <c r="H96" i="49"/>
  <c r="I96" i="49"/>
  <c r="J96" i="49"/>
  <c r="K96" i="49"/>
  <c r="L96" i="49"/>
  <c r="M96" i="49"/>
  <c r="N96" i="49"/>
  <c r="O96" i="49"/>
  <c r="P96" i="49"/>
  <c r="Q96" i="49"/>
  <c r="R96" i="49"/>
  <c r="S96" i="49"/>
  <c r="T96" i="49"/>
  <c r="U96" i="49"/>
  <c r="W69" i="45"/>
  <c r="J77" i="47"/>
  <c r="F77" i="46"/>
  <c r="I69" i="45"/>
  <c r="G69" i="45"/>
  <c r="G77" i="46"/>
  <c r="L77" i="47"/>
  <c r="L69" i="45"/>
  <c r="J77" i="46"/>
  <c r="O77" i="47"/>
  <c r="N69" i="45"/>
  <c r="L77" i="46"/>
  <c r="R77" i="47"/>
  <c r="N77" i="46"/>
  <c r="V77" i="47"/>
  <c r="R77" i="46"/>
  <c r="W77" i="47"/>
  <c r="F60" i="45"/>
  <c r="T77" i="46"/>
  <c r="G60" i="45"/>
  <c r="N60" i="45"/>
  <c r="V77" i="46"/>
  <c r="O60" i="45"/>
  <c r="W77" i="46"/>
  <c r="V60" i="45"/>
  <c r="W60" i="45"/>
  <c r="F77" i="47"/>
  <c r="B77" i="46"/>
  <c r="G77" i="47"/>
  <c r="J69" i="45"/>
  <c r="K69" i="45"/>
  <c r="Q69" i="45"/>
  <c r="R69" i="45"/>
  <c r="V124" i="4"/>
  <c r="S69" i="45"/>
  <c r="T69" i="45"/>
  <c r="V69" i="45"/>
  <c r="O69" i="45"/>
  <c r="Y69" i="45"/>
  <c r="B69" i="45"/>
  <c r="C69" i="45"/>
  <c r="D69" i="45"/>
  <c r="F69" i="45"/>
  <c r="I72" i="43"/>
  <c r="B72" i="42"/>
  <c r="S72" i="41"/>
  <c r="N90" i="43"/>
  <c r="O90" i="43"/>
  <c r="P90" i="43"/>
  <c r="Q90" i="43"/>
  <c r="R90" i="43"/>
  <c r="S90" i="43"/>
  <c r="G90" i="42"/>
  <c r="T90" i="43"/>
  <c r="H90" i="42"/>
  <c r="U90" i="43"/>
  <c r="I90" i="42"/>
  <c r="V90" i="43"/>
  <c r="J90" i="42"/>
  <c r="W90" i="43"/>
  <c r="K90" i="42"/>
  <c r="X90" i="43"/>
  <c r="L90" i="42"/>
  <c r="Y90" i="43"/>
  <c r="M90" i="42"/>
  <c r="N90" i="42"/>
  <c r="O90" i="42"/>
  <c r="G81" i="41"/>
  <c r="P90" i="42"/>
  <c r="H81" i="41"/>
  <c r="Q90" i="42"/>
  <c r="B90" i="43"/>
  <c r="R90" i="42"/>
  <c r="C90" i="43"/>
  <c r="S90" i="42"/>
  <c r="D90" i="43"/>
  <c r="T90" i="42"/>
  <c r="E90" i="43"/>
  <c r="U90" i="42"/>
  <c r="F90" i="43"/>
  <c r="V90" i="42"/>
  <c r="G90" i="43"/>
  <c r="W90" i="42"/>
  <c r="H90" i="43"/>
  <c r="O81" i="41"/>
  <c r="P81" i="41"/>
  <c r="Q81" i="41"/>
  <c r="R81" i="41"/>
  <c r="S81" i="41"/>
  <c r="T81" i="41"/>
  <c r="U81" i="41"/>
  <c r="V81" i="41"/>
  <c r="W81" i="41"/>
  <c r="X81" i="41"/>
  <c r="Y81" i="41"/>
  <c r="B81" i="41"/>
  <c r="C81" i="41"/>
  <c r="D81" i="41"/>
  <c r="E81" i="41"/>
  <c r="F81" i="41"/>
  <c r="I81" i="41"/>
  <c r="J81" i="41"/>
  <c r="K81" i="41"/>
  <c r="L81" i="41"/>
  <c r="M81" i="41"/>
  <c r="N81" i="41"/>
  <c r="B63" i="37"/>
  <c r="G78" i="37"/>
  <c r="C63" i="37"/>
  <c r="X79" i="37"/>
  <c r="F63" i="37"/>
  <c r="N80" i="37"/>
  <c r="G63" i="37"/>
  <c r="R80" i="37"/>
  <c r="B57" i="37"/>
  <c r="J63" i="37"/>
  <c r="W80" i="37"/>
  <c r="C57" i="37"/>
  <c r="K63" i="37"/>
  <c r="X72" i="37"/>
  <c r="F57" i="37"/>
  <c r="Y72" i="37"/>
  <c r="O63" i="37"/>
  <c r="J57" i="37"/>
  <c r="K57" i="37"/>
  <c r="S63" i="37"/>
  <c r="N57" i="37"/>
  <c r="V63" i="37"/>
  <c r="O57" i="37"/>
  <c r="E72" i="37"/>
  <c r="I72" i="37"/>
  <c r="J72" i="37"/>
  <c r="M72" i="37"/>
  <c r="R72" i="37"/>
  <c r="U72" i="37"/>
  <c r="F78" i="35"/>
  <c r="N80" i="35"/>
  <c r="R80" i="35"/>
  <c r="B51" i="34"/>
  <c r="F51" i="34"/>
  <c r="J51" i="34"/>
  <c r="N51" i="34"/>
  <c r="R51" i="34"/>
  <c r="V51" i="34"/>
  <c r="L57" i="33"/>
  <c r="T63" i="33"/>
  <c r="S57" i="33"/>
  <c r="T57" i="33"/>
  <c r="W57" i="33"/>
  <c r="X57" i="33"/>
  <c r="C63" i="33"/>
  <c r="H78" i="33"/>
  <c r="D63" i="33"/>
  <c r="G63" i="33"/>
  <c r="H63" i="33"/>
  <c r="F79" i="33"/>
  <c r="C57" i="33"/>
  <c r="K63" i="33"/>
  <c r="G57" i="33"/>
  <c r="O63" i="33"/>
  <c r="P80" i="33"/>
  <c r="K57" i="33"/>
  <c r="S63" i="33"/>
  <c r="D72" i="33"/>
  <c r="E72" i="33"/>
  <c r="Q72" i="33"/>
  <c r="U72" i="33"/>
  <c r="N84" i="31"/>
  <c r="R84" i="31"/>
  <c r="V123" i="31"/>
  <c r="V84" i="31"/>
  <c r="P120" i="4"/>
  <c r="B84" i="31"/>
  <c r="F123" i="31"/>
  <c r="R120" i="4"/>
  <c r="F84" i="31"/>
  <c r="J84" i="31"/>
  <c r="N123" i="31"/>
  <c r="X120" i="30"/>
  <c r="D123" i="30"/>
  <c r="U119" i="30"/>
  <c r="Y120" i="30"/>
  <c r="E123" i="30"/>
  <c r="G123" i="30"/>
  <c r="H123" i="30"/>
  <c r="I123" i="30"/>
  <c r="C120" i="30"/>
  <c r="K123" i="30"/>
  <c r="D120" i="30"/>
  <c r="L123" i="30"/>
  <c r="M123" i="30"/>
  <c r="C119" i="30"/>
  <c r="K122" i="30"/>
  <c r="O123" i="30"/>
  <c r="D119" i="30"/>
  <c r="L122" i="30"/>
  <c r="P123" i="30"/>
  <c r="P113" i="29"/>
  <c r="E119" i="30"/>
  <c r="Q123" i="30"/>
  <c r="F90" i="29"/>
  <c r="G119" i="30"/>
  <c r="K120" i="30"/>
  <c r="S123" i="30"/>
  <c r="N90" i="29"/>
  <c r="L120" i="30"/>
  <c r="T123" i="30"/>
  <c r="X113" i="29"/>
  <c r="D113" i="29"/>
  <c r="C120" i="4"/>
  <c r="H113" i="29"/>
  <c r="D120" i="4"/>
  <c r="L113" i="29"/>
  <c r="Y110" i="27"/>
  <c r="P57" i="24"/>
  <c r="P116" i="4" s="1"/>
  <c r="T57" i="24"/>
  <c r="T116" i="4" s="1"/>
  <c r="X57" i="24"/>
  <c r="X116" i="4" s="1"/>
  <c r="Q57" i="24"/>
  <c r="Q116" i="4" s="1"/>
  <c r="U57" i="24"/>
  <c r="U116" i="4" s="1"/>
  <c r="Y57" i="24"/>
  <c r="Y116" i="4" s="1"/>
  <c r="S57" i="24"/>
  <c r="S116" i="4" s="1"/>
  <c r="O117" i="4"/>
  <c r="W119" i="4"/>
  <c r="H110" i="27"/>
  <c r="C77" i="24"/>
  <c r="C174" i="4" s="1"/>
  <c r="X75" i="24"/>
  <c r="X172" i="4" s="1"/>
  <c r="D77" i="24"/>
  <c r="D174" i="4" s="1"/>
  <c r="C76" i="24"/>
  <c r="C173" i="4" s="1"/>
  <c r="C57" i="24"/>
  <c r="C116" i="4" s="1"/>
  <c r="D76" i="24"/>
  <c r="D173" i="4" s="1"/>
  <c r="H77" i="24"/>
  <c r="H174" i="4" s="1"/>
  <c r="D57" i="24"/>
  <c r="D116" i="4" s="1"/>
  <c r="E76" i="24"/>
  <c r="E173" i="4" s="1"/>
  <c r="I77" i="24"/>
  <c r="I174" i="4" s="1"/>
  <c r="P110" i="27"/>
  <c r="Q110" i="27"/>
  <c r="X110" i="27"/>
  <c r="I122" i="26"/>
  <c r="V52" i="24"/>
  <c r="V69" i="4" s="1"/>
  <c r="U116" i="25"/>
  <c r="B156" i="25"/>
  <c r="B152" i="26"/>
  <c r="F153" i="26"/>
  <c r="J154" i="26"/>
  <c r="G52" i="24"/>
  <c r="G74" i="24" s="1"/>
  <c r="G171" i="4" s="1"/>
  <c r="Y116" i="25"/>
  <c r="C152" i="26"/>
  <c r="G153" i="26"/>
  <c r="K154" i="26"/>
  <c r="X52" i="24"/>
  <c r="X69" i="4" s="1"/>
  <c r="D152" i="26"/>
  <c r="H153" i="26"/>
  <c r="L154" i="26"/>
  <c r="Y52" i="24"/>
  <c r="Y69" i="4" s="1"/>
  <c r="Y142" i="4" s="1"/>
  <c r="E152" i="26"/>
  <c r="I153" i="26"/>
  <c r="M154" i="26"/>
  <c r="B143" i="26"/>
  <c r="F152" i="26"/>
  <c r="J153" i="26"/>
  <c r="N154" i="26"/>
  <c r="C143" i="26"/>
  <c r="G152" i="26"/>
  <c r="K153" i="26"/>
  <c r="O154" i="26"/>
  <c r="D143" i="26"/>
  <c r="H152" i="26"/>
  <c r="L153" i="26"/>
  <c r="P154" i="26"/>
  <c r="Q136" i="25"/>
  <c r="I156" i="25"/>
  <c r="E143" i="26"/>
  <c r="I152" i="26"/>
  <c r="M153" i="26"/>
  <c r="Q154" i="26"/>
  <c r="E72" i="4"/>
  <c r="F143" i="26"/>
  <c r="J152" i="26"/>
  <c r="N153" i="26"/>
  <c r="R154" i="26"/>
  <c r="Y70" i="4"/>
  <c r="G143" i="26"/>
  <c r="K152" i="26"/>
  <c r="O153" i="26"/>
  <c r="S154" i="26"/>
  <c r="H143" i="26"/>
  <c r="L152" i="26"/>
  <c r="P153" i="26"/>
  <c r="T154" i="26"/>
  <c r="U136" i="25"/>
  <c r="M156" i="25"/>
  <c r="I143" i="26"/>
  <c r="M152" i="26"/>
  <c r="Q153" i="26"/>
  <c r="U154" i="26"/>
  <c r="X136" i="25"/>
  <c r="D122" i="25"/>
  <c r="L143" i="26"/>
  <c r="P152" i="26"/>
  <c r="T153" i="26"/>
  <c r="X154" i="26"/>
  <c r="M143" i="26"/>
  <c r="Q152" i="26"/>
  <c r="U153" i="26"/>
  <c r="Y154" i="26"/>
  <c r="L122" i="25"/>
  <c r="N143" i="26"/>
  <c r="R152" i="26"/>
  <c r="V153" i="26"/>
  <c r="O52" i="24"/>
  <c r="O74" i="24" s="1"/>
  <c r="O171" i="4" s="1"/>
  <c r="P122" i="25"/>
  <c r="O143" i="26"/>
  <c r="S152" i="26"/>
  <c r="W153" i="26"/>
  <c r="T122" i="25"/>
  <c r="P143" i="26"/>
  <c r="T152" i="26"/>
  <c r="X153" i="26"/>
  <c r="Q143" i="26"/>
  <c r="U152" i="26"/>
  <c r="Y153" i="26"/>
  <c r="R143" i="26"/>
  <c r="V152" i="26"/>
  <c r="B154" i="26"/>
  <c r="S143" i="26"/>
  <c r="W152" i="26"/>
  <c r="C154" i="26"/>
  <c r="T143" i="26"/>
  <c r="X152" i="26"/>
  <c r="D154" i="26"/>
  <c r="L52" i="24"/>
  <c r="L69" i="4" s="1"/>
  <c r="Y156" i="25"/>
  <c r="E156" i="25"/>
  <c r="U143" i="26"/>
  <c r="Y152" i="26"/>
  <c r="E154" i="26"/>
  <c r="E116" i="25"/>
  <c r="F156" i="25"/>
  <c r="J156" i="25"/>
  <c r="V143" i="26"/>
  <c r="B153" i="26"/>
  <c r="F154" i="26"/>
  <c r="I116" i="25"/>
  <c r="C156" i="25"/>
  <c r="G156" i="25"/>
  <c r="W143" i="26"/>
  <c r="C153" i="26"/>
  <c r="G154" i="26"/>
  <c r="M116" i="25"/>
  <c r="D156" i="25"/>
  <c r="Y17" i="4"/>
  <c r="Y3" i="4"/>
  <c r="Y128" i="4" s="1"/>
  <c r="B75" i="24"/>
  <c r="B172" i="4" s="1"/>
  <c r="F76" i="24"/>
  <c r="F173" i="4" s="1"/>
  <c r="J77" i="24"/>
  <c r="J174" i="4" s="1"/>
  <c r="Y136" i="25"/>
  <c r="C75" i="24"/>
  <c r="C172" i="4" s="1"/>
  <c r="K77" i="24"/>
  <c r="K174" i="4" s="1"/>
  <c r="D75" i="24"/>
  <c r="D172" i="4" s="1"/>
  <c r="H76" i="24"/>
  <c r="H173" i="4" s="1"/>
  <c r="L77" i="24"/>
  <c r="L174" i="4" s="1"/>
  <c r="C146" i="25"/>
  <c r="D146" i="25"/>
  <c r="B52" i="24"/>
  <c r="C52" i="24"/>
  <c r="B136" i="25"/>
  <c r="D52" i="24"/>
  <c r="C136" i="25"/>
  <c r="G146" i="25"/>
  <c r="E52" i="24"/>
  <c r="D136" i="25"/>
  <c r="H146" i="25"/>
  <c r="F52" i="24"/>
  <c r="J75" i="24"/>
  <c r="J172" i="4" s="1"/>
  <c r="N76" i="24"/>
  <c r="N173" i="4" s="1"/>
  <c r="R77" i="24"/>
  <c r="R174" i="4" s="1"/>
  <c r="E136" i="25"/>
  <c r="K75" i="24"/>
  <c r="K172" i="4" s="1"/>
  <c r="S77" i="24"/>
  <c r="S174" i="4" s="1"/>
  <c r="F136" i="25"/>
  <c r="H52" i="24"/>
  <c r="L75" i="24"/>
  <c r="L172" i="4" s="1"/>
  <c r="P76" i="24"/>
  <c r="P173" i="4" s="1"/>
  <c r="T77" i="24"/>
  <c r="T174" i="4" s="1"/>
  <c r="G136" i="25"/>
  <c r="K146" i="25"/>
  <c r="I52" i="24"/>
  <c r="M75" i="24"/>
  <c r="M172" i="4" s="1"/>
  <c r="Q76" i="24"/>
  <c r="Q173" i="4" s="1"/>
  <c r="U77" i="24"/>
  <c r="U174" i="4" s="1"/>
  <c r="H136" i="25"/>
  <c r="L146" i="25"/>
  <c r="J74" i="24"/>
  <c r="J171" i="4" s="1"/>
  <c r="N75" i="24"/>
  <c r="N172" i="4" s="1"/>
  <c r="R76" i="24"/>
  <c r="R173" i="4" s="1"/>
  <c r="V77" i="24"/>
  <c r="V174" i="4" s="1"/>
  <c r="I136" i="25"/>
  <c r="K74" i="24"/>
  <c r="K171" i="4" s="1"/>
  <c r="S76" i="24"/>
  <c r="S173" i="4" s="1"/>
  <c r="J136" i="25"/>
  <c r="U30" i="4"/>
  <c r="L74" i="24"/>
  <c r="L171" i="4" s="1"/>
  <c r="P75" i="24"/>
  <c r="P172" i="4" s="1"/>
  <c r="T76" i="24"/>
  <c r="T173" i="4" s="1"/>
  <c r="X77" i="24"/>
  <c r="X174" i="4" s="1"/>
  <c r="K136" i="25"/>
  <c r="O146" i="25"/>
  <c r="F39" i="4"/>
  <c r="V70" i="4"/>
  <c r="B72" i="4"/>
  <c r="M52" i="24"/>
  <c r="Q75" i="24"/>
  <c r="Q172" i="4" s="1"/>
  <c r="U76" i="24"/>
  <c r="U173" i="4" s="1"/>
  <c r="Y77" i="24"/>
  <c r="Y174" i="4" s="1"/>
  <c r="L136" i="25"/>
  <c r="P146" i="25"/>
  <c r="N52" i="24"/>
  <c r="R75" i="24"/>
  <c r="R172" i="4" s="1"/>
  <c r="V76" i="24"/>
  <c r="V173" i="4" s="1"/>
  <c r="P69" i="24"/>
  <c r="M136" i="25"/>
  <c r="P42" i="4"/>
  <c r="S75" i="24"/>
  <c r="S172" i="4" s="1"/>
  <c r="N136" i="25"/>
  <c r="P52" i="24"/>
  <c r="T75" i="24"/>
  <c r="T172" i="4" s="1"/>
  <c r="X76" i="24"/>
  <c r="X173" i="4" s="1"/>
  <c r="O136" i="25"/>
  <c r="S146" i="25"/>
  <c r="Q52" i="24"/>
  <c r="U75" i="24"/>
  <c r="U172" i="4" s="1"/>
  <c r="Y76" i="24"/>
  <c r="Y173" i="4" s="1"/>
  <c r="P136" i="25"/>
  <c r="T146" i="25"/>
  <c r="R74" i="24"/>
  <c r="R171" i="4" s="1"/>
  <c r="S74" i="24"/>
  <c r="S171" i="4" s="1"/>
  <c r="T74" i="24"/>
  <c r="T171" i="4" s="1"/>
  <c r="V74" i="24"/>
  <c r="V171" i="4" s="1"/>
  <c r="W74" i="24"/>
  <c r="W171" i="4" s="1"/>
  <c r="X74" i="24"/>
  <c r="X171" i="4" s="1"/>
  <c r="P137" i="23"/>
  <c r="P60" i="20"/>
  <c r="Q137" i="23"/>
  <c r="Q60" i="20"/>
  <c r="Q113" i="4" s="1"/>
  <c r="U77" i="20"/>
  <c r="U168" i="4" s="1"/>
  <c r="Y78" i="20"/>
  <c r="Y169" i="4" s="1"/>
  <c r="V77" i="20"/>
  <c r="V168" i="4" s="1"/>
  <c r="N48" i="23"/>
  <c r="W99" i="23"/>
  <c r="W77" i="20"/>
  <c r="W168" i="4" s="1"/>
  <c r="O48" i="23"/>
  <c r="X77" i="20"/>
  <c r="X168" i="4" s="1"/>
  <c r="D79" i="20"/>
  <c r="D170" i="4" s="1"/>
  <c r="T5" i="23"/>
  <c r="Y77" i="20"/>
  <c r="Y168" i="4" s="1"/>
  <c r="R48" i="23"/>
  <c r="S48" i="23"/>
  <c r="F99" i="23"/>
  <c r="F62" i="20" s="1"/>
  <c r="F115" i="4" s="1"/>
  <c r="D78" i="20"/>
  <c r="D169" i="4" s="1"/>
  <c r="E78" i="20"/>
  <c r="E169" i="4" s="1"/>
  <c r="L60" i="20"/>
  <c r="L113" i="4" s="1"/>
  <c r="M60" i="20"/>
  <c r="M113" i="4" s="1"/>
  <c r="P99" i="23"/>
  <c r="P62" i="20" s="1"/>
  <c r="P115" i="4" s="1"/>
  <c r="B99" i="23"/>
  <c r="D5" i="23"/>
  <c r="I77" i="20"/>
  <c r="I168" i="4" s="1"/>
  <c r="J77" i="20"/>
  <c r="J168" i="4" s="1"/>
  <c r="B48" i="23"/>
  <c r="K77" i="20"/>
  <c r="K168" i="4" s="1"/>
  <c r="C48" i="23"/>
  <c r="L99" i="23"/>
  <c r="T79" i="20"/>
  <c r="T170" i="4" s="1"/>
  <c r="N77" i="20"/>
  <c r="N168" i="4" s="1"/>
  <c r="O77" i="20"/>
  <c r="O168" i="4" s="1"/>
  <c r="X132" i="22"/>
  <c r="P132" i="22"/>
  <c r="Q192" i="22"/>
  <c r="U201" i="22"/>
  <c r="Y202" i="22"/>
  <c r="E211" i="22"/>
  <c r="I213" i="22"/>
  <c r="B51" i="20"/>
  <c r="B65" i="4" s="1"/>
  <c r="R192" i="22"/>
  <c r="V201" i="22"/>
  <c r="B203" i="22"/>
  <c r="F211" i="22"/>
  <c r="J213" i="22"/>
  <c r="C51" i="20"/>
  <c r="C65" i="4" s="1"/>
  <c r="C138" i="4" s="1"/>
  <c r="G51" i="20"/>
  <c r="G65" i="4" s="1"/>
  <c r="S192" i="22"/>
  <c r="W201" i="22"/>
  <c r="C203" i="22"/>
  <c r="G211" i="22"/>
  <c r="K213" i="22"/>
  <c r="H51" i="20"/>
  <c r="H65" i="4" s="1"/>
  <c r="H138" i="4" s="1"/>
  <c r="T192" i="22"/>
  <c r="X201" i="22"/>
  <c r="D203" i="22"/>
  <c r="H211" i="22"/>
  <c r="L213" i="22"/>
  <c r="Y51" i="20"/>
  <c r="Y65" i="4" s="1"/>
  <c r="Y138" i="4" s="1"/>
  <c r="U192" i="22"/>
  <c r="Y201" i="22"/>
  <c r="E203" i="22"/>
  <c r="I211" i="22"/>
  <c r="M213" i="22"/>
  <c r="V192" i="22"/>
  <c r="B202" i="22"/>
  <c r="F203" i="22"/>
  <c r="J211" i="22"/>
  <c r="N213" i="22"/>
  <c r="W192" i="22"/>
  <c r="C202" i="22"/>
  <c r="G203" i="22"/>
  <c r="K211" i="22"/>
  <c r="O213" i="22"/>
  <c r="X192" i="22"/>
  <c r="D202" i="22"/>
  <c r="H203" i="22"/>
  <c r="L211" i="22"/>
  <c r="P213" i="22"/>
  <c r="Y192" i="22"/>
  <c r="E202" i="22"/>
  <c r="I203" i="22"/>
  <c r="M211" i="22"/>
  <c r="Q213" i="22"/>
  <c r="B201" i="22"/>
  <c r="F202" i="22"/>
  <c r="J203" i="22"/>
  <c r="N211" i="22"/>
  <c r="R213" i="22"/>
  <c r="C201" i="22"/>
  <c r="G202" i="22"/>
  <c r="K203" i="22"/>
  <c r="O211" i="22"/>
  <c r="S213" i="22"/>
  <c r="D201" i="22"/>
  <c r="H202" i="22"/>
  <c r="L203" i="22"/>
  <c r="P211" i="22"/>
  <c r="T213" i="22"/>
  <c r="E201" i="22"/>
  <c r="I202" i="22"/>
  <c r="M203" i="22"/>
  <c r="Q211" i="22"/>
  <c r="U213" i="22"/>
  <c r="B192" i="22"/>
  <c r="F201" i="22"/>
  <c r="J202" i="22"/>
  <c r="N203" i="22"/>
  <c r="R211" i="22"/>
  <c r="V213" i="22"/>
  <c r="C192" i="22"/>
  <c r="G201" i="22"/>
  <c r="K202" i="22"/>
  <c r="O203" i="22"/>
  <c r="S211" i="22"/>
  <c r="W213" i="22"/>
  <c r="D192" i="22"/>
  <c r="H201" i="22"/>
  <c r="L202" i="22"/>
  <c r="P203" i="22"/>
  <c r="T211" i="22"/>
  <c r="X213" i="22"/>
  <c r="E192" i="22"/>
  <c r="I201" i="22"/>
  <c r="M202" i="22"/>
  <c r="Q203" i="22"/>
  <c r="U211" i="22"/>
  <c r="Y213" i="22"/>
  <c r="F192" i="22"/>
  <c r="J201" i="22"/>
  <c r="N202" i="22"/>
  <c r="R203" i="22"/>
  <c r="V211" i="22"/>
  <c r="G192" i="22"/>
  <c r="K201" i="22"/>
  <c r="O202" i="22"/>
  <c r="S203" i="22"/>
  <c r="W211" i="22"/>
  <c r="H192" i="22"/>
  <c r="L201" i="22"/>
  <c r="P202" i="22"/>
  <c r="T203" i="22"/>
  <c r="X211" i="22"/>
  <c r="I192" i="22"/>
  <c r="M201" i="22"/>
  <c r="Q202" i="22"/>
  <c r="U203" i="22"/>
  <c r="Y211" i="22"/>
  <c r="J183" i="21"/>
  <c r="N194" i="21"/>
  <c r="J192" i="22"/>
  <c r="N201" i="22"/>
  <c r="R202" i="22"/>
  <c r="V203" i="22"/>
  <c r="B213" i="22"/>
  <c r="J51" i="20"/>
  <c r="J65" i="4" s="1"/>
  <c r="K183" i="21"/>
  <c r="O194" i="21"/>
  <c r="K192" i="22"/>
  <c r="O201" i="22"/>
  <c r="S202" i="22"/>
  <c r="W203" i="22"/>
  <c r="C213" i="22"/>
  <c r="K51" i="20"/>
  <c r="K65" i="4" s="1"/>
  <c r="K138" i="4" s="1"/>
  <c r="L183" i="21"/>
  <c r="P194" i="21"/>
  <c r="L192" i="22"/>
  <c r="P201" i="22"/>
  <c r="T202" i="22"/>
  <c r="X203" i="22"/>
  <c r="D213" i="22"/>
  <c r="Q194" i="21"/>
  <c r="M192" i="22"/>
  <c r="Q201" i="22"/>
  <c r="U202" i="22"/>
  <c r="Y203" i="22"/>
  <c r="E213" i="22"/>
  <c r="N183" i="21"/>
  <c r="R194" i="21"/>
  <c r="B205" i="21"/>
  <c r="N192" i="22"/>
  <c r="R201" i="22"/>
  <c r="V202" i="22"/>
  <c r="B211" i="22"/>
  <c r="F213" i="22"/>
  <c r="O183" i="21"/>
  <c r="S194" i="21"/>
  <c r="C205" i="21"/>
  <c r="O192" i="22"/>
  <c r="S201" i="22"/>
  <c r="W202" i="22"/>
  <c r="C211" i="22"/>
  <c r="G213" i="22"/>
  <c r="T51" i="20"/>
  <c r="P183" i="21"/>
  <c r="T194" i="21"/>
  <c r="P192" i="22"/>
  <c r="T201" i="22"/>
  <c r="X202" i="22"/>
  <c r="D211" i="22"/>
  <c r="H213" i="22"/>
  <c r="B77" i="20"/>
  <c r="B168" i="4" s="1"/>
  <c r="J79" i="20"/>
  <c r="J170" i="4" s="1"/>
  <c r="R183" i="21"/>
  <c r="V194" i="21"/>
  <c r="F205" i="21"/>
  <c r="C77" i="20"/>
  <c r="C168" i="4" s="1"/>
  <c r="S183" i="21"/>
  <c r="W194" i="21"/>
  <c r="G205" i="21"/>
  <c r="H78" i="20"/>
  <c r="H169" i="4" s="1"/>
  <c r="T183" i="21"/>
  <c r="X194" i="21"/>
  <c r="E77" i="20"/>
  <c r="E168" i="4" s="1"/>
  <c r="I78" i="20"/>
  <c r="I169" i="4" s="1"/>
  <c r="U183" i="21"/>
  <c r="Y194" i="21"/>
  <c r="F77" i="20"/>
  <c r="F168" i="4" s="1"/>
  <c r="V183" i="21"/>
  <c r="J205" i="21"/>
  <c r="G77" i="20"/>
  <c r="G168" i="4" s="1"/>
  <c r="O79" i="20"/>
  <c r="O170" i="4" s="1"/>
  <c r="W183" i="21"/>
  <c r="K205" i="21"/>
  <c r="T30" i="4"/>
  <c r="U66" i="4"/>
  <c r="Y67" i="4"/>
  <c r="Y140" i="4" s="1"/>
  <c r="D51" i="20"/>
  <c r="H77" i="20"/>
  <c r="H168" i="4" s="1"/>
  <c r="L78" i="20"/>
  <c r="L169" i="4" s="1"/>
  <c r="X183" i="21"/>
  <c r="E51" i="20"/>
  <c r="E65" i="4" s="1"/>
  <c r="M78" i="20"/>
  <c r="M169" i="4" s="1"/>
  <c r="Y183" i="21"/>
  <c r="F51" i="20"/>
  <c r="F65" i="4" s="1"/>
  <c r="B194" i="21"/>
  <c r="N205" i="21"/>
  <c r="C194" i="21"/>
  <c r="O205" i="21"/>
  <c r="P78" i="20"/>
  <c r="P169" i="4" s="1"/>
  <c r="D194" i="21"/>
  <c r="D183" i="23"/>
  <c r="I51" i="20"/>
  <c r="I65" i="4" s="1"/>
  <c r="I138" i="4" s="1"/>
  <c r="Q78" i="20"/>
  <c r="Q169" i="4" s="1"/>
  <c r="E194" i="21"/>
  <c r="V79" i="20"/>
  <c r="V170" i="4" s="1"/>
  <c r="B183" i="21"/>
  <c r="F194" i="21"/>
  <c r="R205" i="21"/>
  <c r="C183" i="21"/>
  <c r="G194" i="21"/>
  <c r="S205" i="21"/>
  <c r="C33" i="4"/>
  <c r="E67" i="4"/>
  <c r="E140" i="4" s="1"/>
  <c r="L51" i="20"/>
  <c r="L65" i="4" s="1"/>
  <c r="L138" i="4" s="1"/>
  <c r="P77" i="20"/>
  <c r="P168" i="4" s="1"/>
  <c r="T78" i="20"/>
  <c r="T169" i="4" s="1"/>
  <c r="D183" i="21"/>
  <c r="H194" i="21"/>
  <c r="E33" i="4"/>
  <c r="M51" i="20"/>
  <c r="M65" i="4" s="1"/>
  <c r="Q77" i="20"/>
  <c r="Q168" i="4" s="1"/>
  <c r="U78" i="20"/>
  <c r="U169" i="4" s="1"/>
  <c r="E183" i="21"/>
  <c r="I194" i="21"/>
  <c r="Y39" i="4"/>
  <c r="N51" i="20"/>
  <c r="N65" i="4" s="1"/>
  <c r="N138" i="4" s="1"/>
  <c r="R77" i="20"/>
  <c r="R168" i="4" s="1"/>
  <c r="F183" i="21"/>
  <c r="J194" i="21"/>
  <c r="V205" i="21"/>
  <c r="Y30" i="4"/>
  <c r="O51" i="20"/>
  <c r="O65" i="4" s="1"/>
  <c r="O138" i="4" s="1"/>
  <c r="S77" i="20"/>
  <c r="S168" i="4" s="1"/>
  <c r="G183" i="21"/>
  <c r="K194" i="21"/>
  <c r="W205" i="21"/>
  <c r="B33" i="4"/>
  <c r="P51" i="20"/>
  <c r="X78" i="20"/>
  <c r="X169" i="4" s="1"/>
  <c r="H183" i="21"/>
  <c r="L194" i="21"/>
  <c r="L183" i="23"/>
  <c r="I183" i="21"/>
  <c r="M194" i="21"/>
  <c r="L39" i="4"/>
  <c r="M39" i="4"/>
  <c r="M183" i="21"/>
  <c r="T183" i="23"/>
  <c r="I176" i="19"/>
  <c r="I77" i="16"/>
  <c r="I76" i="16" s="1"/>
  <c r="I80" i="16"/>
  <c r="I109" i="4" s="1"/>
  <c r="L229" i="19"/>
  <c r="L77" i="16"/>
  <c r="L76" i="16" s="1"/>
  <c r="L81" i="16"/>
  <c r="L110" i="4" s="1"/>
  <c r="J77" i="16"/>
  <c r="J76" i="16" s="1"/>
  <c r="J80" i="16"/>
  <c r="J109" i="4" s="1"/>
  <c r="N176" i="19"/>
  <c r="N77" i="16"/>
  <c r="N76" i="16" s="1"/>
  <c r="N80" i="16"/>
  <c r="N109" i="4" s="1"/>
  <c r="O229" i="19"/>
  <c r="O77" i="16"/>
  <c r="O76" i="16" s="1"/>
  <c r="O81" i="16"/>
  <c r="O79" i="16" s="1"/>
  <c r="O108" i="4" s="1"/>
  <c r="P229" i="19"/>
  <c r="P77" i="16"/>
  <c r="P76" i="16" s="1"/>
  <c r="P81" i="16"/>
  <c r="P110" i="4" s="1"/>
  <c r="W229" i="19"/>
  <c r="W81" i="16"/>
  <c r="W110" i="4" s="1"/>
  <c r="T229" i="19"/>
  <c r="T81" i="16"/>
  <c r="T77" i="16"/>
  <c r="T76" i="16" s="1"/>
  <c r="X229" i="19"/>
  <c r="X81" i="16"/>
  <c r="X110" i="4" s="1"/>
  <c r="S229" i="19"/>
  <c r="S81" i="16"/>
  <c r="S110" i="4" s="1"/>
  <c r="W77" i="16"/>
  <c r="W76" i="16" s="1"/>
  <c r="B77" i="16"/>
  <c r="B76" i="16" s="1"/>
  <c r="B80" i="16"/>
  <c r="S77" i="16"/>
  <c r="S76" i="16" s="1"/>
  <c r="C171" i="19"/>
  <c r="W184" i="19"/>
  <c r="X76" i="16"/>
  <c r="U80" i="16"/>
  <c r="R102" i="16"/>
  <c r="R165" i="4" s="1"/>
  <c r="V103" i="16"/>
  <c r="V166" i="4" s="1"/>
  <c r="V80" i="16"/>
  <c r="E171" i="19"/>
  <c r="W103" i="16"/>
  <c r="W166" i="4" s="1"/>
  <c r="V77" i="16"/>
  <c r="V76" i="16" s="1"/>
  <c r="W80" i="16"/>
  <c r="X103" i="16"/>
  <c r="X166" i="4" s="1"/>
  <c r="X80" i="16"/>
  <c r="C190" i="19"/>
  <c r="Y103" i="16"/>
  <c r="Y166" i="4" s="1"/>
  <c r="Y80" i="16"/>
  <c r="D190" i="19"/>
  <c r="E61" i="19"/>
  <c r="E81" i="16" s="1"/>
  <c r="W102" i="16"/>
  <c r="W165" i="4" s="1"/>
  <c r="C81" i="16"/>
  <c r="C110" i="4" s="1"/>
  <c r="X102" i="16"/>
  <c r="X165" i="4" s="1"/>
  <c r="D81" i="16"/>
  <c r="D110" i="4" s="1"/>
  <c r="C184" i="19"/>
  <c r="Y102" i="16"/>
  <c r="Y165" i="4" s="1"/>
  <c r="I79" i="16"/>
  <c r="I108" i="4" s="1"/>
  <c r="D184" i="19"/>
  <c r="N101" i="16"/>
  <c r="N164" i="4" s="1"/>
  <c r="G81" i="16"/>
  <c r="G110" i="4" s="1"/>
  <c r="Q101" i="16"/>
  <c r="Q164" i="4" s="1"/>
  <c r="C77" i="16"/>
  <c r="D79" i="16"/>
  <c r="D108" i="4" s="1"/>
  <c r="H81" i="16"/>
  <c r="L79" i="16"/>
  <c r="L108" i="4" s="1"/>
  <c r="G184" i="19"/>
  <c r="K190" i="19"/>
  <c r="D77" i="16"/>
  <c r="D76" i="16" s="1"/>
  <c r="R109" i="4"/>
  <c r="R101" i="16"/>
  <c r="R164" i="4" s="1"/>
  <c r="H76" i="16"/>
  <c r="L190" i="19"/>
  <c r="S109" i="4"/>
  <c r="F80" i="16"/>
  <c r="N79" i="16"/>
  <c r="N108" i="4" s="1"/>
  <c r="M61" i="19"/>
  <c r="M81" i="16" s="1"/>
  <c r="M110" i="4" s="1"/>
  <c r="F77" i="16"/>
  <c r="F76" i="16" s="1"/>
  <c r="G80" i="16"/>
  <c r="K81" i="16"/>
  <c r="K110" i="4" s="1"/>
  <c r="J61" i="19"/>
  <c r="J81" i="16" s="1"/>
  <c r="L111" i="4"/>
  <c r="D102" i="16"/>
  <c r="D165" i="4" s="1"/>
  <c r="H103" i="16"/>
  <c r="H166" i="4" s="1"/>
  <c r="H80" i="16"/>
  <c r="H109" i="4" s="1"/>
  <c r="K5" i="19"/>
  <c r="S171" i="19"/>
  <c r="K184" i="19"/>
  <c r="I103" i="16"/>
  <c r="I166" i="4" s="1"/>
  <c r="M5" i="19"/>
  <c r="L184" i="19"/>
  <c r="F102" i="16"/>
  <c r="F165" i="4" s="1"/>
  <c r="J103" i="16"/>
  <c r="J166" i="4" s="1"/>
  <c r="U171" i="19"/>
  <c r="M184" i="19"/>
  <c r="Q61" i="19"/>
  <c r="G102" i="16"/>
  <c r="G165" i="4" s="1"/>
  <c r="O184" i="19"/>
  <c r="S190" i="19"/>
  <c r="T190" i="19"/>
  <c r="U61" i="19"/>
  <c r="U81" i="16" s="1"/>
  <c r="U110" i="4" s="1"/>
  <c r="K102" i="16"/>
  <c r="K165" i="4" s="1"/>
  <c r="P79" i="16"/>
  <c r="P108" i="4" s="1"/>
  <c r="S184" i="19"/>
  <c r="M102" i="16"/>
  <c r="M165" i="4" s="1"/>
  <c r="T184" i="19"/>
  <c r="N102" i="16"/>
  <c r="N165" i="4" s="1"/>
  <c r="J96" i="16"/>
  <c r="X5" i="18"/>
  <c r="K96" i="16"/>
  <c r="L96" i="16"/>
  <c r="N96" i="16"/>
  <c r="E5" i="18"/>
  <c r="E97" i="16" s="1"/>
  <c r="E95" i="16" s="1"/>
  <c r="O96" i="16"/>
  <c r="U95" i="16"/>
  <c r="U53" i="16"/>
  <c r="U62" i="4" s="1"/>
  <c r="Y5" i="18"/>
  <c r="Y97" i="16" s="1"/>
  <c r="Y95" i="16" s="1"/>
  <c r="V53" i="16"/>
  <c r="F217" i="17"/>
  <c r="R240" i="17"/>
  <c r="Y53" i="16"/>
  <c r="T96" i="16"/>
  <c r="T95" i="16" s="1"/>
  <c r="V96" i="16"/>
  <c r="W96" i="16"/>
  <c r="O229" i="17"/>
  <c r="X96" i="16"/>
  <c r="S63" i="4"/>
  <c r="H97" i="16"/>
  <c r="H95" i="16" s="1"/>
  <c r="W63" i="4"/>
  <c r="W136" i="4" s="1"/>
  <c r="L97" i="16"/>
  <c r="L95" i="16" s="1"/>
  <c r="B5" i="17"/>
  <c r="C96" i="16"/>
  <c r="E5" i="17"/>
  <c r="B71" i="16"/>
  <c r="P97" i="16"/>
  <c r="P95" i="16" s="1"/>
  <c r="F5" i="17"/>
  <c r="T63" i="4"/>
  <c r="T136" i="4" s="1"/>
  <c r="J71" i="16"/>
  <c r="I5" i="17"/>
  <c r="U63" i="4"/>
  <c r="U136" i="4" s="1"/>
  <c r="J52" i="16"/>
  <c r="J61" i="4" s="1"/>
  <c r="Q71" i="16"/>
  <c r="T97" i="16"/>
  <c r="D5" i="18"/>
  <c r="Q52" i="16"/>
  <c r="R71" i="16"/>
  <c r="M5" i="17"/>
  <c r="I95" i="16"/>
  <c r="R63" i="4"/>
  <c r="H33" i="4"/>
  <c r="L42" i="4"/>
  <c r="I33" i="4"/>
  <c r="G38" i="7"/>
  <c r="G5" i="7" s="1"/>
  <c r="G55" i="7" s="1"/>
  <c r="B39" i="4"/>
  <c r="J62" i="4"/>
  <c r="J135" i="4" s="1"/>
  <c r="N52" i="16"/>
  <c r="P103" i="16"/>
  <c r="P166" i="4" s="1"/>
  <c r="E217" i="17"/>
  <c r="I229" i="17"/>
  <c r="Q240" i="17"/>
  <c r="V64" i="4"/>
  <c r="V137" i="4" s="1"/>
  <c r="G33" i="4"/>
  <c r="N62" i="4"/>
  <c r="N135" i="4" s="1"/>
  <c r="X63" i="4"/>
  <c r="X136" i="4" s="1"/>
  <c r="R52" i="16"/>
  <c r="G217" i="17"/>
  <c r="K229" i="17"/>
  <c r="F33" i="4"/>
  <c r="N42" i="4"/>
  <c r="E39" i="4"/>
  <c r="Q62" i="4"/>
  <c r="Q135" i="4" s="1"/>
  <c r="Y63" i="4"/>
  <c r="O110" i="4"/>
  <c r="U41" i="7"/>
  <c r="U38" i="7" s="1"/>
  <c r="U5" i="7" s="1"/>
  <c r="U55" i="7" s="1"/>
  <c r="U52" i="16"/>
  <c r="O102" i="16"/>
  <c r="O165" i="4" s="1"/>
  <c r="S103" i="16"/>
  <c r="S166" i="4" s="1"/>
  <c r="E71" i="16"/>
  <c r="H217" i="17"/>
  <c r="L229" i="17"/>
  <c r="T240" i="17"/>
  <c r="D33" i="4"/>
  <c r="J39" i="4"/>
  <c r="R62" i="4"/>
  <c r="R135" i="4" s="1"/>
  <c r="B64" i="4"/>
  <c r="B137" i="4" s="1"/>
  <c r="V52" i="16"/>
  <c r="T103" i="16"/>
  <c r="T166" i="4" s="1"/>
  <c r="F71" i="16"/>
  <c r="I217" i="17"/>
  <c r="M229" i="17"/>
  <c r="U240" i="17"/>
  <c r="C39" i="4"/>
  <c r="D39" i="4"/>
  <c r="K39" i="4"/>
  <c r="O42" i="4"/>
  <c r="U135" i="4"/>
  <c r="U103" i="16"/>
  <c r="U166" i="4" s="1"/>
  <c r="I71" i="16"/>
  <c r="J217" i="17"/>
  <c r="V240" i="17"/>
  <c r="Q42" i="4"/>
  <c r="E137" i="4"/>
  <c r="M71" i="16"/>
  <c r="P229" i="17"/>
  <c r="X240" i="17"/>
  <c r="R42" i="4"/>
  <c r="J42" i="4"/>
  <c r="N71" i="16"/>
  <c r="M217" i="17"/>
  <c r="Q229" i="17"/>
  <c r="Y240" i="17"/>
  <c r="W42" i="4"/>
  <c r="K42" i="4"/>
  <c r="N217" i="17"/>
  <c r="D63" i="4"/>
  <c r="D136" i="4" s="1"/>
  <c r="H64" i="4"/>
  <c r="H137" i="4" s="1"/>
  <c r="V102" i="16"/>
  <c r="V165" i="4" s="1"/>
  <c r="O217" i="17"/>
  <c r="S229" i="17"/>
  <c r="E63" i="4"/>
  <c r="E136" i="4" s="1"/>
  <c r="I64" i="4"/>
  <c r="U71" i="16"/>
  <c r="P217" i="17"/>
  <c r="T229" i="17"/>
  <c r="Q217" i="17"/>
  <c r="U229" i="17"/>
  <c r="R217" i="17"/>
  <c r="B240" i="17"/>
  <c r="C76" i="16"/>
  <c r="W229" i="17"/>
  <c r="N30" i="4"/>
  <c r="V42" i="4"/>
  <c r="G63" i="4"/>
  <c r="G136" i="4" s="1"/>
  <c r="K64" i="4"/>
  <c r="P39" i="4"/>
  <c r="M128" i="4"/>
  <c r="Q30" i="4"/>
  <c r="Q39" i="4"/>
  <c r="I63" i="4"/>
  <c r="M64" i="4"/>
  <c r="M137" i="4" s="1"/>
  <c r="U101" i="16"/>
  <c r="U164" i="4" s="1"/>
  <c r="C103" i="16"/>
  <c r="C166" i="4" s="1"/>
  <c r="X229" i="17"/>
  <c r="D240" i="17"/>
  <c r="M42" i="4"/>
  <c r="F63" i="4"/>
  <c r="F136" i="4" s="1"/>
  <c r="R30" i="4"/>
  <c r="R39" i="4"/>
  <c r="U217" i="17"/>
  <c r="Y229" i="17"/>
  <c r="E240" i="17"/>
  <c r="J64" i="4"/>
  <c r="S30" i="4"/>
  <c r="S39" i="4"/>
  <c r="K63" i="4"/>
  <c r="O64" i="4"/>
  <c r="O137" i="4" s="1"/>
  <c r="Y101" i="16"/>
  <c r="Y164" i="4" s="1"/>
  <c r="E103" i="16"/>
  <c r="E166" i="4" s="1"/>
  <c r="V217" i="17"/>
  <c r="F240" i="17"/>
  <c r="H41" i="7"/>
  <c r="H38" i="7" s="1"/>
  <c r="H5" i="7" s="1"/>
  <c r="B102" i="16"/>
  <c r="B165" i="4" s="1"/>
  <c r="F103" i="16"/>
  <c r="F166" i="4" s="1"/>
  <c r="W217" i="17"/>
  <c r="Q61" i="4"/>
  <c r="Q134" i="4" s="1"/>
  <c r="M63" i="4"/>
  <c r="M136" i="4" s="1"/>
  <c r="Q64" i="4"/>
  <c r="G103" i="16"/>
  <c r="G166" i="4" s="1"/>
  <c r="X217" i="17"/>
  <c r="H240" i="17"/>
  <c r="J240" i="17"/>
  <c r="C229" i="17"/>
  <c r="D229" i="17"/>
  <c r="L240" i="17"/>
  <c r="H102" i="16"/>
  <c r="H165" i="4" s="1"/>
  <c r="L103" i="16"/>
  <c r="L166" i="4" s="1"/>
  <c r="B217" i="17"/>
  <c r="N240" i="17"/>
  <c r="J102" i="16"/>
  <c r="J165" i="4" s="1"/>
  <c r="N103" i="16"/>
  <c r="N166" i="4" s="1"/>
  <c r="G229" i="17"/>
  <c r="W233" i="15"/>
  <c r="W76" i="12"/>
  <c r="W105" i="4" s="1"/>
  <c r="R220" i="15"/>
  <c r="R78" i="12"/>
  <c r="R107" i="4" s="1"/>
  <c r="Y233" i="15"/>
  <c r="Y76" i="12"/>
  <c r="Y71" i="12"/>
  <c r="Y70" i="12" s="1"/>
  <c r="X253" i="15"/>
  <c r="X78" i="12"/>
  <c r="X107" i="4" s="1"/>
  <c r="Y220" i="15"/>
  <c r="Y78" i="12"/>
  <c r="Y107" i="4" s="1"/>
  <c r="G233" i="15"/>
  <c r="G71" i="12"/>
  <c r="G76" i="12"/>
  <c r="G105" i="4" s="1"/>
  <c r="I233" i="15"/>
  <c r="I71" i="12"/>
  <c r="I70" i="12" s="1"/>
  <c r="I76" i="12"/>
  <c r="I105" i="4" s="1"/>
  <c r="N233" i="15"/>
  <c r="N71" i="12"/>
  <c r="N70" i="12" s="1"/>
  <c r="N76" i="12"/>
  <c r="N105" i="4" s="1"/>
  <c r="J220" i="15"/>
  <c r="J78" i="12"/>
  <c r="J107" i="4" s="1"/>
  <c r="Q38" i="7"/>
  <c r="Q5" i="7" s="1"/>
  <c r="Q55" i="7" s="1"/>
  <c r="G99" i="12"/>
  <c r="G160" i="4" s="1"/>
  <c r="O101" i="12"/>
  <c r="O162" i="4" s="1"/>
  <c r="O71" i="12"/>
  <c r="O70" i="12" s="1"/>
  <c r="N78" i="12"/>
  <c r="N107" i="4" s="1"/>
  <c r="I97" i="12"/>
  <c r="I158" i="4" s="1"/>
  <c r="L100" i="12"/>
  <c r="L161" i="4" s="1"/>
  <c r="Q71" i="12"/>
  <c r="Q70" i="12" s="1"/>
  <c r="O78" i="12"/>
  <c r="O107" i="4" s="1"/>
  <c r="F34" i="15"/>
  <c r="W115" i="15"/>
  <c r="J97" i="12"/>
  <c r="J158" i="4" s="1"/>
  <c r="M100" i="12"/>
  <c r="M161" i="4" s="1"/>
  <c r="R71" i="12"/>
  <c r="R70" i="12" s="1"/>
  <c r="B76" i="12"/>
  <c r="P78" i="12"/>
  <c r="P107" i="4" s="1"/>
  <c r="R38" i="7"/>
  <c r="R5" i="7" s="1"/>
  <c r="R52" i="7" s="1"/>
  <c r="K97" i="12"/>
  <c r="K158" i="4" s="1"/>
  <c r="R101" i="12"/>
  <c r="R162" i="4" s="1"/>
  <c r="S71" i="12"/>
  <c r="S70" i="12" s="1"/>
  <c r="C76" i="12"/>
  <c r="Q78" i="12"/>
  <c r="Q107" i="4" s="1"/>
  <c r="L97" i="12"/>
  <c r="L158" i="4" s="1"/>
  <c r="U71" i="12"/>
  <c r="U70" i="12" s="1"/>
  <c r="E76" i="12"/>
  <c r="E105" i="4" s="1"/>
  <c r="J34" i="15"/>
  <c r="V71" i="12"/>
  <c r="V70" i="12" s="1"/>
  <c r="K34" i="15"/>
  <c r="C216" i="15"/>
  <c r="T78" i="12"/>
  <c r="T107" i="4" s="1"/>
  <c r="M34" i="15"/>
  <c r="D216" i="15"/>
  <c r="X38" i="7"/>
  <c r="X5" i="7" s="1"/>
  <c r="X54" i="7" s="1"/>
  <c r="U78" i="12"/>
  <c r="U107" i="4" s="1"/>
  <c r="E216" i="15"/>
  <c r="Y38" i="7"/>
  <c r="Y5" i="7" s="1"/>
  <c r="Y55" i="7" s="1"/>
  <c r="V78" i="12"/>
  <c r="V107" i="4" s="1"/>
  <c r="F216" i="15"/>
  <c r="S75" i="12"/>
  <c r="G216" i="15"/>
  <c r="R97" i="12"/>
  <c r="R158" i="4" s="1"/>
  <c r="H216" i="15"/>
  <c r="S97" i="12"/>
  <c r="S158" i="4" s="1"/>
  <c r="U75" i="12"/>
  <c r="I216" i="15"/>
  <c r="S99" i="12"/>
  <c r="S160" i="4" s="1"/>
  <c r="V75" i="12"/>
  <c r="V104" i="4" s="1"/>
  <c r="B38" i="7"/>
  <c r="B5" i="7" s="1"/>
  <c r="B54" i="7" s="1"/>
  <c r="G70" i="12"/>
  <c r="W75" i="12"/>
  <c r="W104" i="4" s="1"/>
  <c r="K216" i="15"/>
  <c r="C38" i="7"/>
  <c r="C5" i="7" s="1"/>
  <c r="C53" i="7" s="1"/>
  <c r="V97" i="12"/>
  <c r="V158" i="4" s="1"/>
  <c r="D38" i="7"/>
  <c r="D5" i="7" s="1"/>
  <c r="D53" i="7" s="1"/>
  <c r="W97" i="12"/>
  <c r="W158" i="4" s="1"/>
  <c r="V99" i="12"/>
  <c r="V160" i="4" s="1"/>
  <c r="B101" i="12"/>
  <c r="B162" i="4" s="1"/>
  <c r="S76" i="12"/>
  <c r="S105" i="4" s="1"/>
  <c r="I115" i="15"/>
  <c r="X97" i="12"/>
  <c r="X158" i="4" s="1"/>
  <c r="W99" i="12"/>
  <c r="W160" i="4" s="1"/>
  <c r="U76" i="12"/>
  <c r="U105" i="4" s="1"/>
  <c r="B78" i="12"/>
  <c r="B107" i="4" s="1"/>
  <c r="N216" i="15"/>
  <c r="Y97" i="12"/>
  <c r="Y158" i="4" s="1"/>
  <c r="V76" i="12"/>
  <c r="V105" i="4" s="1"/>
  <c r="C78" i="12"/>
  <c r="C107" i="4" s="1"/>
  <c r="K115" i="15"/>
  <c r="B71" i="12"/>
  <c r="B70" i="12" s="1"/>
  <c r="D78" i="12"/>
  <c r="D107" i="4" s="1"/>
  <c r="L115" i="15"/>
  <c r="P216" i="15"/>
  <c r="S216" i="15"/>
  <c r="C71" i="12"/>
  <c r="C70" i="12" s="1"/>
  <c r="E78" i="12"/>
  <c r="E107" i="4" s="1"/>
  <c r="M115" i="15"/>
  <c r="Q216" i="15"/>
  <c r="T216" i="15"/>
  <c r="U216" i="15"/>
  <c r="V216" i="15"/>
  <c r="N38" i="7"/>
  <c r="N5" i="7" s="1"/>
  <c r="N55" i="7" s="1"/>
  <c r="S115" i="15"/>
  <c r="X216" i="15"/>
  <c r="P38" i="7"/>
  <c r="P5" i="7" s="1"/>
  <c r="P52" i="7" s="1"/>
  <c r="J100" i="12"/>
  <c r="J161" i="4" s="1"/>
  <c r="Y216" i="15"/>
  <c r="W224" i="13"/>
  <c r="P56" i="4"/>
  <c r="P131" i="4" s="1"/>
  <c r="D65" i="12"/>
  <c r="D57" i="4" s="1"/>
  <c r="X241" i="14"/>
  <c r="D261" i="14"/>
  <c r="N241" i="15"/>
  <c r="R251" i="15"/>
  <c r="Q56" i="4"/>
  <c r="Q131" i="4" s="1"/>
  <c r="Y224" i="13"/>
  <c r="Y241" i="14"/>
  <c r="E261" i="14"/>
  <c r="O241" i="15"/>
  <c r="S251" i="15"/>
  <c r="R56" i="4"/>
  <c r="R131" i="4" s="1"/>
  <c r="D60" i="4"/>
  <c r="P241" i="15"/>
  <c r="T251" i="15"/>
  <c r="C224" i="13"/>
  <c r="S56" i="4"/>
  <c r="C251" i="14"/>
  <c r="G261" i="14"/>
  <c r="Q241" i="15"/>
  <c r="U251" i="15"/>
  <c r="R241" i="15"/>
  <c r="V251" i="15"/>
  <c r="I65" i="12"/>
  <c r="E251" i="14"/>
  <c r="I261" i="14"/>
  <c r="S241" i="15"/>
  <c r="W251" i="15"/>
  <c r="X58" i="4"/>
  <c r="B241" i="14"/>
  <c r="F251" i="14"/>
  <c r="J261" i="14"/>
  <c r="T241" i="15"/>
  <c r="X251" i="15"/>
  <c r="D241" i="14"/>
  <c r="H251" i="14"/>
  <c r="L261" i="14"/>
  <c r="V241" i="15"/>
  <c r="T233" i="13"/>
  <c r="X243" i="13"/>
  <c r="E241" i="14"/>
  <c r="I251" i="14"/>
  <c r="M261" i="14"/>
  <c r="W241" i="15"/>
  <c r="U233" i="13"/>
  <c r="Y243" i="13"/>
  <c r="F241" i="14"/>
  <c r="J251" i="14"/>
  <c r="N261" i="14"/>
  <c r="X241" i="15"/>
  <c r="V233" i="13"/>
  <c r="B253" i="13"/>
  <c r="G224" i="13"/>
  <c r="G241" i="14"/>
  <c r="K251" i="14"/>
  <c r="O261" i="14"/>
  <c r="Y241" i="15"/>
  <c r="W233" i="13"/>
  <c r="C253" i="13"/>
  <c r="H224" i="13"/>
  <c r="H241" i="14"/>
  <c r="L251" i="14"/>
  <c r="P261" i="14"/>
  <c r="X233" i="13"/>
  <c r="D253" i="13"/>
  <c r="I224" i="13"/>
  <c r="I241" i="14"/>
  <c r="M251" i="14"/>
  <c r="Q261" i="14"/>
  <c r="J241" i="14"/>
  <c r="N251" i="14"/>
  <c r="R261" i="14"/>
  <c r="Y233" i="13"/>
  <c r="E253" i="13"/>
  <c r="S60" i="4"/>
  <c r="S133" i="4" s="1"/>
  <c r="B243" i="13"/>
  <c r="F253" i="13"/>
  <c r="K224" i="13"/>
  <c r="K241" i="14"/>
  <c r="O251" i="14"/>
  <c r="S261" i="14"/>
  <c r="E251" i="15"/>
  <c r="L241" i="14"/>
  <c r="P251" i="14"/>
  <c r="T261" i="14"/>
  <c r="B241" i="15"/>
  <c r="F251" i="15"/>
  <c r="C56" i="4"/>
  <c r="B65" i="12"/>
  <c r="M241" i="14"/>
  <c r="Q251" i="14"/>
  <c r="U261" i="14"/>
  <c r="C241" i="15"/>
  <c r="G251" i="15"/>
  <c r="O261" i="15"/>
  <c r="D56" i="4"/>
  <c r="R63" i="12"/>
  <c r="R55" i="4" s="1"/>
  <c r="C65" i="12"/>
  <c r="N241" i="14"/>
  <c r="R251" i="14"/>
  <c r="V261" i="14"/>
  <c r="D241" i="15"/>
  <c r="H251" i="15"/>
  <c r="J224" i="13"/>
  <c r="E56" i="4"/>
  <c r="E131" i="4" s="1"/>
  <c r="O59" i="4"/>
  <c r="S63" i="12"/>
  <c r="S55" i="4" s="1"/>
  <c r="O241" i="14"/>
  <c r="S251" i="14"/>
  <c r="W261" i="14"/>
  <c r="E241" i="15"/>
  <c r="I251" i="15"/>
  <c r="G241" i="15"/>
  <c r="K251" i="15"/>
  <c r="R241" i="14"/>
  <c r="V251" i="14"/>
  <c r="H241" i="15"/>
  <c r="L251" i="15"/>
  <c r="S224" i="13"/>
  <c r="I241" i="15"/>
  <c r="M251" i="15"/>
  <c r="T224" i="13"/>
  <c r="X224" i="13"/>
  <c r="D224" i="13"/>
  <c r="O65" i="12"/>
  <c r="O57" i="4" s="1"/>
  <c r="T5" i="4"/>
  <c r="T3" i="4"/>
  <c r="T128" i="4" s="1"/>
  <c r="H63" i="12"/>
  <c r="H55" i="4" s="1"/>
  <c r="H130" i="4" s="1"/>
  <c r="H57" i="4"/>
  <c r="H132" i="4" s="1"/>
  <c r="L63" i="12"/>
  <c r="L55" i="4" s="1"/>
  <c r="L130" i="4" s="1"/>
  <c r="L57" i="4"/>
  <c r="L132" i="4" s="1"/>
  <c r="R73" i="12"/>
  <c r="R102" i="4" s="1"/>
  <c r="R104" i="4"/>
  <c r="S104" i="4"/>
  <c r="U104" i="4"/>
  <c r="U73" i="12"/>
  <c r="U102" i="4" s="1"/>
  <c r="Q133" i="4"/>
  <c r="Y42" i="4"/>
  <c r="V73" i="12"/>
  <c r="V102" i="4" s="1"/>
  <c r="G253" i="13"/>
  <c r="C3" i="4"/>
  <c r="C128" i="4" s="1"/>
  <c r="P7" i="4"/>
  <c r="P132" i="4" s="1"/>
  <c r="J30" i="4"/>
  <c r="J33" i="4"/>
  <c r="N33" i="4"/>
  <c r="X39" i="4"/>
  <c r="D131" i="4"/>
  <c r="M31" i="12"/>
  <c r="B97" i="12"/>
  <c r="B158" i="4" s="1"/>
  <c r="F65" i="12"/>
  <c r="D243" i="13"/>
  <c r="H253" i="13"/>
  <c r="G30" i="4"/>
  <c r="I30" i="4"/>
  <c r="U82" i="12"/>
  <c r="K30" i="4"/>
  <c r="K33" i="4"/>
  <c r="O33" i="4"/>
  <c r="U133" i="4"/>
  <c r="E38" i="7"/>
  <c r="E5" i="7" s="1"/>
  <c r="E55" i="7" s="1"/>
  <c r="P3" i="12"/>
  <c r="W82" i="12"/>
  <c r="G65" i="12"/>
  <c r="E243" i="13"/>
  <c r="I253" i="13"/>
  <c r="L33" i="4"/>
  <c r="F131" i="4"/>
  <c r="C129" i="4"/>
  <c r="Q3" i="12"/>
  <c r="X82" i="12"/>
  <c r="P100" i="12"/>
  <c r="P161" i="4" s="1"/>
  <c r="B233" i="13"/>
  <c r="F243" i="13"/>
  <c r="J253" i="13"/>
  <c r="X42" i="4"/>
  <c r="G31" i="12"/>
  <c r="C243" i="13"/>
  <c r="D3" i="4"/>
  <c r="D128" i="4" s="1"/>
  <c r="E3" i="4"/>
  <c r="E128" i="4" s="1"/>
  <c r="L30" i="4"/>
  <c r="P33" i="4"/>
  <c r="I3" i="4"/>
  <c r="I128" i="4" s="1"/>
  <c r="S7" i="4"/>
  <c r="S132" i="4" s="1"/>
  <c r="M30" i="4"/>
  <c r="M33" i="4"/>
  <c r="Q33" i="4"/>
  <c r="S3" i="12"/>
  <c r="Y82" i="12"/>
  <c r="Q100" i="12"/>
  <c r="Q161" i="4" s="1"/>
  <c r="U101" i="12"/>
  <c r="U162" i="4" s="1"/>
  <c r="C233" i="13"/>
  <c r="G243" i="13"/>
  <c r="K253" i="13"/>
  <c r="V39" i="4"/>
  <c r="T7" i="4"/>
  <c r="H131" i="4"/>
  <c r="Q31" i="12"/>
  <c r="B63" i="12"/>
  <c r="J65" i="12"/>
  <c r="R100" i="12"/>
  <c r="R161" i="4" s="1"/>
  <c r="V101" i="12"/>
  <c r="V162" i="4" s="1"/>
  <c r="D233" i="13"/>
  <c r="H243" i="13"/>
  <c r="L253" i="13"/>
  <c r="T42" i="4"/>
  <c r="U42" i="4"/>
  <c r="Q7" i="4"/>
  <c r="Q132" i="4" s="1"/>
  <c r="L3" i="4"/>
  <c r="L128" i="4" s="1"/>
  <c r="U7" i="4"/>
  <c r="O30" i="4"/>
  <c r="I56" i="4"/>
  <c r="I131" i="4" s="1"/>
  <c r="U3" i="12"/>
  <c r="G97" i="12"/>
  <c r="G158" i="4" s="1"/>
  <c r="K65" i="12"/>
  <c r="O99" i="12"/>
  <c r="O160" i="4" s="1"/>
  <c r="S100" i="12"/>
  <c r="S161" i="4" s="1"/>
  <c r="E233" i="13"/>
  <c r="I243" i="13"/>
  <c r="M253" i="13"/>
  <c r="O7" i="4"/>
  <c r="P30" i="4"/>
  <c r="J56" i="4"/>
  <c r="J131" i="4" s="1"/>
  <c r="R58" i="4"/>
  <c r="R106" i="4"/>
  <c r="X3" i="12"/>
  <c r="D63" i="12"/>
  <c r="D55" i="4" s="1"/>
  <c r="D130" i="4" s="1"/>
  <c r="H97" i="12"/>
  <c r="H158" i="4" s="1"/>
  <c r="T100" i="12"/>
  <c r="T161" i="4" s="1"/>
  <c r="X101" i="12"/>
  <c r="X162" i="4" s="1"/>
  <c r="F233" i="13"/>
  <c r="J243" i="13"/>
  <c r="N253" i="13"/>
  <c r="S42" i="4"/>
  <c r="B42" i="4"/>
  <c r="S106" i="4"/>
  <c r="M65" i="12"/>
  <c r="Q99" i="12"/>
  <c r="Q160" i="4" s="1"/>
  <c r="U100" i="12"/>
  <c r="U161" i="4" s="1"/>
  <c r="Y101" i="12"/>
  <c r="Y162" i="4" s="1"/>
  <c r="N75" i="12"/>
  <c r="N98" i="12" s="1"/>
  <c r="N159" i="4" s="1"/>
  <c r="G233" i="13"/>
  <c r="K243" i="13"/>
  <c r="O253" i="13"/>
  <c r="T39" i="4"/>
  <c r="C42" i="4"/>
  <c r="L38" i="7"/>
  <c r="L5" i="7" s="1"/>
  <c r="U31" i="12"/>
  <c r="V100" i="12"/>
  <c r="V161" i="4" s="1"/>
  <c r="O75" i="12"/>
  <c r="H233" i="13"/>
  <c r="L243" i="13"/>
  <c r="P253" i="13"/>
  <c r="D42" i="4"/>
  <c r="U106" i="4"/>
  <c r="W100" i="12"/>
  <c r="W161" i="4" s="1"/>
  <c r="Q75" i="12"/>
  <c r="I233" i="13"/>
  <c r="M243" i="13"/>
  <c r="Q253" i="13"/>
  <c r="R33" i="4"/>
  <c r="R132" i="4"/>
  <c r="B133" i="4"/>
  <c r="V106" i="4"/>
  <c r="J233" i="13"/>
  <c r="N243" i="13"/>
  <c r="R253" i="13"/>
  <c r="H30" i="4"/>
  <c r="W106" i="4"/>
  <c r="K233" i="13"/>
  <c r="O243" i="13"/>
  <c r="S253" i="13"/>
  <c r="I38" i="7"/>
  <c r="I5" i="7" s="1"/>
  <c r="I55" i="7" s="1"/>
  <c r="R98" i="12"/>
  <c r="R159" i="4" s="1"/>
  <c r="L233" i="13"/>
  <c r="P243" i="13"/>
  <c r="T253" i="13"/>
  <c r="W39" i="4"/>
  <c r="J38" i="7"/>
  <c r="J5" i="7" s="1"/>
  <c r="J55" i="7" s="1"/>
  <c r="S98" i="12"/>
  <c r="S159" i="4" s="1"/>
  <c r="M233" i="13"/>
  <c r="Q243" i="13"/>
  <c r="U253" i="13"/>
  <c r="N133" i="4"/>
  <c r="F30" i="4"/>
  <c r="N233" i="13"/>
  <c r="R243" i="13"/>
  <c r="V253" i="13"/>
  <c r="U39" i="4"/>
  <c r="U33" i="4"/>
  <c r="I82" i="12"/>
  <c r="W31" i="12"/>
  <c r="U65" i="12"/>
  <c r="O233" i="13"/>
  <c r="S243" i="13"/>
  <c r="W253" i="13"/>
  <c r="S33" i="4"/>
  <c r="G39" i="4"/>
  <c r="V30" i="4"/>
  <c r="D133" i="4"/>
  <c r="W30" i="4"/>
  <c r="C7" i="4"/>
  <c r="D7" i="4"/>
  <c r="D132" i="4" s="1"/>
  <c r="B30" i="4"/>
  <c r="T131" i="4"/>
  <c r="H133" i="4"/>
  <c r="W38" i="7"/>
  <c r="W5" i="7" s="1"/>
  <c r="W53" i="7" s="1"/>
  <c r="N63" i="12"/>
  <c r="V65" i="12"/>
  <c r="B100" i="12"/>
  <c r="B161" i="4" s="1"/>
  <c r="F101" i="12"/>
  <c r="F162" i="4" s="1"/>
  <c r="P233" i="13"/>
  <c r="T243" i="13"/>
  <c r="X253" i="13"/>
  <c r="E65" i="12"/>
  <c r="T33" i="4"/>
  <c r="E42" i="4"/>
  <c r="V33" i="4"/>
  <c r="H39" i="4"/>
  <c r="I39" i="4"/>
  <c r="F133" i="4"/>
  <c r="E7" i="4"/>
  <c r="C30" i="4"/>
  <c r="U131" i="4"/>
  <c r="I133" i="4"/>
  <c r="K82" i="12"/>
  <c r="O63" i="12"/>
  <c r="W65" i="12"/>
  <c r="C100" i="12"/>
  <c r="C161" i="4" s="1"/>
  <c r="G101" i="12"/>
  <c r="G162" i="4" s="1"/>
  <c r="Q233" i="13"/>
  <c r="U243" i="13"/>
  <c r="Y253" i="13"/>
  <c r="I42" i="4"/>
  <c r="G42" i="4"/>
  <c r="E133" i="4"/>
  <c r="X33" i="4"/>
  <c r="D30" i="4"/>
  <c r="N39" i="4"/>
  <c r="V56" i="4"/>
  <c r="V131" i="4" s="1"/>
  <c r="B58" i="4"/>
  <c r="F59" i="4"/>
  <c r="J60" i="4"/>
  <c r="J133" i="4" s="1"/>
  <c r="L82" i="12"/>
  <c r="P63" i="12"/>
  <c r="P55" i="4" s="1"/>
  <c r="T97" i="12"/>
  <c r="T158" i="4" s="1"/>
  <c r="D100" i="12"/>
  <c r="D161" i="4" s="1"/>
  <c r="H101" i="12"/>
  <c r="H162" i="4" s="1"/>
  <c r="R233" i="13"/>
  <c r="V243" i="13"/>
  <c r="F42" i="4"/>
  <c r="T132" i="4"/>
  <c r="W33" i="4"/>
  <c r="H42" i="4"/>
  <c r="X30" i="4"/>
  <c r="H3" i="4"/>
  <c r="H128" i="4" s="1"/>
  <c r="Y33" i="4"/>
  <c r="G7" i="4"/>
  <c r="E30" i="4"/>
  <c r="O39" i="4"/>
  <c r="W56" i="4"/>
  <c r="C58" i="4"/>
  <c r="G59" i="4"/>
  <c r="K60" i="4"/>
  <c r="M82" i="12"/>
  <c r="Q63" i="12"/>
  <c r="U97" i="12"/>
  <c r="U158" i="4" s="1"/>
  <c r="Y65" i="12"/>
  <c r="Y63" i="12" s="1"/>
  <c r="E100" i="12"/>
  <c r="E161" i="4" s="1"/>
  <c r="S233" i="13"/>
  <c r="W243" i="13"/>
  <c r="T130" i="4"/>
  <c r="E31" i="12"/>
  <c r="M133" i="4"/>
  <c r="T82" i="12"/>
  <c r="X63" i="12"/>
  <c r="X55" i="4" s="1"/>
  <c r="B147" i="11"/>
  <c r="B56" i="8"/>
  <c r="B101" i="4" s="1"/>
  <c r="C147" i="11"/>
  <c r="C56" i="8"/>
  <c r="C101" i="4" s="1"/>
  <c r="D147" i="11"/>
  <c r="D56" i="8"/>
  <c r="D101" i="4" s="1"/>
  <c r="F147" i="11"/>
  <c r="F56" i="8"/>
  <c r="F101" i="4" s="1"/>
  <c r="Q136" i="11"/>
  <c r="Q55" i="8"/>
  <c r="Q100" i="4" s="1"/>
  <c r="R136" i="11"/>
  <c r="R52" i="8"/>
  <c r="R55" i="8"/>
  <c r="S136" i="11"/>
  <c r="S52" i="8"/>
  <c r="S55" i="8"/>
  <c r="U136" i="11"/>
  <c r="U55" i="8"/>
  <c r="U100" i="4" s="1"/>
  <c r="V136" i="11"/>
  <c r="V52" i="8"/>
  <c r="V55" i="8"/>
  <c r="W136" i="11"/>
  <c r="W52" i="8"/>
  <c r="W51" i="8" s="1"/>
  <c r="W55" i="8"/>
  <c r="X136" i="11"/>
  <c r="X52" i="8"/>
  <c r="X51" i="8" s="1"/>
  <c r="X55" i="8"/>
  <c r="S147" i="11"/>
  <c r="S56" i="8"/>
  <c r="S101" i="4" s="1"/>
  <c r="Y136" i="11"/>
  <c r="Y55" i="8"/>
  <c r="Y100" i="4" s="1"/>
  <c r="T147" i="11"/>
  <c r="T52" i="8"/>
  <c r="T56" i="8"/>
  <c r="T101" i="4" s="1"/>
  <c r="V147" i="11"/>
  <c r="V56" i="8"/>
  <c r="V101" i="4" s="1"/>
  <c r="W147" i="11"/>
  <c r="W56" i="8"/>
  <c r="W101" i="4" s="1"/>
  <c r="V67" i="8"/>
  <c r="V156" i="4" s="1"/>
  <c r="C54" i="8"/>
  <c r="C99" i="4" s="1"/>
  <c r="W67" i="8"/>
  <c r="W156" i="4" s="1"/>
  <c r="D55" i="8"/>
  <c r="D100" i="4" s="1"/>
  <c r="J56" i="8"/>
  <c r="J101" i="4" s="1"/>
  <c r="G5" i="11"/>
  <c r="E55" i="8"/>
  <c r="E100" i="4" s="1"/>
  <c r="K56" i="8"/>
  <c r="K101" i="4" s="1"/>
  <c r="H5" i="11"/>
  <c r="U66" i="8"/>
  <c r="U155" i="4" s="1"/>
  <c r="F55" i="8"/>
  <c r="F100" i="4" s="1"/>
  <c r="L56" i="8"/>
  <c r="I5" i="11"/>
  <c r="V66" i="8"/>
  <c r="V155" i="4" s="1"/>
  <c r="N56" i="8"/>
  <c r="N101" i="4" s="1"/>
  <c r="J5" i="11"/>
  <c r="O56" i="8"/>
  <c r="O54" i="8" s="1"/>
  <c r="O99" i="4" s="1"/>
  <c r="X54" i="11"/>
  <c r="M38" i="7"/>
  <c r="M5" i="7" s="1"/>
  <c r="M55" i="7" s="1"/>
  <c r="P56" i="8"/>
  <c r="L5" i="11"/>
  <c r="B52" i="8"/>
  <c r="B51" i="8" s="1"/>
  <c r="R56" i="8"/>
  <c r="R101" i="4" s="1"/>
  <c r="C52" i="8"/>
  <c r="C51" i="8" s="1"/>
  <c r="D52" i="8"/>
  <c r="D51" i="8" s="1"/>
  <c r="F52" i="8"/>
  <c r="F51" i="8" s="1"/>
  <c r="N54" i="8"/>
  <c r="N99" i="4" s="1"/>
  <c r="R51" i="8"/>
  <c r="S51" i="8"/>
  <c r="K52" i="8"/>
  <c r="K51" i="8" s="1"/>
  <c r="C100" i="4"/>
  <c r="T51" i="8"/>
  <c r="N52" i="8"/>
  <c r="N51" i="8" s="1"/>
  <c r="L128" i="11"/>
  <c r="O52" i="8"/>
  <c r="O51" i="8" s="1"/>
  <c r="V51" i="8"/>
  <c r="T55" i="8"/>
  <c r="K100" i="4"/>
  <c r="P52" i="8"/>
  <c r="P51" i="8" s="1"/>
  <c r="N128" i="11"/>
  <c r="O128" i="11"/>
  <c r="N67" i="8"/>
  <c r="N156" i="4" s="1"/>
  <c r="P128" i="11"/>
  <c r="P67" i="8"/>
  <c r="P156" i="4" s="1"/>
  <c r="R128" i="11"/>
  <c r="R67" i="8"/>
  <c r="R156" i="4" s="1"/>
  <c r="T128" i="11"/>
  <c r="S67" i="8"/>
  <c r="S156" i="4" s="1"/>
  <c r="T67" i="8"/>
  <c r="T156" i="4" s="1"/>
  <c r="V128" i="11"/>
  <c r="Q66" i="8"/>
  <c r="Q155" i="4" s="1"/>
  <c r="W128" i="11"/>
  <c r="M53" i="4"/>
  <c r="O53" i="4"/>
  <c r="B47" i="8"/>
  <c r="B52" i="4" s="1"/>
  <c r="Y136" i="9"/>
  <c r="C147" i="9"/>
  <c r="O145" i="10"/>
  <c r="S156" i="10"/>
  <c r="O145" i="11"/>
  <c r="D147" i="9"/>
  <c r="P145" i="10"/>
  <c r="T156" i="10"/>
  <c r="P145" i="11"/>
  <c r="B156" i="11"/>
  <c r="U53" i="4"/>
  <c r="Q145" i="10"/>
  <c r="U156" i="10"/>
  <c r="Q145" i="11"/>
  <c r="C156" i="11"/>
  <c r="H47" i="8"/>
  <c r="H52" i="4" s="1"/>
  <c r="R145" i="10"/>
  <c r="V156" i="10"/>
  <c r="R145" i="11"/>
  <c r="D156" i="11"/>
  <c r="I47" i="8"/>
  <c r="I52" i="4" s="1"/>
  <c r="S145" i="10"/>
  <c r="W156" i="10"/>
  <c r="S145" i="11"/>
  <c r="J47" i="8"/>
  <c r="J52" i="4" s="1"/>
  <c r="T145" i="10"/>
  <c r="X156" i="10"/>
  <c r="T145" i="11"/>
  <c r="F156" i="11"/>
  <c r="L47" i="8"/>
  <c r="L52" i="4" s="1"/>
  <c r="U145" i="10"/>
  <c r="Y156" i="10"/>
  <c r="U145" i="11"/>
  <c r="G156" i="11"/>
  <c r="M47" i="8"/>
  <c r="M52" i="4" s="1"/>
  <c r="M129" i="4" s="1"/>
  <c r="V145" i="10"/>
  <c r="V145" i="11"/>
  <c r="H156" i="11"/>
  <c r="O47" i="8"/>
  <c r="O52" i="4" s="1"/>
  <c r="O129" i="4" s="1"/>
  <c r="W145" i="10"/>
  <c r="W145" i="11"/>
  <c r="I156" i="11"/>
  <c r="X145" i="10"/>
  <c r="X145" i="11"/>
  <c r="J156" i="11"/>
  <c r="Y145" i="10"/>
  <c r="Y145" i="11"/>
  <c r="P47" i="8"/>
  <c r="C156" i="10"/>
  <c r="M156" i="11"/>
  <c r="D156" i="10"/>
  <c r="B156" i="10"/>
  <c r="E156" i="10"/>
  <c r="B145" i="10"/>
  <c r="F156" i="10"/>
  <c r="B145" i="11"/>
  <c r="S54" i="4"/>
  <c r="B129" i="4"/>
  <c r="K47" i="8"/>
  <c r="W136" i="9"/>
  <c r="X136" i="9"/>
  <c r="T53" i="4"/>
  <c r="X54" i="4"/>
  <c r="N47" i="8"/>
  <c r="N59" i="8" s="1"/>
  <c r="B147" i="9"/>
  <c r="O65" i="8"/>
  <c r="O154" i="4" s="1"/>
  <c r="Q47" i="8"/>
  <c r="Q52" i="4" s="1"/>
  <c r="E147" i="9"/>
  <c r="R47" i="8"/>
  <c r="R59" i="8" s="1"/>
  <c r="B136" i="9"/>
  <c r="F147" i="9"/>
  <c r="S47" i="8"/>
  <c r="S59" i="8" s="1"/>
  <c r="C136" i="9"/>
  <c r="G147" i="9"/>
  <c r="S39" i="7"/>
  <c r="S38" i="7" s="1"/>
  <c r="S5" i="7" s="1"/>
  <c r="K17" i="8"/>
  <c r="T47" i="8"/>
  <c r="D136" i="9"/>
  <c r="H147" i="9"/>
  <c r="T39" i="7"/>
  <c r="T38" i="7" s="1"/>
  <c r="T5" i="7" s="1"/>
  <c r="U47" i="8"/>
  <c r="U52" i="4" s="1"/>
  <c r="Y66" i="8"/>
  <c r="Y155" i="4" s="1"/>
  <c r="E136" i="9"/>
  <c r="I147" i="9"/>
  <c r="M17" i="8"/>
  <c r="V47" i="8"/>
  <c r="V59" i="8" s="1"/>
  <c r="B67" i="8"/>
  <c r="B156" i="4" s="1"/>
  <c r="B54" i="8"/>
  <c r="B99" i="4" s="1"/>
  <c r="F136" i="9"/>
  <c r="J147" i="9"/>
  <c r="V39" i="7"/>
  <c r="V38" i="7" s="1"/>
  <c r="V5" i="7" s="1"/>
  <c r="V54" i="7" s="1"/>
  <c r="W47" i="8"/>
  <c r="W59" i="8" s="1"/>
  <c r="C67" i="8"/>
  <c r="C156" i="4" s="1"/>
  <c r="G136" i="9"/>
  <c r="K147" i="9"/>
  <c r="X47" i="8"/>
  <c r="H136" i="9"/>
  <c r="L147" i="9"/>
  <c r="Y47" i="8"/>
  <c r="Y52" i="4" s="1"/>
  <c r="I136" i="9"/>
  <c r="M147" i="9"/>
  <c r="Q17" i="8"/>
  <c r="B66" i="8"/>
  <c r="B155" i="4" s="1"/>
  <c r="F67" i="8"/>
  <c r="F156" i="4" s="1"/>
  <c r="J136" i="9"/>
  <c r="N147" i="9"/>
  <c r="D67" i="8"/>
  <c r="D156" i="4" s="1"/>
  <c r="L101" i="4"/>
  <c r="C66" i="8"/>
  <c r="C155" i="4" s="1"/>
  <c r="G67" i="8"/>
  <c r="G156" i="4" s="1"/>
  <c r="K136" i="9"/>
  <c r="O147" i="9"/>
  <c r="G53" i="4"/>
  <c r="S17" i="8"/>
  <c r="H67" i="8"/>
  <c r="H156" i="4" s="1"/>
  <c r="L136" i="9"/>
  <c r="P147" i="9"/>
  <c r="O101" i="4"/>
  <c r="M136" i="9"/>
  <c r="Q147" i="9"/>
  <c r="E129" i="4"/>
  <c r="B65" i="8"/>
  <c r="B154" i="4" s="1"/>
  <c r="J67" i="8"/>
  <c r="J156" i="4" s="1"/>
  <c r="N136" i="9"/>
  <c r="R147" i="9"/>
  <c r="F129" i="4"/>
  <c r="F38" i="7"/>
  <c r="F5" i="7" s="1"/>
  <c r="F53" i="7" s="1"/>
  <c r="C65" i="8"/>
  <c r="C154" i="4" s="1"/>
  <c r="K67" i="8"/>
  <c r="K156" i="4" s="1"/>
  <c r="O136" i="9"/>
  <c r="S147" i="9"/>
  <c r="G129" i="4"/>
  <c r="K38" i="7"/>
  <c r="K5" i="7" s="1"/>
  <c r="K52" i="7" s="1"/>
  <c r="O38" i="7"/>
  <c r="O5" i="7" s="1"/>
  <c r="D47" i="8"/>
  <c r="D59" i="8" s="1"/>
  <c r="P136" i="9"/>
  <c r="T147" i="9"/>
  <c r="H129" i="4"/>
  <c r="Q136" i="9"/>
  <c r="U147" i="9"/>
  <c r="I129" i="4"/>
  <c r="R136" i="9"/>
  <c r="V147" i="9"/>
  <c r="N53" i="4"/>
  <c r="R54" i="4"/>
  <c r="O67" i="8"/>
  <c r="O156" i="4" s="1"/>
  <c r="S136" i="9"/>
  <c r="W147" i="9"/>
  <c r="T136" i="9"/>
  <c r="X147" i="9"/>
  <c r="L129" i="4"/>
  <c r="U136" i="9"/>
  <c r="Y147" i="9"/>
  <c r="H5" i="6"/>
  <c r="H42" i="6" s="1"/>
  <c r="I46" i="6"/>
  <c r="M5" i="6"/>
  <c r="M47" i="6" s="1"/>
  <c r="B5" i="6"/>
  <c r="F5" i="6"/>
  <c r="C5" i="6"/>
  <c r="B46" i="6"/>
  <c r="C46" i="6"/>
  <c r="T5" i="6"/>
  <c r="T48" i="6" s="1"/>
  <c r="E5" i="6"/>
  <c r="J5" i="6"/>
  <c r="J42" i="6" s="1"/>
  <c r="K5" i="6"/>
  <c r="K44" i="6" s="1"/>
  <c r="W88" i="4"/>
  <c r="E42" i="6"/>
  <c r="X88" i="4"/>
  <c r="F42" i="6"/>
  <c r="N44" i="6"/>
  <c r="R45" i="6"/>
  <c r="U88" i="4"/>
  <c r="Y88" i="4"/>
  <c r="G42" i="6"/>
  <c r="K43" i="6"/>
  <c r="O44" i="6"/>
  <c r="S45" i="6"/>
  <c r="V88" i="4"/>
  <c r="D5" i="6"/>
  <c r="D42" i="6" s="1"/>
  <c r="L43" i="6"/>
  <c r="P44" i="6"/>
  <c r="I42" i="6"/>
  <c r="U45" i="6"/>
  <c r="N43" i="6"/>
  <c r="R44" i="6"/>
  <c r="G5" i="6"/>
  <c r="O43" i="6"/>
  <c r="S44" i="6"/>
  <c r="P43" i="6"/>
  <c r="B88" i="4"/>
  <c r="L42" i="6"/>
  <c r="C88" i="4"/>
  <c r="I5" i="6"/>
  <c r="I43" i="6" s="1"/>
  <c r="M42" i="6"/>
  <c r="Q43" i="6"/>
  <c r="Y45" i="6"/>
  <c r="T27" i="5"/>
  <c r="D88" i="4"/>
  <c r="N42" i="6"/>
  <c r="R43" i="6"/>
  <c r="E88" i="4"/>
  <c r="O42" i="6"/>
  <c r="S43" i="6"/>
  <c r="V27" i="5"/>
  <c r="F88" i="4"/>
  <c r="P42" i="6"/>
  <c r="T43" i="6"/>
  <c r="Q42" i="6"/>
  <c r="E46" i="6"/>
  <c r="R42" i="6"/>
  <c r="B45" i="6"/>
  <c r="Y27" i="5"/>
  <c r="S42" i="6"/>
  <c r="C45" i="6"/>
  <c r="P5" i="6"/>
  <c r="X43" i="6"/>
  <c r="D45" i="6"/>
  <c r="J88" i="4"/>
  <c r="T42" i="6"/>
  <c r="K88" i="4"/>
  <c r="Q5" i="6"/>
  <c r="Q44" i="6" s="1"/>
  <c r="U42" i="6"/>
  <c r="E45" i="6"/>
  <c r="B44" i="6"/>
  <c r="F45" i="6"/>
  <c r="W42" i="6"/>
  <c r="C44" i="6"/>
  <c r="G45" i="6"/>
  <c r="D44" i="6"/>
  <c r="C27" i="5"/>
  <c r="O88" i="4"/>
  <c r="U5" i="6"/>
  <c r="U43" i="6" s="1"/>
  <c r="Y42" i="6"/>
  <c r="E44" i="6"/>
  <c r="I45" i="6"/>
  <c r="D27" i="5"/>
  <c r="D5" i="5" s="1"/>
  <c r="D47" i="5" s="1"/>
  <c r="P88" i="4"/>
  <c r="V5" i="6"/>
  <c r="V45" i="6" s="1"/>
  <c r="B43" i="6"/>
  <c r="F44" i="6"/>
  <c r="J45" i="6"/>
  <c r="Q88" i="4"/>
  <c r="W5" i="6"/>
  <c r="W47" i="6" s="1"/>
  <c r="C43" i="6"/>
  <c r="G44" i="6"/>
  <c r="F27" i="5"/>
  <c r="F5" i="5" s="1"/>
  <c r="R88" i="4"/>
  <c r="X5" i="6"/>
  <c r="X42" i="6" s="1"/>
  <c r="D43" i="6"/>
  <c r="H44" i="6"/>
  <c r="S88" i="4"/>
  <c r="Y5" i="6"/>
  <c r="Y43" i="6" s="1"/>
  <c r="E43" i="6"/>
  <c r="I44" i="6"/>
  <c r="T88" i="4"/>
  <c r="B42" i="6"/>
  <c r="F43" i="6"/>
  <c r="J44" i="6"/>
  <c r="C42" i="6"/>
  <c r="G43" i="6"/>
  <c r="H43" i="6"/>
  <c r="L44" i="6"/>
  <c r="A1" i="51"/>
  <c r="A1" i="46"/>
  <c r="A1" i="50"/>
  <c r="A1" i="47"/>
  <c r="A1" i="49"/>
  <c r="A1" i="48"/>
  <c r="A1" i="40"/>
  <c r="A1" i="44"/>
  <c r="A1" i="43"/>
  <c r="A1" i="42"/>
  <c r="A1" i="39"/>
  <c r="A1" i="41"/>
  <c r="A1" i="45"/>
  <c r="A1" i="35"/>
  <c r="A1" i="37"/>
  <c r="A1" i="36"/>
  <c r="A1" i="38"/>
  <c r="A1" i="33"/>
  <c r="A1" i="34"/>
  <c r="A1" i="32"/>
  <c r="A1" i="31"/>
  <c r="A1" i="30"/>
  <c r="A1" i="29"/>
  <c r="A1" i="28"/>
  <c r="A1" i="25"/>
  <c r="A1" i="24"/>
  <c r="A1" i="27"/>
  <c r="A1" i="26"/>
  <c r="A1" i="23"/>
  <c r="A1" i="22"/>
  <c r="A1" i="21"/>
  <c r="A1" i="20"/>
  <c r="A1" i="19"/>
  <c r="A1" i="17"/>
  <c r="A1" i="16"/>
  <c r="A1" i="18"/>
  <c r="A1" i="15"/>
  <c r="A1" i="14"/>
  <c r="A1" i="13"/>
  <c r="A1" i="7"/>
  <c r="A1" i="11"/>
  <c r="A1" i="10"/>
  <c r="A1" i="9"/>
  <c r="A1" i="8"/>
  <c r="A1" i="12"/>
  <c r="A1" i="6"/>
  <c r="A1" i="5"/>
  <c r="A1" i="4"/>
  <c r="C5" i="5"/>
  <c r="C42" i="5" s="1"/>
  <c r="C131" i="4"/>
  <c r="K131" i="4"/>
  <c r="S131" i="4"/>
  <c r="C133" i="4"/>
  <c r="K133" i="4"/>
  <c r="C136" i="4"/>
  <c r="K136" i="4"/>
  <c r="S136" i="4"/>
  <c r="C137" i="4"/>
  <c r="K137" i="4"/>
  <c r="S137" i="4"/>
  <c r="S138" i="4"/>
  <c r="C139" i="4"/>
  <c r="K139" i="4"/>
  <c r="S139" i="4"/>
  <c r="C140" i="4"/>
  <c r="K140" i="4"/>
  <c r="S140" i="4"/>
  <c r="C141" i="4"/>
  <c r="K141" i="4"/>
  <c r="S141" i="4"/>
  <c r="K142" i="4"/>
  <c r="S142" i="4"/>
  <c r="C143" i="4"/>
  <c r="K143" i="4"/>
  <c r="S143" i="4"/>
  <c r="C144" i="4"/>
  <c r="K144" i="4"/>
  <c r="S144" i="4"/>
  <c r="C145" i="4"/>
  <c r="K145" i="4"/>
  <c r="S145" i="4"/>
  <c r="C146" i="4"/>
  <c r="K146" i="4"/>
  <c r="S146" i="4"/>
  <c r="C147" i="4"/>
  <c r="K147" i="4"/>
  <c r="S147" i="4"/>
  <c r="C148" i="4"/>
  <c r="K148" i="4"/>
  <c r="S148" i="4"/>
  <c r="C149" i="4"/>
  <c r="K149" i="4"/>
  <c r="S149" i="4"/>
  <c r="C150" i="4"/>
  <c r="K150" i="4"/>
  <c r="S150" i="4"/>
  <c r="C151" i="4"/>
  <c r="K151" i="4"/>
  <c r="S151" i="4"/>
  <c r="T46" i="5"/>
  <c r="T5" i="5"/>
  <c r="T44" i="5" s="1"/>
  <c r="L133" i="4"/>
  <c r="T133" i="4"/>
  <c r="L136" i="4"/>
  <c r="D137" i="4"/>
  <c r="L137" i="4"/>
  <c r="T137" i="4"/>
  <c r="D139" i="4"/>
  <c r="L139" i="4"/>
  <c r="T139" i="4"/>
  <c r="D140" i="4"/>
  <c r="L140" i="4"/>
  <c r="T140" i="4"/>
  <c r="D141" i="4"/>
  <c r="L141" i="4"/>
  <c r="T141" i="4"/>
  <c r="L142" i="4"/>
  <c r="T142" i="4"/>
  <c r="D143" i="4"/>
  <c r="L143" i="4"/>
  <c r="T143" i="4"/>
  <c r="D144" i="4"/>
  <c r="L144" i="4"/>
  <c r="T144" i="4"/>
  <c r="D145" i="4"/>
  <c r="L145" i="4"/>
  <c r="T145" i="4"/>
  <c r="D146" i="4"/>
  <c r="L146" i="4"/>
  <c r="T146" i="4"/>
  <c r="D147" i="4"/>
  <c r="L147" i="4"/>
  <c r="T147" i="4"/>
  <c r="D148" i="4"/>
  <c r="L148" i="4"/>
  <c r="T148" i="4"/>
  <c r="D149" i="4"/>
  <c r="L149" i="4"/>
  <c r="T149" i="4"/>
  <c r="D150" i="4"/>
  <c r="L150" i="4"/>
  <c r="T150" i="4"/>
  <c r="D151" i="4"/>
  <c r="L151" i="4"/>
  <c r="T151" i="4"/>
  <c r="U137" i="4"/>
  <c r="E138" i="4"/>
  <c r="M138" i="4"/>
  <c r="U138" i="4"/>
  <c r="E139" i="4"/>
  <c r="M139" i="4"/>
  <c r="U139" i="4"/>
  <c r="M140" i="4"/>
  <c r="U140" i="4"/>
  <c r="E141" i="4"/>
  <c r="M141" i="4"/>
  <c r="U141" i="4"/>
  <c r="U142" i="4"/>
  <c r="E143" i="4"/>
  <c r="M143" i="4"/>
  <c r="U143" i="4"/>
  <c r="E144" i="4"/>
  <c r="M144" i="4"/>
  <c r="U144" i="4"/>
  <c r="E145" i="4"/>
  <c r="M145" i="4"/>
  <c r="U145" i="4"/>
  <c r="E146" i="4"/>
  <c r="M146" i="4"/>
  <c r="U146" i="4"/>
  <c r="E147" i="4"/>
  <c r="M147" i="4"/>
  <c r="U147" i="4"/>
  <c r="E148" i="4"/>
  <c r="M148" i="4"/>
  <c r="U148" i="4"/>
  <c r="E149" i="4"/>
  <c r="M149" i="4"/>
  <c r="U149" i="4"/>
  <c r="E150" i="4"/>
  <c r="M150" i="4"/>
  <c r="U150" i="4"/>
  <c r="E151" i="4"/>
  <c r="M151" i="4"/>
  <c r="U151" i="4"/>
  <c r="V5" i="5"/>
  <c r="V42" i="5" s="1"/>
  <c r="V133" i="4"/>
  <c r="N136" i="4"/>
  <c r="V136" i="4"/>
  <c r="F137" i="4"/>
  <c r="N137" i="4"/>
  <c r="F138" i="4"/>
  <c r="V138" i="4"/>
  <c r="F139" i="4"/>
  <c r="N139" i="4"/>
  <c r="V139" i="4"/>
  <c r="F140" i="4"/>
  <c r="N140" i="4"/>
  <c r="V140" i="4"/>
  <c r="F141" i="4"/>
  <c r="N141" i="4"/>
  <c r="V141" i="4"/>
  <c r="V142" i="4"/>
  <c r="F143" i="4"/>
  <c r="N143" i="4"/>
  <c r="V143" i="4"/>
  <c r="F144" i="4"/>
  <c r="N144" i="4"/>
  <c r="V144" i="4"/>
  <c r="F145" i="4"/>
  <c r="N145" i="4"/>
  <c r="V145" i="4"/>
  <c r="F146" i="4"/>
  <c r="N146" i="4"/>
  <c r="V146" i="4"/>
  <c r="F147" i="4"/>
  <c r="N147" i="4"/>
  <c r="V147" i="4"/>
  <c r="F148" i="4"/>
  <c r="N148" i="4"/>
  <c r="V148" i="4"/>
  <c r="F149" i="4"/>
  <c r="N149" i="4"/>
  <c r="V149" i="4"/>
  <c r="F150" i="4"/>
  <c r="N150" i="4"/>
  <c r="V150" i="4"/>
  <c r="F151" i="4"/>
  <c r="N151" i="4"/>
  <c r="V151" i="4"/>
  <c r="G131" i="4"/>
  <c r="O131" i="4"/>
  <c r="W131" i="4"/>
  <c r="O132" i="4"/>
  <c r="G133" i="4"/>
  <c r="O133" i="4"/>
  <c r="W133" i="4"/>
  <c r="O136" i="4"/>
  <c r="G137" i="4"/>
  <c r="W137" i="4"/>
  <c r="G138" i="4"/>
  <c r="W138" i="4"/>
  <c r="G139" i="4"/>
  <c r="O139" i="4"/>
  <c r="W139" i="4"/>
  <c r="G140" i="4"/>
  <c r="O140" i="4"/>
  <c r="W140" i="4"/>
  <c r="G141" i="4"/>
  <c r="O141" i="4"/>
  <c r="W141" i="4"/>
  <c r="W142" i="4"/>
  <c r="G143" i="4"/>
  <c r="O143" i="4"/>
  <c r="W143" i="4"/>
  <c r="G144" i="4"/>
  <c r="O144" i="4"/>
  <c r="W144" i="4"/>
  <c r="G145" i="4"/>
  <c r="O145" i="4"/>
  <c r="W145" i="4"/>
  <c r="G146" i="4"/>
  <c r="O146" i="4"/>
  <c r="W146" i="4"/>
  <c r="G147" i="4"/>
  <c r="O147" i="4"/>
  <c r="W147" i="4"/>
  <c r="G148" i="4"/>
  <c r="O148" i="4"/>
  <c r="W148" i="4"/>
  <c r="G149" i="4"/>
  <c r="O149" i="4"/>
  <c r="W149" i="4"/>
  <c r="G150" i="4"/>
  <c r="O150" i="4"/>
  <c r="W150" i="4"/>
  <c r="G151" i="4"/>
  <c r="O151" i="4"/>
  <c r="W151" i="4"/>
  <c r="P133" i="4"/>
  <c r="X133" i="4"/>
  <c r="H136" i="4"/>
  <c r="P136" i="4"/>
  <c r="P137" i="4"/>
  <c r="X137" i="4"/>
  <c r="X138" i="4"/>
  <c r="H139" i="4"/>
  <c r="P139" i="4"/>
  <c r="X139" i="4"/>
  <c r="H140" i="4"/>
  <c r="P140" i="4"/>
  <c r="X140" i="4"/>
  <c r="H141" i="4"/>
  <c r="P141" i="4"/>
  <c r="X141" i="4"/>
  <c r="X142" i="4"/>
  <c r="H143" i="4"/>
  <c r="P143" i="4"/>
  <c r="X143" i="4"/>
  <c r="H144" i="4"/>
  <c r="P144" i="4"/>
  <c r="X144" i="4"/>
  <c r="H145" i="4"/>
  <c r="P145" i="4"/>
  <c r="X145" i="4"/>
  <c r="H146" i="4"/>
  <c r="P146" i="4"/>
  <c r="X146" i="4"/>
  <c r="H147" i="4"/>
  <c r="P147" i="4"/>
  <c r="X147" i="4"/>
  <c r="H148" i="4"/>
  <c r="P148" i="4"/>
  <c r="X148" i="4"/>
  <c r="H149" i="4"/>
  <c r="P149" i="4"/>
  <c r="X149" i="4"/>
  <c r="H150" i="4"/>
  <c r="P150" i="4"/>
  <c r="X150" i="4"/>
  <c r="H151" i="4"/>
  <c r="P151" i="4"/>
  <c r="X151" i="4"/>
  <c r="Y5" i="5"/>
  <c r="Y45" i="5" s="1"/>
  <c r="I136" i="4"/>
  <c r="Q136" i="4"/>
  <c r="Y136" i="4"/>
  <c r="I137" i="4"/>
  <c r="Q137" i="4"/>
  <c r="Y137" i="4"/>
  <c r="Q138" i="4"/>
  <c r="I139" i="4"/>
  <c r="Q139" i="4"/>
  <c r="Y139" i="4"/>
  <c r="I140" i="4"/>
  <c r="Q140" i="4"/>
  <c r="I141" i="4"/>
  <c r="Q141" i="4"/>
  <c r="Y141" i="4"/>
  <c r="I143" i="4"/>
  <c r="Q143" i="4"/>
  <c r="Y143" i="4"/>
  <c r="I144" i="4"/>
  <c r="Q144" i="4"/>
  <c r="Y144" i="4"/>
  <c r="I145" i="4"/>
  <c r="Q145" i="4"/>
  <c r="Y145" i="4"/>
  <c r="I146" i="4"/>
  <c r="Q146" i="4"/>
  <c r="Y146" i="4"/>
  <c r="I147" i="4"/>
  <c r="Q147" i="4"/>
  <c r="Y147" i="4"/>
  <c r="I148" i="4"/>
  <c r="Q148" i="4"/>
  <c r="Y148" i="4"/>
  <c r="I149" i="4"/>
  <c r="Q149" i="4"/>
  <c r="Y149" i="4"/>
  <c r="I150" i="4"/>
  <c r="Q150" i="4"/>
  <c r="Y150" i="4"/>
  <c r="I151" i="4"/>
  <c r="Q151" i="4"/>
  <c r="Y151" i="4"/>
  <c r="R133" i="4"/>
  <c r="J134" i="4"/>
  <c r="B136" i="4"/>
  <c r="J136" i="4"/>
  <c r="R136" i="4"/>
  <c r="J137" i="4"/>
  <c r="R137" i="4"/>
  <c r="B138" i="4"/>
  <c r="J138" i="4"/>
  <c r="R138" i="4"/>
  <c r="B139" i="4"/>
  <c r="J139" i="4"/>
  <c r="R139" i="4"/>
  <c r="B140" i="4"/>
  <c r="J140" i="4"/>
  <c r="R140" i="4"/>
  <c r="B141" i="4"/>
  <c r="J141" i="4"/>
  <c r="R141" i="4"/>
  <c r="J142" i="4"/>
  <c r="R142" i="4"/>
  <c r="B143" i="4"/>
  <c r="J143" i="4"/>
  <c r="R143" i="4"/>
  <c r="B144" i="4"/>
  <c r="J144" i="4"/>
  <c r="R144" i="4"/>
  <c r="B145" i="4"/>
  <c r="J145" i="4"/>
  <c r="R145" i="4"/>
  <c r="B146" i="4"/>
  <c r="J146" i="4"/>
  <c r="R146" i="4"/>
  <c r="B147" i="4"/>
  <c r="J147" i="4"/>
  <c r="R147" i="4"/>
  <c r="B148" i="4"/>
  <c r="J148" i="4"/>
  <c r="R148" i="4"/>
  <c r="B149" i="4"/>
  <c r="J149" i="4"/>
  <c r="R149" i="4"/>
  <c r="B150" i="4"/>
  <c r="J150" i="4"/>
  <c r="R150" i="4"/>
  <c r="B151" i="4"/>
  <c r="J151" i="4"/>
  <c r="R151" i="4"/>
  <c r="C44" i="5"/>
  <c r="C45" i="5"/>
  <c r="C46" i="5"/>
  <c r="C47" i="5"/>
  <c r="L45" i="6"/>
  <c r="T45" i="6"/>
  <c r="D46" i="6"/>
  <c r="L46" i="6"/>
  <c r="T46" i="6"/>
  <c r="D47" i="6"/>
  <c r="L47" i="6"/>
  <c r="T47" i="6"/>
  <c r="D48" i="6"/>
  <c r="L48" i="6"/>
  <c r="U46" i="6"/>
  <c r="E47" i="6"/>
  <c r="E48" i="6"/>
  <c r="E41" i="6" s="1"/>
  <c r="M48" i="6"/>
  <c r="U48" i="6"/>
  <c r="N45" i="6"/>
  <c r="F46" i="6"/>
  <c r="N46" i="6"/>
  <c r="F47" i="6"/>
  <c r="N47" i="6"/>
  <c r="F48" i="6"/>
  <c r="N48" i="6"/>
  <c r="O45" i="6"/>
  <c r="O41" i="6" s="1"/>
  <c r="W45" i="6"/>
  <c r="G46" i="6"/>
  <c r="O46" i="6"/>
  <c r="W46" i="6"/>
  <c r="G47" i="6"/>
  <c r="O47" i="6"/>
  <c r="G48" i="6"/>
  <c r="O48" i="6"/>
  <c r="W48" i="6"/>
  <c r="X44" i="6"/>
  <c r="H45" i="6"/>
  <c r="P45" i="6"/>
  <c r="X45" i="6"/>
  <c r="H46" i="6"/>
  <c r="P46" i="6"/>
  <c r="X46" i="6"/>
  <c r="H47" i="6"/>
  <c r="P47" i="6"/>
  <c r="X47" i="6"/>
  <c r="H48" i="6"/>
  <c r="P48" i="6"/>
  <c r="X48" i="6"/>
  <c r="E147" i="11"/>
  <c r="E132" i="11"/>
  <c r="E130" i="11"/>
  <c r="E129" i="11"/>
  <c r="E126" i="11"/>
  <c r="E125" i="11"/>
  <c r="E123" i="11"/>
  <c r="E122" i="11"/>
  <c r="E56" i="8"/>
  <c r="E52" i="8"/>
  <c r="E51" i="8" s="1"/>
  <c r="U147" i="11"/>
  <c r="U132" i="11"/>
  <c r="U130" i="11"/>
  <c r="U129" i="11"/>
  <c r="U126" i="11"/>
  <c r="U125" i="11"/>
  <c r="U123" i="11"/>
  <c r="U122" i="11"/>
  <c r="U56" i="8"/>
  <c r="U52" i="8"/>
  <c r="U51" i="8" s="1"/>
  <c r="Q46" i="6"/>
  <c r="Y46" i="6"/>
  <c r="I47" i="6"/>
  <c r="Q47" i="6"/>
  <c r="Y47" i="6"/>
  <c r="I48" i="6"/>
  <c r="Q48" i="6"/>
  <c r="Y48" i="6"/>
  <c r="J46" i="6"/>
  <c r="R46" i="6"/>
  <c r="B47" i="6"/>
  <c r="B41" i="6" s="1"/>
  <c r="J47" i="6"/>
  <c r="R47" i="6"/>
  <c r="B48" i="6"/>
  <c r="J48" i="6"/>
  <c r="R48" i="6"/>
  <c r="K46" i="6"/>
  <c r="S46" i="6"/>
  <c r="C47" i="6"/>
  <c r="K47" i="6"/>
  <c r="S47" i="6"/>
  <c r="C48" i="6"/>
  <c r="S48" i="6"/>
  <c r="E58" i="8"/>
  <c r="M58" i="8"/>
  <c r="U58" i="8"/>
  <c r="E59" i="8"/>
  <c r="M59" i="8"/>
  <c r="U59" i="8"/>
  <c r="E60" i="8"/>
  <c r="M60" i="8"/>
  <c r="U60" i="8"/>
  <c r="E61" i="8"/>
  <c r="M61" i="8"/>
  <c r="U61" i="8"/>
  <c r="E111" i="9"/>
  <c r="M111" i="9"/>
  <c r="U111" i="9"/>
  <c r="E128" i="9"/>
  <c r="M128" i="9"/>
  <c r="U128" i="9"/>
  <c r="E111" i="10"/>
  <c r="M111" i="10"/>
  <c r="U111" i="10"/>
  <c r="E128" i="10"/>
  <c r="M128" i="10"/>
  <c r="U128" i="10"/>
  <c r="K156" i="11"/>
  <c r="S156" i="11"/>
  <c r="E105" i="11"/>
  <c r="M105" i="11"/>
  <c r="U105" i="11"/>
  <c r="E106" i="11"/>
  <c r="M106" i="11"/>
  <c r="U106" i="11"/>
  <c r="E107" i="11"/>
  <c r="M107" i="11"/>
  <c r="U107" i="11"/>
  <c r="E108" i="11"/>
  <c r="M108" i="11"/>
  <c r="U108" i="11"/>
  <c r="E109" i="11"/>
  <c r="M109" i="11"/>
  <c r="U109" i="11"/>
  <c r="E111" i="11"/>
  <c r="M111" i="11"/>
  <c r="U111" i="11"/>
  <c r="E112" i="11"/>
  <c r="M112" i="11"/>
  <c r="U112" i="11"/>
  <c r="E113" i="11"/>
  <c r="M113" i="11"/>
  <c r="U113" i="11"/>
  <c r="E115" i="11"/>
  <c r="M115" i="11"/>
  <c r="U115" i="11"/>
  <c r="E128" i="11"/>
  <c r="U128" i="11"/>
  <c r="E156" i="11"/>
  <c r="N156" i="11"/>
  <c r="Y156" i="11"/>
  <c r="K3" i="12"/>
  <c r="F58" i="8"/>
  <c r="N58" i="8"/>
  <c r="V58" i="8"/>
  <c r="F59" i="8"/>
  <c r="F60" i="8"/>
  <c r="N60" i="8"/>
  <c r="V60" i="8"/>
  <c r="F61" i="8"/>
  <c r="N61" i="8"/>
  <c r="V61" i="8"/>
  <c r="F111" i="9"/>
  <c r="N111" i="9"/>
  <c r="V111" i="9"/>
  <c r="F128" i="9"/>
  <c r="N128" i="9"/>
  <c r="V128" i="9"/>
  <c r="F111" i="10"/>
  <c r="N111" i="10"/>
  <c r="V111" i="10"/>
  <c r="F128" i="10"/>
  <c r="N128" i="10"/>
  <c r="V128" i="10"/>
  <c r="F105" i="11"/>
  <c r="N105" i="11"/>
  <c r="V105" i="11"/>
  <c r="F106" i="11"/>
  <c r="N106" i="11"/>
  <c r="V106" i="11"/>
  <c r="F107" i="11"/>
  <c r="N107" i="11"/>
  <c r="V107" i="11"/>
  <c r="F108" i="11"/>
  <c r="N108" i="11"/>
  <c r="V108" i="11"/>
  <c r="F109" i="11"/>
  <c r="N109" i="11"/>
  <c r="V109" i="11"/>
  <c r="F111" i="11"/>
  <c r="N111" i="11"/>
  <c r="V111" i="11"/>
  <c r="F112" i="11"/>
  <c r="N112" i="11"/>
  <c r="V112" i="11"/>
  <c r="F113" i="11"/>
  <c r="N113" i="11"/>
  <c r="V113" i="11"/>
  <c r="F115" i="11"/>
  <c r="N115" i="11"/>
  <c r="V115" i="11"/>
  <c r="F122" i="11"/>
  <c r="N122" i="11"/>
  <c r="V122" i="11"/>
  <c r="F123" i="11"/>
  <c r="N123" i="11"/>
  <c r="V123" i="11"/>
  <c r="F125" i="11"/>
  <c r="N125" i="11"/>
  <c r="V125" i="11"/>
  <c r="F126" i="11"/>
  <c r="N126" i="11"/>
  <c r="V126" i="11"/>
  <c r="F128" i="11"/>
  <c r="F129" i="11"/>
  <c r="N129" i="11"/>
  <c r="V129" i="11"/>
  <c r="F130" i="11"/>
  <c r="N130" i="11"/>
  <c r="V130" i="11"/>
  <c r="F132" i="11"/>
  <c r="N132" i="11"/>
  <c r="V132" i="11"/>
  <c r="O156" i="11"/>
  <c r="W3" i="12"/>
  <c r="F82" i="12"/>
  <c r="F3" i="12"/>
  <c r="N82" i="12"/>
  <c r="N3" i="12"/>
  <c r="V82" i="12"/>
  <c r="V3" i="12"/>
  <c r="H31" i="12"/>
  <c r="P31" i="12"/>
  <c r="X31" i="12"/>
  <c r="G58" i="8"/>
  <c r="O58" i="8"/>
  <c r="W58" i="8"/>
  <c r="G59" i="8"/>
  <c r="G60" i="8"/>
  <c r="O60" i="8"/>
  <c r="W60" i="8"/>
  <c r="G61" i="8"/>
  <c r="O61" i="8"/>
  <c r="W61" i="8"/>
  <c r="G111" i="9"/>
  <c r="O111" i="9"/>
  <c r="W111" i="9"/>
  <c r="G128" i="9"/>
  <c r="O128" i="9"/>
  <c r="W128" i="9"/>
  <c r="G111" i="10"/>
  <c r="O111" i="10"/>
  <c r="W111" i="10"/>
  <c r="G128" i="10"/>
  <c r="O128" i="10"/>
  <c r="W128" i="10"/>
  <c r="O105" i="11"/>
  <c r="W105" i="11"/>
  <c r="O106" i="11"/>
  <c r="W106" i="11"/>
  <c r="O107" i="11"/>
  <c r="W107" i="11"/>
  <c r="O108" i="11"/>
  <c r="W108" i="11"/>
  <c r="G109" i="11"/>
  <c r="O109" i="11"/>
  <c r="W109" i="11"/>
  <c r="G111" i="11"/>
  <c r="O111" i="11"/>
  <c r="W111" i="11"/>
  <c r="G112" i="11"/>
  <c r="O112" i="11"/>
  <c r="W112" i="11"/>
  <c r="G113" i="11"/>
  <c r="O113" i="11"/>
  <c r="W113" i="11"/>
  <c r="G115" i="11"/>
  <c r="O115" i="11"/>
  <c r="W115" i="11"/>
  <c r="G122" i="11"/>
  <c r="O122" i="11"/>
  <c r="W122" i="11"/>
  <c r="G123" i="11"/>
  <c r="O123" i="11"/>
  <c r="W123" i="11"/>
  <c r="G125" i="11"/>
  <c r="O125" i="11"/>
  <c r="W125" i="11"/>
  <c r="G126" i="11"/>
  <c r="O126" i="11"/>
  <c r="W126" i="11"/>
  <c r="G128" i="11"/>
  <c r="G129" i="11"/>
  <c r="O129" i="11"/>
  <c r="W129" i="11"/>
  <c r="G130" i="11"/>
  <c r="O130" i="11"/>
  <c r="W130" i="11"/>
  <c r="G132" i="11"/>
  <c r="O132" i="11"/>
  <c r="W132" i="11"/>
  <c r="P156" i="11"/>
  <c r="H58" i="8"/>
  <c r="P58" i="8"/>
  <c r="X58" i="8"/>
  <c r="H59" i="8"/>
  <c r="H60" i="8"/>
  <c r="P60" i="8"/>
  <c r="X60" i="8"/>
  <c r="H61" i="8"/>
  <c r="P61" i="8"/>
  <c r="X61" i="8"/>
  <c r="H111" i="9"/>
  <c r="P111" i="9"/>
  <c r="X111" i="9"/>
  <c r="H128" i="9"/>
  <c r="P128" i="9"/>
  <c r="X128" i="9"/>
  <c r="H111" i="10"/>
  <c r="P111" i="10"/>
  <c r="X111" i="10"/>
  <c r="H128" i="10"/>
  <c r="P128" i="10"/>
  <c r="X128" i="10"/>
  <c r="I54" i="11"/>
  <c r="I128" i="11" s="1"/>
  <c r="Q54" i="11"/>
  <c r="Q128" i="11" s="1"/>
  <c r="Y54" i="11"/>
  <c r="V156" i="11"/>
  <c r="H105" i="11"/>
  <c r="P105" i="11"/>
  <c r="X105" i="11"/>
  <c r="H106" i="11"/>
  <c r="P106" i="11"/>
  <c r="X106" i="11"/>
  <c r="H107" i="11"/>
  <c r="P107" i="11"/>
  <c r="X107" i="11"/>
  <c r="P108" i="11"/>
  <c r="X108" i="11"/>
  <c r="P109" i="11"/>
  <c r="X109" i="11"/>
  <c r="P111" i="11"/>
  <c r="X111" i="11"/>
  <c r="P112" i="11"/>
  <c r="X112" i="11"/>
  <c r="P113" i="11"/>
  <c r="X113" i="11"/>
  <c r="P115" i="11"/>
  <c r="X115" i="11"/>
  <c r="H122" i="11"/>
  <c r="P122" i="11"/>
  <c r="X122" i="11"/>
  <c r="H123" i="11"/>
  <c r="P123" i="11"/>
  <c r="X123" i="11"/>
  <c r="H125" i="11"/>
  <c r="P125" i="11"/>
  <c r="X125" i="11"/>
  <c r="H126" i="11"/>
  <c r="P126" i="11"/>
  <c r="X126" i="11"/>
  <c r="H128" i="11"/>
  <c r="X128" i="11"/>
  <c r="H129" i="11"/>
  <c r="P129" i="11"/>
  <c r="X129" i="11"/>
  <c r="H130" i="11"/>
  <c r="P130" i="11"/>
  <c r="X130" i="11"/>
  <c r="H132" i="11"/>
  <c r="P132" i="11"/>
  <c r="X132" i="11"/>
  <c r="Q156" i="11"/>
  <c r="O3" i="12"/>
  <c r="I58" i="8"/>
  <c r="Q58" i="8"/>
  <c r="Y58" i="8"/>
  <c r="I60" i="8"/>
  <c r="Q60" i="8"/>
  <c r="Y60" i="8"/>
  <c r="I61" i="8"/>
  <c r="Q61" i="8"/>
  <c r="Y61" i="8"/>
  <c r="I111" i="9"/>
  <c r="Q111" i="9"/>
  <c r="Y111" i="9"/>
  <c r="I128" i="9"/>
  <c r="Q128" i="9"/>
  <c r="Y128" i="9"/>
  <c r="I111" i="10"/>
  <c r="Q111" i="10"/>
  <c r="Y111" i="10"/>
  <c r="I128" i="10"/>
  <c r="Q128" i="10"/>
  <c r="Y128" i="10"/>
  <c r="W156" i="11"/>
  <c r="Q105" i="11"/>
  <c r="Y105" i="11"/>
  <c r="Q106" i="11"/>
  <c r="Y106" i="11"/>
  <c r="Q107" i="11"/>
  <c r="Y107" i="11"/>
  <c r="Q108" i="11"/>
  <c r="Y108" i="11"/>
  <c r="I109" i="11"/>
  <c r="Q109" i="11"/>
  <c r="Y109" i="11"/>
  <c r="I111" i="11"/>
  <c r="Q111" i="11"/>
  <c r="Y111" i="11"/>
  <c r="Q112" i="11"/>
  <c r="Y112" i="11"/>
  <c r="Q113" i="11"/>
  <c r="Y113" i="11"/>
  <c r="Q115" i="11"/>
  <c r="Y115" i="11"/>
  <c r="R156" i="11"/>
  <c r="B58" i="8"/>
  <c r="J58" i="8"/>
  <c r="R58" i="8"/>
  <c r="B59" i="8"/>
  <c r="B60" i="8"/>
  <c r="J60" i="8"/>
  <c r="R60" i="8"/>
  <c r="B61" i="8"/>
  <c r="J61" i="8"/>
  <c r="R61" i="8"/>
  <c r="B111" i="9"/>
  <c r="J111" i="9"/>
  <c r="R111" i="9"/>
  <c r="B128" i="9"/>
  <c r="J128" i="9"/>
  <c r="R128" i="9"/>
  <c r="B111" i="10"/>
  <c r="J111" i="10"/>
  <c r="R111" i="10"/>
  <c r="B128" i="10"/>
  <c r="J128" i="10"/>
  <c r="R128" i="10"/>
  <c r="B105" i="11"/>
  <c r="J105" i="11"/>
  <c r="R105" i="11"/>
  <c r="B106" i="11"/>
  <c r="J106" i="11"/>
  <c r="R106" i="11"/>
  <c r="B107" i="11"/>
  <c r="J107" i="11"/>
  <c r="R107" i="11"/>
  <c r="B108" i="11"/>
  <c r="J108" i="11"/>
  <c r="R108" i="11"/>
  <c r="B109" i="11"/>
  <c r="J109" i="11"/>
  <c r="R109" i="11"/>
  <c r="B111" i="11"/>
  <c r="J111" i="11"/>
  <c r="R111" i="11"/>
  <c r="B112" i="11"/>
  <c r="J112" i="11"/>
  <c r="R112" i="11"/>
  <c r="B113" i="11"/>
  <c r="J113" i="11"/>
  <c r="R113" i="11"/>
  <c r="B115" i="11"/>
  <c r="J115" i="11"/>
  <c r="R115" i="11"/>
  <c r="B122" i="11"/>
  <c r="J122" i="11"/>
  <c r="R122" i="11"/>
  <c r="B123" i="11"/>
  <c r="J123" i="11"/>
  <c r="R123" i="11"/>
  <c r="B125" i="11"/>
  <c r="J125" i="11"/>
  <c r="R125" i="11"/>
  <c r="B126" i="11"/>
  <c r="J126" i="11"/>
  <c r="R126" i="11"/>
  <c r="B128" i="11"/>
  <c r="J128" i="11"/>
  <c r="B129" i="11"/>
  <c r="J129" i="11"/>
  <c r="R129" i="11"/>
  <c r="B130" i="11"/>
  <c r="J130" i="11"/>
  <c r="R130" i="11"/>
  <c r="B132" i="11"/>
  <c r="J132" i="11"/>
  <c r="R132" i="11"/>
  <c r="T156" i="11"/>
  <c r="G3" i="12"/>
  <c r="B3" i="12"/>
  <c r="B82" i="12"/>
  <c r="J3" i="12"/>
  <c r="J82" i="12"/>
  <c r="R3" i="12"/>
  <c r="R82" i="12"/>
  <c r="D31" i="12"/>
  <c r="L31" i="12"/>
  <c r="T31" i="12"/>
  <c r="C58" i="8"/>
  <c r="K58" i="8"/>
  <c r="S58" i="8"/>
  <c r="C59" i="8"/>
  <c r="K59" i="8"/>
  <c r="C60" i="8"/>
  <c r="K60" i="8"/>
  <c r="S60" i="8"/>
  <c r="C61" i="8"/>
  <c r="K61" i="8"/>
  <c r="S61" i="8"/>
  <c r="C111" i="9"/>
  <c r="K111" i="9"/>
  <c r="S111" i="9"/>
  <c r="C128" i="9"/>
  <c r="K128" i="9"/>
  <c r="S128" i="9"/>
  <c r="C111" i="10"/>
  <c r="K111" i="10"/>
  <c r="S111" i="10"/>
  <c r="C128" i="10"/>
  <c r="K128" i="10"/>
  <c r="S128" i="10"/>
  <c r="C105" i="11"/>
  <c r="K105" i="11"/>
  <c r="S105" i="11"/>
  <c r="C106" i="11"/>
  <c r="K106" i="11"/>
  <c r="S106" i="11"/>
  <c r="C107" i="11"/>
  <c r="K107" i="11"/>
  <c r="S107" i="11"/>
  <c r="C108" i="11"/>
  <c r="K108" i="11"/>
  <c r="S108" i="11"/>
  <c r="C109" i="11"/>
  <c r="K109" i="11"/>
  <c r="S109" i="11"/>
  <c r="C111" i="11"/>
  <c r="K111" i="11"/>
  <c r="S111" i="11"/>
  <c r="C112" i="11"/>
  <c r="K112" i="11"/>
  <c r="S112" i="11"/>
  <c r="C113" i="11"/>
  <c r="K113" i="11"/>
  <c r="S113" i="11"/>
  <c r="C115" i="11"/>
  <c r="K115" i="11"/>
  <c r="S115" i="11"/>
  <c r="C122" i="11"/>
  <c r="K122" i="11"/>
  <c r="S122" i="11"/>
  <c r="C123" i="11"/>
  <c r="K123" i="11"/>
  <c r="S123" i="11"/>
  <c r="C125" i="11"/>
  <c r="K125" i="11"/>
  <c r="S125" i="11"/>
  <c r="C126" i="11"/>
  <c r="K126" i="11"/>
  <c r="S126" i="11"/>
  <c r="C128" i="11"/>
  <c r="K128" i="11"/>
  <c r="S128" i="11"/>
  <c r="C129" i="11"/>
  <c r="K129" i="11"/>
  <c r="S129" i="11"/>
  <c r="C130" i="11"/>
  <c r="K130" i="11"/>
  <c r="S130" i="11"/>
  <c r="C132" i="11"/>
  <c r="K132" i="11"/>
  <c r="S132" i="11"/>
  <c r="L156" i="11"/>
  <c r="U156" i="11"/>
  <c r="D58" i="8"/>
  <c r="L58" i="8"/>
  <c r="T58" i="8"/>
  <c r="L59" i="8"/>
  <c r="D60" i="8"/>
  <c r="L60" i="8"/>
  <c r="T60" i="8"/>
  <c r="D61" i="8"/>
  <c r="L61" i="8"/>
  <c r="T61" i="8"/>
  <c r="D111" i="9"/>
  <c r="L111" i="9"/>
  <c r="T111" i="9"/>
  <c r="D128" i="9"/>
  <c r="L128" i="9"/>
  <c r="T128" i="9"/>
  <c r="D111" i="10"/>
  <c r="L111" i="10"/>
  <c r="T111" i="10"/>
  <c r="D128" i="10"/>
  <c r="L128" i="10"/>
  <c r="T128" i="10"/>
  <c r="M54" i="11"/>
  <c r="D105" i="11"/>
  <c r="L105" i="11"/>
  <c r="T105" i="11"/>
  <c r="D106" i="11"/>
  <c r="L106" i="11"/>
  <c r="T106" i="11"/>
  <c r="D107" i="11"/>
  <c r="L107" i="11"/>
  <c r="T107" i="11"/>
  <c r="D108" i="11"/>
  <c r="L108" i="11"/>
  <c r="T108" i="11"/>
  <c r="D109" i="11"/>
  <c r="L109" i="11"/>
  <c r="T109" i="11"/>
  <c r="D111" i="11"/>
  <c r="L111" i="11"/>
  <c r="T111" i="11"/>
  <c r="D112" i="11"/>
  <c r="L112" i="11"/>
  <c r="T112" i="11"/>
  <c r="D113" i="11"/>
  <c r="L113" i="11"/>
  <c r="T113" i="11"/>
  <c r="D115" i="11"/>
  <c r="L115" i="11"/>
  <c r="T115" i="11"/>
  <c r="D122" i="11"/>
  <c r="L122" i="11"/>
  <c r="T122" i="11"/>
  <c r="D123" i="11"/>
  <c r="L123" i="11"/>
  <c r="T123" i="11"/>
  <c r="D125" i="11"/>
  <c r="L125" i="11"/>
  <c r="T125" i="11"/>
  <c r="D126" i="11"/>
  <c r="L126" i="11"/>
  <c r="T126" i="11"/>
  <c r="D128" i="11"/>
  <c r="D129" i="11"/>
  <c r="L129" i="11"/>
  <c r="T129" i="11"/>
  <c r="D130" i="11"/>
  <c r="L130" i="11"/>
  <c r="T130" i="11"/>
  <c r="D132" i="11"/>
  <c r="L132" i="11"/>
  <c r="T132" i="11"/>
  <c r="G85" i="12"/>
  <c r="O85" i="12"/>
  <c r="W85" i="12"/>
  <c r="G86" i="12"/>
  <c r="O86" i="12"/>
  <c r="W86" i="12"/>
  <c r="G87" i="12"/>
  <c r="O87" i="12"/>
  <c r="W87" i="12"/>
  <c r="G88" i="12"/>
  <c r="O88" i="12"/>
  <c r="W88" i="12"/>
  <c r="G89" i="12"/>
  <c r="O89" i="12"/>
  <c r="W89" i="12"/>
  <c r="F181" i="13"/>
  <c r="N181" i="13"/>
  <c r="V181" i="13"/>
  <c r="F199" i="13"/>
  <c r="N199" i="13"/>
  <c r="V199" i="13"/>
  <c r="F216" i="13"/>
  <c r="N216" i="13"/>
  <c r="V216" i="13"/>
  <c r="E181" i="14"/>
  <c r="M181" i="14"/>
  <c r="U181" i="14"/>
  <c r="E199" i="14"/>
  <c r="M199" i="14"/>
  <c r="U199" i="14"/>
  <c r="E216" i="14"/>
  <c r="M216" i="14"/>
  <c r="U216" i="14"/>
  <c r="D34" i="15"/>
  <c r="L34" i="15"/>
  <c r="T34" i="15"/>
  <c r="B261" i="15"/>
  <c r="J261" i="15"/>
  <c r="R261" i="15"/>
  <c r="L181" i="15"/>
  <c r="T181" i="15"/>
  <c r="D199" i="15"/>
  <c r="L199" i="15"/>
  <c r="T199" i="15"/>
  <c r="D209" i="15"/>
  <c r="L209" i="15"/>
  <c r="T209" i="15"/>
  <c r="D210" i="15"/>
  <c r="L210" i="15"/>
  <c r="T210" i="15"/>
  <c r="D211" i="15"/>
  <c r="L211" i="15"/>
  <c r="T211" i="15"/>
  <c r="D213" i="15"/>
  <c r="T213" i="15"/>
  <c r="D214" i="15"/>
  <c r="T214" i="15"/>
  <c r="D217" i="15"/>
  <c r="T217" i="15"/>
  <c r="D218" i="15"/>
  <c r="T218" i="15"/>
  <c r="D220" i="15"/>
  <c r="L220" i="15"/>
  <c r="T220" i="15"/>
  <c r="N253" i="15"/>
  <c r="Y253" i="15"/>
  <c r="C53" i="16"/>
  <c r="C175" i="17"/>
  <c r="C174" i="17"/>
  <c r="C173" i="17"/>
  <c r="C172" i="17"/>
  <c r="C170" i="17"/>
  <c r="C169" i="17"/>
  <c r="C168" i="17"/>
  <c r="C167" i="17"/>
  <c r="C166" i="17"/>
  <c r="C165" i="17"/>
  <c r="C164" i="17"/>
  <c r="C163" i="17"/>
  <c r="C162" i="17"/>
  <c r="C161" i="17"/>
  <c r="K53" i="16"/>
  <c r="K175" i="17"/>
  <c r="K174" i="17"/>
  <c r="K173" i="17"/>
  <c r="K172" i="17"/>
  <c r="K170" i="17"/>
  <c r="K169" i="17"/>
  <c r="K168" i="17"/>
  <c r="K167" i="17"/>
  <c r="K166" i="17"/>
  <c r="K165" i="17"/>
  <c r="K164" i="17"/>
  <c r="K163" i="17"/>
  <c r="K162" i="17"/>
  <c r="K161" i="17"/>
  <c r="S53" i="16"/>
  <c r="S175" i="17"/>
  <c r="S174" i="17"/>
  <c r="S173" i="17"/>
  <c r="S172" i="17"/>
  <c r="S170" i="17"/>
  <c r="S169" i="17"/>
  <c r="S168" i="17"/>
  <c r="S167" i="17"/>
  <c r="S166" i="17"/>
  <c r="S165" i="17"/>
  <c r="S164" i="17"/>
  <c r="S163" i="17"/>
  <c r="S162" i="17"/>
  <c r="S161" i="17"/>
  <c r="H85" i="12"/>
  <c r="P85" i="12"/>
  <c r="X85" i="12"/>
  <c r="H86" i="12"/>
  <c r="P86" i="12"/>
  <c r="X86" i="12"/>
  <c r="H87" i="12"/>
  <c r="P87" i="12"/>
  <c r="X87" i="12"/>
  <c r="H88" i="12"/>
  <c r="P88" i="12"/>
  <c r="X88" i="12"/>
  <c r="H89" i="12"/>
  <c r="P89" i="12"/>
  <c r="X89" i="12"/>
  <c r="G181" i="13"/>
  <c r="O181" i="13"/>
  <c r="W181" i="13"/>
  <c r="G199" i="13"/>
  <c r="O199" i="13"/>
  <c r="W199" i="13"/>
  <c r="G216" i="13"/>
  <c r="O216" i="13"/>
  <c r="W216" i="13"/>
  <c r="F181" i="14"/>
  <c r="N181" i="14"/>
  <c r="V181" i="14"/>
  <c r="F199" i="14"/>
  <c r="N199" i="14"/>
  <c r="V199" i="14"/>
  <c r="F216" i="14"/>
  <c r="N216" i="14"/>
  <c r="V216" i="14"/>
  <c r="E176" i="15"/>
  <c r="M176" i="15"/>
  <c r="U176" i="15"/>
  <c r="E178" i="15"/>
  <c r="M178" i="15"/>
  <c r="U178" i="15"/>
  <c r="E179" i="15"/>
  <c r="M179" i="15"/>
  <c r="U179" i="15"/>
  <c r="E181" i="15"/>
  <c r="M181" i="15"/>
  <c r="U181" i="15"/>
  <c r="E182" i="15"/>
  <c r="M182" i="15"/>
  <c r="U182" i="15"/>
  <c r="E183" i="15"/>
  <c r="M183" i="15"/>
  <c r="U183" i="15"/>
  <c r="E185" i="15"/>
  <c r="M185" i="15"/>
  <c r="U185" i="15"/>
  <c r="E199" i="15"/>
  <c r="M199" i="15"/>
  <c r="U199" i="15"/>
  <c r="E209" i="15"/>
  <c r="U209" i="15"/>
  <c r="E210" i="15"/>
  <c r="M210" i="15"/>
  <c r="U210" i="15"/>
  <c r="E211" i="15"/>
  <c r="M211" i="15"/>
  <c r="U211" i="15"/>
  <c r="E213" i="15"/>
  <c r="M213" i="15"/>
  <c r="U213" i="15"/>
  <c r="E214" i="15"/>
  <c r="M214" i="15"/>
  <c r="U214" i="15"/>
  <c r="E217" i="15"/>
  <c r="M217" i="15"/>
  <c r="U217" i="15"/>
  <c r="E218" i="15"/>
  <c r="M218" i="15"/>
  <c r="U218" i="15"/>
  <c r="E220" i="15"/>
  <c r="U220" i="15"/>
  <c r="O253" i="15"/>
  <c r="C261" i="15"/>
  <c r="D53" i="16"/>
  <c r="D175" i="17"/>
  <c r="D174" i="17"/>
  <c r="D173" i="17"/>
  <c r="D172" i="17"/>
  <c r="D170" i="17"/>
  <c r="D169" i="17"/>
  <c r="D168" i="17"/>
  <c r="D167" i="17"/>
  <c r="D166" i="17"/>
  <c r="D165" i="17"/>
  <c r="D164" i="17"/>
  <c r="D163" i="17"/>
  <c r="D162" i="17"/>
  <c r="D161" i="17"/>
  <c r="L53" i="16"/>
  <c r="L175" i="17"/>
  <c r="L174" i="17"/>
  <c r="L173" i="17"/>
  <c r="L172" i="17"/>
  <c r="L170" i="17"/>
  <c r="L169" i="17"/>
  <c r="L168" i="17"/>
  <c r="L167" i="17"/>
  <c r="L166" i="17"/>
  <c r="L165" i="17"/>
  <c r="L164" i="17"/>
  <c r="L163" i="17"/>
  <c r="L162" i="17"/>
  <c r="L161" i="17"/>
  <c r="T53" i="16"/>
  <c r="T175" i="17"/>
  <c r="T174" i="17"/>
  <c r="T173" i="17"/>
  <c r="T172" i="17"/>
  <c r="T170" i="17"/>
  <c r="T169" i="17"/>
  <c r="T168" i="17"/>
  <c r="T167" i="17"/>
  <c r="T166" i="17"/>
  <c r="T165" i="17"/>
  <c r="T164" i="17"/>
  <c r="T163" i="17"/>
  <c r="T162" i="17"/>
  <c r="T161" i="17"/>
  <c r="F229" i="17"/>
  <c r="N229" i="17"/>
  <c r="V229" i="17"/>
  <c r="G240" i="17"/>
  <c r="O240" i="17"/>
  <c r="W240" i="17"/>
  <c r="I85" i="12"/>
  <c r="Q85" i="12"/>
  <c r="Y85" i="12"/>
  <c r="I86" i="12"/>
  <c r="Q86" i="12"/>
  <c r="Y86" i="12"/>
  <c r="I87" i="12"/>
  <c r="Q87" i="12"/>
  <c r="Y87" i="12"/>
  <c r="I88" i="12"/>
  <c r="Q88" i="12"/>
  <c r="Y88" i="12"/>
  <c r="I89" i="12"/>
  <c r="Q89" i="12"/>
  <c r="Y89" i="12"/>
  <c r="H181" i="13"/>
  <c r="P181" i="13"/>
  <c r="X181" i="13"/>
  <c r="H199" i="13"/>
  <c r="P199" i="13"/>
  <c r="X199" i="13"/>
  <c r="H216" i="13"/>
  <c r="P216" i="13"/>
  <c r="X216" i="13"/>
  <c r="G181" i="14"/>
  <c r="O181" i="14"/>
  <c r="W181" i="14"/>
  <c r="G199" i="14"/>
  <c r="O199" i="14"/>
  <c r="W199" i="14"/>
  <c r="G216" i="14"/>
  <c r="O216" i="14"/>
  <c r="W216" i="14"/>
  <c r="D261" i="15"/>
  <c r="L261" i="15"/>
  <c r="T261" i="15"/>
  <c r="F176" i="15"/>
  <c r="N176" i="15"/>
  <c r="V176" i="15"/>
  <c r="F178" i="15"/>
  <c r="N178" i="15"/>
  <c r="V178" i="15"/>
  <c r="F179" i="15"/>
  <c r="N179" i="15"/>
  <c r="V179" i="15"/>
  <c r="F181" i="15"/>
  <c r="N181" i="15"/>
  <c r="V181" i="15"/>
  <c r="F182" i="15"/>
  <c r="N182" i="15"/>
  <c r="V182" i="15"/>
  <c r="F183" i="15"/>
  <c r="N183" i="15"/>
  <c r="V183" i="15"/>
  <c r="F185" i="15"/>
  <c r="N185" i="15"/>
  <c r="V185" i="15"/>
  <c r="F199" i="15"/>
  <c r="N199" i="15"/>
  <c r="V199" i="15"/>
  <c r="F209" i="15"/>
  <c r="N209" i="15"/>
  <c r="V209" i="15"/>
  <c r="F210" i="15"/>
  <c r="N210" i="15"/>
  <c r="V210" i="15"/>
  <c r="F211" i="15"/>
  <c r="N211" i="15"/>
  <c r="V211" i="15"/>
  <c r="F213" i="15"/>
  <c r="N213" i="15"/>
  <c r="V213" i="15"/>
  <c r="F214" i="15"/>
  <c r="N214" i="15"/>
  <c r="V214" i="15"/>
  <c r="F217" i="15"/>
  <c r="N217" i="15"/>
  <c r="V217" i="15"/>
  <c r="F218" i="15"/>
  <c r="N218" i="15"/>
  <c r="V218" i="15"/>
  <c r="F220" i="15"/>
  <c r="V220" i="15"/>
  <c r="Q253" i="15"/>
  <c r="G261" i="15"/>
  <c r="B85" i="12"/>
  <c r="J85" i="12"/>
  <c r="R85" i="12"/>
  <c r="B86" i="12"/>
  <c r="J86" i="12"/>
  <c r="R86" i="12"/>
  <c r="B87" i="12"/>
  <c r="J87" i="12"/>
  <c r="R87" i="12"/>
  <c r="B88" i="12"/>
  <c r="J88" i="12"/>
  <c r="R88" i="12"/>
  <c r="B89" i="12"/>
  <c r="J89" i="12"/>
  <c r="R89" i="12"/>
  <c r="I181" i="13"/>
  <c r="Q181" i="13"/>
  <c r="Y181" i="13"/>
  <c r="I199" i="13"/>
  <c r="Q199" i="13"/>
  <c r="Y199" i="13"/>
  <c r="I216" i="13"/>
  <c r="Q216" i="13"/>
  <c r="Y216" i="13"/>
  <c r="H181" i="14"/>
  <c r="P181" i="14"/>
  <c r="X181" i="14"/>
  <c r="H199" i="14"/>
  <c r="P199" i="14"/>
  <c r="X199" i="14"/>
  <c r="H216" i="14"/>
  <c r="P216" i="14"/>
  <c r="X216" i="14"/>
  <c r="E261" i="15"/>
  <c r="M261" i="15"/>
  <c r="U261" i="15"/>
  <c r="G176" i="15"/>
  <c r="O176" i="15"/>
  <c r="W176" i="15"/>
  <c r="G178" i="15"/>
  <c r="O178" i="15"/>
  <c r="W178" i="15"/>
  <c r="G179" i="15"/>
  <c r="O179" i="15"/>
  <c r="W179" i="15"/>
  <c r="G181" i="15"/>
  <c r="O181" i="15"/>
  <c r="W181" i="15"/>
  <c r="G182" i="15"/>
  <c r="O182" i="15"/>
  <c r="W182" i="15"/>
  <c r="G183" i="15"/>
  <c r="O183" i="15"/>
  <c r="W183" i="15"/>
  <c r="G185" i="15"/>
  <c r="O185" i="15"/>
  <c r="W185" i="15"/>
  <c r="G199" i="15"/>
  <c r="O199" i="15"/>
  <c r="W199" i="15"/>
  <c r="G209" i="15"/>
  <c r="O209" i="15"/>
  <c r="W209" i="15"/>
  <c r="G210" i="15"/>
  <c r="O210" i="15"/>
  <c r="W210" i="15"/>
  <c r="G211" i="15"/>
  <c r="O211" i="15"/>
  <c r="W211" i="15"/>
  <c r="G213" i="15"/>
  <c r="O213" i="15"/>
  <c r="W213" i="15"/>
  <c r="G214" i="15"/>
  <c r="O214" i="15"/>
  <c r="W214" i="15"/>
  <c r="O216" i="15"/>
  <c r="W216" i="15"/>
  <c r="G217" i="15"/>
  <c r="O217" i="15"/>
  <c r="W217" i="15"/>
  <c r="G218" i="15"/>
  <c r="O218" i="15"/>
  <c r="W218" i="15"/>
  <c r="G220" i="15"/>
  <c r="W220" i="15"/>
  <c r="R253" i="15"/>
  <c r="K261" i="15"/>
  <c r="C85" i="12"/>
  <c r="K85" i="12"/>
  <c r="S85" i="12"/>
  <c r="C86" i="12"/>
  <c r="K86" i="12"/>
  <c r="S86" i="12"/>
  <c r="C87" i="12"/>
  <c r="K87" i="12"/>
  <c r="S87" i="12"/>
  <c r="C88" i="12"/>
  <c r="K88" i="12"/>
  <c r="S88" i="12"/>
  <c r="C89" i="12"/>
  <c r="K89" i="12"/>
  <c r="S89" i="12"/>
  <c r="B181" i="13"/>
  <c r="J181" i="13"/>
  <c r="R181" i="13"/>
  <c r="B199" i="13"/>
  <c r="J199" i="13"/>
  <c r="R199" i="13"/>
  <c r="B216" i="13"/>
  <c r="J216" i="13"/>
  <c r="R216" i="13"/>
  <c r="I181" i="14"/>
  <c r="Q181" i="14"/>
  <c r="Y181" i="14"/>
  <c r="I199" i="14"/>
  <c r="Q199" i="14"/>
  <c r="Y199" i="14"/>
  <c r="I216" i="14"/>
  <c r="Q216" i="14"/>
  <c r="Y216" i="14"/>
  <c r="H34" i="15"/>
  <c r="P34" i="15"/>
  <c r="X34" i="15"/>
  <c r="F261" i="15"/>
  <c r="N261" i="15"/>
  <c r="V261" i="15"/>
  <c r="H181" i="15"/>
  <c r="H199" i="15"/>
  <c r="P199" i="15"/>
  <c r="X199" i="15"/>
  <c r="H209" i="15"/>
  <c r="P209" i="15"/>
  <c r="X209" i="15"/>
  <c r="X204" i="15" s="1"/>
  <c r="H210" i="15"/>
  <c r="P210" i="15"/>
  <c r="X210" i="15"/>
  <c r="H211" i="15"/>
  <c r="P211" i="15"/>
  <c r="X211" i="15"/>
  <c r="H213" i="15"/>
  <c r="P213" i="15"/>
  <c r="X213" i="15"/>
  <c r="H214" i="15"/>
  <c r="P214" i="15"/>
  <c r="X214" i="15"/>
  <c r="H217" i="15"/>
  <c r="P217" i="15"/>
  <c r="X217" i="15"/>
  <c r="H218" i="15"/>
  <c r="P218" i="15"/>
  <c r="X218" i="15"/>
  <c r="H220" i="15"/>
  <c r="P220" i="15"/>
  <c r="X220" i="15"/>
  <c r="I253" i="15"/>
  <c r="S253" i="15"/>
  <c r="D85" i="12"/>
  <c r="L85" i="12"/>
  <c r="T85" i="12"/>
  <c r="D86" i="12"/>
  <c r="L86" i="12"/>
  <c r="T86" i="12"/>
  <c r="D87" i="12"/>
  <c r="L87" i="12"/>
  <c r="T87" i="12"/>
  <c r="D88" i="12"/>
  <c r="L88" i="12"/>
  <c r="T88" i="12"/>
  <c r="D89" i="12"/>
  <c r="L89" i="12"/>
  <c r="T89" i="12"/>
  <c r="C181" i="13"/>
  <c r="K181" i="13"/>
  <c r="S181" i="13"/>
  <c r="C199" i="13"/>
  <c r="K199" i="13"/>
  <c r="S199" i="13"/>
  <c r="C216" i="13"/>
  <c r="K216" i="13"/>
  <c r="S216" i="13"/>
  <c r="B181" i="14"/>
  <c r="J181" i="14"/>
  <c r="R181" i="14"/>
  <c r="B199" i="14"/>
  <c r="J199" i="14"/>
  <c r="R199" i="14"/>
  <c r="B216" i="14"/>
  <c r="J216" i="14"/>
  <c r="R216" i="14"/>
  <c r="I176" i="15"/>
  <c r="Q176" i="15"/>
  <c r="Y176" i="15"/>
  <c r="I178" i="15"/>
  <c r="Q178" i="15"/>
  <c r="Y178" i="15"/>
  <c r="I179" i="15"/>
  <c r="Q179" i="15"/>
  <c r="Y179" i="15"/>
  <c r="I181" i="15"/>
  <c r="Q181" i="15"/>
  <c r="Y181" i="15"/>
  <c r="I182" i="15"/>
  <c r="Q182" i="15"/>
  <c r="Y182" i="15"/>
  <c r="I183" i="15"/>
  <c r="Q183" i="15"/>
  <c r="Y183" i="15"/>
  <c r="I185" i="15"/>
  <c r="Q185" i="15"/>
  <c r="Y185" i="15"/>
  <c r="I199" i="15"/>
  <c r="Q199" i="15"/>
  <c r="Y199" i="15"/>
  <c r="I209" i="15"/>
  <c r="Q209" i="15"/>
  <c r="Y209" i="15"/>
  <c r="I210" i="15"/>
  <c r="Q210" i="15"/>
  <c r="Y210" i="15"/>
  <c r="I211" i="15"/>
  <c r="Q211" i="15"/>
  <c r="Y211" i="15"/>
  <c r="I213" i="15"/>
  <c r="Q213" i="15"/>
  <c r="Y213" i="15"/>
  <c r="I214" i="15"/>
  <c r="Q214" i="15"/>
  <c r="Y214" i="15"/>
  <c r="I217" i="15"/>
  <c r="Q217" i="15"/>
  <c r="Y217" i="15"/>
  <c r="I218" i="15"/>
  <c r="Q218" i="15"/>
  <c r="Y218" i="15"/>
  <c r="J253" i="15"/>
  <c r="S261" i="15"/>
  <c r="B229" i="17"/>
  <c r="J229" i="17"/>
  <c r="R229" i="17"/>
  <c r="C240" i="17"/>
  <c r="K240" i="17"/>
  <c r="S240" i="17"/>
  <c r="E85" i="12"/>
  <c r="M85" i="12"/>
  <c r="U85" i="12"/>
  <c r="E86" i="12"/>
  <c r="U86" i="12"/>
  <c r="E87" i="12"/>
  <c r="M87" i="12"/>
  <c r="U87" i="12"/>
  <c r="E88" i="12"/>
  <c r="M88" i="12"/>
  <c r="U88" i="12"/>
  <c r="E89" i="12"/>
  <c r="M89" i="12"/>
  <c r="U89" i="12"/>
  <c r="D181" i="13"/>
  <c r="L181" i="13"/>
  <c r="T181" i="13"/>
  <c r="D199" i="13"/>
  <c r="L199" i="13"/>
  <c r="T199" i="13"/>
  <c r="D216" i="13"/>
  <c r="L216" i="13"/>
  <c r="T216" i="13"/>
  <c r="C181" i="14"/>
  <c r="K181" i="14"/>
  <c r="S181" i="14"/>
  <c r="C199" i="14"/>
  <c r="K199" i="14"/>
  <c r="S199" i="14"/>
  <c r="C216" i="14"/>
  <c r="K216" i="14"/>
  <c r="S216" i="14"/>
  <c r="H261" i="15"/>
  <c r="P261" i="15"/>
  <c r="X261" i="15"/>
  <c r="B176" i="15"/>
  <c r="R176" i="15"/>
  <c r="B178" i="15"/>
  <c r="R178" i="15"/>
  <c r="B179" i="15"/>
  <c r="R179" i="15"/>
  <c r="B181" i="15"/>
  <c r="J181" i="15"/>
  <c r="R181" i="15"/>
  <c r="B182" i="15"/>
  <c r="J182" i="15"/>
  <c r="R182" i="15"/>
  <c r="B183" i="15"/>
  <c r="J183" i="15"/>
  <c r="R183" i="15"/>
  <c r="B185" i="15"/>
  <c r="J185" i="15"/>
  <c r="R185" i="15"/>
  <c r="B199" i="15"/>
  <c r="J199" i="15"/>
  <c r="R199" i="15"/>
  <c r="B209" i="15"/>
  <c r="J209" i="15"/>
  <c r="R209" i="15"/>
  <c r="B210" i="15"/>
  <c r="J210" i="15"/>
  <c r="R210" i="15"/>
  <c r="B211" i="15"/>
  <c r="J211" i="15"/>
  <c r="R211" i="15"/>
  <c r="B213" i="15"/>
  <c r="J213" i="15"/>
  <c r="R213" i="15"/>
  <c r="B214" i="15"/>
  <c r="J214" i="15"/>
  <c r="R214" i="15"/>
  <c r="B216" i="15"/>
  <c r="J216" i="15"/>
  <c r="R216" i="15"/>
  <c r="B217" i="15"/>
  <c r="J217" i="15"/>
  <c r="R217" i="15"/>
  <c r="B218" i="15"/>
  <c r="J218" i="15"/>
  <c r="R218" i="15"/>
  <c r="B220" i="15"/>
  <c r="K253" i="15"/>
  <c r="F85" i="12"/>
  <c r="N85" i="12"/>
  <c r="V85" i="12"/>
  <c r="F86" i="12"/>
  <c r="N86" i="12"/>
  <c r="V86" i="12"/>
  <c r="F87" i="12"/>
  <c r="N87" i="12"/>
  <c r="V87" i="12"/>
  <c r="F88" i="12"/>
  <c r="N88" i="12"/>
  <c r="V88" i="12"/>
  <c r="F89" i="12"/>
  <c r="N89" i="12"/>
  <c r="V89" i="12"/>
  <c r="E181" i="13"/>
  <c r="M181" i="13"/>
  <c r="U181" i="13"/>
  <c r="E199" i="13"/>
  <c r="M199" i="13"/>
  <c r="U199" i="13"/>
  <c r="E216" i="13"/>
  <c r="M216" i="13"/>
  <c r="U216" i="13"/>
  <c r="D181" i="14"/>
  <c r="L181" i="14"/>
  <c r="T181" i="14"/>
  <c r="D199" i="14"/>
  <c r="L199" i="14"/>
  <c r="T199" i="14"/>
  <c r="D216" i="14"/>
  <c r="L216" i="14"/>
  <c r="T216" i="14"/>
  <c r="I261" i="15"/>
  <c r="Q261" i="15"/>
  <c r="Y261" i="15"/>
  <c r="C176" i="15"/>
  <c r="S176" i="15"/>
  <c r="C178" i="15"/>
  <c r="S178" i="15"/>
  <c r="C179" i="15"/>
  <c r="S179" i="15"/>
  <c r="C181" i="15"/>
  <c r="S181" i="15"/>
  <c r="C182" i="15"/>
  <c r="K182" i="15"/>
  <c r="S182" i="15"/>
  <c r="C183" i="15"/>
  <c r="K183" i="15"/>
  <c r="S183" i="15"/>
  <c r="C185" i="15"/>
  <c r="K185" i="15"/>
  <c r="S185" i="15"/>
  <c r="C199" i="15"/>
  <c r="K199" i="15"/>
  <c r="S199" i="15"/>
  <c r="C209" i="15"/>
  <c r="K209" i="15"/>
  <c r="S209" i="15"/>
  <c r="C210" i="15"/>
  <c r="K210" i="15"/>
  <c r="S210" i="15"/>
  <c r="C211" i="15"/>
  <c r="K211" i="15"/>
  <c r="S211" i="15"/>
  <c r="C213" i="15"/>
  <c r="K213" i="15"/>
  <c r="S213" i="15"/>
  <c r="C214" i="15"/>
  <c r="K214" i="15"/>
  <c r="S214" i="15"/>
  <c r="C217" i="15"/>
  <c r="K217" i="15"/>
  <c r="S217" i="15"/>
  <c r="C218" i="15"/>
  <c r="K218" i="15"/>
  <c r="S218" i="15"/>
  <c r="C220" i="15"/>
  <c r="G90" i="16"/>
  <c r="O90" i="16"/>
  <c r="W90" i="16"/>
  <c r="G92" i="16"/>
  <c r="O92" i="16"/>
  <c r="W92" i="16"/>
  <c r="G93" i="16"/>
  <c r="O93" i="16"/>
  <c r="W93" i="16"/>
  <c r="B161" i="17"/>
  <c r="J161" i="17"/>
  <c r="R161" i="17"/>
  <c r="B162" i="17"/>
  <c r="J162" i="17"/>
  <c r="R162" i="17"/>
  <c r="B163" i="17"/>
  <c r="J163" i="17"/>
  <c r="R163" i="17"/>
  <c r="B164" i="17"/>
  <c r="J164" i="17"/>
  <c r="R164" i="17"/>
  <c r="B165" i="17"/>
  <c r="J165" i="17"/>
  <c r="R165" i="17"/>
  <c r="J166" i="17"/>
  <c r="R166" i="17"/>
  <c r="J167" i="17"/>
  <c r="R167" i="17"/>
  <c r="J168" i="17"/>
  <c r="R168" i="17"/>
  <c r="B169" i="17"/>
  <c r="J169" i="17"/>
  <c r="R169" i="17"/>
  <c r="B170" i="17"/>
  <c r="J170" i="17"/>
  <c r="R170" i="17"/>
  <c r="B171" i="17"/>
  <c r="J171" i="17"/>
  <c r="R171" i="17"/>
  <c r="B172" i="17"/>
  <c r="J172" i="17"/>
  <c r="R172" i="17"/>
  <c r="B173" i="17"/>
  <c r="J173" i="17"/>
  <c r="R173" i="17"/>
  <c r="B174" i="17"/>
  <c r="J174" i="17"/>
  <c r="R174" i="17"/>
  <c r="B184" i="17"/>
  <c r="J184" i="17"/>
  <c r="R184" i="17"/>
  <c r="B190" i="17"/>
  <c r="J190" i="17"/>
  <c r="R190" i="17"/>
  <c r="B203" i="17"/>
  <c r="J203" i="17"/>
  <c r="R203" i="17"/>
  <c r="B209" i="17"/>
  <c r="J209" i="17"/>
  <c r="R209" i="17"/>
  <c r="I217" i="18"/>
  <c r="I175" i="18"/>
  <c r="I174" i="18"/>
  <c r="I173" i="18"/>
  <c r="I172" i="18"/>
  <c r="I170" i="18"/>
  <c r="I169" i="18"/>
  <c r="I168" i="18"/>
  <c r="I167" i="18"/>
  <c r="I165" i="18"/>
  <c r="I164" i="18"/>
  <c r="I163" i="18"/>
  <c r="I162" i="18"/>
  <c r="I161" i="18"/>
  <c r="Q217" i="18"/>
  <c r="Q175" i="18"/>
  <c r="Q174" i="18"/>
  <c r="Q173" i="18"/>
  <c r="Q172" i="18"/>
  <c r="Q170" i="18"/>
  <c r="Q169" i="18"/>
  <c r="Q168" i="18"/>
  <c r="Q167" i="18"/>
  <c r="Q165" i="18"/>
  <c r="Q164" i="18"/>
  <c r="Q163" i="18"/>
  <c r="Q162" i="18"/>
  <c r="Q161" i="18"/>
  <c r="Y217" i="18"/>
  <c r="Y175" i="18"/>
  <c r="Y174" i="18"/>
  <c r="Y173" i="18"/>
  <c r="Y172" i="18"/>
  <c r="Y170" i="18"/>
  <c r="Y169" i="18"/>
  <c r="Y168" i="18"/>
  <c r="Y167" i="18"/>
  <c r="Y165" i="18"/>
  <c r="Y164" i="18"/>
  <c r="Y163" i="18"/>
  <c r="Y162" i="18"/>
  <c r="Y161" i="18"/>
  <c r="H226" i="18"/>
  <c r="H171" i="18"/>
  <c r="P226" i="18"/>
  <c r="P171" i="18"/>
  <c r="X226" i="18"/>
  <c r="X171" i="18"/>
  <c r="B235" i="18"/>
  <c r="B184" i="18"/>
  <c r="J235" i="18"/>
  <c r="J184" i="18"/>
  <c r="R235" i="18"/>
  <c r="R184" i="18"/>
  <c r="I237" i="18"/>
  <c r="I190" i="18"/>
  <c r="Q237" i="18"/>
  <c r="Q190" i="18"/>
  <c r="Y237" i="18"/>
  <c r="Y190" i="18"/>
  <c r="C246" i="18"/>
  <c r="C203" i="18"/>
  <c r="K246" i="18"/>
  <c r="K203" i="18"/>
  <c r="S246" i="18"/>
  <c r="S203" i="18"/>
  <c r="B248" i="18"/>
  <c r="B209" i="18"/>
  <c r="J248" i="18"/>
  <c r="J209" i="18"/>
  <c r="R248" i="18"/>
  <c r="R209" i="18"/>
  <c r="T161" i="18"/>
  <c r="D163" i="18"/>
  <c r="L164" i="18"/>
  <c r="T165" i="18"/>
  <c r="D167" i="18"/>
  <c r="L168" i="18"/>
  <c r="C71" i="16"/>
  <c r="K71" i="16"/>
  <c r="S71" i="16"/>
  <c r="H90" i="16"/>
  <c r="P90" i="16"/>
  <c r="X90" i="16"/>
  <c r="H92" i="16"/>
  <c r="P92" i="16"/>
  <c r="X92" i="16"/>
  <c r="H93" i="16"/>
  <c r="P93" i="16"/>
  <c r="X93" i="16"/>
  <c r="G5" i="17"/>
  <c r="G217" i="19" s="1"/>
  <c r="O5" i="17"/>
  <c r="O217" i="19" s="1"/>
  <c r="W5" i="17"/>
  <c r="W217" i="19" s="1"/>
  <c r="C171" i="17"/>
  <c r="K171" i="17"/>
  <c r="S171" i="17"/>
  <c r="C184" i="17"/>
  <c r="K184" i="17"/>
  <c r="S184" i="17"/>
  <c r="C190" i="17"/>
  <c r="K190" i="17"/>
  <c r="S190" i="17"/>
  <c r="C203" i="17"/>
  <c r="K203" i="17"/>
  <c r="S203" i="17"/>
  <c r="C209" i="17"/>
  <c r="K209" i="17"/>
  <c r="S209" i="17"/>
  <c r="C226" i="17"/>
  <c r="C217" i="17" s="1"/>
  <c r="K226" i="17"/>
  <c r="K217" i="17" s="1"/>
  <c r="S226" i="17"/>
  <c r="S217" i="17" s="1"/>
  <c r="B5" i="18"/>
  <c r="J5" i="18"/>
  <c r="J166" i="18" s="1"/>
  <c r="R5" i="18"/>
  <c r="I223" i="18"/>
  <c r="I166" i="18"/>
  <c r="Q223" i="18"/>
  <c r="Q166" i="18"/>
  <c r="Y223" i="18"/>
  <c r="Y166" i="18"/>
  <c r="I226" i="18"/>
  <c r="I171" i="18"/>
  <c r="Q226" i="18"/>
  <c r="Q171" i="18"/>
  <c r="Y226" i="18"/>
  <c r="Y171" i="18"/>
  <c r="C235" i="18"/>
  <c r="C184" i="18"/>
  <c r="K235" i="18"/>
  <c r="K184" i="18"/>
  <c r="S235" i="18"/>
  <c r="S184" i="18"/>
  <c r="B237" i="18"/>
  <c r="B190" i="18"/>
  <c r="J237" i="18"/>
  <c r="J190" i="18"/>
  <c r="R237" i="18"/>
  <c r="R190" i="18"/>
  <c r="D246" i="18"/>
  <c r="D203" i="18"/>
  <c r="L246" i="18"/>
  <c r="L203" i="18"/>
  <c r="T246" i="18"/>
  <c r="T203" i="18"/>
  <c r="C248" i="18"/>
  <c r="C209" i="18"/>
  <c r="K248" i="18"/>
  <c r="K209" i="18"/>
  <c r="S248" i="18"/>
  <c r="S209" i="18"/>
  <c r="H162" i="18"/>
  <c r="P163" i="18"/>
  <c r="X164" i="18"/>
  <c r="H166" i="18"/>
  <c r="P167" i="18"/>
  <c r="X168" i="18"/>
  <c r="D71" i="16"/>
  <c r="L71" i="16"/>
  <c r="T71" i="16"/>
  <c r="Q91" i="16"/>
  <c r="Y91" i="16"/>
  <c r="I92" i="16"/>
  <c r="Q92" i="16"/>
  <c r="Y92" i="16"/>
  <c r="I93" i="16"/>
  <c r="Q93" i="16"/>
  <c r="Y93" i="16"/>
  <c r="H5" i="17"/>
  <c r="P5" i="17"/>
  <c r="P217" i="19" s="1"/>
  <c r="X5" i="17"/>
  <c r="X217" i="19" s="1"/>
  <c r="D171" i="17"/>
  <c r="L171" i="17"/>
  <c r="T171" i="17"/>
  <c r="D184" i="17"/>
  <c r="L184" i="17"/>
  <c r="T184" i="17"/>
  <c r="D190" i="17"/>
  <c r="L190" i="17"/>
  <c r="T190" i="17"/>
  <c r="D203" i="17"/>
  <c r="L203" i="17"/>
  <c r="T203" i="17"/>
  <c r="D209" i="17"/>
  <c r="L209" i="17"/>
  <c r="T209" i="17"/>
  <c r="D226" i="17"/>
  <c r="D217" i="17" s="1"/>
  <c r="L226" i="17"/>
  <c r="L217" i="17" s="1"/>
  <c r="T226" i="17"/>
  <c r="T217" i="17" s="1"/>
  <c r="C5" i="18"/>
  <c r="K5" i="18"/>
  <c r="S5" i="18"/>
  <c r="S166" i="18" s="1"/>
  <c r="B226" i="18"/>
  <c r="B171" i="18"/>
  <c r="J226" i="18"/>
  <c r="R226" i="18"/>
  <c r="R171" i="18"/>
  <c r="D235" i="18"/>
  <c r="D184" i="18"/>
  <c r="L235" i="18"/>
  <c r="L184" i="18"/>
  <c r="T235" i="18"/>
  <c r="T184" i="18"/>
  <c r="C237" i="18"/>
  <c r="C190" i="18"/>
  <c r="K237" i="18"/>
  <c r="K190" i="18"/>
  <c r="S237" i="18"/>
  <c r="S190" i="18"/>
  <c r="E246" i="18"/>
  <c r="E203" i="18"/>
  <c r="M246" i="18"/>
  <c r="M203" i="18"/>
  <c r="U246" i="18"/>
  <c r="U203" i="18"/>
  <c r="D248" i="18"/>
  <c r="D209" i="18"/>
  <c r="L248" i="18"/>
  <c r="L209" i="18"/>
  <c r="T248" i="18"/>
  <c r="T209" i="18"/>
  <c r="L161" i="18"/>
  <c r="D164" i="18"/>
  <c r="T166" i="18"/>
  <c r="M217" i="19"/>
  <c r="J91" i="16"/>
  <c r="R91" i="16"/>
  <c r="B92" i="16"/>
  <c r="J92" i="16"/>
  <c r="R92" i="16"/>
  <c r="B93" i="16"/>
  <c r="J93" i="16"/>
  <c r="R93" i="16"/>
  <c r="E161" i="17"/>
  <c r="M161" i="17"/>
  <c r="U161" i="17"/>
  <c r="E162" i="17"/>
  <c r="M162" i="17"/>
  <c r="U162" i="17"/>
  <c r="E163" i="17"/>
  <c r="M163" i="17"/>
  <c r="U163" i="17"/>
  <c r="E164" i="17"/>
  <c r="M164" i="17"/>
  <c r="U164" i="17"/>
  <c r="E165" i="17"/>
  <c r="M165" i="17"/>
  <c r="U165" i="17"/>
  <c r="E166" i="17"/>
  <c r="M166" i="17"/>
  <c r="U166" i="17"/>
  <c r="E167" i="17"/>
  <c r="M167" i="17"/>
  <c r="U167" i="17"/>
  <c r="E168" i="17"/>
  <c r="M168" i="17"/>
  <c r="U168" i="17"/>
  <c r="E169" i="17"/>
  <c r="M169" i="17"/>
  <c r="U169" i="17"/>
  <c r="E170" i="17"/>
  <c r="M170" i="17"/>
  <c r="U170" i="17"/>
  <c r="E171" i="17"/>
  <c r="M171" i="17"/>
  <c r="U171" i="17"/>
  <c r="E172" i="17"/>
  <c r="M172" i="17"/>
  <c r="U172" i="17"/>
  <c r="E173" i="17"/>
  <c r="M173" i="17"/>
  <c r="U173" i="17"/>
  <c r="E174" i="17"/>
  <c r="M174" i="17"/>
  <c r="U174" i="17"/>
  <c r="E184" i="17"/>
  <c r="M184" i="17"/>
  <c r="U184" i="17"/>
  <c r="E190" i="17"/>
  <c r="M190" i="17"/>
  <c r="U190" i="17"/>
  <c r="E203" i="17"/>
  <c r="M203" i="17"/>
  <c r="U203" i="17"/>
  <c r="E209" i="17"/>
  <c r="M209" i="17"/>
  <c r="U209" i="17"/>
  <c r="D217" i="18"/>
  <c r="D175" i="18"/>
  <c r="D174" i="18"/>
  <c r="D173" i="18"/>
  <c r="D172" i="18"/>
  <c r="D170" i="18"/>
  <c r="D169" i="18"/>
  <c r="L217" i="18"/>
  <c r="L175" i="18"/>
  <c r="L174" i="18"/>
  <c r="L173" i="18"/>
  <c r="L172" i="18"/>
  <c r="L170" i="18"/>
  <c r="L169" i="18"/>
  <c r="T217" i="18"/>
  <c r="T175" i="18"/>
  <c r="T174" i="18"/>
  <c r="T173" i="18"/>
  <c r="T172" i="18"/>
  <c r="T170" i="18"/>
  <c r="T169" i="18"/>
  <c r="C226" i="18"/>
  <c r="K226" i="18"/>
  <c r="S226" i="18"/>
  <c r="E235" i="18"/>
  <c r="E184" i="18"/>
  <c r="M235" i="18"/>
  <c r="M184" i="18"/>
  <c r="U235" i="18"/>
  <c r="U184" i="18"/>
  <c r="D237" i="18"/>
  <c r="D190" i="18"/>
  <c r="L237" i="18"/>
  <c r="L190" i="18"/>
  <c r="T237" i="18"/>
  <c r="T190" i="18"/>
  <c r="F246" i="18"/>
  <c r="F203" i="18"/>
  <c r="N246" i="18"/>
  <c r="N203" i="18"/>
  <c r="V246" i="18"/>
  <c r="V203" i="18"/>
  <c r="E248" i="18"/>
  <c r="E209" i="18"/>
  <c r="M248" i="18"/>
  <c r="M209" i="18"/>
  <c r="U248" i="18"/>
  <c r="U209" i="18"/>
  <c r="X161" i="18"/>
  <c r="H163" i="18"/>
  <c r="P164" i="18"/>
  <c r="X165" i="18"/>
  <c r="K166" i="18"/>
  <c r="H167" i="18"/>
  <c r="P168" i="18"/>
  <c r="P169" i="18"/>
  <c r="H217" i="19"/>
  <c r="H176" i="19"/>
  <c r="H173" i="19"/>
  <c r="H172" i="19"/>
  <c r="H169" i="19"/>
  <c r="H168" i="19"/>
  <c r="H167" i="19"/>
  <c r="H165" i="19"/>
  <c r="P176" i="19"/>
  <c r="P173" i="19"/>
  <c r="P172" i="19"/>
  <c r="P169" i="19"/>
  <c r="P168" i="19"/>
  <c r="P167" i="19"/>
  <c r="P165" i="19"/>
  <c r="X176" i="19"/>
  <c r="X173" i="19"/>
  <c r="X172" i="19"/>
  <c r="X169" i="19"/>
  <c r="X168" i="19"/>
  <c r="X167" i="19"/>
  <c r="X165" i="19"/>
  <c r="F229" i="19"/>
  <c r="F192" i="19"/>
  <c r="F191" i="19"/>
  <c r="F188" i="19"/>
  <c r="F187" i="19"/>
  <c r="F185" i="19"/>
  <c r="F183" i="19"/>
  <c r="N229" i="19"/>
  <c r="N192" i="19"/>
  <c r="N191" i="19"/>
  <c r="N188" i="19"/>
  <c r="N187" i="19"/>
  <c r="N185" i="19"/>
  <c r="N183" i="19"/>
  <c r="V229" i="19"/>
  <c r="V192" i="19"/>
  <c r="V191" i="19"/>
  <c r="V188" i="19"/>
  <c r="V187" i="19"/>
  <c r="V185" i="19"/>
  <c r="V183" i="19"/>
  <c r="E229" i="19"/>
  <c r="E192" i="19"/>
  <c r="E191" i="19"/>
  <c r="E188" i="19"/>
  <c r="E187" i="19"/>
  <c r="E185" i="19"/>
  <c r="E183" i="19"/>
  <c r="M229" i="19"/>
  <c r="M192" i="19"/>
  <c r="M191" i="19"/>
  <c r="M188" i="19"/>
  <c r="M187" i="19"/>
  <c r="M185" i="19"/>
  <c r="M183" i="19"/>
  <c r="U187" i="19"/>
  <c r="U185" i="19"/>
  <c r="C92" i="16"/>
  <c r="K92" i="16"/>
  <c r="S92" i="16"/>
  <c r="C93" i="16"/>
  <c r="K93" i="16"/>
  <c r="S93" i="16"/>
  <c r="N161" i="17"/>
  <c r="V161" i="17"/>
  <c r="F162" i="17"/>
  <c r="N162" i="17"/>
  <c r="V162" i="17"/>
  <c r="F163" i="17"/>
  <c r="N163" i="17"/>
  <c r="V163" i="17"/>
  <c r="F164" i="17"/>
  <c r="N164" i="17"/>
  <c r="V164" i="17"/>
  <c r="F165" i="17"/>
  <c r="N165" i="17"/>
  <c r="V165" i="17"/>
  <c r="F166" i="17"/>
  <c r="N166" i="17"/>
  <c r="V166" i="17"/>
  <c r="F167" i="17"/>
  <c r="N167" i="17"/>
  <c r="V167" i="17"/>
  <c r="N168" i="17"/>
  <c r="V168" i="17"/>
  <c r="N169" i="17"/>
  <c r="V169" i="17"/>
  <c r="N170" i="17"/>
  <c r="V170" i="17"/>
  <c r="F171" i="17"/>
  <c r="N171" i="17"/>
  <c r="V171" i="17"/>
  <c r="F172" i="17"/>
  <c r="N172" i="17"/>
  <c r="V172" i="17"/>
  <c r="F173" i="17"/>
  <c r="N173" i="17"/>
  <c r="V173" i="17"/>
  <c r="F174" i="17"/>
  <c r="N174" i="17"/>
  <c r="V174" i="17"/>
  <c r="F184" i="17"/>
  <c r="N184" i="17"/>
  <c r="V184" i="17"/>
  <c r="F190" i="17"/>
  <c r="N190" i="17"/>
  <c r="V190" i="17"/>
  <c r="F203" i="17"/>
  <c r="N203" i="17"/>
  <c r="V203" i="17"/>
  <c r="F209" i="17"/>
  <c r="N209" i="17"/>
  <c r="V209" i="17"/>
  <c r="E217" i="18"/>
  <c r="E175" i="18"/>
  <c r="E174" i="18"/>
  <c r="E173" i="18"/>
  <c r="E172" i="18"/>
  <c r="E170" i="18"/>
  <c r="E169" i="18"/>
  <c r="E168" i="18"/>
  <c r="E167" i="18"/>
  <c r="E165" i="18"/>
  <c r="E164" i="18"/>
  <c r="E163" i="18"/>
  <c r="E162" i="18"/>
  <c r="E161" i="18"/>
  <c r="M217" i="18"/>
  <c r="M175" i="18"/>
  <c r="M174" i="18"/>
  <c r="M173" i="18"/>
  <c r="M172" i="18"/>
  <c r="M170" i="18"/>
  <c r="M169" i="18"/>
  <c r="M168" i="18"/>
  <c r="M167" i="18"/>
  <c r="M165" i="18"/>
  <c r="M164" i="18"/>
  <c r="M163" i="18"/>
  <c r="M162" i="18"/>
  <c r="M161" i="18"/>
  <c r="U217" i="18"/>
  <c r="U175" i="18"/>
  <c r="U174" i="18"/>
  <c r="U173" i="18"/>
  <c r="U172" i="18"/>
  <c r="U170" i="18"/>
  <c r="U169" i="18"/>
  <c r="U168" i="18"/>
  <c r="U167" i="18"/>
  <c r="U165" i="18"/>
  <c r="U164" i="18"/>
  <c r="U163" i="18"/>
  <c r="U162" i="18"/>
  <c r="U161" i="18"/>
  <c r="U160" i="18" s="1"/>
  <c r="D226" i="18"/>
  <c r="D171" i="18"/>
  <c r="L226" i="18"/>
  <c r="L171" i="18"/>
  <c r="T226" i="18"/>
  <c r="T171" i="18"/>
  <c r="F235" i="18"/>
  <c r="F184" i="18"/>
  <c r="N235" i="18"/>
  <c r="N184" i="18"/>
  <c r="V235" i="18"/>
  <c r="V184" i="18"/>
  <c r="E237" i="18"/>
  <c r="E190" i="18"/>
  <c r="M237" i="18"/>
  <c r="M190" i="18"/>
  <c r="U237" i="18"/>
  <c r="U190" i="18"/>
  <c r="G246" i="18"/>
  <c r="G203" i="18"/>
  <c r="O246" i="18"/>
  <c r="O203" i="18"/>
  <c r="W246" i="18"/>
  <c r="W203" i="18"/>
  <c r="F248" i="18"/>
  <c r="F209" i="18"/>
  <c r="N248" i="18"/>
  <c r="N209" i="18"/>
  <c r="V248" i="18"/>
  <c r="V209" i="18"/>
  <c r="D161" i="18"/>
  <c r="L162" i="18"/>
  <c r="T163" i="18"/>
  <c r="D165" i="18"/>
  <c r="B166" i="18"/>
  <c r="L166" i="18"/>
  <c r="W166" i="18"/>
  <c r="T167" i="18"/>
  <c r="F190" i="19"/>
  <c r="N190" i="19"/>
  <c r="V190" i="19"/>
  <c r="D92" i="16"/>
  <c r="L92" i="16"/>
  <c r="T92" i="16"/>
  <c r="D93" i="16"/>
  <c r="L93" i="16"/>
  <c r="T93" i="16"/>
  <c r="G171" i="17"/>
  <c r="G184" i="17"/>
  <c r="O184" i="17"/>
  <c r="W184" i="17"/>
  <c r="G190" i="17"/>
  <c r="O190" i="17"/>
  <c r="W190" i="17"/>
  <c r="G203" i="17"/>
  <c r="O203" i="17"/>
  <c r="W203" i="17"/>
  <c r="G209" i="17"/>
  <c r="O209" i="17"/>
  <c r="W209" i="17"/>
  <c r="F5" i="18"/>
  <c r="F171" i="18" s="1"/>
  <c r="N5" i="18"/>
  <c r="N166" i="18" s="1"/>
  <c r="V5" i="18"/>
  <c r="V166" i="18" s="1"/>
  <c r="E223" i="18"/>
  <c r="E166" i="18"/>
  <c r="M223" i="18"/>
  <c r="M166" i="18"/>
  <c r="U223" i="18"/>
  <c r="U166" i="18"/>
  <c r="E226" i="18"/>
  <c r="E171" i="18"/>
  <c r="M226" i="18"/>
  <c r="M171" i="18"/>
  <c r="U226" i="18"/>
  <c r="U171" i="18"/>
  <c r="G235" i="18"/>
  <c r="G184" i="18"/>
  <c r="O235" i="18"/>
  <c r="O184" i="18"/>
  <c r="W235" i="18"/>
  <c r="W184" i="18"/>
  <c r="F237" i="18"/>
  <c r="F190" i="18"/>
  <c r="N237" i="18"/>
  <c r="N190" i="18"/>
  <c r="V237" i="18"/>
  <c r="V190" i="18"/>
  <c r="H246" i="18"/>
  <c r="H203" i="18"/>
  <c r="P246" i="18"/>
  <c r="P203" i="18"/>
  <c r="X246" i="18"/>
  <c r="X203" i="18"/>
  <c r="G248" i="18"/>
  <c r="G209" i="18"/>
  <c r="O248" i="18"/>
  <c r="O209" i="18"/>
  <c r="W248" i="18"/>
  <c r="W209" i="18"/>
  <c r="P161" i="18"/>
  <c r="H164" i="18"/>
  <c r="X166" i="18"/>
  <c r="H168" i="18"/>
  <c r="U91" i="16"/>
  <c r="E92" i="16"/>
  <c r="M92" i="16"/>
  <c r="U92" i="16"/>
  <c r="E93" i="16"/>
  <c r="M93" i="16"/>
  <c r="U93" i="16"/>
  <c r="H171" i="17"/>
  <c r="P171" i="17"/>
  <c r="X171" i="17"/>
  <c r="H184" i="17"/>
  <c r="P184" i="17"/>
  <c r="X184" i="17"/>
  <c r="H190" i="17"/>
  <c r="P190" i="17"/>
  <c r="X190" i="17"/>
  <c r="H203" i="17"/>
  <c r="P203" i="17"/>
  <c r="X203" i="17"/>
  <c r="H209" i="17"/>
  <c r="P209" i="17"/>
  <c r="X209" i="17"/>
  <c r="G5" i="18"/>
  <c r="O5" i="18"/>
  <c r="W5" i="18"/>
  <c r="W171" i="18" s="1"/>
  <c r="F226" i="18"/>
  <c r="N226" i="18"/>
  <c r="V226" i="18"/>
  <c r="H235" i="18"/>
  <c r="H184" i="18"/>
  <c r="P235" i="18"/>
  <c r="P184" i="18"/>
  <c r="X235" i="18"/>
  <c r="X184" i="18"/>
  <c r="G237" i="18"/>
  <c r="G190" i="18"/>
  <c r="O237" i="18"/>
  <c r="O190" i="18"/>
  <c r="W237" i="18"/>
  <c r="W190" i="18"/>
  <c r="I246" i="18"/>
  <c r="I203" i="18"/>
  <c r="Q246" i="18"/>
  <c r="Q203" i="18"/>
  <c r="Y246" i="18"/>
  <c r="Y203" i="18"/>
  <c r="H248" i="18"/>
  <c r="H209" i="18"/>
  <c r="P248" i="18"/>
  <c r="P209" i="18"/>
  <c r="X248" i="18"/>
  <c r="X209" i="18"/>
  <c r="D162" i="18"/>
  <c r="L163" i="18"/>
  <c r="T164" i="18"/>
  <c r="D166" i="18"/>
  <c r="L167" i="18"/>
  <c r="T168" i="18"/>
  <c r="K171" i="18"/>
  <c r="N91" i="16"/>
  <c r="V91" i="16"/>
  <c r="F92" i="16"/>
  <c r="N92" i="16"/>
  <c r="V92" i="16"/>
  <c r="F93" i="16"/>
  <c r="N93" i="16"/>
  <c r="V93" i="16"/>
  <c r="I161" i="17"/>
  <c r="Q161" i="17"/>
  <c r="Y161" i="17"/>
  <c r="I162" i="17"/>
  <c r="Q162" i="17"/>
  <c r="Y162" i="17"/>
  <c r="I163" i="17"/>
  <c r="Q163" i="17"/>
  <c r="Y163" i="17"/>
  <c r="I164" i="17"/>
  <c r="Q164" i="17"/>
  <c r="Y164" i="17"/>
  <c r="I165" i="17"/>
  <c r="Q165" i="17"/>
  <c r="Y165" i="17"/>
  <c r="I166" i="17"/>
  <c r="Q166" i="17"/>
  <c r="Y166" i="17"/>
  <c r="I167" i="17"/>
  <c r="Q167" i="17"/>
  <c r="Y167" i="17"/>
  <c r="I168" i="17"/>
  <c r="Q168" i="17"/>
  <c r="Y168" i="17"/>
  <c r="I169" i="17"/>
  <c r="Q169" i="17"/>
  <c r="Y169" i="17"/>
  <c r="I170" i="17"/>
  <c r="Q170" i="17"/>
  <c r="Y170" i="17"/>
  <c r="I171" i="17"/>
  <c r="Q171" i="17"/>
  <c r="Y171" i="17"/>
  <c r="I172" i="17"/>
  <c r="Q172" i="17"/>
  <c r="Y172" i="17"/>
  <c r="I173" i="17"/>
  <c r="Q173" i="17"/>
  <c r="Y173" i="17"/>
  <c r="I174" i="17"/>
  <c r="Q174" i="17"/>
  <c r="Y174" i="17"/>
  <c r="I184" i="17"/>
  <c r="Q184" i="17"/>
  <c r="Y184" i="17"/>
  <c r="I190" i="17"/>
  <c r="Q190" i="17"/>
  <c r="Y190" i="17"/>
  <c r="I203" i="17"/>
  <c r="Q203" i="17"/>
  <c r="Y203" i="17"/>
  <c r="I209" i="17"/>
  <c r="Q209" i="17"/>
  <c r="Y209" i="17"/>
  <c r="H217" i="18"/>
  <c r="H175" i="18"/>
  <c r="H174" i="18"/>
  <c r="H173" i="18"/>
  <c r="H172" i="18"/>
  <c r="H170" i="18"/>
  <c r="P175" i="18"/>
  <c r="P174" i="18"/>
  <c r="P173" i="18"/>
  <c r="P172" i="18"/>
  <c r="P170" i="18"/>
  <c r="X175" i="18"/>
  <c r="X174" i="18"/>
  <c r="X173" i="18"/>
  <c r="X172" i="18"/>
  <c r="X170" i="18"/>
  <c r="X169" i="18"/>
  <c r="G226" i="18"/>
  <c r="O226" i="18"/>
  <c r="W226" i="18"/>
  <c r="I235" i="18"/>
  <c r="I184" i="18"/>
  <c r="Q235" i="18"/>
  <c r="Q184" i="18"/>
  <c r="Y235" i="18"/>
  <c r="Y184" i="18"/>
  <c r="H237" i="18"/>
  <c r="H190" i="18"/>
  <c r="P237" i="18"/>
  <c r="P190" i="18"/>
  <c r="X237" i="18"/>
  <c r="X190" i="18"/>
  <c r="B246" i="18"/>
  <c r="B203" i="18"/>
  <c r="J246" i="18"/>
  <c r="J203" i="18"/>
  <c r="R246" i="18"/>
  <c r="R203" i="18"/>
  <c r="I248" i="18"/>
  <c r="I209" i="18"/>
  <c r="Q248" i="18"/>
  <c r="Q209" i="18"/>
  <c r="Y248" i="18"/>
  <c r="Y209" i="18"/>
  <c r="H161" i="18"/>
  <c r="P162" i="18"/>
  <c r="X163" i="18"/>
  <c r="H165" i="18"/>
  <c r="P166" i="18"/>
  <c r="X167" i="18"/>
  <c r="D217" i="19"/>
  <c r="D176" i="19"/>
  <c r="D173" i="19"/>
  <c r="D172" i="19"/>
  <c r="D169" i="19"/>
  <c r="D168" i="19"/>
  <c r="D167" i="19"/>
  <c r="D165" i="19"/>
  <c r="L217" i="19"/>
  <c r="L176" i="19"/>
  <c r="L173" i="19"/>
  <c r="L172" i="19"/>
  <c r="L169" i="19"/>
  <c r="L168" i="19"/>
  <c r="L167" i="19"/>
  <c r="L165" i="19"/>
  <c r="T217" i="19"/>
  <c r="T176" i="19"/>
  <c r="T173" i="19"/>
  <c r="T172" i="19"/>
  <c r="T169" i="19"/>
  <c r="T168" i="19"/>
  <c r="T167" i="19"/>
  <c r="T165" i="19"/>
  <c r="B229" i="19"/>
  <c r="B192" i="19"/>
  <c r="B191" i="19"/>
  <c r="B188" i="19"/>
  <c r="B187" i="19"/>
  <c r="B185" i="19"/>
  <c r="B183" i="19"/>
  <c r="J229" i="19"/>
  <c r="J192" i="19"/>
  <c r="J191" i="19"/>
  <c r="J188" i="19"/>
  <c r="J187" i="19"/>
  <c r="J185" i="19"/>
  <c r="J183" i="19"/>
  <c r="R229" i="19"/>
  <c r="R192" i="19"/>
  <c r="R191" i="19"/>
  <c r="R188" i="19"/>
  <c r="R187" i="19"/>
  <c r="R185" i="19"/>
  <c r="R183" i="19"/>
  <c r="I229" i="19"/>
  <c r="I192" i="19"/>
  <c r="I191" i="19"/>
  <c r="I188" i="19"/>
  <c r="I187" i="19"/>
  <c r="I185" i="19"/>
  <c r="I183" i="19"/>
  <c r="I178" i="19" s="1"/>
  <c r="Q229" i="19"/>
  <c r="Q192" i="19"/>
  <c r="Q191" i="19"/>
  <c r="Q188" i="19"/>
  <c r="Q187" i="19"/>
  <c r="Q185" i="19"/>
  <c r="Q183" i="19"/>
  <c r="Y229" i="19"/>
  <c r="Y192" i="19"/>
  <c r="Y191" i="19"/>
  <c r="Y188" i="19"/>
  <c r="Y187" i="19"/>
  <c r="Y185" i="19"/>
  <c r="Y183" i="19"/>
  <c r="F226" i="19"/>
  <c r="N226" i="19"/>
  <c r="V226" i="19"/>
  <c r="H235" i="19"/>
  <c r="P235" i="19"/>
  <c r="X235" i="19"/>
  <c r="G237" i="19"/>
  <c r="O237" i="19"/>
  <c r="W237" i="19"/>
  <c r="I246" i="19"/>
  <c r="Q246" i="19"/>
  <c r="Y246" i="19"/>
  <c r="H248" i="19"/>
  <c r="H209" i="19"/>
  <c r="P248" i="19"/>
  <c r="P209" i="19"/>
  <c r="X248" i="19"/>
  <c r="X209" i="19"/>
  <c r="C165" i="19"/>
  <c r="K165" i="19"/>
  <c r="S165" i="19"/>
  <c r="C167" i="19"/>
  <c r="K167" i="19"/>
  <c r="S167" i="19"/>
  <c r="C168" i="19"/>
  <c r="K168" i="19"/>
  <c r="S168" i="19"/>
  <c r="C169" i="19"/>
  <c r="K169" i="19"/>
  <c r="S169" i="19"/>
  <c r="C172" i="19"/>
  <c r="K172" i="19"/>
  <c r="S172" i="19"/>
  <c r="C173" i="19"/>
  <c r="K173" i="19"/>
  <c r="S173" i="19"/>
  <c r="C183" i="19"/>
  <c r="K183" i="19"/>
  <c r="S183" i="19"/>
  <c r="C185" i="19"/>
  <c r="K185" i="19"/>
  <c r="S185" i="19"/>
  <c r="C187" i="19"/>
  <c r="K187" i="19"/>
  <c r="S187" i="19"/>
  <c r="C188" i="19"/>
  <c r="K188" i="19"/>
  <c r="S188" i="19"/>
  <c r="C191" i="19"/>
  <c r="K191" i="19"/>
  <c r="S191" i="19"/>
  <c r="C192" i="19"/>
  <c r="K192" i="19"/>
  <c r="S192" i="19"/>
  <c r="E217" i="19"/>
  <c r="D205" i="21"/>
  <c r="L205" i="21"/>
  <c r="T205" i="21"/>
  <c r="C179" i="23"/>
  <c r="C176" i="23"/>
  <c r="C172" i="23"/>
  <c r="C170" i="23"/>
  <c r="C62" i="20"/>
  <c r="C115" i="4" s="1"/>
  <c r="G226" i="19"/>
  <c r="O226" i="19"/>
  <c r="W226" i="19"/>
  <c r="I235" i="19"/>
  <c r="Q235" i="19"/>
  <c r="Y235" i="19"/>
  <c r="H237" i="19"/>
  <c r="P237" i="19"/>
  <c r="X237" i="19"/>
  <c r="B246" i="19"/>
  <c r="J246" i="19"/>
  <c r="R246" i="19"/>
  <c r="I248" i="19"/>
  <c r="Q248" i="19"/>
  <c r="Y248" i="19"/>
  <c r="D171" i="19"/>
  <c r="L171" i="19"/>
  <c r="T171" i="19"/>
  <c r="D183" i="19"/>
  <c r="L183" i="19"/>
  <c r="T183" i="19"/>
  <c r="D185" i="19"/>
  <c r="L185" i="19"/>
  <c r="T185" i="19"/>
  <c r="D187" i="19"/>
  <c r="L187" i="19"/>
  <c r="T187" i="19"/>
  <c r="D188" i="19"/>
  <c r="L188" i="19"/>
  <c r="T188" i="19"/>
  <c r="D191" i="19"/>
  <c r="L191" i="19"/>
  <c r="T191" i="19"/>
  <c r="D192" i="19"/>
  <c r="L192" i="19"/>
  <c r="T192" i="19"/>
  <c r="I217" i="19"/>
  <c r="E205" i="21"/>
  <c r="M205" i="21"/>
  <c r="U205" i="21"/>
  <c r="B163" i="23"/>
  <c r="B161" i="23"/>
  <c r="B158" i="23"/>
  <c r="B155" i="23"/>
  <c r="B154" i="23"/>
  <c r="B151" i="23"/>
  <c r="B146" i="23" s="1"/>
  <c r="B61" i="20"/>
  <c r="B57" i="20"/>
  <c r="B56" i="20" s="1"/>
  <c r="J163" i="23"/>
  <c r="J161" i="23"/>
  <c r="J158" i="23"/>
  <c r="J155" i="23"/>
  <c r="J154" i="23"/>
  <c r="J151" i="23"/>
  <c r="J61" i="20"/>
  <c r="J57" i="20"/>
  <c r="J56" i="20" s="1"/>
  <c r="R163" i="23"/>
  <c r="R161" i="23"/>
  <c r="R158" i="23"/>
  <c r="R155" i="23"/>
  <c r="R154" i="23"/>
  <c r="R151" i="23"/>
  <c r="R146" i="23" s="1"/>
  <c r="R61" i="20"/>
  <c r="R78" i="20" s="1"/>
  <c r="R169" i="4" s="1"/>
  <c r="Y217" i="19"/>
  <c r="H226" i="19"/>
  <c r="P226" i="19"/>
  <c r="X226" i="19"/>
  <c r="B235" i="19"/>
  <c r="J235" i="19"/>
  <c r="R235" i="19"/>
  <c r="I237" i="19"/>
  <c r="Q237" i="19"/>
  <c r="Y237" i="19"/>
  <c r="C246" i="19"/>
  <c r="K246" i="19"/>
  <c r="S246" i="19"/>
  <c r="B248" i="19"/>
  <c r="J248" i="19"/>
  <c r="R248" i="19"/>
  <c r="E165" i="19"/>
  <c r="M165" i="19"/>
  <c r="U165" i="19"/>
  <c r="E167" i="19"/>
  <c r="M167" i="19"/>
  <c r="U167" i="19"/>
  <c r="E168" i="19"/>
  <c r="M168" i="19"/>
  <c r="U168" i="19"/>
  <c r="E169" i="19"/>
  <c r="M169" i="19"/>
  <c r="U169" i="19"/>
  <c r="E172" i="19"/>
  <c r="M172" i="19"/>
  <c r="U172" i="19"/>
  <c r="E173" i="19"/>
  <c r="M173" i="19"/>
  <c r="U173" i="19"/>
  <c r="M176" i="19"/>
  <c r="E190" i="19"/>
  <c r="M190" i="19"/>
  <c r="U190" i="19"/>
  <c r="Q209" i="19"/>
  <c r="C163" i="23"/>
  <c r="C161" i="23"/>
  <c r="C158" i="23"/>
  <c r="C155" i="23"/>
  <c r="C154" i="23"/>
  <c r="C151" i="23"/>
  <c r="C61" i="20"/>
  <c r="C57" i="20"/>
  <c r="C56" i="20" s="1"/>
  <c r="K163" i="23"/>
  <c r="K161" i="23"/>
  <c r="K158" i="23"/>
  <c r="K155" i="23"/>
  <c r="K154" i="23"/>
  <c r="K151" i="23"/>
  <c r="K61" i="20"/>
  <c r="K78" i="20" s="1"/>
  <c r="K169" i="4" s="1"/>
  <c r="S163" i="23"/>
  <c r="S161" i="23"/>
  <c r="S158" i="23"/>
  <c r="S155" i="23"/>
  <c r="S154" i="23"/>
  <c r="S151" i="23"/>
  <c r="S61" i="20"/>
  <c r="S78" i="20" s="1"/>
  <c r="S169" i="4" s="1"/>
  <c r="G179" i="23"/>
  <c r="G176" i="23"/>
  <c r="G172" i="23"/>
  <c r="G170" i="23"/>
  <c r="G62" i="20"/>
  <c r="G115" i="4" s="1"/>
  <c r="W179" i="23"/>
  <c r="W176" i="23"/>
  <c r="W172" i="23"/>
  <c r="W170" i="23"/>
  <c r="W62" i="20"/>
  <c r="W115" i="4" s="1"/>
  <c r="B217" i="19"/>
  <c r="J217" i="19"/>
  <c r="R217" i="19"/>
  <c r="I226" i="19"/>
  <c r="Q226" i="19"/>
  <c r="Y226" i="19"/>
  <c r="C235" i="19"/>
  <c r="K235" i="19"/>
  <c r="S235" i="19"/>
  <c r="B237" i="19"/>
  <c r="J237" i="19"/>
  <c r="R237" i="19"/>
  <c r="D246" i="19"/>
  <c r="L246" i="19"/>
  <c r="T246" i="19"/>
  <c r="C248" i="19"/>
  <c r="K248" i="19"/>
  <c r="S248" i="19"/>
  <c r="F165" i="19"/>
  <c r="N165" i="19"/>
  <c r="V165" i="19"/>
  <c r="F167" i="19"/>
  <c r="N167" i="19"/>
  <c r="V167" i="19"/>
  <c r="F168" i="19"/>
  <c r="N168" i="19"/>
  <c r="V168" i="19"/>
  <c r="F169" i="19"/>
  <c r="N169" i="19"/>
  <c r="V169" i="19"/>
  <c r="F171" i="19"/>
  <c r="N171" i="19"/>
  <c r="V171" i="19"/>
  <c r="F172" i="19"/>
  <c r="N172" i="19"/>
  <c r="V172" i="19"/>
  <c r="F173" i="19"/>
  <c r="N173" i="19"/>
  <c r="V173" i="19"/>
  <c r="F184" i="19"/>
  <c r="N184" i="19"/>
  <c r="V184" i="19"/>
  <c r="R209" i="19"/>
  <c r="Q217" i="19"/>
  <c r="G78" i="20"/>
  <c r="G169" i="4" s="1"/>
  <c r="N179" i="23"/>
  <c r="N176" i="23"/>
  <c r="N172" i="23"/>
  <c r="N170" i="23"/>
  <c r="N62" i="20"/>
  <c r="N115" i="4" s="1"/>
  <c r="H179" i="23"/>
  <c r="H176" i="23"/>
  <c r="H172" i="23"/>
  <c r="H170" i="23"/>
  <c r="H62" i="20"/>
  <c r="H57" i="20"/>
  <c r="H56" i="20" s="1"/>
  <c r="X179" i="23"/>
  <c r="X176" i="23"/>
  <c r="X172" i="23"/>
  <c r="X170" i="23"/>
  <c r="X62" i="20"/>
  <c r="X57" i="20"/>
  <c r="X56" i="20" s="1"/>
  <c r="C217" i="19"/>
  <c r="K217" i="19"/>
  <c r="S217" i="19"/>
  <c r="B226" i="19"/>
  <c r="J226" i="19"/>
  <c r="R226" i="19"/>
  <c r="D235" i="19"/>
  <c r="L235" i="19"/>
  <c r="T235" i="19"/>
  <c r="C237" i="19"/>
  <c r="K237" i="19"/>
  <c r="S237" i="19"/>
  <c r="E246" i="19"/>
  <c r="M246" i="19"/>
  <c r="U246" i="19"/>
  <c r="D248" i="19"/>
  <c r="D209" i="19"/>
  <c r="L248" i="19"/>
  <c r="L209" i="19"/>
  <c r="T248" i="19"/>
  <c r="T209" i="19"/>
  <c r="G165" i="19"/>
  <c r="O165" i="19"/>
  <c r="W165" i="19"/>
  <c r="G167" i="19"/>
  <c r="O167" i="19"/>
  <c r="W167" i="19"/>
  <c r="G168" i="19"/>
  <c r="O168" i="19"/>
  <c r="W168" i="19"/>
  <c r="G169" i="19"/>
  <c r="O169" i="19"/>
  <c r="W169" i="19"/>
  <c r="G171" i="19"/>
  <c r="O171" i="19"/>
  <c r="W171" i="19"/>
  <c r="G172" i="19"/>
  <c r="O172" i="19"/>
  <c r="W172" i="19"/>
  <c r="G173" i="19"/>
  <c r="O173" i="19"/>
  <c r="W173" i="19"/>
  <c r="G176" i="19"/>
  <c r="O176" i="19"/>
  <c r="W176" i="19"/>
  <c r="G183" i="19"/>
  <c r="O183" i="19"/>
  <c r="W183" i="19"/>
  <c r="G185" i="19"/>
  <c r="O185" i="19"/>
  <c r="W185" i="19"/>
  <c r="G187" i="19"/>
  <c r="O187" i="19"/>
  <c r="W187" i="19"/>
  <c r="G188" i="19"/>
  <c r="O188" i="19"/>
  <c r="W188" i="19"/>
  <c r="G190" i="19"/>
  <c r="O190" i="19"/>
  <c r="W190" i="19"/>
  <c r="G191" i="19"/>
  <c r="O191" i="19"/>
  <c r="W191" i="19"/>
  <c r="G192" i="19"/>
  <c r="O192" i="19"/>
  <c r="W192" i="19"/>
  <c r="I209" i="19"/>
  <c r="S209" i="19"/>
  <c r="X79" i="20"/>
  <c r="X170" i="4" s="1"/>
  <c r="H205" i="21"/>
  <c r="P205" i="21"/>
  <c r="X205" i="21"/>
  <c r="C226" i="19"/>
  <c r="K226" i="19"/>
  <c r="S226" i="19"/>
  <c r="E235" i="19"/>
  <c r="M235" i="19"/>
  <c r="U235" i="19"/>
  <c r="D237" i="19"/>
  <c r="L237" i="19"/>
  <c r="T237" i="19"/>
  <c r="F246" i="19"/>
  <c r="N246" i="19"/>
  <c r="V246" i="19"/>
  <c r="E248" i="19"/>
  <c r="M248" i="19"/>
  <c r="U248" i="19"/>
  <c r="H171" i="19"/>
  <c r="P171" i="19"/>
  <c r="X171" i="19"/>
  <c r="H183" i="19"/>
  <c r="P183" i="19"/>
  <c r="X183" i="19"/>
  <c r="X178" i="19" s="1"/>
  <c r="H184" i="19"/>
  <c r="P184" i="19"/>
  <c r="X184" i="19"/>
  <c r="H185" i="19"/>
  <c r="P185" i="19"/>
  <c r="X185" i="19"/>
  <c r="H187" i="19"/>
  <c r="P187" i="19"/>
  <c r="X187" i="19"/>
  <c r="H188" i="19"/>
  <c r="P188" i="19"/>
  <c r="X188" i="19"/>
  <c r="H190" i="19"/>
  <c r="P190" i="19"/>
  <c r="X190" i="19"/>
  <c r="H191" i="19"/>
  <c r="P191" i="19"/>
  <c r="X191" i="19"/>
  <c r="H192" i="19"/>
  <c r="P192" i="19"/>
  <c r="X192" i="19"/>
  <c r="J209" i="19"/>
  <c r="U209" i="19"/>
  <c r="I205" i="21"/>
  <c r="Q205" i="21"/>
  <c r="Y205" i="21"/>
  <c r="F163" i="23"/>
  <c r="F161" i="23"/>
  <c r="F158" i="23"/>
  <c r="F155" i="23"/>
  <c r="F154" i="23"/>
  <c r="F151" i="23"/>
  <c r="F61" i="20"/>
  <c r="F57" i="20"/>
  <c r="F56" i="20" s="1"/>
  <c r="N163" i="23"/>
  <c r="N161" i="23"/>
  <c r="N158" i="23"/>
  <c r="N155" i="23"/>
  <c r="N154" i="23"/>
  <c r="N151" i="23"/>
  <c r="N61" i="20"/>
  <c r="N57" i="20"/>
  <c r="N56" i="20" s="1"/>
  <c r="V163" i="23"/>
  <c r="V161" i="23"/>
  <c r="V158" i="23"/>
  <c r="V155" i="23"/>
  <c r="V154" i="23"/>
  <c r="V151" i="23"/>
  <c r="V61" i="20"/>
  <c r="V57" i="20"/>
  <c r="V56" i="20" s="1"/>
  <c r="U217" i="19"/>
  <c r="D226" i="19"/>
  <c r="L226" i="19"/>
  <c r="T226" i="19"/>
  <c r="F235" i="19"/>
  <c r="N235" i="19"/>
  <c r="V235" i="19"/>
  <c r="E237" i="19"/>
  <c r="M237" i="19"/>
  <c r="U237" i="19"/>
  <c r="G246" i="19"/>
  <c r="O246" i="19"/>
  <c r="W246" i="19"/>
  <c r="F248" i="19"/>
  <c r="N248" i="19"/>
  <c r="V248" i="19"/>
  <c r="I165" i="19"/>
  <c r="Q165" i="19"/>
  <c r="Y165" i="19"/>
  <c r="I167" i="19"/>
  <c r="Q167" i="19"/>
  <c r="Y167" i="19"/>
  <c r="I168" i="19"/>
  <c r="Q168" i="19"/>
  <c r="Y168" i="19"/>
  <c r="I169" i="19"/>
  <c r="Q169" i="19"/>
  <c r="Y169" i="19"/>
  <c r="I171" i="19"/>
  <c r="Q171" i="19"/>
  <c r="Y171" i="19"/>
  <c r="I172" i="19"/>
  <c r="Q172" i="19"/>
  <c r="Y172" i="19"/>
  <c r="I173" i="19"/>
  <c r="Q173" i="19"/>
  <c r="Y173" i="19"/>
  <c r="Y176" i="19"/>
  <c r="I184" i="19"/>
  <c r="Q184" i="19"/>
  <c r="Y184" i="19"/>
  <c r="I190" i="19"/>
  <c r="Q190" i="19"/>
  <c r="Y190" i="19"/>
  <c r="I203" i="19"/>
  <c r="Q203" i="19"/>
  <c r="Y203" i="19"/>
  <c r="K209" i="19"/>
  <c r="V209" i="19"/>
  <c r="J78" i="20"/>
  <c r="J169" i="4" s="1"/>
  <c r="G163" i="23"/>
  <c r="G161" i="23"/>
  <c r="G158" i="23"/>
  <c r="G155" i="23"/>
  <c r="G154" i="23"/>
  <c r="G151" i="23"/>
  <c r="G146" i="23" s="1"/>
  <c r="G61" i="20"/>
  <c r="G57" i="20"/>
  <c r="G56" i="20" s="1"/>
  <c r="O163" i="23"/>
  <c r="O161" i="23"/>
  <c r="O158" i="23"/>
  <c r="O155" i="23"/>
  <c r="O154" i="23"/>
  <c r="O151" i="23"/>
  <c r="O146" i="23" s="1"/>
  <c r="O61" i="20"/>
  <c r="O57" i="20"/>
  <c r="O56" i="20" s="1"/>
  <c r="W163" i="23"/>
  <c r="W161" i="23"/>
  <c r="W158" i="23"/>
  <c r="W155" i="23"/>
  <c r="W154" i="23"/>
  <c r="W151" i="23"/>
  <c r="W61" i="20"/>
  <c r="W57" i="20"/>
  <c r="W56" i="20" s="1"/>
  <c r="F217" i="19"/>
  <c r="N217" i="19"/>
  <c r="V217" i="19"/>
  <c r="E226" i="19"/>
  <c r="M226" i="19"/>
  <c r="U226" i="19"/>
  <c r="G235" i="19"/>
  <c r="O235" i="19"/>
  <c r="W235" i="19"/>
  <c r="F237" i="19"/>
  <c r="N237" i="19"/>
  <c r="V237" i="19"/>
  <c r="H246" i="19"/>
  <c r="P246" i="19"/>
  <c r="X246" i="19"/>
  <c r="G248" i="19"/>
  <c r="O248" i="19"/>
  <c r="W248" i="19"/>
  <c r="W209" i="19"/>
  <c r="B165" i="19"/>
  <c r="J165" i="19"/>
  <c r="R165" i="19"/>
  <c r="B167" i="19"/>
  <c r="J167" i="19"/>
  <c r="R167" i="19"/>
  <c r="B168" i="19"/>
  <c r="J168" i="19"/>
  <c r="R168" i="19"/>
  <c r="B169" i="19"/>
  <c r="J169" i="19"/>
  <c r="R169" i="19"/>
  <c r="B171" i="19"/>
  <c r="J171" i="19"/>
  <c r="R171" i="19"/>
  <c r="B172" i="19"/>
  <c r="J172" i="19"/>
  <c r="R172" i="19"/>
  <c r="B173" i="19"/>
  <c r="J173" i="19"/>
  <c r="R173" i="19"/>
  <c r="B176" i="19"/>
  <c r="J176" i="19"/>
  <c r="R176" i="19"/>
  <c r="B184" i="19"/>
  <c r="J184" i="19"/>
  <c r="R184" i="19"/>
  <c r="B190" i="19"/>
  <c r="J190" i="19"/>
  <c r="R190" i="19"/>
  <c r="B203" i="19"/>
  <c r="J203" i="19"/>
  <c r="R203" i="19"/>
  <c r="B209" i="19"/>
  <c r="M209" i="19"/>
  <c r="Y209" i="19"/>
  <c r="C78" i="20"/>
  <c r="C169" i="4" s="1"/>
  <c r="B179" i="23"/>
  <c r="B176" i="23"/>
  <c r="B172" i="23"/>
  <c r="B170" i="23"/>
  <c r="B62" i="20"/>
  <c r="B115" i="4" s="1"/>
  <c r="L179" i="23"/>
  <c r="L176" i="23"/>
  <c r="L172" i="23"/>
  <c r="L170" i="23"/>
  <c r="L62" i="20"/>
  <c r="L57" i="20"/>
  <c r="L56" i="20" s="1"/>
  <c r="B69" i="20"/>
  <c r="J69" i="20"/>
  <c r="R69" i="20"/>
  <c r="B70" i="20"/>
  <c r="J70" i="20"/>
  <c r="R70" i="20"/>
  <c r="B71" i="20"/>
  <c r="J71" i="20"/>
  <c r="R71" i="20"/>
  <c r="H141" i="21"/>
  <c r="H132" i="21" s="1"/>
  <c r="P141" i="21"/>
  <c r="P132" i="21" s="1"/>
  <c r="X141" i="21"/>
  <c r="X132" i="21" s="1"/>
  <c r="H153" i="21"/>
  <c r="P153" i="21"/>
  <c r="X153" i="21"/>
  <c r="H157" i="21"/>
  <c r="P157" i="21"/>
  <c r="X157" i="21"/>
  <c r="H160" i="21"/>
  <c r="P160" i="21"/>
  <c r="X160" i="21"/>
  <c r="H171" i="21"/>
  <c r="P171" i="21"/>
  <c r="X171" i="21"/>
  <c r="H175" i="21"/>
  <c r="P175" i="21"/>
  <c r="X175" i="21"/>
  <c r="F141" i="22"/>
  <c r="F132" i="22" s="1"/>
  <c r="N141" i="22"/>
  <c r="N132" i="22" s="1"/>
  <c r="V141" i="22"/>
  <c r="V132" i="22" s="1"/>
  <c r="F153" i="22"/>
  <c r="N153" i="22"/>
  <c r="V153" i="22"/>
  <c r="F157" i="22"/>
  <c r="N157" i="22"/>
  <c r="V157" i="22"/>
  <c r="F160" i="22"/>
  <c r="N160" i="22"/>
  <c r="V160" i="22"/>
  <c r="F171" i="22"/>
  <c r="N171" i="22"/>
  <c r="V171" i="22"/>
  <c r="F175" i="22"/>
  <c r="N175" i="22"/>
  <c r="V175" i="22"/>
  <c r="E144" i="23"/>
  <c r="E143" i="23"/>
  <c r="M144" i="23"/>
  <c r="M143" i="23"/>
  <c r="U144" i="23"/>
  <c r="U143" i="23"/>
  <c r="U140" i="23"/>
  <c r="E141" i="23"/>
  <c r="E192" i="23"/>
  <c r="E183" i="23" s="1"/>
  <c r="M141" i="23"/>
  <c r="M192" i="23"/>
  <c r="M183" i="23" s="1"/>
  <c r="U141" i="23"/>
  <c r="U192" i="23"/>
  <c r="U183" i="23" s="1"/>
  <c r="H201" i="23"/>
  <c r="H153" i="23"/>
  <c r="P201" i="23"/>
  <c r="P153" i="23"/>
  <c r="X201" i="23"/>
  <c r="X153" i="23"/>
  <c r="H202" i="23"/>
  <c r="H157" i="23"/>
  <c r="P202" i="23"/>
  <c r="P157" i="23"/>
  <c r="X202" i="23"/>
  <c r="X157" i="23"/>
  <c r="H203" i="23"/>
  <c r="H160" i="23"/>
  <c r="P203" i="23"/>
  <c r="P160" i="23"/>
  <c r="X203" i="23"/>
  <c r="X160" i="23"/>
  <c r="G211" i="23"/>
  <c r="G171" i="23"/>
  <c r="O211" i="23"/>
  <c r="O171" i="23"/>
  <c r="L137" i="23"/>
  <c r="D139" i="23"/>
  <c r="L140" i="23"/>
  <c r="C69" i="20"/>
  <c r="K69" i="20"/>
  <c r="S69" i="20"/>
  <c r="C70" i="20"/>
  <c r="K70" i="20"/>
  <c r="S70" i="20"/>
  <c r="C71" i="20"/>
  <c r="K71" i="20"/>
  <c r="S71" i="20"/>
  <c r="I141" i="21"/>
  <c r="I132" i="21" s="1"/>
  <c r="Q141" i="21"/>
  <c r="Q132" i="21" s="1"/>
  <c r="Y141" i="21"/>
  <c r="Y132" i="21" s="1"/>
  <c r="I153" i="21"/>
  <c r="Q153" i="21"/>
  <c r="Y153" i="21"/>
  <c r="I157" i="21"/>
  <c r="Q157" i="21"/>
  <c r="Y157" i="21"/>
  <c r="I160" i="21"/>
  <c r="Q160" i="21"/>
  <c r="Y160" i="21"/>
  <c r="I171" i="21"/>
  <c r="Q171" i="21"/>
  <c r="Y171" i="21"/>
  <c r="I175" i="21"/>
  <c r="Q175" i="21"/>
  <c r="Y175" i="21"/>
  <c r="G141" i="22"/>
  <c r="G132" i="22" s="1"/>
  <c r="O141" i="22"/>
  <c r="O132" i="22" s="1"/>
  <c r="W141" i="22"/>
  <c r="W132" i="22" s="1"/>
  <c r="G153" i="22"/>
  <c r="O153" i="22"/>
  <c r="W153" i="22"/>
  <c r="G157" i="22"/>
  <c r="O157" i="22"/>
  <c r="W157" i="22"/>
  <c r="G160" i="22"/>
  <c r="O160" i="22"/>
  <c r="W160" i="22"/>
  <c r="G171" i="22"/>
  <c r="O171" i="22"/>
  <c r="W171" i="22"/>
  <c r="G175" i="22"/>
  <c r="O175" i="22"/>
  <c r="W175" i="22"/>
  <c r="F144" i="23"/>
  <c r="F143" i="23"/>
  <c r="F140" i="23"/>
  <c r="F139" i="23"/>
  <c r="F137" i="23"/>
  <c r="N144" i="23"/>
  <c r="N143" i="23"/>
  <c r="N140" i="23"/>
  <c r="N139" i="23"/>
  <c r="N137" i="23"/>
  <c r="V144" i="23"/>
  <c r="V143" i="23"/>
  <c r="V140" i="23"/>
  <c r="V139" i="23"/>
  <c r="V137" i="23"/>
  <c r="F192" i="23"/>
  <c r="F183" i="23" s="1"/>
  <c r="F141" i="23"/>
  <c r="N192" i="23"/>
  <c r="N183" i="23" s="1"/>
  <c r="N141" i="23"/>
  <c r="V192" i="23"/>
  <c r="V183" i="23" s="1"/>
  <c r="V141" i="23"/>
  <c r="I201" i="23"/>
  <c r="I153" i="23"/>
  <c r="Q201" i="23"/>
  <c r="Q153" i="23"/>
  <c r="Y153" i="23"/>
  <c r="Y201" i="23"/>
  <c r="I202" i="23"/>
  <c r="I157" i="23"/>
  <c r="Q202" i="23"/>
  <c r="Q157" i="23"/>
  <c r="Y202" i="23"/>
  <c r="Y157" i="23"/>
  <c r="I160" i="23"/>
  <c r="I203" i="23"/>
  <c r="Q203" i="23"/>
  <c r="Q160" i="23"/>
  <c r="Y203" i="23"/>
  <c r="Y160" i="23"/>
  <c r="M137" i="23"/>
  <c r="E139" i="23"/>
  <c r="M140" i="23"/>
  <c r="D69" i="20"/>
  <c r="L69" i="20"/>
  <c r="T69" i="20"/>
  <c r="D70" i="20"/>
  <c r="L70" i="20"/>
  <c r="T70" i="20"/>
  <c r="D71" i="20"/>
  <c r="L71" i="20"/>
  <c r="T71" i="20"/>
  <c r="B141" i="21"/>
  <c r="B132" i="21" s="1"/>
  <c r="J141" i="21"/>
  <c r="J132" i="21" s="1"/>
  <c r="R141" i="21"/>
  <c r="R132" i="21" s="1"/>
  <c r="B153" i="21"/>
  <c r="J153" i="21"/>
  <c r="R153" i="21"/>
  <c r="B157" i="21"/>
  <c r="J157" i="21"/>
  <c r="R157" i="21"/>
  <c r="B160" i="21"/>
  <c r="J160" i="21"/>
  <c r="R160" i="21"/>
  <c r="B171" i="21"/>
  <c r="J171" i="21"/>
  <c r="R171" i="21"/>
  <c r="B175" i="21"/>
  <c r="J175" i="21"/>
  <c r="R175" i="21"/>
  <c r="H153" i="22"/>
  <c r="P153" i="22"/>
  <c r="X153" i="22"/>
  <c r="H157" i="22"/>
  <c r="P157" i="22"/>
  <c r="X157" i="22"/>
  <c r="H160" i="22"/>
  <c r="P160" i="22"/>
  <c r="X160" i="22"/>
  <c r="H171" i="22"/>
  <c r="P171" i="22"/>
  <c r="X171" i="22"/>
  <c r="H175" i="22"/>
  <c r="P175" i="22"/>
  <c r="X175" i="22"/>
  <c r="G144" i="23"/>
  <c r="G143" i="23"/>
  <c r="G140" i="23"/>
  <c r="G139" i="23"/>
  <c r="G137" i="23"/>
  <c r="O144" i="23"/>
  <c r="O143" i="23"/>
  <c r="O140" i="23"/>
  <c r="O139" i="23"/>
  <c r="O137" i="23"/>
  <c r="W144" i="23"/>
  <c r="W143" i="23"/>
  <c r="W140" i="23"/>
  <c r="W139" i="23"/>
  <c r="W137" i="23"/>
  <c r="G192" i="23"/>
  <c r="G183" i="23" s="1"/>
  <c r="G141" i="23"/>
  <c r="O192" i="23"/>
  <c r="O183" i="23" s="1"/>
  <c r="O141" i="23"/>
  <c r="W192" i="23"/>
  <c r="W183" i="23" s="1"/>
  <c r="W141" i="23"/>
  <c r="D163" i="23"/>
  <c r="D161" i="23"/>
  <c r="D158" i="23"/>
  <c r="D155" i="23"/>
  <c r="D154" i="23"/>
  <c r="D151" i="23"/>
  <c r="L163" i="23"/>
  <c r="L161" i="23"/>
  <c r="L158" i="23"/>
  <c r="L155" i="23"/>
  <c r="L154" i="23"/>
  <c r="L151" i="23"/>
  <c r="T163" i="23"/>
  <c r="T161" i="23"/>
  <c r="T158" i="23"/>
  <c r="T155" i="23"/>
  <c r="T154" i="23"/>
  <c r="T151" i="23"/>
  <c r="B201" i="23"/>
  <c r="B153" i="23"/>
  <c r="J201" i="23"/>
  <c r="J153" i="23"/>
  <c r="R201" i="23"/>
  <c r="R153" i="23"/>
  <c r="B202" i="23"/>
  <c r="B157" i="23"/>
  <c r="J202" i="23"/>
  <c r="J157" i="23"/>
  <c r="R202" i="23"/>
  <c r="R157" i="23"/>
  <c r="B203" i="23"/>
  <c r="B160" i="23"/>
  <c r="J203" i="23"/>
  <c r="J160" i="23"/>
  <c r="R203" i="23"/>
  <c r="R160" i="23"/>
  <c r="D179" i="23"/>
  <c r="D176" i="23"/>
  <c r="D172" i="23"/>
  <c r="D170" i="23"/>
  <c r="O179" i="23"/>
  <c r="O176" i="23"/>
  <c r="O172" i="23"/>
  <c r="O170" i="23"/>
  <c r="I211" i="23"/>
  <c r="I205" i="23" s="1"/>
  <c r="I99" i="23"/>
  <c r="I171" i="23" s="1"/>
  <c r="Q211" i="23"/>
  <c r="Q205" i="23" s="1"/>
  <c r="Q99" i="23"/>
  <c r="Q175" i="23" s="1"/>
  <c r="Y211" i="23"/>
  <c r="Y205" i="23" s="1"/>
  <c r="Y99" i="23"/>
  <c r="Y171" i="23" s="1"/>
  <c r="C175" i="23"/>
  <c r="C213" i="23"/>
  <c r="K213" i="23"/>
  <c r="S213" i="23"/>
  <c r="S205" i="23" s="1"/>
  <c r="T140" i="23"/>
  <c r="E69" i="20"/>
  <c r="M69" i="20"/>
  <c r="U69" i="20"/>
  <c r="E70" i="20"/>
  <c r="M70" i="20"/>
  <c r="U70" i="20"/>
  <c r="E71" i="20"/>
  <c r="M71" i="20"/>
  <c r="U71" i="20"/>
  <c r="C141" i="21"/>
  <c r="C132" i="21" s="1"/>
  <c r="K141" i="21"/>
  <c r="K132" i="21" s="1"/>
  <c r="S141" i="21"/>
  <c r="S132" i="21" s="1"/>
  <c r="C153" i="21"/>
  <c r="K153" i="21"/>
  <c r="S153" i="21"/>
  <c r="C157" i="21"/>
  <c r="K157" i="21"/>
  <c r="S157" i="21"/>
  <c r="C160" i="21"/>
  <c r="K160" i="21"/>
  <c r="S160" i="21"/>
  <c r="C171" i="21"/>
  <c r="K171" i="21"/>
  <c r="S171" i="21"/>
  <c r="C175" i="21"/>
  <c r="K175" i="21"/>
  <c r="S175" i="21"/>
  <c r="I141" i="22"/>
  <c r="I132" i="22" s="1"/>
  <c r="Q141" i="22"/>
  <c r="Q132" i="22" s="1"/>
  <c r="Y141" i="22"/>
  <c r="Y132" i="22" s="1"/>
  <c r="I153" i="22"/>
  <c r="Q153" i="22"/>
  <c r="Y153" i="22"/>
  <c r="I157" i="22"/>
  <c r="Q157" i="22"/>
  <c r="Y157" i="22"/>
  <c r="I160" i="22"/>
  <c r="Q160" i="22"/>
  <c r="Y160" i="22"/>
  <c r="I171" i="22"/>
  <c r="Q171" i="22"/>
  <c r="Y171" i="22"/>
  <c r="I175" i="22"/>
  <c r="Q175" i="22"/>
  <c r="Y175" i="22"/>
  <c r="H144" i="23"/>
  <c r="H143" i="23"/>
  <c r="H140" i="23"/>
  <c r="H139" i="23"/>
  <c r="P144" i="23"/>
  <c r="P143" i="23"/>
  <c r="P140" i="23"/>
  <c r="P139" i="23"/>
  <c r="X144" i="23"/>
  <c r="X143" i="23"/>
  <c r="X140" i="23"/>
  <c r="X139" i="23"/>
  <c r="H192" i="23"/>
  <c r="H183" i="23" s="1"/>
  <c r="H141" i="23"/>
  <c r="P192" i="23"/>
  <c r="P183" i="23" s="1"/>
  <c r="P141" i="23"/>
  <c r="X192" i="23"/>
  <c r="X183" i="23" s="1"/>
  <c r="X141" i="23"/>
  <c r="E163" i="23"/>
  <c r="E161" i="23"/>
  <c r="E158" i="23"/>
  <c r="E155" i="23"/>
  <c r="E154" i="23"/>
  <c r="E151" i="23"/>
  <c r="M163" i="23"/>
  <c r="M161" i="23"/>
  <c r="M158" i="23"/>
  <c r="M155" i="23"/>
  <c r="M154" i="23"/>
  <c r="M151" i="23"/>
  <c r="U163" i="23"/>
  <c r="U161" i="23"/>
  <c r="U158" i="23"/>
  <c r="U155" i="23"/>
  <c r="U154" i="23"/>
  <c r="U151" i="23"/>
  <c r="C201" i="23"/>
  <c r="C153" i="23"/>
  <c r="K201" i="23"/>
  <c r="K153" i="23"/>
  <c r="S153" i="23"/>
  <c r="S201" i="23"/>
  <c r="C157" i="23"/>
  <c r="C202" i="23"/>
  <c r="K202" i="23"/>
  <c r="K157" i="23"/>
  <c r="S202" i="23"/>
  <c r="S157" i="23"/>
  <c r="C160" i="23"/>
  <c r="C203" i="23"/>
  <c r="K160" i="23"/>
  <c r="K203" i="23"/>
  <c r="S203" i="23"/>
  <c r="S160" i="23"/>
  <c r="F179" i="23"/>
  <c r="F176" i="23"/>
  <c r="F172" i="23"/>
  <c r="F170" i="23"/>
  <c r="P179" i="23"/>
  <c r="P176" i="23"/>
  <c r="P172" i="23"/>
  <c r="P170" i="23"/>
  <c r="B211" i="23"/>
  <c r="B205" i="23" s="1"/>
  <c r="B171" i="23"/>
  <c r="J211" i="23"/>
  <c r="J205" i="23" s="1"/>
  <c r="J171" i="23"/>
  <c r="R211" i="23"/>
  <c r="R205" i="23" s="1"/>
  <c r="D175" i="23"/>
  <c r="D213" i="23"/>
  <c r="L175" i="23"/>
  <c r="L213" i="23"/>
  <c r="T175" i="23"/>
  <c r="T213" i="23"/>
  <c r="D141" i="23"/>
  <c r="F69" i="20"/>
  <c r="N69" i="20"/>
  <c r="V69" i="20"/>
  <c r="F70" i="20"/>
  <c r="N70" i="20"/>
  <c r="V70" i="20"/>
  <c r="F71" i="20"/>
  <c r="N71" i="20"/>
  <c r="V71" i="20"/>
  <c r="D141" i="21"/>
  <c r="D132" i="21" s="1"/>
  <c r="L141" i="21"/>
  <c r="L132" i="21" s="1"/>
  <c r="T141" i="21"/>
  <c r="T132" i="21" s="1"/>
  <c r="D153" i="21"/>
  <c r="L153" i="21"/>
  <c r="T153" i="21"/>
  <c r="D157" i="21"/>
  <c r="L157" i="21"/>
  <c r="T157" i="21"/>
  <c r="D160" i="21"/>
  <c r="L160" i="21"/>
  <c r="T160" i="21"/>
  <c r="D171" i="21"/>
  <c r="L171" i="21"/>
  <c r="T171" i="21"/>
  <c r="D175" i="21"/>
  <c r="L175" i="21"/>
  <c r="T175" i="21"/>
  <c r="B141" i="22"/>
  <c r="B132" i="22" s="1"/>
  <c r="J141" i="22"/>
  <c r="J132" i="22" s="1"/>
  <c r="R141" i="22"/>
  <c r="R132" i="22" s="1"/>
  <c r="B153" i="22"/>
  <c r="J153" i="22"/>
  <c r="R153" i="22"/>
  <c r="B157" i="22"/>
  <c r="J157" i="22"/>
  <c r="R157" i="22"/>
  <c r="B160" i="22"/>
  <c r="J160" i="22"/>
  <c r="R160" i="22"/>
  <c r="B171" i="22"/>
  <c r="J171" i="22"/>
  <c r="R171" i="22"/>
  <c r="B175" i="22"/>
  <c r="J175" i="22"/>
  <c r="R175" i="22"/>
  <c r="I144" i="23"/>
  <c r="I143" i="23"/>
  <c r="I140" i="23"/>
  <c r="I139" i="23"/>
  <c r="Q144" i="23"/>
  <c r="Q143" i="23"/>
  <c r="Q140" i="23"/>
  <c r="Q132" i="23" s="1"/>
  <c r="Q139" i="23"/>
  <c r="Y144" i="23"/>
  <c r="Y143" i="23"/>
  <c r="Y140" i="23"/>
  <c r="Y139" i="23"/>
  <c r="I141" i="23"/>
  <c r="I192" i="23"/>
  <c r="I183" i="23" s="1"/>
  <c r="Q192" i="23"/>
  <c r="Q183" i="23" s="1"/>
  <c r="Q141" i="23"/>
  <c r="Y192" i="23"/>
  <c r="Y183" i="23" s="1"/>
  <c r="Y141" i="23"/>
  <c r="D153" i="23"/>
  <c r="D201" i="23"/>
  <c r="L201" i="23"/>
  <c r="L153" i="23"/>
  <c r="T153" i="23"/>
  <c r="T201" i="23"/>
  <c r="D157" i="23"/>
  <c r="D202" i="23"/>
  <c r="L157" i="23"/>
  <c r="L202" i="23"/>
  <c r="T202" i="23"/>
  <c r="T157" i="23"/>
  <c r="D160" i="23"/>
  <c r="D203" i="23"/>
  <c r="L160" i="23"/>
  <c r="L203" i="23"/>
  <c r="T160" i="23"/>
  <c r="T203" i="23"/>
  <c r="R99" i="23"/>
  <c r="R57" i="20" s="1"/>
  <c r="R56" i="20" s="1"/>
  <c r="C211" i="23"/>
  <c r="C171" i="23"/>
  <c r="K211" i="23"/>
  <c r="D137" i="23"/>
  <c r="T137" i="23"/>
  <c r="L141" i="23"/>
  <c r="G69" i="20"/>
  <c r="O69" i="20"/>
  <c r="W69" i="20"/>
  <c r="G70" i="20"/>
  <c r="O70" i="20"/>
  <c r="W70" i="20"/>
  <c r="G71" i="20"/>
  <c r="O71" i="20"/>
  <c r="W71" i="20"/>
  <c r="E141" i="21"/>
  <c r="E132" i="21" s="1"/>
  <c r="M141" i="21"/>
  <c r="M132" i="21" s="1"/>
  <c r="U141" i="21"/>
  <c r="U132" i="21" s="1"/>
  <c r="E153" i="21"/>
  <c r="M153" i="21"/>
  <c r="U153" i="21"/>
  <c r="E157" i="21"/>
  <c r="M157" i="21"/>
  <c r="U157" i="21"/>
  <c r="E160" i="21"/>
  <c r="M160" i="21"/>
  <c r="U160" i="21"/>
  <c r="E171" i="21"/>
  <c r="M171" i="21"/>
  <c r="U171" i="21"/>
  <c r="E175" i="21"/>
  <c r="M175" i="21"/>
  <c r="U175" i="21"/>
  <c r="C141" i="22"/>
  <c r="C132" i="22" s="1"/>
  <c r="K141" i="22"/>
  <c r="K132" i="22" s="1"/>
  <c r="S141" i="22"/>
  <c r="S132" i="22" s="1"/>
  <c r="C153" i="22"/>
  <c r="K153" i="22"/>
  <c r="S153" i="22"/>
  <c r="C157" i="22"/>
  <c r="K157" i="22"/>
  <c r="S157" i="22"/>
  <c r="C160" i="22"/>
  <c r="K160" i="22"/>
  <c r="S160" i="22"/>
  <c r="C171" i="22"/>
  <c r="K171" i="22"/>
  <c r="S171" i="22"/>
  <c r="C175" i="22"/>
  <c r="K175" i="22"/>
  <c r="S175" i="22"/>
  <c r="B144" i="23"/>
  <c r="B143" i="23"/>
  <c r="B140" i="23"/>
  <c r="B139" i="23"/>
  <c r="B137" i="23"/>
  <c r="J144" i="23"/>
  <c r="J143" i="23"/>
  <c r="J140" i="23"/>
  <c r="J139" i="23"/>
  <c r="J137" i="23"/>
  <c r="R144" i="23"/>
  <c r="R143" i="23"/>
  <c r="R140" i="23"/>
  <c r="R139" i="23"/>
  <c r="R137" i="23"/>
  <c r="B192" i="23"/>
  <c r="B183" i="23" s="1"/>
  <c r="B141" i="23"/>
  <c r="J192" i="23"/>
  <c r="J183" i="23" s="1"/>
  <c r="J141" i="23"/>
  <c r="R192" i="23"/>
  <c r="R183" i="23" s="1"/>
  <c r="R141" i="23"/>
  <c r="E153" i="23"/>
  <c r="E201" i="23"/>
  <c r="M201" i="23"/>
  <c r="M153" i="23"/>
  <c r="U153" i="23"/>
  <c r="U201" i="23"/>
  <c r="E157" i="23"/>
  <c r="E202" i="23"/>
  <c r="M157" i="23"/>
  <c r="M202" i="23"/>
  <c r="U202" i="23"/>
  <c r="U157" i="23"/>
  <c r="E160" i="23"/>
  <c r="E203" i="23"/>
  <c r="M160" i="23"/>
  <c r="M203" i="23"/>
  <c r="U160" i="23"/>
  <c r="U203" i="23"/>
  <c r="S99" i="23"/>
  <c r="S57" i="20" s="1"/>
  <c r="S56" i="20" s="1"/>
  <c r="D171" i="23"/>
  <c r="L171" i="23"/>
  <c r="T171" i="23"/>
  <c r="E137" i="23"/>
  <c r="U137" i="23"/>
  <c r="U139" i="23"/>
  <c r="T141" i="23"/>
  <c r="H69" i="20"/>
  <c r="P69" i="20"/>
  <c r="X69" i="20"/>
  <c r="H70" i="20"/>
  <c r="P70" i="20"/>
  <c r="X70" i="20"/>
  <c r="H71" i="20"/>
  <c r="P71" i="20"/>
  <c r="X71" i="20"/>
  <c r="F141" i="21"/>
  <c r="F132" i="21" s="1"/>
  <c r="N141" i="21"/>
  <c r="N132" i="21" s="1"/>
  <c r="V141" i="21"/>
  <c r="V132" i="21" s="1"/>
  <c r="F153" i="21"/>
  <c r="N153" i="21"/>
  <c r="V153" i="21"/>
  <c r="F157" i="21"/>
  <c r="N157" i="21"/>
  <c r="V157" i="21"/>
  <c r="F160" i="21"/>
  <c r="N160" i="21"/>
  <c r="V160" i="21"/>
  <c r="F171" i="21"/>
  <c r="N171" i="21"/>
  <c r="V171" i="21"/>
  <c r="F175" i="21"/>
  <c r="N175" i="21"/>
  <c r="V175" i="21"/>
  <c r="D153" i="22"/>
  <c r="L153" i="22"/>
  <c r="T153" i="22"/>
  <c r="D157" i="22"/>
  <c r="L157" i="22"/>
  <c r="T157" i="22"/>
  <c r="D160" i="22"/>
  <c r="L160" i="22"/>
  <c r="T160" i="22"/>
  <c r="D171" i="22"/>
  <c r="L171" i="22"/>
  <c r="T171" i="22"/>
  <c r="D175" i="22"/>
  <c r="L175" i="22"/>
  <c r="T175" i="22"/>
  <c r="C144" i="23"/>
  <c r="C143" i="23"/>
  <c r="C140" i="23"/>
  <c r="C139" i="23"/>
  <c r="C137" i="23"/>
  <c r="K144" i="23"/>
  <c r="K143" i="23"/>
  <c r="K140" i="23"/>
  <c r="K139" i="23"/>
  <c r="K137" i="23"/>
  <c r="S144" i="23"/>
  <c r="S143" i="23"/>
  <c r="S140" i="23"/>
  <c r="S139" i="23"/>
  <c r="S137" i="23"/>
  <c r="C141" i="23"/>
  <c r="C192" i="23"/>
  <c r="C183" i="23" s="1"/>
  <c r="K141" i="23"/>
  <c r="K192" i="23"/>
  <c r="K183" i="23" s="1"/>
  <c r="S192" i="23"/>
  <c r="S183" i="23" s="1"/>
  <c r="S141" i="23"/>
  <c r="H163" i="23"/>
  <c r="H161" i="23"/>
  <c r="H158" i="23"/>
  <c r="H155" i="23"/>
  <c r="H154" i="23"/>
  <c r="H151" i="23"/>
  <c r="P163" i="23"/>
  <c r="P161" i="23"/>
  <c r="P158" i="23"/>
  <c r="P155" i="23"/>
  <c r="P154" i="23"/>
  <c r="P151" i="23"/>
  <c r="X163" i="23"/>
  <c r="X161" i="23"/>
  <c r="X158" i="23"/>
  <c r="X155" i="23"/>
  <c r="X154" i="23"/>
  <c r="X151" i="23"/>
  <c r="F201" i="23"/>
  <c r="F153" i="23"/>
  <c r="N201" i="23"/>
  <c r="N153" i="23"/>
  <c r="V201" i="23"/>
  <c r="V153" i="23"/>
  <c r="F202" i="23"/>
  <c r="F157" i="23"/>
  <c r="N202" i="23"/>
  <c r="N157" i="23"/>
  <c r="V202" i="23"/>
  <c r="V157" i="23"/>
  <c r="F203" i="23"/>
  <c r="F160" i="23"/>
  <c r="N203" i="23"/>
  <c r="N160" i="23"/>
  <c r="V203" i="23"/>
  <c r="V160" i="23"/>
  <c r="J179" i="23"/>
  <c r="J176" i="23"/>
  <c r="J172" i="23"/>
  <c r="J170" i="23"/>
  <c r="T179" i="23"/>
  <c r="T176" i="23"/>
  <c r="T172" i="23"/>
  <c r="T170" i="23"/>
  <c r="E211" i="23"/>
  <c r="E205" i="23" s="1"/>
  <c r="E99" i="23"/>
  <c r="E171" i="23" s="1"/>
  <c r="M211" i="23"/>
  <c r="M205" i="23" s="1"/>
  <c r="M99" i="23"/>
  <c r="U211" i="23"/>
  <c r="U205" i="23" s="1"/>
  <c r="U171" i="23"/>
  <c r="U99" i="23"/>
  <c r="G213" i="23"/>
  <c r="G175" i="23"/>
  <c r="O213" i="23"/>
  <c r="O175" i="23"/>
  <c r="W213" i="23"/>
  <c r="W205" i="23" s="1"/>
  <c r="W175" i="23"/>
  <c r="H137" i="23"/>
  <c r="H132" i="23" s="1"/>
  <c r="X137" i="23"/>
  <c r="X132" i="23" s="1"/>
  <c r="I69" i="20"/>
  <c r="Q69" i="20"/>
  <c r="Y69" i="20"/>
  <c r="I70" i="20"/>
  <c r="Q70" i="20"/>
  <c r="Y70" i="20"/>
  <c r="I71" i="20"/>
  <c r="Q71" i="20"/>
  <c r="Y71" i="20"/>
  <c r="G141" i="21"/>
  <c r="G132" i="21" s="1"/>
  <c r="O141" i="21"/>
  <c r="O132" i="21" s="1"/>
  <c r="W141" i="21"/>
  <c r="W132" i="21" s="1"/>
  <c r="G153" i="21"/>
  <c r="O153" i="21"/>
  <c r="W153" i="21"/>
  <c r="G157" i="21"/>
  <c r="O157" i="21"/>
  <c r="W157" i="21"/>
  <c r="G160" i="21"/>
  <c r="O160" i="21"/>
  <c r="W160" i="21"/>
  <c r="G171" i="21"/>
  <c r="O171" i="21"/>
  <c r="W171" i="21"/>
  <c r="G175" i="21"/>
  <c r="O175" i="21"/>
  <c r="W175" i="21"/>
  <c r="E141" i="22"/>
  <c r="E132" i="22" s="1"/>
  <c r="M141" i="22"/>
  <c r="M132" i="22" s="1"/>
  <c r="U141" i="22"/>
  <c r="U132" i="22" s="1"/>
  <c r="E153" i="22"/>
  <c r="M153" i="22"/>
  <c r="U153" i="22"/>
  <c r="E157" i="22"/>
  <c r="M157" i="22"/>
  <c r="U157" i="22"/>
  <c r="E160" i="22"/>
  <c r="M160" i="22"/>
  <c r="U160" i="22"/>
  <c r="E171" i="22"/>
  <c r="M171" i="22"/>
  <c r="U171" i="22"/>
  <c r="E175" i="22"/>
  <c r="M175" i="22"/>
  <c r="U175" i="22"/>
  <c r="D144" i="23"/>
  <c r="D143" i="23"/>
  <c r="L144" i="23"/>
  <c r="L143" i="23"/>
  <c r="T144" i="23"/>
  <c r="T143" i="23"/>
  <c r="I163" i="23"/>
  <c r="I161" i="23"/>
  <c r="I158" i="23"/>
  <c r="I155" i="23"/>
  <c r="I154" i="23"/>
  <c r="I151" i="23"/>
  <c r="Q163" i="23"/>
  <c r="Q161" i="23"/>
  <c r="Q158" i="23"/>
  <c r="Q155" i="23"/>
  <c r="Q154" i="23"/>
  <c r="Q151" i="23"/>
  <c r="Y163" i="23"/>
  <c r="Y161" i="23"/>
  <c r="Y158" i="23"/>
  <c r="Y155" i="23"/>
  <c r="Y154" i="23"/>
  <c r="Y151" i="23"/>
  <c r="G201" i="23"/>
  <c r="G194" i="23" s="1"/>
  <c r="G153" i="23"/>
  <c r="O201" i="23"/>
  <c r="O153" i="23"/>
  <c r="W201" i="23"/>
  <c r="W194" i="23" s="1"/>
  <c r="W153" i="23"/>
  <c r="G202" i="23"/>
  <c r="G157" i="23"/>
  <c r="O202" i="23"/>
  <c r="O157" i="23"/>
  <c r="K99" i="23"/>
  <c r="K175" i="23" s="1"/>
  <c r="V179" i="23"/>
  <c r="V176" i="23"/>
  <c r="V172" i="23"/>
  <c r="V170" i="23"/>
  <c r="F211" i="23"/>
  <c r="F205" i="23" s="1"/>
  <c r="F171" i="23"/>
  <c r="N211" i="23"/>
  <c r="N205" i="23" s="1"/>
  <c r="N171" i="23"/>
  <c r="V211" i="23"/>
  <c r="V205" i="23" s="1"/>
  <c r="V171" i="23"/>
  <c r="H213" i="23"/>
  <c r="H205" i="23" s="1"/>
  <c r="H175" i="23"/>
  <c r="P213" i="23"/>
  <c r="P205" i="23" s="1"/>
  <c r="P175" i="23"/>
  <c r="X213" i="23"/>
  <c r="X205" i="23" s="1"/>
  <c r="X175" i="23"/>
  <c r="I137" i="23"/>
  <c r="I132" i="23" s="1"/>
  <c r="Y137" i="23"/>
  <c r="E140" i="23"/>
  <c r="W157" i="23"/>
  <c r="G160" i="23"/>
  <c r="O160" i="23"/>
  <c r="W160" i="23"/>
  <c r="W171" i="23"/>
  <c r="D211" i="23"/>
  <c r="D205" i="23" s="1"/>
  <c r="T211" i="23"/>
  <c r="C67" i="24"/>
  <c r="X67" i="24"/>
  <c r="T68" i="24"/>
  <c r="S69" i="24"/>
  <c r="E146" i="25"/>
  <c r="M146" i="25"/>
  <c r="U146" i="25"/>
  <c r="H171" i="23"/>
  <c r="P171" i="23"/>
  <c r="X171" i="23"/>
  <c r="D67" i="24"/>
  <c r="C68" i="24"/>
  <c r="X68" i="24"/>
  <c r="T69" i="24"/>
  <c r="F146" i="25"/>
  <c r="N146" i="25"/>
  <c r="V146" i="25"/>
  <c r="I175" i="23"/>
  <c r="Y175" i="23"/>
  <c r="H67" i="24"/>
  <c r="D68" i="24"/>
  <c r="C69" i="24"/>
  <c r="X69" i="24"/>
  <c r="B175" i="23"/>
  <c r="J175" i="23"/>
  <c r="R175" i="23"/>
  <c r="K67" i="24"/>
  <c r="H68" i="24"/>
  <c r="D69" i="24"/>
  <c r="S171" i="23"/>
  <c r="L211" i="23"/>
  <c r="L205" i="23" s="1"/>
  <c r="L67" i="24"/>
  <c r="K68" i="24"/>
  <c r="H69" i="24"/>
  <c r="I146" i="25"/>
  <c r="Q146" i="25"/>
  <c r="Y146" i="25"/>
  <c r="G75" i="24"/>
  <c r="G172" i="4" s="1"/>
  <c r="G67" i="24"/>
  <c r="O75" i="24"/>
  <c r="O172" i="4" s="1"/>
  <c r="O67" i="24"/>
  <c r="W75" i="24"/>
  <c r="W172" i="4" s="1"/>
  <c r="W67" i="24"/>
  <c r="G76" i="24"/>
  <c r="G173" i="4" s="1"/>
  <c r="G68" i="24"/>
  <c r="O76" i="24"/>
  <c r="O173" i="4" s="1"/>
  <c r="O68" i="24"/>
  <c r="W76" i="24"/>
  <c r="W173" i="4" s="1"/>
  <c r="W68" i="24"/>
  <c r="G77" i="24"/>
  <c r="G174" i="4" s="1"/>
  <c r="G69" i="24"/>
  <c r="O77" i="24"/>
  <c r="O174" i="4" s="1"/>
  <c r="O69" i="24"/>
  <c r="W77" i="24"/>
  <c r="W174" i="4" s="1"/>
  <c r="W69" i="24"/>
  <c r="P67" i="24"/>
  <c r="L68" i="24"/>
  <c r="K69" i="24"/>
  <c r="B146" i="25"/>
  <c r="J146" i="25"/>
  <c r="R146" i="25"/>
  <c r="E175" i="23"/>
  <c r="M175" i="23"/>
  <c r="U175" i="23"/>
  <c r="S67" i="24"/>
  <c r="P68" i="24"/>
  <c r="L69" i="24"/>
  <c r="F175" i="23"/>
  <c r="N175" i="23"/>
  <c r="V175" i="23"/>
  <c r="T67" i="24"/>
  <c r="S68" i="24"/>
  <c r="E67" i="24"/>
  <c r="M67" i="24"/>
  <c r="U67" i="24"/>
  <c r="E68" i="24"/>
  <c r="M68" i="24"/>
  <c r="U68" i="24"/>
  <c r="E69" i="24"/>
  <c r="M69" i="24"/>
  <c r="U69" i="24"/>
  <c r="B105" i="25"/>
  <c r="J105" i="25"/>
  <c r="R105" i="25"/>
  <c r="B116" i="25"/>
  <c r="J116" i="25"/>
  <c r="R116" i="25"/>
  <c r="B119" i="25"/>
  <c r="J119" i="25"/>
  <c r="R119" i="25"/>
  <c r="B122" i="25"/>
  <c r="J122" i="25"/>
  <c r="R122" i="25"/>
  <c r="G105" i="26"/>
  <c r="O105" i="26"/>
  <c r="W105" i="26"/>
  <c r="G116" i="26"/>
  <c r="O116" i="26"/>
  <c r="W116" i="26"/>
  <c r="G119" i="26"/>
  <c r="O119" i="26"/>
  <c r="W119" i="26"/>
  <c r="G122" i="26"/>
  <c r="O122" i="26"/>
  <c r="W122" i="26"/>
  <c r="D143" i="27"/>
  <c r="L143" i="27"/>
  <c r="T143" i="27"/>
  <c r="G152" i="27"/>
  <c r="O152" i="27"/>
  <c r="W152" i="27"/>
  <c r="D153" i="27"/>
  <c r="L153" i="27"/>
  <c r="T153" i="27"/>
  <c r="I154" i="27"/>
  <c r="Q154" i="27"/>
  <c r="Y154" i="27"/>
  <c r="D105" i="27"/>
  <c r="L105" i="27"/>
  <c r="T105" i="27"/>
  <c r="D119" i="27"/>
  <c r="L119" i="27"/>
  <c r="T119" i="27"/>
  <c r="Y122" i="27"/>
  <c r="F67" i="24"/>
  <c r="N67" i="24"/>
  <c r="V67" i="24"/>
  <c r="F68" i="24"/>
  <c r="N68" i="24"/>
  <c r="V68" i="24"/>
  <c r="F69" i="24"/>
  <c r="N69" i="24"/>
  <c r="V69" i="24"/>
  <c r="C105" i="25"/>
  <c r="K105" i="25"/>
  <c r="S105" i="25"/>
  <c r="C116" i="25"/>
  <c r="K116" i="25"/>
  <c r="S116" i="25"/>
  <c r="C119" i="25"/>
  <c r="K119" i="25"/>
  <c r="S119" i="25"/>
  <c r="C122" i="25"/>
  <c r="K122" i="25"/>
  <c r="S122" i="25"/>
  <c r="H105" i="26"/>
  <c r="P105" i="26"/>
  <c r="X105" i="26"/>
  <c r="H116" i="26"/>
  <c r="P116" i="26"/>
  <c r="X116" i="26"/>
  <c r="H119" i="26"/>
  <c r="P119" i="26"/>
  <c r="X119" i="26"/>
  <c r="H122" i="26"/>
  <c r="P122" i="26"/>
  <c r="X122" i="26"/>
  <c r="E143" i="27"/>
  <c r="M143" i="27"/>
  <c r="U143" i="27"/>
  <c r="H152" i="27"/>
  <c r="P152" i="27"/>
  <c r="X152" i="27"/>
  <c r="E153" i="27"/>
  <c r="M153" i="27"/>
  <c r="U153" i="27"/>
  <c r="B154" i="27"/>
  <c r="J154" i="27"/>
  <c r="R154" i="27"/>
  <c r="E105" i="27"/>
  <c r="M105" i="27"/>
  <c r="U105" i="27"/>
  <c r="E119" i="27"/>
  <c r="M119" i="27"/>
  <c r="U119" i="27"/>
  <c r="B143" i="27"/>
  <c r="G113" i="29"/>
  <c r="O113" i="29"/>
  <c r="W113" i="29"/>
  <c r="D105" i="25"/>
  <c r="L105" i="25"/>
  <c r="T105" i="25"/>
  <c r="D116" i="25"/>
  <c r="L116" i="25"/>
  <c r="T116" i="25"/>
  <c r="D119" i="25"/>
  <c r="L119" i="25"/>
  <c r="T119" i="25"/>
  <c r="I105" i="26"/>
  <c r="Q105" i="26"/>
  <c r="Y105" i="26"/>
  <c r="I116" i="26"/>
  <c r="Q116" i="26"/>
  <c r="Y116" i="26"/>
  <c r="I119" i="26"/>
  <c r="Q119" i="26"/>
  <c r="Y119" i="26"/>
  <c r="F143" i="27"/>
  <c r="N143" i="27"/>
  <c r="V143" i="27"/>
  <c r="I152" i="27"/>
  <c r="Q152" i="27"/>
  <c r="Y152" i="27"/>
  <c r="F153" i="27"/>
  <c r="N153" i="27"/>
  <c r="V153" i="27"/>
  <c r="C154" i="27"/>
  <c r="K154" i="27"/>
  <c r="K122" i="27"/>
  <c r="S154" i="27"/>
  <c r="S122" i="27"/>
  <c r="F105" i="27"/>
  <c r="N105" i="27"/>
  <c r="V105" i="27"/>
  <c r="F119" i="27"/>
  <c r="N119" i="27"/>
  <c r="V119" i="27"/>
  <c r="Q122" i="27"/>
  <c r="J143" i="27"/>
  <c r="E105" i="25"/>
  <c r="M105" i="25"/>
  <c r="U105" i="25"/>
  <c r="E119" i="25"/>
  <c r="M119" i="25"/>
  <c r="U119" i="25"/>
  <c r="E122" i="25"/>
  <c r="M122" i="25"/>
  <c r="U122" i="25"/>
  <c r="B105" i="26"/>
  <c r="J105" i="26"/>
  <c r="R105" i="26"/>
  <c r="B119" i="26"/>
  <c r="J119" i="26"/>
  <c r="R119" i="26"/>
  <c r="B122" i="26"/>
  <c r="J122" i="26"/>
  <c r="R122" i="26"/>
  <c r="G143" i="27"/>
  <c r="O143" i="27"/>
  <c r="W143" i="27"/>
  <c r="B152" i="27"/>
  <c r="J152" i="27"/>
  <c r="R152" i="27"/>
  <c r="G153" i="27"/>
  <c r="O153" i="27"/>
  <c r="W153" i="27"/>
  <c r="D154" i="27"/>
  <c r="L154" i="27"/>
  <c r="T154" i="27"/>
  <c r="G105" i="27"/>
  <c r="O105" i="27"/>
  <c r="W105" i="27"/>
  <c r="G116" i="27"/>
  <c r="O116" i="27"/>
  <c r="W116" i="27"/>
  <c r="G119" i="27"/>
  <c r="O119" i="27"/>
  <c r="W119" i="27"/>
  <c r="R122" i="27"/>
  <c r="R143" i="27"/>
  <c r="I113" i="29"/>
  <c r="Q113" i="29"/>
  <c r="Y113" i="29"/>
  <c r="I67" i="24"/>
  <c r="Q67" i="24"/>
  <c r="Y67" i="24"/>
  <c r="I68" i="24"/>
  <c r="Q68" i="24"/>
  <c r="Y68" i="24"/>
  <c r="I69" i="24"/>
  <c r="Q69" i="24"/>
  <c r="Y69" i="24"/>
  <c r="F105" i="25"/>
  <c r="N105" i="25"/>
  <c r="V105" i="25"/>
  <c r="F116" i="25"/>
  <c r="N116" i="25"/>
  <c r="V116" i="25"/>
  <c r="F119" i="25"/>
  <c r="N119" i="25"/>
  <c r="V119" i="25"/>
  <c r="F122" i="25"/>
  <c r="N122" i="25"/>
  <c r="V122" i="25"/>
  <c r="C105" i="26"/>
  <c r="K105" i="26"/>
  <c r="S105" i="26"/>
  <c r="C116" i="26"/>
  <c r="K116" i="26"/>
  <c r="S116" i="26"/>
  <c r="C119" i="26"/>
  <c r="K119" i="26"/>
  <c r="S119" i="26"/>
  <c r="C122" i="26"/>
  <c r="K122" i="26"/>
  <c r="S122" i="26"/>
  <c r="H143" i="27"/>
  <c r="P143" i="27"/>
  <c r="X143" i="27"/>
  <c r="C152" i="27"/>
  <c r="K152" i="27"/>
  <c r="S152" i="27"/>
  <c r="H153" i="27"/>
  <c r="P153" i="27"/>
  <c r="X153" i="27"/>
  <c r="E154" i="27"/>
  <c r="M154" i="27"/>
  <c r="U154" i="27"/>
  <c r="H105" i="27"/>
  <c r="P105" i="27"/>
  <c r="X105" i="27"/>
  <c r="H116" i="27"/>
  <c r="P116" i="27"/>
  <c r="X116" i="27"/>
  <c r="H119" i="27"/>
  <c r="P119" i="27"/>
  <c r="X119" i="27"/>
  <c r="I122" i="27"/>
  <c r="T122" i="27"/>
  <c r="B67" i="24"/>
  <c r="J67" i="24"/>
  <c r="R67" i="24"/>
  <c r="B68" i="24"/>
  <c r="J68" i="24"/>
  <c r="R68" i="24"/>
  <c r="B69" i="24"/>
  <c r="J69" i="24"/>
  <c r="R69" i="24"/>
  <c r="G105" i="25"/>
  <c r="O105" i="25"/>
  <c r="W105" i="25"/>
  <c r="G116" i="25"/>
  <c r="O116" i="25"/>
  <c r="W116" i="25"/>
  <c r="G119" i="25"/>
  <c r="O119" i="25"/>
  <c r="W119" i="25"/>
  <c r="G122" i="25"/>
  <c r="O122" i="25"/>
  <c r="W122" i="25"/>
  <c r="D105" i="26"/>
  <c r="L105" i="26"/>
  <c r="T105" i="26"/>
  <c r="D116" i="26"/>
  <c r="L116" i="26"/>
  <c r="T116" i="26"/>
  <c r="D119" i="26"/>
  <c r="L119" i="26"/>
  <c r="T119" i="26"/>
  <c r="D122" i="26"/>
  <c r="L122" i="26"/>
  <c r="T122" i="26"/>
  <c r="I143" i="27"/>
  <c r="Q143" i="27"/>
  <c r="Y143" i="27"/>
  <c r="D152" i="27"/>
  <c r="L152" i="27"/>
  <c r="T152" i="27"/>
  <c r="I153" i="27"/>
  <c r="Q153" i="27"/>
  <c r="Y153" i="27"/>
  <c r="F154" i="27"/>
  <c r="N154" i="27"/>
  <c r="V154" i="27"/>
  <c r="I105" i="27"/>
  <c r="Q105" i="27"/>
  <c r="Y105" i="27"/>
  <c r="I116" i="27"/>
  <c r="Q116" i="27"/>
  <c r="Y116" i="27"/>
  <c r="I119" i="27"/>
  <c r="Q119" i="27"/>
  <c r="Y119" i="27"/>
  <c r="J122" i="27"/>
  <c r="U122" i="27"/>
  <c r="C113" i="29"/>
  <c r="K113" i="29"/>
  <c r="S113" i="29"/>
  <c r="H105" i="25"/>
  <c r="P105" i="25"/>
  <c r="X105" i="25"/>
  <c r="H116" i="25"/>
  <c r="P116" i="25"/>
  <c r="X116" i="25"/>
  <c r="H119" i="25"/>
  <c r="P119" i="25"/>
  <c r="X119" i="25"/>
  <c r="E105" i="26"/>
  <c r="M105" i="26"/>
  <c r="U105" i="26"/>
  <c r="E116" i="26"/>
  <c r="M116" i="26"/>
  <c r="U116" i="26"/>
  <c r="E119" i="26"/>
  <c r="M119" i="26"/>
  <c r="U119" i="26"/>
  <c r="E152" i="27"/>
  <c r="M152" i="27"/>
  <c r="U152" i="27"/>
  <c r="B153" i="27"/>
  <c r="J153" i="27"/>
  <c r="R153" i="27"/>
  <c r="G154" i="27"/>
  <c r="G122" i="27"/>
  <c r="O154" i="27"/>
  <c r="O122" i="27"/>
  <c r="W154" i="27"/>
  <c r="W122" i="27"/>
  <c r="B116" i="27"/>
  <c r="J116" i="27"/>
  <c r="R116" i="27"/>
  <c r="B119" i="27"/>
  <c r="J119" i="27"/>
  <c r="R119" i="27"/>
  <c r="B122" i="27"/>
  <c r="L122" i="27"/>
  <c r="V122" i="27"/>
  <c r="I105" i="25"/>
  <c r="Q105" i="25"/>
  <c r="Y105" i="25"/>
  <c r="I119" i="25"/>
  <c r="Q119" i="25"/>
  <c r="Y119" i="25"/>
  <c r="I122" i="25"/>
  <c r="Q122" i="25"/>
  <c r="Y122" i="25"/>
  <c r="F105" i="26"/>
  <c r="N105" i="26"/>
  <c r="V105" i="26"/>
  <c r="F116" i="26"/>
  <c r="N116" i="26"/>
  <c r="V116" i="26"/>
  <c r="F119" i="26"/>
  <c r="N119" i="26"/>
  <c r="V119" i="26"/>
  <c r="F122" i="26"/>
  <c r="N122" i="26"/>
  <c r="V122" i="26"/>
  <c r="C143" i="27"/>
  <c r="K143" i="27"/>
  <c r="S143" i="27"/>
  <c r="F152" i="27"/>
  <c r="N152" i="27"/>
  <c r="V152" i="27"/>
  <c r="C153" i="27"/>
  <c r="K153" i="27"/>
  <c r="S153" i="27"/>
  <c r="H154" i="27"/>
  <c r="P154" i="27"/>
  <c r="X154" i="27"/>
  <c r="C105" i="27"/>
  <c r="K105" i="27"/>
  <c r="S105" i="27"/>
  <c r="C116" i="27"/>
  <c r="K116" i="27"/>
  <c r="S116" i="27"/>
  <c r="C119" i="27"/>
  <c r="K119" i="27"/>
  <c r="S119" i="27"/>
  <c r="C122" i="27"/>
  <c r="M122" i="27"/>
  <c r="X122" i="27"/>
  <c r="E113" i="29"/>
  <c r="M113" i="29"/>
  <c r="U113" i="29"/>
  <c r="C90" i="29"/>
  <c r="K90" i="29"/>
  <c r="S90" i="29"/>
  <c r="C94" i="29"/>
  <c r="K94" i="29"/>
  <c r="S94" i="29"/>
  <c r="C99" i="29"/>
  <c r="K99" i="29"/>
  <c r="S99" i="29"/>
  <c r="C105" i="29"/>
  <c r="K105" i="29"/>
  <c r="S105" i="29"/>
  <c r="B120" i="30"/>
  <c r="J120" i="30"/>
  <c r="R120" i="30"/>
  <c r="B94" i="30"/>
  <c r="J94" i="30"/>
  <c r="R94" i="30"/>
  <c r="K105" i="30"/>
  <c r="U105" i="30"/>
  <c r="H119" i="30"/>
  <c r="S119" i="30"/>
  <c r="E120" i="30"/>
  <c r="P120" i="30"/>
  <c r="C122" i="30"/>
  <c r="M122" i="30"/>
  <c r="X122" i="30"/>
  <c r="E119" i="31"/>
  <c r="E90" i="31"/>
  <c r="M119" i="31"/>
  <c r="M90" i="31"/>
  <c r="U119" i="31"/>
  <c r="U90" i="31"/>
  <c r="F120" i="31"/>
  <c r="N120" i="31"/>
  <c r="V120" i="31"/>
  <c r="E122" i="31"/>
  <c r="E99" i="31"/>
  <c r="M122" i="31"/>
  <c r="M99" i="31"/>
  <c r="U122" i="31"/>
  <c r="U99" i="31"/>
  <c r="C123" i="31"/>
  <c r="C105" i="31"/>
  <c r="K123" i="31"/>
  <c r="K105" i="31"/>
  <c r="S123" i="31"/>
  <c r="S105" i="31"/>
  <c r="V94" i="31"/>
  <c r="D90" i="29"/>
  <c r="L90" i="29"/>
  <c r="T90" i="29"/>
  <c r="D94" i="29"/>
  <c r="L94" i="29"/>
  <c r="T94" i="29"/>
  <c r="D99" i="29"/>
  <c r="L99" i="29"/>
  <c r="T99" i="29"/>
  <c r="D105" i="29"/>
  <c r="L105" i="29"/>
  <c r="T105" i="29"/>
  <c r="B119" i="30"/>
  <c r="J119" i="30"/>
  <c r="R119" i="30"/>
  <c r="B122" i="30"/>
  <c r="J122" i="30"/>
  <c r="R122" i="30"/>
  <c r="C90" i="30"/>
  <c r="K90" i="30"/>
  <c r="C94" i="30"/>
  <c r="K94" i="30"/>
  <c r="S94" i="30"/>
  <c r="K99" i="30"/>
  <c r="S99" i="30"/>
  <c r="C105" i="30"/>
  <c r="L105" i="30"/>
  <c r="W105" i="30"/>
  <c r="I119" i="30"/>
  <c r="T119" i="30"/>
  <c r="G120" i="30"/>
  <c r="Q120" i="30"/>
  <c r="D122" i="30"/>
  <c r="O122" i="30"/>
  <c r="Y122" i="30"/>
  <c r="F119" i="31"/>
  <c r="N119" i="31"/>
  <c r="V119" i="31"/>
  <c r="G120" i="31"/>
  <c r="G94" i="31"/>
  <c r="O120" i="31"/>
  <c r="O94" i="31"/>
  <c r="W120" i="31"/>
  <c r="W94" i="31"/>
  <c r="F122" i="31"/>
  <c r="N122" i="31"/>
  <c r="V122" i="31"/>
  <c r="D123" i="31"/>
  <c r="D105" i="31"/>
  <c r="L123" i="31"/>
  <c r="L105" i="31"/>
  <c r="T123" i="31"/>
  <c r="T105" i="31"/>
  <c r="G72" i="33"/>
  <c r="E90" i="29"/>
  <c r="M90" i="29"/>
  <c r="U90" i="29"/>
  <c r="E94" i="29"/>
  <c r="M94" i="29"/>
  <c r="U94" i="29"/>
  <c r="E99" i="29"/>
  <c r="M99" i="29"/>
  <c r="U99" i="29"/>
  <c r="E105" i="29"/>
  <c r="M105" i="29"/>
  <c r="U105" i="29"/>
  <c r="D90" i="30"/>
  <c r="L90" i="30"/>
  <c r="D94" i="30"/>
  <c r="L94" i="30"/>
  <c r="T94" i="30"/>
  <c r="L99" i="30"/>
  <c r="T99" i="30"/>
  <c r="D105" i="30"/>
  <c r="M105" i="30"/>
  <c r="X105" i="30"/>
  <c r="H120" i="30"/>
  <c r="E122" i="30"/>
  <c r="P122" i="30"/>
  <c r="G119" i="31"/>
  <c r="O119" i="31"/>
  <c r="W119" i="31"/>
  <c r="H120" i="31"/>
  <c r="P120" i="31"/>
  <c r="X120" i="31"/>
  <c r="G122" i="31"/>
  <c r="O122" i="31"/>
  <c r="W122" i="31"/>
  <c r="E123" i="31"/>
  <c r="M123" i="31"/>
  <c r="U123" i="31"/>
  <c r="F94" i="29"/>
  <c r="N94" i="29"/>
  <c r="V94" i="29"/>
  <c r="F99" i="29"/>
  <c r="N99" i="29"/>
  <c r="V99" i="29"/>
  <c r="F105" i="29"/>
  <c r="N105" i="29"/>
  <c r="V105" i="29"/>
  <c r="F123" i="29"/>
  <c r="F113" i="29" s="1"/>
  <c r="N123" i="29"/>
  <c r="N113" i="29" s="1"/>
  <c r="V123" i="29"/>
  <c r="V113" i="29" s="1"/>
  <c r="B123" i="30"/>
  <c r="J123" i="30"/>
  <c r="R123" i="30"/>
  <c r="R105" i="30"/>
  <c r="M94" i="30"/>
  <c r="U94" i="30"/>
  <c r="U99" i="30"/>
  <c r="E105" i="30"/>
  <c r="O105" i="30"/>
  <c r="Y105" i="30"/>
  <c r="W119" i="30"/>
  <c r="I120" i="30"/>
  <c r="G122" i="30"/>
  <c r="Q122" i="30"/>
  <c r="H119" i="31"/>
  <c r="P119" i="31"/>
  <c r="X119" i="31"/>
  <c r="I120" i="31"/>
  <c r="Q120" i="31"/>
  <c r="Y120" i="31"/>
  <c r="H122" i="31"/>
  <c r="P122" i="31"/>
  <c r="X122" i="31"/>
  <c r="N90" i="31"/>
  <c r="G90" i="29"/>
  <c r="O90" i="29"/>
  <c r="W90" i="29"/>
  <c r="G94" i="29"/>
  <c r="O94" i="29"/>
  <c r="W94" i="29"/>
  <c r="G99" i="29"/>
  <c r="O99" i="29"/>
  <c r="W99" i="29"/>
  <c r="G105" i="29"/>
  <c r="O105" i="29"/>
  <c r="W105" i="29"/>
  <c r="F120" i="30"/>
  <c r="N120" i="30"/>
  <c r="V120" i="30"/>
  <c r="F94" i="30"/>
  <c r="N94" i="30"/>
  <c r="V94" i="30"/>
  <c r="G105" i="30"/>
  <c r="P105" i="30"/>
  <c r="X119" i="30"/>
  <c r="H122" i="30"/>
  <c r="I119" i="31"/>
  <c r="I90" i="31"/>
  <c r="Q119" i="31"/>
  <c r="Q90" i="31"/>
  <c r="Y119" i="31"/>
  <c r="Y90" i="31"/>
  <c r="B120" i="31"/>
  <c r="J120" i="31"/>
  <c r="R120" i="31"/>
  <c r="I122" i="31"/>
  <c r="I99" i="31"/>
  <c r="Q122" i="31"/>
  <c r="Q99" i="31"/>
  <c r="Y122" i="31"/>
  <c r="Y99" i="31"/>
  <c r="G123" i="31"/>
  <c r="G105" i="31"/>
  <c r="O123" i="31"/>
  <c r="O105" i="31"/>
  <c r="W123" i="31"/>
  <c r="W105" i="31"/>
  <c r="O90" i="31"/>
  <c r="F94" i="31"/>
  <c r="N99" i="31"/>
  <c r="H90" i="29"/>
  <c r="P90" i="29"/>
  <c r="X90" i="29"/>
  <c r="H94" i="29"/>
  <c r="P94" i="29"/>
  <c r="X94" i="29"/>
  <c r="H99" i="29"/>
  <c r="P99" i="29"/>
  <c r="X99" i="29"/>
  <c r="H105" i="29"/>
  <c r="P105" i="29"/>
  <c r="X105" i="29"/>
  <c r="F119" i="30"/>
  <c r="N119" i="30"/>
  <c r="V119" i="30"/>
  <c r="F122" i="30"/>
  <c r="N122" i="30"/>
  <c r="V122" i="30"/>
  <c r="G90" i="30"/>
  <c r="O90" i="30"/>
  <c r="O94" i="30"/>
  <c r="W94" i="30"/>
  <c r="W99" i="30"/>
  <c r="H105" i="30"/>
  <c r="Q105" i="30"/>
  <c r="Y119" i="30"/>
  <c r="I122" i="30"/>
  <c r="B119" i="31"/>
  <c r="J119" i="31"/>
  <c r="R119" i="31"/>
  <c r="C120" i="31"/>
  <c r="C94" i="31"/>
  <c r="K120" i="31"/>
  <c r="K94" i="31"/>
  <c r="S120" i="31"/>
  <c r="S94" i="31"/>
  <c r="B122" i="31"/>
  <c r="J122" i="31"/>
  <c r="R122" i="31"/>
  <c r="H123" i="31"/>
  <c r="H105" i="31"/>
  <c r="P123" i="31"/>
  <c r="P105" i="31"/>
  <c r="X123" i="31"/>
  <c r="X105" i="31"/>
  <c r="J94" i="31"/>
  <c r="R99" i="31"/>
  <c r="C72" i="33"/>
  <c r="K72" i="33"/>
  <c r="I90" i="29"/>
  <c r="Q90" i="29"/>
  <c r="Y90" i="29"/>
  <c r="I94" i="29"/>
  <c r="Q94" i="29"/>
  <c r="Y94" i="29"/>
  <c r="I99" i="29"/>
  <c r="Q99" i="29"/>
  <c r="Y99" i="29"/>
  <c r="I105" i="29"/>
  <c r="Q105" i="29"/>
  <c r="Y105" i="29"/>
  <c r="P90" i="30"/>
  <c r="X94" i="30"/>
  <c r="I105" i="30"/>
  <c r="S105" i="30"/>
  <c r="C119" i="31"/>
  <c r="C90" i="31"/>
  <c r="K119" i="31"/>
  <c r="K90" i="31"/>
  <c r="S119" i="31"/>
  <c r="D120" i="31"/>
  <c r="L120" i="31"/>
  <c r="T120" i="31"/>
  <c r="C122" i="31"/>
  <c r="K122" i="31"/>
  <c r="S122" i="31"/>
  <c r="I123" i="31"/>
  <c r="Q123" i="31"/>
  <c r="Y123" i="31"/>
  <c r="F90" i="31"/>
  <c r="B90" i="29"/>
  <c r="J90" i="29"/>
  <c r="R90" i="29"/>
  <c r="B94" i="29"/>
  <c r="J94" i="29"/>
  <c r="R94" i="29"/>
  <c r="B99" i="29"/>
  <c r="J99" i="29"/>
  <c r="R99" i="29"/>
  <c r="B105" i="29"/>
  <c r="J105" i="29"/>
  <c r="R105" i="29"/>
  <c r="B123" i="29"/>
  <c r="B113" i="29" s="1"/>
  <c r="J123" i="29"/>
  <c r="J113" i="29" s="1"/>
  <c r="R123" i="29"/>
  <c r="R113" i="29" s="1"/>
  <c r="F123" i="30"/>
  <c r="F105" i="30"/>
  <c r="N123" i="30"/>
  <c r="N105" i="30"/>
  <c r="V123" i="30"/>
  <c r="V105" i="30"/>
  <c r="Q90" i="30"/>
  <c r="Y94" i="30"/>
  <c r="J105" i="30"/>
  <c r="T105" i="30"/>
  <c r="D119" i="31"/>
  <c r="L119" i="31"/>
  <c r="T119" i="31"/>
  <c r="E120" i="31"/>
  <c r="M120" i="31"/>
  <c r="U120" i="31"/>
  <c r="D122" i="31"/>
  <c r="L122" i="31"/>
  <c r="T122" i="31"/>
  <c r="G90" i="31"/>
  <c r="R94" i="31"/>
  <c r="H94" i="31"/>
  <c r="P94" i="31"/>
  <c r="X94" i="31"/>
  <c r="H99" i="31"/>
  <c r="P99" i="31"/>
  <c r="X99" i="31"/>
  <c r="I57" i="33"/>
  <c r="Q57" i="33"/>
  <c r="Y57" i="33"/>
  <c r="I60" i="33"/>
  <c r="Q60" i="33"/>
  <c r="Y60" i="33"/>
  <c r="I63" i="33"/>
  <c r="Q63" i="33"/>
  <c r="Y63" i="33"/>
  <c r="V78" i="33"/>
  <c r="H79" i="33"/>
  <c r="H72" i="33" s="1"/>
  <c r="S79" i="33"/>
  <c r="S72" i="33" s="1"/>
  <c r="D78" i="34"/>
  <c r="D57" i="34"/>
  <c r="L78" i="34"/>
  <c r="L57" i="34"/>
  <c r="T78" i="34"/>
  <c r="T57" i="34"/>
  <c r="F79" i="34"/>
  <c r="N79" i="34"/>
  <c r="V79" i="34"/>
  <c r="D80" i="34"/>
  <c r="D63" i="34"/>
  <c r="L80" i="34"/>
  <c r="L63" i="34"/>
  <c r="T80" i="34"/>
  <c r="T63" i="34"/>
  <c r="G78" i="35"/>
  <c r="O78" i="35"/>
  <c r="W78" i="35"/>
  <c r="I79" i="35"/>
  <c r="Q79" i="35"/>
  <c r="Y79" i="35"/>
  <c r="G80" i="35"/>
  <c r="O80" i="35"/>
  <c r="W80" i="35"/>
  <c r="S72" i="37"/>
  <c r="I94" i="31"/>
  <c r="Q94" i="31"/>
  <c r="Y94" i="31"/>
  <c r="I105" i="31"/>
  <c r="Q105" i="31"/>
  <c r="Y105" i="31"/>
  <c r="B57" i="33"/>
  <c r="J57" i="33"/>
  <c r="R57" i="33"/>
  <c r="B60" i="33"/>
  <c r="J60" i="33"/>
  <c r="R60" i="33"/>
  <c r="B63" i="33"/>
  <c r="J63" i="33"/>
  <c r="R63" i="33"/>
  <c r="T79" i="33"/>
  <c r="T72" i="33" s="1"/>
  <c r="V80" i="33"/>
  <c r="E78" i="34"/>
  <c r="M78" i="34"/>
  <c r="U78" i="34"/>
  <c r="G79" i="34"/>
  <c r="O79" i="34"/>
  <c r="W79" i="34"/>
  <c r="E80" i="34"/>
  <c r="M80" i="34"/>
  <c r="U80" i="34"/>
  <c r="N60" i="34"/>
  <c r="H78" i="35"/>
  <c r="P78" i="35"/>
  <c r="X78" i="35"/>
  <c r="B79" i="35"/>
  <c r="J79" i="35"/>
  <c r="R79" i="35"/>
  <c r="H80" i="35"/>
  <c r="P80" i="35"/>
  <c r="X80" i="35"/>
  <c r="C60" i="33"/>
  <c r="K60" i="33"/>
  <c r="N78" i="33"/>
  <c r="J80" i="33"/>
  <c r="J72" i="33" s="1"/>
  <c r="F78" i="34"/>
  <c r="N78" i="34"/>
  <c r="V78" i="34"/>
  <c r="H79" i="34"/>
  <c r="P79" i="34"/>
  <c r="X79" i="34"/>
  <c r="F80" i="34"/>
  <c r="N80" i="34"/>
  <c r="V80" i="34"/>
  <c r="I78" i="35"/>
  <c r="Q78" i="35"/>
  <c r="Y78" i="35"/>
  <c r="C79" i="35"/>
  <c r="K79" i="35"/>
  <c r="S79" i="35"/>
  <c r="I80" i="35"/>
  <c r="Q80" i="35"/>
  <c r="Y80" i="35"/>
  <c r="S90" i="31"/>
  <c r="C99" i="31"/>
  <c r="K99" i="31"/>
  <c r="S99" i="31"/>
  <c r="D60" i="33"/>
  <c r="L60" i="33"/>
  <c r="W79" i="33"/>
  <c r="W72" i="33" s="1"/>
  <c r="G78" i="34"/>
  <c r="O78" i="34"/>
  <c r="W78" i="34"/>
  <c r="I79" i="34"/>
  <c r="Q79" i="34"/>
  <c r="Y79" i="34"/>
  <c r="G80" i="34"/>
  <c r="O80" i="34"/>
  <c r="W80" i="34"/>
  <c r="B78" i="35"/>
  <c r="J78" i="35"/>
  <c r="R78" i="35"/>
  <c r="D79" i="35"/>
  <c r="L79" i="35"/>
  <c r="T79" i="35"/>
  <c r="D94" i="31"/>
  <c r="L94" i="31"/>
  <c r="T94" i="31"/>
  <c r="D99" i="31"/>
  <c r="L99" i="31"/>
  <c r="T99" i="31"/>
  <c r="E57" i="33"/>
  <c r="M57" i="33"/>
  <c r="U57" i="33"/>
  <c r="E60" i="33"/>
  <c r="M60" i="33"/>
  <c r="U60" i="33"/>
  <c r="E63" i="33"/>
  <c r="M63" i="33"/>
  <c r="U63" i="33"/>
  <c r="F78" i="33"/>
  <c r="N79" i="33"/>
  <c r="X79" i="33"/>
  <c r="X72" i="33" s="1"/>
  <c r="N80" i="33"/>
  <c r="H78" i="34"/>
  <c r="H57" i="34"/>
  <c r="P78" i="34"/>
  <c r="P57" i="34"/>
  <c r="X78" i="34"/>
  <c r="X57" i="34"/>
  <c r="B79" i="34"/>
  <c r="J79" i="34"/>
  <c r="R79" i="34"/>
  <c r="H80" i="34"/>
  <c r="H63" i="34"/>
  <c r="P80" i="34"/>
  <c r="P63" i="34"/>
  <c r="X80" i="34"/>
  <c r="X63" i="34"/>
  <c r="C78" i="35"/>
  <c r="K78" i="35"/>
  <c r="S78" i="35"/>
  <c r="E79" i="35"/>
  <c r="M79" i="35"/>
  <c r="U79" i="35"/>
  <c r="C80" i="35"/>
  <c r="K80" i="35"/>
  <c r="S80" i="35"/>
  <c r="E94" i="31"/>
  <c r="M94" i="31"/>
  <c r="U94" i="31"/>
  <c r="E105" i="31"/>
  <c r="M105" i="31"/>
  <c r="U105" i="31"/>
  <c r="F57" i="33"/>
  <c r="N57" i="33"/>
  <c r="V57" i="33"/>
  <c r="F63" i="33"/>
  <c r="N63" i="33"/>
  <c r="V63" i="33"/>
  <c r="O79" i="33"/>
  <c r="O72" i="33" s="1"/>
  <c r="B80" i="33"/>
  <c r="B72" i="33" s="1"/>
  <c r="I78" i="34"/>
  <c r="Q78" i="34"/>
  <c r="Y78" i="34"/>
  <c r="C79" i="34"/>
  <c r="K79" i="34"/>
  <c r="S79" i="34"/>
  <c r="I80" i="34"/>
  <c r="Q80" i="34"/>
  <c r="Y80" i="34"/>
  <c r="D78" i="35"/>
  <c r="L78" i="35"/>
  <c r="T78" i="35"/>
  <c r="F79" i="35"/>
  <c r="N79" i="35"/>
  <c r="V79" i="35"/>
  <c r="D80" i="35"/>
  <c r="L80" i="35"/>
  <c r="T80" i="35"/>
  <c r="H72" i="37"/>
  <c r="P72" i="37"/>
  <c r="G60" i="33"/>
  <c r="P79" i="33"/>
  <c r="P72" i="33" s="1"/>
  <c r="B78" i="34"/>
  <c r="J78" i="34"/>
  <c r="R78" i="34"/>
  <c r="D79" i="34"/>
  <c r="L79" i="34"/>
  <c r="T79" i="34"/>
  <c r="B80" i="34"/>
  <c r="J80" i="34"/>
  <c r="R80" i="34"/>
  <c r="E78" i="35"/>
  <c r="M78" i="35"/>
  <c r="U78" i="35"/>
  <c r="G79" i="35"/>
  <c r="O79" i="35"/>
  <c r="W79" i="35"/>
  <c r="E80" i="35"/>
  <c r="M80" i="35"/>
  <c r="U80" i="35"/>
  <c r="G99" i="31"/>
  <c r="O99" i="31"/>
  <c r="W99" i="31"/>
  <c r="F80" i="33"/>
  <c r="R80" i="33"/>
  <c r="R72" i="33" s="1"/>
  <c r="C78" i="34"/>
  <c r="K78" i="34"/>
  <c r="S78" i="34"/>
  <c r="E79" i="34"/>
  <c r="M79" i="34"/>
  <c r="U79" i="34"/>
  <c r="C80" i="34"/>
  <c r="K80" i="34"/>
  <c r="S80" i="34"/>
  <c r="H79" i="35"/>
  <c r="P79" i="35"/>
  <c r="X79" i="35"/>
  <c r="C57" i="34"/>
  <c r="K57" i="34"/>
  <c r="S57" i="34"/>
  <c r="C60" i="34"/>
  <c r="K60" i="34"/>
  <c r="S60" i="34"/>
  <c r="C63" i="34"/>
  <c r="K63" i="34"/>
  <c r="S63" i="34"/>
  <c r="G57" i="35"/>
  <c r="O57" i="35"/>
  <c r="W57" i="35"/>
  <c r="G60" i="35"/>
  <c r="O60" i="35"/>
  <c r="W60" i="35"/>
  <c r="G63" i="35"/>
  <c r="O63" i="35"/>
  <c r="W63" i="35"/>
  <c r="H57" i="37"/>
  <c r="P57" i="37"/>
  <c r="X57" i="37"/>
  <c r="H60" i="37"/>
  <c r="P60" i="37"/>
  <c r="H63" i="37"/>
  <c r="P63" i="37"/>
  <c r="X63" i="37"/>
  <c r="Q78" i="37"/>
  <c r="Q72" i="37" s="1"/>
  <c r="B79" i="37"/>
  <c r="B72" i="37" s="1"/>
  <c r="K79" i="37"/>
  <c r="K72" i="37" s="1"/>
  <c r="T79" i="37"/>
  <c r="F78" i="38"/>
  <c r="N78" i="38"/>
  <c r="V78" i="38"/>
  <c r="H79" i="38"/>
  <c r="P79" i="38"/>
  <c r="X79" i="38"/>
  <c r="F80" i="38"/>
  <c r="N80" i="38"/>
  <c r="V80" i="38"/>
  <c r="B78" i="39"/>
  <c r="J78" i="39"/>
  <c r="R78" i="39"/>
  <c r="D79" i="39"/>
  <c r="L79" i="39"/>
  <c r="T79" i="39"/>
  <c r="B80" i="39"/>
  <c r="J80" i="39"/>
  <c r="R80" i="39"/>
  <c r="D60" i="34"/>
  <c r="L60" i="34"/>
  <c r="T60" i="34"/>
  <c r="H57" i="35"/>
  <c r="P57" i="35"/>
  <c r="X57" i="35"/>
  <c r="H60" i="35"/>
  <c r="P60" i="35"/>
  <c r="X60" i="35"/>
  <c r="H63" i="35"/>
  <c r="P63" i="35"/>
  <c r="X63" i="35"/>
  <c r="I57" i="37"/>
  <c r="Y57" i="37"/>
  <c r="I60" i="37"/>
  <c r="Q60" i="37"/>
  <c r="Y60" i="37"/>
  <c r="I63" i="37"/>
  <c r="Q63" i="37"/>
  <c r="Y63" i="37"/>
  <c r="C79" i="37"/>
  <c r="C72" i="37" s="1"/>
  <c r="L79" i="37"/>
  <c r="L72" i="37" s="1"/>
  <c r="V79" i="37"/>
  <c r="V72" i="37" s="1"/>
  <c r="G78" i="38"/>
  <c r="G57" i="38"/>
  <c r="O78" i="38"/>
  <c r="O57" i="38"/>
  <c r="W78" i="38"/>
  <c r="W57" i="38"/>
  <c r="I79" i="38"/>
  <c r="I60" i="38"/>
  <c r="Q79" i="38"/>
  <c r="Q60" i="38"/>
  <c r="Y79" i="38"/>
  <c r="Y60" i="38"/>
  <c r="G80" i="38"/>
  <c r="G63" i="38"/>
  <c r="O80" i="38"/>
  <c r="O63" i="38"/>
  <c r="W80" i="38"/>
  <c r="W63" i="38"/>
  <c r="C78" i="39"/>
  <c r="K78" i="39"/>
  <c r="S78" i="39"/>
  <c r="E79" i="39"/>
  <c r="M79" i="39"/>
  <c r="U79" i="39"/>
  <c r="C80" i="39"/>
  <c r="K80" i="39"/>
  <c r="S80" i="39"/>
  <c r="E57" i="34"/>
  <c r="M57" i="34"/>
  <c r="U57" i="34"/>
  <c r="E60" i="34"/>
  <c r="M60" i="34"/>
  <c r="U60" i="34"/>
  <c r="E63" i="34"/>
  <c r="M63" i="34"/>
  <c r="U63" i="34"/>
  <c r="I57" i="35"/>
  <c r="Q57" i="35"/>
  <c r="Y57" i="35"/>
  <c r="I60" i="35"/>
  <c r="Q60" i="35"/>
  <c r="Y60" i="35"/>
  <c r="I63" i="35"/>
  <c r="Q63" i="35"/>
  <c r="Y63" i="35"/>
  <c r="J60" i="37"/>
  <c r="R60" i="37"/>
  <c r="D79" i="37"/>
  <c r="D72" i="37" s="1"/>
  <c r="N79" i="37"/>
  <c r="N72" i="37" s="1"/>
  <c r="W79" i="37"/>
  <c r="W72" i="37" s="1"/>
  <c r="H78" i="38"/>
  <c r="H57" i="38"/>
  <c r="P78" i="38"/>
  <c r="X78" i="38"/>
  <c r="B79" i="38"/>
  <c r="J79" i="38"/>
  <c r="R79" i="38"/>
  <c r="H80" i="38"/>
  <c r="P80" i="38"/>
  <c r="X80" i="38"/>
  <c r="D78" i="39"/>
  <c r="L78" i="39"/>
  <c r="T78" i="39"/>
  <c r="F79" i="39"/>
  <c r="N79" i="39"/>
  <c r="V79" i="39"/>
  <c r="D80" i="39"/>
  <c r="L80" i="39"/>
  <c r="T80" i="39"/>
  <c r="B60" i="35"/>
  <c r="J60" i="35"/>
  <c r="R60" i="35"/>
  <c r="S60" i="37"/>
  <c r="T78" i="37"/>
  <c r="T72" i="37" s="1"/>
  <c r="F79" i="37"/>
  <c r="F72" i="37" s="1"/>
  <c r="O79" i="37"/>
  <c r="O72" i="37" s="1"/>
  <c r="I78" i="38"/>
  <c r="I57" i="38"/>
  <c r="Q78" i="38"/>
  <c r="Q57" i="38"/>
  <c r="Y78" i="38"/>
  <c r="Y57" i="38"/>
  <c r="C79" i="38"/>
  <c r="K79" i="38"/>
  <c r="S79" i="38"/>
  <c r="I80" i="38"/>
  <c r="I63" i="38"/>
  <c r="Q80" i="38"/>
  <c r="Y80" i="38"/>
  <c r="S60" i="38"/>
  <c r="E78" i="39"/>
  <c r="M78" i="39"/>
  <c r="U78" i="39"/>
  <c r="G79" i="39"/>
  <c r="O79" i="39"/>
  <c r="W79" i="39"/>
  <c r="E80" i="39"/>
  <c r="M80" i="39"/>
  <c r="U80" i="39"/>
  <c r="G57" i="34"/>
  <c r="O57" i="34"/>
  <c r="W57" i="34"/>
  <c r="G60" i="34"/>
  <c r="O60" i="34"/>
  <c r="W60" i="34"/>
  <c r="G63" i="34"/>
  <c r="O63" i="34"/>
  <c r="W63" i="34"/>
  <c r="C57" i="35"/>
  <c r="K57" i="35"/>
  <c r="S57" i="35"/>
  <c r="C60" i="35"/>
  <c r="K60" i="35"/>
  <c r="S60" i="35"/>
  <c r="C63" i="35"/>
  <c r="K63" i="35"/>
  <c r="S63" i="35"/>
  <c r="D57" i="37"/>
  <c r="L57" i="37"/>
  <c r="D63" i="37"/>
  <c r="L63" i="37"/>
  <c r="T63" i="37"/>
  <c r="G79" i="37"/>
  <c r="G72" i="37" s="1"/>
  <c r="B78" i="38"/>
  <c r="J78" i="38"/>
  <c r="R78" i="38"/>
  <c r="D79" i="38"/>
  <c r="L79" i="38"/>
  <c r="T79" i="38"/>
  <c r="B80" i="38"/>
  <c r="J80" i="38"/>
  <c r="R80" i="38"/>
  <c r="F78" i="39"/>
  <c r="N78" i="39"/>
  <c r="V78" i="39"/>
  <c r="H79" i="39"/>
  <c r="P79" i="39"/>
  <c r="X79" i="39"/>
  <c r="F80" i="39"/>
  <c r="N80" i="39"/>
  <c r="V80" i="39"/>
  <c r="H60" i="34"/>
  <c r="P60" i="34"/>
  <c r="X60" i="34"/>
  <c r="D57" i="35"/>
  <c r="L57" i="35"/>
  <c r="T57" i="35"/>
  <c r="D60" i="35"/>
  <c r="L60" i="35"/>
  <c r="T60" i="35"/>
  <c r="D63" i="35"/>
  <c r="L63" i="35"/>
  <c r="T63" i="35"/>
  <c r="E57" i="37"/>
  <c r="M57" i="37"/>
  <c r="U57" i="37"/>
  <c r="E60" i="37"/>
  <c r="M60" i="37"/>
  <c r="U60" i="37"/>
  <c r="E63" i="37"/>
  <c r="M63" i="37"/>
  <c r="U63" i="37"/>
  <c r="C78" i="38"/>
  <c r="K78" i="38"/>
  <c r="S78" i="38"/>
  <c r="E79" i="38"/>
  <c r="M79" i="38"/>
  <c r="U79" i="38"/>
  <c r="C80" i="38"/>
  <c r="K80" i="38"/>
  <c r="S80" i="38"/>
  <c r="G78" i="39"/>
  <c r="O78" i="39"/>
  <c r="W78" i="39"/>
  <c r="I79" i="39"/>
  <c r="Q79" i="39"/>
  <c r="Y79" i="39"/>
  <c r="G80" i="39"/>
  <c r="O80" i="39"/>
  <c r="W80" i="39"/>
  <c r="I57" i="34"/>
  <c r="Q57" i="34"/>
  <c r="Y57" i="34"/>
  <c r="I60" i="34"/>
  <c r="Q60" i="34"/>
  <c r="Y60" i="34"/>
  <c r="I63" i="34"/>
  <c r="Q63" i="34"/>
  <c r="Y63" i="34"/>
  <c r="E57" i="35"/>
  <c r="M57" i="35"/>
  <c r="U57" i="35"/>
  <c r="E60" i="35"/>
  <c r="M60" i="35"/>
  <c r="U60" i="35"/>
  <c r="E63" i="35"/>
  <c r="M63" i="35"/>
  <c r="U63" i="35"/>
  <c r="D78" i="38"/>
  <c r="D57" i="38"/>
  <c r="L78" i="38"/>
  <c r="L57" i="38"/>
  <c r="T78" i="38"/>
  <c r="T57" i="38"/>
  <c r="F79" i="38"/>
  <c r="F60" i="38"/>
  <c r="N79" i="38"/>
  <c r="N60" i="38"/>
  <c r="V79" i="38"/>
  <c r="V60" i="38"/>
  <c r="D80" i="38"/>
  <c r="D63" i="38"/>
  <c r="L80" i="38"/>
  <c r="L63" i="38"/>
  <c r="T80" i="38"/>
  <c r="H78" i="39"/>
  <c r="P78" i="39"/>
  <c r="X78" i="39"/>
  <c r="B79" i="39"/>
  <c r="J79" i="39"/>
  <c r="R79" i="39"/>
  <c r="H80" i="39"/>
  <c r="P80" i="39"/>
  <c r="X80" i="39"/>
  <c r="F60" i="35"/>
  <c r="N60" i="35"/>
  <c r="V60" i="35"/>
  <c r="E78" i="38"/>
  <c r="E57" i="38"/>
  <c r="M78" i="38"/>
  <c r="M57" i="38"/>
  <c r="U78" i="38"/>
  <c r="U57" i="38"/>
  <c r="G79" i="38"/>
  <c r="G60" i="38"/>
  <c r="O79" i="38"/>
  <c r="O60" i="38"/>
  <c r="W79" i="38"/>
  <c r="W60" i="38"/>
  <c r="E80" i="38"/>
  <c r="E63" i="38"/>
  <c r="M80" i="38"/>
  <c r="M63" i="38"/>
  <c r="U80" i="38"/>
  <c r="U63" i="38"/>
  <c r="I78" i="39"/>
  <c r="Q78" i="39"/>
  <c r="Y78" i="39"/>
  <c r="C79" i="39"/>
  <c r="K79" i="39"/>
  <c r="S79" i="39"/>
  <c r="I80" i="39"/>
  <c r="Q80" i="39"/>
  <c r="Y80" i="39"/>
  <c r="C57" i="39"/>
  <c r="K57" i="39"/>
  <c r="S57" i="39"/>
  <c r="C60" i="39"/>
  <c r="K60" i="39"/>
  <c r="S60" i="39"/>
  <c r="C63" i="39"/>
  <c r="K63" i="39"/>
  <c r="S63" i="39"/>
  <c r="G72" i="41"/>
  <c r="O72" i="41"/>
  <c r="W72" i="41"/>
  <c r="F72" i="42"/>
  <c r="N72" i="42"/>
  <c r="V72" i="42"/>
  <c r="E72" i="43"/>
  <c r="M72" i="43"/>
  <c r="U72" i="43"/>
  <c r="C60" i="45"/>
  <c r="S60" i="45"/>
  <c r="P57" i="38"/>
  <c r="X57" i="38"/>
  <c r="H60" i="38"/>
  <c r="P60" i="38"/>
  <c r="X60" i="38"/>
  <c r="H63" i="38"/>
  <c r="P63" i="38"/>
  <c r="X63" i="38"/>
  <c r="D57" i="39"/>
  <c r="L57" i="39"/>
  <c r="T57" i="39"/>
  <c r="D60" i="39"/>
  <c r="L60" i="39"/>
  <c r="T60" i="39"/>
  <c r="D63" i="39"/>
  <c r="L63" i="39"/>
  <c r="T63" i="39"/>
  <c r="H72" i="41"/>
  <c r="P72" i="41"/>
  <c r="X72" i="41"/>
  <c r="G72" i="42"/>
  <c r="O72" i="42"/>
  <c r="W72" i="42"/>
  <c r="F72" i="43"/>
  <c r="N72" i="43"/>
  <c r="V72" i="43"/>
  <c r="E77" i="45"/>
  <c r="E69" i="45" s="1"/>
  <c r="E60" i="45"/>
  <c r="M77" i="45"/>
  <c r="M69" i="45" s="1"/>
  <c r="M60" i="45"/>
  <c r="U77" i="45"/>
  <c r="U69" i="45" s="1"/>
  <c r="U60" i="45"/>
  <c r="H77" i="46"/>
  <c r="P77" i="46"/>
  <c r="X77" i="46"/>
  <c r="Q63" i="38"/>
  <c r="Y63" i="38"/>
  <c r="E57" i="39"/>
  <c r="M57" i="39"/>
  <c r="U57" i="39"/>
  <c r="E60" i="39"/>
  <c r="M60" i="39"/>
  <c r="U60" i="39"/>
  <c r="E63" i="39"/>
  <c r="M63" i="39"/>
  <c r="U63" i="39"/>
  <c r="I72" i="41"/>
  <c r="Q72" i="41"/>
  <c r="Y72" i="41"/>
  <c r="H72" i="42"/>
  <c r="P72" i="42"/>
  <c r="X72" i="42"/>
  <c r="G72" i="43"/>
  <c r="O72" i="43"/>
  <c r="W72" i="43"/>
  <c r="I77" i="46"/>
  <c r="Q77" i="46"/>
  <c r="Y77" i="46"/>
  <c r="H77" i="47"/>
  <c r="P77" i="47"/>
  <c r="X77" i="47"/>
  <c r="B57" i="38"/>
  <c r="J57" i="38"/>
  <c r="R57" i="38"/>
  <c r="B60" i="38"/>
  <c r="J60" i="38"/>
  <c r="R60" i="38"/>
  <c r="B63" i="38"/>
  <c r="J63" i="38"/>
  <c r="R63" i="38"/>
  <c r="F57" i="39"/>
  <c r="N57" i="39"/>
  <c r="V57" i="39"/>
  <c r="F60" i="39"/>
  <c r="N60" i="39"/>
  <c r="V60" i="39"/>
  <c r="F63" i="39"/>
  <c r="N63" i="39"/>
  <c r="V63" i="39"/>
  <c r="B72" i="41"/>
  <c r="J72" i="41"/>
  <c r="R72" i="41"/>
  <c r="I72" i="42"/>
  <c r="Q72" i="42"/>
  <c r="Y72" i="42"/>
  <c r="H72" i="43"/>
  <c r="P72" i="43"/>
  <c r="X72" i="43"/>
  <c r="I60" i="45"/>
  <c r="Y60" i="45"/>
  <c r="I77" i="47"/>
  <c r="Q77" i="47"/>
  <c r="Y77" i="47"/>
  <c r="H77" i="45"/>
  <c r="H69" i="45" s="1"/>
  <c r="H60" i="45"/>
  <c r="P77" i="45"/>
  <c r="P69" i="45" s="1"/>
  <c r="P60" i="45"/>
  <c r="X77" i="45"/>
  <c r="X69" i="45" s="1"/>
  <c r="X60" i="45"/>
  <c r="K60" i="45"/>
  <c r="C77" i="46"/>
  <c r="K77" i="46"/>
  <c r="S77" i="46"/>
  <c r="D60" i="38"/>
  <c r="L60" i="38"/>
  <c r="T60" i="38"/>
  <c r="T63" i="38"/>
  <c r="H57" i="39"/>
  <c r="P57" i="39"/>
  <c r="X57" i="39"/>
  <c r="H60" i="39"/>
  <c r="P60" i="39"/>
  <c r="X60" i="39"/>
  <c r="H63" i="39"/>
  <c r="P63" i="39"/>
  <c r="X63" i="39"/>
  <c r="D72" i="41"/>
  <c r="L72" i="41"/>
  <c r="T72" i="41"/>
  <c r="C72" i="42"/>
  <c r="K72" i="42"/>
  <c r="S72" i="42"/>
  <c r="B72" i="43"/>
  <c r="J72" i="43"/>
  <c r="R72" i="43"/>
  <c r="K77" i="47"/>
  <c r="S77" i="47"/>
  <c r="E60" i="38"/>
  <c r="M60" i="38"/>
  <c r="U60" i="38"/>
  <c r="I57" i="39"/>
  <c r="Q57" i="39"/>
  <c r="Y57" i="39"/>
  <c r="I60" i="39"/>
  <c r="Q60" i="39"/>
  <c r="Y60" i="39"/>
  <c r="I63" i="39"/>
  <c r="Q63" i="39"/>
  <c r="Y63" i="39"/>
  <c r="E72" i="41"/>
  <c r="M72" i="41"/>
  <c r="U72" i="41"/>
  <c r="D72" i="42"/>
  <c r="L72" i="42"/>
  <c r="T72" i="42"/>
  <c r="C72" i="43"/>
  <c r="K72" i="43"/>
  <c r="S72" i="43"/>
  <c r="E77" i="46"/>
  <c r="M77" i="46"/>
  <c r="U77" i="46"/>
  <c r="F57" i="38"/>
  <c r="N57" i="38"/>
  <c r="V57" i="38"/>
  <c r="F63" i="38"/>
  <c r="N63" i="38"/>
  <c r="V63" i="38"/>
  <c r="B57" i="39"/>
  <c r="J57" i="39"/>
  <c r="R57" i="39"/>
  <c r="B60" i="39"/>
  <c r="J60" i="39"/>
  <c r="R60" i="39"/>
  <c r="B63" i="39"/>
  <c r="J63" i="39"/>
  <c r="R63" i="39"/>
  <c r="F72" i="41"/>
  <c r="N72" i="41"/>
  <c r="V72" i="41"/>
  <c r="E72" i="42"/>
  <c r="M72" i="42"/>
  <c r="U72" i="42"/>
  <c r="D72" i="43"/>
  <c r="L72" i="43"/>
  <c r="T72" i="43"/>
  <c r="Q60" i="45"/>
  <c r="E77" i="47"/>
  <c r="M77" i="47"/>
  <c r="U77" i="47"/>
  <c r="D60" i="46"/>
  <c r="L60" i="46"/>
  <c r="T60" i="46"/>
  <c r="E60" i="47"/>
  <c r="M60" i="47"/>
  <c r="U60" i="47"/>
  <c r="D80" i="49"/>
  <c r="L80" i="49"/>
  <c r="T80" i="49"/>
  <c r="D83" i="49"/>
  <c r="L83" i="49"/>
  <c r="T83" i="49"/>
  <c r="D87" i="49"/>
  <c r="L87" i="49"/>
  <c r="T87" i="49"/>
  <c r="C80" i="50"/>
  <c r="K80" i="50"/>
  <c r="S80" i="50"/>
  <c r="C83" i="50"/>
  <c r="K83" i="50"/>
  <c r="S83" i="50"/>
  <c r="C87" i="50"/>
  <c r="K87" i="50"/>
  <c r="S87" i="50"/>
  <c r="B80" i="51"/>
  <c r="J80" i="51"/>
  <c r="R80" i="51"/>
  <c r="B83" i="51"/>
  <c r="J83" i="51"/>
  <c r="R83" i="51"/>
  <c r="B87" i="51"/>
  <c r="J87" i="51"/>
  <c r="R87" i="51"/>
  <c r="D60" i="45"/>
  <c r="L60" i="45"/>
  <c r="T60" i="45"/>
  <c r="E60" i="46"/>
  <c r="M60" i="46"/>
  <c r="U60" i="46"/>
  <c r="F60" i="47"/>
  <c r="N60" i="47"/>
  <c r="V60" i="47"/>
  <c r="E80" i="49"/>
  <c r="M80" i="49"/>
  <c r="U80" i="49"/>
  <c r="E83" i="49"/>
  <c r="M83" i="49"/>
  <c r="U83" i="49"/>
  <c r="E87" i="49"/>
  <c r="M87" i="49"/>
  <c r="U87" i="49"/>
  <c r="D80" i="50"/>
  <c r="L80" i="50"/>
  <c r="T80" i="50"/>
  <c r="D83" i="50"/>
  <c r="L83" i="50"/>
  <c r="T83" i="50"/>
  <c r="D87" i="50"/>
  <c r="L87" i="50"/>
  <c r="T87" i="50"/>
  <c r="C80" i="51"/>
  <c r="K80" i="51"/>
  <c r="S80" i="51"/>
  <c r="C83" i="51"/>
  <c r="K83" i="51"/>
  <c r="S83" i="51"/>
  <c r="C87" i="51"/>
  <c r="K87" i="51"/>
  <c r="S87" i="51"/>
  <c r="F60" i="46"/>
  <c r="N60" i="46"/>
  <c r="V60" i="46"/>
  <c r="G60" i="47"/>
  <c r="O60" i="47"/>
  <c r="W60" i="47"/>
  <c r="F80" i="49"/>
  <c r="N80" i="49"/>
  <c r="V80" i="49"/>
  <c r="F83" i="49"/>
  <c r="N83" i="49"/>
  <c r="V83" i="49"/>
  <c r="F87" i="49"/>
  <c r="N87" i="49"/>
  <c r="V87" i="49"/>
  <c r="E80" i="50"/>
  <c r="M80" i="50"/>
  <c r="U80" i="50"/>
  <c r="E83" i="50"/>
  <c r="M83" i="50"/>
  <c r="U83" i="50"/>
  <c r="E87" i="50"/>
  <c r="M87" i="50"/>
  <c r="U87" i="50"/>
  <c r="D80" i="51"/>
  <c r="L80" i="51"/>
  <c r="T80" i="51"/>
  <c r="D83" i="51"/>
  <c r="L83" i="51"/>
  <c r="T83" i="51"/>
  <c r="D87" i="51"/>
  <c r="L87" i="51"/>
  <c r="T87" i="51"/>
  <c r="G60" i="46"/>
  <c r="O60" i="46"/>
  <c r="W60" i="46"/>
  <c r="H60" i="47"/>
  <c r="P60" i="47"/>
  <c r="X60" i="47"/>
  <c r="G80" i="49"/>
  <c r="O80" i="49"/>
  <c r="W80" i="49"/>
  <c r="G83" i="49"/>
  <c r="O83" i="49"/>
  <c r="W83" i="49"/>
  <c r="G87" i="49"/>
  <c r="O87" i="49"/>
  <c r="W87" i="49"/>
  <c r="F80" i="50"/>
  <c r="N80" i="50"/>
  <c r="V80" i="50"/>
  <c r="F83" i="50"/>
  <c r="N83" i="50"/>
  <c r="V83" i="50"/>
  <c r="F87" i="50"/>
  <c r="N87" i="50"/>
  <c r="V87" i="50"/>
  <c r="E80" i="51"/>
  <c r="M80" i="51"/>
  <c r="U80" i="51"/>
  <c r="E83" i="51"/>
  <c r="M83" i="51"/>
  <c r="U83" i="51"/>
  <c r="E87" i="51"/>
  <c r="M87" i="51"/>
  <c r="U87" i="51"/>
  <c r="H80" i="49"/>
  <c r="P80" i="49"/>
  <c r="X80" i="49"/>
  <c r="H83" i="49"/>
  <c r="P83" i="49"/>
  <c r="X83" i="49"/>
  <c r="H87" i="49"/>
  <c r="P87" i="49"/>
  <c r="X87" i="49"/>
  <c r="G80" i="50"/>
  <c r="O80" i="50"/>
  <c r="W80" i="50"/>
  <c r="G83" i="50"/>
  <c r="O83" i="50"/>
  <c r="W83" i="50"/>
  <c r="G87" i="50"/>
  <c r="O87" i="50"/>
  <c r="W87" i="50"/>
  <c r="F80" i="51"/>
  <c r="N80" i="51"/>
  <c r="V80" i="51"/>
  <c r="F83" i="51"/>
  <c r="N83" i="51"/>
  <c r="V83" i="51"/>
  <c r="F87" i="51"/>
  <c r="N87" i="51"/>
  <c r="V87" i="51"/>
  <c r="I60" i="46"/>
  <c r="Q60" i="46"/>
  <c r="Y60" i="46"/>
  <c r="B60" i="47"/>
  <c r="J60" i="47"/>
  <c r="R60" i="47"/>
  <c r="I80" i="49"/>
  <c r="Q80" i="49"/>
  <c r="Y80" i="49"/>
  <c r="I83" i="49"/>
  <c r="Q83" i="49"/>
  <c r="Y83" i="49"/>
  <c r="I87" i="49"/>
  <c r="Q87" i="49"/>
  <c r="Y87" i="49"/>
  <c r="H80" i="50"/>
  <c r="P80" i="50"/>
  <c r="X80" i="50"/>
  <c r="H83" i="50"/>
  <c r="P83" i="50"/>
  <c r="X83" i="50"/>
  <c r="H87" i="50"/>
  <c r="P87" i="50"/>
  <c r="X87" i="50"/>
  <c r="G80" i="51"/>
  <c r="O80" i="51"/>
  <c r="W80" i="51"/>
  <c r="G83" i="51"/>
  <c r="O83" i="51"/>
  <c r="W83" i="51"/>
  <c r="G87" i="51"/>
  <c r="O87" i="51"/>
  <c r="W87" i="51"/>
  <c r="B60" i="46"/>
  <c r="J60" i="46"/>
  <c r="R60" i="46"/>
  <c r="C60" i="47"/>
  <c r="K60" i="47"/>
  <c r="S60" i="47"/>
  <c r="B80" i="49"/>
  <c r="J80" i="49"/>
  <c r="R80" i="49"/>
  <c r="B83" i="49"/>
  <c r="J83" i="49"/>
  <c r="R83" i="49"/>
  <c r="B87" i="49"/>
  <c r="J87" i="49"/>
  <c r="R87" i="49"/>
  <c r="I80" i="50"/>
  <c r="Q80" i="50"/>
  <c r="Y80" i="50"/>
  <c r="I83" i="50"/>
  <c r="Q83" i="50"/>
  <c r="Y83" i="50"/>
  <c r="I87" i="50"/>
  <c r="Q87" i="50"/>
  <c r="Y87" i="50"/>
  <c r="H80" i="51"/>
  <c r="P80" i="51"/>
  <c r="X80" i="51"/>
  <c r="H83" i="51"/>
  <c r="P83" i="51"/>
  <c r="X83" i="51"/>
  <c r="H87" i="51"/>
  <c r="P87" i="51"/>
  <c r="X87" i="51"/>
  <c r="B60" i="45"/>
  <c r="J60" i="45"/>
  <c r="R60" i="45"/>
  <c r="C60" i="46"/>
  <c r="K60" i="46"/>
  <c r="S60" i="46"/>
  <c r="D60" i="47"/>
  <c r="L60" i="47"/>
  <c r="T60" i="47"/>
  <c r="C80" i="49"/>
  <c r="K80" i="49"/>
  <c r="S80" i="49"/>
  <c r="C83" i="49"/>
  <c r="K83" i="49"/>
  <c r="S83" i="49"/>
  <c r="C87" i="49"/>
  <c r="K87" i="49"/>
  <c r="S87" i="49"/>
  <c r="B80" i="50"/>
  <c r="J80" i="50"/>
  <c r="R80" i="50"/>
  <c r="B83" i="50"/>
  <c r="J83" i="50"/>
  <c r="R83" i="50"/>
  <c r="B87" i="50"/>
  <c r="J87" i="50"/>
  <c r="R87" i="50"/>
  <c r="I80" i="51"/>
  <c r="Q80" i="51"/>
  <c r="Y80" i="51"/>
  <c r="I83" i="51"/>
  <c r="Q83" i="51"/>
  <c r="Y83" i="51"/>
  <c r="I87" i="51"/>
  <c r="Q87" i="51"/>
  <c r="Y87" i="51"/>
  <c r="U74" i="24" l="1"/>
  <c r="U171" i="4" s="1"/>
  <c r="Y74" i="24"/>
  <c r="Y171" i="4" s="1"/>
  <c r="O69" i="4"/>
  <c r="O142" i="4" s="1"/>
  <c r="G69" i="4"/>
  <c r="G142" i="4" s="1"/>
  <c r="Q74" i="24"/>
  <c r="Q171" i="4" s="1"/>
  <c r="Q69" i="4"/>
  <c r="Q142" i="4" s="1"/>
  <c r="F74" i="24"/>
  <c r="F171" i="4" s="1"/>
  <c r="F69" i="4"/>
  <c r="F142" i="4" s="1"/>
  <c r="E74" i="24"/>
  <c r="E171" i="4" s="1"/>
  <c r="E69" i="4"/>
  <c r="E142" i="4" s="1"/>
  <c r="P74" i="24"/>
  <c r="P171" i="4" s="1"/>
  <c r="P69" i="4"/>
  <c r="P142" i="4" s="1"/>
  <c r="D74" i="24"/>
  <c r="D171" i="4" s="1"/>
  <c r="D69" i="4"/>
  <c r="D142" i="4" s="1"/>
  <c r="C74" i="24"/>
  <c r="C171" i="4" s="1"/>
  <c r="C69" i="4"/>
  <c r="C142" i="4" s="1"/>
  <c r="B74" i="24"/>
  <c r="B171" i="4" s="1"/>
  <c r="B69" i="4"/>
  <c r="B142" i="4" s="1"/>
  <c r="N74" i="24"/>
  <c r="N171" i="4" s="1"/>
  <c r="N69" i="4"/>
  <c r="N142" i="4" s="1"/>
  <c r="I74" i="24"/>
  <c r="I171" i="4" s="1"/>
  <c r="I69" i="4"/>
  <c r="I142" i="4" s="1"/>
  <c r="M74" i="24"/>
  <c r="M171" i="4" s="1"/>
  <c r="M69" i="4"/>
  <c r="M142" i="4" s="1"/>
  <c r="H74" i="24"/>
  <c r="H171" i="4" s="1"/>
  <c r="H69" i="4"/>
  <c r="H142" i="4" s="1"/>
  <c r="Q146" i="23"/>
  <c r="F132" i="23"/>
  <c r="D140" i="23"/>
  <c r="D132" i="23" s="1"/>
  <c r="D57" i="20"/>
  <c r="D56" i="20" s="1"/>
  <c r="D60" i="20"/>
  <c r="P132" i="23"/>
  <c r="H165" i="23"/>
  <c r="W146" i="23"/>
  <c r="Q194" i="23"/>
  <c r="U194" i="23"/>
  <c r="F79" i="20"/>
  <c r="F170" i="4" s="1"/>
  <c r="C194" i="23"/>
  <c r="T205" i="23"/>
  <c r="M194" i="23"/>
  <c r="P79" i="20"/>
  <c r="P170" i="4" s="1"/>
  <c r="T139" i="23"/>
  <c r="T132" i="23" s="1"/>
  <c r="T60" i="20"/>
  <c r="T57" i="20"/>
  <c r="T56" i="20" s="1"/>
  <c r="P165" i="23"/>
  <c r="P194" i="23"/>
  <c r="R194" i="23"/>
  <c r="M146" i="23"/>
  <c r="F194" i="23"/>
  <c r="U132" i="23"/>
  <c r="M77" i="20"/>
  <c r="M168" i="4" s="1"/>
  <c r="E132" i="23"/>
  <c r="D194" i="23"/>
  <c r="L132" i="23"/>
  <c r="M132" i="23"/>
  <c r="L77" i="20"/>
  <c r="L168" i="4" s="1"/>
  <c r="T165" i="23"/>
  <c r="P59" i="20"/>
  <c r="P112" i="4" s="1"/>
  <c r="P113" i="4"/>
  <c r="P57" i="20"/>
  <c r="P56" i="20" s="1"/>
  <c r="P146" i="23"/>
  <c r="J146" i="23"/>
  <c r="T65" i="4"/>
  <c r="T138" i="4" s="1"/>
  <c r="N79" i="20"/>
  <c r="N170" i="4" s="1"/>
  <c r="P76" i="20"/>
  <c r="P167" i="4" s="1"/>
  <c r="P65" i="4"/>
  <c r="P138" i="4" s="1"/>
  <c r="G79" i="20"/>
  <c r="G170" i="4" s="1"/>
  <c r="L194" i="23"/>
  <c r="K205" i="23"/>
  <c r="H194" i="23"/>
  <c r="E194" i="23"/>
  <c r="D65" i="4"/>
  <c r="D138" i="4" s="1"/>
  <c r="F79" i="16"/>
  <c r="F108" i="4" s="1"/>
  <c r="F109" i="4"/>
  <c r="J160" i="19"/>
  <c r="E77" i="16"/>
  <c r="E76" i="16" s="1"/>
  <c r="E79" i="16"/>
  <c r="E108" i="4" s="1"/>
  <c r="E110" i="4"/>
  <c r="Y109" i="4"/>
  <c r="Y79" i="16"/>
  <c r="Y108" i="4" s="1"/>
  <c r="Q77" i="16"/>
  <c r="Q76" i="16" s="1"/>
  <c r="Q81" i="16"/>
  <c r="U102" i="16"/>
  <c r="U165" i="4" s="1"/>
  <c r="T79" i="16"/>
  <c r="T108" i="4" s="1"/>
  <c r="T110" i="4"/>
  <c r="P178" i="19"/>
  <c r="X109" i="4"/>
  <c r="X79" i="16"/>
  <c r="X108" i="4" s="1"/>
  <c r="T102" i="16"/>
  <c r="T165" i="4" s="1"/>
  <c r="H79" i="16"/>
  <c r="H108" i="4" s="1"/>
  <c r="H110" i="4"/>
  <c r="W109" i="4"/>
  <c r="W79" i="16"/>
  <c r="W108" i="4" s="1"/>
  <c r="M77" i="16"/>
  <c r="M76" i="16" s="1"/>
  <c r="M80" i="16"/>
  <c r="S178" i="19"/>
  <c r="E102" i="16"/>
  <c r="E165" i="4" s="1"/>
  <c r="S102" i="16"/>
  <c r="S165" i="4" s="1"/>
  <c r="U183" i="19"/>
  <c r="C79" i="16"/>
  <c r="C108" i="4" s="1"/>
  <c r="V109" i="4"/>
  <c r="V79" i="16"/>
  <c r="V108" i="4" s="1"/>
  <c r="K176" i="19"/>
  <c r="K77" i="16"/>
  <c r="K76" i="16" s="1"/>
  <c r="K80" i="16"/>
  <c r="U77" i="16"/>
  <c r="U76" i="16" s="1"/>
  <c r="U188" i="19"/>
  <c r="E184" i="19"/>
  <c r="U191" i="19"/>
  <c r="M171" i="19"/>
  <c r="W160" i="19"/>
  <c r="U192" i="19"/>
  <c r="U184" i="19"/>
  <c r="J101" i="16"/>
  <c r="J164" i="4" s="1"/>
  <c r="U109" i="4"/>
  <c r="U79" i="16"/>
  <c r="U108" i="4" s="1"/>
  <c r="U229" i="19"/>
  <c r="C102" i="16"/>
  <c r="C165" i="4" s="1"/>
  <c r="P102" i="16"/>
  <c r="P165" i="4" s="1"/>
  <c r="M178" i="19"/>
  <c r="J79" i="16"/>
  <c r="J110" i="4"/>
  <c r="Q160" i="19"/>
  <c r="W178" i="19"/>
  <c r="G109" i="4"/>
  <c r="G79" i="16"/>
  <c r="G108" i="4" s="1"/>
  <c r="K171" i="19"/>
  <c r="S79" i="16"/>
  <c r="S108" i="4" s="1"/>
  <c r="L178" i="19"/>
  <c r="L102" i="16"/>
  <c r="L165" i="4" s="1"/>
  <c r="B79" i="16"/>
  <c r="B108" i="4" s="1"/>
  <c r="B109" i="4"/>
  <c r="V171" i="18"/>
  <c r="X162" i="18"/>
  <c r="X97" i="16"/>
  <c r="X95" i="16" s="1"/>
  <c r="I175" i="17"/>
  <c r="I53" i="16"/>
  <c r="F175" i="17"/>
  <c r="F53" i="16"/>
  <c r="E175" i="17"/>
  <c r="E53" i="16"/>
  <c r="B175" i="17"/>
  <c r="B53" i="16"/>
  <c r="N171" i="18"/>
  <c r="W171" i="17"/>
  <c r="Y52" i="16"/>
  <c r="Y62" i="4"/>
  <c r="Y135" i="4" s="1"/>
  <c r="F161" i="17"/>
  <c r="F170" i="17"/>
  <c r="B168" i="17"/>
  <c r="M175" i="17"/>
  <c r="M160" i="17" s="1"/>
  <c r="M53" i="16"/>
  <c r="V101" i="16"/>
  <c r="V164" i="4" s="1"/>
  <c r="V62" i="4"/>
  <c r="V135" i="4" s="1"/>
  <c r="P217" i="18"/>
  <c r="F169" i="17"/>
  <c r="B167" i="17"/>
  <c r="D168" i="18"/>
  <c r="D97" i="16"/>
  <c r="D95" i="16" s="1"/>
  <c r="F168" i="17"/>
  <c r="B166" i="17"/>
  <c r="B160" i="17" s="1"/>
  <c r="R100" i="16"/>
  <c r="R163" i="4" s="1"/>
  <c r="R61" i="4"/>
  <c r="R134" i="4" s="1"/>
  <c r="V100" i="16"/>
  <c r="V163" i="4" s="1"/>
  <c r="V61" i="4"/>
  <c r="V134" i="4" s="1"/>
  <c r="N100" i="16"/>
  <c r="N163" i="4" s="1"/>
  <c r="N61" i="4"/>
  <c r="N134" i="4" s="1"/>
  <c r="U61" i="4"/>
  <c r="U134" i="4" s="1"/>
  <c r="M253" i="15"/>
  <c r="M78" i="12"/>
  <c r="K233" i="15"/>
  <c r="K71" i="12"/>
  <c r="K70" i="12" s="1"/>
  <c r="K76" i="12"/>
  <c r="J233" i="15"/>
  <c r="J71" i="12"/>
  <c r="J70" i="12" s="1"/>
  <c r="J76" i="12"/>
  <c r="H204" i="15"/>
  <c r="L253" i="15"/>
  <c r="L78" i="12"/>
  <c r="I204" i="15"/>
  <c r="N101" i="12"/>
  <c r="N162" i="4" s="1"/>
  <c r="K220" i="15"/>
  <c r="K78" i="12"/>
  <c r="C105" i="4"/>
  <c r="C75" i="12"/>
  <c r="I98" i="12"/>
  <c r="I159" i="4" s="1"/>
  <c r="D101" i="12"/>
  <c r="D162" i="4" s="1"/>
  <c r="K181" i="15"/>
  <c r="L218" i="15"/>
  <c r="E99" i="12"/>
  <c r="E160" i="4" s="1"/>
  <c r="B105" i="4"/>
  <c r="B75" i="12"/>
  <c r="G171" i="15"/>
  <c r="N99" i="12"/>
  <c r="N160" i="4" s="1"/>
  <c r="W73" i="12"/>
  <c r="W102" i="4" s="1"/>
  <c r="S220" i="15"/>
  <c r="S204" i="15" s="1"/>
  <c r="S78" i="12"/>
  <c r="F171" i="15"/>
  <c r="M209" i="15"/>
  <c r="Q101" i="12"/>
  <c r="Q162" i="4" s="1"/>
  <c r="K179" i="15"/>
  <c r="L217" i="15"/>
  <c r="C101" i="12"/>
  <c r="C162" i="4" s="1"/>
  <c r="I99" i="12"/>
  <c r="I160" i="4" s="1"/>
  <c r="G75" i="12"/>
  <c r="G104" i="4" s="1"/>
  <c r="J179" i="15"/>
  <c r="T101" i="12"/>
  <c r="T162" i="4" s="1"/>
  <c r="W253" i="15"/>
  <c r="W78" i="12"/>
  <c r="Y75" i="12"/>
  <c r="Y105" i="4"/>
  <c r="K178" i="15"/>
  <c r="L214" i="15"/>
  <c r="L204" i="15" s="1"/>
  <c r="L216" i="15"/>
  <c r="F233" i="15"/>
  <c r="F76" i="12"/>
  <c r="F71" i="12"/>
  <c r="F70" i="12" s="1"/>
  <c r="R96" i="12"/>
  <c r="R157" i="4" s="1"/>
  <c r="C99" i="12"/>
  <c r="C160" i="4" s="1"/>
  <c r="U99" i="12"/>
  <c r="U160" i="4" s="1"/>
  <c r="J178" i="15"/>
  <c r="M216" i="15"/>
  <c r="K176" i="15"/>
  <c r="M220" i="15"/>
  <c r="L213" i="15"/>
  <c r="E101" i="12"/>
  <c r="E162" i="4" s="1"/>
  <c r="E75" i="12"/>
  <c r="I220" i="15"/>
  <c r="I78" i="12"/>
  <c r="P101" i="12"/>
  <c r="P162" i="4" s="1"/>
  <c r="W71" i="12"/>
  <c r="W70" i="12" s="1"/>
  <c r="R171" i="15"/>
  <c r="Y99" i="12"/>
  <c r="Y160" i="4" s="1"/>
  <c r="J101" i="12"/>
  <c r="J162" i="4" s="1"/>
  <c r="J176" i="15"/>
  <c r="I75" i="12"/>
  <c r="B99" i="12"/>
  <c r="B160" i="4" s="1"/>
  <c r="M233" i="15"/>
  <c r="M71" i="12"/>
  <c r="M70" i="12" s="1"/>
  <c r="M76" i="12"/>
  <c r="I57" i="4"/>
  <c r="I132" i="4" s="1"/>
  <c r="I63" i="12"/>
  <c r="C98" i="12"/>
  <c r="C159" i="4" s="1"/>
  <c r="C57" i="4"/>
  <c r="C63" i="12"/>
  <c r="B57" i="4"/>
  <c r="B132" i="4" s="1"/>
  <c r="O98" i="12"/>
  <c r="O159" i="4" s="1"/>
  <c r="C132" i="4"/>
  <c r="Y55" i="4"/>
  <c r="Y130" i="4" s="1"/>
  <c r="N55" i="4"/>
  <c r="C55" i="4"/>
  <c r="C130" i="4" s="1"/>
  <c r="M57" i="4"/>
  <c r="M132" i="4" s="1"/>
  <c r="U5" i="4"/>
  <c r="U3" i="4"/>
  <c r="U128" i="4" s="1"/>
  <c r="S5" i="4"/>
  <c r="S130" i="4" s="1"/>
  <c r="S3" i="4"/>
  <c r="S128" i="4" s="1"/>
  <c r="Q73" i="12"/>
  <c r="Q102" i="4" s="1"/>
  <c r="Q104" i="4"/>
  <c r="G98" i="12"/>
  <c r="G159" i="4" s="1"/>
  <c r="G63" i="12"/>
  <c r="G57" i="4"/>
  <c r="G132" i="4" s="1"/>
  <c r="W98" i="12"/>
  <c r="W159" i="4" s="1"/>
  <c r="W63" i="12"/>
  <c r="W57" i="4"/>
  <c r="W132" i="4" s="1"/>
  <c r="P5" i="4"/>
  <c r="P130" i="4" s="1"/>
  <c r="P3" i="4"/>
  <c r="P128" i="4" s="1"/>
  <c r="O55" i="4"/>
  <c r="X130" i="4"/>
  <c r="X5" i="4"/>
  <c r="X3" i="4"/>
  <c r="X128" i="4" s="1"/>
  <c r="O73" i="12"/>
  <c r="O102" i="4" s="1"/>
  <c r="O104" i="4"/>
  <c r="J63" i="12"/>
  <c r="J57" i="4"/>
  <c r="J132" i="4" s="1"/>
  <c r="Q98" i="12"/>
  <c r="Q159" i="4" s="1"/>
  <c r="B55" i="4"/>
  <c r="U98" i="12"/>
  <c r="U159" i="4" s="1"/>
  <c r="U63" i="12"/>
  <c r="U57" i="4"/>
  <c r="U132" i="4" s="1"/>
  <c r="U53" i="7"/>
  <c r="Y57" i="4"/>
  <c r="Y132" i="4" s="1"/>
  <c r="E98" i="12"/>
  <c r="E159" i="4" s="1"/>
  <c r="E63" i="12"/>
  <c r="E57" i="4"/>
  <c r="E132" i="4" s="1"/>
  <c r="M63" i="12"/>
  <c r="F57" i="4"/>
  <c r="F132" i="4" s="1"/>
  <c r="F63" i="12"/>
  <c r="I55" i="4"/>
  <c r="I130" i="4" s="1"/>
  <c r="Q96" i="12"/>
  <c r="Q157" i="4" s="1"/>
  <c r="Q55" i="4"/>
  <c r="Q130" i="4" s="1"/>
  <c r="G73" i="12"/>
  <c r="G102" i="4" s="1"/>
  <c r="Q5" i="4"/>
  <c r="Q3" i="4"/>
  <c r="Q128" i="4" s="1"/>
  <c r="M86" i="12"/>
  <c r="N73" i="12"/>
  <c r="N102" i="4" s="1"/>
  <c r="N104" i="4"/>
  <c r="V98" i="12"/>
  <c r="V159" i="4" s="1"/>
  <c r="V63" i="12"/>
  <c r="V57" i="4"/>
  <c r="V132" i="4" s="1"/>
  <c r="K63" i="12"/>
  <c r="K57" i="4"/>
  <c r="K132" i="4" s="1"/>
  <c r="S53" i="7"/>
  <c r="S54" i="7"/>
  <c r="I136" i="11"/>
  <c r="I55" i="8"/>
  <c r="X100" i="4"/>
  <c r="T100" i="4"/>
  <c r="T54" i="8"/>
  <c r="T99" i="4" s="1"/>
  <c r="W54" i="8"/>
  <c r="W99" i="4" s="1"/>
  <c r="W100" i="4"/>
  <c r="H136" i="11"/>
  <c r="H52" i="8"/>
  <c r="H51" i="8" s="1"/>
  <c r="H55" i="8"/>
  <c r="V54" i="8"/>
  <c r="V99" i="4" s="1"/>
  <c r="V100" i="4"/>
  <c r="I108" i="11"/>
  <c r="T66" i="8"/>
  <c r="T155" i="4" s="1"/>
  <c r="X66" i="8"/>
  <c r="X155" i="4" s="1"/>
  <c r="G136" i="11"/>
  <c r="G52" i="8"/>
  <c r="G51" i="8" s="1"/>
  <c r="G55" i="8"/>
  <c r="I107" i="11"/>
  <c r="I100" i="11" s="1"/>
  <c r="H115" i="11"/>
  <c r="D55" i="7"/>
  <c r="F66" i="8"/>
  <c r="F155" i="4" s="1"/>
  <c r="S100" i="4"/>
  <c r="S54" i="8"/>
  <c r="S99" i="4" s="1"/>
  <c r="I106" i="11"/>
  <c r="H113" i="11"/>
  <c r="F52" i="7"/>
  <c r="F54" i="8"/>
  <c r="S66" i="8"/>
  <c r="S155" i="4" s="1"/>
  <c r="R100" i="4"/>
  <c r="R54" i="8"/>
  <c r="R99" i="4" s="1"/>
  <c r="E66" i="8"/>
  <c r="E155" i="4" s="1"/>
  <c r="I105" i="11"/>
  <c r="H112" i="11"/>
  <c r="W66" i="8"/>
  <c r="W155" i="4" s="1"/>
  <c r="K54" i="8"/>
  <c r="K99" i="4" s="1"/>
  <c r="R66" i="8"/>
  <c r="R155" i="4" s="1"/>
  <c r="G108" i="11"/>
  <c r="D54" i="8"/>
  <c r="D99" i="4" s="1"/>
  <c r="H111" i="11"/>
  <c r="I115" i="11"/>
  <c r="G107" i="11"/>
  <c r="G100" i="11" s="1"/>
  <c r="F54" i="7"/>
  <c r="L136" i="11"/>
  <c r="L52" i="8"/>
  <c r="L51" i="8" s="1"/>
  <c r="L55" i="8"/>
  <c r="P54" i="8"/>
  <c r="P99" i="4" s="1"/>
  <c r="P101" i="4"/>
  <c r="C117" i="11"/>
  <c r="H109" i="11"/>
  <c r="D66" i="8"/>
  <c r="D155" i="4" s="1"/>
  <c r="I113" i="11"/>
  <c r="G106" i="11"/>
  <c r="L67" i="8"/>
  <c r="L156" i="4" s="1"/>
  <c r="X147" i="11"/>
  <c r="X56" i="8"/>
  <c r="H108" i="11"/>
  <c r="E54" i="7"/>
  <c r="J136" i="11"/>
  <c r="J52" i="8"/>
  <c r="J51" i="8" s="1"/>
  <c r="J55" i="8"/>
  <c r="I112" i="11"/>
  <c r="G105" i="11"/>
  <c r="U52" i="7"/>
  <c r="P59" i="8"/>
  <c r="Y59" i="8"/>
  <c r="Q59" i="8"/>
  <c r="I59" i="8"/>
  <c r="J59" i="8"/>
  <c r="P52" i="4"/>
  <c r="P129" i="4" s="1"/>
  <c r="O59" i="8"/>
  <c r="T65" i="8"/>
  <c r="T154" i="4" s="1"/>
  <c r="T52" i="4"/>
  <c r="T129" i="4" s="1"/>
  <c r="J129" i="4"/>
  <c r="Y129" i="4"/>
  <c r="M53" i="7"/>
  <c r="Q53" i="7"/>
  <c r="S52" i="4"/>
  <c r="S129" i="4" s="1"/>
  <c r="T59" i="8"/>
  <c r="X52" i="4"/>
  <c r="X129" i="4" s="1"/>
  <c r="P55" i="7"/>
  <c r="R65" i="8"/>
  <c r="R154" i="4" s="1"/>
  <c r="R52" i="4"/>
  <c r="I54" i="7"/>
  <c r="W65" i="8"/>
  <c r="W154" i="4" s="1"/>
  <c r="W52" i="4"/>
  <c r="W129" i="4" s="1"/>
  <c r="Q129" i="4"/>
  <c r="Y52" i="7"/>
  <c r="P53" i="7"/>
  <c r="D65" i="8"/>
  <c r="D154" i="4" s="1"/>
  <c r="D52" i="4"/>
  <c r="D129" i="4" s="1"/>
  <c r="N65" i="8"/>
  <c r="N154" i="4" s="1"/>
  <c r="N52" i="4"/>
  <c r="V65" i="8"/>
  <c r="V154" i="4" s="1"/>
  <c r="V52" i="4"/>
  <c r="F55" i="7"/>
  <c r="I52" i="7"/>
  <c r="U129" i="4"/>
  <c r="X59" i="8"/>
  <c r="W55" i="7"/>
  <c r="K52" i="4"/>
  <c r="K129" i="4" s="1"/>
  <c r="C52" i="7"/>
  <c r="N52" i="7"/>
  <c r="C55" i="7"/>
  <c r="Q52" i="7"/>
  <c r="D54" i="7"/>
  <c r="E53" i="7"/>
  <c r="G54" i="7"/>
  <c r="S55" i="7"/>
  <c r="C54" i="7"/>
  <c r="B55" i="7"/>
  <c r="W52" i="7"/>
  <c r="W54" i="7"/>
  <c r="R55" i="7"/>
  <c r="F43" i="5"/>
  <c r="F45" i="5"/>
  <c r="F46" i="5"/>
  <c r="F47" i="5"/>
  <c r="V44" i="6"/>
  <c r="H27" i="5"/>
  <c r="H5" i="5" s="1"/>
  <c r="G41" i="6"/>
  <c r="O54" i="7"/>
  <c r="D41" i="6"/>
  <c r="R41" i="6"/>
  <c r="P27" i="5"/>
  <c r="E52" i="7"/>
  <c r="J41" i="6"/>
  <c r="V48" i="6"/>
  <c r="L41" i="6"/>
  <c r="M46" i="6"/>
  <c r="X41" i="6"/>
  <c r="U44" i="6"/>
  <c r="B52" i="7"/>
  <c r="T55" i="7"/>
  <c r="H52" i="7"/>
  <c r="V47" i="6"/>
  <c r="V43" i="6"/>
  <c r="O27" i="5"/>
  <c r="O5" i="5" s="1"/>
  <c r="T45" i="5"/>
  <c r="M27" i="5"/>
  <c r="M5" i="5" s="1"/>
  <c r="Q45" i="6"/>
  <c r="Q41" i="6" s="1"/>
  <c r="D52" i="7"/>
  <c r="F41" i="6"/>
  <c r="X27" i="5"/>
  <c r="X5" i="5" s="1"/>
  <c r="X45" i="5" s="1"/>
  <c r="T52" i="7"/>
  <c r="K42" i="6"/>
  <c r="M44" i="6"/>
  <c r="I53" i="7"/>
  <c r="Y53" i="7"/>
  <c r="I41" i="6"/>
  <c r="H41" i="6"/>
  <c r="V46" i="6"/>
  <c r="K45" i="6"/>
  <c r="V42" i="6"/>
  <c r="V41" i="6" s="1"/>
  <c r="I27" i="5"/>
  <c r="M52" i="7"/>
  <c r="M45" i="6"/>
  <c r="W44" i="6"/>
  <c r="K55" i="7"/>
  <c r="G52" i="7"/>
  <c r="M54" i="7"/>
  <c r="V55" i="7"/>
  <c r="H53" i="7"/>
  <c r="X53" i="7"/>
  <c r="Y43" i="5"/>
  <c r="L54" i="7"/>
  <c r="L52" i="7"/>
  <c r="N41" i="6"/>
  <c r="R53" i="7"/>
  <c r="G53" i="7"/>
  <c r="P41" i="6"/>
  <c r="V52" i="7"/>
  <c r="Q27" i="5"/>
  <c r="K54" i="7"/>
  <c r="G27" i="5"/>
  <c r="E27" i="5"/>
  <c r="U27" i="5"/>
  <c r="U5" i="5" s="1"/>
  <c r="U42" i="5" s="1"/>
  <c r="M43" i="6"/>
  <c r="M41" i="6" s="1"/>
  <c r="J43" i="6"/>
  <c r="N53" i="7"/>
  <c r="H55" i="7"/>
  <c r="X55" i="7"/>
  <c r="S27" i="5"/>
  <c r="R54" i="7"/>
  <c r="O52" i="7"/>
  <c r="K48" i="6"/>
  <c r="K41" i="6" s="1"/>
  <c r="U47" i="6"/>
  <c r="U41" i="6" s="1"/>
  <c r="H54" i="7"/>
  <c r="Y44" i="6"/>
  <c r="Y41" i="6" s="1"/>
  <c r="T44" i="6"/>
  <c r="T41" i="6" s="1"/>
  <c r="N54" i="7"/>
  <c r="C43" i="5"/>
  <c r="B27" i="5"/>
  <c r="T53" i="7"/>
  <c r="O55" i="7"/>
  <c r="K27" i="5"/>
  <c r="K5" i="5" s="1"/>
  <c r="U54" i="7"/>
  <c r="J54" i="7"/>
  <c r="J53" i="7"/>
  <c r="X52" i="7"/>
  <c r="N27" i="5"/>
  <c r="N5" i="5" s="1"/>
  <c r="N47" i="5" s="1"/>
  <c r="Q54" i="7"/>
  <c r="B53" i="7"/>
  <c r="L53" i="7"/>
  <c r="V53" i="7"/>
  <c r="C41" i="6"/>
  <c r="W27" i="5"/>
  <c r="O53" i="7"/>
  <c r="L27" i="5"/>
  <c r="L5" i="5" s="1"/>
  <c r="L42" i="5" s="1"/>
  <c r="T54" i="7"/>
  <c r="J52" i="7"/>
  <c r="S41" i="6"/>
  <c r="W43" i="6"/>
  <c r="S52" i="7"/>
  <c r="R27" i="5"/>
  <c r="J27" i="5"/>
  <c r="Y54" i="7"/>
  <c r="P54" i="7"/>
  <c r="L55" i="7"/>
  <c r="K53" i="7"/>
  <c r="I146" i="23"/>
  <c r="H146" i="23"/>
  <c r="E146" i="23"/>
  <c r="Q179" i="23"/>
  <c r="Q176" i="23"/>
  <c r="Q172" i="23"/>
  <c r="Q170" i="23"/>
  <c r="Q62" i="20"/>
  <c r="Q57" i="20"/>
  <c r="Q56" i="20" s="1"/>
  <c r="V132" i="23"/>
  <c r="O205" i="23"/>
  <c r="X194" i="23"/>
  <c r="N165" i="23"/>
  <c r="O217" i="18"/>
  <c r="O175" i="18"/>
  <c r="O162" i="18"/>
  <c r="O172" i="18"/>
  <c r="O165" i="18"/>
  <c r="O161" i="18"/>
  <c r="O173" i="18"/>
  <c r="O169" i="18"/>
  <c r="O168" i="18"/>
  <c r="O164" i="18"/>
  <c r="O174" i="18"/>
  <c r="O170" i="18"/>
  <c r="O167" i="18"/>
  <c r="O163" i="18"/>
  <c r="O97" i="16"/>
  <c r="O95" i="16" s="1"/>
  <c r="C217" i="18"/>
  <c r="C167" i="18"/>
  <c r="C163" i="18"/>
  <c r="C174" i="18"/>
  <c r="C170" i="18"/>
  <c r="C162" i="18"/>
  <c r="C175" i="18"/>
  <c r="C97" i="16"/>
  <c r="C95" i="16" s="1"/>
  <c r="C169" i="18"/>
  <c r="C165" i="18"/>
  <c r="C161" i="18"/>
  <c r="C172" i="18"/>
  <c r="C168" i="18"/>
  <c r="C164" i="18"/>
  <c r="C173" i="18"/>
  <c r="C101" i="16"/>
  <c r="C164" i="4" s="1"/>
  <c r="C91" i="16"/>
  <c r="C89" i="16" s="1"/>
  <c r="C52" i="16"/>
  <c r="C62" i="4"/>
  <c r="C135" i="4" s="1"/>
  <c r="L76" i="12"/>
  <c r="L71" i="12"/>
  <c r="L70" i="12" s="1"/>
  <c r="L233" i="15"/>
  <c r="L185" i="15"/>
  <c r="L183" i="15"/>
  <c r="L182" i="15"/>
  <c r="L179" i="15"/>
  <c r="L178" i="15"/>
  <c r="L176" i="15"/>
  <c r="D117" i="11"/>
  <c r="K100" i="11"/>
  <c r="P117" i="11"/>
  <c r="I147" i="11"/>
  <c r="I132" i="11"/>
  <c r="I130" i="11"/>
  <c r="I129" i="11"/>
  <c r="I126" i="11"/>
  <c r="I125" i="11"/>
  <c r="I123" i="11"/>
  <c r="I122" i="11"/>
  <c r="I56" i="8"/>
  <c r="I52" i="8"/>
  <c r="I51" i="8" s="1"/>
  <c r="W100" i="11"/>
  <c r="V43" i="5"/>
  <c r="D46" i="5"/>
  <c r="V72" i="33"/>
  <c r="K179" i="23"/>
  <c r="K176" i="23"/>
  <c r="K172" i="23"/>
  <c r="K170" i="23"/>
  <c r="K62" i="20"/>
  <c r="O194" i="23"/>
  <c r="U179" i="23"/>
  <c r="U176" i="23"/>
  <c r="U172" i="23"/>
  <c r="U170" i="23"/>
  <c r="U62" i="20"/>
  <c r="U57" i="20"/>
  <c r="U56" i="20" s="1"/>
  <c r="N194" i="23"/>
  <c r="K132" i="23"/>
  <c r="B132" i="23"/>
  <c r="C205" i="23"/>
  <c r="K194" i="23"/>
  <c r="D165" i="23"/>
  <c r="G132" i="23"/>
  <c r="I194" i="23"/>
  <c r="B165" i="23"/>
  <c r="B160" i="19"/>
  <c r="W59" i="20"/>
  <c r="W114" i="4"/>
  <c r="O59" i="20"/>
  <c r="O114" i="4"/>
  <c r="G59" i="20"/>
  <c r="G114" i="4"/>
  <c r="I160" i="19"/>
  <c r="W165" i="23"/>
  <c r="R114" i="4"/>
  <c r="J59" i="20"/>
  <c r="J114" i="4"/>
  <c r="B59" i="20"/>
  <c r="B114" i="4"/>
  <c r="T178" i="19"/>
  <c r="K178" i="19"/>
  <c r="Q178" i="19"/>
  <c r="G217" i="18"/>
  <c r="G174" i="18"/>
  <c r="G170" i="18"/>
  <c r="G165" i="18"/>
  <c r="G161" i="18"/>
  <c r="G175" i="18"/>
  <c r="G169" i="18"/>
  <c r="G168" i="18"/>
  <c r="G164" i="18"/>
  <c r="G172" i="18"/>
  <c r="G167" i="18"/>
  <c r="G163" i="18"/>
  <c r="G173" i="18"/>
  <c r="G162" i="18"/>
  <c r="G97" i="16"/>
  <c r="G95" i="16" s="1"/>
  <c r="C171" i="18"/>
  <c r="D160" i="18"/>
  <c r="U178" i="19"/>
  <c r="E160" i="17"/>
  <c r="Y160" i="18"/>
  <c r="W204" i="15"/>
  <c r="W171" i="15"/>
  <c r="V204" i="15"/>
  <c r="V171" i="15"/>
  <c r="K101" i="16"/>
  <c r="K164" i="4" s="1"/>
  <c r="K91" i="16"/>
  <c r="K89" i="16" s="1"/>
  <c r="K52" i="16"/>
  <c r="K62" i="4"/>
  <c r="K135" i="4" s="1"/>
  <c r="R89" i="16"/>
  <c r="D76" i="12"/>
  <c r="D71" i="12"/>
  <c r="D70" i="12" s="1"/>
  <c r="D233" i="15"/>
  <c r="D185" i="15"/>
  <c r="D183" i="15"/>
  <c r="D182" i="15"/>
  <c r="D179" i="15"/>
  <c r="D178" i="15"/>
  <c r="D176" i="15"/>
  <c r="T100" i="11"/>
  <c r="C100" i="11"/>
  <c r="J5" i="4"/>
  <c r="J3" i="4"/>
  <c r="O5" i="4"/>
  <c r="O3" i="4"/>
  <c r="H117" i="11"/>
  <c r="O100" i="11"/>
  <c r="N5" i="4"/>
  <c r="N130" i="4" s="1"/>
  <c r="N3" i="4"/>
  <c r="U100" i="11"/>
  <c r="U54" i="8"/>
  <c r="U101" i="4"/>
  <c r="U67" i="8"/>
  <c r="U156" i="4" s="1"/>
  <c r="Y42" i="5"/>
  <c r="O44" i="5"/>
  <c r="D43" i="5"/>
  <c r="R179" i="23"/>
  <c r="R176" i="23"/>
  <c r="R172" i="23"/>
  <c r="R170" i="23"/>
  <c r="R62" i="20"/>
  <c r="R59" i="20" s="1"/>
  <c r="G205" i="23"/>
  <c r="B79" i="20"/>
  <c r="B170" i="4" s="1"/>
  <c r="H59" i="20"/>
  <c r="H115" i="4"/>
  <c r="K57" i="20"/>
  <c r="K56" i="20" s="1"/>
  <c r="C178" i="19"/>
  <c r="S160" i="19"/>
  <c r="Y178" i="19"/>
  <c r="J171" i="18"/>
  <c r="W53" i="16"/>
  <c r="W175" i="17"/>
  <c r="W174" i="17"/>
  <c r="W173" i="17"/>
  <c r="W172" i="17"/>
  <c r="W170" i="17"/>
  <c r="W169" i="17"/>
  <c r="W168" i="17"/>
  <c r="W167" i="17"/>
  <c r="W166" i="17"/>
  <c r="W165" i="17"/>
  <c r="W164" i="17"/>
  <c r="W163" i="17"/>
  <c r="W162" i="17"/>
  <c r="W161" i="17"/>
  <c r="T160" i="18"/>
  <c r="X233" i="15"/>
  <c r="X185" i="15"/>
  <c r="X183" i="15"/>
  <c r="X182" i="15"/>
  <c r="X179" i="15"/>
  <c r="X178" i="15"/>
  <c r="X176" i="15"/>
  <c r="X76" i="12"/>
  <c r="X71" i="12"/>
  <c r="X70" i="12" s="1"/>
  <c r="O204" i="15"/>
  <c r="O171" i="15"/>
  <c r="N204" i="15"/>
  <c r="N171" i="15"/>
  <c r="D101" i="16"/>
  <c r="D164" i="4" s="1"/>
  <c r="D91" i="16"/>
  <c r="D89" i="16" s="1"/>
  <c r="D52" i="16"/>
  <c r="D62" i="4"/>
  <c r="D135" i="4" s="1"/>
  <c r="S101" i="16"/>
  <c r="S164" i="4" s="1"/>
  <c r="S91" i="16"/>
  <c r="S89" i="16" s="1"/>
  <c r="S52" i="16"/>
  <c r="S62" i="4"/>
  <c r="S135" i="4" s="1"/>
  <c r="C160" i="17"/>
  <c r="J89" i="16"/>
  <c r="L100" i="11"/>
  <c r="R117" i="11"/>
  <c r="X100" i="11"/>
  <c r="V117" i="11"/>
  <c r="K5" i="4"/>
  <c r="K3" i="4"/>
  <c r="M100" i="11"/>
  <c r="U117" i="11"/>
  <c r="Y48" i="5"/>
  <c r="Y47" i="5"/>
  <c r="V45" i="5"/>
  <c r="U43" i="5"/>
  <c r="T42" i="5"/>
  <c r="N72" i="33"/>
  <c r="I179" i="23"/>
  <c r="I176" i="23"/>
  <c r="I172" i="23"/>
  <c r="I170" i="23"/>
  <c r="I165" i="23" s="1"/>
  <c r="I62" i="20"/>
  <c r="I57" i="20"/>
  <c r="I56" i="20" s="1"/>
  <c r="D146" i="23"/>
  <c r="L59" i="20"/>
  <c r="L115" i="4"/>
  <c r="V59" i="20"/>
  <c r="V114" i="4"/>
  <c r="N59" i="20"/>
  <c r="N114" i="4"/>
  <c r="F59" i="20"/>
  <c r="F114" i="4"/>
  <c r="H79" i="20"/>
  <c r="H170" i="4" s="1"/>
  <c r="O178" i="19"/>
  <c r="O160" i="19"/>
  <c r="V160" i="19"/>
  <c r="S114" i="4"/>
  <c r="K59" i="20"/>
  <c r="K114" i="4"/>
  <c r="C59" i="20"/>
  <c r="C114" i="4"/>
  <c r="V78" i="20"/>
  <c r="V169" i="4" s="1"/>
  <c r="D178" i="19"/>
  <c r="K160" i="19"/>
  <c r="H160" i="18"/>
  <c r="X160" i="19"/>
  <c r="P160" i="19"/>
  <c r="H160" i="19"/>
  <c r="X160" i="18"/>
  <c r="X175" i="17"/>
  <c r="X174" i="17"/>
  <c r="X173" i="17"/>
  <c r="X172" i="17"/>
  <c r="X170" i="17"/>
  <c r="X169" i="17"/>
  <c r="X168" i="17"/>
  <c r="X167" i="17"/>
  <c r="X166" i="17"/>
  <c r="X165" i="17"/>
  <c r="X164" i="17"/>
  <c r="X163" i="17"/>
  <c r="X162" i="17"/>
  <c r="X161" i="17"/>
  <c r="X53" i="16"/>
  <c r="O53" i="16"/>
  <c r="O175" i="17"/>
  <c r="O174" i="17"/>
  <c r="O173" i="17"/>
  <c r="O172" i="17"/>
  <c r="O170" i="17"/>
  <c r="O169" i="17"/>
  <c r="O168" i="17"/>
  <c r="O167" i="17"/>
  <c r="O166" i="17"/>
  <c r="O165" i="17"/>
  <c r="O164" i="17"/>
  <c r="O163" i="17"/>
  <c r="O162" i="17"/>
  <c r="O161" i="17"/>
  <c r="R204" i="15"/>
  <c r="G171" i="18"/>
  <c r="P233" i="15"/>
  <c r="P185" i="15"/>
  <c r="P183" i="15"/>
  <c r="P182" i="15"/>
  <c r="P179" i="15"/>
  <c r="P178" i="15"/>
  <c r="P176" i="15"/>
  <c r="P76" i="12"/>
  <c r="P71" i="12"/>
  <c r="P70" i="12" s="1"/>
  <c r="G204" i="15"/>
  <c r="F204" i="15"/>
  <c r="L101" i="16"/>
  <c r="L164" i="4" s="1"/>
  <c r="L91" i="16"/>
  <c r="L89" i="16" s="1"/>
  <c r="L52" i="16"/>
  <c r="L62" i="4"/>
  <c r="L135" i="4" s="1"/>
  <c r="S171" i="18"/>
  <c r="K160" i="17"/>
  <c r="T204" i="15"/>
  <c r="D181" i="15"/>
  <c r="D100" i="11"/>
  <c r="B5" i="4"/>
  <c r="B3" i="4"/>
  <c r="J117" i="11"/>
  <c r="P100" i="11"/>
  <c r="F5" i="4"/>
  <c r="F3" i="4"/>
  <c r="N117" i="11"/>
  <c r="E100" i="11"/>
  <c r="E54" i="8"/>
  <c r="E101" i="4"/>
  <c r="E67" i="8"/>
  <c r="E156" i="4" s="1"/>
  <c r="Y44" i="5"/>
  <c r="H48" i="5"/>
  <c r="O46" i="5"/>
  <c r="V48" i="5"/>
  <c r="N45" i="5"/>
  <c r="M43" i="5"/>
  <c r="T48" i="5"/>
  <c r="T47" i="5"/>
  <c r="D45" i="5"/>
  <c r="Y146" i="23"/>
  <c r="M179" i="23"/>
  <c r="M176" i="23"/>
  <c r="M172" i="23"/>
  <c r="M170" i="23"/>
  <c r="M62" i="20"/>
  <c r="M57" i="20"/>
  <c r="M56" i="20" s="1"/>
  <c r="X146" i="23"/>
  <c r="S132" i="23"/>
  <c r="J132" i="23"/>
  <c r="R171" i="23"/>
  <c r="U146" i="23"/>
  <c r="J194" i="23"/>
  <c r="O132" i="23"/>
  <c r="Y194" i="23"/>
  <c r="L165" i="23"/>
  <c r="V146" i="23"/>
  <c r="N146" i="23"/>
  <c r="F146" i="23"/>
  <c r="H178" i="19"/>
  <c r="G178" i="19"/>
  <c r="G160" i="19"/>
  <c r="X59" i="20"/>
  <c r="X115" i="4"/>
  <c r="W79" i="20"/>
  <c r="W170" i="4" s="1"/>
  <c r="N160" i="19"/>
  <c r="S146" i="23"/>
  <c r="K146" i="23"/>
  <c r="C146" i="23"/>
  <c r="N78" i="20"/>
  <c r="N169" i="4" s="1"/>
  <c r="C160" i="19"/>
  <c r="T160" i="19"/>
  <c r="L160" i="19"/>
  <c r="D160" i="19"/>
  <c r="O171" i="18"/>
  <c r="O166" i="18"/>
  <c r="V217" i="18"/>
  <c r="V175" i="18"/>
  <c r="V174" i="18"/>
  <c r="V173" i="18"/>
  <c r="V172" i="18"/>
  <c r="V170" i="18"/>
  <c r="V169" i="18"/>
  <c r="V168" i="18"/>
  <c r="V164" i="18"/>
  <c r="V97" i="16"/>
  <c r="V95" i="16" s="1"/>
  <c r="V167" i="18"/>
  <c r="V163" i="18"/>
  <c r="V162" i="18"/>
  <c r="V165" i="18"/>
  <c r="V161" i="18"/>
  <c r="O171" i="17"/>
  <c r="E160" i="18"/>
  <c r="F178" i="19"/>
  <c r="P175" i="17"/>
  <c r="P174" i="17"/>
  <c r="P173" i="17"/>
  <c r="P172" i="17"/>
  <c r="P170" i="17"/>
  <c r="P169" i="17"/>
  <c r="P168" i="17"/>
  <c r="P167" i="17"/>
  <c r="P166" i="17"/>
  <c r="P165" i="17"/>
  <c r="P164" i="17"/>
  <c r="P163" i="17"/>
  <c r="P162" i="17"/>
  <c r="P161" i="17"/>
  <c r="P53" i="16"/>
  <c r="G53" i="16"/>
  <c r="G175" i="17"/>
  <c r="G174" i="17"/>
  <c r="G173" i="17"/>
  <c r="G172" i="17"/>
  <c r="G170" i="17"/>
  <c r="G169" i="17"/>
  <c r="G168" i="17"/>
  <c r="G167" i="17"/>
  <c r="G166" i="17"/>
  <c r="G165" i="17"/>
  <c r="G164" i="17"/>
  <c r="G163" i="17"/>
  <c r="G162" i="17"/>
  <c r="G161" i="17"/>
  <c r="Y89" i="16"/>
  <c r="J204" i="15"/>
  <c r="J171" i="15"/>
  <c r="Y204" i="15"/>
  <c r="Y171" i="15"/>
  <c r="V89" i="16"/>
  <c r="X181" i="15"/>
  <c r="H233" i="15"/>
  <c r="H185" i="15"/>
  <c r="H183" i="15"/>
  <c r="H182" i="15"/>
  <c r="H179" i="15"/>
  <c r="H178" i="15"/>
  <c r="H176" i="15"/>
  <c r="H76" i="12"/>
  <c r="H71" i="12"/>
  <c r="H70" i="12" s="1"/>
  <c r="T101" i="16"/>
  <c r="T164" i="4" s="1"/>
  <c r="T91" i="16"/>
  <c r="T89" i="16" s="1"/>
  <c r="T52" i="16"/>
  <c r="T62" i="4"/>
  <c r="T135" i="4" s="1"/>
  <c r="D160" i="17"/>
  <c r="S160" i="17"/>
  <c r="M147" i="11"/>
  <c r="M132" i="11"/>
  <c r="M130" i="11"/>
  <c r="M129" i="11"/>
  <c r="M126" i="11"/>
  <c r="M125" i="11"/>
  <c r="M123" i="11"/>
  <c r="M122" i="11"/>
  <c r="M56" i="8"/>
  <c r="M52" i="8"/>
  <c r="M51" i="8" s="1"/>
  <c r="S117" i="11"/>
  <c r="G5" i="4"/>
  <c r="G3" i="4"/>
  <c r="B117" i="11"/>
  <c r="H100" i="11"/>
  <c r="F117" i="11"/>
  <c r="E117" i="11"/>
  <c r="O43" i="5"/>
  <c r="V47" i="5"/>
  <c r="D42" i="5"/>
  <c r="F72" i="33"/>
  <c r="V165" i="23"/>
  <c r="M171" i="23"/>
  <c r="Y179" i="23"/>
  <c r="Y176" i="23"/>
  <c r="Y172" i="23"/>
  <c r="Y170" i="23"/>
  <c r="Y62" i="20"/>
  <c r="Y57" i="20"/>
  <c r="Y56" i="20" s="1"/>
  <c r="O165" i="23"/>
  <c r="L146" i="23"/>
  <c r="N132" i="23"/>
  <c r="B78" i="20"/>
  <c r="B169" i="4" s="1"/>
  <c r="X165" i="23"/>
  <c r="F160" i="19"/>
  <c r="F78" i="20"/>
  <c r="F169" i="4" s="1"/>
  <c r="U160" i="19"/>
  <c r="B178" i="19"/>
  <c r="X217" i="18"/>
  <c r="Y160" i="17"/>
  <c r="C166" i="18"/>
  <c r="N217" i="18"/>
  <c r="N175" i="18"/>
  <c r="N174" i="18"/>
  <c r="N173" i="18"/>
  <c r="N172" i="18"/>
  <c r="N170" i="18"/>
  <c r="N167" i="18"/>
  <c r="N163" i="18"/>
  <c r="N97" i="16"/>
  <c r="N95" i="16" s="1"/>
  <c r="N162" i="18"/>
  <c r="N165" i="18"/>
  <c r="N161" i="18"/>
  <c r="N169" i="18"/>
  <c r="N168" i="18"/>
  <c r="N164" i="18"/>
  <c r="V160" i="17"/>
  <c r="N178" i="19"/>
  <c r="H175" i="17"/>
  <c r="H174" i="17"/>
  <c r="H173" i="17"/>
  <c r="H172" i="17"/>
  <c r="H170" i="17"/>
  <c r="H169" i="17"/>
  <c r="H168" i="17"/>
  <c r="H167" i="17"/>
  <c r="H166" i="17"/>
  <c r="H165" i="17"/>
  <c r="H164" i="17"/>
  <c r="H163" i="17"/>
  <c r="H162" i="17"/>
  <c r="H161" i="17"/>
  <c r="H53" i="16"/>
  <c r="R217" i="18"/>
  <c r="R175" i="18"/>
  <c r="R174" i="18"/>
  <c r="R173" i="18"/>
  <c r="R172" i="18"/>
  <c r="R170" i="18"/>
  <c r="R169" i="18"/>
  <c r="R165" i="18"/>
  <c r="R161" i="18"/>
  <c r="R168" i="18"/>
  <c r="R164" i="18"/>
  <c r="R97" i="16"/>
  <c r="R95" i="16" s="1"/>
  <c r="R167" i="18"/>
  <c r="R163" i="18"/>
  <c r="R162" i="18"/>
  <c r="R166" i="18"/>
  <c r="I160" i="18"/>
  <c r="Q89" i="16"/>
  <c r="S171" i="15"/>
  <c r="B204" i="15"/>
  <c r="B171" i="15"/>
  <c r="Q204" i="15"/>
  <c r="Q171" i="15"/>
  <c r="N89" i="16"/>
  <c r="P181" i="15"/>
  <c r="L160" i="17"/>
  <c r="U204" i="15"/>
  <c r="U171" i="15"/>
  <c r="D204" i="15"/>
  <c r="K117" i="11"/>
  <c r="R100" i="11"/>
  <c r="Y100" i="11"/>
  <c r="W117" i="11"/>
  <c r="W5" i="4"/>
  <c r="W3" i="4"/>
  <c r="V100" i="11"/>
  <c r="Y46" i="5"/>
  <c r="H43" i="5"/>
  <c r="N48" i="5"/>
  <c r="V44" i="5"/>
  <c r="F42" i="5"/>
  <c r="K48" i="5"/>
  <c r="J165" i="23"/>
  <c r="C132" i="23"/>
  <c r="S179" i="23"/>
  <c r="S176" i="23"/>
  <c r="S172" i="23"/>
  <c r="S170" i="23"/>
  <c r="S62" i="20"/>
  <c r="F165" i="23"/>
  <c r="S194" i="23"/>
  <c r="B194" i="23"/>
  <c r="W78" i="20"/>
  <c r="W169" i="4" s="1"/>
  <c r="G165" i="23"/>
  <c r="M160" i="19"/>
  <c r="L79" i="20"/>
  <c r="L170" i="4" s="1"/>
  <c r="J178" i="19"/>
  <c r="Q160" i="17"/>
  <c r="F217" i="18"/>
  <c r="F175" i="18"/>
  <c r="F174" i="18"/>
  <c r="F173" i="18"/>
  <c r="F172" i="18"/>
  <c r="F170" i="18"/>
  <c r="F162" i="18"/>
  <c r="F97" i="16"/>
  <c r="F95" i="16" s="1"/>
  <c r="F165" i="18"/>
  <c r="F161" i="18"/>
  <c r="F169" i="18"/>
  <c r="F168" i="18"/>
  <c r="F164" i="18"/>
  <c r="F167" i="18"/>
  <c r="F163" i="18"/>
  <c r="M160" i="18"/>
  <c r="N160" i="17"/>
  <c r="V178" i="19"/>
  <c r="S217" i="18"/>
  <c r="S165" i="18"/>
  <c r="S161" i="18"/>
  <c r="S172" i="18"/>
  <c r="S168" i="18"/>
  <c r="S164" i="18"/>
  <c r="S173" i="18"/>
  <c r="S169" i="18"/>
  <c r="S97" i="16"/>
  <c r="S95" i="16" s="1"/>
  <c r="S167" i="18"/>
  <c r="S163" i="18"/>
  <c r="S174" i="18"/>
  <c r="S170" i="18"/>
  <c r="S162" i="18"/>
  <c r="S175" i="18"/>
  <c r="J217" i="18"/>
  <c r="J175" i="18"/>
  <c r="J174" i="18"/>
  <c r="J173" i="18"/>
  <c r="J172" i="18"/>
  <c r="J170" i="18"/>
  <c r="J169" i="18"/>
  <c r="J168" i="18"/>
  <c r="J164" i="18"/>
  <c r="J167" i="18"/>
  <c r="J163" i="18"/>
  <c r="J97" i="16"/>
  <c r="J95" i="16" s="1"/>
  <c r="J162" i="18"/>
  <c r="J165" i="18"/>
  <c r="J161" i="18"/>
  <c r="G166" i="18"/>
  <c r="R160" i="17"/>
  <c r="K204" i="15"/>
  <c r="K171" i="15"/>
  <c r="I171" i="15"/>
  <c r="U89" i="16"/>
  <c r="T160" i="17"/>
  <c r="M171" i="15"/>
  <c r="T117" i="11"/>
  <c r="J100" i="11"/>
  <c r="Q100" i="11"/>
  <c r="Y147" i="11"/>
  <c r="Y132" i="11"/>
  <c r="Y130" i="11"/>
  <c r="Y129" i="11"/>
  <c r="Y126" i="11"/>
  <c r="Y125" i="11"/>
  <c r="Y123" i="11"/>
  <c r="Y122" i="11"/>
  <c r="Y56" i="8"/>
  <c r="Y52" i="8"/>
  <c r="Y51" i="8" s="1"/>
  <c r="O117" i="11"/>
  <c r="N100" i="11"/>
  <c r="X42" i="5"/>
  <c r="N44" i="5"/>
  <c r="D44" i="5"/>
  <c r="Y132" i="23"/>
  <c r="E179" i="23"/>
  <c r="E176" i="23"/>
  <c r="E172" i="23"/>
  <c r="E170" i="23"/>
  <c r="E62" i="20"/>
  <c r="E57" i="20"/>
  <c r="E56" i="20" s="1"/>
  <c r="V194" i="23"/>
  <c r="R132" i="23"/>
  <c r="K171" i="23"/>
  <c r="T194" i="23"/>
  <c r="S175" i="23"/>
  <c r="Q171" i="23"/>
  <c r="T146" i="23"/>
  <c r="W132" i="23"/>
  <c r="C79" i="20"/>
  <c r="C170" i="4" s="1"/>
  <c r="R160" i="19"/>
  <c r="Y160" i="19"/>
  <c r="O78" i="20"/>
  <c r="O169" i="4" s="1"/>
  <c r="E160" i="19"/>
  <c r="C165" i="23"/>
  <c r="R178" i="19"/>
  <c r="F166" i="18"/>
  <c r="I160" i="17"/>
  <c r="W217" i="18"/>
  <c r="W172" i="18"/>
  <c r="W167" i="18"/>
  <c r="W163" i="18"/>
  <c r="W173" i="18"/>
  <c r="W169" i="18"/>
  <c r="W162" i="18"/>
  <c r="W174" i="18"/>
  <c r="W170" i="18"/>
  <c r="W165" i="18"/>
  <c r="W161" i="18"/>
  <c r="W175" i="18"/>
  <c r="W168" i="18"/>
  <c r="W164" i="18"/>
  <c r="W97" i="16"/>
  <c r="W95" i="16" s="1"/>
  <c r="P160" i="18"/>
  <c r="F160" i="17"/>
  <c r="E178" i="19"/>
  <c r="U160" i="17"/>
  <c r="L160" i="18"/>
  <c r="K217" i="18"/>
  <c r="K168" i="18"/>
  <c r="K164" i="18"/>
  <c r="K175" i="18"/>
  <c r="K167" i="18"/>
  <c r="K163" i="18"/>
  <c r="K172" i="18"/>
  <c r="K97" i="16"/>
  <c r="K95" i="16" s="1"/>
  <c r="K162" i="18"/>
  <c r="K173" i="18"/>
  <c r="K165" i="18"/>
  <c r="K161" i="18"/>
  <c r="K174" i="18"/>
  <c r="K170" i="18"/>
  <c r="K169" i="18"/>
  <c r="B217" i="18"/>
  <c r="B175" i="18"/>
  <c r="B174" i="18"/>
  <c r="B173" i="18"/>
  <c r="B172" i="18"/>
  <c r="B170" i="18"/>
  <c r="B167" i="18"/>
  <c r="B163" i="18"/>
  <c r="B162" i="18"/>
  <c r="B97" i="16"/>
  <c r="B95" i="16" s="1"/>
  <c r="B169" i="18"/>
  <c r="B165" i="18"/>
  <c r="B161" i="18"/>
  <c r="B168" i="18"/>
  <c r="B164" i="18"/>
  <c r="Q160" i="18"/>
  <c r="J160" i="17"/>
  <c r="C204" i="15"/>
  <c r="C171" i="15"/>
  <c r="P204" i="15"/>
  <c r="E204" i="15"/>
  <c r="E171" i="15"/>
  <c r="T76" i="12"/>
  <c r="T71" i="12"/>
  <c r="T70" i="12" s="1"/>
  <c r="T233" i="15"/>
  <c r="T185" i="15"/>
  <c r="T183" i="15"/>
  <c r="T182" i="15"/>
  <c r="T179" i="15"/>
  <c r="T178" i="15"/>
  <c r="T176" i="15"/>
  <c r="T171" i="15" s="1"/>
  <c r="L117" i="11"/>
  <c r="S100" i="11"/>
  <c r="R5" i="4"/>
  <c r="R130" i="4" s="1"/>
  <c r="R3" i="4"/>
  <c r="B100" i="11"/>
  <c r="X117" i="11"/>
  <c r="Q147" i="11"/>
  <c r="Q132" i="11"/>
  <c r="Q130" i="11"/>
  <c r="Q129" i="11"/>
  <c r="Q126" i="11"/>
  <c r="Q125" i="11"/>
  <c r="Q123" i="11"/>
  <c r="Q122" i="11"/>
  <c r="Q56" i="8"/>
  <c r="Q52" i="8"/>
  <c r="Q51" i="8" s="1"/>
  <c r="G117" i="11"/>
  <c r="V5" i="4"/>
  <c r="V3" i="4"/>
  <c r="F100" i="11"/>
  <c r="M128" i="11"/>
  <c r="Y128" i="11"/>
  <c r="H45" i="5"/>
  <c r="O42" i="5"/>
  <c r="F48" i="5"/>
  <c r="V46" i="5"/>
  <c r="F44" i="5"/>
  <c r="M48" i="5"/>
  <c r="M47" i="5"/>
  <c r="D48" i="5"/>
  <c r="T43" i="5"/>
  <c r="C48" i="5"/>
  <c r="C41" i="5" s="1"/>
  <c r="R165" i="23" l="1"/>
  <c r="T59" i="20"/>
  <c r="T113" i="4"/>
  <c r="T77" i="20"/>
  <c r="T168" i="4" s="1"/>
  <c r="D59" i="20"/>
  <c r="D113" i="4"/>
  <c r="D77" i="20"/>
  <c r="D168" i="4" s="1"/>
  <c r="W47" i="7"/>
  <c r="M79" i="16"/>
  <c r="M108" i="4" s="1"/>
  <c r="M109" i="4"/>
  <c r="J108" i="4"/>
  <c r="J100" i="16"/>
  <c r="J163" i="4" s="1"/>
  <c r="K79" i="16"/>
  <c r="K108" i="4" s="1"/>
  <c r="K109" i="4"/>
  <c r="U100" i="16"/>
  <c r="U163" i="4" s="1"/>
  <c r="Q110" i="4"/>
  <c r="Q79" i="16"/>
  <c r="Q102" i="16"/>
  <c r="Q165" i="4" s="1"/>
  <c r="M101" i="16"/>
  <c r="M164" i="4" s="1"/>
  <c r="M62" i="4"/>
  <c r="M135" i="4" s="1"/>
  <c r="M91" i="16"/>
  <c r="M89" i="16" s="1"/>
  <c r="M52" i="16"/>
  <c r="Y100" i="16"/>
  <c r="Y163" i="4" s="1"/>
  <c r="Y61" i="4"/>
  <c r="B101" i="16"/>
  <c r="B164" i="4" s="1"/>
  <c r="B52" i="16"/>
  <c r="B62" i="4"/>
  <c r="B135" i="4" s="1"/>
  <c r="B91" i="16"/>
  <c r="B89" i="16" s="1"/>
  <c r="E101" i="16"/>
  <c r="E164" i="4" s="1"/>
  <c r="E52" i="16"/>
  <c r="E62" i="4"/>
  <c r="E135" i="4" s="1"/>
  <c r="E91" i="16"/>
  <c r="E89" i="16" s="1"/>
  <c r="X160" i="17"/>
  <c r="F52" i="16"/>
  <c r="F62" i="4"/>
  <c r="F135" i="4" s="1"/>
  <c r="F91" i="16"/>
  <c r="F89" i="16" s="1"/>
  <c r="F101" i="16"/>
  <c r="F164" i="4" s="1"/>
  <c r="I101" i="16"/>
  <c r="I164" i="4" s="1"/>
  <c r="I52" i="16"/>
  <c r="I62" i="4"/>
  <c r="I135" i="4" s="1"/>
  <c r="I91" i="16"/>
  <c r="I89" i="16" s="1"/>
  <c r="B73" i="12"/>
  <c r="B104" i="4"/>
  <c r="B98" i="12"/>
  <c r="B159" i="4" s="1"/>
  <c r="F105" i="4"/>
  <c r="F75" i="12"/>
  <c r="F99" i="12"/>
  <c r="F160" i="4" s="1"/>
  <c r="O96" i="12"/>
  <c r="O157" i="4" s="1"/>
  <c r="C73" i="12"/>
  <c r="C104" i="4"/>
  <c r="M105" i="4"/>
  <c r="M75" i="12"/>
  <c r="M99" i="12"/>
  <c r="M160" i="4" s="1"/>
  <c r="K107" i="4"/>
  <c r="K101" i="12"/>
  <c r="K162" i="4" s="1"/>
  <c r="Y104" i="4"/>
  <c r="Y73" i="12"/>
  <c r="W107" i="4"/>
  <c r="W101" i="12"/>
  <c r="W162" i="4" s="1"/>
  <c r="I104" i="4"/>
  <c r="I73" i="12"/>
  <c r="R47" i="7"/>
  <c r="L107" i="4"/>
  <c r="L101" i="12"/>
  <c r="L162" i="4" s="1"/>
  <c r="Y98" i="12"/>
  <c r="Y159" i="4" s="1"/>
  <c r="J105" i="4"/>
  <c r="J99" i="12"/>
  <c r="J160" i="4" s="1"/>
  <c r="J75" i="12"/>
  <c r="C47" i="7"/>
  <c r="I107" i="4"/>
  <c r="I101" i="12"/>
  <c r="I162" i="4" s="1"/>
  <c r="K105" i="4"/>
  <c r="K75" i="12"/>
  <c r="K99" i="12"/>
  <c r="K160" i="4" s="1"/>
  <c r="E73" i="12"/>
  <c r="E102" i="4" s="1"/>
  <c r="E104" i="4"/>
  <c r="M204" i="15"/>
  <c r="M107" i="4"/>
  <c r="M101" i="12"/>
  <c r="M162" i="4" s="1"/>
  <c r="S107" i="4"/>
  <c r="S73" i="12"/>
  <c r="S101" i="12"/>
  <c r="S162" i="4" s="1"/>
  <c r="F55" i="4"/>
  <c r="M55" i="4"/>
  <c r="Q51" i="4"/>
  <c r="W96" i="12"/>
  <c r="W157" i="4" s="1"/>
  <c r="W55" i="4"/>
  <c r="E96" i="12"/>
  <c r="E157" i="4" s="1"/>
  <c r="E55" i="4"/>
  <c r="G96" i="12"/>
  <c r="G157" i="4" s="1"/>
  <c r="G55" i="4"/>
  <c r="G130" i="4"/>
  <c r="U96" i="12"/>
  <c r="U157" i="4" s="1"/>
  <c r="U55" i="4"/>
  <c r="K55" i="4"/>
  <c r="K130" i="4" s="1"/>
  <c r="W130" i="4"/>
  <c r="V96" i="12"/>
  <c r="V157" i="4" s="1"/>
  <c r="V55" i="4"/>
  <c r="V51" i="4" s="1"/>
  <c r="J55" i="4"/>
  <c r="J51" i="4" s="1"/>
  <c r="F130" i="4"/>
  <c r="V130" i="4"/>
  <c r="O130" i="4"/>
  <c r="N96" i="12"/>
  <c r="N157" i="4" s="1"/>
  <c r="U47" i="7"/>
  <c r="J130" i="4"/>
  <c r="B130" i="4"/>
  <c r="F47" i="7"/>
  <c r="G100" i="4"/>
  <c r="G54" i="8"/>
  <c r="G66" i="8"/>
  <c r="G155" i="4" s="1"/>
  <c r="P65" i="8"/>
  <c r="P154" i="4" s="1"/>
  <c r="H100" i="4"/>
  <c r="H66" i="8"/>
  <c r="H155" i="4" s="1"/>
  <c r="H54" i="8"/>
  <c r="L100" i="4"/>
  <c r="L66" i="8"/>
  <c r="L155" i="4" s="1"/>
  <c r="J54" i="8"/>
  <c r="J100" i="4"/>
  <c r="J66" i="8"/>
  <c r="J155" i="4" s="1"/>
  <c r="D47" i="7"/>
  <c r="L54" i="8"/>
  <c r="X101" i="4"/>
  <c r="X67" i="8"/>
  <c r="X156" i="4" s="1"/>
  <c r="X54" i="8"/>
  <c r="F99" i="4"/>
  <c r="F65" i="8"/>
  <c r="F154" i="4" s="1"/>
  <c r="I100" i="4"/>
  <c r="I66" i="8"/>
  <c r="I155" i="4" s="1"/>
  <c r="K65" i="8"/>
  <c r="K154" i="4" s="1"/>
  <c r="S65" i="8"/>
  <c r="S154" i="4" s="1"/>
  <c r="N129" i="4"/>
  <c r="N51" i="4"/>
  <c r="R129" i="4"/>
  <c r="R51" i="4"/>
  <c r="P47" i="7"/>
  <c r="Y47" i="7"/>
  <c r="I47" i="7"/>
  <c r="Q47" i="7"/>
  <c r="V129" i="4"/>
  <c r="K47" i="7"/>
  <c r="J47" i="7"/>
  <c r="G47" i="7"/>
  <c r="S47" i="7"/>
  <c r="E47" i="7"/>
  <c r="P5" i="5"/>
  <c r="W5" i="5"/>
  <c r="W48" i="5"/>
  <c r="M42" i="5"/>
  <c r="M46" i="5"/>
  <c r="O47" i="7"/>
  <c r="X43" i="5"/>
  <c r="S5" i="5"/>
  <c r="H42" i="5"/>
  <c r="H41" i="5" s="1"/>
  <c r="H46" i="5"/>
  <c r="H47" i="5"/>
  <c r="O47" i="5"/>
  <c r="O45" i="5"/>
  <c r="O41" i="5" s="1"/>
  <c r="L45" i="5"/>
  <c r="N47" i="7"/>
  <c r="M47" i="7"/>
  <c r="I5" i="5"/>
  <c r="I48" i="5" s="1"/>
  <c r="L43" i="5"/>
  <c r="X47" i="7"/>
  <c r="E5" i="5"/>
  <c r="E48" i="5"/>
  <c r="H47" i="7"/>
  <c r="H44" i="5"/>
  <c r="G48" i="5"/>
  <c r="G5" i="5"/>
  <c r="M44" i="5"/>
  <c r="V41" i="5"/>
  <c r="Q5" i="5"/>
  <c r="B47" i="7"/>
  <c r="X48" i="5"/>
  <c r="X46" i="5"/>
  <c r="N46" i="5"/>
  <c r="J5" i="5"/>
  <c r="J48" i="5"/>
  <c r="K42" i="5"/>
  <c r="K43" i="5"/>
  <c r="K44" i="5"/>
  <c r="K45" i="5"/>
  <c r="K46" i="5"/>
  <c r="K47" i="5"/>
  <c r="V47" i="7"/>
  <c r="L44" i="5"/>
  <c r="X47" i="5"/>
  <c r="L46" i="5"/>
  <c r="L48" i="5"/>
  <c r="L47" i="5"/>
  <c r="O48" i="5"/>
  <c r="R5" i="5"/>
  <c r="M45" i="5"/>
  <c r="X44" i="5"/>
  <c r="B5" i="5"/>
  <c r="B48" i="5"/>
  <c r="U48" i="5"/>
  <c r="U45" i="5"/>
  <c r="U46" i="5"/>
  <c r="W41" i="6"/>
  <c r="U44" i="5"/>
  <c r="U41" i="5" s="1"/>
  <c r="U47" i="5"/>
  <c r="N42" i="5"/>
  <c r="N43" i="5"/>
  <c r="L47" i="7"/>
  <c r="T47" i="7"/>
  <c r="R112" i="4"/>
  <c r="R98" i="4" s="1"/>
  <c r="R76" i="20"/>
  <c r="R167" i="4" s="1"/>
  <c r="Q54" i="8"/>
  <c r="Q101" i="4"/>
  <c r="Q67" i="8"/>
  <c r="Q156" i="4" s="1"/>
  <c r="Q117" i="11"/>
  <c r="X41" i="5"/>
  <c r="F160" i="18"/>
  <c r="S115" i="4"/>
  <c r="S79" i="20"/>
  <c r="S170" i="4" s="1"/>
  <c r="W128" i="4"/>
  <c r="H101" i="16"/>
  <c r="H164" i="4" s="1"/>
  <c r="H91" i="16"/>
  <c r="H52" i="16"/>
  <c r="H62" i="4"/>
  <c r="H135" i="4" s="1"/>
  <c r="M59" i="20"/>
  <c r="M115" i="4"/>
  <c r="M79" i="20"/>
  <c r="M170" i="4" s="1"/>
  <c r="C112" i="4"/>
  <c r="C76" i="20"/>
  <c r="C167" i="4" s="1"/>
  <c r="S100" i="16"/>
  <c r="S163" i="4" s="1"/>
  <c r="S61" i="4"/>
  <c r="X171" i="15"/>
  <c r="U99" i="4"/>
  <c r="U65" i="8"/>
  <c r="U154" i="4" s="1"/>
  <c r="K100" i="16"/>
  <c r="K163" i="4" s="1"/>
  <c r="K61" i="4"/>
  <c r="I117" i="11"/>
  <c r="L171" i="15"/>
  <c r="L75" i="12"/>
  <c r="L105" i="4"/>
  <c r="L99" i="12"/>
  <c r="L160" i="4" s="1"/>
  <c r="Q165" i="23"/>
  <c r="V128" i="4"/>
  <c r="S165" i="23"/>
  <c r="H160" i="17"/>
  <c r="P101" i="16"/>
  <c r="P164" i="4" s="1"/>
  <c r="P91" i="16"/>
  <c r="P52" i="16"/>
  <c r="P62" i="4"/>
  <c r="P135" i="4" s="1"/>
  <c r="M165" i="23"/>
  <c r="F128" i="4"/>
  <c r="V112" i="4"/>
  <c r="V98" i="4" s="1"/>
  <c r="V76" i="20"/>
  <c r="W52" i="16"/>
  <c r="W101" i="16"/>
  <c r="W164" i="4" s="1"/>
  <c r="W91" i="16"/>
  <c r="W62" i="4"/>
  <c r="W135" i="4" s="1"/>
  <c r="J112" i="4"/>
  <c r="J76" i="20"/>
  <c r="J167" i="4" s="1"/>
  <c r="Y54" i="8"/>
  <c r="Y101" i="4"/>
  <c r="Y67" i="8"/>
  <c r="Y156" i="4" s="1"/>
  <c r="D41" i="5"/>
  <c r="T100" i="16"/>
  <c r="T163" i="4" s="1"/>
  <c r="T61" i="4"/>
  <c r="H75" i="12"/>
  <c r="H105" i="4"/>
  <c r="H99" i="12"/>
  <c r="H160" i="4" s="1"/>
  <c r="P160" i="17"/>
  <c r="X112" i="4"/>
  <c r="X76" i="20"/>
  <c r="X167" i="4" s="1"/>
  <c r="P75" i="12"/>
  <c r="P105" i="4"/>
  <c r="P99" i="12"/>
  <c r="P160" i="4" s="1"/>
  <c r="O52" i="16"/>
  <c r="O101" i="16"/>
  <c r="O164" i="4" s="1"/>
  <c r="O91" i="16"/>
  <c r="O62" i="4"/>
  <c r="O135" i="4" s="1"/>
  <c r="K112" i="4"/>
  <c r="K76" i="20"/>
  <c r="K167" i="4" s="1"/>
  <c r="I59" i="20"/>
  <c r="I115" i="4"/>
  <c r="I79" i="20"/>
  <c r="I170" i="4" s="1"/>
  <c r="J128" i="4"/>
  <c r="G112" i="4"/>
  <c r="G76" i="20"/>
  <c r="G167" i="4" s="1"/>
  <c r="R128" i="4"/>
  <c r="S160" i="18"/>
  <c r="G128" i="4"/>
  <c r="H171" i="15"/>
  <c r="P171" i="15"/>
  <c r="L112" i="4"/>
  <c r="L76" i="20"/>
  <c r="L167" i="4" s="1"/>
  <c r="W160" i="17"/>
  <c r="Y41" i="5"/>
  <c r="U59" i="20"/>
  <c r="U115" i="4"/>
  <c r="U79" i="20"/>
  <c r="U170" i="4" s="1"/>
  <c r="K115" i="4"/>
  <c r="K79" i="20"/>
  <c r="K170" i="4" s="1"/>
  <c r="C100" i="16"/>
  <c r="C163" i="4" s="1"/>
  <c r="C61" i="4"/>
  <c r="B160" i="18"/>
  <c r="Y117" i="11"/>
  <c r="W160" i="18"/>
  <c r="E165" i="23"/>
  <c r="R160" i="18"/>
  <c r="M54" i="8"/>
  <c r="M101" i="4"/>
  <c r="M67" i="8"/>
  <c r="M156" i="4" s="1"/>
  <c r="O160" i="17"/>
  <c r="S59" i="20"/>
  <c r="T41" i="5"/>
  <c r="O128" i="4"/>
  <c r="D171" i="15"/>
  <c r="D75" i="12"/>
  <c r="D105" i="4"/>
  <c r="D99" i="12"/>
  <c r="D160" i="4" s="1"/>
  <c r="O112" i="4"/>
  <c r="O98" i="4" s="1"/>
  <c r="O76" i="20"/>
  <c r="O167" i="4" s="1"/>
  <c r="U165" i="23"/>
  <c r="K165" i="23"/>
  <c r="C160" i="18"/>
  <c r="O160" i="18"/>
  <c r="E59" i="20"/>
  <c r="E115" i="4"/>
  <c r="E79" i="20"/>
  <c r="E170" i="4" s="1"/>
  <c r="K160" i="18"/>
  <c r="F41" i="5"/>
  <c r="Y59" i="20"/>
  <c r="Y115" i="4"/>
  <c r="Y79" i="20"/>
  <c r="Y170" i="4" s="1"/>
  <c r="M117" i="11"/>
  <c r="G52" i="16"/>
  <c r="G101" i="16"/>
  <c r="G164" i="4" s="1"/>
  <c r="G91" i="16"/>
  <c r="G62" i="4"/>
  <c r="G135" i="4" s="1"/>
  <c r="V160" i="18"/>
  <c r="E99" i="4"/>
  <c r="E65" i="8"/>
  <c r="E154" i="4" s="1"/>
  <c r="L100" i="16"/>
  <c r="L163" i="4" s="1"/>
  <c r="L61" i="4"/>
  <c r="F112" i="4"/>
  <c r="F76" i="20"/>
  <c r="D100" i="16"/>
  <c r="D163" i="4" s="1"/>
  <c r="D61" i="4"/>
  <c r="G160" i="18"/>
  <c r="J160" i="18"/>
  <c r="N160" i="18"/>
  <c r="Y165" i="23"/>
  <c r="X101" i="16"/>
  <c r="X164" i="4" s="1"/>
  <c r="X91" i="16"/>
  <c r="X52" i="16"/>
  <c r="X62" i="4"/>
  <c r="X135" i="4" s="1"/>
  <c r="R115" i="4"/>
  <c r="R79" i="20"/>
  <c r="R170" i="4" s="1"/>
  <c r="N128" i="4"/>
  <c r="W112" i="4"/>
  <c r="W98" i="4" s="1"/>
  <c r="W76" i="20"/>
  <c r="W167" i="4" s="1"/>
  <c r="T75" i="12"/>
  <c r="T105" i="4"/>
  <c r="T99" i="12"/>
  <c r="T160" i="4" s="1"/>
  <c r="N41" i="5"/>
  <c r="G160" i="17"/>
  <c r="B128" i="4"/>
  <c r="N112" i="4"/>
  <c r="N98" i="4" s="1"/>
  <c r="N76" i="20"/>
  <c r="N167" i="4" s="1"/>
  <c r="K128" i="4"/>
  <c r="X75" i="12"/>
  <c r="X105" i="4"/>
  <c r="X99" i="12"/>
  <c r="X160" i="4" s="1"/>
  <c r="H112" i="4"/>
  <c r="H76" i="20"/>
  <c r="H167" i="4" s="1"/>
  <c r="B112" i="4"/>
  <c r="B76" i="20"/>
  <c r="B167" i="4" s="1"/>
  <c r="I54" i="8"/>
  <c r="I101" i="4"/>
  <c r="I67" i="8"/>
  <c r="I156" i="4" s="1"/>
  <c r="Q59" i="20"/>
  <c r="Q115" i="4"/>
  <c r="Q79" i="20"/>
  <c r="Q170" i="4" s="1"/>
  <c r="D112" i="4" l="1"/>
  <c r="D76" i="20"/>
  <c r="D167" i="4" s="1"/>
  <c r="T112" i="4"/>
  <c r="T76" i="20"/>
  <c r="T167" i="4" s="1"/>
  <c r="R153" i="4"/>
  <c r="Q108" i="4"/>
  <c r="Q100" i="16"/>
  <c r="Q163" i="4" s="1"/>
  <c r="I61" i="4"/>
  <c r="I100" i="16"/>
  <c r="I163" i="4" s="1"/>
  <c r="F61" i="4"/>
  <c r="F134" i="4" s="1"/>
  <c r="F100" i="16"/>
  <c r="F163" i="4" s="1"/>
  <c r="F51" i="4"/>
  <c r="B100" i="16"/>
  <c r="B163" i="4" s="1"/>
  <c r="B61" i="4"/>
  <c r="Y134" i="4"/>
  <c r="Y51" i="4"/>
  <c r="M100" i="16"/>
  <c r="M163" i="4" s="1"/>
  <c r="M61" i="4"/>
  <c r="M134" i="4" s="1"/>
  <c r="E61" i="4"/>
  <c r="E134" i="4" s="1"/>
  <c r="E100" i="16"/>
  <c r="E163" i="4" s="1"/>
  <c r="J104" i="4"/>
  <c r="J73" i="12"/>
  <c r="J98" i="12"/>
  <c r="J159" i="4" s="1"/>
  <c r="F104" i="4"/>
  <c r="F73" i="12"/>
  <c r="F98" i="12"/>
  <c r="F159" i="4" s="1"/>
  <c r="I102" i="4"/>
  <c r="I96" i="12"/>
  <c r="I157" i="4" s="1"/>
  <c r="S102" i="4"/>
  <c r="S96" i="12"/>
  <c r="S157" i="4" s="1"/>
  <c r="M98" i="12"/>
  <c r="M159" i="4" s="1"/>
  <c r="M73" i="12"/>
  <c r="M104" i="4"/>
  <c r="C102" i="4"/>
  <c r="C98" i="4" s="1"/>
  <c r="C96" i="12"/>
  <c r="C157" i="4" s="1"/>
  <c r="K104" i="4"/>
  <c r="K73" i="12"/>
  <c r="K98" i="12"/>
  <c r="K159" i="4" s="1"/>
  <c r="Y102" i="4"/>
  <c r="Y96" i="12"/>
  <c r="Y157" i="4" s="1"/>
  <c r="B102" i="4"/>
  <c r="B98" i="4" s="1"/>
  <c r="B96" i="12"/>
  <c r="B157" i="4" s="1"/>
  <c r="U130" i="4"/>
  <c r="U51" i="4"/>
  <c r="N153" i="4"/>
  <c r="E130" i="4"/>
  <c r="E51" i="4"/>
  <c r="M130" i="4"/>
  <c r="M51" i="4"/>
  <c r="X99" i="4"/>
  <c r="X65" i="8"/>
  <c r="X154" i="4" s="1"/>
  <c r="L99" i="4"/>
  <c r="L65" i="8"/>
  <c r="L154" i="4" s="1"/>
  <c r="J99" i="4"/>
  <c r="J65" i="8"/>
  <c r="J154" i="4" s="1"/>
  <c r="H99" i="4"/>
  <c r="H65" i="8"/>
  <c r="H154" i="4" s="1"/>
  <c r="G99" i="4"/>
  <c r="G98" i="4" s="1"/>
  <c r="G65" i="8"/>
  <c r="G154" i="4" s="1"/>
  <c r="V153" i="4"/>
  <c r="E47" i="5"/>
  <c r="E43" i="5"/>
  <c r="E44" i="5"/>
  <c r="E45" i="5"/>
  <c r="E42" i="5"/>
  <c r="E46" i="5"/>
  <c r="L41" i="5"/>
  <c r="S42" i="5"/>
  <c r="S43" i="5"/>
  <c r="S44" i="5"/>
  <c r="S45" i="5"/>
  <c r="S46" i="5"/>
  <c r="S47" i="5"/>
  <c r="J45" i="5"/>
  <c r="J42" i="5"/>
  <c r="J43" i="5"/>
  <c r="J44" i="5"/>
  <c r="J47" i="5"/>
  <c r="J46" i="5"/>
  <c r="Q42" i="5"/>
  <c r="Q44" i="5"/>
  <c r="Q45" i="5"/>
  <c r="Q46" i="5"/>
  <c r="Q43" i="5"/>
  <c r="Q47" i="5"/>
  <c r="K41" i="5"/>
  <c r="S48" i="5"/>
  <c r="Q48" i="5"/>
  <c r="P43" i="5"/>
  <c r="P44" i="5"/>
  <c r="P45" i="5"/>
  <c r="P46" i="5"/>
  <c r="P47" i="5"/>
  <c r="P42" i="5"/>
  <c r="P41" i="5" s="1"/>
  <c r="I42" i="5"/>
  <c r="I45" i="5"/>
  <c r="I47" i="5"/>
  <c r="I46" i="5"/>
  <c r="I44" i="5"/>
  <c r="I43" i="5"/>
  <c r="I41" i="5" s="1"/>
  <c r="W42" i="5"/>
  <c r="W43" i="5"/>
  <c r="W44" i="5"/>
  <c r="W45" i="5"/>
  <c r="W46" i="5"/>
  <c r="W47" i="5"/>
  <c r="W41" i="5" s="1"/>
  <c r="R43" i="5"/>
  <c r="R45" i="5"/>
  <c r="R47" i="5"/>
  <c r="R44" i="5"/>
  <c r="R46" i="5"/>
  <c r="R42" i="5"/>
  <c r="P48" i="5"/>
  <c r="B42" i="5"/>
  <c r="B43" i="5"/>
  <c r="B45" i="5"/>
  <c r="B46" i="5"/>
  <c r="B47" i="5"/>
  <c r="B44" i="5"/>
  <c r="B41" i="5" s="1"/>
  <c r="M41" i="5"/>
  <c r="R48" i="5"/>
  <c r="G42" i="5"/>
  <c r="G44" i="5"/>
  <c r="G47" i="5"/>
  <c r="G46" i="5"/>
  <c r="G45" i="5"/>
  <c r="G43" i="5"/>
  <c r="G41" i="5" s="1"/>
  <c r="Q112" i="4"/>
  <c r="Q76" i="20"/>
  <c r="Q167" i="4" s="1"/>
  <c r="O100" i="16"/>
  <c r="O163" i="4" s="1"/>
  <c r="O61" i="4"/>
  <c r="W100" i="16"/>
  <c r="W163" i="4" s="1"/>
  <c r="W61" i="4"/>
  <c r="T73" i="12"/>
  <c r="T104" i="4"/>
  <c r="T98" i="12"/>
  <c r="T159" i="4" s="1"/>
  <c r="X100" i="16"/>
  <c r="X163" i="4" s="1"/>
  <c r="X61" i="4"/>
  <c r="F167" i="4"/>
  <c r="I112" i="4"/>
  <c r="I76" i="20"/>
  <c r="I167" i="4" s="1"/>
  <c r="M112" i="4"/>
  <c r="M76" i="20"/>
  <c r="X89" i="16"/>
  <c r="Y112" i="4"/>
  <c r="Y76" i="20"/>
  <c r="Y167" i="4" s="1"/>
  <c r="M99" i="4"/>
  <c r="M65" i="8"/>
  <c r="M154" i="4" s="1"/>
  <c r="L73" i="12"/>
  <c r="L104" i="4"/>
  <c r="L98" i="12"/>
  <c r="L159" i="4" s="1"/>
  <c r="Q99" i="4"/>
  <c r="Q65" i="8"/>
  <c r="U112" i="4"/>
  <c r="U98" i="4" s="1"/>
  <c r="U76" i="20"/>
  <c r="U167" i="4" s="1"/>
  <c r="P73" i="12"/>
  <c r="P104" i="4"/>
  <c r="P98" i="12"/>
  <c r="P159" i="4" s="1"/>
  <c r="H73" i="12"/>
  <c r="H104" i="4"/>
  <c r="H98" i="12"/>
  <c r="H159" i="4" s="1"/>
  <c r="I99" i="4"/>
  <c r="I65" i="8"/>
  <c r="G89" i="16"/>
  <c r="E112" i="4"/>
  <c r="E98" i="4" s="1"/>
  <c r="E76" i="20"/>
  <c r="E167" i="4" s="1"/>
  <c r="D73" i="12"/>
  <c r="D104" i="4"/>
  <c r="D98" i="12"/>
  <c r="D159" i="4" s="1"/>
  <c r="C134" i="4"/>
  <c r="C51" i="4"/>
  <c r="Y99" i="4"/>
  <c r="Y65" i="8"/>
  <c r="Y154" i="4" s="1"/>
  <c r="H100" i="16"/>
  <c r="H163" i="4" s="1"/>
  <c r="H61" i="4"/>
  <c r="X73" i="12"/>
  <c r="X104" i="4"/>
  <c r="X98" i="12"/>
  <c r="X159" i="4" s="1"/>
  <c r="L134" i="4"/>
  <c r="L51" i="4"/>
  <c r="T134" i="4"/>
  <c r="T51" i="4"/>
  <c r="V167" i="4"/>
  <c r="H89" i="16"/>
  <c r="D134" i="4"/>
  <c r="D51" i="4"/>
  <c r="G100" i="16"/>
  <c r="G163" i="4" s="1"/>
  <c r="G61" i="4"/>
  <c r="S112" i="4"/>
  <c r="S76" i="20"/>
  <c r="S167" i="4" s="1"/>
  <c r="O89" i="16"/>
  <c r="W89" i="16"/>
  <c r="P100" i="16"/>
  <c r="P163" i="4" s="1"/>
  <c r="P61" i="4"/>
  <c r="K134" i="4"/>
  <c r="K51" i="4"/>
  <c r="S134" i="4"/>
  <c r="S51" i="4"/>
  <c r="P89" i="16"/>
  <c r="Q98" i="4" l="1"/>
  <c r="B134" i="4"/>
  <c r="B51" i="4"/>
  <c r="B153" i="4" s="1"/>
  <c r="I134" i="4"/>
  <c r="I51" i="4"/>
  <c r="K102" i="4"/>
  <c r="K98" i="4" s="1"/>
  <c r="K153" i="4" s="1"/>
  <c r="K96" i="12"/>
  <c r="K157" i="4" s="1"/>
  <c r="M102" i="4"/>
  <c r="M96" i="12"/>
  <c r="M157" i="4" s="1"/>
  <c r="I98" i="4"/>
  <c r="S98" i="4"/>
  <c r="S153" i="4" s="1"/>
  <c r="F102" i="4"/>
  <c r="F98" i="4" s="1"/>
  <c r="F153" i="4" s="1"/>
  <c r="F96" i="12"/>
  <c r="F157" i="4" s="1"/>
  <c r="J102" i="4"/>
  <c r="J98" i="4" s="1"/>
  <c r="J153" i="4" s="1"/>
  <c r="J96" i="12"/>
  <c r="J157" i="4" s="1"/>
  <c r="J41" i="5"/>
  <c r="S41" i="5"/>
  <c r="R41" i="5"/>
  <c r="E41" i="5"/>
  <c r="Q41" i="5"/>
  <c r="U153" i="4"/>
  <c r="Q154" i="4"/>
  <c r="H102" i="4"/>
  <c r="H98" i="4" s="1"/>
  <c r="H96" i="12"/>
  <c r="H157" i="4" s="1"/>
  <c r="Q153" i="4"/>
  <c r="O134" i="4"/>
  <c r="O51" i="4"/>
  <c r="H134" i="4"/>
  <c r="H51" i="4"/>
  <c r="G134" i="4"/>
  <c r="G51" i="4"/>
  <c r="P102" i="4"/>
  <c r="P98" i="4" s="1"/>
  <c r="P96" i="12"/>
  <c r="P157" i="4" s="1"/>
  <c r="L102" i="4"/>
  <c r="L98" i="4" s="1"/>
  <c r="L153" i="4" s="1"/>
  <c r="L96" i="12"/>
  <c r="L157" i="4" s="1"/>
  <c r="M167" i="4"/>
  <c r="T102" i="4"/>
  <c r="T98" i="4" s="1"/>
  <c r="T153" i="4" s="1"/>
  <c r="T96" i="12"/>
  <c r="T157" i="4" s="1"/>
  <c r="E153" i="4"/>
  <c r="D102" i="4"/>
  <c r="D98" i="4" s="1"/>
  <c r="D153" i="4" s="1"/>
  <c r="D96" i="12"/>
  <c r="D157" i="4" s="1"/>
  <c r="I154" i="4"/>
  <c r="P134" i="4"/>
  <c r="P51" i="4"/>
  <c r="X102" i="4"/>
  <c r="X98" i="4" s="1"/>
  <c r="X96" i="12"/>
  <c r="X157" i="4" s="1"/>
  <c r="Y98" i="4"/>
  <c r="I153" i="4"/>
  <c r="M98" i="4"/>
  <c r="X134" i="4"/>
  <c r="X51" i="4"/>
  <c r="W134" i="4"/>
  <c r="W51" i="4"/>
  <c r="C153" i="4"/>
  <c r="X153" i="4" l="1"/>
  <c r="G153" i="4"/>
  <c r="W153" i="4"/>
  <c r="Y153" i="4"/>
  <c r="P153" i="4"/>
  <c r="H153" i="4"/>
  <c r="O153" i="4"/>
  <c r="M153" i="4"/>
</calcChain>
</file>

<file path=xl/sharedStrings.xml><?xml version="1.0" encoding="utf-8"?>
<sst xmlns="http://schemas.openxmlformats.org/spreadsheetml/2006/main" count="8364" uniqueCount="3249">
  <si>
    <t>JRC-IDEES-2023 - Integrated Database of the European Energy System</t>
  </si>
  <si>
    <t>Industrial sectors</t>
  </si>
  <si>
    <t>Prepared by JRC C.6</t>
  </si>
  <si>
    <t>v2023-1.00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</si>
  <si>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</si>
  <si>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</si>
  <si>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</si>
  <si>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</si>
  <si>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</si>
  <si>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</si>
  <si>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</si>
  <si>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</si>
  <si>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</si>
  <si>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</si>
  <si>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</si>
  <si>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</si>
  <si>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</si>
  <si>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</si>
  <si>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</si>
  <si>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</si>
  <si>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</si>
  <si>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</si>
  <si>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</si>
  <si>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</si>
  <si>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</si>
  <si>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</si>
  <si>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</si>
  <si>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</si>
  <si>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</si>
  <si>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</si>
  <si>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</si>
  <si>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</si>
  <si>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Fuel oil</t>
  </si>
  <si>
    <t>Other liquids</t>
  </si>
  <si>
    <t>Gas</t>
  </si>
  <si>
    <t>Natural gas and biogas</t>
  </si>
  <si>
    <t>Derived gases</t>
  </si>
  <si>
    <t>RES and wastes</t>
  </si>
  <si>
    <t>Biomass and waste</t>
  </si>
  <si>
    <t>Distributed steam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</si>
  <si>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</si>
  <si>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</si>
  <si>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</si>
  <si>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</si>
  <si>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</si>
  <si>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</si>
  <si>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</si>
  <si>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</si>
  <si>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</si>
  <si>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</si>
  <si>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</si>
  <si>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</si>
  <si>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</si>
  <si>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</si>
  <si>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</si>
  <si>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</si>
  <si>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</si>
  <si>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(M€2023)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</si>
  <si>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</si>
  <si>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</si>
  <si>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</si>
  <si>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</si>
  <si>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</si>
  <si>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</si>
  <si>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</si>
  <si>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</si>
  <si>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</si>
  <si>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</si>
  <si>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</si>
  <si>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</si>
  <si>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</si>
  <si>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</si>
  <si>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Gases</t>
  </si>
  <si>
    <t>Natural gas</t>
  </si>
  <si>
    <t>Biogas</t>
  </si>
  <si>
    <t>Liquid biofuels</t>
  </si>
  <si>
    <t>Solar</t>
  </si>
  <si>
    <t>Geothermal</t>
  </si>
  <si>
    <t>Ambient heat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</si>
  <si>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</si>
  <si>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</si>
  <si>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</si>
  <si>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</si>
  <si>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</si>
  <si>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</si>
  <si>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</si>
  <si>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M€2023)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</si>
  <si>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</si>
  <si>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</si>
  <si>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</si>
  <si>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</si>
  <si>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</si>
  <si>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</si>
  <si>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</si>
  <si>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</si>
  <si>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</si>
  <si>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</si>
  <si>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</si>
  <si>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</si>
  <si>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</si>
  <si>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</si>
  <si>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</si>
  <si>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</si>
  <si>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</si>
  <si>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</si>
  <si>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</si>
  <si>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</si>
  <si>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</si>
  <si>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</si>
  <si>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</si>
  <si>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</si>
  <si>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PROCESS_EMI.ktCO2.FR.NSI.TOTAL</t>
  </si>
  <si>
    <t>Market shares of CO2 emissions (%)</t>
  </si>
  <si>
    <t>VA.Meuro2023.FR.ISI.BF_BOF</t>
  </si>
  <si>
    <t>VA.Meuro2023.FR.ISI.EAF</t>
  </si>
  <si>
    <t>Physical output (kt steel)</t>
  </si>
  <si>
    <t>OUTPUT.kt.FR.ISI.BF_BOF</t>
  </si>
  <si>
    <t>OUTPUT.kt.FR.ISI.EAF</t>
  </si>
  <si>
    <t>Installed capacity (kt steel production)</t>
  </si>
  <si>
    <t>CAP.kt.FR.ISI.BF_BOF</t>
  </si>
  <si>
    <t>CAP.kt.FR.ISI.EAF</t>
  </si>
  <si>
    <t>Capacity investment (kt steel production)</t>
  </si>
  <si>
    <t>NEWCAP.kt.FR.ISI.BF_BOF</t>
  </si>
  <si>
    <t>NEWCAP.kt.FR.ISI.EAF</t>
  </si>
  <si>
    <t>Decommissioned capacity (kt steel production)</t>
  </si>
  <si>
    <t>Idle capacity (kt steel production)</t>
  </si>
  <si>
    <t>FEC.ktoe.FR.ISI.TOTAL.TOTAL.TOTAL.TOTAL</t>
  </si>
  <si>
    <t>FEC.ktoe.FR.ISI.TOTAL.TOTAL.TOTAL.NONCOKE_SOLIDS</t>
  </si>
  <si>
    <t>FEC.ktoe.FR.ISI.TOTAL.TOTAL.TOTAL.COKE</t>
  </si>
  <si>
    <t>FEC.ktoe.FR.ISI.TOTAL.TOTAL.TOTAL.RFG</t>
  </si>
  <si>
    <t>FEC.ktoe.FR.ISI.TOTAL.TOTAL.TOTAL.LPG</t>
  </si>
  <si>
    <t>FEC.ktoe.FR.ISI.TOTAL.TOTAL.TOTAL.DIESEL</t>
  </si>
  <si>
    <t>FEC.ktoe.FR.ISI.TOTAL.TOTAL.TOTAL.RFO</t>
  </si>
  <si>
    <t>FEC.ktoe.FR.ISI.TOTAL.TOTAL.TOTAL.OTHER</t>
  </si>
  <si>
    <t>FEC.ktoe.FR.ISI.TOTAL.TOTAL.TOTAL.NG</t>
  </si>
  <si>
    <t>FEC.ktoe.FR.ISI.TOTAL.TOTAL.TOTAL.DERIVED</t>
  </si>
  <si>
    <t>FEC.ktoe.FR.ISI.TOTAL.TOTAL.TOTAL.BIOMASS_WASTE</t>
  </si>
  <si>
    <t>FEC.ktoe.FR.ISI.TOTAL.TOTAL.TOTAL.BIOGAS</t>
  </si>
  <si>
    <t>FEC.ktoe.FR.ISI.TOTAL.TOTAL.TOTAL.LIQBIO</t>
  </si>
  <si>
    <t>FEC.ktoe.FR.ISI.TOTAL.TOTAL.TOTAL.SOLAR</t>
  </si>
  <si>
    <t>FEC.ktoe.FR.ISI.TOTAL.TOTAL.TOTAL.GEO</t>
  </si>
  <si>
    <t>FEC.ktoe.FR.ISI.TOTAL.TOTAL.TOTAL.AMBIENT</t>
  </si>
  <si>
    <t>FEC.ktoe.FR.ISI.TOTAL.TOTAL.TOTAL.STEAM_DISTR</t>
  </si>
  <si>
    <t>FEC.ktoe.FR.ISI.TOTAL.TOTAL.TOTAL.ELEC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</si>
  <si>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</si>
  <si>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</si>
  <si>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</si>
  <si>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</si>
  <si>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</si>
  <si>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</si>
  <si>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</si>
  <si>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</si>
  <si>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</si>
  <si>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FEC.ktoe.FR.ISI.BF_BOF.TOTAL.TOTAL.TOTAL</t>
  </si>
  <si>
    <t>FEC.ktoe.FR.ISI.BF_BOF.LIGHT.GENERIC.ELEC</t>
  </si>
  <si>
    <t>FEC.ktoe.FR.ISI.BF_BOF.AIRCOMP.GENERIC.ELEC</t>
  </si>
  <si>
    <t>FEC.ktoe.FR.ISI.BF_BOF.MOTOR.GENERIC.ELEC</t>
  </si>
  <si>
    <t>FEC.ktoe.FR.ISI.BF_BOF.FANS.GENERIC.ELEC</t>
  </si>
  <si>
    <t>FEC.ktoe.FR.ISI.BF_BOF.LOW_ENTH.TOTAL.TOTAL</t>
  </si>
  <si>
    <t>Diesel oil and liquid biofuels</t>
  </si>
  <si>
    <t>FEC.ktoe.FR.ISI.BF_BOF.LOW_ENTH.THERM.DIESEL_LIQBIO</t>
  </si>
  <si>
    <t>FEC.ktoe.FR.ISI.BF_BOF.LOW_ENTH.THERM.NG_BIOGAS</t>
  </si>
  <si>
    <t>FEC.ktoe.FR.ISI.BF_BOF.LOW_ENTH.THERM.SOLAR_GEO</t>
  </si>
  <si>
    <t>FEC.ktoe.FR.ISI.BF_BOF.LOW_ENTH.HP.AMBIENT</t>
  </si>
  <si>
    <t>FEC.ktoe.FR.ISI.BF_BOF.LOW_ENTH.THERM.ELEC</t>
  </si>
  <si>
    <t>Steel: Sinter/Pellet-making</t>
  </si>
  <si>
    <t>FEC.ktoe.FR.ISI.BF_BOF.SINTERING.TOTAL.TOTAL</t>
  </si>
  <si>
    <t>FEC.ktoe.FR.ISI.BF_BOF.SINTERING.THERM.NONCOKE_SOLIDS</t>
  </si>
  <si>
    <t>FEC.ktoe.FR.ISI.BF_BOF.SINTERING.THERM.RFO</t>
  </si>
  <si>
    <t>FEC.ktoe.FR.ISI.BF_BOF.SINTERING.THERM.NG_BIOGAS</t>
  </si>
  <si>
    <t>FEC.ktoe.FR.ISI.BF_BOF.SINTERING.THERM.DERIVED</t>
  </si>
  <si>
    <t>FEC.ktoe.FR.ISI.BF_BOF.SINTERING.THERM.ELEC</t>
  </si>
  <si>
    <t>Steel: Blast /Basic oxygen furnace</t>
  </si>
  <si>
    <t>FEC.ktoe.FR.ISI.BF_BOF.BLAST_FURNACE.TOTAL.TOTAL</t>
  </si>
  <si>
    <t>FEC.ktoe.FR.ISI.BF_BOF.BLAST_FURNACE.THERM.NONCOKE_SOLIDS</t>
  </si>
  <si>
    <t>FEC.ktoe.FR.ISI.BF_BOF.BLAST_FURNACE.THERM.COKE</t>
  </si>
  <si>
    <t>FEC.ktoe.FR.ISI.BF_BOF.BLAST_FURNACE.THERM.RFO</t>
  </si>
  <si>
    <t>FEC.ktoe.FR.ISI.BF_BOF.BLAST_FURNACE.THERM.NG_BIOGAS</t>
  </si>
  <si>
    <t>FEC.ktoe.FR.ISI.BF_BOF.BLAST_FURNACE.THERM.DERIVED</t>
  </si>
  <si>
    <t>Steel: Furnaces, refining and rolling</t>
  </si>
  <si>
    <t>FEC.ktoe.FR.ISI.BF_BOF.REFINING.TOTAL.TOTAL</t>
  </si>
  <si>
    <t>Steel: Furnaces, refining and rolling - Thermal</t>
  </si>
  <si>
    <t>FEC.ktoe.FR.ISI.BF_BOF.REFINING.THERM.TOTAL</t>
  </si>
  <si>
    <t>FEC.ktoe.FR.ISI.BF_BOF.REFINING.THERM.LPG</t>
  </si>
  <si>
    <t>FEC.ktoe.FR.ISI.BF_BOF.REFINING.THERM.DIESEL_LIQBIO</t>
  </si>
  <si>
    <t>FEC.ktoe.FR.ISI.BF_BOF.REFINING.THERM.RFO</t>
  </si>
  <si>
    <t>FEC.ktoe.FR.ISI.BF_BOF.REFINING.THERM.NG_BIOGAS</t>
  </si>
  <si>
    <t>Steel: Furnaces, refining and rolling - Electric</t>
  </si>
  <si>
    <t>FEC.ktoe.FR.ISI.BF_BOF.REFINING.ELEC.ELEC</t>
  </si>
  <si>
    <t>Steel: Product finishing</t>
  </si>
  <si>
    <t>Steel: Product finishing - Thermal</t>
  </si>
  <si>
    <t>FEC.ktoe.FR.ISI.BF_BOF.FINISHING.THERM.TOTAL</t>
  </si>
  <si>
    <t>FEC.ktoe.FR.ISI.BF_BOF.FINISHING.THERM.LPG</t>
  </si>
  <si>
    <t>FEC.ktoe.FR.ISI.BF_BOF.FINISHING.THERM.DIESEL_LIQBIO</t>
  </si>
  <si>
    <t>FEC.ktoe.FR.ISI.BF_BOF.FINISHING.THERM.NG_BIOGAS</t>
  </si>
  <si>
    <t>Steel: Product finishing - Steam</t>
  </si>
  <si>
    <t>FEC.ktoe.FR.ISI.BF_BOF.FINISHING_STEAM.TOTAL.TOTAL</t>
  </si>
  <si>
    <t>FEC.ktoe.FR.ISI.BF_BOF.FINISHING_STEAM.STEAM.NONCOKE_SOLIDS</t>
  </si>
  <si>
    <t>FEC.ktoe.FR.ISI.BF_BOF.FINISHING_STEAM.STEAM.RFG</t>
  </si>
  <si>
    <t>FEC.ktoe.FR.ISI.BF_BOF.FINISHING_STEAM.STEAM.LPG</t>
  </si>
  <si>
    <t>FEC.ktoe.FR.ISI.BF_BOF.FINISHING_STEAM.STEAM.DIESEL_LIQBIO</t>
  </si>
  <si>
    <t>FEC.ktoe.FR.ISI.BF_BOF.FINISHING_STEAM.STEAM.RFO</t>
  </si>
  <si>
    <t>FEC.ktoe.FR.ISI.BF_BOF.FINISHING_STEAM.STEAM.OTHER</t>
  </si>
  <si>
    <t>FEC.ktoe.FR.ISI.BF_BOF.FINISHING_STEAM.STEAM.NG_BIOGAS</t>
  </si>
  <si>
    <t>FEC.ktoe.FR.ISI.BF_BOF.FINISHING_STEAM.STEAM.DERIVED</t>
  </si>
  <si>
    <t>FEC.ktoe.FR.ISI.BF_BOF.FINISHING_STEAM.STEAM.BIOMASS_WASTE</t>
  </si>
  <si>
    <t>FEC.ktoe.FR.ISI.BF_BOF.FINISHING_STEAM.STEAM.STEAM_DISTR</t>
  </si>
  <si>
    <t>Steel: Product finishing - Electric</t>
  </si>
  <si>
    <t>FEC.ktoe.FR.ISI.BF_BOF.FINISHING.ELEC.ELEC</t>
  </si>
  <si>
    <t>FEC.ktoe.FR.ISI.EAF.TOTAL.TOTAL.TOTAL</t>
  </si>
  <si>
    <t>FEC.ktoe.FR.ISI.EAF.LIGHT.GENERIC.ELEC</t>
  </si>
  <si>
    <t>FEC.ktoe.FR.ISI.EAF.AIRCOMP.GENERIC.ELEC</t>
  </si>
  <si>
    <t>FEC.ktoe.FR.ISI.EAF.MOTOR.GENERIC.ELEC</t>
  </si>
  <si>
    <t>FEC.ktoe.FR.ISI.EAF.FANS.GENERIC.ELEC</t>
  </si>
  <si>
    <t>FEC.ktoe.FR.ISI.EAF.LOW_ENTH.TOTAL.TOTAL</t>
  </si>
  <si>
    <t>FEC.ktoe.FR.ISI.EAF.LOW_ENTH.THERM.DIESEL_LIQBIO</t>
  </si>
  <si>
    <t>FEC.ktoe.FR.ISI.EAF.LOW_ENTH.THERM.NG_BIOGAS</t>
  </si>
  <si>
    <t>FEC.ktoe.FR.ISI.EAF.LOW_ENTH.THERM.SOLAR_GEO</t>
  </si>
  <si>
    <t>FEC.ktoe.FR.ISI.EAF.LOW_ENTH.HP.AMBIENT</t>
  </si>
  <si>
    <t>FEC.ktoe.FR.ISI.EAF.LOW_ENTH.THERM.ELEC</t>
  </si>
  <si>
    <t>Steel: Smelters</t>
  </si>
  <si>
    <t>FEC.ktoe.FR.ISI.EAF.SMELTING.TOTAL.TOTAL</t>
  </si>
  <si>
    <t>FEC.ktoe.FR.ISI.EAF.SMELTING.THERM.NONCOKE_SOLIDS</t>
  </si>
  <si>
    <t>FEC.ktoe.FR.ISI.EAF.SMELTING.THERM.RFO</t>
  </si>
  <si>
    <t>FEC.ktoe.FR.ISI.EAF.SMELTING.THERM.NG_BIOGAS</t>
  </si>
  <si>
    <t>FEC.ktoe.FR.ISI.EAF.SMELTING.THERM.DERIVED</t>
  </si>
  <si>
    <t>Steel: Electric arc</t>
  </si>
  <si>
    <t>FEC.ktoe.FR.ISI.EAF.ARC_FURNACE.ELEC.ELEC</t>
  </si>
  <si>
    <t>FEC.ktoe.FR.ISI.EAF.REFINING.TOTAL.TOTAL</t>
  </si>
  <si>
    <t>FEC.ktoe.FR.ISI.EAF.REFINING.THERM.TOTAL</t>
  </si>
  <si>
    <t>FEC.ktoe.FR.ISI.EAF.REFINING.THERM.LPG</t>
  </si>
  <si>
    <t>FEC.ktoe.FR.ISI.EAF.REFINING.THERM.DIESEL_LIQBIO</t>
  </si>
  <si>
    <t>FEC.ktoe.FR.ISI.EAF.REFINING.THERM.RFO</t>
  </si>
  <si>
    <t>FEC.ktoe.FR.ISI.EAF.REFINING.THERM.NG_BIOGAS</t>
  </si>
  <si>
    <t>FEC.ktoe.FR.ISI.EAF.REFINING.ELEC.ELEC</t>
  </si>
  <si>
    <t>FEC.ktoe.FR.ISI.EAF.FINISHING.THERM.TOTAL</t>
  </si>
  <si>
    <t>FEC.ktoe.FR.ISI.EAF.FINISHING.THERM.LPG</t>
  </si>
  <si>
    <t>FEC.ktoe.FR.ISI.EAF.FINISHING.THERM.DIESEL_LIQBIO</t>
  </si>
  <si>
    <t>FEC.ktoe.FR.ISI.EAF.FINISHING.THERM.NG_BIOGAS</t>
  </si>
  <si>
    <t>FEC.ktoe.FR.ISI.EAF.FINISHING_STEAM.TOTAL.TOTAL</t>
  </si>
  <si>
    <t>FEC.ktoe.FR.ISI.EAF.FINISHING_STEAM.STEAM.NONCOKE_SOLIDS</t>
  </si>
  <si>
    <t>FEC.ktoe.FR.ISI.EAF.FINISHING_STEAM.STEAM.RFG</t>
  </si>
  <si>
    <t>FEC.ktoe.FR.ISI.EAF.FINISHING_STEAM.STEAM.LPG</t>
  </si>
  <si>
    <t>FEC.ktoe.FR.ISI.EAF.FINISHING_STEAM.STEAM.DIESEL_LIQBIO</t>
  </si>
  <si>
    <t>FEC.ktoe.FR.ISI.EAF.FINISHING_STEAM.STEAM.RFO</t>
  </si>
  <si>
    <t>FEC.ktoe.FR.ISI.EAF.FINISHING_STEAM.STEAM.OTHER</t>
  </si>
  <si>
    <t>FEC.ktoe.FR.ISI.EAF.FINISHING_STEAM.STEAM.NG_BIOGAS</t>
  </si>
  <si>
    <t>FEC.ktoe.FR.ISI.EAF.FINISHING_STEAM.STEAM.DERIVED</t>
  </si>
  <si>
    <t>FEC.ktoe.FR.ISI.EAF.FINISHING_STEAM.STEAM.BIOMASS_WASTE</t>
  </si>
  <si>
    <t>FEC.ktoe.FR.ISI.EAF.FINISHING_STEAM.STEAM.STEAM_DISTR</t>
  </si>
  <si>
    <t>FEC.ktoe.FR.ISI.EAF.FINISHING.ELEC.ELEC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</si>
  <si>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</si>
  <si>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</si>
  <si>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</si>
  <si>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UED.ktoe.FR.ISI.BF_BOF.TOTAL.TOTAL.TOTAL</t>
  </si>
  <si>
    <t>UED.ktoe.FR.ISI.BF_BOF.LIGHT.GENERIC.ELEC</t>
  </si>
  <si>
    <t>UED.ktoe.FR.ISI.BF_BOF.AIRCOMP.GENERIC.ELEC</t>
  </si>
  <si>
    <t>UED.ktoe.FR.ISI.BF_BOF.MOTOR.GENERIC.ELEC</t>
  </si>
  <si>
    <t>UED.ktoe.FR.ISI.BF_BOF.FANS.GENERIC.ELEC</t>
  </si>
  <si>
    <t>UED.ktoe.FR.ISI.BF_BOF.LOW_ENTH.TOTAL.TOTAL</t>
  </si>
  <si>
    <t>UED.ktoe.FR.ISI.BF_BOF.LOW_ENTH.THERM.DIESEL_LIQBIO</t>
  </si>
  <si>
    <t>UED.ktoe.FR.ISI.BF_BOF.LOW_ENTH.THERM.NG_BIOGAS</t>
  </si>
  <si>
    <t>UED.ktoe.FR.ISI.BF_BOF.LOW_ENTH.THERM.SOLAR_GEO</t>
  </si>
  <si>
    <t>UED.ktoe.FR.ISI.BF_BOF.LOW_ENTH.HP.AMBIENT</t>
  </si>
  <si>
    <t>UED.ktoe.FR.ISI.BF_BOF.LOW_ENTH.THERM.ELEC</t>
  </si>
  <si>
    <t>UED.ktoe.FR.ISI.BF_BOF.SINTERING.TOTAL.TOTAL</t>
  </si>
  <si>
    <t>UED.ktoe.FR.ISI.BF_BOF.SINTERING.THERM.NONCOKE_SOLIDS</t>
  </si>
  <si>
    <t>UED.ktoe.FR.ISI.BF_BOF.SINTERING.THERM.RFO</t>
  </si>
  <si>
    <t>UED.ktoe.FR.ISI.BF_BOF.SINTERING.THERM.NG_BIOGAS</t>
  </si>
  <si>
    <t>UED.ktoe.FR.ISI.BF_BOF.SINTERING.THERM.DERIVED</t>
  </si>
  <si>
    <t>UED.ktoe.FR.ISI.BF_BOF.SINTERING.THERM.ELEC</t>
  </si>
  <si>
    <t>UED.ktoe.FR.ISI.BF_BOF.BLAST_FURNACE.TOTAL.TOTAL</t>
  </si>
  <si>
    <t>UED.ktoe.FR.ISI.BF_BOF.BLAST_FURNACE.THERM.NONCOKE_SOLIDS</t>
  </si>
  <si>
    <t>UED.ktoe.FR.ISI.BF_BOF.BLAST_FURNACE.THERM.COKE</t>
  </si>
  <si>
    <t>UED.ktoe.FR.ISI.BF_BOF.BLAST_FURNACE.THERM.RFO</t>
  </si>
  <si>
    <t>UED.ktoe.FR.ISI.BF_BOF.BLAST_FURNACE.THERM.NG_BIOGAS</t>
  </si>
  <si>
    <t>UED.ktoe.FR.ISI.BF_BOF.BLAST_FURNACE.THERM.DERIVED</t>
  </si>
  <si>
    <t>UED.ktoe.FR.ISI.BF_BOF.REFINING.TOTAL.TOTAL</t>
  </si>
  <si>
    <t>UED.ktoe.FR.ISI.BF_BOF.REFINING.THERM.TOTAL</t>
  </si>
  <si>
    <t>UED.ktoe.FR.ISI.BF_BOF.REFINING.THERM.LPG</t>
  </si>
  <si>
    <t>UED.ktoe.FR.ISI.BF_BOF.REFINING.THERM.DIESEL_LIQBIO</t>
  </si>
  <si>
    <t>UED.ktoe.FR.ISI.BF_BOF.REFINING.THERM.RFO</t>
  </si>
  <si>
    <t>UED.ktoe.FR.ISI.BF_BOF.REFINING.THERM.NG_BIOGAS</t>
  </si>
  <si>
    <t>UED.ktoe.FR.ISI.BF_BOF.REFINING.ELEC.ELEC</t>
  </si>
  <si>
    <t>UED.ktoe.FR.ISI.BF_BOF.FINISHING.THERM.TOTAL</t>
  </si>
  <si>
    <t>UED.ktoe.FR.ISI.BF_BOF.FINISHING.THERM.LPG</t>
  </si>
  <si>
    <t>UED.ktoe.FR.ISI.BF_BOF.FINISHING.THERM.DIESEL_LIQBIO</t>
  </si>
  <si>
    <t>UED.ktoe.FR.ISI.BF_BOF.FINISHING.THERM.NG_BIOGAS</t>
  </si>
  <si>
    <t>UED.ktoe.FR.ISI.BF_BOF.FINISHING_STEAM.TOTAL.TOTAL</t>
  </si>
  <si>
    <t>UED.ktoe.FR.ISI.BF_BOF.FINISHING_STEAM.STEAM.NONCOKE_SOLIDS</t>
  </si>
  <si>
    <t>UED.ktoe.FR.ISI.BF_BOF.FINISHING_STEAM.STEAM.RFG</t>
  </si>
  <si>
    <t>UED.ktoe.FR.ISI.BF_BOF.FINISHING_STEAM.STEAM.LPG</t>
  </si>
  <si>
    <t>UED.ktoe.FR.ISI.BF_BOF.FINISHING_STEAM.STEAM.DIESEL_LIQBIO</t>
  </si>
  <si>
    <t>UED.ktoe.FR.ISI.BF_BOF.FINISHING_STEAM.STEAM.RFO</t>
  </si>
  <si>
    <t>UED.ktoe.FR.ISI.BF_BOF.FINISHING_STEAM.STEAM.OTHER</t>
  </si>
  <si>
    <t>UED.ktoe.FR.ISI.BF_BOF.FINISHING_STEAM.STEAM.NG_BIOGAS</t>
  </si>
  <si>
    <t>UED.ktoe.FR.ISI.BF_BOF.FINISHING_STEAM.STEAM.DERIVED</t>
  </si>
  <si>
    <t>UED.ktoe.FR.ISI.BF_BOF.FINISHING_STEAM.STEAM.BIOMASS_WASTE</t>
  </si>
  <si>
    <t>UED.ktoe.FR.ISI.BF_BOF.FINISHING_STEAM.STEAM.STEAM_DISTR</t>
  </si>
  <si>
    <t>UED.ktoe.FR.ISI.BF_BOF.FINISHING.ELEC.ELEC</t>
  </si>
  <si>
    <t>UED.ktoe.FR.ISI.EAF.TOTAL.TOTAL.TOTAL</t>
  </si>
  <si>
    <t>UED.ktoe.FR.ISI.EAF.LIGHT.GENERIC.ELEC</t>
  </si>
  <si>
    <t>UED.ktoe.FR.ISI.EAF.AIRCOMP.GENERIC.ELEC</t>
  </si>
  <si>
    <t>UED.ktoe.FR.ISI.EAF.MOTOR.GENERIC.ELEC</t>
  </si>
  <si>
    <t>UED.ktoe.FR.ISI.EAF.FANS.GENERIC.ELEC</t>
  </si>
  <si>
    <t>UED.ktoe.FR.ISI.EAF.LOW_ENTH.TOTAL.TOTAL</t>
  </si>
  <si>
    <t>UED.ktoe.FR.ISI.EAF.LOW_ENTH.THERM.DIESEL_LIQBIO</t>
  </si>
  <si>
    <t>UED.ktoe.FR.ISI.EAF.LOW_ENTH.THERM.NG_BIOGAS</t>
  </si>
  <si>
    <t>UED.ktoe.FR.ISI.EAF.LOW_ENTH.THERM.SOLAR_GEO</t>
  </si>
  <si>
    <t>UED.ktoe.FR.ISI.EAF.LOW_ENTH.HP.AMBIENT</t>
  </si>
  <si>
    <t>UED.ktoe.FR.ISI.EAF.LOW_ENTH.THERM.ELEC</t>
  </si>
  <si>
    <t>UED.ktoe.FR.ISI.EAF.SMELTING.TOTAL.TOTAL</t>
  </si>
  <si>
    <t>UED.ktoe.FR.ISI.EAF.SMELTING.THERM.NONCOKE_SOLIDS</t>
  </si>
  <si>
    <t>UED.ktoe.FR.ISI.EAF.SMELTING.THERM.RFO</t>
  </si>
  <si>
    <t>UED.ktoe.FR.ISI.EAF.SMELTING.THERM.NG_BIOGAS</t>
  </si>
  <si>
    <t>UED.ktoe.FR.ISI.EAF.SMELTING.THERM.DERIVED</t>
  </si>
  <si>
    <t>UED.ktoe.FR.ISI.EAF.ARC_FURNACE.ELEC.ELEC</t>
  </si>
  <si>
    <t>UED.ktoe.FR.ISI.EAF.REFINING.TOTAL.TOTAL</t>
  </si>
  <si>
    <t>UED.ktoe.FR.ISI.EAF.REFINING.THERM.TOTAL</t>
  </si>
  <si>
    <t>UED.ktoe.FR.ISI.EAF.REFINING.THERM.LPG</t>
  </si>
  <si>
    <t>UED.ktoe.FR.ISI.EAF.REFINING.THERM.DIESEL_LIQBIO</t>
  </si>
  <si>
    <t>UED.ktoe.FR.ISI.EAF.REFINING.THERM.RFO</t>
  </si>
  <si>
    <t>UED.ktoe.FR.ISI.EAF.REFINING.THERM.NG_BIOGAS</t>
  </si>
  <si>
    <t>UED.ktoe.FR.ISI.EAF.REFINING.ELEC.ELEC</t>
  </si>
  <si>
    <t>UED.ktoe.FR.ISI.EAF.FINISHING.THERM.TOTAL</t>
  </si>
  <si>
    <t>UED.ktoe.FR.ISI.EAF.FINISHING.THERM.LPG</t>
  </si>
  <si>
    <t>UED.ktoe.FR.ISI.EAF.FINISHING.THERM.DIESEL_LIQBIO</t>
  </si>
  <si>
    <t>UED.ktoe.FR.ISI.EAF.FINISHING.THERM.NG_BIOGAS</t>
  </si>
  <si>
    <t>UED.ktoe.FR.ISI.EAF.FINISHING_STEAM.TOTAL.TOTAL</t>
  </si>
  <si>
    <t>UED.ktoe.FR.ISI.EAF.FINISHING_STEAM.STEAM.NONCOKE_SOLIDS</t>
  </si>
  <si>
    <t>UED.ktoe.FR.ISI.EAF.FINISHING_STEAM.STEAM.RFG</t>
  </si>
  <si>
    <t>UED.ktoe.FR.ISI.EAF.FINISHING_STEAM.STEAM.LPG</t>
  </si>
  <si>
    <t>UED.ktoe.FR.ISI.EAF.FINISHING_STEAM.STEAM.DIESEL_LIQBIO</t>
  </si>
  <si>
    <t>UED.ktoe.FR.ISI.EAF.FINISHING_STEAM.STEAM.RFO</t>
  </si>
  <si>
    <t>UED.ktoe.FR.ISI.EAF.FINISHING_STEAM.STEAM.OTHER</t>
  </si>
  <si>
    <t>UED.ktoe.FR.ISI.EAF.FINISHING_STEAM.STEAM.NG_BIOGAS</t>
  </si>
  <si>
    <t>UED.ktoe.FR.ISI.EAF.FINISHING_STEAM.STEAM.DERIVED</t>
  </si>
  <si>
    <t>UED.ktoe.FR.ISI.EAF.FINISHING_STEAM.STEAM.BIOMASS_WASTE</t>
  </si>
  <si>
    <t>UED.ktoe.FR.ISI.EAF.FINISHING_STEAM.STEAM.STEAM_DISTR</t>
  </si>
  <si>
    <t>UED.ktoe.FR.ISI.EAF.FINISHING.ELEC.ELEC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</si>
  <si>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</si>
  <si>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</si>
  <si>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</si>
  <si>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FUEL_EMI.ktCO2.FR.ISI.BF_BOF.LIGHT.GENERIC.ELEC</t>
  </si>
  <si>
    <t>FUEL_EMI.ktCO2.FR.ISI.BF_BOF.AIRCOMP.GENERIC.ELEC</t>
  </si>
  <si>
    <t>FUEL_EMI.ktCO2.FR.ISI.BF_BOF.MOTOR.GENERIC.ELEC</t>
  </si>
  <si>
    <t>FUEL_EMI.ktCO2.FR.ISI.BF_BOF.FANS.GENERIC.ELEC</t>
  </si>
  <si>
    <t>FUEL_EMI.ktCO2.FR.ISI.BF_BOF.LOW_ENTH.TOTAL.TOTAL</t>
  </si>
  <si>
    <t>FUEL_EMI.ktCO2.FR.ISI.BF_BOF.LOW_ENTH.THERM.DIESEL_LIQBIO</t>
  </si>
  <si>
    <t>FUEL_EMI.ktCO2.FR.ISI.BF_BOF.LOW_ENTH.THERM.NG_BIOGAS</t>
  </si>
  <si>
    <t>FUEL_EMI.ktCO2.FR.ISI.BF_BOF.LOW_ENTH.THERM.SOLAR_GEO</t>
  </si>
  <si>
    <t>FUEL_EMI.ktCO2.FR.ISI.BF_BOF.LOW_ENTH.HP.AMBIENT</t>
  </si>
  <si>
    <t>FUEL_EMI.ktCO2.FR.ISI.BF_BOF.LOW_ENTH.THERM.ELEC</t>
  </si>
  <si>
    <t>FUEL_EMI.ktCO2.FR.ISI.BF_BOF.SINTERING.TOTAL.TOTAL</t>
  </si>
  <si>
    <t>FUEL_EMI.ktCO2.FR.ISI.BF_BOF.SINTERING.THERM.NONCOKE_SOLIDS</t>
  </si>
  <si>
    <t>FUEL_EMI.ktCO2.FR.ISI.BF_BOF.SINTERING.THERM.RFO</t>
  </si>
  <si>
    <t>FUEL_EMI.ktCO2.FR.ISI.BF_BOF.SINTERING.THERM.NG_BIOGAS</t>
  </si>
  <si>
    <t>FUEL_EMI.ktCO2.FR.ISI.BF_BOF.SINTERING.THERM.DERIVED</t>
  </si>
  <si>
    <t>FUEL_EMI.ktCO2.FR.ISI.BF_BOF.SINTERING.THERM.ELEC</t>
  </si>
  <si>
    <t>FUEL_EMI.ktCO2.FR.ISI.BF_BOF.BLAST_FURNACE.TOTAL.TOTAL</t>
  </si>
  <si>
    <t>FUEL_EMI.ktCO2.FR.ISI.BF_BOF.BLAST_FURNACE.THERM.NONCOKE_SOLIDS</t>
  </si>
  <si>
    <t>FUEL_EMI.ktCO2.FR.ISI.BF_BOF.BLAST_FURNACE.THERM.COKE</t>
  </si>
  <si>
    <t>FUEL_EMI.ktCO2.FR.ISI.BF_BOF.BLAST_FURNACE.THERM.RFO</t>
  </si>
  <si>
    <t>FUEL_EMI.ktCO2.FR.ISI.BF_BOF.BLAST_FURNACE.THERM.NG_BIOGAS</t>
  </si>
  <si>
    <t>FUEL_EMI.ktCO2.FR.ISI.BF_BOF.BLAST_FURNACE.THERM.DERIVED</t>
  </si>
  <si>
    <t>FUEL_EMI.ktCO2.FR.ISI.BF_BOF.REFINING.TOTAL.TOTAL</t>
  </si>
  <si>
    <t>FUEL_EMI.ktCO2.FR.ISI.BF_BOF.REFINING.THERM.TOTAL</t>
  </si>
  <si>
    <t>FUEL_EMI.ktCO2.FR.ISI.BF_BOF.REFINING.THERM.LPG</t>
  </si>
  <si>
    <t>FUEL_EMI.ktCO2.FR.ISI.BF_BOF.REFINING.THERM.DIESEL_LIQBIO</t>
  </si>
  <si>
    <t>FUEL_EMI.ktCO2.FR.ISI.BF_BOF.REFINING.THERM.RFO</t>
  </si>
  <si>
    <t>FUEL_EMI.ktCO2.FR.ISI.BF_BOF.REFINING.THERM.NG_BIOGAS</t>
  </si>
  <si>
    <t>FUEL_EMI.ktCO2.FR.ISI.BF_BOF.REFINING.ELEC.ELEC</t>
  </si>
  <si>
    <t>FUEL_EMI.ktCO2.FR.ISI.BF_BOF.FINISHING.THERM.TOTAL</t>
  </si>
  <si>
    <t>FUEL_EMI.ktCO2.FR.ISI.BF_BOF.FINISHING.THERM.LPG</t>
  </si>
  <si>
    <t>FUEL_EMI.ktCO2.FR.ISI.BF_BOF.FINISHING.THERM.DIESEL_LIQBIO</t>
  </si>
  <si>
    <t>FUEL_EMI.ktCO2.FR.ISI.BF_BOF.FINISHING.THERM.NG_BIOGAS</t>
  </si>
  <si>
    <t>FUEL_EMI.ktCO2.FR.ISI.BF_BOF.FINISHING_STEAM.TOTAL.TOTAL</t>
  </si>
  <si>
    <t>FUEL_EMI.ktCO2.FR.ISI.BF_BOF.FINISHING_STEAM.STEAM.NONCOKE_SOLIDS</t>
  </si>
  <si>
    <t>FUEL_EMI.ktCO2.FR.ISI.BF_BOF.FINISHING_STEAM.STEAM.RFG</t>
  </si>
  <si>
    <t>FUEL_EMI.ktCO2.FR.ISI.BF_BOF.FINISHING_STEAM.STEAM.LPG</t>
  </si>
  <si>
    <t>FUEL_EMI.ktCO2.FR.ISI.BF_BOF.FINISHING_STEAM.STEAM.DIESEL_LIQBIO</t>
  </si>
  <si>
    <t>FUEL_EMI.ktCO2.FR.ISI.BF_BOF.FINISHING_STEAM.STEAM.RFO</t>
  </si>
  <si>
    <t>FUEL_EMI.ktCO2.FR.ISI.BF_BOF.FINISHING_STEAM.STEAM.OTHER</t>
  </si>
  <si>
    <t>FUEL_EMI.ktCO2.FR.ISI.BF_BOF.FINISHING_STEAM.STEAM.NG_BIOGAS</t>
  </si>
  <si>
    <t>FUEL_EMI.ktCO2.FR.ISI.BF_BOF.FINISHING_STEAM.STEAM.DERIVED</t>
  </si>
  <si>
    <t>FUEL_EMI.ktCO2.FR.ISI.BF_BOF.FINISHING_STEAM.STEAM.BIOMASS_WASTE</t>
  </si>
  <si>
    <t>FUEL_EMI.ktCO2.FR.ISI.BF_BOF.FINISHING_STEAM.STEAM.STEAM_DISTR</t>
  </si>
  <si>
    <t>FUEL_EMI.ktCO2.FR.ISI.BF_BOF.FINISHING.ELEC.ELEC</t>
  </si>
  <si>
    <t>PROCESS_EMI.ktCO2.FR.ISI.BF_BOF</t>
  </si>
  <si>
    <t>FUEL_EMI.ktCO2.FR.ISI.EAF.LIGHT.GENERIC.ELEC</t>
  </si>
  <si>
    <t>FUEL_EMI.ktCO2.FR.ISI.EAF.AIRCOMP.GENERIC.ELEC</t>
  </si>
  <si>
    <t>FUEL_EMI.ktCO2.FR.ISI.EAF.MOTOR.GENERIC.ELEC</t>
  </si>
  <si>
    <t>FUEL_EMI.ktCO2.FR.ISI.EAF.FANS.GENERIC.ELEC</t>
  </si>
  <si>
    <t>FUEL_EMI.ktCO2.FR.ISI.EAF.LOW_ENTH.TOTAL.TOTAL</t>
  </si>
  <si>
    <t>FUEL_EMI.ktCO2.FR.ISI.EAF.LOW_ENTH.THERM.DIESEL_LIQBIO</t>
  </si>
  <si>
    <t>FUEL_EMI.ktCO2.FR.ISI.EAF.LOW_ENTH.THERM.NG_BIOGAS</t>
  </si>
  <si>
    <t>FUEL_EMI.ktCO2.FR.ISI.EAF.LOW_ENTH.THERM.SOLAR_GEO</t>
  </si>
  <si>
    <t>FUEL_EMI.ktCO2.FR.ISI.EAF.LOW_ENTH.HP.AMBIENT</t>
  </si>
  <si>
    <t>FUEL_EMI.ktCO2.FR.ISI.EAF.LOW_ENTH.THERM.ELEC</t>
  </si>
  <si>
    <t>FUEL_EMI.ktCO2.FR.ISI.EAF.SMELTING.TOTAL.TOTAL</t>
  </si>
  <si>
    <t>FUEL_EMI.ktCO2.FR.ISI.EAF.SMELTING.THERM.NONCOKE_SOLIDS</t>
  </si>
  <si>
    <t>FUEL_EMI.ktCO2.FR.ISI.EAF.SMELTING.THERM.RFO</t>
  </si>
  <si>
    <t>FUEL_EMI.ktCO2.FR.ISI.EAF.SMELTING.THERM.NG_BIOGAS</t>
  </si>
  <si>
    <t>FUEL_EMI.ktCO2.FR.ISI.EAF.SMELTING.THERM.DERIVED</t>
  </si>
  <si>
    <t>FUEL_EMI.ktCO2.FR.ISI.EAF.ARC_FURNACE.ELEC.ELEC</t>
  </si>
  <si>
    <t>FUEL_EMI.ktCO2.FR.ISI.EAF.REFINING.TOTAL.TOTAL</t>
  </si>
  <si>
    <t>FUEL_EMI.ktCO2.FR.ISI.EAF.REFINING.THERM.TOTAL</t>
  </si>
  <si>
    <t>FUEL_EMI.ktCO2.FR.ISI.EAF.REFINING.THERM.LPG</t>
  </si>
  <si>
    <t>FUEL_EMI.ktCO2.FR.ISI.EAF.REFINING.THERM.DIESEL_LIQBIO</t>
  </si>
  <si>
    <t>FUEL_EMI.ktCO2.FR.ISI.EAF.REFINING.THERM.RFO</t>
  </si>
  <si>
    <t>FUEL_EMI.ktCO2.FR.ISI.EAF.REFINING.THERM.NG_BIOGAS</t>
  </si>
  <si>
    <t>FUEL_EMI.ktCO2.FR.ISI.EAF.REFINING.ELEC.ELEC</t>
  </si>
  <si>
    <t>FUEL_EMI.ktCO2.FR.ISI.EAF.FINISHING.THERM.TOTAL</t>
  </si>
  <si>
    <t>FUEL_EMI.ktCO2.FR.ISI.EAF.FINISHING.THERM.LPG</t>
  </si>
  <si>
    <t>FUEL_EMI.ktCO2.FR.ISI.EAF.FINISHING.THERM.DIESEL_LIQBIO</t>
  </si>
  <si>
    <t>FUEL_EMI.ktCO2.FR.ISI.EAF.FINISHING.THERM.NG_BIOGAS</t>
  </si>
  <si>
    <t>FUEL_EMI.ktCO2.FR.ISI.EAF.FINISHING_STEAM.TOTAL.TOTAL</t>
  </si>
  <si>
    <t>FUEL_EMI.ktCO2.FR.ISI.EAF.FINISHING_STEAM.STEAM.NONCOKE_SOLIDS</t>
  </si>
  <si>
    <t>FUEL_EMI.ktCO2.FR.ISI.EAF.FINISHING_STEAM.STEAM.RFG</t>
  </si>
  <si>
    <t>FUEL_EMI.ktCO2.FR.ISI.EAF.FINISHING_STEAM.STEAM.LPG</t>
  </si>
  <si>
    <t>FUEL_EMI.ktCO2.FR.ISI.EAF.FINISHING_STEAM.STEAM.DIESEL_LIQBIO</t>
  </si>
  <si>
    <t>FUEL_EMI.ktCO2.FR.ISI.EAF.FINISHING_STEAM.STEAM.RFO</t>
  </si>
  <si>
    <t>FUEL_EMI.ktCO2.FR.ISI.EAF.FINISHING_STEAM.STEAM.OTHER</t>
  </si>
  <si>
    <t>FUEL_EMI.ktCO2.FR.ISI.EAF.FINISHING_STEAM.STEAM.NG_BIOGAS</t>
  </si>
  <si>
    <t>FUEL_EMI.ktCO2.FR.ISI.EAF.FINISHING_STEAM.STEAM.DERIVED</t>
  </si>
  <si>
    <t>FUEL_EMI.ktCO2.FR.ISI.EAF.FINISHING_STEAM.STEAM.BIOMASS_WASTE</t>
  </si>
  <si>
    <t>FUEL_EMI.ktCO2.FR.ISI.EAF.FINISHING_STEAM.STEAM.STEAM_DISTR</t>
  </si>
  <si>
    <t>FUEL_EMI.ktCO2.FR.ISI.EAF.FINISHING.ELEC.ELEC</t>
  </si>
  <si>
    <t>PROCESS_EMI.ktCO2.FR.ISI.EAF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</si>
  <si>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</si>
  <si>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</si>
  <si>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</si>
  <si>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</si>
  <si>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VA.Meuro2023.FR.NFM.ALUMINA</t>
  </si>
  <si>
    <t>VA.Meuro2023.FR.NFM.PRIM_ALU</t>
  </si>
  <si>
    <t>VA.Meuro2023.FR.NFM.SEC_ALU</t>
  </si>
  <si>
    <t>VA.Meuro2023.FR.NFM.OTHER_NFM</t>
  </si>
  <si>
    <t>Physical output (kt)</t>
  </si>
  <si>
    <t>Alumina production (kt)</t>
  </si>
  <si>
    <t>OUTPUT.kt.FR.NFM.ALUMINA</t>
  </si>
  <si>
    <t>Aluminium production (kt)</t>
  </si>
  <si>
    <t>OUTPUT.kt.FR.NFM.PRIM_ALU</t>
  </si>
  <si>
    <t>OUTPUT.kt.FR.NFM.SEC_ALU</t>
  </si>
  <si>
    <t>Other non-ferrous metals (kt lead eq.)</t>
  </si>
  <si>
    <t>OUTPUT.kt.FR.NFM.OTHER_NFM</t>
  </si>
  <si>
    <t>Installed capacity (kt production)</t>
  </si>
  <si>
    <t>CAP.kt.FR.NFM.ALUMINA</t>
  </si>
  <si>
    <t>CAP.kt.FR.NFM.PRIM_ALU</t>
  </si>
  <si>
    <t>CAP.kt.FR.NFM.SEC_ALU</t>
  </si>
  <si>
    <t>CAP.kt.FR.NFM.OTHER_NFM</t>
  </si>
  <si>
    <t>Capacity investment (kt production)</t>
  </si>
  <si>
    <t>NEWCAP.kt.FR.NFM.ALUMINA</t>
  </si>
  <si>
    <t>NEWCAP.kt.FR.NFM.PRIM_ALU</t>
  </si>
  <si>
    <t>NEWCAP.kt.FR.NFM.SEC_ALU</t>
  </si>
  <si>
    <t>NEWCAP.kt.FR.NFM.OTHER_NFM</t>
  </si>
  <si>
    <t>Decommissioned capacity (kt production)</t>
  </si>
  <si>
    <t>Idle capacity (kt production)</t>
  </si>
  <si>
    <t>FEC.ktoe.FR.NFM.TOTAL.TOTAL.TOTAL.TOTAL</t>
  </si>
  <si>
    <t>FEC.ktoe.FR.NFM.TOTAL.TOTAL.TOTAL.SOLIDS</t>
  </si>
  <si>
    <t>FEC.ktoe.FR.NFM.TOTAL.TOTAL.TOTAL.RFG</t>
  </si>
  <si>
    <t>FEC.ktoe.FR.NFM.TOTAL.TOTAL.TOTAL.LPG</t>
  </si>
  <si>
    <t>FEC.ktoe.FR.NFM.TOTAL.TOTAL.TOTAL.DIESEL</t>
  </si>
  <si>
    <t>FEC.ktoe.FR.NFM.TOTAL.TOTAL.TOTAL.RFO</t>
  </si>
  <si>
    <t>FEC.ktoe.FR.NFM.TOTAL.TOTAL.TOTAL.OTHER</t>
  </si>
  <si>
    <t>FEC.ktoe.FR.NFM.TOTAL.TOTAL.TOTAL.NG</t>
  </si>
  <si>
    <t>FEC.ktoe.FR.NFM.TOTAL.TOTAL.TOTAL.DERIVED</t>
  </si>
  <si>
    <t>FEC.ktoe.FR.NFM.TOTAL.TOTAL.TOTAL.BIOMASS_WASTE</t>
  </si>
  <si>
    <t>FEC.ktoe.FR.NFM.TOTAL.TOTAL.TOTAL.BIOGAS</t>
  </si>
  <si>
    <t>FEC.ktoe.FR.NFM.TOTAL.TOTAL.TOTAL.LIQBIO</t>
  </si>
  <si>
    <t>FEC.ktoe.FR.NFM.TOTAL.TOTAL.TOTAL.SOLAR</t>
  </si>
  <si>
    <t>FEC.ktoe.FR.NFM.TOTAL.TOTAL.TOTAL.GEO</t>
  </si>
  <si>
    <t>FEC.ktoe.FR.NFM.TOTAL.TOTAL.TOTAL.AMBIENT</t>
  </si>
  <si>
    <t>FEC.ktoe.FR.NFM.TOTAL.TOTAL.TOTAL.STEAM_DISTR</t>
  </si>
  <si>
    <t>FEC.ktoe.FR.NFM.TOTAL.TOTAL.TOTAL.ELEC</t>
  </si>
  <si>
    <t>FEC.ktoe.FR.NFM.ALUMINA.TOTAL.TOTAL.TOTAL</t>
  </si>
  <si>
    <t>FEC.ktoe.FR.NFM.ALUMINA.LIGHT.GENERIC.ELEC</t>
  </si>
  <si>
    <t>FEC.ktoe.FR.NFM.ALUMINA.AIRCOMP.GENERIC.ELEC</t>
  </si>
  <si>
    <t>FEC.ktoe.FR.NFM.ALUMINA.MOTOR.GENERIC.ELEC</t>
  </si>
  <si>
    <t>FEC.ktoe.FR.NFM.ALUMINA.FANS.GENERIC.ELEC</t>
  </si>
  <si>
    <t>FEC.ktoe.FR.NFM.ALUMINA.LOW_ENTH.TOTAL.TOTAL</t>
  </si>
  <si>
    <t>FEC.ktoe.FR.NFM.ALUMINA.LOW_ENTH.THERM.DIESEL_LIQBIO</t>
  </si>
  <si>
    <t>FEC.ktoe.FR.NFM.ALUMINA.LOW_ENTH.THERM.NG_BIOGAS</t>
  </si>
  <si>
    <t>FEC.ktoe.FR.NFM.ALUMINA.LOW_ENTH.THERM.SOLAR_GEO</t>
  </si>
  <si>
    <t>FEC.ktoe.FR.NFM.ALUMINA.LOW_ENTH.HP.AMBIENT</t>
  </si>
  <si>
    <t>FEC.ktoe.FR.NFM.ALUMINA.LOW_ENTH.THERM.ELEC</t>
  </si>
  <si>
    <t>Alumina production: High-enthalpy heat</t>
  </si>
  <si>
    <t>FEC.ktoe.FR.NFM.ALUMINA.A_PRODUCTION.TOTAL.TOTAL</t>
  </si>
  <si>
    <t>FEC.ktoe.FR.NFM.ALUMINA.A_PRODUCTION.STEAM.SOLIDS</t>
  </si>
  <si>
    <t>FEC.ktoe.FR.NFM.ALUMINA.A_PRODUCTION.STEAM.RFG</t>
  </si>
  <si>
    <t>FEC.ktoe.FR.NFM.ALUMINA.A_PRODUCTION.STEAM.LPG</t>
  </si>
  <si>
    <t>FEC.ktoe.FR.NFM.ALUMINA.A_PRODUCTION.STEAM.DIESEL_LIQBIO</t>
  </si>
  <si>
    <t>FEC.ktoe.FR.NFM.ALUMINA.A_PRODUCTION.STEAM.RFO</t>
  </si>
  <si>
    <t>FEC.ktoe.FR.NFM.ALUMINA.A_PRODUCTION.STEAM.OTHER</t>
  </si>
  <si>
    <t>FEC.ktoe.FR.NFM.ALUMINA.A_PRODUCTION.STEAM.NG_BIOGAS</t>
  </si>
  <si>
    <t>FEC.ktoe.FR.NFM.ALUMINA.A_PRODUCTION.STEAM.DERIVED</t>
  </si>
  <si>
    <t>FEC.ktoe.FR.NFM.ALUMINA.A_PRODUCTION.STEAM.BIOMASS_WASTE</t>
  </si>
  <si>
    <t>FEC.ktoe.FR.NFM.ALUMINA.A_PRODUCTION.STEAM.STEAM_DISTR</t>
  </si>
  <si>
    <t>Alumina production: Refining</t>
  </si>
  <si>
    <t>FEC.ktoe.FR.NFM.ALUMINA.A_REFINING.TOTAL.TOTAL</t>
  </si>
  <si>
    <t>FEC.ktoe.FR.NFM.ALUMINA.A_REFINING.THERM.LPG</t>
  </si>
  <si>
    <t>FEC.ktoe.FR.NFM.ALUMINA.A_REFINING.THERM.DIESEL_LIQBIO</t>
  </si>
  <si>
    <t>FEC.ktoe.FR.NFM.ALUMINA.A_REFINING.THERM.RFO</t>
  </si>
  <si>
    <t>FEC.ktoe.FR.NFM.ALUMINA.A_REFINING.THERM.NG_BIOGAS</t>
  </si>
  <si>
    <t>FEC.ktoe.FR.NFM.ALUMINA.A_REFINING.THERM.ELEC</t>
  </si>
  <si>
    <t>FEC.ktoe.FR.NFM.PRIM_ALU.TOTAL.TOTAL.TOTAL</t>
  </si>
  <si>
    <t>FEC.ktoe.FR.NFM.PRIM_ALU.LIGHT.GENERIC.ELEC</t>
  </si>
  <si>
    <t>FEC.ktoe.FR.NFM.PRIM_ALU.AIRCOMP.GENERIC.ELEC</t>
  </si>
  <si>
    <t>FEC.ktoe.FR.NFM.PRIM_ALU.MOTOR.GENERIC.ELEC</t>
  </si>
  <si>
    <t>FEC.ktoe.FR.NFM.PRIM_ALU.FANS.GENERIC.ELEC</t>
  </si>
  <si>
    <t>FEC.ktoe.FR.NFM.PRIM_ALU.LOW_ENTH.TOTAL.TOTAL</t>
  </si>
  <si>
    <t>FEC.ktoe.FR.NFM.PRIM_ALU.LOW_ENTH.THERM.DIESEL_LIQBIO</t>
  </si>
  <si>
    <t>FEC.ktoe.FR.NFM.PRIM_ALU.LOW_ENTH.THERM.NG_BIOGAS</t>
  </si>
  <si>
    <t>FEC.ktoe.FR.NFM.PRIM_ALU.LOW_ENTH.THERM.SOLAR_GEO</t>
  </si>
  <si>
    <t>FEC.ktoe.FR.NFM.PRIM_ALU.LOW_ENTH.HP.AMBIENT</t>
  </si>
  <si>
    <t>FEC.ktoe.FR.NFM.PRIM_ALU.LOW_ENTH.THERM.ELEC</t>
  </si>
  <si>
    <t>Aluminium electrolysis (smelting)</t>
  </si>
  <si>
    <t>FEC.ktoe.FR.NFM.PRIM_ALU.SMELTING.ELEC.ELEC</t>
  </si>
  <si>
    <t>Aluminium processing  (metallurgy e.g. cast house, reheating)</t>
  </si>
  <si>
    <t>FEC.ktoe.FR.NFM.PRIM_ALU.PROCESSING.TOTAL.TOTAL</t>
  </si>
  <si>
    <t>Aluminium processing - Thermal</t>
  </si>
  <si>
    <t>FEC.ktoe.FR.NFM.PRIM_ALU.PROCESSING.THERM.TOTAL</t>
  </si>
  <si>
    <t>FEC.ktoe.FR.NFM.PRIM_ALU.PROCESSING.THERM.LPG</t>
  </si>
  <si>
    <t>FEC.ktoe.FR.NFM.PRIM_ALU.PROCESSING.THERM.DIESEL_LIQBIO</t>
  </si>
  <si>
    <t>FEC.ktoe.FR.NFM.PRIM_ALU.PROCESSING.THERM.RFO</t>
  </si>
  <si>
    <t>FEC.ktoe.FR.NFM.PRIM_ALU.PROCESSING.THERM.NG_BIOGAS</t>
  </si>
  <si>
    <t>Aluminium processing - Electric</t>
  </si>
  <si>
    <t>FEC.ktoe.FR.NFM.PRIM_ALU.PROCESSING.ELEC.ELEC</t>
  </si>
  <si>
    <t>Aluminium finishing</t>
  </si>
  <si>
    <t>Aluminium finishing - Thermal</t>
  </si>
  <si>
    <t>FEC.ktoe.FR.NFM.PRIM_ALU.FINISHING.THERM.TOTAL</t>
  </si>
  <si>
    <t>FEC.ktoe.FR.NFM.PRIM_ALU.FINISHING.THERM.LPG</t>
  </si>
  <si>
    <t>FEC.ktoe.FR.NFM.PRIM_ALU.FINISHING.THERM.DIESEL_LIQBIO</t>
  </si>
  <si>
    <t>FEC.ktoe.FR.NFM.PRIM_ALU.FINISHING.THERM.NG_BIOGAS</t>
  </si>
  <si>
    <t>Aluminium finishing - Steam</t>
  </si>
  <si>
    <t>FEC.ktoe.FR.NFM.PRIM_ALU.FINISHING_STEAM.TOTAL.TOTAL</t>
  </si>
  <si>
    <t>FEC.ktoe.FR.NFM.PRIM_ALU.FINISHING_STEAM.STEAM.SOLIDS</t>
  </si>
  <si>
    <t>FEC.ktoe.FR.NFM.PRIM_ALU.FINISHING_STEAM.STEAM.RFG</t>
  </si>
  <si>
    <t>FEC.ktoe.FR.NFM.PRIM_ALU.FINISHING_STEAM.STEAM.LPG</t>
  </si>
  <si>
    <t>FEC.ktoe.FR.NFM.PRIM_ALU.FINISHING_STEAM.STEAM.DIESEL_LIQBIO</t>
  </si>
  <si>
    <t>FEC.ktoe.FR.NFM.PRIM_ALU.FINISHING_STEAM.STEAM.RFO</t>
  </si>
  <si>
    <t>FEC.ktoe.FR.NFM.PRIM_ALU.FINISHING_STEAM.STEAM.OTHER</t>
  </si>
  <si>
    <t>FEC.ktoe.FR.NFM.PRIM_ALU.FINISHING_STEAM.STEAM.NG_BIOGAS</t>
  </si>
  <si>
    <t>FEC.ktoe.FR.NFM.PRIM_ALU.FINISHING_STEAM.STEAM.DERIVED</t>
  </si>
  <si>
    <t>FEC.ktoe.FR.NFM.PRIM_ALU.FINISHING_STEAM.STEAM.BIOMASS_WASTE</t>
  </si>
  <si>
    <t>FEC.ktoe.FR.NFM.PRIM_ALU.FINISHING_STEAM.STEAM.STEAM_DISTR</t>
  </si>
  <si>
    <t>Aluminium finishing - Electric</t>
  </si>
  <si>
    <t>FEC.ktoe.FR.NFM.PRIM_ALU.FINISHING.ELEC.ELEC</t>
  </si>
  <si>
    <t>FEC.ktoe.FR.NFM.SEC_ALU.TOTAL.TOTAL.TOTAL</t>
  </si>
  <si>
    <t>FEC.ktoe.FR.NFM.SEC_ALU.LIGHT.GENERIC.ELEC</t>
  </si>
  <si>
    <t>FEC.ktoe.FR.NFM.SEC_ALU.AIRCOMP.GENERIC.ELEC</t>
  </si>
  <si>
    <t>FEC.ktoe.FR.NFM.SEC_ALU.MOTOR.GENERIC.ELEC</t>
  </si>
  <si>
    <t>FEC.ktoe.FR.NFM.SEC_ALU.FANS.GENERIC.ELEC</t>
  </si>
  <si>
    <t>FEC.ktoe.FR.NFM.SEC_ALU.LOW_ENTH.TOTAL.TOTAL</t>
  </si>
  <si>
    <t>FEC.ktoe.FR.NFM.SEC_ALU.LOW_ENTH.THERM.DIESEL_LIQBIO</t>
  </si>
  <si>
    <t>FEC.ktoe.FR.NFM.SEC_ALU.LOW_ENTH.THERM.NG_BIOGAS</t>
  </si>
  <si>
    <t>FEC.ktoe.FR.NFM.SEC_ALU.LOW_ENTH.THERM.SOLAR_GEO</t>
  </si>
  <si>
    <t>FEC.ktoe.FR.NFM.SEC_ALU.LOW_ENTH.HP.AMBIENT</t>
  </si>
  <si>
    <t>FEC.ktoe.FR.NFM.SEC_ALU.LOW_ENTH.THERM.ELEC</t>
  </si>
  <si>
    <t>Secondary aluminium (incl. pre-treatment, remelting)</t>
  </si>
  <si>
    <t>FEC.ktoe.FR.NFM.SEC_ALU.SEC_REMELTING.TOTAL.TOTAL</t>
  </si>
  <si>
    <t>Secondary aluminium - Thermal</t>
  </si>
  <si>
    <t>FEC.ktoe.FR.NFM.SEC_ALU.SEC_REMELTING.THERM.TOTAL</t>
  </si>
  <si>
    <t>FEC.ktoe.FR.NFM.SEC_ALU.SEC_REMELTING.THERM.LPG</t>
  </si>
  <si>
    <t>FEC.ktoe.FR.NFM.SEC_ALU.SEC_REMELTING.THERM.DIESEL_LIQBIO</t>
  </si>
  <si>
    <t>FEC.ktoe.FR.NFM.SEC_ALU.SEC_REMELTING.THERM.RFO</t>
  </si>
  <si>
    <t>FEC.ktoe.FR.NFM.SEC_ALU.SEC_REMELTING.THERM.NG_BIOGAS</t>
  </si>
  <si>
    <t>Secondary aluminium - Electric</t>
  </si>
  <si>
    <t>FEC.ktoe.FR.NFM.SEC_ALU.SEC_REMELTING.ELEC.ELEC</t>
  </si>
  <si>
    <t>FEC.ktoe.FR.NFM.SEC_ALU.SEC_PROCESSING.TOTAL.TOTAL</t>
  </si>
  <si>
    <t>FEC.ktoe.FR.NFM.SEC_ALU.SEC_PROCESSING.THERM.TOTAL</t>
  </si>
  <si>
    <t>FEC.ktoe.FR.NFM.SEC_ALU.SEC_PROCESSING.THERM.LPG</t>
  </si>
  <si>
    <t>FEC.ktoe.FR.NFM.SEC_ALU.SEC_PROCESSING.THERM.DIESEL_LIQBIO</t>
  </si>
  <si>
    <t>FEC.ktoe.FR.NFM.SEC_ALU.SEC_PROCESSING.THERM.RFO</t>
  </si>
  <si>
    <t>FEC.ktoe.FR.NFM.SEC_ALU.SEC_PROCESSING.THERM.NG_BIOGAS</t>
  </si>
  <si>
    <t>FEC.ktoe.FR.NFM.SEC_ALU.SEC_PROCESSING.ELEC.ELEC</t>
  </si>
  <si>
    <t>FEC.ktoe.FR.NFM.SEC_ALU.SEC_FINISHING.THERM.TOTAL</t>
  </si>
  <si>
    <t>FEC.ktoe.FR.NFM.SEC_ALU.SEC_FINISHING.THERM.LPG</t>
  </si>
  <si>
    <t>FEC.ktoe.FR.NFM.SEC_ALU.SEC_FINISHING.THERM.DIESEL_LIQBIO</t>
  </si>
  <si>
    <t>FEC.ktoe.FR.NFM.SEC_ALU.SEC_FINISHING.THERM.NG_BIOGAS</t>
  </si>
  <si>
    <t>FEC.ktoe.FR.NFM.SEC_ALU.SEC_FINISHING_STEAM.TOTAL.TOTAL</t>
  </si>
  <si>
    <t>FEC.ktoe.FR.NFM.SEC_ALU.SEC_FINISHING_STEAM.STEAM.SOLIDS</t>
  </si>
  <si>
    <t>FEC.ktoe.FR.NFM.SEC_ALU.SEC_FINISHING_STEAM.STEAM.RFG</t>
  </si>
  <si>
    <t>FEC.ktoe.FR.NFM.SEC_ALU.SEC_FINISHING_STEAM.STEAM.LPG</t>
  </si>
  <si>
    <t>FEC.ktoe.FR.NFM.SEC_ALU.SEC_FINISHING_STEAM.STEAM.DIESEL_LIQBIO</t>
  </si>
  <si>
    <t>FEC.ktoe.FR.NFM.SEC_ALU.SEC_FINISHING_STEAM.STEAM.RFO</t>
  </si>
  <si>
    <t>FEC.ktoe.FR.NFM.SEC_ALU.SEC_FINISHING_STEAM.STEAM.OTHER</t>
  </si>
  <si>
    <t>FEC.ktoe.FR.NFM.SEC_ALU.SEC_FINISHING_STEAM.STEAM.NG_BIOGAS</t>
  </si>
  <si>
    <t>FEC.ktoe.FR.NFM.SEC_ALU.SEC_FINISHING_STEAM.STEAM.DERIVED</t>
  </si>
  <si>
    <t>FEC.ktoe.FR.NFM.SEC_ALU.SEC_FINISHING_STEAM.STEAM.BIOMASS_WASTE</t>
  </si>
  <si>
    <t>FEC.ktoe.FR.NFM.SEC_ALU.SEC_FINISHING_STEAM.STEAM.STEAM_DISTR</t>
  </si>
  <si>
    <t>FEC.ktoe.FR.NFM.SEC_ALU.SEC_FINISHING.ELEC.ELEC</t>
  </si>
  <si>
    <t>FEC.ktoe.FR.NFM.OTHER_NFM.TOTAL.TOTAL.TOTAL</t>
  </si>
  <si>
    <t>FEC.ktoe.FR.NFM.OTHER_NFM.LIGHT.GENERIC.ELEC</t>
  </si>
  <si>
    <t>FEC.ktoe.FR.NFM.OTHER_NFM.AIRCOMP.GENERIC.ELEC</t>
  </si>
  <si>
    <t>FEC.ktoe.FR.NFM.OTHER_NFM.MOTOR.GENERIC.ELEC</t>
  </si>
  <si>
    <t>FEC.ktoe.FR.NFM.OTHER_NFM.FANS.GENERIC.ELEC</t>
  </si>
  <si>
    <t>FEC.ktoe.FR.NFM.OTHER_NFM.LOW_ENTH.TOTAL.TOTAL</t>
  </si>
  <si>
    <t>FEC.ktoe.FR.NFM.OTHER_NFM.LOW_ENTH.THERM.DIESEL_LIQBIO</t>
  </si>
  <si>
    <t>FEC.ktoe.FR.NFM.OTHER_NFM.LOW_ENTH.THERM.NG_BIOGAS</t>
  </si>
  <si>
    <t>FEC.ktoe.FR.NFM.OTHER_NFM.LOW_ENTH.THERM.SOLAR_GEO</t>
  </si>
  <si>
    <t>FEC.ktoe.FR.NFM.OTHER_NFM.LOW_ENTH.HP.AMBIENT</t>
  </si>
  <si>
    <t>FEC.ktoe.FR.NFM.OTHER_NFM.LOW_ENTH.THERM.ELEC</t>
  </si>
  <si>
    <t>Other Metals: production</t>
  </si>
  <si>
    <t>FEC.ktoe.FR.NFM.OTHER_NFM.OTH_PRODUCTION.TOTAL.TOTAL</t>
  </si>
  <si>
    <t>Metal production - Thermal</t>
  </si>
  <si>
    <t>FEC.ktoe.FR.NFM.OTHER_NFM.OTH_PRODUCTION.THERM.TOTAL</t>
  </si>
  <si>
    <t>FEC.ktoe.FR.NFM.OTHER_NFM.OTH_PRODUCTION.THERM.SOLIDS</t>
  </si>
  <si>
    <t>FEC.ktoe.FR.NFM.OTHER_NFM.OTH_PRODUCTION.THERM.LPG</t>
  </si>
  <si>
    <t>FEC.ktoe.FR.NFM.OTHER_NFM.OTH_PRODUCTION.THERM.DIESEL_LIQBIO</t>
  </si>
  <si>
    <t>FEC.ktoe.FR.NFM.OTHER_NFM.OTH_PRODUCTION.THERM.RFO</t>
  </si>
  <si>
    <t>FEC.ktoe.FR.NFM.OTHER_NFM.OTH_PRODUCTION.THERM.NG_BIOGAS</t>
  </si>
  <si>
    <t>Metal production - Electric</t>
  </si>
  <si>
    <t>FEC.ktoe.FR.NFM.OTHER_NFM.OTH_PRODUCTION.ELEC.ELEC</t>
  </si>
  <si>
    <t>Metal processing  (metallurgy e.g. cast house, reheating)</t>
  </si>
  <si>
    <t>FEC.ktoe.FR.NFM.OTHER_NFM.OTH_PROCESSING.TOTAL.TOTAL</t>
  </si>
  <si>
    <t>Metal processing - Thermal</t>
  </si>
  <si>
    <t>FEC.ktoe.FR.NFM.OTHER_NFM.OTH_PROCESSING.THERM.TOTAL</t>
  </si>
  <si>
    <t>FEC.ktoe.FR.NFM.OTHER_NFM.OTH_PROCESSING.THERM.LPG</t>
  </si>
  <si>
    <t>FEC.ktoe.FR.NFM.OTHER_NFM.OTH_PROCESSING.THERM.DIESEL_LIQBIO</t>
  </si>
  <si>
    <t>FEC.ktoe.FR.NFM.OTHER_NFM.OTH_PROCESSING.THERM.RFO</t>
  </si>
  <si>
    <t>FEC.ktoe.FR.NFM.OTHER_NFM.OTH_PROCESSING.THERM.NG_BIOGAS</t>
  </si>
  <si>
    <t>Metal processing - Electric</t>
  </si>
  <si>
    <t>FEC.ktoe.FR.NFM.OTHER_NFM.OTH_PROCESSING.ELEC.ELEC</t>
  </si>
  <si>
    <t>Metal finishing</t>
  </si>
  <si>
    <t>Metal finishing - Thermal</t>
  </si>
  <si>
    <t>FEC.ktoe.FR.NFM.OTHER_NFM.OTH_FINISHING.THERM.TOTAL</t>
  </si>
  <si>
    <t>FEC.ktoe.FR.NFM.OTHER_NFM.OTH_FINISHING.THERM.LPG</t>
  </si>
  <si>
    <t>FEC.ktoe.FR.NFM.OTHER_NFM.OTH_FINISHING.THERM.DIESEL_LIQBIO</t>
  </si>
  <si>
    <t>FEC.ktoe.FR.NFM.OTHER_NFM.OTH_FINISHING.THERM.NG_BIOGAS</t>
  </si>
  <si>
    <t>Metal finishing - Steam</t>
  </si>
  <si>
    <t>FEC.ktoe.FR.NFM.OTHER_NFM.OTH_FINISHING_STEAM.TOTAL.TOTAL</t>
  </si>
  <si>
    <t>FEC.ktoe.FR.NFM.OTHER_NFM.OTH_FINISHING_STEAM.STEAM.SOLIDS</t>
  </si>
  <si>
    <t>FEC.ktoe.FR.NFM.OTHER_NFM.OTH_FINISHING_STEAM.STEAM.RFG</t>
  </si>
  <si>
    <t>FEC.ktoe.FR.NFM.OTHER_NFM.OTH_FINISHING_STEAM.STEAM.LPG</t>
  </si>
  <si>
    <t>FEC.ktoe.FR.NFM.OTHER_NFM.OTH_FINISHING_STEAM.STEAM.DIESEL_LIQBIO</t>
  </si>
  <si>
    <t>FEC.ktoe.FR.NFM.OTHER_NFM.OTH_FINISHING_STEAM.STEAM.RFO</t>
  </si>
  <si>
    <t>FEC.ktoe.FR.NFM.OTHER_NFM.OTH_FINISHING_STEAM.STEAM.OTHER</t>
  </si>
  <si>
    <t>FEC.ktoe.FR.NFM.OTHER_NFM.OTH_FINISHING_STEAM.STEAM.NG_BIOGAS</t>
  </si>
  <si>
    <t>FEC.ktoe.FR.NFM.OTHER_NFM.OTH_FINISHING_STEAM.STEAM.DERIVED</t>
  </si>
  <si>
    <t>FEC.ktoe.FR.NFM.OTHER_NFM.OTH_FINISHING_STEAM.STEAM.BIOMASS_WASTE</t>
  </si>
  <si>
    <t>FEC.ktoe.FR.NFM.OTHER_NFM.OTH_FINISHING_STEAM.STEAM.STEAM_DISTR</t>
  </si>
  <si>
    <t>Metal finishing - Electric</t>
  </si>
  <si>
    <t>FEC.ktoe.FR.NFM.OTHER_NFM.OTH_FINISHING.ELEC.ELEC</t>
  </si>
  <si>
    <t>UED.ktoe.FR.NFM.ALUMINA.TOTAL.TOTAL.TOTAL</t>
  </si>
  <si>
    <t>UED.ktoe.FR.NFM.ALUMINA.LIGHT.GENERIC.ELEC</t>
  </si>
  <si>
    <t>UED.ktoe.FR.NFM.ALUMINA.AIRCOMP.GENERIC.ELEC</t>
  </si>
  <si>
    <t>UED.ktoe.FR.NFM.ALUMINA.MOTOR.GENERIC.ELEC</t>
  </si>
  <si>
    <t>UED.ktoe.FR.NFM.ALUMINA.FANS.GENERIC.ELEC</t>
  </si>
  <si>
    <t>UED.ktoe.FR.NFM.ALUMINA.LOW_ENTH.TOTAL.TOTAL</t>
  </si>
  <si>
    <t>UED.ktoe.FR.NFM.ALUMINA.LOW_ENTH.THERM.DIESEL_LIQBIO</t>
  </si>
  <si>
    <t>UED.ktoe.FR.NFM.ALUMINA.LOW_ENTH.THERM.NG_BIOGAS</t>
  </si>
  <si>
    <t>UED.ktoe.FR.NFM.ALUMINA.LOW_ENTH.THERM.SOLAR_GEO</t>
  </si>
  <si>
    <t>UED.ktoe.FR.NFM.ALUMINA.LOW_ENTH.HP.AMBIENT</t>
  </si>
  <si>
    <t>UED.ktoe.FR.NFM.ALUMINA.LOW_ENTH.THERM.ELEC</t>
  </si>
  <si>
    <t>UED.ktoe.FR.NFM.ALUMINA.A_PRODUCTION.TOTAL.TOTAL</t>
  </si>
  <si>
    <t>UED.ktoe.FR.NFM.ALUMINA.A_PRODUCTION.STEAM.SOLIDS</t>
  </si>
  <si>
    <t>UED.ktoe.FR.NFM.ALUMINA.A_PRODUCTION.STEAM.RFG</t>
  </si>
  <si>
    <t>UED.ktoe.FR.NFM.ALUMINA.A_PRODUCTION.STEAM.LPG</t>
  </si>
  <si>
    <t>UED.ktoe.FR.NFM.ALUMINA.A_PRODUCTION.STEAM.DIESEL_LIQBIO</t>
  </si>
  <si>
    <t>UED.ktoe.FR.NFM.ALUMINA.A_PRODUCTION.STEAM.RFO</t>
  </si>
  <si>
    <t>UED.ktoe.FR.NFM.ALUMINA.A_PRODUCTION.STEAM.OTHER</t>
  </si>
  <si>
    <t>UED.ktoe.FR.NFM.ALUMINA.A_PRODUCTION.STEAM.NG_BIOGAS</t>
  </si>
  <si>
    <t>UED.ktoe.FR.NFM.ALUMINA.A_PRODUCTION.STEAM.DERIVED</t>
  </si>
  <si>
    <t>UED.ktoe.FR.NFM.ALUMINA.A_PRODUCTION.STEAM.BIOMASS_WASTE</t>
  </si>
  <si>
    <t>UED.ktoe.FR.NFM.ALUMINA.A_PRODUCTION.STEAM.STEAM_DISTR</t>
  </si>
  <si>
    <t>UED.ktoe.FR.NFM.ALUMINA.A_REFINING.TOTAL.TOTAL</t>
  </si>
  <si>
    <t>UED.ktoe.FR.NFM.ALUMINA.A_REFINING.THERM.LPG</t>
  </si>
  <si>
    <t>UED.ktoe.FR.NFM.ALUMINA.A_REFINING.THERM.DIESEL_LIQBIO</t>
  </si>
  <si>
    <t>UED.ktoe.FR.NFM.ALUMINA.A_REFINING.THERM.RFO</t>
  </si>
  <si>
    <t>UED.ktoe.FR.NFM.ALUMINA.A_REFINING.THERM.NG_BIOGAS</t>
  </si>
  <si>
    <t>UED.ktoe.FR.NFM.ALUMINA.A_REFINING.THERM.ELEC</t>
  </si>
  <si>
    <t>UED.ktoe.FR.NFM.PRIM_ALU.TOTAL.TOTAL.TOTAL</t>
  </si>
  <si>
    <t>UED.ktoe.FR.NFM.PRIM_ALU.LIGHT.GENERIC.ELEC</t>
  </si>
  <si>
    <t>UED.ktoe.FR.NFM.PRIM_ALU.AIRCOMP.GENERIC.ELEC</t>
  </si>
  <si>
    <t>UED.ktoe.FR.NFM.PRIM_ALU.MOTOR.GENERIC.ELEC</t>
  </si>
  <si>
    <t>UED.ktoe.FR.NFM.PRIM_ALU.FANS.GENERIC.ELEC</t>
  </si>
  <si>
    <t>UED.ktoe.FR.NFM.PRIM_ALU.LOW_ENTH.TOTAL.TOTAL</t>
  </si>
  <si>
    <t>UED.ktoe.FR.NFM.PRIM_ALU.LOW_ENTH.THERM.DIESEL_LIQBIO</t>
  </si>
  <si>
    <t>UED.ktoe.FR.NFM.PRIM_ALU.LOW_ENTH.THERM.NG_BIOGAS</t>
  </si>
  <si>
    <t>UED.ktoe.FR.NFM.PRIM_ALU.LOW_ENTH.THERM.SOLAR_GEO</t>
  </si>
  <si>
    <t>UED.ktoe.FR.NFM.PRIM_ALU.LOW_ENTH.HP.AMBIENT</t>
  </si>
  <si>
    <t>UED.ktoe.FR.NFM.PRIM_ALU.LOW_ENTH.THERM.ELEC</t>
  </si>
  <si>
    <t>UED.ktoe.FR.NFM.PRIM_ALU.SMELTING.ELEC.ELEC</t>
  </si>
  <si>
    <t>UED.ktoe.FR.NFM.PRIM_ALU.PROCESSING.TOTAL.TOTAL</t>
  </si>
  <si>
    <t>UED.ktoe.FR.NFM.PRIM_ALU.PROCESSING.THERM.TOTAL</t>
  </si>
  <si>
    <t>UED.ktoe.FR.NFM.PRIM_ALU.PROCESSING.THERM.LPG</t>
  </si>
  <si>
    <t>UED.ktoe.FR.NFM.PRIM_ALU.PROCESSING.THERM.DIESEL_LIQBIO</t>
  </si>
  <si>
    <t>UED.ktoe.FR.NFM.PRIM_ALU.PROCESSING.THERM.RFO</t>
  </si>
  <si>
    <t>UED.ktoe.FR.NFM.PRIM_ALU.PROCESSING.THERM.NG_BIOGAS</t>
  </si>
  <si>
    <t>UED.ktoe.FR.NFM.PRIM_ALU.PROCESSING.ELEC.ELEC</t>
  </si>
  <si>
    <t>UED.ktoe.FR.NFM.PRIM_ALU.FINISHING.THERM.TOTAL</t>
  </si>
  <si>
    <t>UED.ktoe.FR.NFM.PRIM_ALU.FINISHING.THERM.LPG</t>
  </si>
  <si>
    <t>UED.ktoe.FR.NFM.PRIM_ALU.FINISHING.THERM.DIESEL_LIQBIO</t>
  </si>
  <si>
    <t>UED.ktoe.FR.NFM.PRIM_ALU.FINISHING.THERM.NG_BIOGAS</t>
  </si>
  <si>
    <t>UED.ktoe.FR.NFM.PRIM_ALU.FINISHING_STEAM.TOTAL.TOTAL</t>
  </si>
  <si>
    <t>UED.ktoe.FR.NFM.PRIM_ALU.FINISHING_STEAM.STEAM.SOLIDS</t>
  </si>
  <si>
    <t>UED.ktoe.FR.NFM.PRIM_ALU.FINISHING_STEAM.STEAM.RFG</t>
  </si>
  <si>
    <t>UED.ktoe.FR.NFM.PRIM_ALU.FINISHING_STEAM.STEAM.LPG</t>
  </si>
  <si>
    <t>UED.ktoe.FR.NFM.PRIM_ALU.FINISHING_STEAM.STEAM.DIESEL_LIQBIO</t>
  </si>
  <si>
    <t>UED.ktoe.FR.NFM.PRIM_ALU.FINISHING_STEAM.STEAM.RFO</t>
  </si>
  <si>
    <t>UED.ktoe.FR.NFM.PRIM_ALU.FINISHING_STEAM.STEAM.OTHER</t>
  </si>
  <si>
    <t>UED.ktoe.FR.NFM.PRIM_ALU.FINISHING_STEAM.STEAM.NG_BIOGAS</t>
  </si>
  <si>
    <t>UED.ktoe.FR.NFM.PRIM_ALU.FINISHING_STEAM.STEAM.DERIVED</t>
  </si>
  <si>
    <t>UED.ktoe.FR.NFM.PRIM_ALU.FINISHING_STEAM.STEAM.BIOMASS_WASTE</t>
  </si>
  <si>
    <t>UED.ktoe.FR.NFM.PRIM_ALU.FINISHING_STEAM.STEAM.STEAM_DISTR</t>
  </si>
  <si>
    <t>UED.ktoe.FR.NFM.PRIM_ALU.FINISHING.ELEC.ELEC</t>
  </si>
  <si>
    <t>UED.ktoe.FR.NFM.SEC_ALU.TOTAL.TOTAL.TOTAL</t>
  </si>
  <si>
    <t>UED.ktoe.FR.NFM.SEC_ALU.LIGHT.GENERIC.ELEC</t>
  </si>
  <si>
    <t>UED.ktoe.FR.NFM.SEC_ALU.AIRCOMP.GENERIC.ELEC</t>
  </si>
  <si>
    <t>UED.ktoe.FR.NFM.SEC_ALU.MOTOR.GENERIC.ELEC</t>
  </si>
  <si>
    <t>UED.ktoe.FR.NFM.SEC_ALU.FANS.GENERIC.ELEC</t>
  </si>
  <si>
    <t>UED.ktoe.FR.NFM.SEC_ALU.LOW_ENTH.TOTAL.TOTAL</t>
  </si>
  <si>
    <t>UED.ktoe.FR.NFM.SEC_ALU.LOW_ENTH.THERM.DIESEL_LIQBIO</t>
  </si>
  <si>
    <t>UED.ktoe.FR.NFM.SEC_ALU.LOW_ENTH.THERM.NG_BIOGAS</t>
  </si>
  <si>
    <t>UED.ktoe.FR.NFM.SEC_ALU.LOW_ENTH.THERM.SOLAR_GEO</t>
  </si>
  <si>
    <t>UED.ktoe.FR.NFM.SEC_ALU.LOW_ENTH.HP.AMBIENT</t>
  </si>
  <si>
    <t>UED.ktoe.FR.NFM.SEC_ALU.LOW_ENTH.THERM.ELEC</t>
  </si>
  <si>
    <t>UED.ktoe.FR.NFM.SEC_ALU.SEC_REMELTING.TOTAL.TOTAL</t>
  </si>
  <si>
    <t>UED.ktoe.FR.NFM.SEC_ALU.SEC_REMELTING.THERM.TOTAL</t>
  </si>
  <si>
    <t>UED.ktoe.FR.NFM.SEC_ALU.SEC_REMELTING.THERM.LPG</t>
  </si>
  <si>
    <t>UED.ktoe.FR.NFM.SEC_ALU.SEC_REMELTING.THERM.DIESEL_LIQBIO</t>
  </si>
  <si>
    <t>UED.ktoe.FR.NFM.SEC_ALU.SEC_REMELTING.THERM.RFO</t>
  </si>
  <si>
    <t>UED.ktoe.FR.NFM.SEC_ALU.SEC_REMELTING.THERM.NG_BIOGAS</t>
  </si>
  <si>
    <t>UED.ktoe.FR.NFM.SEC_ALU.SEC_REMELTING.ELEC.ELEC</t>
  </si>
  <si>
    <t>UED.ktoe.FR.NFM.SEC_ALU.SEC_PROCESSING.TOTAL.TOTAL</t>
  </si>
  <si>
    <t>UED.ktoe.FR.NFM.SEC_ALU.SEC_PROCESSING.THERM.TOTAL</t>
  </si>
  <si>
    <t>UED.ktoe.FR.NFM.SEC_ALU.SEC_PROCESSING.THERM.LPG</t>
  </si>
  <si>
    <t>UED.ktoe.FR.NFM.SEC_ALU.SEC_PROCESSING.THERM.DIESEL_LIQBIO</t>
  </si>
  <si>
    <t>UED.ktoe.FR.NFM.SEC_ALU.SEC_PROCESSING.THERM.RFO</t>
  </si>
  <si>
    <t>UED.ktoe.FR.NFM.SEC_ALU.SEC_PROCESSING.THERM.NG_BIOGAS</t>
  </si>
  <si>
    <t>UED.ktoe.FR.NFM.SEC_ALU.SEC_PROCESSING.ELEC.ELEC</t>
  </si>
  <si>
    <t>UED.ktoe.FR.NFM.SEC_ALU.SEC_FINISHING.THERM.TOTAL</t>
  </si>
  <si>
    <t>UED.ktoe.FR.NFM.SEC_ALU.SEC_FINISHING.THERM.LPG</t>
  </si>
  <si>
    <t>UED.ktoe.FR.NFM.SEC_ALU.SEC_FINISHING.THERM.DIESEL_LIQBIO</t>
  </si>
  <si>
    <t>UED.ktoe.FR.NFM.SEC_ALU.SEC_FINISHING.THERM.NG_BIOGAS</t>
  </si>
  <si>
    <t>UED.ktoe.FR.NFM.SEC_ALU.SEC_FINISHING_STEAM.TOTAL.TOTAL</t>
  </si>
  <si>
    <t>UED.ktoe.FR.NFM.SEC_ALU.SEC_FINISHING_STEAM.STEAM.SOLIDS</t>
  </si>
  <si>
    <t>UED.ktoe.FR.NFM.SEC_ALU.SEC_FINISHING_STEAM.STEAM.RFG</t>
  </si>
  <si>
    <t>UED.ktoe.FR.NFM.SEC_ALU.SEC_FINISHING_STEAM.STEAM.LPG</t>
  </si>
  <si>
    <t>UED.ktoe.FR.NFM.SEC_ALU.SEC_FINISHING_STEAM.STEAM.DIESEL_LIQBIO</t>
  </si>
  <si>
    <t>UED.ktoe.FR.NFM.SEC_ALU.SEC_FINISHING_STEAM.STEAM.RFO</t>
  </si>
  <si>
    <t>UED.ktoe.FR.NFM.SEC_ALU.SEC_FINISHING_STEAM.STEAM.OTHER</t>
  </si>
  <si>
    <t>UED.ktoe.FR.NFM.SEC_ALU.SEC_FINISHING_STEAM.STEAM.NG_BIOGAS</t>
  </si>
  <si>
    <t>UED.ktoe.FR.NFM.SEC_ALU.SEC_FINISHING_STEAM.STEAM.DERIVED</t>
  </si>
  <si>
    <t>UED.ktoe.FR.NFM.SEC_ALU.SEC_FINISHING_STEAM.STEAM.BIOMASS_WASTE</t>
  </si>
  <si>
    <t>UED.ktoe.FR.NFM.SEC_ALU.SEC_FINISHING_STEAM.STEAM.STEAM_DISTR</t>
  </si>
  <si>
    <t>UED.ktoe.FR.NFM.SEC_ALU.SEC_FINISHING.ELEC.ELEC</t>
  </si>
  <si>
    <t>UED.ktoe.FR.NFM.OTHER_NFM.TOTAL.TOTAL.TOTAL</t>
  </si>
  <si>
    <t>UED.ktoe.FR.NFM.OTHER_NFM.LIGHT.GENERIC.ELEC</t>
  </si>
  <si>
    <t>UED.ktoe.FR.NFM.OTHER_NFM.AIRCOMP.GENERIC.ELEC</t>
  </si>
  <si>
    <t>UED.ktoe.FR.NFM.OTHER_NFM.MOTOR.GENERIC.ELEC</t>
  </si>
  <si>
    <t>UED.ktoe.FR.NFM.OTHER_NFM.FANS.GENERIC.ELEC</t>
  </si>
  <si>
    <t>UED.ktoe.FR.NFM.OTHER_NFM.LOW_ENTH.TOTAL.TOTAL</t>
  </si>
  <si>
    <t>UED.ktoe.FR.NFM.OTHER_NFM.LOW_ENTH.THERM.DIESEL_LIQBIO</t>
  </si>
  <si>
    <t>UED.ktoe.FR.NFM.OTHER_NFM.LOW_ENTH.THERM.NG_BIOGAS</t>
  </si>
  <si>
    <t>UED.ktoe.FR.NFM.OTHER_NFM.LOW_ENTH.THERM.SOLAR_GEO</t>
  </si>
  <si>
    <t>UED.ktoe.FR.NFM.OTHER_NFM.LOW_ENTH.HP.AMBIENT</t>
  </si>
  <si>
    <t>UED.ktoe.FR.NFM.OTHER_NFM.LOW_ENTH.THERM.ELEC</t>
  </si>
  <si>
    <t>UED.ktoe.FR.NFM.OTHER_NFM.OTH_PRODUCTION.TOTAL.TOTAL</t>
  </si>
  <si>
    <t>UED.ktoe.FR.NFM.OTHER_NFM.OTH_PRODUCTION.THERM.TOTAL</t>
  </si>
  <si>
    <t>UED.ktoe.FR.NFM.OTHER_NFM.OTH_PRODUCTION.THERM.SOLIDS</t>
  </si>
  <si>
    <t>UED.ktoe.FR.NFM.OTHER_NFM.OTH_PRODUCTION.THERM.LPG</t>
  </si>
  <si>
    <t>UED.ktoe.FR.NFM.OTHER_NFM.OTH_PRODUCTION.THERM.DIESEL_LIQBIO</t>
  </si>
  <si>
    <t>UED.ktoe.FR.NFM.OTHER_NFM.OTH_PRODUCTION.THERM.RFO</t>
  </si>
  <si>
    <t>UED.ktoe.FR.NFM.OTHER_NFM.OTH_PRODUCTION.THERM.NG_BIOGAS</t>
  </si>
  <si>
    <t>UED.ktoe.FR.NFM.OTHER_NFM.OTH_PRODUCTION.ELEC.ELEC</t>
  </si>
  <si>
    <t>UED.ktoe.FR.NFM.OTHER_NFM.OTH_PROCESSING.TOTAL.TOTAL</t>
  </si>
  <si>
    <t>UED.ktoe.FR.NFM.OTHER_NFM.OTH_PROCESSING.THERM.TOTAL</t>
  </si>
  <si>
    <t>UED.ktoe.FR.NFM.OTHER_NFM.OTH_PROCESSING.THERM.LPG</t>
  </si>
  <si>
    <t>UED.ktoe.FR.NFM.OTHER_NFM.OTH_PROCESSING.THERM.DIESEL_LIQBIO</t>
  </si>
  <si>
    <t>UED.ktoe.FR.NFM.OTHER_NFM.OTH_PROCESSING.THERM.RFO</t>
  </si>
  <si>
    <t>UED.ktoe.FR.NFM.OTHER_NFM.OTH_PROCESSING.THERM.NG_BIOGAS</t>
  </si>
  <si>
    <t>UED.ktoe.FR.NFM.OTHER_NFM.OTH_PROCESSING.ELEC.ELEC</t>
  </si>
  <si>
    <t>UED.ktoe.FR.NFM.OTHER_NFM.OTH_FINISHING.THERM.TOTAL</t>
  </si>
  <si>
    <t>UED.ktoe.FR.NFM.OTHER_NFM.OTH_FINISHING.THERM.LPG</t>
  </si>
  <si>
    <t>UED.ktoe.FR.NFM.OTHER_NFM.OTH_FINISHING.THERM.DIESEL_LIQBIO</t>
  </si>
  <si>
    <t>UED.ktoe.FR.NFM.OTHER_NFM.OTH_FINISHING.THERM.NG_BIOGAS</t>
  </si>
  <si>
    <t>UED.ktoe.FR.NFM.OTHER_NFM.OTH_FINISHING_STEAM.TOTAL.TOTAL</t>
  </si>
  <si>
    <t>UED.ktoe.FR.NFM.OTHER_NFM.OTH_FINISHING_STEAM.STEAM.SOLIDS</t>
  </si>
  <si>
    <t>UED.ktoe.FR.NFM.OTHER_NFM.OTH_FINISHING_STEAM.STEAM.RFG</t>
  </si>
  <si>
    <t>UED.ktoe.FR.NFM.OTHER_NFM.OTH_FINISHING_STEAM.STEAM.LPG</t>
  </si>
  <si>
    <t>UED.ktoe.FR.NFM.OTHER_NFM.OTH_FINISHING_STEAM.STEAM.DIESEL_LIQBIO</t>
  </si>
  <si>
    <t>UED.ktoe.FR.NFM.OTHER_NFM.OTH_FINISHING_STEAM.STEAM.RFO</t>
  </si>
  <si>
    <t>UED.ktoe.FR.NFM.OTHER_NFM.OTH_FINISHING_STEAM.STEAM.OTHER</t>
  </si>
  <si>
    <t>UED.ktoe.FR.NFM.OTHER_NFM.OTH_FINISHING_STEAM.STEAM.NG_BIOGAS</t>
  </si>
  <si>
    <t>UED.ktoe.FR.NFM.OTHER_NFM.OTH_FINISHING_STEAM.STEAM.DERIVED</t>
  </si>
  <si>
    <t>UED.ktoe.FR.NFM.OTHER_NFM.OTH_FINISHING_STEAM.STEAM.BIOMASS_WASTE</t>
  </si>
  <si>
    <t>UED.ktoe.FR.NFM.OTHER_NFM.OTH_FINISHING_STEAM.STEAM.STEAM_DISTR</t>
  </si>
  <si>
    <t>UED.ktoe.FR.NFM.OTHER_NFM.OTH_FINISHING.ELEC.ELEC</t>
  </si>
  <si>
    <t>FUEL_EMI.ktCO2.FR.NFM.ALUMINA.TOTAL.TOTAL.TOTAL</t>
  </si>
  <si>
    <t>FUEL_EMI.ktCO2.FR.NFM.ALUMINA.LIGHT.GENERIC.ELEC</t>
  </si>
  <si>
    <t>FUEL_EMI.ktCO2.FR.NFM.ALUMINA.AIRCOMP.GENERIC.ELEC</t>
  </si>
  <si>
    <t>FUEL_EMI.ktCO2.FR.NFM.ALUMINA.MOTOR.GENERIC.ELEC</t>
  </si>
  <si>
    <t>FUEL_EMI.ktCO2.FR.NFM.ALUMINA.FANS.GENERIC.ELEC</t>
  </si>
  <si>
    <t>FUEL_EMI.ktCO2.FR.NFM.ALUMINA.LOW_ENTH.TOTAL.TOTAL</t>
  </si>
  <si>
    <t>FUEL_EMI.ktCO2.FR.NFM.ALUMINA.LOW_ENTH.THERM.DIESEL_LIQBIO</t>
  </si>
  <si>
    <t>FUEL_EMI.ktCO2.FR.NFM.ALUMINA.LOW_ENTH.THERM.NG_BIOGAS</t>
  </si>
  <si>
    <t>FUEL_EMI.ktCO2.FR.NFM.ALUMINA.LOW_ENTH.THERM.SOLAR_GEO</t>
  </si>
  <si>
    <t>FUEL_EMI.ktCO2.FR.NFM.ALUMINA.LOW_ENTH.HP.AMBIENT</t>
  </si>
  <si>
    <t>FUEL_EMI.ktCO2.FR.NFM.ALUMINA.LOW_ENTH.THERM.ELEC</t>
  </si>
  <si>
    <t>FUEL_EMI.ktCO2.FR.NFM.ALUMINA.A_PRODUCTION.TOTAL.TOTAL</t>
  </si>
  <si>
    <t>FUEL_EMI.ktCO2.FR.NFM.ALUMINA.A_PRODUCTION.STEAM.SOLIDS</t>
  </si>
  <si>
    <t>FUEL_EMI.ktCO2.FR.NFM.ALUMINA.A_PRODUCTION.STEAM.RFG</t>
  </si>
  <si>
    <t>FUEL_EMI.ktCO2.FR.NFM.ALUMINA.A_PRODUCTION.STEAM.LPG</t>
  </si>
  <si>
    <t>FUEL_EMI.ktCO2.FR.NFM.ALUMINA.A_PRODUCTION.STEAM.DIESEL_LIQBIO</t>
  </si>
  <si>
    <t>FUEL_EMI.ktCO2.FR.NFM.ALUMINA.A_PRODUCTION.STEAM.RFO</t>
  </si>
  <si>
    <t>FUEL_EMI.ktCO2.FR.NFM.ALUMINA.A_PRODUCTION.STEAM.OTHER</t>
  </si>
  <si>
    <t>FUEL_EMI.ktCO2.FR.NFM.ALUMINA.A_PRODUCTION.STEAM.NG_BIOGAS</t>
  </si>
  <si>
    <t>FUEL_EMI.ktCO2.FR.NFM.ALUMINA.A_PRODUCTION.STEAM.DERIVED</t>
  </si>
  <si>
    <t>FUEL_EMI.ktCO2.FR.NFM.ALUMINA.A_PRODUCTION.STEAM.BIOMASS_WASTE</t>
  </si>
  <si>
    <t>FUEL_EMI.ktCO2.FR.NFM.ALUMINA.A_PRODUCTION.STEAM.STEAM_DISTR</t>
  </si>
  <si>
    <t>FUEL_EMI.ktCO2.FR.NFM.ALUMINA.A_REFINING.TOTAL.TOTAL</t>
  </si>
  <si>
    <t>FUEL_EMI.ktCO2.FR.NFM.ALUMINA.A_REFINING.THERM.LPG</t>
  </si>
  <si>
    <t>FUEL_EMI.ktCO2.FR.NFM.ALUMINA.A_REFINING.THERM.DIESEL_LIQBIO</t>
  </si>
  <si>
    <t>FUEL_EMI.ktCO2.FR.NFM.ALUMINA.A_REFINING.THERM.RFO</t>
  </si>
  <si>
    <t>FUEL_EMI.ktCO2.FR.NFM.ALUMINA.A_REFINING.THERM.NG_BIOGAS</t>
  </si>
  <si>
    <t>FUEL_EMI.ktCO2.FR.NFM.ALUMINA.A_REFINING.THERM.ELEC</t>
  </si>
  <si>
    <t>FUEL_EMI.ktCO2.FR.NFM.PRIM_ALU.LIGHT.GENERIC.ELEC</t>
  </si>
  <si>
    <t>FUEL_EMI.ktCO2.FR.NFM.PRIM_ALU.AIRCOMP.GENERIC.ELEC</t>
  </si>
  <si>
    <t>FUEL_EMI.ktCO2.FR.NFM.PRIM_ALU.MOTOR.GENERIC.ELEC</t>
  </si>
  <si>
    <t>FUEL_EMI.ktCO2.FR.NFM.PRIM_ALU.FANS.GENERIC.ELEC</t>
  </si>
  <si>
    <t>FUEL_EMI.ktCO2.FR.NFM.PRIM_ALU.LOW_ENTH.TOTAL.TOTAL</t>
  </si>
  <si>
    <t>FUEL_EMI.ktCO2.FR.NFM.PRIM_ALU.LOW_ENTH.THERM.DIESEL_LIQBIO</t>
  </si>
  <si>
    <t>FUEL_EMI.ktCO2.FR.NFM.PRIM_ALU.LOW_ENTH.THERM.NG_BIOGAS</t>
  </si>
  <si>
    <t>FUEL_EMI.ktCO2.FR.NFM.PRIM_ALU.LOW_ENTH.THERM.SOLAR_GEO</t>
  </si>
  <si>
    <t>FUEL_EMI.ktCO2.FR.NFM.PRIM_ALU.LOW_ENTH.HP.AMBIENT</t>
  </si>
  <si>
    <t>FUEL_EMI.ktCO2.FR.NFM.PRIM_ALU.LOW_ENTH.THERM.ELEC</t>
  </si>
  <si>
    <t>FUEL_EMI.ktCO2.FR.NFM.PRIM_ALU.SMELTING.ELEC.ELEC</t>
  </si>
  <si>
    <t>FUEL_EMI.ktCO2.FR.NFM.PRIM_ALU.PROCESSING.TOTAL.TOTAL</t>
  </si>
  <si>
    <t>FUEL_EMI.ktCO2.FR.NFM.PRIM_ALU.PROCESSING.THERM.TOTAL</t>
  </si>
  <si>
    <t>FUEL_EMI.ktCO2.FR.NFM.PRIM_ALU.PROCESSING.THERM.LPG</t>
  </si>
  <si>
    <t>FUEL_EMI.ktCO2.FR.NFM.PRIM_ALU.PROCESSING.THERM.DIESEL_LIQBIO</t>
  </si>
  <si>
    <t>FUEL_EMI.ktCO2.FR.NFM.PRIM_ALU.PROCESSING.THERM.RFO</t>
  </si>
  <si>
    <t>FUEL_EMI.ktCO2.FR.NFM.PRIM_ALU.PROCESSING.THERM.NG_BIOGAS</t>
  </si>
  <si>
    <t>FUEL_EMI.ktCO2.FR.NFM.PRIM_ALU.PROCESSING.ELEC.ELEC</t>
  </si>
  <si>
    <t>FUEL_EMI.ktCO2.FR.NFM.PRIM_ALU.FINISHING.THERM.TOTAL</t>
  </si>
  <si>
    <t>FUEL_EMI.ktCO2.FR.NFM.PRIM_ALU.FINISHING.THERM.LPG</t>
  </si>
  <si>
    <t>FUEL_EMI.ktCO2.FR.NFM.PRIM_ALU.FINISHING.THERM.DIESEL_LIQBIO</t>
  </si>
  <si>
    <t>FUEL_EMI.ktCO2.FR.NFM.PRIM_ALU.FINISHING.THERM.NG_BIOGAS</t>
  </si>
  <si>
    <t>FUEL_EMI.ktCO2.FR.NFM.PRIM_ALU.FINISHING_STEAM.TOTAL.TOTAL</t>
  </si>
  <si>
    <t>FUEL_EMI.ktCO2.FR.NFM.PRIM_ALU.FINISHING_STEAM.STEAM.SOLIDS</t>
  </si>
  <si>
    <t>FUEL_EMI.ktCO2.FR.NFM.PRIM_ALU.FINISHING_STEAM.STEAM.RFG</t>
  </si>
  <si>
    <t>FUEL_EMI.ktCO2.FR.NFM.PRIM_ALU.FINISHING_STEAM.STEAM.LPG</t>
  </si>
  <si>
    <t>FUEL_EMI.ktCO2.FR.NFM.PRIM_ALU.FINISHING_STEAM.STEAM.DIESEL_LIQBIO</t>
  </si>
  <si>
    <t>FUEL_EMI.ktCO2.FR.NFM.PRIM_ALU.FINISHING_STEAM.STEAM.RFO</t>
  </si>
  <si>
    <t>FUEL_EMI.ktCO2.FR.NFM.PRIM_ALU.FINISHING_STEAM.STEAM.OTHER</t>
  </si>
  <si>
    <t>FUEL_EMI.ktCO2.FR.NFM.PRIM_ALU.FINISHING_STEAM.STEAM.NG_BIOGAS</t>
  </si>
  <si>
    <t>FUEL_EMI.ktCO2.FR.NFM.PRIM_ALU.FINISHING_STEAM.STEAM.DERIVED</t>
  </si>
  <si>
    <t>FUEL_EMI.ktCO2.FR.NFM.PRIM_ALU.FINISHING_STEAM.STEAM.BIOMASS_WASTE</t>
  </si>
  <si>
    <t>FUEL_EMI.ktCO2.FR.NFM.PRIM_ALU.FINISHING_STEAM.STEAM.STEAM_DISTR</t>
  </si>
  <si>
    <t>FUEL_EMI.ktCO2.FR.NFM.PRIM_ALU.FINISHING.ELEC.ELEC</t>
  </si>
  <si>
    <t>PROCESS_EMI.ktCO2.FR.NFM.PRIM_ALU</t>
  </si>
  <si>
    <t>FUEL_EMI.ktCO2.FR.NFM.SEC_ALU.TOTAL.TOTAL.TOTAL</t>
  </si>
  <si>
    <t>FUEL_EMI.ktCO2.FR.NFM.SEC_ALU.LIGHT.GENERIC.ELEC</t>
  </si>
  <si>
    <t>FUEL_EMI.ktCO2.FR.NFM.SEC_ALU.AIRCOMP.GENERIC.ELEC</t>
  </si>
  <si>
    <t>FUEL_EMI.ktCO2.FR.NFM.SEC_ALU.MOTOR.GENERIC.ELEC</t>
  </si>
  <si>
    <t>FUEL_EMI.ktCO2.FR.NFM.SEC_ALU.FANS.GENERIC.ELEC</t>
  </si>
  <si>
    <t>FUEL_EMI.ktCO2.FR.NFM.SEC_ALU.LOW_ENTH.TOTAL.TOTAL</t>
  </si>
  <si>
    <t>FUEL_EMI.ktCO2.FR.NFM.SEC_ALU.LOW_ENTH.THERM.DIESEL_LIQBIO</t>
  </si>
  <si>
    <t>FUEL_EMI.ktCO2.FR.NFM.SEC_ALU.LOW_ENTH.THERM.NG_BIOGAS</t>
  </si>
  <si>
    <t>FUEL_EMI.ktCO2.FR.NFM.SEC_ALU.LOW_ENTH.THERM.SOLAR_GEO</t>
  </si>
  <si>
    <t>FUEL_EMI.ktCO2.FR.NFM.SEC_ALU.LOW_ENTH.HP.AMBIENT</t>
  </si>
  <si>
    <t>FUEL_EMI.ktCO2.FR.NFM.SEC_ALU.LOW_ENTH.THERM.ELEC</t>
  </si>
  <si>
    <t>FUEL_EMI.ktCO2.FR.NFM.SEC_ALU.SEC_REMELTING.TOTAL.TOTAL</t>
  </si>
  <si>
    <t>FUEL_EMI.ktCO2.FR.NFM.SEC_ALU.SEC_REMELTING.THERM.TOTAL</t>
  </si>
  <si>
    <t>FUEL_EMI.ktCO2.FR.NFM.SEC_ALU.SEC_REMELTING.THERM.LPG</t>
  </si>
  <si>
    <t>FUEL_EMI.ktCO2.FR.NFM.SEC_ALU.SEC_REMELTING.THERM.DIESEL_LIQBIO</t>
  </si>
  <si>
    <t>FUEL_EMI.ktCO2.FR.NFM.SEC_ALU.SEC_REMELTING.THERM.RFO</t>
  </si>
  <si>
    <t>FUEL_EMI.ktCO2.FR.NFM.SEC_ALU.SEC_REMELTING.THERM.NG_BIOGAS</t>
  </si>
  <si>
    <t>FUEL_EMI.ktCO2.FR.NFM.SEC_ALU.SEC_REMELTING.ELEC.ELEC</t>
  </si>
  <si>
    <t>FUEL_EMI.ktCO2.FR.NFM.SEC_ALU.SEC_PROCESSING.TOTAL.TOTAL</t>
  </si>
  <si>
    <t>FUEL_EMI.ktCO2.FR.NFM.SEC_ALU.SEC_PROCESSING.THERM.TOTAL</t>
  </si>
  <si>
    <t>FUEL_EMI.ktCO2.FR.NFM.SEC_ALU.SEC_PROCESSING.THERM.LPG</t>
  </si>
  <si>
    <t>FUEL_EMI.ktCO2.FR.NFM.SEC_ALU.SEC_PROCESSING.THERM.DIESEL_LIQBIO</t>
  </si>
  <si>
    <t>FUEL_EMI.ktCO2.FR.NFM.SEC_ALU.SEC_PROCESSING.THERM.RFO</t>
  </si>
  <si>
    <t>FUEL_EMI.ktCO2.FR.NFM.SEC_ALU.SEC_PROCESSING.THERM.NG_BIOGAS</t>
  </si>
  <si>
    <t>FUEL_EMI.ktCO2.FR.NFM.SEC_ALU.SEC_PROCESSING.ELEC.ELEC</t>
  </si>
  <si>
    <t>FUEL_EMI.ktCO2.FR.NFM.SEC_ALU.SEC_FINISHING.THERM.TOTAL</t>
  </si>
  <si>
    <t>FUEL_EMI.ktCO2.FR.NFM.SEC_ALU.SEC_FINISHING.THERM.LPG</t>
  </si>
  <si>
    <t>FUEL_EMI.ktCO2.FR.NFM.SEC_ALU.SEC_FINISHING.THERM.DIESEL_LIQBIO</t>
  </si>
  <si>
    <t>FUEL_EMI.ktCO2.FR.NFM.SEC_ALU.SEC_FINISHING.THERM.NG_BIOGAS</t>
  </si>
  <si>
    <t>FUEL_EMI.ktCO2.FR.NFM.SEC_ALU.SEC_FINISHING_STEAM.TOTAL.TOTAL</t>
  </si>
  <si>
    <t>FUEL_EMI.ktCO2.FR.NFM.SEC_ALU.SEC_FINISHING_STEAM.STEAM.SOLIDS</t>
  </si>
  <si>
    <t>FUEL_EMI.ktCO2.FR.NFM.SEC_ALU.SEC_FINISHING_STEAM.STEAM.RFG</t>
  </si>
  <si>
    <t>FUEL_EMI.ktCO2.FR.NFM.SEC_ALU.SEC_FINISHING_STEAM.STEAM.LPG</t>
  </si>
  <si>
    <t>FUEL_EMI.ktCO2.FR.NFM.SEC_ALU.SEC_FINISHING_STEAM.STEAM.DIESEL_LIQBIO</t>
  </si>
  <si>
    <t>FUEL_EMI.ktCO2.FR.NFM.SEC_ALU.SEC_FINISHING_STEAM.STEAM.RFO</t>
  </si>
  <si>
    <t>FUEL_EMI.ktCO2.FR.NFM.SEC_ALU.SEC_FINISHING_STEAM.STEAM.OTHER</t>
  </si>
  <si>
    <t>FUEL_EMI.ktCO2.FR.NFM.SEC_ALU.SEC_FINISHING_STEAM.STEAM.NG_BIOGAS</t>
  </si>
  <si>
    <t>FUEL_EMI.ktCO2.FR.NFM.SEC_ALU.SEC_FINISHING_STEAM.STEAM.DERIVED</t>
  </si>
  <si>
    <t>FUEL_EMI.ktCO2.FR.NFM.SEC_ALU.SEC_FINISHING_STEAM.STEAM.BIOMASS_WASTE</t>
  </si>
  <si>
    <t>FUEL_EMI.ktCO2.FR.NFM.SEC_ALU.SEC_FINISHING_STEAM.STEAM.STEAM_DISTR</t>
  </si>
  <si>
    <t>FUEL_EMI.ktCO2.FR.NFM.SEC_ALU.SEC_FINISHING.ELEC.ELEC</t>
  </si>
  <si>
    <t>FUEL_EMI.ktCO2.FR.NFM.OTHER_NFM.LIGHT.GENERIC.ELEC</t>
  </si>
  <si>
    <t>FUEL_EMI.ktCO2.FR.NFM.OTHER_NFM.AIRCOMP.GENERIC.ELEC</t>
  </si>
  <si>
    <t>FUEL_EMI.ktCO2.FR.NFM.OTHER_NFM.MOTOR.GENERIC.ELEC</t>
  </si>
  <si>
    <t>FUEL_EMI.ktCO2.FR.NFM.OTHER_NFM.FANS.GENERIC.ELEC</t>
  </si>
  <si>
    <t>FUEL_EMI.ktCO2.FR.NFM.OTHER_NFM.LOW_ENTH.TOTAL.TOTAL</t>
  </si>
  <si>
    <t>FUEL_EMI.ktCO2.FR.NFM.OTHER_NFM.LOW_ENTH.THERM.DIESEL_LIQBIO</t>
  </si>
  <si>
    <t>FUEL_EMI.ktCO2.FR.NFM.OTHER_NFM.LOW_ENTH.THERM.NG_BIOGAS</t>
  </si>
  <si>
    <t>FUEL_EMI.ktCO2.FR.NFM.OTHER_NFM.LOW_ENTH.THERM.SOLAR_GEO</t>
  </si>
  <si>
    <t>FUEL_EMI.ktCO2.FR.NFM.OTHER_NFM.LOW_ENTH.HP.AMBIENT</t>
  </si>
  <si>
    <t>FUEL_EMI.ktCO2.FR.NFM.OTHER_NFM.LOW_ENTH.THERM.ELEC</t>
  </si>
  <si>
    <t>FUEL_EMI.ktCO2.FR.NFM.OTHER_NFM.OTH_PRODUCTION.TOTAL.TOTAL</t>
  </si>
  <si>
    <t>FUEL_EMI.ktCO2.FR.NFM.OTHER_NFM.OTH_PRODUCTION.THERM.TOTAL</t>
  </si>
  <si>
    <t>FUEL_EMI.ktCO2.FR.NFM.OTHER_NFM.OTH_PRODUCTION.THERM.SOLIDS</t>
  </si>
  <si>
    <t>FUEL_EMI.ktCO2.FR.NFM.OTHER_NFM.OTH_PRODUCTION.THERM.LPG</t>
  </si>
  <si>
    <t>FUEL_EMI.ktCO2.FR.NFM.OTHER_NFM.OTH_PRODUCTION.THERM.DIESEL_LIQBIO</t>
  </si>
  <si>
    <t>FUEL_EMI.ktCO2.FR.NFM.OTHER_NFM.OTH_PRODUCTION.THERM.RFO</t>
  </si>
  <si>
    <t>FUEL_EMI.ktCO2.FR.NFM.OTHER_NFM.OTH_PRODUCTION.THERM.NG_BIOGAS</t>
  </si>
  <si>
    <t>FUEL_EMI.ktCO2.FR.NFM.OTHER_NFM.OTH_PRODUCTION.ELEC.ELEC</t>
  </si>
  <si>
    <t>FUEL_EMI.ktCO2.FR.NFM.OTHER_NFM.OTH_PROCESSING.TOTAL.TOTAL</t>
  </si>
  <si>
    <t>FUEL_EMI.ktCO2.FR.NFM.OTHER_NFM.OTH_PROCESSING.THERM.TOTAL</t>
  </si>
  <si>
    <t>FUEL_EMI.ktCO2.FR.NFM.OTHER_NFM.OTH_PROCESSING.THERM.LPG</t>
  </si>
  <si>
    <t>FUEL_EMI.ktCO2.FR.NFM.OTHER_NFM.OTH_PROCESSING.THERM.DIESEL_LIQBIO</t>
  </si>
  <si>
    <t>FUEL_EMI.ktCO2.FR.NFM.OTHER_NFM.OTH_PROCESSING.THERM.RFO</t>
  </si>
  <si>
    <t>FUEL_EMI.ktCO2.FR.NFM.OTHER_NFM.OTH_PROCESSING.THERM.NG_BIOGAS</t>
  </si>
  <si>
    <t>FUEL_EMI.ktCO2.FR.NFM.OTHER_NFM.OTH_PROCESSING.ELEC.ELEC</t>
  </si>
  <si>
    <t>FUEL_EMI.ktCO2.FR.NFM.OTHER_NFM.OTH_FINISHING.THERM.TOTAL</t>
  </si>
  <si>
    <t>FUEL_EMI.ktCO2.FR.NFM.OTHER_NFM.OTH_FINISHING.THERM.LPG</t>
  </si>
  <si>
    <t>FUEL_EMI.ktCO2.FR.NFM.OTHER_NFM.OTH_FINISHING.THERM.DIESEL_LIQBIO</t>
  </si>
  <si>
    <t>FUEL_EMI.ktCO2.FR.NFM.OTHER_NFM.OTH_FINISHING.THERM.NG_BIOGAS</t>
  </si>
  <si>
    <t>FUEL_EMI.ktCO2.FR.NFM.OTHER_NFM.OTH_FINISHING_STEAM.TOTAL.TOTAL</t>
  </si>
  <si>
    <t>FUEL_EMI.ktCO2.FR.NFM.OTHER_NFM.OTH_FINISHING_STEAM.STEAM.SOLIDS</t>
  </si>
  <si>
    <t>FUEL_EMI.ktCO2.FR.NFM.OTHER_NFM.OTH_FINISHING_STEAM.STEAM.RFG</t>
  </si>
  <si>
    <t>FUEL_EMI.ktCO2.FR.NFM.OTHER_NFM.OTH_FINISHING_STEAM.STEAM.LPG</t>
  </si>
  <si>
    <t>FUEL_EMI.ktCO2.FR.NFM.OTHER_NFM.OTH_FINISHING_STEAM.STEAM.DIESEL_LIQBIO</t>
  </si>
  <si>
    <t>FUEL_EMI.ktCO2.FR.NFM.OTHER_NFM.OTH_FINISHING_STEAM.STEAM.RFO</t>
  </si>
  <si>
    <t>FUEL_EMI.ktCO2.FR.NFM.OTHER_NFM.OTH_FINISHING_STEAM.STEAM.OTHER</t>
  </si>
  <si>
    <t>FUEL_EMI.ktCO2.FR.NFM.OTHER_NFM.OTH_FINISHING_STEAM.STEAM.NG_BIOGAS</t>
  </si>
  <si>
    <t>FUEL_EMI.ktCO2.FR.NFM.OTHER_NFM.OTH_FINISHING_STEAM.STEAM.DERIVED</t>
  </si>
  <si>
    <t>FUEL_EMI.ktCO2.FR.NFM.OTHER_NFM.OTH_FINISHING_STEAM.STEAM.BIOMASS_WASTE</t>
  </si>
  <si>
    <t>FUEL_EMI.ktCO2.FR.NFM.OTHER_NFM.OTH_FINISHING_STEAM.STEAM.STEAM_DISTR</t>
  </si>
  <si>
    <t>FUEL_EMI.ktCO2.FR.NFM.OTHER_NFM.OTH_FINISHING.ELEC.ELEC</t>
  </si>
  <si>
    <t>PROCESS_EMI.ktCO2.FR.NFM.OTHER_NFM</t>
  </si>
  <si>
    <t>Aluminium - primary production (without process emissions)</t>
  </si>
  <si>
    <t>Other non-ferrous metals (without process emissions)</t>
  </si>
  <si>
    <t>Basic and other chemicals</t>
  </si>
  <si>
    <t>VA.Meuro2023.FR.CHI.BASIC_CHEM</t>
  </si>
  <si>
    <t>VA.Meuro2023.FR.CHI.OTHER_CHEM</t>
  </si>
  <si>
    <t>VA.Meuro2023.FR.CHI.PHARM</t>
  </si>
  <si>
    <t>Basic chemicals (kt ethylene eq.)</t>
  </si>
  <si>
    <t>OUTPUT.kt.FR.CHI.BASIC_CHEM</t>
  </si>
  <si>
    <t>Other chemicals (kt ethylene eq.)</t>
  </si>
  <si>
    <t>OUTPUT.kt.FR.CHI.OTHER_CHEM</t>
  </si>
  <si>
    <t>Pharmaceutical products etc. (kt ethylene eq.)</t>
  </si>
  <si>
    <t>OUTPUT.kt.FR.CHI.PHARM</t>
  </si>
  <si>
    <t>CAP.kt.FR.CHI.BASIC_CHEM</t>
  </si>
  <si>
    <t>CAP.kt.FR.CHI.OTHER_CHEM</t>
  </si>
  <si>
    <t>CAP.kt.FR.CHI.PHARM</t>
  </si>
  <si>
    <t>NEWCAP.kt.FR.CHI.BASIC_CHEM</t>
  </si>
  <si>
    <t>NEWCAP.kt.FR.CHI.OTHER_CHEM</t>
  </si>
  <si>
    <t>NEWCAP.kt.FR.CHI.PHARM</t>
  </si>
  <si>
    <t>FEC.ktoe.FR.CHI.TOTAL.TOTAL.TOTAL.TOTAL</t>
  </si>
  <si>
    <t>FEC.ktoe.FR.CHI.TOTAL.TOTAL.TOTAL.SOLIDS</t>
  </si>
  <si>
    <t>FEC.ktoe.FR.CHI.TOTAL.TOTAL.TOTAL.RFG</t>
  </si>
  <si>
    <t>FEC.ktoe.FR.CHI.TOTAL.TOTAL.TOTAL.LPG</t>
  </si>
  <si>
    <t>FEC.ktoe.FR.CHI.TOTAL.TOTAL.TOTAL.DIESEL</t>
  </si>
  <si>
    <t>FEC.ktoe.FR.CHI.TOTAL.TOTAL.TOTAL.RFO</t>
  </si>
  <si>
    <t>FEC.ktoe.FR.CHI.TOTAL.TOTAL.TOTAL.OTHER</t>
  </si>
  <si>
    <t>FEC.ktoe.FR.CHI.TOTAL.TOTAL.TOTAL.NG</t>
  </si>
  <si>
    <t>FEC.ktoe.FR.CHI.TOTAL.TOTAL.TOTAL.DERIVED</t>
  </si>
  <si>
    <t>FEC.ktoe.FR.CHI.TOTAL.TOTAL.TOTAL.BIOMASS_WASTE</t>
  </si>
  <si>
    <t>FEC.ktoe.FR.CHI.TOTAL.TOTAL.TOTAL.BIOGAS</t>
  </si>
  <si>
    <t>FEC.ktoe.FR.CHI.TOTAL.TOTAL.TOTAL.LIQBIO</t>
  </si>
  <si>
    <t>FEC.ktoe.FR.CHI.TOTAL.TOTAL.TOTAL.SOLAR</t>
  </si>
  <si>
    <t>FEC.ktoe.FR.CHI.TOTAL.TOTAL.TOTAL.GEO</t>
  </si>
  <si>
    <t>FEC.ktoe.FR.CHI.TOTAL.TOTAL.TOTAL.AMBIENT</t>
  </si>
  <si>
    <t>FEC.ktoe.FR.CHI.TOTAL.TOTAL.TOTAL.STEAM_DISTR</t>
  </si>
  <si>
    <t>FEC.ktoe.FR.CHI.TOTAL.TOTAL.TOTAL.ELEC</t>
  </si>
  <si>
    <t>Non-energy use in the Chemical industry (ktoe)</t>
  </si>
  <si>
    <t>NONENERGY.ktoe.FR.CHI.TOTAL.TOTAL.TOTAL.TOTAL</t>
  </si>
  <si>
    <t>NONENERGY.ktoe.FR.CHI.TOTAL.TOTAL.TOTAL.SOLIDS</t>
  </si>
  <si>
    <t>NONENERGY.ktoe.FR.CHI.TOTAL.TOTAL.TOTAL.RFG</t>
  </si>
  <si>
    <t>NONENERGY.ktoe.FR.CHI.TOTAL.TOTAL.TOTAL.LPG</t>
  </si>
  <si>
    <t>NONENERGY.ktoe.FR.CHI.TOTAL.TOTAL.TOTAL.DIESEL</t>
  </si>
  <si>
    <t>NONENERGY.ktoe.FR.CHI.TOTAL.TOTAL.TOTAL.RFO</t>
  </si>
  <si>
    <t>NONENERGY.ktoe.FR.CHI.TOTAL.TOTAL.TOTAL.OTHER</t>
  </si>
  <si>
    <t>NONENERGY.ktoe.FR.CHI.TOTAL.TOTAL.TOTAL.NAPHTHA</t>
  </si>
  <si>
    <t>NONENERGY.ktoe.FR.CHI.TOTAL.TOTAL.TOTAL.NG_BIOGAS</t>
  </si>
  <si>
    <t>NONENERGY.ktoe.FR.CHI.TOTAL.TOTAL.TOTAL.DERIVED</t>
  </si>
  <si>
    <t>NONENERGY.ktoe.FR.CHI.TOTAL.TOTAL.TOTAL.BIOMASS_WASTE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</si>
  <si>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</si>
  <si>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</si>
  <si>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</si>
  <si>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</si>
  <si>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</si>
  <si>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FEC.ktoe.FR.CHI.BASIC_CHEM.LIGHT.GENERIC.ELEC</t>
  </si>
  <si>
    <t>FEC.ktoe.FR.CHI.BASIC_CHEM.AIRCOMP.GENERIC.ELEC</t>
  </si>
  <si>
    <t>FEC.ktoe.FR.CHI.BASIC_CHEM.MOTOR.GENERIC.ELEC</t>
  </si>
  <si>
    <t>FEC.ktoe.FR.CHI.BASIC_CHEM.FANS.GENERIC.ELEC</t>
  </si>
  <si>
    <t>FEC.ktoe.FR.CHI.BASIC_CHEM.LOW_ENTH.TOTAL.TOTAL</t>
  </si>
  <si>
    <t>FEC.ktoe.FR.CHI.BASIC_CHEM.LOW_ENTH.THERM.DIESEL_LIQBIO</t>
  </si>
  <si>
    <t>FEC.ktoe.FR.CHI.BASIC_CHEM.LOW_ENTH.THERM.NG_BIOGAS</t>
  </si>
  <si>
    <t>FEC.ktoe.FR.CHI.BASIC_CHEM.LOW_ENTH.THERM.SOLAR_GEO</t>
  </si>
  <si>
    <t>FEC.ktoe.FR.CHI.BASIC_CHEM.LOW_ENTH.HP.AMBIENT</t>
  </si>
  <si>
    <t>FEC.ktoe.FR.CHI.BASIC_CHEM.LOW_ENTH.THERM.ELEC</t>
  </si>
  <si>
    <t>Chemicals: Feedstock (energy used as raw material)</t>
  </si>
  <si>
    <t>Chemicals: Steam processing</t>
  </si>
  <si>
    <t>FEC.ktoe.FR.CHI.BASIC_CHEM.PROCESSING.TOTAL.TOTAL</t>
  </si>
  <si>
    <t>FEC.ktoe.FR.CHI.BASIC_CHEM.PROCESSING.STEAM.SOLIDS</t>
  </si>
  <si>
    <t>FEC.ktoe.FR.CHI.BASIC_CHEM.PROCESSING.STEAM.RFG</t>
  </si>
  <si>
    <t>FEC.ktoe.FR.CHI.BASIC_CHEM.PROCESSING.STEAM.LPG</t>
  </si>
  <si>
    <t>FEC.ktoe.FR.CHI.BASIC_CHEM.PROCESSING.STEAM.DIESEL_LIQBIO</t>
  </si>
  <si>
    <t>FEC.ktoe.FR.CHI.BASIC_CHEM.PROCESSING.STEAM.RFO</t>
  </si>
  <si>
    <t>FEC.ktoe.FR.CHI.BASIC_CHEM.PROCESSING.STEAM.OTHER</t>
  </si>
  <si>
    <t>FEC.ktoe.FR.CHI.BASIC_CHEM.PROCESSING.STEAM.NG_BIOGAS</t>
  </si>
  <si>
    <t>FEC.ktoe.FR.CHI.BASIC_CHEM.PROCESSING.STEAM.DERIVED</t>
  </si>
  <si>
    <t>FEC.ktoe.FR.CHI.BASIC_CHEM.PROCESSING.STEAM.BIOMASS_WASTE</t>
  </si>
  <si>
    <t>FEC.ktoe.FR.CHI.BASIC_CHEM.PROCESSING.STEAM.STEAM_DISTR</t>
  </si>
  <si>
    <t>Chemicals: Furnaces</t>
  </si>
  <si>
    <t>FEC.ktoe.FR.CHI.BASIC_CHEM.PROC_HEAT.TOTAL.TOTAL</t>
  </si>
  <si>
    <t>Chemicals: Furnaces - Thermal</t>
  </si>
  <si>
    <t>FEC.ktoe.FR.CHI.BASIC_CHEM.PROC_HEAT.THERM.TOTAL</t>
  </si>
  <si>
    <t>FEC.ktoe.FR.CHI.BASIC_CHEM.PROC_HEAT.THERM.SOLIDS</t>
  </si>
  <si>
    <t>FEC.ktoe.FR.CHI.BASIC_CHEM.PROC_HEAT.THERM.LPG</t>
  </si>
  <si>
    <t>FEC.ktoe.FR.CHI.BASIC_CHEM.PROC_HEAT.THERM.DIESEL_LIQBIO</t>
  </si>
  <si>
    <t>FEC.ktoe.FR.CHI.BASIC_CHEM.PROC_HEAT.THERM.RFO</t>
  </si>
  <si>
    <t>FEC.ktoe.FR.CHI.BASIC_CHEM.PROC_HEAT.THERM.NG_BIOGAS</t>
  </si>
  <si>
    <t>Chemicals: Furnaces - Electric</t>
  </si>
  <si>
    <t>FEC.ktoe.FR.CHI.BASIC_CHEM.PROC_HEAT.ELEC.ELEC</t>
  </si>
  <si>
    <t>Chemicals: Process cooling</t>
  </si>
  <si>
    <t>Chemicals: Process cooling - Natural gas and biogas</t>
  </si>
  <si>
    <t>FEC.ktoe.FR.CHI.BASIC_CHEM.PROC_COOL.THERM.NG_BIOGAS</t>
  </si>
  <si>
    <t>Chemicals: Process cooling - Steam</t>
  </si>
  <si>
    <t>FEC.ktoe.FR.CHI.BASIC_CHEM.PROC_COOL_STEAM.TOTAL.TOTAL</t>
  </si>
  <si>
    <t>FEC.ktoe.FR.CHI.BASIC_CHEM.PROC_COOL_STEAM.STEAM.SOLIDS</t>
  </si>
  <si>
    <t>FEC.ktoe.FR.CHI.BASIC_CHEM.PROC_COOL_STEAM.STEAM.RFG</t>
  </si>
  <si>
    <t>FEC.ktoe.FR.CHI.BASIC_CHEM.PROC_COOL_STEAM.STEAM.LPG</t>
  </si>
  <si>
    <t>FEC.ktoe.FR.CHI.BASIC_CHEM.PROC_COOL_STEAM.STEAM.DIESEL_LIQBIO</t>
  </si>
  <si>
    <t>FEC.ktoe.FR.CHI.BASIC_CHEM.PROC_COOL_STEAM.STEAM.RFO</t>
  </si>
  <si>
    <t>FEC.ktoe.FR.CHI.BASIC_CHEM.PROC_COOL_STEAM.STEAM.OTHER</t>
  </si>
  <si>
    <t>FEC.ktoe.FR.CHI.BASIC_CHEM.PROC_COOL_STEAM.STEAM.NG_BIOGAS</t>
  </si>
  <si>
    <t>FEC.ktoe.FR.CHI.BASIC_CHEM.PROC_COOL_STEAM.STEAM.DERIVED</t>
  </si>
  <si>
    <t>FEC.ktoe.FR.CHI.BASIC_CHEM.PROC_COOL_STEAM.STEAM.BIOMASS_WASTE</t>
  </si>
  <si>
    <t>FEC.ktoe.FR.CHI.BASIC_CHEM.PROC_COOL_STEAM.STEAM.STEAM_DISTR</t>
  </si>
  <si>
    <t>Chemicals: Process cooling - Electric</t>
  </si>
  <si>
    <t>FEC.ktoe.FR.CHI.BASIC_CHEM.PROC_COOL.ELEC.ELEC</t>
  </si>
  <si>
    <t>Chemicals: Generic electric process</t>
  </si>
  <si>
    <t>FEC.ktoe.FR.CHI.BASIC_CHEM.GENERIC.MECH.ELEC</t>
  </si>
  <si>
    <t>FEC.ktoe.FR.CHI.OTHER_CHEM.TOTAL.TOTAL.TOTAL</t>
  </si>
  <si>
    <t>FEC.ktoe.FR.CHI.OTHER_CHEM.LIGHT.GENERIC.ELEC</t>
  </si>
  <si>
    <t>FEC.ktoe.FR.CHI.OTHER_CHEM.AIRCOMP.GENERIC.ELEC</t>
  </si>
  <si>
    <t>FEC.ktoe.FR.CHI.OTHER_CHEM.MOTOR.GENERIC.ELEC</t>
  </si>
  <si>
    <t>FEC.ktoe.FR.CHI.OTHER_CHEM.FANS.GENERIC.ELEC</t>
  </si>
  <si>
    <t>FEC.ktoe.FR.CHI.OTHER_CHEM.LOW_ENTH.TOTAL.TOTAL</t>
  </si>
  <si>
    <t>FEC.ktoe.FR.CHI.OTHER_CHEM.LOW_ENTH.THERM.DIESEL_LIQBIO</t>
  </si>
  <si>
    <t>FEC.ktoe.FR.CHI.OTHER_CHEM.LOW_ENTH.THERM.NG_BIOGAS</t>
  </si>
  <si>
    <t>FEC.ktoe.FR.CHI.OTHER_CHEM.LOW_ENTH.THERM.SOLAR_GEO</t>
  </si>
  <si>
    <t>FEC.ktoe.FR.CHI.OTHER_CHEM.LOW_ENTH.HP.AMBIENT</t>
  </si>
  <si>
    <t>FEC.ktoe.FR.CHI.OTHER_CHEM.LOW_ENTH.THERM.ELEC</t>
  </si>
  <si>
    <t>Chemicals: High-enthalpy heat processing</t>
  </si>
  <si>
    <t>High-enthalpy heat processing - Steam</t>
  </si>
  <si>
    <t>FEC.ktoe.FR.CHI.OTHER_CHEM.PROCESSING_STEAM.TOTAL.TOTAL</t>
  </si>
  <si>
    <t>FEC.ktoe.FR.CHI.OTHER_CHEM.PROCESSING_STEAM.STEAM.SOLIDS</t>
  </si>
  <si>
    <t>FEC.ktoe.FR.CHI.OTHER_CHEM.PROCESSING_STEAM.STEAM.RFG</t>
  </si>
  <si>
    <t>FEC.ktoe.FR.CHI.OTHER_CHEM.PROCESSING_STEAM.STEAM.LPG</t>
  </si>
  <si>
    <t>FEC.ktoe.FR.CHI.OTHER_CHEM.PROCESSING_STEAM.STEAM.DIESEL_LIQBIO</t>
  </si>
  <si>
    <t>FEC.ktoe.FR.CHI.OTHER_CHEM.PROCESSING_STEAM.STEAM.RFO</t>
  </si>
  <si>
    <t>FEC.ktoe.FR.CHI.OTHER_CHEM.PROCESSING_STEAM.STEAM.OTHER</t>
  </si>
  <si>
    <t>FEC.ktoe.FR.CHI.OTHER_CHEM.PROCESSING_STEAM.STEAM.NG_BIOGAS</t>
  </si>
  <si>
    <t>FEC.ktoe.FR.CHI.OTHER_CHEM.PROCESSING_STEAM.STEAM.DERIVED</t>
  </si>
  <si>
    <t>FEC.ktoe.FR.CHI.OTHER_CHEM.PROCESSING_STEAM.STEAM.BIOMASS_WASTE</t>
  </si>
  <si>
    <t>FEC.ktoe.FR.CHI.OTHER_CHEM.PROCESSING_STEAM.STEAM.STEAM_DISTR</t>
  </si>
  <si>
    <t>High-enthalpy heat processing - Electric (microwave)</t>
  </si>
  <si>
    <t>FEC.ktoe.FR.CHI.OTHER_CHEM.PROCESSING.MICROW.ELEC</t>
  </si>
  <si>
    <t>FEC.ktoe.FR.CHI.OTHER_CHEM.PROC_HEAT.TOTAL.TOTAL</t>
  </si>
  <si>
    <t>FEC.ktoe.FR.CHI.OTHER_CHEM.PROC_HEAT.THERM.TOTAL</t>
  </si>
  <si>
    <t>FEC.ktoe.FR.CHI.OTHER_CHEM.PROC_HEAT.THERM.SOLIDS</t>
  </si>
  <si>
    <t>FEC.ktoe.FR.CHI.OTHER_CHEM.PROC_HEAT.THERM.LPG</t>
  </si>
  <si>
    <t>FEC.ktoe.FR.CHI.OTHER_CHEM.PROC_HEAT.THERM.DIESEL_LIQBIO</t>
  </si>
  <si>
    <t>FEC.ktoe.FR.CHI.OTHER_CHEM.PROC_HEAT.THERM.RFO</t>
  </si>
  <si>
    <t>FEC.ktoe.FR.CHI.OTHER_CHEM.PROC_HEAT.THERM.NG_BIOGAS</t>
  </si>
  <si>
    <t>FEC.ktoe.FR.CHI.OTHER_CHEM.PROC_HEAT.ELEC.ELEC</t>
  </si>
  <si>
    <t>FEC.ktoe.FR.CHI.OTHER_CHEM.PROC_COOL.THERM.NG_BIOGAS</t>
  </si>
  <si>
    <t>FEC.ktoe.FR.CHI.OTHER_CHEM.PROC_COOL_STEAM.TOTAL.TOTAL</t>
  </si>
  <si>
    <t>FEC.ktoe.FR.CHI.OTHER_CHEM.PROC_COOL_STEAM.STEAM.SOLIDS</t>
  </si>
  <si>
    <t>FEC.ktoe.FR.CHI.OTHER_CHEM.PROC_COOL_STEAM.STEAM.RFG</t>
  </si>
  <si>
    <t>FEC.ktoe.FR.CHI.OTHER_CHEM.PROC_COOL_STEAM.STEAM.LPG</t>
  </si>
  <si>
    <t>FEC.ktoe.FR.CHI.OTHER_CHEM.PROC_COOL_STEAM.STEAM.DIESEL_LIQBIO</t>
  </si>
  <si>
    <t>FEC.ktoe.FR.CHI.OTHER_CHEM.PROC_COOL_STEAM.STEAM.RFO</t>
  </si>
  <si>
    <t>FEC.ktoe.FR.CHI.OTHER_CHEM.PROC_COOL_STEAM.STEAM.OTHER</t>
  </si>
  <si>
    <t>FEC.ktoe.FR.CHI.OTHER_CHEM.PROC_COOL_STEAM.STEAM.NG_BIOGAS</t>
  </si>
  <si>
    <t>FEC.ktoe.FR.CHI.OTHER_CHEM.PROC_COOL_STEAM.STEAM.DERIVED</t>
  </si>
  <si>
    <t>FEC.ktoe.FR.CHI.OTHER_CHEM.PROC_COOL_STEAM.STEAM.BIOMASS_WASTE</t>
  </si>
  <si>
    <t>FEC.ktoe.FR.CHI.OTHER_CHEM.PROC_COOL_STEAM.STEAM.STEAM_DISTR</t>
  </si>
  <si>
    <t>FEC.ktoe.FR.CHI.OTHER_CHEM.PROC_COOL.ELEC.ELEC</t>
  </si>
  <si>
    <t>FEC.ktoe.FR.CHI.OTHER_CHEM.GENERIC.MECH.ELEC</t>
  </si>
  <si>
    <t>FEC.ktoe.FR.CHI.PHARM.TOTAL.TOTAL.TOTAL</t>
  </si>
  <si>
    <t>FEC.ktoe.FR.CHI.PHARM.LIGHT.GENERIC.ELEC</t>
  </si>
  <si>
    <t>FEC.ktoe.FR.CHI.PHARM.AIRCOMP.GENERIC.ELEC</t>
  </si>
  <si>
    <t>FEC.ktoe.FR.CHI.PHARM.MOTOR.GENERIC.ELEC</t>
  </si>
  <si>
    <t>FEC.ktoe.FR.CHI.PHARM.FANS.GENERIC.ELEC</t>
  </si>
  <si>
    <t>FEC.ktoe.FR.CHI.PHARM.LOW_ENTH.TOTAL.TOTAL</t>
  </si>
  <si>
    <t>FEC.ktoe.FR.CHI.PHARM.LOW_ENTH.THERM.DIESEL_LIQBIO</t>
  </si>
  <si>
    <t>FEC.ktoe.FR.CHI.PHARM.LOW_ENTH.THERM.NG_BIOGAS</t>
  </si>
  <si>
    <t>FEC.ktoe.FR.CHI.PHARM.LOW_ENTH.THERM.SOLAR_GEO</t>
  </si>
  <si>
    <t>FEC.ktoe.FR.CHI.PHARM.LOW_ENTH.HP.AMBIENT</t>
  </si>
  <si>
    <t>FEC.ktoe.FR.CHI.PHARM.LOW_ENTH.THERM.ELEC</t>
  </si>
  <si>
    <t>FEC.ktoe.FR.CHI.PHARM.PROCESSING_STEAM.TOTAL.TOTAL</t>
  </si>
  <si>
    <t>FEC.ktoe.FR.CHI.PHARM.PROCESSING_STEAM.STEAM.SOLIDS</t>
  </si>
  <si>
    <t>FEC.ktoe.FR.CHI.PHARM.PROCESSING_STEAM.STEAM.RFG</t>
  </si>
  <si>
    <t>FEC.ktoe.FR.CHI.PHARM.PROCESSING_STEAM.STEAM.LPG</t>
  </si>
  <si>
    <t>FEC.ktoe.FR.CHI.PHARM.PROCESSING_STEAM.STEAM.DIESEL_LIQBIO</t>
  </si>
  <si>
    <t>FEC.ktoe.FR.CHI.PHARM.PROCESSING_STEAM.STEAM.RFO</t>
  </si>
  <si>
    <t>FEC.ktoe.FR.CHI.PHARM.PROCESSING_STEAM.STEAM.OTHER</t>
  </si>
  <si>
    <t>FEC.ktoe.FR.CHI.PHARM.PROCESSING_STEAM.STEAM.NG_BIOGAS</t>
  </si>
  <si>
    <t>FEC.ktoe.FR.CHI.PHARM.PROCESSING_STEAM.STEAM.DERIVED</t>
  </si>
  <si>
    <t>FEC.ktoe.FR.CHI.PHARM.PROCESSING_STEAM.STEAM.BIOMASS_WASTE</t>
  </si>
  <si>
    <t>FEC.ktoe.FR.CHI.PHARM.PROCESSING_STEAM.STEAM.STEAM_DISTR</t>
  </si>
  <si>
    <t>FEC.ktoe.FR.CHI.PHARM.PROCESSING.MICROW.ELEC</t>
  </si>
  <si>
    <t>FEC.ktoe.FR.CHI.PHARM.PROC_HEAT.TOTAL.TOTAL</t>
  </si>
  <si>
    <t>FEC.ktoe.FR.CHI.PHARM.PROC_HEAT.THERM.TOTAL</t>
  </si>
  <si>
    <t>FEC.ktoe.FR.CHI.PHARM.PROC_HEAT.THERM.SOLIDS</t>
  </si>
  <si>
    <t>FEC.ktoe.FR.CHI.PHARM.PROC_HEAT.THERM.LPG</t>
  </si>
  <si>
    <t>FEC.ktoe.FR.CHI.PHARM.PROC_HEAT.THERM.DIESEL_LIQBIO</t>
  </si>
  <si>
    <t>FEC.ktoe.FR.CHI.PHARM.PROC_HEAT.THERM.RFO</t>
  </si>
  <si>
    <t>FEC.ktoe.FR.CHI.PHARM.PROC_HEAT.THERM.NG_BIOGAS</t>
  </si>
  <si>
    <t>FEC.ktoe.FR.CHI.PHARM.PROC_HEAT.ELEC.ELEC</t>
  </si>
  <si>
    <t>FEC.ktoe.FR.CHI.PHARM.PROC_COOL.THERM.NG_BIOGAS</t>
  </si>
  <si>
    <t>FEC.ktoe.FR.CHI.PHARM.PROC_COOL_STEAM.TOTAL.TOTAL</t>
  </si>
  <si>
    <t>FEC.ktoe.FR.CHI.PHARM.PROC_COOL_STEAM.STEAM.SOLIDS</t>
  </si>
  <si>
    <t>FEC.ktoe.FR.CHI.PHARM.PROC_COOL_STEAM.STEAM.RFG</t>
  </si>
  <si>
    <t>FEC.ktoe.FR.CHI.PHARM.PROC_COOL_STEAM.STEAM.LPG</t>
  </si>
  <si>
    <t>FEC.ktoe.FR.CHI.PHARM.PROC_COOL_STEAM.STEAM.DIESEL_LIQBIO</t>
  </si>
  <si>
    <t>FEC.ktoe.FR.CHI.PHARM.PROC_COOL_STEAM.STEAM.RFO</t>
  </si>
  <si>
    <t>FEC.ktoe.FR.CHI.PHARM.PROC_COOL_STEAM.STEAM.OTHER</t>
  </si>
  <si>
    <t>FEC.ktoe.FR.CHI.PHARM.PROC_COOL_STEAM.STEAM.NG_BIOGAS</t>
  </si>
  <si>
    <t>FEC.ktoe.FR.CHI.PHARM.PROC_COOL_STEAM.STEAM.DERIVED</t>
  </si>
  <si>
    <t>FEC.ktoe.FR.CHI.PHARM.PROC_COOL_STEAM.STEAM.BIOMASS_WASTE</t>
  </si>
  <si>
    <t>FEC.ktoe.FR.CHI.PHARM.PROC_COOL_STEAM.STEAM.STEAM_DISTR</t>
  </si>
  <si>
    <t>FEC.ktoe.FR.CHI.PHARM.PROC_COOL.ELEC.ELEC</t>
  </si>
  <si>
    <t>FEC.ktoe.FR.CHI.PHARM.GENERIC.MECH.ELEC</t>
  </si>
  <si>
    <t>Chemicals: Process cooling - Natural gas</t>
  </si>
  <si>
    <t>UED.ktoe.FR.CHI.BASIC_CHEM.LIGHT.GENERIC.ELEC</t>
  </si>
  <si>
    <t>UED.ktoe.FR.CHI.BASIC_CHEM.AIRCOMP.GENERIC.ELEC</t>
  </si>
  <si>
    <t>UED.ktoe.FR.CHI.BASIC_CHEM.MOTOR.GENERIC.ELEC</t>
  </si>
  <si>
    <t>UED.ktoe.FR.CHI.BASIC_CHEM.FANS.GENERIC.ELEC</t>
  </si>
  <si>
    <t>UED.ktoe.FR.CHI.BASIC_CHEM.LOW_ENTH.TOTAL.TOTAL</t>
  </si>
  <si>
    <t>UED.ktoe.FR.CHI.BASIC_CHEM.LOW_ENTH.THERM.DIESEL_LIQBIO</t>
  </si>
  <si>
    <t>UED.ktoe.FR.CHI.BASIC_CHEM.LOW_ENTH.THERM.NG_BIOGAS</t>
  </si>
  <si>
    <t>UED.ktoe.FR.CHI.BASIC_CHEM.LOW_ENTH.THERM.SOLAR_GEO</t>
  </si>
  <si>
    <t>UED.ktoe.FR.CHI.BASIC_CHEM.LOW_ENTH.HP.AMBIENT</t>
  </si>
  <si>
    <t>UED.ktoe.FR.CHI.BASIC_CHEM.LOW_ENTH.THERM.ELEC</t>
  </si>
  <si>
    <t>UED.ktoe.FR.CHI.BASIC_CHEM.PROCESSING.TOTAL.TOTAL</t>
  </si>
  <si>
    <t>UED.ktoe.FR.CHI.BASIC_CHEM.PROCESSING.STEAM.SOLIDS</t>
  </si>
  <si>
    <t>UED.ktoe.FR.CHI.BASIC_CHEM.PROCESSING.STEAM.RFG</t>
  </si>
  <si>
    <t>UED.ktoe.FR.CHI.BASIC_CHEM.PROCESSING.STEAM.LPG</t>
  </si>
  <si>
    <t>UED.ktoe.FR.CHI.BASIC_CHEM.PROCESSING.STEAM.DIESEL_LIQBIO</t>
  </si>
  <si>
    <t>UED.ktoe.FR.CHI.BASIC_CHEM.PROCESSING.STEAM.RFO</t>
  </si>
  <si>
    <t>UED.ktoe.FR.CHI.BASIC_CHEM.PROCESSING.STEAM.OTHER</t>
  </si>
  <si>
    <t>UED.ktoe.FR.CHI.BASIC_CHEM.PROCESSING.STEAM.NG_BIOGAS</t>
  </si>
  <si>
    <t>UED.ktoe.FR.CHI.BASIC_CHEM.PROCESSING.STEAM.DERIVED</t>
  </si>
  <si>
    <t>UED.ktoe.FR.CHI.BASIC_CHEM.PROCESSING.STEAM.BIOMASS_WASTE</t>
  </si>
  <si>
    <t>UED.ktoe.FR.CHI.BASIC_CHEM.PROCESSING.STEAM.STEAM_DISTR</t>
  </si>
  <si>
    <t>UED.ktoe.FR.CHI.BASIC_CHEM.PROC_HEAT.TOTAL.TOTAL</t>
  </si>
  <si>
    <t>UED.ktoe.FR.CHI.BASIC_CHEM.PROC_HEAT.THERM.TOTAL</t>
  </si>
  <si>
    <t>UED.ktoe.FR.CHI.BASIC_CHEM.PROC_HEAT.THERM.SOLIDS</t>
  </si>
  <si>
    <t>UED.ktoe.FR.CHI.BASIC_CHEM.PROC_HEAT.THERM.LPG</t>
  </si>
  <si>
    <t>UED.ktoe.FR.CHI.BASIC_CHEM.PROC_HEAT.THERM.DIESEL_LIQBIO</t>
  </si>
  <si>
    <t>UED.ktoe.FR.CHI.BASIC_CHEM.PROC_HEAT.THERM.RFO</t>
  </si>
  <si>
    <t>UED.ktoe.FR.CHI.BASIC_CHEM.PROC_HEAT.THERM.NG_BIOGAS</t>
  </si>
  <si>
    <t>UED.ktoe.FR.CHI.BASIC_CHEM.PROC_HEAT.ELEC.ELEC</t>
  </si>
  <si>
    <t>UED.ktoe.FR.CHI.BASIC_CHEM.PROC_COOL.THERM.NG_BIOGAS</t>
  </si>
  <si>
    <t>UED.ktoe.FR.CHI.BASIC_CHEM.PROC_COOL_STEAM.TOTAL.TOTAL</t>
  </si>
  <si>
    <t>UED.ktoe.FR.CHI.BASIC_CHEM.PROC_COOL_STEAM.STEAM.SOLIDS</t>
  </si>
  <si>
    <t>UED.ktoe.FR.CHI.BASIC_CHEM.PROC_COOL_STEAM.STEAM.RFG</t>
  </si>
  <si>
    <t>UED.ktoe.FR.CHI.BASIC_CHEM.PROC_COOL_STEAM.STEAM.LPG</t>
  </si>
  <si>
    <t>UED.ktoe.FR.CHI.BASIC_CHEM.PROC_COOL_STEAM.STEAM.DIESEL_LIQBIO</t>
  </si>
  <si>
    <t>UED.ktoe.FR.CHI.BASIC_CHEM.PROC_COOL_STEAM.STEAM.RFO</t>
  </si>
  <si>
    <t>UED.ktoe.FR.CHI.BASIC_CHEM.PROC_COOL_STEAM.STEAM.OTHER</t>
  </si>
  <si>
    <t>UED.ktoe.FR.CHI.BASIC_CHEM.PROC_COOL_STEAM.STEAM.NG_BIOGAS</t>
  </si>
  <si>
    <t>UED.ktoe.FR.CHI.BASIC_CHEM.PROC_COOL_STEAM.STEAM.DERIVED</t>
  </si>
  <si>
    <t>UED.ktoe.FR.CHI.BASIC_CHEM.PROC_COOL_STEAM.STEAM.BIOMASS_WASTE</t>
  </si>
  <si>
    <t>UED.ktoe.FR.CHI.BASIC_CHEM.PROC_COOL_STEAM.STEAM.STEAM_DISTR</t>
  </si>
  <si>
    <t>UED.ktoe.FR.CHI.BASIC_CHEM.PROC_COOL.ELEC.ELEC</t>
  </si>
  <si>
    <t>UED.ktoe.FR.CHI.BASIC_CHEM.GENERIC.MECH.ELEC</t>
  </si>
  <si>
    <t>UED.ktoe.FR.CHI.OTHER_CHEM.TOTAL.TOTAL.TOTAL</t>
  </si>
  <si>
    <t>UED.ktoe.FR.CHI.OTHER_CHEM.LIGHT.GENERIC.ELEC</t>
  </si>
  <si>
    <t>UED.ktoe.FR.CHI.OTHER_CHEM.AIRCOMP.GENERIC.ELEC</t>
  </si>
  <si>
    <t>UED.ktoe.FR.CHI.OTHER_CHEM.MOTOR.GENERIC.ELEC</t>
  </si>
  <si>
    <t>UED.ktoe.FR.CHI.OTHER_CHEM.FANS.GENERIC.ELEC</t>
  </si>
  <si>
    <t>UED.ktoe.FR.CHI.OTHER_CHEM.LOW_ENTH.TOTAL.TOTAL</t>
  </si>
  <si>
    <t>UED.ktoe.FR.CHI.OTHER_CHEM.LOW_ENTH.THERM.DIESEL_LIQBIO</t>
  </si>
  <si>
    <t>UED.ktoe.FR.CHI.OTHER_CHEM.LOW_ENTH.THERM.NG_BIOGAS</t>
  </si>
  <si>
    <t>UED.ktoe.FR.CHI.OTHER_CHEM.LOW_ENTH.THERM.SOLAR_GEO</t>
  </si>
  <si>
    <t>UED.ktoe.FR.CHI.OTHER_CHEM.LOW_ENTH.HP.AMBIENT</t>
  </si>
  <si>
    <t>UED.ktoe.FR.CHI.OTHER_CHEM.LOW_ENTH.THERM.ELEC</t>
  </si>
  <si>
    <t>UED.ktoe.FR.CHI.OTHER_CHEM.PROCESSING_STEAM.TOTAL.TOTAL</t>
  </si>
  <si>
    <t>UED.ktoe.FR.CHI.OTHER_CHEM.PROCESSING_STEAM.STEAM.SOLIDS</t>
  </si>
  <si>
    <t>UED.ktoe.FR.CHI.OTHER_CHEM.PROCESSING_STEAM.STEAM.RFG</t>
  </si>
  <si>
    <t>UED.ktoe.FR.CHI.OTHER_CHEM.PROCESSING_STEAM.STEAM.LPG</t>
  </si>
  <si>
    <t>UED.ktoe.FR.CHI.OTHER_CHEM.PROCESSING_STEAM.STEAM.DIESEL_LIQBIO</t>
  </si>
  <si>
    <t>UED.ktoe.FR.CHI.OTHER_CHEM.PROCESSING_STEAM.STEAM.RFO</t>
  </si>
  <si>
    <t>UED.ktoe.FR.CHI.OTHER_CHEM.PROCESSING_STEAM.STEAM.OTHER</t>
  </si>
  <si>
    <t>UED.ktoe.FR.CHI.OTHER_CHEM.PROCESSING_STEAM.STEAM.NG_BIOGAS</t>
  </si>
  <si>
    <t>UED.ktoe.FR.CHI.OTHER_CHEM.PROCESSING_STEAM.STEAM.DERIVED</t>
  </si>
  <si>
    <t>UED.ktoe.FR.CHI.OTHER_CHEM.PROCESSING_STEAM.STEAM.BIOMASS_WASTE</t>
  </si>
  <si>
    <t>UED.ktoe.FR.CHI.OTHER_CHEM.PROCESSING_STEAM.STEAM.STEAM_DISTR</t>
  </si>
  <si>
    <t>UED.ktoe.FR.CHI.OTHER_CHEM.PROCESSING.MICROW.ELEC</t>
  </si>
  <si>
    <t>UED.ktoe.FR.CHI.OTHER_CHEM.PROC_HEAT.TOTAL.TOTAL</t>
  </si>
  <si>
    <t>UED.ktoe.FR.CHI.OTHER_CHEM.PROC_HEAT.THERM.TOTAL</t>
  </si>
  <si>
    <t>UED.ktoe.FR.CHI.OTHER_CHEM.PROC_HEAT.THERM.SOLIDS</t>
  </si>
  <si>
    <t>UED.ktoe.FR.CHI.OTHER_CHEM.PROC_HEAT.THERM.LPG</t>
  </si>
  <si>
    <t>UED.ktoe.FR.CHI.OTHER_CHEM.PROC_HEAT.THERM.DIESEL_LIQBIO</t>
  </si>
  <si>
    <t>UED.ktoe.FR.CHI.OTHER_CHEM.PROC_HEAT.THERM.RFO</t>
  </si>
  <si>
    <t>UED.ktoe.FR.CHI.OTHER_CHEM.PROC_HEAT.THERM.NG_BIOGAS</t>
  </si>
  <si>
    <t>UED.ktoe.FR.CHI.OTHER_CHEM.PROC_HEAT.ELEC.ELEC</t>
  </si>
  <si>
    <t>UED.ktoe.FR.CHI.OTHER_CHEM.PROC_COOL.THERM.NG_BIOGAS</t>
  </si>
  <si>
    <t>UED.ktoe.FR.CHI.OTHER_CHEM.PROC_COOL_STEAM.TOTAL.TOTAL</t>
  </si>
  <si>
    <t>UED.ktoe.FR.CHI.OTHER_CHEM.PROC_COOL_STEAM.STEAM.SOLIDS</t>
  </si>
  <si>
    <t>UED.ktoe.FR.CHI.OTHER_CHEM.PROC_COOL_STEAM.STEAM.RFG</t>
  </si>
  <si>
    <t>UED.ktoe.FR.CHI.OTHER_CHEM.PROC_COOL_STEAM.STEAM.LPG</t>
  </si>
  <si>
    <t>UED.ktoe.FR.CHI.OTHER_CHEM.PROC_COOL_STEAM.STEAM.DIESEL_LIQBIO</t>
  </si>
  <si>
    <t>UED.ktoe.FR.CHI.OTHER_CHEM.PROC_COOL_STEAM.STEAM.RFO</t>
  </si>
  <si>
    <t>UED.ktoe.FR.CHI.OTHER_CHEM.PROC_COOL_STEAM.STEAM.OTHER</t>
  </si>
  <si>
    <t>UED.ktoe.FR.CHI.OTHER_CHEM.PROC_COOL_STEAM.STEAM.NG_BIOGAS</t>
  </si>
  <si>
    <t>UED.ktoe.FR.CHI.OTHER_CHEM.PROC_COOL_STEAM.STEAM.DERIVED</t>
  </si>
  <si>
    <t>UED.ktoe.FR.CHI.OTHER_CHEM.PROC_COOL_STEAM.STEAM.BIOMASS_WASTE</t>
  </si>
  <si>
    <t>UED.ktoe.FR.CHI.OTHER_CHEM.PROC_COOL_STEAM.STEAM.STEAM_DISTR</t>
  </si>
  <si>
    <t>UED.ktoe.FR.CHI.OTHER_CHEM.PROC_COOL.ELEC.ELEC</t>
  </si>
  <si>
    <t>UED.ktoe.FR.CHI.OTHER_CHEM.GENERIC.MECH.ELEC</t>
  </si>
  <si>
    <t>UED.ktoe.FR.CHI.PHARM.TOTAL.TOTAL.TOTAL</t>
  </si>
  <si>
    <t>UED.ktoe.FR.CHI.PHARM.LIGHT.GENERIC.ELEC</t>
  </si>
  <si>
    <t>UED.ktoe.FR.CHI.PHARM.AIRCOMP.GENERIC.ELEC</t>
  </si>
  <si>
    <t>UED.ktoe.FR.CHI.PHARM.MOTOR.GENERIC.ELEC</t>
  </si>
  <si>
    <t>UED.ktoe.FR.CHI.PHARM.FANS.GENERIC.ELEC</t>
  </si>
  <si>
    <t>UED.ktoe.FR.CHI.PHARM.LOW_ENTH.TOTAL.TOTAL</t>
  </si>
  <si>
    <t>UED.ktoe.FR.CHI.PHARM.LOW_ENTH.THERM.DIESEL_LIQBIO</t>
  </si>
  <si>
    <t>UED.ktoe.FR.CHI.PHARM.LOW_ENTH.THERM.NG_BIOGAS</t>
  </si>
  <si>
    <t>UED.ktoe.FR.CHI.PHARM.LOW_ENTH.THERM.SOLAR_GEO</t>
  </si>
  <si>
    <t>UED.ktoe.FR.CHI.PHARM.LOW_ENTH.HP.AMBIENT</t>
  </si>
  <si>
    <t>UED.ktoe.FR.CHI.PHARM.LOW_ENTH.THERM.ELEC</t>
  </si>
  <si>
    <t>UED.ktoe.FR.CHI.PHARM.PROCESSING_STEAM.TOTAL.TOTAL</t>
  </si>
  <si>
    <t>UED.ktoe.FR.CHI.PHARM.PROCESSING_STEAM.STEAM.SOLIDS</t>
  </si>
  <si>
    <t>UED.ktoe.FR.CHI.PHARM.PROCESSING_STEAM.STEAM.RFG</t>
  </si>
  <si>
    <t>UED.ktoe.FR.CHI.PHARM.PROCESSING_STEAM.STEAM.LPG</t>
  </si>
  <si>
    <t>UED.ktoe.FR.CHI.PHARM.PROCESSING_STEAM.STEAM.DIESEL_LIQBIO</t>
  </si>
  <si>
    <t>UED.ktoe.FR.CHI.PHARM.PROCESSING_STEAM.STEAM.RFO</t>
  </si>
  <si>
    <t>UED.ktoe.FR.CHI.PHARM.PROCESSING_STEAM.STEAM.OTHER</t>
  </si>
  <si>
    <t>UED.ktoe.FR.CHI.PHARM.PROCESSING_STEAM.STEAM.NG_BIOGAS</t>
  </si>
  <si>
    <t>UED.ktoe.FR.CHI.PHARM.PROCESSING_STEAM.STEAM.DERIVED</t>
  </si>
  <si>
    <t>UED.ktoe.FR.CHI.PHARM.PROCESSING_STEAM.STEAM.BIOMASS_WASTE</t>
  </si>
  <si>
    <t>UED.ktoe.FR.CHI.PHARM.PROCESSING_STEAM.STEAM.STEAM_DISTR</t>
  </si>
  <si>
    <t>UED.ktoe.FR.CHI.PHARM.PROCESSING.MICROW.ELEC</t>
  </si>
  <si>
    <t>UED.ktoe.FR.CHI.PHARM.PROC_HEAT.TOTAL.TOTAL</t>
  </si>
  <si>
    <t>UED.ktoe.FR.CHI.PHARM.PROC_HEAT.THERM.TOTAL</t>
  </si>
  <si>
    <t>UED.ktoe.FR.CHI.PHARM.PROC_HEAT.THERM.SOLIDS</t>
  </si>
  <si>
    <t>UED.ktoe.FR.CHI.PHARM.PROC_HEAT.THERM.LPG</t>
  </si>
  <si>
    <t>UED.ktoe.FR.CHI.PHARM.PROC_HEAT.THERM.DIESEL_LIQBIO</t>
  </si>
  <si>
    <t>UED.ktoe.FR.CHI.PHARM.PROC_HEAT.THERM.RFO</t>
  </si>
  <si>
    <t>UED.ktoe.FR.CHI.PHARM.PROC_HEAT.THERM.NG_BIOGAS</t>
  </si>
  <si>
    <t>UED.ktoe.FR.CHI.PHARM.PROC_HEAT.ELEC.ELEC</t>
  </si>
  <si>
    <t>UED.ktoe.FR.CHI.PHARM.PROC_COOL.THERM.NG_BIOGAS</t>
  </si>
  <si>
    <t>UED.ktoe.FR.CHI.PHARM.PROC_COOL_STEAM.TOTAL.TOTAL</t>
  </si>
  <si>
    <t>UED.ktoe.FR.CHI.PHARM.PROC_COOL_STEAM.STEAM.SOLIDS</t>
  </si>
  <si>
    <t>UED.ktoe.FR.CHI.PHARM.PROC_COOL_STEAM.STEAM.RFG</t>
  </si>
  <si>
    <t>UED.ktoe.FR.CHI.PHARM.PROC_COOL_STEAM.STEAM.LPG</t>
  </si>
  <si>
    <t>UED.ktoe.FR.CHI.PHARM.PROC_COOL_STEAM.STEAM.DIESEL_LIQBIO</t>
  </si>
  <si>
    <t>UED.ktoe.FR.CHI.PHARM.PROC_COOL_STEAM.STEAM.RFO</t>
  </si>
  <si>
    <t>UED.ktoe.FR.CHI.PHARM.PROC_COOL_STEAM.STEAM.OTHER</t>
  </si>
  <si>
    <t>UED.ktoe.FR.CHI.PHARM.PROC_COOL_STEAM.STEAM.NG_BIOGAS</t>
  </si>
  <si>
    <t>UED.ktoe.FR.CHI.PHARM.PROC_COOL_STEAM.STEAM.DERIVED</t>
  </si>
  <si>
    <t>UED.ktoe.FR.CHI.PHARM.PROC_COOL_STEAM.STEAM.BIOMASS_WASTE</t>
  </si>
  <si>
    <t>UED.ktoe.FR.CHI.PHARM.PROC_COOL_STEAM.STEAM.STEAM_DISTR</t>
  </si>
  <si>
    <t>UED.ktoe.FR.CHI.PHARM.PROC_COOL.ELEC.ELEC</t>
  </si>
  <si>
    <t>UED.ktoe.FR.CHI.PHARM.GENERIC.MECH.ELEC</t>
  </si>
  <si>
    <t>Basic chemicals (energy consumption)</t>
  </si>
  <si>
    <t>FUEL_EMI.ktCO2.FR.CHI.BASIC_CHEM.LIGHT.GENERIC.ELEC</t>
  </si>
  <si>
    <t>FUEL_EMI.ktCO2.FR.CHI.BASIC_CHEM.AIRCOMP.GENERIC.ELEC</t>
  </si>
  <si>
    <t>FUEL_EMI.ktCO2.FR.CHI.BASIC_CHEM.MOTOR.GENERIC.ELEC</t>
  </si>
  <si>
    <t>FUEL_EMI.ktCO2.FR.CHI.BASIC_CHEM.FANS.GENERIC.ELEC</t>
  </si>
  <si>
    <t>FUEL_EMI.ktCO2.FR.CHI.BASIC_CHEM.LOW_ENTH.TOTAL.TOTAL</t>
  </si>
  <si>
    <t>FUEL_EMI.ktCO2.FR.CHI.BASIC_CHEM.LOW_ENTH.THERM.DIESEL_LIQBIO</t>
  </si>
  <si>
    <t>FUEL_EMI.ktCO2.FR.CHI.BASIC_CHEM.LOW_ENTH.THERM.NG_BIOGAS</t>
  </si>
  <si>
    <t>FUEL_EMI.ktCO2.FR.CHI.BASIC_CHEM.LOW_ENTH.THERM.SOLAR_GEO</t>
  </si>
  <si>
    <t>FUEL_EMI.ktCO2.FR.CHI.BASIC_CHEM.LOW_ENTH.HP.AMBIENT</t>
  </si>
  <si>
    <t>FUEL_EMI.ktCO2.FR.CHI.BASIC_CHEM.LOW_ENTH.THERM.ELEC</t>
  </si>
  <si>
    <t>FUEL_EMI.ktCO2.FR.CHI.BASIC_CHEM.PROCESSING.TOTAL.TOTAL</t>
  </si>
  <si>
    <t>FUEL_EMI.ktCO2.FR.CHI.BASIC_CHEM.PROCESSING.STEAM.SOLIDS</t>
  </si>
  <si>
    <t>FUEL_EMI.ktCO2.FR.CHI.BASIC_CHEM.PROCESSING.STEAM.RFG</t>
  </si>
  <si>
    <t>FUEL_EMI.ktCO2.FR.CHI.BASIC_CHEM.PROCESSING.STEAM.LPG</t>
  </si>
  <si>
    <t>FUEL_EMI.ktCO2.FR.CHI.BASIC_CHEM.PROCESSING.STEAM.DIESEL_LIQBIO</t>
  </si>
  <si>
    <t>FUEL_EMI.ktCO2.FR.CHI.BASIC_CHEM.PROCESSING.STEAM.RFO</t>
  </si>
  <si>
    <t>FUEL_EMI.ktCO2.FR.CHI.BASIC_CHEM.PROCESSING.STEAM.OTHER</t>
  </si>
  <si>
    <t>FUEL_EMI.ktCO2.FR.CHI.BASIC_CHEM.PROCESSING.STEAM.NG_BIOGAS</t>
  </si>
  <si>
    <t>FUEL_EMI.ktCO2.FR.CHI.BASIC_CHEM.PROCESSING.STEAM.DERIVED</t>
  </si>
  <si>
    <t>FUEL_EMI.ktCO2.FR.CHI.BASIC_CHEM.PROCESSING.STEAM.BIOMASS_WASTE</t>
  </si>
  <si>
    <t>FUEL_EMI.ktCO2.FR.CHI.BASIC_CHEM.PROCESSING.STEAM.STEAM_DISTR</t>
  </si>
  <si>
    <t>FUEL_EMI.ktCO2.FR.CHI.BASIC_CHEM.PROC_HEAT.TOTAL.TOTAL</t>
  </si>
  <si>
    <t>FUEL_EMI.ktCO2.FR.CHI.BASIC_CHEM.PROC_HEAT.THERM.TOTAL</t>
  </si>
  <si>
    <t>FUEL_EMI.ktCO2.FR.CHI.BASIC_CHEM.PROC_HEAT.THERM.SOLIDS</t>
  </si>
  <si>
    <t>FUEL_EMI.ktCO2.FR.CHI.BASIC_CHEM.PROC_HEAT.THERM.LPG</t>
  </si>
  <si>
    <t>FUEL_EMI.ktCO2.FR.CHI.BASIC_CHEM.PROC_HEAT.THERM.DIESEL_LIQBIO</t>
  </si>
  <si>
    <t>FUEL_EMI.ktCO2.FR.CHI.BASIC_CHEM.PROC_HEAT.THERM.RFO</t>
  </si>
  <si>
    <t>FUEL_EMI.ktCO2.FR.CHI.BASIC_CHEM.PROC_HEAT.THERM.NG_BIOGAS</t>
  </si>
  <si>
    <t>FUEL_EMI.ktCO2.FR.CHI.BASIC_CHEM.PROC_HEAT.ELEC.ELEC</t>
  </si>
  <si>
    <t>FUEL_EMI.ktCO2.FR.CHI.BASIC_CHEM.PROC_COOL.THERM.NG_BIOGAS</t>
  </si>
  <si>
    <t>FUEL_EMI.ktCO2.FR.CHI.BASIC_CHEM.PROC_COOL_STEAM.TOTAL.TOTAL</t>
  </si>
  <si>
    <t>FUEL_EMI.ktCO2.FR.CHI.BASIC_CHEM.PROC_COOL_STEAM.STEAM.SOLIDS</t>
  </si>
  <si>
    <t>FUEL_EMI.ktCO2.FR.CHI.BASIC_CHEM.PROC_COOL_STEAM.STEAM.RFG</t>
  </si>
  <si>
    <t>FUEL_EMI.ktCO2.FR.CHI.BASIC_CHEM.PROC_COOL_STEAM.STEAM.LPG</t>
  </si>
  <si>
    <t>FUEL_EMI.ktCO2.FR.CHI.BASIC_CHEM.PROC_COOL_STEAM.STEAM.DIESEL_LIQBIO</t>
  </si>
  <si>
    <t>FUEL_EMI.ktCO2.FR.CHI.BASIC_CHEM.PROC_COOL_STEAM.STEAM.RFO</t>
  </si>
  <si>
    <t>FUEL_EMI.ktCO2.FR.CHI.BASIC_CHEM.PROC_COOL_STEAM.STEAM.OTHER</t>
  </si>
  <si>
    <t>FUEL_EMI.ktCO2.FR.CHI.BASIC_CHEM.PROC_COOL_STEAM.STEAM.NG_BIOGAS</t>
  </si>
  <si>
    <t>FUEL_EMI.ktCO2.FR.CHI.BASIC_CHEM.PROC_COOL_STEAM.STEAM.DERIVED</t>
  </si>
  <si>
    <t>FUEL_EMI.ktCO2.FR.CHI.BASIC_CHEM.PROC_COOL_STEAM.STEAM.BIOMASS_WASTE</t>
  </si>
  <si>
    <t>FUEL_EMI.ktCO2.FR.CHI.BASIC_CHEM.PROC_COOL_STEAM.STEAM.STEAM_DISTR</t>
  </si>
  <si>
    <t>FUEL_EMI.ktCO2.FR.CHI.BASIC_CHEM.PROC_COOL.ELEC.ELEC</t>
  </si>
  <si>
    <t>FUEL_EMI.ktCO2.FR.CHI.BASIC_CHEM.GENERIC.MECH.ELEC</t>
  </si>
  <si>
    <t>PROCESS_EMI.ktCO2.FR.CHI.BASIC_CHEM</t>
  </si>
  <si>
    <t>FUEL_EMI.ktCO2.FR.CHI.OTHER_CHEM.LIGHT.GENERIC.ELEC</t>
  </si>
  <si>
    <t>FUEL_EMI.ktCO2.FR.CHI.OTHER_CHEM.AIRCOMP.GENERIC.ELEC</t>
  </si>
  <si>
    <t>FUEL_EMI.ktCO2.FR.CHI.OTHER_CHEM.MOTOR.GENERIC.ELEC</t>
  </si>
  <si>
    <t>FUEL_EMI.ktCO2.FR.CHI.OTHER_CHEM.FANS.GENERIC.ELEC</t>
  </si>
  <si>
    <t>FUEL_EMI.ktCO2.FR.CHI.OTHER_CHEM.LOW_ENTH.TOTAL.TOTAL</t>
  </si>
  <si>
    <t>FUEL_EMI.ktCO2.FR.CHI.OTHER_CHEM.LOW_ENTH.THERM.DIESEL_LIQBIO</t>
  </si>
  <si>
    <t>FUEL_EMI.ktCO2.FR.CHI.OTHER_CHEM.LOW_ENTH.THERM.NG_BIOGAS</t>
  </si>
  <si>
    <t>FUEL_EMI.ktCO2.FR.CHI.OTHER_CHEM.LOW_ENTH.THERM.SOLAR_GEO</t>
  </si>
  <si>
    <t>FUEL_EMI.ktCO2.FR.CHI.OTHER_CHEM.LOW_ENTH.HP.AMBIENT</t>
  </si>
  <si>
    <t>FUEL_EMI.ktCO2.FR.CHI.OTHER_CHEM.LOW_ENTH.THERM.ELEC</t>
  </si>
  <si>
    <t>FUEL_EMI.ktCO2.FR.CHI.OTHER_CHEM.PROCESSING_STEAM.TOTAL.TOTAL</t>
  </si>
  <si>
    <t>FUEL_EMI.ktCO2.FR.CHI.OTHER_CHEM.PROCESSING_STEAM.STEAM.SOLIDS</t>
  </si>
  <si>
    <t>FUEL_EMI.ktCO2.FR.CHI.OTHER_CHEM.PROCESSING_STEAM.STEAM.RFG</t>
  </si>
  <si>
    <t>FUEL_EMI.ktCO2.FR.CHI.OTHER_CHEM.PROCESSING_STEAM.STEAM.LPG</t>
  </si>
  <si>
    <t>FUEL_EMI.ktCO2.FR.CHI.OTHER_CHEM.PROCESSING_STEAM.STEAM.DIESEL_LIQBIO</t>
  </si>
  <si>
    <t>FUEL_EMI.ktCO2.FR.CHI.OTHER_CHEM.PROCESSING_STEAM.STEAM.RFO</t>
  </si>
  <si>
    <t>FUEL_EMI.ktCO2.FR.CHI.OTHER_CHEM.PROCESSING_STEAM.STEAM.OTHER</t>
  </si>
  <si>
    <t>FUEL_EMI.ktCO2.FR.CHI.OTHER_CHEM.PROCESSING_STEAM.STEAM.NG_BIOGAS</t>
  </si>
  <si>
    <t>FUEL_EMI.ktCO2.FR.CHI.OTHER_CHEM.PROCESSING_STEAM.STEAM.DERIVED</t>
  </si>
  <si>
    <t>FUEL_EMI.ktCO2.FR.CHI.OTHER_CHEM.PROCESSING_STEAM.STEAM.BIOMASS_WASTE</t>
  </si>
  <si>
    <t>FUEL_EMI.ktCO2.FR.CHI.OTHER_CHEM.PROCESSING_STEAM.STEAM.STEAM_DISTR</t>
  </si>
  <si>
    <t>FUEL_EMI.ktCO2.FR.CHI.OTHER_CHEM.PROCESSING.MICROW.ELEC</t>
  </si>
  <si>
    <t>FUEL_EMI.ktCO2.FR.CHI.OTHER_CHEM.PROC_HEAT.TOTAL.TOTAL</t>
  </si>
  <si>
    <t>FUEL_EMI.ktCO2.FR.CHI.OTHER_CHEM.PROC_HEAT.THERM.TOTAL</t>
  </si>
  <si>
    <t>FUEL_EMI.ktCO2.FR.CHI.OTHER_CHEM.PROC_HEAT.THERM.SOLIDS</t>
  </si>
  <si>
    <t>FUEL_EMI.ktCO2.FR.CHI.OTHER_CHEM.PROC_HEAT.THERM.LPG</t>
  </si>
  <si>
    <t>FUEL_EMI.ktCO2.FR.CHI.OTHER_CHEM.PROC_HEAT.THERM.DIESEL_LIQBIO</t>
  </si>
  <si>
    <t>FUEL_EMI.ktCO2.FR.CHI.OTHER_CHEM.PROC_HEAT.THERM.RFO</t>
  </si>
  <si>
    <t>FUEL_EMI.ktCO2.FR.CHI.OTHER_CHEM.PROC_HEAT.THERM.NG_BIOGAS</t>
  </si>
  <si>
    <t>FUEL_EMI.ktCO2.FR.CHI.OTHER_CHEM.PROC_HEAT.ELEC.ELEC</t>
  </si>
  <si>
    <t>FUEL_EMI.ktCO2.FR.CHI.OTHER_CHEM.PROC_COOL.THERM.NG_BIOGAS</t>
  </si>
  <si>
    <t>FUEL_EMI.ktCO2.FR.CHI.OTHER_CHEM.PROC_COOL_STEAM.TOTAL.TOTAL</t>
  </si>
  <si>
    <t>FUEL_EMI.ktCO2.FR.CHI.OTHER_CHEM.PROC_COOL_STEAM.STEAM.SOLIDS</t>
  </si>
  <si>
    <t>FUEL_EMI.ktCO2.FR.CHI.OTHER_CHEM.PROC_COOL_STEAM.STEAM.RFG</t>
  </si>
  <si>
    <t>FUEL_EMI.ktCO2.FR.CHI.OTHER_CHEM.PROC_COOL_STEAM.STEAM.LPG</t>
  </si>
  <si>
    <t>FUEL_EMI.ktCO2.FR.CHI.OTHER_CHEM.PROC_COOL_STEAM.STEAM.DIESEL_LIQBIO</t>
  </si>
  <si>
    <t>FUEL_EMI.ktCO2.FR.CHI.OTHER_CHEM.PROC_COOL_STEAM.STEAM.RFO</t>
  </si>
  <si>
    <t>FUEL_EMI.ktCO2.FR.CHI.OTHER_CHEM.PROC_COOL_STEAM.STEAM.OTHER</t>
  </si>
  <si>
    <t>FUEL_EMI.ktCO2.FR.CHI.OTHER_CHEM.PROC_COOL_STEAM.STEAM.NG_BIOGAS</t>
  </si>
  <si>
    <t>FUEL_EMI.ktCO2.FR.CHI.OTHER_CHEM.PROC_COOL_STEAM.STEAM.DERIVED</t>
  </si>
  <si>
    <t>FUEL_EMI.ktCO2.FR.CHI.OTHER_CHEM.PROC_COOL_STEAM.STEAM.BIOMASS_WASTE</t>
  </si>
  <si>
    <t>FUEL_EMI.ktCO2.FR.CHI.OTHER_CHEM.PROC_COOL_STEAM.STEAM.STEAM_DISTR</t>
  </si>
  <si>
    <t>FUEL_EMI.ktCO2.FR.CHI.OTHER_CHEM.PROC_COOL.ELEC.ELEC</t>
  </si>
  <si>
    <t>FUEL_EMI.ktCO2.FR.CHI.OTHER_CHEM.GENERIC.MECH.ELEC</t>
  </si>
  <si>
    <t>PROCESS_EMI.ktCO2.FR.CHI.OTHER_CHEM</t>
  </si>
  <si>
    <t>FUEL_EMI.ktCO2.FR.CHI.PHARM.TOTAL.TOTAL.TOTAL</t>
  </si>
  <si>
    <t>FUEL_EMI.ktCO2.FR.CHI.PHARM.LIGHT.GENERIC.ELEC</t>
  </si>
  <si>
    <t>FUEL_EMI.ktCO2.FR.CHI.PHARM.AIRCOMP.GENERIC.ELEC</t>
  </si>
  <si>
    <t>FUEL_EMI.ktCO2.FR.CHI.PHARM.MOTOR.GENERIC.ELEC</t>
  </si>
  <si>
    <t>FUEL_EMI.ktCO2.FR.CHI.PHARM.FANS.GENERIC.ELEC</t>
  </si>
  <si>
    <t>FUEL_EMI.ktCO2.FR.CHI.PHARM.LOW_ENTH.TOTAL.TOTAL</t>
  </si>
  <si>
    <t>FUEL_EMI.ktCO2.FR.CHI.PHARM.LOW_ENTH.THERM.DIESEL_LIQBIO</t>
  </si>
  <si>
    <t>FUEL_EMI.ktCO2.FR.CHI.PHARM.LOW_ENTH.THERM.NG_BIOGAS</t>
  </si>
  <si>
    <t>FUEL_EMI.ktCO2.FR.CHI.PHARM.LOW_ENTH.THERM.SOLAR_GEO</t>
  </si>
  <si>
    <t>FUEL_EMI.ktCO2.FR.CHI.PHARM.LOW_ENTH.HP.AMBIENT</t>
  </si>
  <si>
    <t>FUEL_EMI.ktCO2.FR.CHI.PHARM.LOW_ENTH.THERM.ELEC</t>
  </si>
  <si>
    <t>FUEL_EMI.ktCO2.FR.CHI.PHARM.PROCESSING_STEAM.TOTAL.TOTAL</t>
  </si>
  <si>
    <t>FUEL_EMI.ktCO2.FR.CHI.PHARM.PROCESSING_STEAM.STEAM.SOLIDS</t>
  </si>
  <si>
    <t>FUEL_EMI.ktCO2.FR.CHI.PHARM.PROCESSING_STEAM.STEAM.RFG</t>
  </si>
  <si>
    <t>FUEL_EMI.ktCO2.FR.CHI.PHARM.PROCESSING_STEAM.STEAM.LPG</t>
  </si>
  <si>
    <t>FUEL_EMI.ktCO2.FR.CHI.PHARM.PROCESSING_STEAM.STEAM.DIESEL_LIQBIO</t>
  </si>
  <si>
    <t>FUEL_EMI.ktCO2.FR.CHI.PHARM.PROCESSING_STEAM.STEAM.RFO</t>
  </si>
  <si>
    <t>FUEL_EMI.ktCO2.FR.CHI.PHARM.PROCESSING_STEAM.STEAM.OTHER</t>
  </si>
  <si>
    <t>FUEL_EMI.ktCO2.FR.CHI.PHARM.PROCESSING_STEAM.STEAM.NG_BIOGAS</t>
  </si>
  <si>
    <t>FUEL_EMI.ktCO2.FR.CHI.PHARM.PROCESSING_STEAM.STEAM.DERIVED</t>
  </si>
  <si>
    <t>FUEL_EMI.ktCO2.FR.CHI.PHARM.PROCESSING_STEAM.STEAM.BIOMASS_WASTE</t>
  </si>
  <si>
    <t>FUEL_EMI.ktCO2.FR.CHI.PHARM.PROCESSING_STEAM.STEAM.STEAM_DISTR</t>
  </si>
  <si>
    <t>FUEL_EMI.ktCO2.FR.CHI.PHARM.PROCESSING.MICROW.ELEC</t>
  </si>
  <si>
    <t>FUEL_EMI.ktCO2.FR.CHI.PHARM.PROC_HEAT.TOTAL.TOTAL</t>
  </si>
  <si>
    <t>FUEL_EMI.ktCO2.FR.CHI.PHARM.PROC_HEAT.THERM.TOTAL</t>
  </si>
  <si>
    <t>FUEL_EMI.ktCO2.FR.CHI.PHARM.PROC_HEAT.THERM.SOLIDS</t>
  </si>
  <si>
    <t>FUEL_EMI.ktCO2.FR.CHI.PHARM.PROC_HEAT.THERM.LPG</t>
  </si>
  <si>
    <t>FUEL_EMI.ktCO2.FR.CHI.PHARM.PROC_HEAT.THERM.DIESEL_LIQBIO</t>
  </si>
  <si>
    <t>FUEL_EMI.ktCO2.FR.CHI.PHARM.PROC_HEAT.THERM.RFO</t>
  </si>
  <si>
    <t>FUEL_EMI.ktCO2.FR.CHI.PHARM.PROC_HEAT.THERM.NG_BIOGAS</t>
  </si>
  <si>
    <t>FUEL_EMI.ktCO2.FR.CHI.PHARM.PROC_HEAT.ELEC.ELEC</t>
  </si>
  <si>
    <t>FUEL_EMI.ktCO2.FR.CHI.PHARM.PROC_COOL.THERM.NG_BIOGAS</t>
  </si>
  <si>
    <t>FUEL_EMI.ktCO2.FR.CHI.PHARM.PROC_COOL_STEAM.TOTAL.TOTAL</t>
  </si>
  <si>
    <t>FUEL_EMI.ktCO2.FR.CHI.PHARM.PROC_COOL_STEAM.STEAM.SOLIDS</t>
  </si>
  <si>
    <t>FUEL_EMI.ktCO2.FR.CHI.PHARM.PROC_COOL_STEAM.STEAM.RFG</t>
  </si>
  <si>
    <t>FUEL_EMI.ktCO2.FR.CHI.PHARM.PROC_COOL_STEAM.STEAM.LPG</t>
  </si>
  <si>
    <t>FUEL_EMI.ktCO2.FR.CHI.PHARM.PROC_COOL_STEAM.STEAM.DIESEL_LIQBIO</t>
  </si>
  <si>
    <t>FUEL_EMI.ktCO2.FR.CHI.PHARM.PROC_COOL_STEAM.STEAM.RFO</t>
  </si>
  <si>
    <t>FUEL_EMI.ktCO2.FR.CHI.PHARM.PROC_COOL_STEAM.STEAM.OTHER</t>
  </si>
  <si>
    <t>FUEL_EMI.ktCO2.FR.CHI.PHARM.PROC_COOL_STEAM.STEAM.NG_BIOGAS</t>
  </si>
  <si>
    <t>FUEL_EMI.ktCO2.FR.CHI.PHARM.PROC_COOL_STEAM.STEAM.DERIVED</t>
  </si>
  <si>
    <t>FUEL_EMI.ktCO2.FR.CHI.PHARM.PROC_COOL_STEAM.STEAM.BIOMASS_WASTE</t>
  </si>
  <si>
    <t>FUEL_EMI.ktCO2.FR.CHI.PHARM.PROC_COOL_STEAM.STEAM.STEAM_DISTR</t>
  </si>
  <si>
    <t>FUEL_EMI.ktCO2.FR.CHI.PHARM.PROC_COOL.ELEC.ELEC</t>
  </si>
  <si>
    <t>FUEL_EMI.ktCO2.FR.CHI.PHARM.GENERIC.MECH.ELEC</t>
  </si>
  <si>
    <t>Basic chemicals (over energy consumption, without process emissions)</t>
  </si>
  <si>
    <t>Other chemicals (without process emissions)</t>
  </si>
  <si>
    <t>VA.Meuro2023.FR.NMM.CEM</t>
  </si>
  <si>
    <t>VA.Meuro2023.FR.NMM.CER</t>
  </si>
  <si>
    <t>VA.Meuro2023.FR.NMM.GLASS</t>
  </si>
  <si>
    <t>Cement (kt)</t>
  </si>
  <si>
    <t>OUTPUT.kt.FR.NMM.CEM</t>
  </si>
  <si>
    <t>Ceramics &amp; other NMM (kt bricks eq.)</t>
  </si>
  <si>
    <t>OUTPUT.kt.FR.NMM.CER</t>
  </si>
  <si>
    <t>Glass production  (kt)</t>
  </si>
  <si>
    <t>OUTPUT.kt.FR.NMM.GLASS</t>
  </si>
  <si>
    <t>CAP.kt.FR.NMM.CEM</t>
  </si>
  <si>
    <t>CAP.kt.FR.NMM.CER</t>
  </si>
  <si>
    <t>CAP.kt.FR.NMM.GLASS</t>
  </si>
  <si>
    <t>NEWCAP.kt.FR.NMM.CEM</t>
  </si>
  <si>
    <t>NEWCAP.kt.FR.NMM.CER</t>
  </si>
  <si>
    <t>NEWCAP.kt.FR.NMM.GLASS</t>
  </si>
  <si>
    <t>FEC.ktoe.FR.NMM.TOTAL.TOTAL.TOTAL.TOTAL</t>
  </si>
  <si>
    <t>FEC.ktoe.FR.NMM.TOTAL.TOTAL.TOTAL.SOLIDS</t>
  </si>
  <si>
    <t>FEC.ktoe.FR.NMM.TOTAL.TOTAL.TOTAL.RFG</t>
  </si>
  <si>
    <t>FEC.ktoe.FR.NMM.TOTAL.TOTAL.TOTAL.LPG</t>
  </si>
  <si>
    <t>FEC.ktoe.FR.NMM.TOTAL.TOTAL.TOTAL.DIESEL</t>
  </si>
  <si>
    <t>FEC.ktoe.FR.NMM.TOTAL.TOTAL.TOTAL.RFO</t>
  </si>
  <si>
    <t>FEC.ktoe.FR.NMM.TOTAL.TOTAL.TOTAL.OTHER</t>
  </si>
  <si>
    <t>FEC.ktoe.FR.NMM.TOTAL.TOTAL.TOTAL.NG</t>
  </si>
  <si>
    <t>FEC.ktoe.FR.NMM.TOTAL.TOTAL.TOTAL.DERIVED</t>
  </si>
  <si>
    <t>FEC.ktoe.FR.NMM.TOTAL.TOTAL.TOTAL.BIOMASS_WASTE</t>
  </si>
  <si>
    <t>FEC.ktoe.FR.NMM.TOTAL.TOTAL.TOTAL.BIOGAS</t>
  </si>
  <si>
    <t>FEC.ktoe.FR.NMM.TOTAL.TOTAL.TOTAL.LIQBIO</t>
  </si>
  <si>
    <t>FEC.ktoe.FR.NMM.TOTAL.TOTAL.TOTAL.SOLAR</t>
  </si>
  <si>
    <t>FEC.ktoe.FR.NMM.TOTAL.TOTAL.TOTAL.GEO</t>
  </si>
  <si>
    <t>FEC.ktoe.FR.NMM.TOTAL.TOTAL.TOTAL.AMBIENT</t>
  </si>
  <si>
    <t>FEC.ktoe.FR.NMM.TOTAL.TOTAL.TOTAL.STEAM_DISTR</t>
  </si>
  <si>
    <t>FEC.ktoe.FR.NMM.TOTAL.TOTAL.TOTAL.ELEC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</si>
  <si>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</si>
  <si>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</si>
  <si>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</si>
  <si>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FEC.ktoe.FR.NMM.CEM.TOTAL.TOTAL.TOTAL</t>
  </si>
  <si>
    <t>FEC.ktoe.FR.NMM.CEM.LIGHT.GENERIC.ELEC</t>
  </si>
  <si>
    <t>FEC.ktoe.FR.NMM.CEM.AIRCOMP.GENERIC.ELEC</t>
  </si>
  <si>
    <t>FEC.ktoe.FR.NMM.CEM.MOTOR.GENERIC.ELEC</t>
  </si>
  <si>
    <t>FEC.ktoe.FR.NMM.CEM.FANS.GENERIC.ELEC</t>
  </si>
  <si>
    <t>FEC.ktoe.FR.NMM.CEM.LOW_ENTH.TOTAL.TOTAL</t>
  </si>
  <si>
    <t>FEC.ktoe.FR.NMM.CEM.LOW_ENTH.THERM.DIESEL_LIQBIO</t>
  </si>
  <si>
    <t>FEC.ktoe.FR.NMM.CEM.LOW_ENTH.THERM.NG_BIOGAS</t>
  </si>
  <si>
    <t>FEC.ktoe.FR.NMM.CEM.LOW_ENTH.THERM.SOLAR_GEO</t>
  </si>
  <si>
    <t>FEC.ktoe.FR.NMM.CEM.LOW_ENTH.HP.AMBIENT</t>
  </si>
  <si>
    <t>FEC.ktoe.FR.NMM.CEM.LOW_ENTH.THERM.ELEC</t>
  </si>
  <si>
    <t>Cement: Grinding, milling of raw material</t>
  </si>
  <si>
    <t>FEC.ktoe.FR.NMM.CEM.GRINDING_RAW.MECH.ELEC</t>
  </si>
  <si>
    <t>Cement: Pre-heating and pre-calcination</t>
  </si>
  <si>
    <t>FEC.ktoe.FR.NMM.CEM.PREHEAT.TOTAL.TOTAL</t>
  </si>
  <si>
    <t>FEC.ktoe.FR.NMM.CEM.PREHEAT.THERM.SOLIDS</t>
  </si>
  <si>
    <t>FEC.ktoe.FR.NMM.CEM.PREHEAT.THERM.LPG</t>
  </si>
  <si>
    <t>FEC.ktoe.FR.NMM.CEM.PREHEAT.THERM.DIESEL_LIQBIO</t>
  </si>
  <si>
    <t>FEC.ktoe.FR.NMM.CEM.PREHEAT.THERM.RFO</t>
  </si>
  <si>
    <t>FEC.ktoe.FR.NMM.CEM.PREHEAT.THERM.OTHER</t>
  </si>
  <si>
    <t>FEC.ktoe.FR.NMM.CEM.PREHEAT.THERM.NG_BIOGAS</t>
  </si>
  <si>
    <t>FEC.ktoe.FR.NMM.CEM.PREHEAT.THERM.BIOMASS_WASTE</t>
  </si>
  <si>
    <t>Cement: Clinker production (kilns)</t>
  </si>
  <si>
    <t>FEC.ktoe.FR.NMM.CEM.KILN.TOTAL.TOTAL</t>
  </si>
  <si>
    <t>FEC.ktoe.FR.NMM.CEM.KILN.THERM.SOLIDS</t>
  </si>
  <si>
    <t>FEC.ktoe.FR.NMM.CEM.KILN.THERM.LPG</t>
  </si>
  <si>
    <t>FEC.ktoe.FR.NMM.CEM.KILN.THERM.DIESEL_LIQBIO</t>
  </si>
  <si>
    <t>FEC.ktoe.FR.NMM.CEM.KILN.THERM.RFO</t>
  </si>
  <si>
    <t>FEC.ktoe.FR.NMM.CEM.KILN.THERM.OTHER</t>
  </si>
  <si>
    <t>FEC.ktoe.FR.NMM.CEM.KILN.THERM.NG_BIOGAS</t>
  </si>
  <si>
    <t>FEC.ktoe.FR.NMM.CEM.KILN.THERM.BIOMASS_WASTE</t>
  </si>
  <si>
    <t>Cement: Grinding, packaging and precasting</t>
  </si>
  <si>
    <t>Cement: Grinding, packaging and precasting (electricity)</t>
  </si>
  <si>
    <t>FEC.ktoe.FR.NMM.CEM.PRECAST.MECH.ELEC</t>
  </si>
  <si>
    <t>Cement: Precasting - Steam</t>
  </si>
  <si>
    <t>FEC.ktoe.FR.NMM.CEM.PRECAST_STEAM.TOTAL.TOTAL</t>
  </si>
  <si>
    <t>FEC.ktoe.FR.NMM.CEM.PRECAST_STEAM.STEAM.SOLIDS</t>
  </si>
  <si>
    <t>FEC.ktoe.FR.NMM.CEM.PRECAST_STEAM.STEAM.RFG</t>
  </si>
  <si>
    <t>FEC.ktoe.FR.NMM.CEM.PRECAST_STEAM.STEAM.LPG</t>
  </si>
  <si>
    <t>FEC.ktoe.FR.NMM.CEM.PRECAST_STEAM.STEAM.DIESEL_LIQBIO</t>
  </si>
  <si>
    <t>FEC.ktoe.FR.NMM.CEM.PRECAST_STEAM.STEAM.RFO</t>
  </si>
  <si>
    <t>FEC.ktoe.FR.NMM.CEM.PRECAST_STEAM.STEAM.OTHER</t>
  </si>
  <si>
    <t>FEC.ktoe.FR.NMM.CEM.PRECAST_STEAM.STEAM.NG_BIOGAS</t>
  </si>
  <si>
    <t>FEC.ktoe.FR.NMM.CEM.PRECAST_STEAM.STEAM.DERIVED</t>
  </si>
  <si>
    <t>FEC.ktoe.FR.NMM.CEM.PRECAST_STEAM.STEAM.BIOMASS_WASTE</t>
  </si>
  <si>
    <t>FEC.ktoe.FR.NMM.CEM.PRECAST_STEAM.STEAM.STEAM_DISTR</t>
  </si>
  <si>
    <t>FEC.ktoe.FR.NMM.CER.TOTAL.TOTAL.TOTAL</t>
  </si>
  <si>
    <t>FEC.ktoe.FR.NMM.CER.LIGHT.GENERIC.ELEC</t>
  </si>
  <si>
    <t>FEC.ktoe.FR.NMM.CER.AIRCOMP.GENERIC.ELEC</t>
  </si>
  <si>
    <t>FEC.ktoe.FR.NMM.CER.MOTOR.GENERIC.ELEC</t>
  </si>
  <si>
    <t>FEC.ktoe.FR.NMM.CER.FANS.GENERIC.ELEC</t>
  </si>
  <si>
    <t>FEC.ktoe.FR.NMM.CER.LOW_ENTH.TOTAL.TOTAL</t>
  </si>
  <si>
    <t>FEC.ktoe.FR.NMM.CER.LOW_ENTH.THERM.DIESEL_LIQBIO</t>
  </si>
  <si>
    <t>FEC.ktoe.FR.NMM.CER.LOW_ENTH.THERM.NG_BIOGAS</t>
  </si>
  <si>
    <t>FEC.ktoe.FR.NMM.CER.LOW_ENTH.THERM.SOLAR_GEO</t>
  </si>
  <si>
    <t>FEC.ktoe.FR.NMM.CER.LOW_ENTH.HP.AMBIENT</t>
  </si>
  <si>
    <t>FEC.ktoe.FR.NMM.CER.LOW_ENTH.THERM.ELEC</t>
  </si>
  <si>
    <t>Ceramics: Mixing of raw material</t>
  </si>
  <si>
    <t>FEC.ktoe.FR.NMM.CER.MIXING.MECH.ELEC</t>
  </si>
  <si>
    <t>Ceramics: Drying and sintering of raw material</t>
  </si>
  <si>
    <t>Ceramics: Thermal drying and sintering</t>
  </si>
  <si>
    <t>FEC.ktoe.FR.NMM.CER.DRYING.TOTAL.TOTAL</t>
  </si>
  <si>
    <t>FEC.ktoe.FR.NMM.CER.DRYING.THERM.SOLIDS</t>
  </si>
  <si>
    <t>FEC.ktoe.FR.NMM.CER.DRYING.THERM.LPG</t>
  </si>
  <si>
    <t>FEC.ktoe.FR.NMM.CER.DRYING.THERM.DIESEL_LIQBIO</t>
  </si>
  <si>
    <t>FEC.ktoe.FR.NMM.CER.DRYING.THERM.RFO</t>
  </si>
  <si>
    <t>FEC.ktoe.FR.NMM.CER.DRYING.THERM.NG_BIOGAS</t>
  </si>
  <si>
    <t>Ceramics: Steam drying and sintering</t>
  </si>
  <si>
    <t>FEC.ktoe.FR.NMM.CER.DRYING_STEAM.TOTAL.TOTAL</t>
  </si>
  <si>
    <t>FEC.ktoe.FR.NMM.CER.DRYING_STEAM.STEAM.SOLIDS</t>
  </si>
  <si>
    <t>FEC.ktoe.FR.NMM.CER.DRYING_STEAM.STEAM.RFG</t>
  </si>
  <si>
    <t>FEC.ktoe.FR.NMM.CER.DRYING_STEAM.STEAM.LPG</t>
  </si>
  <si>
    <t>FEC.ktoe.FR.NMM.CER.DRYING_STEAM.STEAM.DIESEL_LIQBIO</t>
  </si>
  <si>
    <t>FEC.ktoe.FR.NMM.CER.DRYING_STEAM.STEAM.RFO</t>
  </si>
  <si>
    <t>FEC.ktoe.FR.NMM.CER.DRYING_STEAM.STEAM.OTHER</t>
  </si>
  <si>
    <t>FEC.ktoe.FR.NMM.CER.DRYING_STEAM.STEAM.NG_BIOGAS</t>
  </si>
  <si>
    <t>FEC.ktoe.FR.NMM.CER.DRYING_STEAM.STEAM.DERIVED</t>
  </si>
  <si>
    <t>FEC.ktoe.FR.NMM.CER.DRYING_STEAM.STEAM.BIOMASS_WASTE</t>
  </si>
  <si>
    <t>FEC.ktoe.FR.NMM.CER.DRYING_STEAM.STEAM.STEAM_DISTR</t>
  </si>
  <si>
    <t>Ceramics: Microwave drying and sintering</t>
  </si>
  <si>
    <t>FEC.ktoe.FR.NMM.CER.DRYING_MICROW.MICROW.ELEC</t>
  </si>
  <si>
    <t>Ceramics: Primary production process</t>
  </si>
  <si>
    <t>Ceramics: Thermal kiln</t>
  </si>
  <si>
    <t>FEC.ktoe.FR.NMM.CER.KILN_THERM.TOTAL.TOTAL</t>
  </si>
  <si>
    <t>FEC.ktoe.FR.NMM.CER.KILN_THERM.THERM.SOLIDS</t>
  </si>
  <si>
    <t>FEC.ktoe.FR.NMM.CER.KILN_THERM.THERM.LPG</t>
  </si>
  <si>
    <t>FEC.ktoe.FR.NMM.CER.KILN_THERM.THERM.DIESEL_LIQBIO</t>
  </si>
  <si>
    <t>FEC.ktoe.FR.NMM.CER.KILN_THERM.THERM.RFO</t>
  </si>
  <si>
    <t>FEC.ktoe.FR.NMM.CER.KILN_THERM.THERM.OTHER</t>
  </si>
  <si>
    <t>FEC.ktoe.FR.NMM.CER.KILN_THERM.THERM.NG_BIOGAS</t>
  </si>
  <si>
    <t>FEC.ktoe.FR.NMM.CER.KILN_THERM.THERM.BIOMASS_WASTE</t>
  </si>
  <si>
    <t>Ceramics: Electric kiln</t>
  </si>
  <si>
    <t>FEC.ktoe.FR.NMM.CER.KILN_ELEC.ELEC.ELEC</t>
  </si>
  <si>
    <t>Ceramics: Product finishing</t>
  </si>
  <si>
    <t>Ceramics: Thermal furnace</t>
  </si>
  <si>
    <t>FEC.ktoe.FR.NMM.CER.FINISHING.TOTAL.TOTAL</t>
  </si>
  <si>
    <t>FEC.ktoe.FR.NMM.CER.FINISHING.THERM.SOLIDS</t>
  </si>
  <si>
    <t>FEC.ktoe.FR.NMM.CER.FINISHING.THERM.LPG</t>
  </si>
  <si>
    <t>FEC.ktoe.FR.NMM.CER.FINISHING.THERM.DIESEL_LIQBIO</t>
  </si>
  <si>
    <t>FEC.ktoe.FR.NMM.CER.FINISHING.THERM.RFO</t>
  </si>
  <si>
    <t>FEC.ktoe.FR.NMM.CER.FINISHING.THERM.NG_BIOGAS</t>
  </si>
  <si>
    <t>Ceramics: Electric furnace</t>
  </si>
  <si>
    <t>FEC.ktoe.FR.NMM.CER.FINISHING_ELEC.ELEC.ELEC</t>
  </si>
  <si>
    <t>FEC.ktoe.FR.NMM.GLASS.TOTAL.TOTAL.TOTAL</t>
  </si>
  <si>
    <t>FEC.ktoe.FR.NMM.GLASS.LIGHT.GENERIC.ELEC</t>
  </si>
  <si>
    <t>FEC.ktoe.FR.NMM.GLASS.AIRCOMP.GENERIC.ELEC</t>
  </si>
  <si>
    <t>FEC.ktoe.FR.NMM.GLASS.MOTOR.GENERIC.ELEC</t>
  </si>
  <si>
    <t>FEC.ktoe.FR.NMM.GLASS.FANS.GENERIC.ELEC</t>
  </si>
  <si>
    <t>FEC.ktoe.FR.NMM.GLASS.LOW_ENTH.TOTAL.TOTAL</t>
  </si>
  <si>
    <t>FEC.ktoe.FR.NMM.GLASS.LOW_ENTH.THERM.DIESEL_LIQBIO</t>
  </si>
  <si>
    <t>FEC.ktoe.FR.NMM.GLASS.LOW_ENTH.THERM.NG_BIOGAS</t>
  </si>
  <si>
    <t>FEC.ktoe.FR.NMM.GLASS.LOW_ENTH.THERM.SOLAR_GEO</t>
  </si>
  <si>
    <t>FEC.ktoe.FR.NMM.GLASS.LOW_ENTH.HP.AMBIENT</t>
  </si>
  <si>
    <t>FEC.ktoe.FR.NMM.GLASS.LOW_ENTH.THERM.ELEC</t>
  </si>
  <si>
    <t>Glass: Melting tank</t>
  </si>
  <si>
    <t>Glass: Thermal melting tank</t>
  </si>
  <si>
    <t>FEC.ktoe.FR.NMM.GLASS.MELTING.TOTAL.TOTAL</t>
  </si>
  <si>
    <t>FEC.ktoe.FR.NMM.GLASS.MELTING.THERM.SOLIDS</t>
  </si>
  <si>
    <t>FEC.ktoe.FR.NMM.GLASS.MELTING.THERM.LPG</t>
  </si>
  <si>
    <t>FEC.ktoe.FR.NMM.GLASS.MELTING.THERM.DIESEL_LIQBIO</t>
  </si>
  <si>
    <t>FEC.ktoe.FR.NMM.GLASS.MELTING.THERM.RFO</t>
  </si>
  <si>
    <t>FEC.ktoe.FR.NMM.GLASS.MELTING.THERM.NG_BIOGAS</t>
  </si>
  <si>
    <t>Glass: Electric melting tank</t>
  </si>
  <si>
    <t>FEC.ktoe.FR.NMM.GLASS.MELTING_ELEC.ELEC.ELEC</t>
  </si>
  <si>
    <t>Glass: Forming</t>
  </si>
  <si>
    <t>FEC.ktoe.FR.NMM.GLASS.FORMING.ELEC.ELEC</t>
  </si>
  <si>
    <t>Glass: Annealing</t>
  </si>
  <si>
    <t>Glass: Annealing - thermal</t>
  </si>
  <si>
    <t>FEC.ktoe.FR.NMM.GLASS.ANNEALING.TOTAL.TOTAL</t>
  </si>
  <si>
    <t>FEC.ktoe.FR.NMM.GLASS.ANNEALING.THERM.SOLIDS</t>
  </si>
  <si>
    <t>FEC.ktoe.FR.NMM.GLASS.ANNEALING.THERM.LPG</t>
  </si>
  <si>
    <t>FEC.ktoe.FR.NMM.GLASS.ANNEALING.THERM.DIESEL_LIQBIO</t>
  </si>
  <si>
    <t>FEC.ktoe.FR.NMM.GLASS.ANNEALING.THERM.RFO</t>
  </si>
  <si>
    <t>FEC.ktoe.FR.NMM.GLASS.ANNEALING.THERM.NG_BIOGAS</t>
  </si>
  <si>
    <t>Glass: Annealing - electric</t>
  </si>
  <si>
    <t>FEC.ktoe.FR.NMM.GLASS.ANNEALING_ELEC.ELEC.ELEC</t>
  </si>
  <si>
    <t>Glass: Finishing processes</t>
  </si>
  <si>
    <t>FEC.ktoe.FR.NMM.GLASS.FINISHING.ELEC.ELEC</t>
  </si>
  <si>
    <t>Cement: Grinding, packaging - electric</t>
  </si>
  <si>
    <t>Cement: Precasting - steam</t>
  </si>
  <si>
    <t>UED.ktoe.FR.NMM.CEM.TOTAL.TOTAL.TOTAL</t>
  </si>
  <si>
    <t>UED.ktoe.FR.NMM.CEM.LIGHT.GENERIC.ELEC</t>
  </si>
  <si>
    <t>UED.ktoe.FR.NMM.CEM.AIRCOMP.GENERIC.ELEC</t>
  </si>
  <si>
    <t>UED.ktoe.FR.NMM.CEM.MOTOR.GENERIC.ELEC</t>
  </si>
  <si>
    <t>UED.ktoe.FR.NMM.CEM.FANS.GENERIC.ELEC</t>
  </si>
  <si>
    <t>UED.ktoe.FR.NMM.CEM.LOW_ENTH.TOTAL.TOTAL</t>
  </si>
  <si>
    <t>UED.ktoe.FR.NMM.CEM.LOW_ENTH.THERM.DIESEL_LIQBIO</t>
  </si>
  <si>
    <t>UED.ktoe.FR.NMM.CEM.LOW_ENTH.THERM.NG_BIOGAS</t>
  </si>
  <si>
    <t>UED.ktoe.FR.NMM.CEM.LOW_ENTH.THERM.SOLAR_GEO</t>
  </si>
  <si>
    <t>UED.ktoe.FR.NMM.CEM.LOW_ENTH.HP.AMBIENT</t>
  </si>
  <si>
    <t>UED.ktoe.FR.NMM.CEM.LOW_ENTH.THERM.ELEC</t>
  </si>
  <si>
    <t>UED.ktoe.FR.NMM.CEM.GRINDING_RAW.MECH.ELEC</t>
  </si>
  <si>
    <t>UED.ktoe.FR.NMM.CEM.PREHEAT.TOTAL.TOTAL</t>
  </si>
  <si>
    <t>UED.ktoe.FR.NMM.CEM.PREHEAT.THERM.SOLIDS</t>
  </si>
  <si>
    <t>UED.ktoe.FR.NMM.CEM.PREHEAT.THERM.LPG</t>
  </si>
  <si>
    <t>UED.ktoe.FR.NMM.CEM.PREHEAT.THERM.DIESEL_LIQBIO</t>
  </si>
  <si>
    <t>UED.ktoe.FR.NMM.CEM.PREHEAT.THERM.RFO</t>
  </si>
  <si>
    <t>UED.ktoe.FR.NMM.CEM.PREHEAT.THERM.OTHER</t>
  </si>
  <si>
    <t>UED.ktoe.FR.NMM.CEM.PREHEAT.THERM.NG_BIOGAS</t>
  </si>
  <si>
    <t>UED.ktoe.FR.NMM.CEM.PREHEAT.THERM.BIOMASS_WASTE</t>
  </si>
  <si>
    <t>UED.ktoe.FR.NMM.CEM.KILN.TOTAL.TOTAL</t>
  </si>
  <si>
    <t>UED.ktoe.FR.NMM.CEM.KILN.THERM.SOLIDS</t>
  </si>
  <si>
    <t>UED.ktoe.FR.NMM.CEM.KILN.THERM.LPG</t>
  </si>
  <si>
    <t>UED.ktoe.FR.NMM.CEM.KILN.THERM.DIESEL_LIQBIO</t>
  </si>
  <si>
    <t>UED.ktoe.FR.NMM.CEM.KILN.THERM.RFO</t>
  </si>
  <si>
    <t>UED.ktoe.FR.NMM.CEM.KILN.THERM.OTHER</t>
  </si>
  <si>
    <t>UED.ktoe.FR.NMM.CEM.KILN.THERM.NG_BIOGAS</t>
  </si>
  <si>
    <t>UED.ktoe.FR.NMM.CEM.KILN.THERM.BIOMASS_WASTE</t>
  </si>
  <si>
    <t>UED.ktoe.FR.NMM.CEM.PRECAST.MECH.ELEC</t>
  </si>
  <si>
    <t>UED.ktoe.FR.NMM.CEM.PRECAST_STEAM.TOTAL.TOTAL</t>
  </si>
  <si>
    <t>UED.ktoe.FR.NMM.CEM.PRECAST_STEAM.STEAM.SOLIDS</t>
  </si>
  <si>
    <t>UED.ktoe.FR.NMM.CEM.PRECAST_STEAM.STEAM.RFG</t>
  </si>
  <si>
    <t>UED.ktoe.FR.NMM.CEM.PRECAST_STEAM.STEAM.LPG</t>
  </si>
  <si>
    <t>UED.ktoe.FR.NMM.CEM.PRECAST_STEAM.STEAM.DIESEL_LIQBIO</t>
  </si>
  <si>
    <t>UED.ktoe.FR.NMM.CEM.PRECAST_STEAM.STEAM.RFO</t>
  </si>
  <si>
    <t>UED.ktoe.FR.NMM.CEM.PRECAST_STEAM.STEAM.OTHER</t>
  </si>
  <si>
    <t>UED.ktoe.FR.NMM.CEM.PRECAST_STEAM.STEAM.NG_BIOGAS</t>
  </si>
  <si>
    <t>UED.ktoe.FR.NMM.CEM.PRECAST_STEAM.STEAM.DERIVED</t>
  </si>
  <si>
    <t>UED.ktoe.FR.NMM.CEM.PRECAST_STEAM.STEAM.BIOMASS_WASTE</t>
  </si>
  <si>
    <t>UED.ktoe.FR.NMM.CEM.PRECAST_STEAM.STEAM.STEAM_DISTR</t>
  </si>
  <si>
    <t>UED.ktoe.FR.NMM.CER.TOTAL.TOTAL.TOTAL</t>
  </si>
  <si>
    <t>UED.ktoe.FR.NMM.CER.LIGHT.GENERIC.ELEC</t>
  </si>
  <si>
    <t>UED.ktoe.FR.NMM.CER.AIRCOMP.GENERIC.ELEC</t>
  </si>
  <si>
    <t>UED.ktoe.FR.NMM.CER.MOTOR.GENERIC.ELEC</t>
  </si>
  <si>
    <t>UED.ktoe.FR.NMM.CER.FANS.GENERIC.ELEC</t>
  </si>
  <si>
    <t>UED.ktoe.FR.NMM.CER.LOW_ENTH.TOTAL.TOTAL</t>
  </si>
  <si>
    <t>UED.ktoe.FR.NMM.CER.LOW_ENTH.THERM.DIESEL_LIQBIO</t>
  </si>
  <si>
    <t>UED.ktoe.FR.NMM.CER.LOW_ENTH.THERM.NG_BIOGAS</t>
  </si>
  <si>
    <t>UED.ktoe.FR.NMM.CER.LOW_ENTH.THERM.SOLAR_GEO</t>
  </si>
  <si>
    <t>UED.ktoe.FR.NMM.CER.LOW_ENTH.HP.AMBIENT</t>
  </si>
  <si>
    <t>UED.ktoe.FR.NMM.CER.LOW_ENTH.THERM.ELEC</t>
  </si>
  <si>
    <t>UED.ktoe.FR.NMM.CER.MIXING.MECH.ELEC</t>
  </si>
  <si>
    <t>UED.ktoe.FR.NMM.CER.DRYING.TOTAL.TOTAL</t>
  </si>
  <si>
    <t>UED.ktoe.FR.NMM.CER.DRYING.THERM.SOLIDS</t>
  </si>
  <si>
    <t>UED.ktoe.FR.NMM.CER.DRYING.THERM.LPG</t>
  </si>
  <si>
    <t>UED.ktoe.FR.NMM.CER.DRYING.THERM.DIESEL_LIQBIO</t>
  </si>
  <si>
    <t>UED.ktoe.FR.NMM.CER.DRYING.THERM.RFO</t>
  </si>
  <si>
    <t>UED.ktoe.FR.NMM.CER.DRYING.THERM.NG_BIOGAS</t>
  </si>
  <si>
    <t>UED.ktoe.FR.NMM.CER.DRYING_STEAM.TOTAL.TOTAL</t>
  </si>
  <si>
    <t>UED.ktoe.FR.NMM.CER.DRYING_STEAM.STEAM.SOLIDS</t>
  </si>
  <si>
    <t>UED.ktoe.FR.NMM.CER.DRYING_STEAM.STEAM.RFG</t>
  </si>
  <si>
    <t>UED.ktoe.FR.NMM.CER.DRYING_STEAM.STEAM.LPG</t>
  </si>
  <si>
    <t>UED.ktoe.FR.NMM.CER.DRYING_STEAM.STEAM.DIESEL_LIQBIO</t>
  </si>
  <si>
    <t>UED.ktoe.FR.NMM.CER.DRYING_STEAM.STEAM.RFO</t>
  </si>
  <si>
    <t>UED.ktoe.FR.NMM.CER.DRYING_STEAM.STEAM.OTHER</t>
  </si>
  <si>
    <t>UED.ktoe.FR.NMM.CER.DRYING_STEAM.STEAM.NG_BIOGAS</t>
  </si>
  <si>
    <t>UED.ktoe.FR.NMM.CER.DRYING_STEAM.STEAM.DERIVED</t>
  </si>
  <si>
    <t>UED.ktoe.FR.NMM.CER.DRYING_STEAM.STEAM.BIOMASS_WASTE</t>
  </si>
  <si>
    <t>UED.ktoe.FR.NMM.CER.DRYING_STEAM.STEAM.STEAM_DISTR</t>
  </si>
  <si>
    <t>UED.ktoe.FR.NMM.CER.DRYING_MICROW.MICROW.ELEC</t>
  </si>
  <si>
    <t>UED.ktoe.FR.NMM.CER.KILN_THERM.TOTAL.TOTAL</t>
  </si>
  <si>
    <t>UED.ktoe.FR.NMM.CER.KILN_THERM.THERM.SOLIDS</t>
  </si>
  <si>
    <t>UED.ktoe.FR.NMM.CER.KILN_THERM.THERM.LPG</t>
  </si>
  <si>
    <t>UED.ktoe.FR.NMM.CER.KILN_THERM.THERM.DIESEL_LIQBIO</t>
  </si>
  <si>
    <t>UED.ktoe.FR.NMM.CER.KILN_THERM.THERM.RFO</t>
  </si>
  <si>
    <t>UED.ktoe.FR.NMM.CER.KILN_THERM.THERM.OTHER</t>
  </si>
  <si>
    <t>UED.ktoe.FR.NMM.CER.KILN_THERM.THERM.NG_BIOGAS</t>
  </si>
  <si>
    <t>UED.ktoe.FR.NMM.CER.KILN_THERM.THERM.BIOMASS_WASTE</t>
  </si>
  <si>
    <t>UED.ktoe.FR.NMM.CER.KILN_ELEC.ELEC.ELEC</t>
  </si>
  <si>
    <t>UED.ktoe.FR.NMM.CER.FINISHING.TOTAL.TOTAL</t>
  </si>
  <si>
    <t>UED.ktoe.FR.NMM.CER.FINISHING.THERM.SOLIDS</t>
  </si>
  <si>
    <t>UED.ktoe.FR.NMM.CER.FINISHING.THERM.LPG</t>
  </si>
  <si>
    <t>UED.ktoe.FR.NMM.CER.FINISHING.THERM.DIESEL_LIQBIO</t>
  </si>
  <si>
    <t>UED.ktoe.FR.NMM.CER.FINISHING.THERM.RFO</t>
  </si>
  <si>
    <t>UED.ktoe.FR.NMM.CER.FINISHING.THERM.NG_BIOGAS</t>
  </si>
  <si>
    <t>UED.ktoe.FR.NMM.CER.FINISHING_ELEC.ELEC.ELEC</t>
  </si>
  <si>
    <t>UED.ktoe.FR.NMM.GLASS.TOTAL.TOTAL.TOTAL</t>
  </si>
  <si>
    <t>UED.ktoe.FR.NMM.GLASS.LIGHT.GENERIC.ELEC</t>
  </si>
  <si>
    <t>UED.ktoe.FR.NMM.GLASS.AIRCOMP.GENERIC.ELEC</t>
  </si>
  <si>
    <t>UED.ktoe.FR.NMM.GLASS.MOTOR.GENERIC.ELEC</t>
  </si>
  <si>
    <t>UED.ktoe.FR.NMM.GLASS.FANS.GENERIC.ELEC</t>
  </si>
  <si>
    <t>UED.ktoe.FR.NMM.GLASS.LOW_ENTH.TOTAL.TOTAL</t>
  </si>
  <si>
    <t>UED.ktoe.FR.NMM.GLASS.LOW_ENTH.THERM.DIESEL_LIQBIO</t>
  </si>
  <si>
    <t>UED.ktoe.FR.NMM.GLASS.LOW_ENTH.THERM.NG_BIOGAS</t>
  </si>
  <si>
    <t>UED.ktoe.FR.NMM.GLASS.LOW_ENTH.THERM.SOLAR_GEO</t>
  </si>
  <si>
    <t>UED.ktoe.FR.NMM.GLASS.LOW_ENTH.HP.AMBIENT</t>
  </si>
  <si>
    <t>UED.ktoe.FR.NMM.GLASS.LOW_ENTH.THERM.ELEC</t>
  </si>
  <si>
    <t>UED.ktoe.FR.NMM.GLASS.MELTING.TOTAL.TOTAL</t>
  </si>
  <si>
    <t>UED.ktoe.FR.NMM.GLASS.MELTING.THERM.SOLIDS</t>
  </si>
  <si>
    <t>UED.ktoe.FR.NMM.GLASS.MELTING.THERM.LPG</t>
  </si>
  <si>
    <t>UED.ktoe.FR.NMM.GLASS.MELTING.THERM.DIESEL_LIQBIO</t>
  </si>
  <si>
    <t>UED.ktoe.FR.NMM.GLASS.MELTING.THERM.RFO</t>
  </si>
  <si>
    <t>UED.ktoe.FR.NMM.GLASS.MELTING.THERM.NG_BIOGAS</t>
  </si>
  <si>
    <t>UED.ktoe.FR.NMM.GLASS.MELTING_ELEC.ELEC.ELEC</t>
  </si>
  <si>
    <t>UED.ktoe.FR.NMM.GLASS.FORMING.ELEC.ELEC</t>
  </si>
  <si>
    <t>UED.ktoe.FR.NMM.GLASS.ANNEALING.TOTAL.TOTAL</t>
  </si>
  <si>
    <t>UED.ktoe.FR.NMM.GLASS.ANNEALING.THERM.SOLIDS</t>
  </si>
  <si>
    <t>UED.ktoe.FR.NMM.GLASS.ANNEALING.THERM.LPG</t>
  </si>
  <si>
    <t>UED.ktoe.FR.NMM.GLASS.ANNEALING.THERM.DIESEL_LIQBIO</t>
  </si>
  <si>
    <t>UED.ktoe.FR.NMM.GLASS.ANNEALING.THERM.RFO</t>
  </si>
  <si>
    <t>UED.ktoe.FR.NMM.GLASS.ANNEALING.THERM.NG_BIOGAS</t>
  </si>
  <si>
    <t>UED.ktoe.FR.NMM.GLASS.ANNEALING_ELEC.ELEC.ELEC</t>
  </si>
  <si>
    <t>UED.ktoe.FR.NMM.GLASS.FINISHING.ELEC.ELEC</t>
  </si>
  <si>
    <t>FUEL_EMI.ktCO2.FR.NMM.CEM.LIGHT.GENERIC.ELEC</t>
  </si>
  <si>
    <t>FUEL_EMI.ktCO2.FR.NMM.CEM.AIRCOMP.GENERIC.ELEC</t>
  </si>
  <si>
    <t>FUEL_EMI.ktCO2.FR.NMM.CEM.MOTOR.GENERIC.ELEC</t>
  </si>
  <si>
    <t>FUEL_EMI.ktCO2.FR.NMM.CEM.FANS.GENERIC.ELEC</t>
  </si>
  <si>
    <t>FUEL_EMI.ktCO2.FR.NMM.CEM.LOW_ENTH.TOTAL.TOTAL</t>
  </si>
  <si>
    <t>FUEL_EMI.ktCO2.FR.NMM.CEM.LOW_ENTH.THERM.DIESEL_LIQBIO</t>
  </si>
  <si>
    <t>FUEL_EMI.ktCO2.FR.NMM.CEM.LOW_ENTH.THERM.NG_BIOGAS</t>
  </si>
  <si>
    <t>FUEL_EMI.ktCO2.FR.NMM.CEM.LOW_ENTH.THERM.SOLAR_GEO</t>
  </si>
  <si>
    <t>FUEL_EMI.ktCO2.FR.NMM.CEM.LOW_ENTH.HP.AMBIENT</t>
  </si>
  <si>
    <t>FUEL_EMI.ktCO2.FR.NMM.CEM.LOW_ENTH.THERM.ELEC</t>
  </si>
  <si>
    <t>FUEL_EMI.ktCO2.FR.NMM.CEM.GRINDING_RAW.MECH.ELEC</t>
  </si>
  <si>
    <t>FUEL_EMI.ktCO2.FR.NMM.CEM.PREHEAT.TOTAL.TOTAL</t>
  </si>
  <si>
    <t>FUEL_EMI.ktCO2.FR.NMM.CEM.PREHEAT.THERM.SOLIDS</t>
  </si>
  <si>
    <t>FUEL_EMI.ktCO2.FR.NMM.CEM.PREHEAT.THERM.LPG</t>
  </si>
  <si>
    <t>FUEL_EMI.ktCO2.FR.NMM.CEM.PREHEAT.THERM.DIESEL_LIQBIO</t>
  </si>
  <si>
    <t>FUEL_EMI.ktCO2.FR.NMM.CEM.PREHEAT.THERM.RFO</t>
  </si>
  <si>
    <t>FUEL_EMI.ktCO2.FR.NMM.CEM.PREHEAT.THERM.OTHER</t>
  </si>
  <si>
    <t>FUEL_EMI.ktCO2.FR.NMM.CEM.PREHEAT.THERM.NG_BIOGAS</t>
  </si>
  <si>
    <t>FUEL_EMI.ktCO2.FR.NMM.CEM.PREHEAT.THERM.BIOMASS_WASTE</t>
  </si>
  <si>
    <t>FUEL_EMI.ktCO2.FR.NMM.CEM.KILN.TOTAL.TOTAL</t>
  </si>
  <si>
    <t>FUEL_EMI.ktCO2.FR.NMM.CEM.KILN.THERM.SOLIDS</t>
  </si>
  <si>
    <t>FUEL_EMI.ktCO2.FR.NMM.CEM.KILN.THERM.LPG</t>
  </si>
  <si>
    <t>FUEL_EMI.ktCO2.FR.NMM.CEM.KILN.THERM.DIESEL_LIQBIO</t>
  </si>
  <si>
    <t>FUEL_EMI.ktCO2.FR.NMM.CEM.KILN.THERM.RFO</t>
  </si>
  <si>
    <t>FUEL_EMI.ktCO2.FR.NMM.CEM.KILN.THERM.OTHER</t>
  </si>
  <si>
    <t>FUEL_EMI.ktCO2.FR.NMM.CEM.KILN.THERM.NG_BIOGAS</t>
  </si>
  <si>
    <t>FUEL_EMI.ktCO2.FR.NMM.CEM.KILN.THERM.BIOMASS_WASTE</t>
  </si>
  <si>
    <t>FUEL_EMI.ktCO2.FR.NMM.CEM.PRECAST.MECH.ELEC</t>
  </si>
  <si>
    <t>FUEL_EMI.ktCO2.FR.NMM.CEM.PRECAST_STEAM.TOTAL.TOTAL</t>
  </si>
  <si>
    <t>FUEL_EMI.ktCO2.FR.NMM.CEM.PRECAST_STEAM.STEAM.SOLIDS</t>
  </si>
  <si>
    <t>FUEL_EMI.ktCO2.FR.NMM.CEM.PRECAST_STEAM.STEAM.RFG</t>
  </si>
  <si>
    <t>FUEL_EMI.ktCO2.FR.NMM.CEM.PRECAST_STEAM.STEAM.LPG</t>
  </si>
  <si>
    <t>FUEL_EMI.ktCO2.FR.NMM.CEM.PRECAST_STEAM.STEAM.DIESEL_LIQBIO</t>
  </si>
  <si>
    <t>FUEL_EMI.ktCO2.FR.NMM.CEM.PRECAST_STEAM.STEAM.RFO</t>
  </si>
  <si>
    <t>FUEL_EMI.ktCO2.FR.NMM.CEM.PRECAST_STEAM.STEAM.OTHER</t>
  </si>
  <si>
    <t>FUEL_EMI.ktCO2.FR.NMM.CEM.PRECAST_STEAM.STEAM.NG_BIOGAS</t>
  </si>
  <si>
    <t>FUEL_EMI.ktCO2.FR.NMM.CEM.PRECAST_STEAM.STEAM.DERIVED</t>
  </si>
  <si>
    <t>FUEL_EMI.ktCO2.FR.NMM.CEM.PRECAST_STEAM.STEAM.BIOMASS_WASTE</t>
  </si>
  <si>
    <t>FUEL_EMI.ktCO2.FR.NMM.CEM.PRECAST_STEAM.STEAM.STEAM_DISTR</t>
  </si>
  <si>
    <t>PROCESS_EMI.ktCO2.FR.NMM.CEM</t>
  </si>
  <si>
    <t>FUEL_EMI.ktCO2.FR.NMM.CER.LIGHT.GENERIC.ELEC</t>
  </si>
  <si>
    <t>FUEL_EMI.ktCO2.FR.NMM.CER.AIRCOMP.GENERIC.ELEC</t>
  </si>
  <si>
    <t>FUEL_EMI.ktCO2.FR.NMM.CER.MOTOR.GENERIC.ELEC</t>
  </si>
  <si>
    <t>FUEL_EMI.ktCO2.FR.NMM.CER.FANS.GENERIC.ELEC</t>
  </si>
  <si>
    <t>FUEL_EMI.ktCO2.FR.NMM.CER.LOW_ENTH.TOTAL.TOTAL</t>
  </si>
  <si>
    <t>FUEL_EMI.ktCO2.FR.NMM.CER.LOW_ENTH.THERM.DIESEL_LIQBIO</t>
  </si>
  <si>
    <t>FUEL_EMI.ktCO2.FR.NMM.CER.LOW_ENTH.THERM.NG_BIOGAS</t>
  </si>
  <si>
    <t>FUEL_EMI.ktCO2.FR.NMM.CER.LOW_ENTH.THERM.SOLAR_GEO</t>
  </si>
  <si>
    <t>FUEL_EMI.ktCO2.FR.NMM.CER.LOW_ENTH.HP.AMBIENT</t>
  </si>
  <si>
    <t>FUEL_EMI.ktCO2.FR.NMM.CER.LOW_ENTH.THERM.ELEC</t>
  </si>
  <si>
    <t>FUEL_EMI.ktCO2.FR.NMM.CER.MIXING.MECH.ELEC</t>
  </si>
  <si>
    <t>FUEL_EMI.ktCO2.FR.NMM.CER.DRYING.TOTAL.TOTAL</t>
  </si>
  <si>
    <t>FUEL_EMI.ktCO2.FR.NMM.CER.DRYING.THERM.SOLIDS</t>
  </si>
  <si>
    <t>FUEL_EMI.ktCO2.FR.NMM.CER.DRYING.THERM.LPG</t>
  </si>
  <si>
    <t>FUEL_EMI.ktCO2.FR.NMM.CER.DRYING.THERM.DIESEL_LIQBIO</t>
  </si>
  <si>
    <t>FUEL_EMI.ktCO2.FR.NMM.CER.DRYING.THERM.RFO</t>
  </si>
  <si>
    <t>FUEL_EMI.ktCO2.FR.NMM.CER.DRYING.THERM.NG_BIOGAS</t>
  </si>
  <si>
    <t>FUEL_EMI.ktCO2.FR.NMM.CER.DRYING_STEAM.TOTAL.TOTAL</t>
  </si>
  <si>
    <t>FUEL_EMI.ktCO2.FR.NMM.CER.DRYING_STEAM.STEAM.SOLIDS</t>
  </si>
  <si>
    <t>FUEL_EMI.ktCO2.FR.NMM.CER.DRYING_STEAM.STEAM.RFG</t>
  </si>
  <si>
    <t>FUEL_EMI.ktCO2.FR.NMM.CER.DRYING_STEAM.STEAM.LPG</t>
  </si>
  <si>
    <t>FUEL_EMI.ktCO2.FR.NMM.CER.DRYING_STEAM.STEAM.DIESEL_LIQBIO</t>
  </si>
  <si>
    <t>FUEL_EMI.ktCO2.FR.NMM.CER.DRYING_STEAM.STEAM.RFO</t>
  </si>
  <si>
    <t>FUEL_EMI.ktCO2.FR.NMM.CER.DRYING_STEAM.STEAM.OTHER</t>
  </si>
  <si>
    <t>FUEL_EMI.ktCO2.FR.NMM.CER.DRYING_STEAM.STEAM.NG_BIOGAS</t>
  </si>
  <si>
    <t>FUEL_EMI.ktCO2.FR.NMM.CER.DRYING_STEAM.STEAM.DERIVED</t>
  </si>
  <si>
    <t>FUEL_EMI.ktCO2.FR.NMM.CER.DRYING_STEAM.STEAM.BIOMASS_WASTE</t>
  </si>
  <si>
    <t>FUEL_EMI.ktCO2.FR.NMM.CER.DRYING_STEAM.STEAM.STEAM_DISTR</t>
  </si>
  <si>
    <t>FUEL_EMI.ktCO2.FR.NMM.CER.DRYING_MICROW.MICROW.ELEC</t>
  </si>
  <si>
    <t>FUEL_EMI.ktCO2.FR.NMM.CER.KILN_THERM.TOTAL.TOTAL</t>
  </si>
  <si>
    <t>FUEL_EMI.ktCO2.FR.NMM.CER.KILN_THERM.THERM.SOLIDS</t>
  </si>
  <si>
    <t>FUEL_EMI.ktCO2.FR.NMM.CER.KILN_THERM.THERM.LPG</t>
  </si>
  <si>
    <t>FUEL_EMI.ktCO2.FR.NMM.CER.KILN_THERM.THERM.DIESEL_LIQBIO</t>
  </si>
  <si>
    <t>FUEL_EMI.ktCO2.FR.NMM.CER.KILN_THERM.THERM.RFO</t>
  </si>
  <si>
    <t>FUEL_EMI.ktCO2.FR.NMM.CER.KILN_THERM.THERM.OTHER</t>
  </si>
  <si>
    <t>FUEL_EMI.ktCO2.FR.NMM.CER.KILN_THERM.THERM.NG_BIOGAS</t>
  </si>
  <si>
    <t>FUEL_EMI.ktCO2.FR.NMM.CER.KILN_THERM.THERM.BIOMASS_WASTE</t>
  </si>
  <si>
    <t>FUEL_EMI.ktCO2.FR.NMM.CER.KILN_ELEC.ELEC.ELEC</t>
  </si>
  <si>
    <t>FUEL_EMI.ktCO2.FR.NMM.CER.FINISHING.TOTAL.TOTAL</t>
  </si>
  <si>
    <t>FUEL_EMI.ktCO2.FR.NMM.CER.FINISHING.THERM.SOLIDS</t>
  </si>
  <si>
    <t>FUEL_EMI.ktCO2.FR.NMM.CER.FINISHING.THERM.LPG</t>
  </si>
  <si>
    <t>FUEL_EMI.ktCO2.FR.NMM.CER.FINISHING.THERM.DIESEL_LIQBIO</t>
  </si>
  <si>
    <t>FUEL_EMI.ktCO2.FR.NMM.CER.FINISHING.THERM.RFO</t>
  </si>
  <si>
    <t>FUEL_EMI.ktCO2.FR.NMM.CER.FINISHING.THERM.NG_BIOGAS</t>
  </si>
  <si>
    <t>FUEL_EMI.ktCO2.FR.NMM.CER.FINISHING_ELEC.ELEC.ELEC</t>
  </si>
  <si>
    <t>PROCESS_EMI.ktCO2.FR.NMM.CER</t>
  </si>
  <si>
    <t>FUEL_EMI.ktCO2.FR.NMM.GLASS.LIGHT.GENERIC.ELEC</t>
  </si>
  <si>
    <t>FUEL_EMI.ktCO2.FR.NMM.GLASS.AIRCOMP.GENERIC.ELEC</t>
  </si>
  <si>
    <t>FUEL_EMI.ktCO2.FR.NMM.GLASS.MOTOR.GENERIC.ELEC</t>
  </si>
  <si>
    <t>FUEL_EMI.ktCO2.FR.NMM.GLASS.FANS.GENERIC.ELEC</t>
  </si>
  <si>
    <t>FUEL_EMI.ktCO2.FR.NMM.GLASS.LOW_ENTH.TOTAL.TOTAL</t>
  </si>
  <si>
    <t>FUEL_EMI.ktCO2.FR.NMM.GLASS.LOW_ENTH.THERM.DIESEL_LIQBIO</t>
  </si>
  <si>
    <t>FUEL_EMI.ktCO2.FR.NMM.GLASS.LOW_ENTH.THERM.NG_BIOGAS</t>
  </si>
  <si>
    <t>FUEL_EMI.ktCO2.FR.NMM.GLASS.LOW_ENTH.THERM.SOLAR_GEO</t>
  </si>
  <si>
    <t>FUEL_EMI.ktCO2.FR.NMM.GLASS.LOW_ENTH.HP.AMBIENT</t>
  </si>
  <si>
    <t>FUEL_EMI.ktCO2.FR.NMM.GLASS.LOW_ENTH.THERM.ELEC</t>
  </si>
  <si>
    <t>FUEL_EMI.ktCO2.FR.NMM.GLASS.MELTING.TOTAL.TOTAL</t>
  </si>
  <si>
    <t>FUEL_EMI.ktCO2.FR.NMM.GLASS.MELTING.THERM.SOLIDS</t>
  </si>
  <si>
    <t>FUEL_EMI.ktCO2.FR.NMM.GLASS.MELTING.THERM.LPG</t>
  </si>
  <si>
    <t>FUEL_EMI.ktCO2.FR.NMM.GLASS.MELTING.THERM.DIESEL_LIQBIO</t>
  </si>
  <si>
    <t>FUEL_EMI.ktCO2.FR.NMM.GLASS.MELTING.THERM.RFO</t>
  </si>
  <si>
    <t>FUEL_EMI.ktCO2.FR.NMM.GLASS.MELTING.THERM.NG_BIOGAS</t>
  </si>
  <si>
    <t>FUEL_EMI.ktCO2.FR.NMM.GLASS.MELTING_ELEC.ELEC.ELEC</t>
  </si>
  <si>
    <t>FUEL_EMI.ktCO2.FR.NMM.GLASS.FORMING.ELEC.ELEC</t>
  </si>
  <si>
    <t>FUEL_EMI.ktCO2.FR.NMM.GLASS.ANNEALING.TOTAL.TOTAL</t>
  </si>
  <si>
    <t>FUEL_EMI.ktCO2.FR.NMM.GLASS.ANNEALING.THERM.SOLIDS</t>
  </si>
  <si>
    <t>FUEL_EMI.ktCO2.FR.NMM.GLASS.ANNEALING.THERM.LPG</t>
  </si>
  <si>
    <t>FUEL_EMI.ktCO2.FR.NMM.GLASS.ANNEALING.THERM.DIESEL_LIQBIO</t>
  </si>
  <si>
    <t>FUEL_EMI.ktCO2.FR.NMM.GLASS.ANNEALING.THERM.RFO</t>
  </si>
  <si>
    <t>FUEL_EMI.ktCO2.FR.NMM.GLASS.ANNEALING.THERM.NG_BIOGAS</t>
  </si>
  <si>
    <t>FUEL_EMI.ktCO2.FR.NMM.GLASS.ANNEALING_ELEC.ELEC.ELEC</t>
  </si>
  <si>
    <t>FUEL_EMI.ktCO2.FR.NMM.GLASS.FINISHING.ELEC.ELEC</t>
  </si>
  <si>
    <t>PROCESS_EMI.ktCO2.FR.NMM.GLASS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</si>
  <si>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</si>
  <si>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</si>
  <si>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</si>
  <si>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</si>
  <si>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</si>
  <si>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VA.Meuro2023.FR.PPA.PULP</t>
  </si>
  <si>
    <t>VA.Meuro2023.FR.PPA.PAPER</t>
  </si>
  <si>
    <t>VA.Meuro2023.FR.PPA.PRINT</t>
  </si>
  <si>
    <t>Pulp production (kt)</t>
  </si>
  <si>
    <t>OUTPUT.kt.FR.PPA.PULP</t>
  </si>
  <si>
    <t>Paper production  (kt)</t>
  </si>
  <si>
    <t>OUTPUT.kt.FR.PPA.PAPER</t>
  </si>
  <si>
    <t>Printing and media reproduction (kt paper eq.)</t>
  </si>
  <si>
    <t>OUTPUT.kt.FR.PPA.PRINT</t>
  </si>
  <si>
    <t>CAP.kt.FR.PPA.PULP</t>
  </si>
  <si>
    <t>CAP.kt.FR.PPA.PAPER</t>
  </si>
  <si>
    <t>CAP.kt.FR.PPA.PRINT</t>
  </si>
  <si>
    <t>NEWCAP.kt.FR.PPA.PULP</t>
  </si>
  <si>
    <t>NEWCAP.kt.FR.PPA.PAPER</t>
  </si>
  <si>
    <t>NEWCAP.kt.FR.PPA.PRINT</t>
  </si>
  <si>
    <t>FEC.ktoe.FR.PPA.TOTAL.TOTAL.TOTAL.TOTAL</t>
  </si>
  <si>
    <t>FEC.ktoe.FR.PPA.TOTAL.TOTAL.TOTAL.SOLIDS</t>
  </si>
  <si>
    <t>FEC.ktoe.FR.PPA.TOTAL.TOTAL.TOTAL.RFG</t>
  </si>
  <si>
    <t>FEC.ktoe.FR.PPA.TOTAL.TOTAL.TOTAL.LPG</t>
  </si>
  <si>
    <t>FEC.ktoe.FR.PPA.TOTAL.TOTAL.TOTAL.DIESEL</t>
  </si>
  <si>
    <t>FEC.ktoe.FR.PPA.TOTAL.TOTAL.TOTAL.RFO</t>
  </si>
  <si>
    <t>FEC.ktoe.FR.PPA.TOTAL.TOTAL.TOTAL.OTHER</t>
  </si>
  <si>
    <t>FEC.ktoe.FR.PPA.TOTAL.TOTAL.TOTAL.NG</t>
  </si>
  <si>
    <t>FEC.ktoe.FR.PPA.TOTAL.TOTAL.TOTAL.DERIVED</t>
  </si>
  <si>
    <t>FEC.ktoe.FR.PPA.TOTAL.TOTAL.TOTAL.BIOMASS_WASTE</t>
  </si>
  <si>
    <t>FEC.ktoe.FR.PPA.TOTAL.TOTAL.TOTAL.BIOGAS</t>
  </si>
  <si>
    <t>FEC.ktoe.FR.PPA.TOTAL.TOTAL.TOTAL.LIQBIO</t>
  </si>
  <si>
    <t>FEC.ktoe.FR.PPA.TOTAL.TOTAL.TOTAL.SOLAR</t>
  </si>
  <si>
    <t>FEC.ktoe.FR.PPA.TOTAL.TOTAL.TOTAL.GEO</t>
  </si>
  <si>
    <t>FEC.ktoe.FR.PPA.TOTAL.TOTAL.TOTAL.AMBIENT</t>
  </si>
  <si>
    <t>FEC.ktoe.FR.PPA.TOTAL.TOTAL.TOTAL.STEAM_DISTR</t>
  </si>
  <si>
    <t>FEC.ktoe.FR.PPA.TOTAL.TOTAL.TOTAL.ELEC</t>
  </si>
  <si>
    <t>FEC.ktoe.FR.PPA.PULP.TOTAL.TOTAL.TOTAL</t>
  </si>
  <si>
    <t>FEC.ktoe.FR.PPA.PULP.LIGHT.GENERIC.ELEC</t>
  </si>
  <si>
    <t>FEC.ktoe.FR.PPA.PULP.AIRCOMP.GENERIC.ELEC</t>
  </si>
  <si>
    <t>FEC.ktoe.FR.PPA.PULP.MOTOR.GENERIC.ELEC</t>
  </si>
  <si>
    <t>FEC.ktoe.FR.PPA.PULP.FANS.GENERIC.ELEC</t>
  </si>
  <si>
    <t>FEC.ktoe.FR.PPA.PULP.LOW_ENTH.TOTAL.TOTAL</t>
  </si>
  <si>
    <t>FEC.ktoe.FR.PPA.PULP.LOW_ENTH.THERM.DIESEL_LIQBIO</t>
  </si>
  <si>
    <t>FEC.ktoe.FR.PPA.PULP.LOW_ENTH.THERM.NG_BIOGAS</t>
  </si>
  <si>
    <t>FEC.ktoe.FR.PPA.PULP.LOW_ENTH.THERM.SOLAR_GEO</t>
  </si>
  <si>
    <t>FEC.ktoe.FR.PPA.PULP.LOW_ENTH.HP.AMBIENT</t>
  </si>
  <si>
    <t>FEC.ktoe.FR.PPA.PULP.LOW_ENTH.THERM.ELEC</t>
  </si>
  <si>
    <t>Pulp: Wood preparation, grinding</t>
  </si>
  <si>
    <t>FEC.ktoe.FR.PPA.PULP.PREPARATION.MECH.ELEC</t>
  </si>
  <si>
    <t>Pulp: Pulping</t>
  </si>
  <si>
    <t>Pulp: Pulping thermal</t>
  </si>
  <si>
    <t>FEC.ktoe.FR.PPA.PULP.PULPING.TOTAL.TOTAL</t>
  </si>
  <si>
    <t>FEC.ktoe.FR.PPA.PULP.PULPING.STEAM.SOLIDS</t>
  </si>
  <si>
    <t>FEC.ktoe.FR.PPA.PULP.PULPING.STEAM.RFG</t>
  </si>
  <si>
    <t>FEC.ktoe.FR.PPA.PULP.PULPING.STEAM.LPG</t>
  </si>
  <si>
    <t>FEC.ktoe.FR.PPA.PULP.PULPING.STEAM.DIESEL_LIQBIO</t>
  </si>
  <si>
    <t>FEC.ktoe.FR.PPA.PULP.PULPING.STEAM.RFO</t>
  </si>
  <si>
    <t>FEC.ktoe.FR.PPA.PULP.PULPING.STEAM.OTHER</t>
  </si>
  <si>
    <t>FEC.ktoe.FR.PPA.PULP.PULPING.STEAM.NG_BIOGAS</t>
  </si>
  <si>
    <t>FEC.ktoe.FR.PPA.PULP.PULPING.STEAM.DERIVED</t>
  </si>
  <si>
    <t>FEC.ktoe.FR.PPA.PULP.PULPING.STEAM.BIOMASS_WASTE</t>
  </si>
  <si>
    <t>FEC.ktoe.FR.PPA.PULP.PULPING.STEAM.STEAM_DISTR</t>
  </si>
  <si>
    <t>Pulp: Pulping electric</t>
  </si>
  <si>
    <t>FEC.ktoe.FR.PPA.PULP.PULPING_MECH.MECH.ELEC</t>
  </si>
  <si>
    <t>Pulp: Cleaning</t>
  </si>
  <si>
    <t>FEC.ktoe.FR.PPA.PULP.BLEACHING.THERM.ELEC</t>
  </si>
  <si>
    <t>FEC.ktoe.FR.PPA.PAPER.TOTAL.TOTAL.TOTAL</t>
  </si>
  <si>
    <t>FEC.ktoe.FR.PPA.PAPER.LIGHT.GENERIC.ELEC</t>
  </si>
  <si>
    <t>FEC.ktoe.FR.PPA.PAPER.AIRCOMP.GENERIC.ELEC</t>
  </si>
  <si>
    <t>FEC.ktoe.FR.PPA.PAPER.MOTOR.GENERIC.ELEC</t>
  </si>
  <si>
    <t>FEC.ktoe.FR.PPA.PAPER.FANS.GENERIC.ELEC</t>
  </si>
  <si>
    <t>FEC.ktoe.FR.PPA.PAPER.LOW_ENTH.TOTAL.TOTAL</t>
  </si>
  <si>
    <t>FEC.ktoe.FR.PPA.PAPER.LOW_ENTH.THERM.DIESEL_LIQBIO</t>
  </si>
  <si>
    <t>FEC.ktoe.FR.PPA.PAPER.LOW_ENTH.THERM.NG_BIOGAS</t>
  </si>
  <si>
    <t>FEC.ktoe.FR.PPA.PAPER.LOW_ENTH.THERM.SOLAR_GEO</t>
  </si>
  <si>
    <t>FEC.ktoe.FR.PPA.PAPER.LOW_ENTH.HP.AMBIENT</t>
  </si>
  <si>
    <t>FEC.ktoe.FR.PPA.PAPER.LOW_ENTH.THERM.ELEC</t>
  </si>
  <si>
    <t>Paper: Stock preparation</t>
  </si>
  <si>
    <t>Paper: Stock preparation - Thermal</t>
  </si>
  <si>
    <t>FEC.ktoe.FR.PPA.PAPER.PREPARATION.TOTAL.TOTAL</t>
  </si>
  <si>
    <t>FEC.ktoe.FR.PPA.PAPER.PREPARATION.THERM.SOLIDS</t>
  </si>
  <si>
    <t>FEC.ktoe.FR.PPA.PAPER.PREPARATION.THERM.RFG</t>
  </si>
  <si>
    <t>FEC.ktoe.FR.PPA.PAPER.PREPARATION.THERM.LPG</t>
  </si>
  <si>
    <t>FEC.ktoe.FR.PPA.PAPER.PREPARATION.THERM.DIESEL_LIQBIO</t>
  </si>
  <si>
    <t>FEC.ktoe.FR.PPA.PAPER.PREPARATION.THERM.RFO</t>
  </si>
  <si>
    <t>FEC.ktoe.FR.PPA.PAPER.PREPARATION.THERM.OTHER</t>
  </si>
  <si>
    <t>FEC.ktoe.FR.PPA.PAPER.PREPARATION.THERM.NG_BIOGAS</t>
  </si>
  <si>
    <t>FEC.ktoe.FR.PPA.PAPER.PREPARATION.THERM.DERIVED</t>
  </si>
  <si>
    <t>FEC.ktoe.FR.PPA.PAPER.PREPARATION.THERM.BIOMASS_WASTE</t>
  </si>
  <si>
    <t>FEC.ktoe.FR.PPA.PAPER.PREPARATION.THERM.STEAM_DISTR</t>
  </si>
  <si>
    <t>Paper: Stock preparation - Mechanical</t>
  </si>
  <si>
    <t>FEC.ktoe.FR.PPA.PAPER.PREPARATION_ELEC.MECH.ELEC</t>
  </si>
  <si>
    <t>Paper: Paper machine</t>
  </si>
  <si>
    <t>Paper: Paper machine - Steam use</t>
  </si>
  <si>
    <t>FEC.ktoe.FR.PPA.PAPER.PAPER_MACHINE.TOTAL.TOTAL</t>
  </si>
  <si>
    <t>FEC.ktoe.FR.PPA.PAPER.PAPER_MACHINE.STEAM.SOLIDS</t>
  </si>
  <si>
    <t>FEC.ktoe.FR.PPA.PAPER.PAPER_MACHINE.STEAM.RFG</t>
  </si>
  <si>
    <t>FEC.ktoe.FR.PPA.PAPER.PAPER_MACHINE.STEAM.LPG</t>
  </si>
  <si>
    <t>FEC.ktoe.FR.PPA.PAPER.PAPER_MACHINE.STEAM.DIESEL_LIQBIO</t>
  </si>
  <si>
    <t>FEC.ktoe.FR.PPA.PAPER.PAPER_MACHINE.STEAM.RFO</t>
  </si>
  <si>
    <t>FEC.ktoe.FR.PPA.PAPER.PAPER_MACHINE.STEAM.OTHER</t>
  </si>
  <si>
    <t>FEC.ktoe.FR.PPA.PAPER.PAPER_MACHINE.STEAM.NG_BIOGAS</t>
  </si>
  <si>
    <t>FEC.ktoe.FR.PPA.PAPER.PAPER_MACHINE.STEAM.DERIVED</t>
  </si>
  <si>
    <t>FEC.ktoe.FR.PPA.PAPER.PAPER_MACHINE.STEAM.BIOMASS_WASTE</t>
  </si>
  <si>
    <t>FEC.ktoe.FR.PPA.PAPER.PAPER_MACHINE.STEAM.STEAM_DISTR</t>
  </si>
  <si>
    <t>Paper: Paper machine - Electricity</t>
  </si>
  <si>
    <t>FEC.ktoe.FR.PPA.PAPER.PAPER_MACHINE_ELEC.ELEC.ELEC</t>
  </si>
  <si>
    <t>Paper: Product finishing</t>
  </si>
  <si>
    <t>Paper: Product finishing - Steam use</t>
  </si>
  <si>
    <t>FEC.ktoe.FR.PPA.PAPER.FINISHING.TOTAL.TOTAL</t>
  </si>
  <si>
    <t>FEC.ktoe.FR.PPA.PAPER.FINISHING.STEAM.SOLIDS</t>
  </si>
  <si>
    <t>FEC.ktoe.FR.PPA.PAPER.FINISHING.STEAM.RFG</t>
  </si>
  <si>
    <t>FEC.ktoe.FR.PPA.PAPER.FINISHING.STEAM.LPG</t>
  </si>
  <si>
    <t>FEC.ktoe.FR.PPA.PAPER.FINISHING.STEAM.DIESEL_LIQBIO</t>
  </si>
  <si>
    <t>FEC.ktoe.FR.PPA.PAPER.FINISHING.STEAM.RFO</t>
  </si>
  <si>
    <t>FEC.ktoe.FR.PPA.PAPER.FINISHING.STEAM.OTHER</t>
  </si>
  <si>
    <t>FEC.ktoe.FR.PPA.PAPER.FINISHING.STEAM.NG_BIOGAS</t>
  </si>
  <si>
    <t>FEC.ktoe.FR.PPA.PAPER.FINISHING.STEAM.DERIVED</t>
  </si>
  <si>
    <t>FEC.ktoe.FR.PPA.PAPER.FINISHING.STEAM.BIOMASS_WASTE</t>
  </si>
  <si>
    <t>FEC.ktoe.FR.PPA.PAPER.FINISHING.STEAM.STEAM_DISTR</t>
  </si>
  <si>
    <t>Paper: Product finishing - Electricity</t>
  </si>
  <si>
    <t>FEC.ktoe.FR.PPA.PAPER.FINISHING_ELEC.ELEC.ELEC</t>
  </si>
  <si>
    <t>FEC.ktoe.FR.PPA.PRINT.TOTAL.TOTAL.TOTAL</t>
  </si>
  <si>
    <t>FEC.ktoe.FR.PPA.PRINT.LIGHT.GENERIC.ELEC</t>
  </si>
  <si>
    <t>FEC.ktoe.FR.PPA.PRINT.AIRCOMP.GENERIC.ELEC</t>
  </si>
  <si>
    <t>FEC.ktoe.FR.PPA.PRINT.MOTOR.GENERIC.ELEC</t>
  </si>
  <si>
    <t>FEC.ktoe.FR.PPA.PRINT.FANS.GENERIC.ELEC</t>
  </si>
  <si>
    <t>FEC.ktoe.FR.PPA.PRINT.LOW_ENTH.TOTAL.TOTAL</t>
  </si>
  <si>
    <t>FEC.ktoe.FR.PPA.PRINT.LOW_ENTH.THERM.DIESEL_LIQBIO</t>
  </si>
  <si>
    <t>FEC.ktoe.FR.PPA.PRINT.LOW_ENTH.THERM.NG_BIOGAS</t>
  </si>
  <si>
    <t>FEC.ktoe.FR.PPA.PRINT.LOW_ENTH.THERM.SOLAR_GEO</t>
  </si>
  <si>
    <t>FEC.ktoe.FR.PPA.PRINT.LOW_ENTH.HP.AMBIENT</t>
  </si>
  <si>
    <t>FEC.ktoe.FR.PPA.PRINT.LOW_ENTH.THERM.ELEC</t>
  </si>
  <si>
    <t>Printing and publishing</t>
  </si>
  <si>
    <t>FEC.ktoe.FR.PPA.PRINT.PRINTING.MECH.ELEC</t>
  </si>
  <si>
    <t>UED.ktoe.FR.PPA.PULP.TOTAL.TOTAL.TOTAL</t>
  </si>
  <si>
    <t>UED.ktoe.FR.PPA.PULP.LIGHT.GENERIC.ELEC</t>
  </si>
  <si>
    <t>UED.ktoe.FR.PPA.PULP.AIRCOMP.GENERIC.ELEC</t>
  </si>
  <si>
    <t>UED.ktoe.FR.PPA.PULP.MOTOR.GENERIC.ELEC</t>
  </si>
  <si>
    <t>UED.ktoe.FR.PPA.PULP.FANS.GENERIC.ELEC</t>
  </si>
  <si>
    <t>UED.ktoe.FR.PPA.PULP.LOW_ENTH.TOTAL.TOTAL</t>
  </si>
  <si>
    <t>UED.ktoe.FR.PPA.PULP.LOW_ENTH.THERM.DIESEL_LIQBIO</t>
  </si>
  <si>
    <t>UED.ktoe.FR.PPA.PULP.LOW_ENTH.THERM.NG_BIOGAS</t>
  </si>
  <si>
    <t>UED.ktoe.FR.PPA.PULP.LOW_ENTH.THERM.SOLAR_GEO</t>
  </si>
  <si>
    <t>UED.ktoe.FR.PPA.PULP.LOW_ENTH.HP.AMBIENT</t>
  </si>
  <si>
    <t>UED.ktoe.FR.PPA.PULP.LOW_ENTH.THERM.ELEC</t>
  </si>
  <si>
    <t>UED.ktoe.FR.PPA.PULP.PREPARATION.MECH.ELEC</t>
  </si>
  <si>
    <t>UED.ktoe.FR.PPA.PULP.PULPING.TOTAL.TOTAL</t>
  </si>
  <si>
    <t>UED.ktoe.FR.PPA.PULP.PULPING.STEAM.SOLIDS</t>
  </si>
  <si>
    <t>UED.ktoe.FR.PPA.PULP.PULPING.STEAM.RFG</t>
  </si>
  <si>
    <t>UED.ktoe.FR.PPA.PULP.PULPING.STEAM.LPG</t>
  </si>
  <si>
    <t>UED.ktoe.FR.PPA.PULP.PULPING.STEAM.DIESEL_LIQBIO</t>
  </si>
  <si>
    <t>UED.ktoe.FR.PPA.PULP.PULPING.STEAM.RFO</t>
  </si>
  <si>
    <t>UED.ktoe.FR.PPA.PULP.PULPING.STEAM.OTHER</t>
  </si>
  <si>
    <t>UED.ktoe.FR.PPA.PULP.PULPING.STEAM.NG_BIOGAS</t>
  </si>
  <si>
    <t>UED.ktoe.FR.PPA.PULP.PULPING.STEAM.DERIVED</t>
  </si>
  <si>
    <t>UED.ktoe.FR.PPA.PULP.PULPING.STEAM.BIOMASS_WASTE</t>
  </si>
  <si>
    <t>UED.ktoe.FR.PPA.PULP.PULPING.STEAM.STEAM_DISTR</t>
  </si>
  <si>
    <t>UED.ktoe.FR.PPA.PULP.PULPING_MECH.MECH.ELEC</t>
  </si>
  <si>
    <t>UED.ktoe.FR.PPA.PULP.BLEACHING.THERM.ELEC</t>
  </si>
  <si>
    <t>UED.ktoe.FR.PPA.PAPER.TOTAL.TOTAL.TOTAL</t>
  </si>
  <si>
    <t>UED.ktoe.FR.PPA.PAPER.LIGHT.GENERIC.ELEC</t>
  </si>
  <si>
    <t>UED.ktoe.FR.PPA.PAPER.AIRCOMP.GENERIC.ELEC</t>
  </si>
  <si>
    <t>UED.ktoe.FR.PPA.PAPER.MOTOR.GENERIC.ELEC</t>
  </si>
  <si>
    <t>UED.ktoe.FR.PPA.PAPER.FANS.GENERIC.ELEC</t>
  </si>
  <si>
    <t>UED.ktoe.FR.PPA.PAPER.LOW_ENTH.TOTAL.TOTAL</t>
  </si>
  <si>
    <t>UED.ktoe.FR.PPA.PAPER.LOW_ENTH.THERM.DIESEL_LIQBIO</t>
  </si>
  <si>
    <t>UED.ktoe.FR.PPA.PAPER.LOW_ENTH.THERM.NG_BIOGAS</t>
  </si>
  <si>
    <t>UED.ktoe.FR.PPA.PAPER.LOW_ENTH.THERM.SOLAR_GEO</t>
  </si>
  <si>
    <t>UED.ktoe.FR.PPA.PAPER.LOW_ENTH.HP.AMBIENT</t>
  </si>
  <si>
    <t>UED.ktoe.FR.PPA.PAPER.LOW_ENTH.THERM.ELEC</t>
  </si>
  <si>
    <t>UED.ktoe.FR.PPA.PAPER.PREPARATION.TOTAL.TOTAL</t>
  </si>
  <si>
    <t>UED.ktoe.FR.PPA.PAPER.PREPARATION.THERM.SOLIDS</t>
  </si>
  <si>
    <t>UED.ktoe.FR.PPA.PAPER.PREPARATION.THERM.RFG</t>
  </si>
  <si>
    <t>UED.ktoe.FR.PPA.PAPER.PREPARATION.THERM.LPG</t>
  </si>
  <si>
    <t>UED.ktoe.FR.PPA.PAPER.PREPARATION.THERM.DIESEL_LIQBIO</t>
  </si>
  <si>
    <t>UED.ktoe.FR.PPA.PAPER.PREPARATION.THERM.RFO</t>
  </si>
  <si>
    <t>UED.ktoe.FR.PPA.PAPER.PREPARATION.THERM.OTHER</t>
  </si>
  <si>
    <t>UED.ktoe.FR.PPA.PAPER.PREPARATION.THERM.NG_BIOGAS</t>
  </si>
  <si>
    <t>UED.ktoe.FR.PPA.PAPER.PREPARATION.THERM.DERIVED</t>
  </si>
  <si>
    <t>UED.ktoe.FR.PPA.PAPER.PREPARATION.THERM.BIOMASS_WASTE</t>
  </si>
  <si>
    <t>UED.ktoe.FR.PPA.PAPER.PREPARATION.THERM.STEAM_DISTR</t>
  </si>
  <si>
    <t>UED.ktoe.FR.PPA.PAPER.PREPARATION_ELEC.MECH.ELEC</t>
  </si>
  <si>
    <t>UED.ktoe.FR.PPA.PAPER.PAPER_MACHINE.TOTAL.TOTAL</t>
  </si>
  <si>
    <t>UED.ktoe.FR.PPA.PAPER.PAPER_MACHINE.STEAM.SOLIDS</t>
  </si>
  <si>
    <t>UED.ktoe.FR.PPA.PAPER.PAPER_MACHINE.STEAM.RFG</t>
  </si>
  <si>
    <t>UED.ktoe.FR.PPA.PAPER.PAPER_MACHINE.STEAM.LPG</t>
  </si>
  <si>
    <t>UED.ktoe.FR.PPA.PAPER.PAPER_MACHINE.STEAM.DIESEL_LIQBIO</t>
  </si>
  <si>
    <t>UED.ktoe.FR.PPA.PAPER.PAPER_MACHINE.STEAM.RFO</t>
  </si>
  <si>
    <t>UED.ktoe.FR.PPA.PAPER.PAPER_MACHINE.STEAM.OTHER</t>
  </si>
  <si>
    <t>UED.ktoe.FR.PPA.PAPER.PAPER_MACHINE.STEAM.NG_BIOGAS</t>
  </si>
  <si>
    <t>UED.ktoe.FR.PPA.PAPER.PAPER_MACHINE.STEAM.DERIVED</t>
  </si>
  <si>
    <t>UED.ktoe.FR.PPA.PAPER.PAPER_MACHINE.STEAM.BIOMASS_WASTE</t>
  </si>
  <si>
    <t>UED.ktoe.FR.PPA.PAPER.PAPER_MACHINE.STEAM.STEAM_DISTR</t>
  </si>
  <si>
    <t>UED.ktoe.FR.PPA.PAPER.PAPER_MACHINE_ELEC.ELEC.ELEC</t>
  </si>
  <si>
    <t>UED.ktoe.FR.PPA.PAPER.FINISHING.TOTAL.TOTAL</t>
  </si>
  <si>
    <t>UED.ktoe.FR.PPA.PAPER.FINISHING.STEAM.SOLIDS</t>
  </si>
  <si>
    <t>UED.ktoe.FR.PPA.PAPER.FINISHING.STEAM.RFG</t>
  </si>
  <si>
    <t>UED.ktoe.FR.PPA.PAPER.FINISHING.STEAM.LPG</t>
  </si>
  <si>
    <t>UED.ktoe.FR.PPA.PAPER.FINISHING.STEAM.DIESEL_LIQBIO</t>
  </si>
  <si>
    <t>UED.ktoe.FR.PPA.PAPER.FINISHING.STEAM.RFO</t>
  </si>
  <si>
    <t>UED.ktoe.FR.PPA.PAPER.FINISHING.STEAM.OTHER</t>
  </si>
  <si>
    <t>UED.ktoe.FR.PPA.PAPER.FINISHING.STEAM.NG_BIOGAS</t>
  </si>
  <si>
    <t>UED.ktoe.FR.PPA.PAPER.FINISHING.STEAM.DERIVED</t>
  </si>
  <si>
    <t>UED.ktoe.FR.PPA.PAPER.FINISHING.STEAM.BIOMASS_WASTE</t>
  </si>
  <si>
    <t>UED.ktoe.FR.PPA.PAPER.FINISHING.STEAM.STEAM_DISTR</t>
  </si>
  <si>
    <t>UED.ktoe.FR.PPA.PAPER.FINISHING_ELEC.ELEC.ELEC</t>
  </si>
  <si>
    <t>UED.ktoe.FR.PPA.PRINT.TOTAL.TOTAL.TOTAL</t>
  </si>
  <si>
    <t>UED.ktoe.FR.PPA.PRINT.LIGHT.GENERIC.ELEC</t>
  </si>
  <si>
    <t>UED.ktoe.FR.PPA.PRINT.AIRCOMP.GENERIC.ELEC</t>
  </si>
  <si>
    <t>UED.ktoe.FR.PPA.PRINT.MOTOR.GENERIC.ELEC</t>
  </si>
  <si>
    <t>UED.ktoe.FR.PPA.PRINT.FANS.GENERIC.ELEC</t>
  </si>
  <si>
    <t>UED.ktoe.FR.PPA.PRINT.LOW_ENTH.TOTAL.TOTAL</t>
  </si>
  <si>
    <t>UED.ktoe.FR.PPA.PRINT.LOW_ENTH.THERM.DIESEL_LIQBIO</t>
  </si>
  <si>
    <t>UED.ktoe.FR.PPA.PRINT.LOW_ENTH.THERM.NG_BIOGAS</t>
  </si>
  <si>
    <t>UED.ktoe.FR.PPA.PRINT.LOW_ENTH.THERM.SOLAR_GEO</t>
  </si>
  <si>
    <t>UED.ktoe.FR.PPA.PRINT.LOW_ENTH.HP.AMBIENT</t>
  </si>
  <si>
    <t>UED.ktoe.FR.PPA.PRINT.LOW_ENTH.THERM.ELEC</t>
  </si>
  <si>
    <t>UED.ktoe.FR.PPA.PRINT.PRINTING.MECH.ELEC</t>
  </si>
  <si>
    <t>FUEL_EMI.ktCO2.FR.PPA.PULP.TOTAL.TOTAL.TOTAL</t>
  </si>
  <si>
    <t>FUEL_EMI.ktCO2.FR.PPA.PULP.LIGHT.GENERIC.ELEC</t>
  </si>
  <si>
    <t>FUEL_EMI.ktCO2.FR.PPA.PULP.AIRCOMP.GENERIC.ELEC</t>
  </si>
  <si>
    <t>FUEL_EMI.ktCO2.FR.PPA.PULP.MOTOR.GENERIC.ELEC</t>
  </si>
  <si>
    <t>FUEL_EMI.ktCO2.FR.PPA.PULP.FANS.GENERIC.ELEC</t>
  </si>
  <si>
    <t>FUEL_EMI.ktCO2.FR.PPA.PULP.LOW_ENTH.TOTAL.TOTAL</t>
  </si>
  <si>
    <t>FUEL_EMI.ktCO2.FR.PPA.PULP.LOW_ENTH.THERM.DIESEL_LIQBIO</t>
  </si>
  <si>
    <t>FUEL_EMI.ktCO2.FR.PPA.PULP.LOW_ENTH.THERM.NG_BIOGAS</t>
  </si>
  <si>
    <t>FUEL_EMI.ktCO2.FR.PPA.PULP.LOW_ENTH.THERM.SOLAR_GEO</t>
  </si>
  <si>
    <t>FUEL_EMI.ktCO2.FR.PPA.PULP.LOW_ENTH.HP.AMBIENT</t>
  </si>
  <si>
    <t>FUEL_EMI.ktCO2.FR.PPA.PULP.LOW_ENTH.THERM.ELEC</t>
  </si>
  <si>
    <t>FUEL_EMI.ktCO2.FR.PPA.PULP.PREPARATION.MECH.ELEC</t>
  </si>
  <si>
    <t>FUEL_EMI.ktCO2.FR.PPA.PULP.PULPING.TOTAL.TOTAL</t>
  </si>
  <si>
    <t>FUEL_EMI.ktCO2.FR.PPA.PULP.PULPING.STEAM.SOLIDS</t>
  </si>
  <si>
    <t>FUEL_EMI.ktCO2.FR.PPA.PULP.PULPING.STEAM.RFG</t>
  </si>
  <si>
    <t>FUEL_EMI.ktCO2.FR.PPA.PULP.PULPING.STEAM.LPG</t>
  </si>
  <si>
    <t>FUEL_EMI.ktCO2.FR.PPA.PULP.PULPING.STEAM.DIESEL_LIQBIO</t>
  </si>
  <si>
    <t>FUEL_EMI.ktCO2.FR.PPA.PULP.PULPING.STEAM.RFO</t>
  </si>
  <si>
    <t>FUEL_EMI.ktCO2.FR.PPA.PULP.PULPING.STEAM.OTHER</t>
  </si>
  <si>
    <t>FUEL_EMI.ktCO2.FR.PPA.PULP.PULPING.STEAM.NG_BIOGAS</t>
  </si>
  <si>
    <t>FUEL_EMI.ktCO2.FR.PPA.PULP.PULPING.STEAM.DERIVED</t>
  </si>
  <si>
    <t>FUEL_EMI.ktCO2.FR.PPA.PULP.PULPING.STEAM.BIOMASS_WASTE</t>
  </si>
  <si>
    <t>FUEL_EMI.ktCO2.FR.PPA.PULP.PULPING.STEAM.STEAM_DISTR</t>
  </si>
  <si>
    <t>FUEL_EMI.ktCO2.FR.PPA.PULP.PULPING_MECH.MECH.ELEC</t>
  </si>
  <si>
    <t>FUEL_EMI.ktCO2.FR.PPA.PULP.BLEACHING.THERM.ELEC</t>
  </si>
  <si>
    <t>FUEL_EMI.ktCO2.FR.PPA.PAPER.TOTAL.TOTAL.TOTAL</t>
  </si>
  <si>
    <t>FUEL_EMI.ktCO2.FR.PPA.PAPER.LIGHT.GENERIC.ELEC</t>
  </si>
  <si>
    <t>FUEL_EMI.ktCO2.FR.PPA.PAPER.AIRCOMP.GENERIC.ELEC</t>
  </si>
  <si>
    <t>FUEL_EMI.ktCO2.FR.PPA.PAPER.MOTOR.GENERIC.ELEC</t>
  </si>
  <si>
    <t>FUEL_EMI.ktCO2.FR.PPA.PAPER.FANS.GENERIC.ELEC</t>
  </si>
  <si>
    <t>FUEL_EMI.ktCO2.FR.PPA.PAPER.LOW_ENTH.TOTAL.TOTAL</t>
  </si>
  <si>
    <t>FUEL_EMI.ktCO2.FR.PPA.PAPER.LOW_ENTH.THERM.DIESEL_LIQBIO</t>
  </si>
  <si>
    <t>FUEL_EMI.ktCO2.FR.PPA.PAPER.LOW_ENTH.THERM.NG_BIOGAS</t>
  </si>
  <si>
    <t>FUEL_EMI.ktCO2.FR.PPA.PAPER.LOW_ENTH.THERM.SOLAR_GEO</t>
  </si>
  <si>
    <t>FUEL_EMI.ktCO2.FR.PPA.PAPER.LOW_ENTH.HP.AMBIENT</t>
  </si>
  <si>
    <t>FUEL_EMI.ktCO2.FR.PPA.PAPER.LOW_ENTH.THERM.ELEC</t>
  </si>
  <si>
    <t>FUEL_EMI.ktCO2.FR.PPA.PAPER.PREPARATION.TOTAL.TOTAL</t>
  </si>
  <si>
    <t>FUEL_EMI.ktCO2.FR.PPA.PAPER.PREPARATION.THERM.SOLIDS</t>
  </si>
  <si>
    <t>FUEL_EMI.ktCO2.FR.PPA.PAPER.PREPARATION.THERM.RFG</t>
  </si>
  <si>
    <t>FUEL_EMI.ktCO2.FR.PPA.PAPER.PREPARATION.THERM.LPG</t>
  </si>
  <si>
    <t>FUEL_EMI.ktCO2.FR.PPA.PAPER.PREPARATION.THERM.DIESEL_LIQBIO</t>
  </si>
  <si>
    <t>FUEL_EMI.ktCO2.FR.PPA.PAPER.PREPARATION.THERM.RFO</t>
  </si>
  <si>
    <t>FUEL_EMI.ktCO2.FR.PPA.PAPER.PREPARATION.THERM.OTHER</t>
  </si>
  <si>
    <t>FUEL_EMI.ktCO2.FR.PPA.PAPER.PREPARATION.THERM.NG_BIOGAS</t>
  </si>
  <si>
    <t>FUEL_EMI.ktCO2.FR.PPA.PAPER.PREPARATION.THERM.DERIVED</t>
  </si>
  <si>
    <t>FUEL_EMI.ktCO2.FR.PPA.PAPER.PREPARATION.THERM.BIOMASS_WASTE</t>
  </si>
  <si>
    <t>FUEL_EMI.ktCO2.FR.PPA.PAPER.PREPARATION.THERM.STEAM_DISTR</t>
  </si>
  <si>
    <t>FUEL_EMI.ktCO2.FR.PPA.PAPER.PREPARATION_ELEC.MECH.ELEC</t>
  </si>
  <si>
    <t>FUEL_EMI.ktCO2.FR.PPA.PAPER.PAPER_MACHINE.TOTAL.TOTAL</t>
  </si>
  <si>
    <t>FUEL_EMI.ktCO2.FR.PPA.PAPER.PAPER_MACHINE.STEAM.SOLIDS</t>
  </si>
  <si>
    <t>FUEL_EMI.ktCO2.FR.PPA.PAPER.PAPER_MACHINE.STEAM.RFG</t>
  </si>
  <si>
    <t>FUEL_EMI.ktCO2.FR.PPA.PAPER.PAPER_MACHINE.STEAM.LPG</t>
  </si>
  <si>
    <t>FUEL_EMI.ktCO2.FR.PPA.PAPER.PAPER_MACHINE.STEAM.DIESEL_LIQBIO</t>
  </si>
  <si>
    <t>FUEL_EMI.ktCO2.FR.PPA.PAPER.PAPER_MACHINE.STEAM.RFO</t>
  </si>
  <si>
    <t>FUEL_EMI.ktCO2.FR.PPA.PAPER.PAPER_MACHINE.STEAM.OTHER</t>
  </si>
  <si>
    <t>FUEL_EMI.ktCO2.FR.PPA.PAPER.PAPER_MACHINE.STEAM.NG_BIOGAS</t>
  </si>
  <si>
    <t>FUEL_EMI.ktCO2.FR.PPA.PAPER.PAPER_MACHINE.STEAM.DERIVED</t>
  </si>
  <si>
    <t>FUEL_EMI.ktCO2.FR.PPA.PAPER.PAPER_MACHINE.STEAM.BIOMASS_WASTE</t>
  </si>
  <si>
    <t>FUEL_EMI.ktCO2.FR.PPA.PAPER.PAPER_MACHINE.STEAM.STEAM_DISTR</t>
  </si>
  <si>
    <t>FUEL_EMI.ktCO2.FR.PPA.PAPER.PAPER_MACHINE_ELEC.ELEC.ELEC</t>
  </si>
  <si>
    <t>FUEL_EMI.ktCO2.FR.PPA.PAPER.FINISHING.TOTAL.TOTAL</t>
  </si>
  <si>
    <t>FUEL_EMI.ktCO2.FR.PPA.PAPER.FINISHING.STEAM.SOLIDS</t>
  </si>
  <si>
    <t>FUEL_EMI.ktCO2.FR.PPA.PAPER.FINISHING.STEAM.RFG</t>
  </si>
  <si>
    <t>FUEL_EMI.ktCO2.FR.PPA.PAPER.FINISHING.STEAM.LPG</t>
  </si>
  <si>
    <t>FUEL_EMI.ktCO2.FR.PPA.PAPER.FINISHING.STEAM.DIESEL_LIQBIO</t>
  </si>
  <si>
    <t>FUEL_EMI.ktCO2.FR.PPA.PAPER.FINISHING.STEAM.RFO</t>
  </si>
  <si>
    <t>FUEL_EMI.ktCO2.FR.PPA.PAPER.FINISHING.STEAM.OTHER</t>
  </si>
  <si>
    <t>FUEL_EMI.ktCO2.FR.PPA.PAPER.FINISHING.STEAM.NG_BIOGAS</t>
  </si>
  <si>
    <t>FUEL_EMI.ktCO2.FR.PPA.PAPER.FINISHING.STEAM.DERIVED</t>
  </si>
  <si>
    <t>FUEL_EMI.ktCO2.FR.PPA.PAPER.FINISHING.STEAM.BIOMASS_WASTE</t>
  </si>
  <si>
    <t>FUEL_EMI.ktCO2.FR.PPA.PAPER.FINISHING.STEAM.STEAM_DISTR</t>
  </si>
  <si>
    <t>FUEL_EMI.ktCO2.FR.PPA.PAPER.FINISHING_ELEC.ELEC.ELEC</t>
  </si>
  <si>
    <t>FUEL_EMI.ktCO2.FR.PPA.PRINT.TOTAL.TOTAL.TOTAL</t>
  </si>
  <si>
    <t>FUEL_EMI.ktCO2.FR.PPA.PRINT.LIGHT.GENERIC.ELEC</t>
  </si>
  <si>
    <t>FUEL_EMI.ktCO2.FR.PPA.PRINT.AIRCOMP.GENERIC.ELEC</t>
  </si>
  <si>
    <t>FUEL_EMI.ktCO2.FR.PPA.PRINT.MOTOR.GENERIC.ELEC</t>
  </si>
  <si>
    <t>FUEL_EMI.ktCO2.FR.PPA.PRINT.FANS.GENERIC.ELEC</t>
  </si>
  <si>
    <t>FUEL_EMI.ktCO2.FR.PPA.PRINT.LOW_ENTH.TOTAL.TOTAL</t>
  </si>
  <si>
    <t>FUEL_EMI.ktCO2.FR.PPA.PRINT.LOW_ENTH.THERM.DIESEL_LIQBIO</t>
  </si>
  <si>
    <t>FUEL_EMI.ktCO2.FR.PPA.PRINT.LOW_ENTH.THERM.NG_BIOGAS</t>
  </si>
  <si>
    <t>FUEL_EMI.ktCO2.FR.PPA.PRINT.LOW_ENTH.THERM.SOLAR_GEO</t>
  </si>
  <si>
    <t>FUEL_EMI.ktCO2.FR.PPA.PRINT.LOW_ENTH.HP.AMBIENT</t>
  </si>
  <si>
    <t>FUEL_EMI.ktCO2.FR.PPA.PRINT.LOW_ENTH.THERM.ELEC</t>
  </si>
  <si>
    <t>FUEL_EMI.ktCO2.FR.PPA.PRINT.PRINTING.MECH.ELEC</t>
  </si>
  <si>
    <t>VA.Meuro2023.FR.FBT.FBT</t>
  </si>
  <si>
    <t>Physical output (index)</t>
  </si>
  <si>
    <t>OUTPUT.index.FR.FBT.FBT</t>
  </si>
  <si>
    <t>Installed capacity (production index)</t>
  </si>
  <si>
    <t>CAP.index.FR.FBT.FBT</t>
  </si>
  <si>
    <t>Capacity investment (production index)</t>
  </si>
  <si>
    <t>NEWCAP.index.FR.FBT.FBT</t>
  </si>
  <si>
    <t>Decommissioned capacity (production index)</t>
  </si>
  <si>
    <t>Idle capacity (production index)</t>
  </si>
  <si>
    <t>FEC.ktoe.FR.FBT.FBT.TOTAL.TOTAL.TOTAL</t>
  </si>
  <si>
    <t>FEC.ktoe.FR.FBT.FBT.TOTAL.TOTAL.SOLIDS</t>
  </si>
  <si>
    <t>FEC.ktoe.FR.FBT.FBT.TOTAL.TOTAL.RFG</t>
  </si>
  <si>
    <t>FEC.ktoe.FR.FBT.FBT.TOTAL.TOTAL.LPG</t>
  </si>
  <si>
    <t>FEC.ktoe.FR.FBT.FBT.TOTAL.TOTAL.DIESEL</t>
  </si>
  <si>
    <t>FEC.ktoe.FR.FBT.FBT.TOTAL.TOTAL.RFO</t>
  </si>
  <si>
    <t>FEC.ktoe.FR.FBT.FBT.TOTAL.TOTAL.OTHER</t>
  </si>
  <si>
    <t>FEC.ktoe.FR.FBT.FBT.TOTAL.TOTAL.NG</t>
  </si>
  <si>
    <t>FEC.ktoe.FR.FBT.FBT.TOTAL.TOTAL.DERIVED</t>
  </si>
  <si>
    <t>FEC.ktoe.FR.FBT.FBT.TOTAL.TOTAL.BIOMASS_WASTE</t>
  </si>
  <si>
    <t>FEC.ktoe.FR.FBT.FBT.TOTAL.TOTAL.BIOGAS</t>
  </si>
  <si>
    <t>FEC.ktoe.FR.FBT.FBT.TOTAL.TOTAL.LIQBIO</t>
  </si>
  <si>
    <t>FEC.ktoe.FR.FBT.FBT.TOTAL.TOTAL.SOLAR</t>
  </si>
  <si>
    <t>FEC.ktoe.FR.FBT.FBT.TOTAL.TOTAL.GEO</t>
  </si>
  <si>
    <t>FEC.ktoe.FR.FBT.FBT.TOTAL.TOTAL.AMBIENT</t>
  </si>
  <si>
    <t>FEC.ktoe.FR.FBT.FBT.TOTAL.TOTAL.STEAM_DISTR</t>
  </si>
  <si>
    <t>FEC.ktoe.FR.FBT.FBT.TOTAL.TOTAL.ELEC</t>
  </si>
  <si>
    <t>Energy intensity (toe / physical output index)</t>
  </si>
  <si>
    <t>Useful energy demand intensity (toe useful / physical output index)</t>
  </si>
  <si>
    <t>FEC.ktoe.FR.FBT.FBT.LIGHT.GENERIC.ELEC</t>
  </si>
  <si>
    <t>FEC.ktoe.FR.FBT.FBT.AIRCOMP.GENERIC.ELEC</t>
  </si>
  <si>
    <t>FEC.ktoe.FR.FBT.FBT.MOTOR.GENERIC.ELEC</t>
  </si>
  <si>
    <t>FEC.ktoe.FR.FBT.FBT.FANS.GENERIC.ELEC</t>
  </si>
  <si>
    <t>FEC.ktoe.FR.FBT.FBT.LOW_ENTH.TOTAL.TOTAL</t>
  </si>
  <si>
    <t>FEC.ktoe.FR.FBT.FBT.LOW_ENTH.THERM.DIESEL_LIQBIO</t>
  </si>
  <si>
    <t>FEC.ktoe.FR.FBT.FBT.LOW_ENTH.THERM.NG_BIOGAS</t>
  </si>
  <si>
    <t>FEC.ktoe.FR.FBT.FBT.LOW_ENTH.THERM.SOLAR_GEO</t>
  </si>
  <si>
    <t>FEC.ktoe.FR.FBT.FBT.LOW_ENTH.HP.AMBIENT</t>
  </si>
  <si>
    <t>FEC.ktoe.FR.FBT.FBT.LOW_ENTH.THERM.ELEC</t>
  </si>
  <si>
    <t>Food: Oven (direct heat)</t>
  </si>
  <si>
    <t>Food: Direct Heat - Thermal</t>
  </si>
  <si>
    <t>FEC.ktoe.FR.FBT.FBT.OVEN.THERM.TOTAL</t>
  </si>
  <si>
    <t>FEC.ktoe.FR.FBT.FBT.OVEN.THERM.SOLIDS</t>
  </si>
  <si>
    <t>FEC.ktoe.FR.FBT.FBT.OVEN.THERM.LPG</t>
  </si>
  <si>
    <t>FEC.ktoe.FR.FBT.FBT.OVEN.THERM.DIESEL_LIQBIO</t>
  </si>
  <si>
    <t>FEC.ktoe.FR.FBT.FBT.OVEN.THERM.RFO</t>
  </si>
  <si>
    <t>FEC.ktoe.FR.FBT.FBT.OVEN.THERM.NG_BIOGAS</t>
  </si>
  <si>
    <t>Food: Direct Heat - Electric</t>
  </si>
  <si>
    <t>FEC.ktoe.FR.FBT.FBT.OVEN.ELEC.ELEC</t>
  </si>
  <si>
    <t>Food: Direct Heat - Microwave</t>
  </si>
  <si>
    <t>FEC.ktoe.FR.FBT.FBT.OVEN_MICROW.MICROW.ELEC</t>
  </si>
  <si>
    <t>Food: Specific process heat</t>
  </si>
  <si>
    <t>Food: Process Heat - Thermal</t>
  </si>
  <si>
    <t>FEC.ktoe.FR.FBT.FBT.PROC_HEAT.THERM.TOTAL</t>
  </si>
  <si>
    <t>FEC.ktoe.FR.FBT.FBT.PROC_HEAT.THERM.SOLIDS</t>
  </si>
  <si>
    <t>FEC.ktoe.FR.FBT.FBT.PROC_HEAT.THERM.LPG</t>
  </si>
  <si>
    <t>FEC.ktoe.FR.FBT.FBT.PROC_HEAT.THERM.DIESEL_LIQBIO</t>
  </si>
  <si>
    <t>FEC.ktoe.FR.FBT.FBT.PROC_HEAT.THERM.RFO</t>
  </si>
  <si>
    <t>FEC.ktoe.FR.FBT.FBT.PROC_HEAT.THERM.NG_BIOGAS</t>
  </si>
  <si>
    <t>Food: Process Heat - Electric</t>
  </si>
  <si>
    <t>FEC.ktoe.FR.FBT.FBT.PROC_HEAT.ELEC.ELEC</t>
  </si>
  <si>
    <t>Food: Process Heat - Microwave</t>
  </si>
  <si>
    <t>FEC.ktoe.FR.FBT.FBT.PROC_HEAT_MICROW.MICROW.ELEC</t>
  </si>
  <si>
    <t>Food: Steam processing</t>
  </si>
  <si>
    <t>FEC.ktoe.FR.FBT.FBT.PROCESSING.TOTAL.TOTAL</t>
  </si>
  <si>
    <t>FEC.ktoe.FR.FBT.FBT.PROCESSING.STEAM.SOLIDS</t>
  </si>
  <si>
    <t>FEC.ktoe.FR.FBT.FBT.PROCESSING.STEAM.RFG</t>
  </si>
  <si>
    <t>FEC.ktoe.FR.FBT.FBT.PROCESSING.STEAM.LPG</t>
  </si>
  <si>
    <t>FEC.ktoe.FR.FBT.FBT.PROCESSING.STEAM.DIESEL_LIQBIO</t>
  </si>
  <si>
    <t>FEC.ktoe.FR.FBT.FBT.PROCESSING.STEAM.RFO</t>
  </si>
  <si>
    <t>FEC.ktoe.FR.FBT.FBT.PROCESSING.STEAM.OTHER</t>
  </si>
  <si>
    <t>FEC.ktoe.FR.FBT.FBT.PROCESSING.STEAM.NG_BIOGAS</t>
  </si>
  <si>
    <t>FEC.ktoe.FR.FBT.FBT.PROCESSING.STEAM.DERIVED</t>
  </si>
  <si>
    <t>FEC.ktoe.FR.FBT.FBT.PROCESSING.STEAM.BIOMASS_WASTE</t>
  </si>
  <si>
    <t>FEC.ktoe.FR.FBT.FBT.PROCESSING.STEAM.STEAM_DISTR</t>
  </si>
  <si>
    <t>Food: Drying</t>
  </si>
  <si>
    <t>Food: Thermal drying</t>
  </si>
  <si>
    <t>FEC.ktoe.FR.FBT.FBT.DRYING.TOTAL.TOTAL</t>
  </si>
  <si>
    <t>FEC.ktoe.FR.FBT.FBT.DRYING.THERM.SOLIDS</t>
  </si>
  <si>
    <t>FEC.ktoe.FR.FBT.FBT.DRYING.THERM.LPG</t>
  </si>
  <si>
    <t>FEC.ktoe.FR.FBT.FBT.DRYING.THERM.DIESEL_LIQBIO</t>
  </si>
  <si>
    <t>FEC.ktoe.FR.FBT.FBT.DRYING.THERM.RFO</t>
  </si>
  <si>
    <t>FEC.ktoe.FR.FBT.FBT.DRYING.THERM.NG_BIOGAS</t>
  </si>
  <si>
    <t>Food: Steam drying</t>
  </si>
  <si>
    <t>FEC.ktoe.FR.FBT.FBT.DRYING_STEAM.TOTAL.TOTAL</t>
  </si>
  <si>
    <t>FEC.ktoe.FR.FBT.FBT.DRYING_STEAM.STEAM.SOLIDS</t>
  </si>
  <si>
    <t>FEC.ktoe.FR.FBT.FBT.DRYING_STEAM.STEAM.RFG</t>
  </si>
  <si>
    <t>FEC.ktoe.FR.FBT.FBT.DRYING_STEAM.STEAM.LPG</t>
  </si>
  <si>
    <t>FEC.ktoe.FR.FBT.FBT.DRYING_STEAM.STEAM.DIESEL_LIQBIO</t>
  </si>
  <si>
    <t>FEC.ktoe.FR.FBT.FBT.DRYING_STEAM.STEAM.RFO</t>
  </si>
  <si>
    <t>FEC.ktoe.FR.FBT.FBT.DRYING_STEAM.STEAM.OTHER</t>
  </si>
  <si>
    <t>FEC.ktoe.FR.FBT.FBT.DRYING_STEAM.STEAM.NG_BIOGAS</t>
  </si>
  <si>
    <t>FEC.ktoe.FR.FBT.FBT.DRYING_STEAM.STEAM.DERIVED</t>
  </si>
  <si>
    <t>FEC.ktoe.FR.FBT.FBT.DRYING_STEAM.STEAM.BIOMASS_WASTE</t>
  </si>
  <si>
    <t>FEC.ktoe.FR.FBT.FBT.DRYING_STEAM.STEAM.STEAM_DISTR</t>
  </si>
  <si>
    <t>Food: Electric drying</t>
  </si>
  <si>
    <t>FEC.ktoe.FR.FBT.FBT.DRYING_ELEC.ELEC.ELEC</t>
  </si>
  <si>
    <t>Food: Freeze drying</t>
  </si>
  <si>
    <t>FEC.ktoe.FR.FBT.FBT.DRYING_FREEZE.FREEZE_DRY.ELEC</t>
  </si>
  <si>
    <t>Food: Microwave drying</t>
  </si>
  <si>
    <t>FEC.ktoe.FR.FBT.FBT.DRYING_MICROW.MICROW.ELEC</t>
  </si>
  <si>
    <t>Food: Process cooling and refrigeration</t>
  </si>
  <si>
    <t>Food: Thermal cooling</t>
  </si>
  <si>
    <t>FEC.ktoe.FR.FBT.FBT.PROC_COOL_THERM.THERM.NG_BIOGAS</t>
  </si>
  <si>
    <t>Food: Steam cooling</t>
  </si>
  <si>
    <t>FEC.ktoe.FR.FBT.FBT.PROC_COOL.TOTAL.TOTAL</t>
  </si>
  <si>
    <t>FEC.ktoe.FR.FBT.FBT.PROC_COOL.STEAM.SOLIDS</t>
  </si>
  <si>
    <t>FEC.ktoe.FR.FBT.FBT.PROC_COOL.STEAM.RFG</t>
  </si>
  <si>
    <t>FEC.ktoe.FR.FBT.FBT.PROC_COOL.STEAM.LPG</t>
  </si>
  <si>
    <t>FEC.ktoe.FR.FBT.FBT.PROC_COOL.STEAM.DIESEL_LIQBIO</t>
  </si>
  <si>
    <t>FEC.ktoe.FR.FBT.FBT.PROC_COOL.STEAM.RFO</t>
  </si>
  <si>
    <t>FEC.ktoe.FR.FBT.FBT.PROC_COOL.STEAM.OTHER</t>
  </si>
  <si>
    <t>FEC.ktoe.FR.FBT.FBT.PROC_COOL.STEAM.NG_BIOGAS</t>
  </si>
  <si>
    <t>FEC.ktoe.FR.FBT.FBT.PROC_COOL.STEAM.DERIVED</t>
  </si>
  <si>
    <t>FEC.ktoe.FR.FBT.FBT.PROC_COOL.STEAM.BIOMASS_WASTE</t>
  </si>
  <si>
    <t>FEC.ktoe.FR.FBT.FBT.PROC_COOL.STEAM.STEAM_DISTR</t>
  </si>
  <si>
    <t>Food: Electric cooling</t>
  </si>
  <si>
    <t>FEC.ktoe.FR.FBT.FBT.PROC_COOL_ELEC.ELEC.ELEC</t>
  </si>
  <si>
    <t>Food: Electric machinery</t>
  </si>
  <si>
    <t>FEC.ktoe.FR.FBT.FBT.GENERIC.MECH.ELEC</t>
  </si>
  <si>
    <t>UED.ktoe.FR.FBT.FBT.TOTAL.TOTAL.TOTAL</t>
  </si>
  <si>
    <t>UED.ktoe.FR.FBT.FBT.LIGHT.GENERIC.ELEC</t>
  </si>
  <si>
    <t>UED.ktoe.FR.FBT.FBT.AIRCOMP.GENERIC.ELEC</t>
  </si>
  <si>
    <t>UED.ktoe.FR.FBT.FBT.MOTOR.GENERIC.ELEC</t>
  </si>
  <si>
    <t>UED.ktoe.FR.FBT.FBT.FANS.GENERIC.ELEC</t>
  </si>
  <si>
    <t>UED.ktoe.FR.FBT.FBT.LOW_ENTH.TOTAL.TOTAL</t>
  </si>
  <si>
    <t>UED.ktoe.FR.FBT.FBT.LOW_ENTH.THERM.DIESEL_LIQBIO</t>
  </si>
  <si>
    <t>UED.ktoe.FR.FBT.FBT.LOW_ENTH.THERM.NG_BIOGAS</t>
  </si>
  <si>
    <t>UED.ktoe.FR.FBT.FBT.LOW_ENTH.THERM.SOLAR_GEO</t>
  </si>
  <si>
    <t>UED.ktoe.FR.FBT.FBT.LOW_ENTH.HP.AMBIENT</t>
  </si>
  <si>
    <t>UED.ktoe.FR.FBT.FBT.LOW_ENTH.THERM.ELEC</t>
  </si>
  <si>
    <t>UED.ktoe.FR.FBT.FBT.OVEN.THERM.TOTAL</t>
  </si>
  <si>
    <t>UED.ktoe.FR.FBT.FBT.OVEN.THERM.SOLIDS</t>
  </si>
  <si>
    <t>UED.ktoe.FR.FBT.FBT.OVEN.THERM.LPG</t>
  </si>
  <si>
    <t>UED.ktoe.FR.FBT.FBT.OVEN.THERM.DIESEL_LIQBIO</t>
  </si>
  <si>
    <t>UED.ktoe.FR.FBT.FBT.OVEN.THERM.RFO</t>
  </si>
  <si>
    <t>UED.ktoe.FR.FBT.FBT.OVEN.THERM.NG_BIOGAS</t>
  </si>
  <si>
    <t>UED.ktoe.FR.FBT.FBT.OVEN.ELEC.ELEC</t>
  </si>
  <si>
    <t>UED.ktoe.FR.FBT.FBT.OVEN_MICROW.MICROW.ELEC</t>
  </si>
  <si>
    <t>UED.ktoe.FR.FBT.FBT.PROC_HEAT.THERM.TOTAL</t>
  </si>
  <si>
    <t>UED.ktoe.FR.FBT.FBT.PROC_HEAT.THERM.SOLIDS</t>
  </si>
  <si>
    <t>UED.ktoe.FR.FBT.FBT.PROC_HEAT.THERM.LPG</t>
  </si>
  <si>
    <t>UED.ktoe.FR.FBT.FBT.PROC_HEAT.THERM.DIESEL_LIQBIO</t>
  </si>
  <si>
    <t>UED.ktoe.FR.FBT.FBT.PROC_HEAT.THERM.RFO</t>
  </si>
  <si>
    <t>UED.ktoe.FR.FBT.FBT.PROC_HEAT.THERM.NG_BIOGAS</t>
  </si>
  <si>
    <t>UED.ktoe.FR.FBT.FBT.PROC_HEAT.ELEC.ELEC</t>
  </si>
  <si>
    <t>UED.ktoe.FR.FBT.FBT.PROC_HEAT_MICROW.MICROW.ELEC</t>
  </si>
  <si>
    <t>UED.ktoe.FR.FBT.FBT.PROCESSING.TOTAL.TOTAL</t>
  </si>
  <si>
    <t>UED.ktoe.FR.FBT.FBT.PROCESSING.STEAM.SOLIDS</t>
  </si>
  <si>
    <t>UED.ktoe.FR.FBT.FBT.PROCESSING.STEAM.RFG</t>
  </si>
  <si>
    <t>UED.ktoe.FR.FBT.FBT.PROCESSING.STEAM.LPG</t>
  </si>
  <si>
    <t>UED.ktoe.FR.FBT.FBT.PROCESSING.STEAM.DIESEL_LIQBIO</t>
  </si>
  <si>
    <t>UED.ktoe.FR.FBT.FBT.PROCESSING.STEAM.RFO</t>
  </si>
  <si>
    <t>UED.ktoe.FR.FBT.FBT.PROCESSING.STEAM.OTHER</t>
  </si>
  <si>
    <t>UED.ktoe.FR.FBT.FBT.PROCESSING.STEAM.NG_BIOGAS</t>
  </si>
  <si>
    <t>UED.ktoe.FR.FBT.FBT.PROCESSING.STEAM.DERIVED</t>
  </si>
  <si>
    <t>UED.ktoe.FR.FBT.FBT.PROCESSING.STEAM.BIOMASS_WASTE</t>
  </si>
  <si>
    <t>UED.ktoe.FR.FBT.FBT.PROCESSING.STEAM.STEAM_DISTR</t>
  </si>
  <si>
    <t>UED.ktoe.FR.FBT.FBT.DRYING.TOTAL.TOTAL</t>
  </si>
  <si>
    <t>UED.ktoe.FR.FBT.FBT.DRYING.THERM.SOLIDS</t>
  </si>
  <si>
    <t>UED.ktoe.FR.FBT.FBT.DRYING.THERM.LPG</t>
  </si>
  <si>
    <t>UED.ktoe.FR.FBT.FBT.DRYING.THERM.DIESEL_LIQBIO</t>
  </si>
  <si>
    <t>UED.ktoe.FR.FBT.FBT.DRYING.THERM.RFO</t>
  </si>
  <si>
    <t>UED.ktoe.FR.FBT.FBT.DRYING.THERM.NG_BIOGAS</t>
  </si>
  <si>
    <t>UED.ktoe.FR.FBT.FBT.DRYING_STEAM.TOTAL.TOTAL</t>
  </si>
  <si>
    <t>UED.ktoe.FR.FBT.FBT.DRYING_STEAM.STEAM.SOLIDS</t>
  </si>
  <si>
    <t>UED.ktoe.FR.FBT.FBT.DRYING_STEAM.STEAM.RFG</t>
  </si>
  <si>
    <t>UED.ktoe.FR.FBT.FBT.DRYING_STEAM.STEAM.LPG</t>
  </si>
  <si>
    <t>UED.ktoe.FR.FBT.FBT.DRYING_STEAM.STEAM.DIESEL_LIQBIO</t>
  </si>
  <si>
    <t>UED.ktoe.FR.FBT.FBT.DRYING_STEAM.STEAM.RFO</t>
  </si>
  <si>
    <t>UED.ktoe.FR.FBT.FBT.DRYING_STEAM.STEAM.OTHER</t>
  </si>
  <si>
    <t>UED.ktoe.FR.FBT.FBT.DRYING_STEAM.STEAM.NG_BIOGAS</t>
  </si>
  <si>
    <t>UED.ktoe.FR.FBT.FBT.DRYING_STEAM.STEAM.DERIVED</t>
  </si>
  <si>
    <t>UED.ktoe.FR.FBT.FBT.DRYING_STEAM.STEAM.BIOMASS_WASTE</t>
  </si>
  <si>
    <t>UED.ktoe.FR.FBT.FBT.DRYING_STEAM.STEAM.STEAM_DISTR</t>
  </si>
  <si>
    <t>UED.ktoe.FR.FBT.FBT.DRYING_ELEC.ELEC.ELEC</t>
  </si>
  <si>
    <t>UED.ktoe.FR.FBT.FBT.DRYING_FREEZE.FREEZE_DRY.ELEC</t>
  </si>
  <si>
    <t>UED.ktoe.FR.FBT.FBT.DRYING_MICROW.MICROW.ELEC</t>
  </si>
  <si>
    <t>UED.ktoe.FR.FBT.FBT.PROC_COOL_THERM.THERM.NG_BIOGAS</t>
  </si>
  <si>
    <t>UED.ktoe.FR.FBT.FBT.PROC_COOL.TOTAL.TOTAL</t>
  </si>
  <si>
    <t>UED.ktoe.FR.FBT.FBT.PROC_COOL.STEAM.SOLIDS</t>
  </si>
  <si>
    <t>UED.ktoe.FR.FBT.FBT.PROC_COOL.STEAM.RFG</t>
  </si>
  <si>
    <t>UED.ktoe.FR.FBT.FBT.PROC_COOL.STEAM.LPG</t>
  </si>
  <si>
    <t>UED.ktoe.FR.FBT.FBT.PROC_COOL.STEAM.DIESEL_LIQBIO</t>
  </si>
  <si>
    <t>UED.ktoe.FR.FBT.FBT.PROC_COOL.STEAM.RFO</t>
  </si>
  <si>
    <t>UED.ktoe.FR.FBT.FBT.PROC_COOL.STEAM.OTHER</t>
  </si>
  <si>
    <t>UED.ktoe.FR.FBT.FBT.PROC_COOL.STEAM.NG_BIOGAS</t>
  </si>
  <si>
    <t>UED.ktoe.FR.FBT.FBT.PROC_COOL.STEAM.DERIVED</t>
  </si>
  <si>
    <t>UED.ktoe.FR.FBT.FBT.PROC_COOL.STEAM.BIOMASS_WASTE</t>
  </si>
  <si>
    <t>UED.ktoe.FR.FBT.FBT.PROC_COOL.STEAM.STEAM_DISTR</t>
  </si>
  <si>
    <t>UED.ktoe.FR.FBT.FBT.PROC_COOL_ELEC.ELEC.ELEC</t>
  </si>
  <si>
    <t>UED.ktoe.FR.FBT.FBT.GENERIC.MECH.ELEC</t>
  </si>
  <si>
    <t>FUEL_EMI.ktCO2.FR.FBT.FBT.TOTAL.TOTAL.TOTAL</t>
  </si>
  <si>
    <t>FUEL_EMI.ktCO2.FR.FBT.FBT.LIGHT.GENERIC.ELEC</t>
  </si>
  <si>
    <t>FUEL_EMI.ktCO2.FR.FBT.FBT.AIRCOMP.GENERIC.ELEC</t>
  </si>
  <si>
    <t>FUEL_EMI.ktCO2.FR.FBT.FBT.MOTOR.GENERIC.ELEC</t>
  </si>
  <si>
    <t>FUEL_EMI.ktCO2.FR.FBT.FBT.FANS.GENERIC.ELEC</t>
  </si>
  <si>
    <t>FUEL_EMI.ktCO2.FR.FBT.FBT.LOW_ENTH.TOTAL.TOTAL</t>
  </si>
  <si>
    <t>FUEL_EMI.ktCO2.FR.FBT.FBT.LOW_ENTH.THERM.DIESEL_LIQBIO</t>
  </si>
  <si>
    <t>FUEL_EMI.ktCO2.FR.FBT.FBT.LOW_ENTH.THERM.NG_BIOGAS</t>
  </si>
  <si>
    <t>FUEL_EMI.ktCO2.FR.FBT.FBT.LOW_ENTH.THERM.SOLAR_GEO</t>
  </si>
  <si>
    <t>FUEL_EMI.ktCO2.FR.FBT.FBT.LOW_ENTH.HP.AMBIENT</t>
  </si>
  <si>
    <t>FUEL_EMI.ktCO2.FR.FBT.FBT.LOW_ENTH.THERM.ELEC</t>
  </si>
  <si>
    <t>FUEL_EMI.ktCO2.FR.FBT.FBT.OVEN.THERM.TOTAL</t>
  </si>
  <si>
    <t>FUEL_EMI.ktCO2.FR.FBT.FBT.OVEN.THERM.SOLIDS</t>
  </si>
  <si>
    <t>FUEL_EMI.ktCO2.FR.FBT.FBT.OVEN.THERM.LPG</t>
  </si>
  <si>
    <t>FUEL_EMI.ktCO2.FR.FBT.FBT.OVEN.THERM.DIESEL_LIQBIO</t>
  </si>
  <si>
    <t>FUEL_EMI.ktCO2.FR.FBT.FBT.OVEN.THERM.RFO</t>
  </si>
  <si>
    <t>FUEL_EMI.ktCO2.FR.FBT.FBT.OVEN.THERM.NG_BIOGAS</t>
  </si>
  <si>
    <t>FUEL_EMI.ktCO2.FR.FBT.FBT.OVEN.ELEC.ELEC</t>
  </si>
  <si>
    <t>FUEL_EMI.ktCO2.FR.FBT.FBT.OVEN_MICROW.MICROW.ELEC</t>
  </si>
  <si>
    <t>FUEL_EMI.ktCO2.FR.FBT.FBT.PROC_HEAT.THERM.TOTAL</t>
  </si>
  <si>
    <t>FUEL_EMI.ktCO2.FR.FBT.FBT.PROC_HEAT.THERM.SOLIDS</t>
  </si>
  <si>
    <t>FUEL_EMI.ktCO2.FR.FBT.FBT.PROC_HEAT.THERM.LPG</t>
  </si>
  <si>
    <t>FUEL_EMI.ktCO2.FR.FBT.FBT.PROC_HEAT.THERM.DIESEL_LIQBIO</t>
  </si>
  <si>
    <t>FUEL_EMI.ktCO2.FR.FBT.FBT.PROC_HEAT.THERM.RFO</t>
  </si>
  <si>
    <t>FUEL_EMI.ktCO2.FR.FBT.FBT.PROC_HEAT.THERM.NG_BIOGAS</t>
  </si>
  <si>
    <t>FUEL_EMI.ktCO2.FR.FBT.FBT.PROC_HEAT.ELEC.ELEC</t>
  </si>
  <si>
    <t>FUEL_EMI.ktCO2.FR.FBT.FBT.PROC_HEAT_MICROW.MICROW.ELEC</t>
  </si>
  <si>
    <t>FUEL_EMI.ktCO2.FR.FBT.FBT.PROCESSING.TOTAL.TOTAL</t>
  </si>
  <si>
    <t>FUEL_EMI.ktCO2.FR.FBT.FBT.PROCESSING.STEAM.SOLIDS</t>
  </si>
  <si>
    <t>FUEL_EMI.ktCO2.FR.FBT.FBT.PROCESSING.STEAM.RFG</t>
  </si>
  <si>
    <t>FUEL_EMI.ktCO2.FR.FBT.FBT.PROCESSING.STEAM.LPG</t>
  </si>
  <si>
    <t>FUEL_EMI.ktCO2.FR.FBT.FBT.PROCESSING.STEAM.DIESEL_LIQBIO</t>
  </si>
  <si>
    <t>FUEL_EMI.ktCO2.FR.FBT.FBT.PROCESSING.STEAM.RFO</t>
  </si>
  <si>
    <t>FUEL_EMI.ktCO2.FR.FBT.FBT.PROCESSING.STEAM.OTHER</t>
  </si>
  <si>
    <t>FUEL_EMI.ktCO2.FR.FBT.FBT.PROCESSING.STEAM.NG_BIOGAS</t>
  </si>
  <si>
    <t>FUEL_EMI.ktCO2.FR.FBT.FBT.PROCESSING.STEAM.DERIVED</t>
  </si>
  <si>
    <t>FUEL_EMI.ktCO2.FR.FBT.FBT.PROCESSING.STEAM.BIOMASS_WASTE</t>
  </si>
  <si>
    <t>FUEL_EMI.ktCO2.FR.FBT.FBT.PROCESSING.STEAM.STEAM_DISTR</t>
  </si>
  <si>
    <t>FUEL_EMI.ktCO2.FR.FBT.FBT.DRYING.TOTAL.TOTAL</t>
  </si>
  <si>
    <t>FUEL_EMI.ktCO2.FR.FBT.FBT.DRYING.THERM.SOLIDS</t>
  </si>
  <si>
    <t>FUEL_EMI.ktCO2.FR.FBT.FBT.DRYING.THERM.LPG</t>
  </si>
  <si>
    <t>FUEL_EMI.ktCO2.FR.FBT.FBT.DRYING.THERM.DIESEL_LIQBIO</t>
  </si>
  <si>
    <t>FUEL_EMI.ktCO2.FR.FBT.FBT.DRYING.THERM.RFO</t>
  </si>
  <si>
    <t>FUEL_EMI.ktCO2.FR.FBT.FBT.DRYING.THERM.NG_BIOGAS</t>
  </si>
  <si>
    <t>FUEL_EMI.ktCO2.FR.FBT.FBT.DRYING_STEAM.TOTAL.TOTAL</t>
  </si>
  <si>
    <t>FUEL_EMI.ktCO2.FR.FBT.FBT.DRYING_STEAM.STEAM.SOLIDS</t>
  </si>
  <si>
    <t>FUEL_EMI.ktCO2.FR.FBT.FBT.DRYING_STEAM.STEAM.RFG</t>
  </si>
  <si>
    <t>FUEL_EMI.ktCO2.FR.FBT.FBT.DRYING_STEAM.STEAM.LPG</t>
  </si>
  <si>
    <t>FUEL_EMI.ktCO2.FR.FBT.FBT.DRYING_STEAM.STEAM.DIESEL_LIQBIO</t>
  </si>
  <si>
    <t>FUEL_EMI.ktCO2.FR.FBT.FBT.DRYING_STEAM.STEAM.RFO</t>
  </si>
  <si>
    <t>FUEL_EMI.ktCO2.FR.FBT.FBT.DRYING_STEAM.STEAM.OTHER</t>
  </si>
  <si>
    <t>FUEL_EMI.ktCO2.FR.FBT.FBT.DRYING_STEAM.STEAM.NG_BIOGAS</t>
  </si>
  <si>
    <t>FUEL_EMI.ktCO2.FR.FBT.FBT.DRYING_STEAM.STEAM.DERIVED</t>
  </si>
  <si>
    <t>FUEL_EMI.ktCO2.FR.FBT.FBT.DRYING_STEAM.STEAM.BIOMASS_WASTE</t>
  </si>
  <si>
    <t>FUEL_EMI.ktCO2.FR.FBT.FBT.DRYING_STEAM.STEAM.STEAM_DISTR</t>
  </si>
  <si>
    <t>FUEL_EMI.ktCO2.FR.FBT.FBT.DRYING_ELEC.ELEC.ELEC</t>
  </si>
  <si>
    <t>FUEL_EMI.ktCO2.FR.FBT.FBT.DRYING_FREEZE.FREEZE_DRY.ELEC</t>
  </si>
  <si>
    <t>FUEL_EMI.ktCO2.FR.FBT.FBT.DRYING_MICROW.MICROW.ELEC</t>
  </si>
  <si>
    <t>FUEL_EMI.ktCO2.FR.FBT.FBT.PROC_COOL_THERM.THERM.NG_BIOGAS</t>
  </si>
  <si>
    <t>FUEL_EMI.ktCO2.FR.FBT.FBT.PROC_COOL.TOTAL.TOTAL</t>
  </si>
  <si>
    <t>FUEL_EMI.ktCO2.FR.FBT.FBT.PROC_COOL.STEAM.SOLIDS</t>
  </si>
  <si>
    <t>FUEL_EMI.ktCO2.FR.FBT.FBT.PROC_COOL.STEAM.RFG</t>
  </si>
  <si>
    <t>FUEL_EMI.ktCO2.FR.FBT.FBT.PROC_COOL.STEAM.LPG</t>
  </si>
  <si>
    <t>FUEL_EMI.ktCO2.FR.FBT.FBT.PROC_COOL.STEAM.DIESEL_LIQBIO</t>
  </si>
  <si>
    <t>FUEL_EMI.ktCO2.FR.FBT.FBT.PROC_COOL.STEAM.RFO</t>
  </si>
  <si>
    <t>FUEL_EMI.ktCO2.FR.FBT.FBT.PROC_COOL.STEAM.OTHER</t>
  </si>
  <si>
    <t>FUEL_EMI.ktCO2.FR.FBT.FBT.PROC_COOL.STEAM.NG_BIOGAS</t>
  </si>
  <si>
    <t>FUEL_EMI.ktCO2.FR.FBT.FBT.PROC_COOL.STEAM.DERIVED</t>
  </si>
  <si>
    <t>FUEL_EMI.ktCO2.FR.FBT.FBT.PROC_COOL.STEAM.BIOMASS_WASTE</t>
  </si>
  <si>
    <t>FUEL_EMI.ktCO2.FR.FBT.FBT.PROC_COOL.STEAM.STEAM_DISTR</t>
  </si>
  <si>
    <t>FUEL_EMI.ktCO2.FR.FBT.FBT.PROC_COOL_ELEC.ELEC.ELEC</t>
  </si>
  <si>
    <t>FUEL_EMI.ktCO2.FR.FBT.FBT.GENERIC.MECH.ELEC</t>
  </si>
  <si>
    <t>VA.Meuro2023.FR.TRE.TRE</t>
  </si>
  <si>
    <t>OUTPUT.index.FR.TRE.TRE</t>
  </si>
  <si>
    <t>CAP.index.FR.TRE.TRE</t>
  </si>
  <si>
    <t>NEWCAP.index.FR.TRE.TRE</t>
  </si>
  <si>
    <t>FEC.ktoe.FR.TRE.TRE.TOTAL.TOTAL.TOTAL</t>
  </si>
  <si>
    <t>FEC.ktoe.FR.TRE.TRE.TOTAL.TOTAL.SOLIDS</t>
  </si>
  <si>
    <t>FEC.ktoe.FR.TRE.TRE.TOTAL.TOTAL.RFG</t>
  </si>
  <si>
    <t>FEC.ktoe.FR.TRE.TRE.TOTAL.TOTAL.LPG</t>
  </si>
  <si>
    <t>FEC.ktoe.FR.TRE.TRE.TOTAL.TOTAL.DIESEL</t>
  </si>
  <si>
    <t>FEC.ktoe.FR.TRE.TRE.TOTAL.TOTAL.RFO</t>
  </si>
  <si>
    <t>FEC.ktoe.FR.TRE.TRE.TOTAL.TOTAL.OTHER</t>
  </si>
  <si>
    <t>FEC.ktoe.FR.TRE.TRE.TOTAL.TOTAL.NG</t>
  </si>
  <si>
    <t>FEC.ktoe.FR.TRE.TRE.TOTAL.TOTAL.DERIVED</t>
  </si>
  <si>
    <t>FEC.ktoe.FR.TRE.TRE.TOTAL.TOTAL.BIOMASS_WASTE</t>
  </si>
  <si>
    <t>FEC.ktoe.FR.TRE.TRE.TOTAL.TOTAL.BIOGAS</t>
  </si>
  <si>
    <t>FEC.ktoe.FR.TRE.TRE.TOTAL.TOTAL.LIQBIO</t>
  </si>
  <si>
    <t>FEC.ktoe.FR.TRE.TRE.TOTAL.TOTAL.SOLAR</t>
  </si>
  <si>
    <t>FEC.ktoe.FR.TRE.TRE.TOTAL.TOTAL.GEO</t>
  </si>
  <si>
    <t>FEC.ktoe.FR.TRE.TRE.TOTAL.TOTAL.AMBIENT</t>
  </si>
  <si>
    <t>FEC.ktoe.FR.TRE.TRE.TOTAL.TOTAL.STEAM_DISTR</t>
  </si>
  <si>
    <t>FEC.ktoe.FR.TRE.TRE.TOTAL.TOTAL.ELEC</t>
  </si>
  <si>
    <t>FEC.ktoe.FR.TRE.TRE.LIGHT.GENERIC.ELEC</t>
  </si>
  <si>
    <t>FEC.ktoe.FR.TRE.TRE.AIRCOMP.GENERIC.ELEC</t>
  </si>
  <si>
    <t>FEC.ktoe.FR.TRE.TRE.MOTOR.GENERIC.ELEC</t>
  </si>
  <si>
    <t>FEC.ktoe.FR.TRE.TRE.FANS.GENERIC.ELEC</t>
  </si>
  <si>
    <t>FEC.ktoe.FR.TRE.TRE.LOW_ENTH.TOTAL.TOTAL</t>
  </si>
  <si>
    <t>FEC.ktoe.FR.TRE.TRE.LOW_ENTH.THERM.DIESEL_LIQBIO</t>
  </si>
  <si>
    <t>FEC.ktoe.FR.TRE.TRE.LOW_ENTH.THERM.NG_BIOGAS</t>
  </si>
  <si>
    <t>FEC.ktoe.FR.TRE.TRE.LOW_ENTH.THERM.SOLAR_GEO</t>
  </si>
  <si>
    <t>FEC.ktoe.FR.TRE.TRE.LOW_ENTH.HP.AMBIENT</t>
  </si>
  <si>
    <t>FEC.ktoe.FR.TRE.TRE.LOW_ENTH.THERM.ELEC</t>
  </si>
  <si>
    <t>Trans. Eq.: Foundries</t>
  </si>
  <si>
    <t>Trans. Eq.: Thermal Foundries</t>
  </si>
  <si>
    <t>FEC.ktoe.FR.TRE.TRE.FOUNDRY.THERM.TOTAL</t>
  </si>
  <si>
    <t>FEC.ktoe.FR.TRE.TRE.FOUNDRY.THERM.SOLIDS</t>
  </si>
  <si>
    <t>FEC.ktoe.FR.TRE.TRE.FOUNDRY.THERM.LPG</t>
  </si>
  <si>
    <t>FEC.ktoe.FR.TRE.TRE.FOUNDRY.THERM.DIESEL_LIQBIO</t>
  </si>
  <si>
    <t>FEC.ktoe.FR.TRE.TRE.FOUNDRY.THERM.RFO</t>
  </si>
  <si>
    <t>FEC.ktoe.FR.TRE.TRE.FOUNDRY.THERM.NG_BIOGAS</t>
  </si>
  <si>
    <t>Trans. Eq.: Electric Foundries</t>
  </si>
  <si>
    <t>FEC.ktoe.FR.TRE.TRE.FOUNDRY.ELEC.ELEC</t>
  </si>
  <si>
    <t>Trans. Eq.: Connection techniques</t>
  </si>
  <si>
    <t>Trans. Eq.: Thermal connection</t>
  </si>
  <si>
    <t>FEC.ktoe.FR.TRE.TRE.CONNECTION_THERM.THERM.NG_BIOGAS</t>
  </si>
  <si>
    <t>Trans. Eq.: Electric connection</t>
  </si>
  <si>
    <t>FEC.ktoe.FR.TRE.TRE.CONNECTION_ELEC.ELEC.ELEC</t>
  </si>
  <si>
    <t>Trans. Eq.: Heat treatment</t>
  </si>
  <si>
    <t>Trans. Eq.: Heat treatment - Thermal</t>
  </si>
  <si>
    <t>FEC.ktoe.FR.TRE.TRE.HEAT_TREAT.THERM.TOTAL</t>
  </si>
  <si>
    <t>FEC.ktoe.FR.TRE.TRE.HEAT_TREAT.THERM.SOLIDS</t>
  </si>
  <si>
    <t>FEC.ktoe.FR.TRE.TRE.HEAT_TREAT.THERM.LPG</t>
  </si>
  <si>
    <t>FEC.ktoe.FR.TRE.TRE.HEAT_TREAT.THERM.DIESEL_LIQBIO</t>
  </si>
  <si>
    <t>FEC.ktoe.FR.TRE.TRE.HEAT_TREAT.THERM.RFO</t>
  </si>
  <si>
    <t>FEC.ktoe.FR.TRE.TRE.HEAT_TREAT.THERM.NG_BIOGAS</t>
  </si>
  <si>
    <t>Trans. Eq.: Heat treatment - Electric</t>
  </si>
  <si>
    <t>FEC.ktoe.FR.TRE.TRE.HEAT_TREAT.ELEC.ELEC</t>
  </si>
  <si>
    <t>Trans. Eq.: Steam processing</t>
  </si>
  <si>
    <t>FEC.ktoe.FR.TRE.TRE.PROCESSING.TOTAL.TOTAL</t>
  </si>
  <si>
    <t>FEC.ktoe.FR.TRE.TRE.PROCESSING.STEAM.SOLIDS</t>
  </si>
  <si>
    <t>FEC.ktoe.FR.TRE.TRE.PROCESSING.STEAM.RFG</t>
  </si>
  <si>
    <t>FEC.ktoe.FR.TRE.TRE.PROCESSING.STEAM.LPG</t>
  </si>
  <si>
    <t>FEC.ktoe.FR.TRE.TRE.PROCESSING.STEAM.DIESEL_LIQBIO</t>
  </si>
  <si>
    <t>FEC.ktoe.FR.TRE.TRE.PROCESSING.STEAM.RFO</t>
  </si>
  <si>
    <t>FEC.ktoe.FR.TRE.TRE.PROCESSING.STEAM.OTHER</t>
  </si>
  <si>
    <t>FEC.ktoe.FR.TRE.TRE.PROCESSING.STEAM.NG_BIOGAS</t>
  </si>
  <si>
    <t>FEC.ktoe.FR.TRE.TRE.PROCESSING.STEAM.DERIVED</t>
  </si>
  <si>
    <t>FEC.ktoe.FR.TRE.TRE.PROCESSING.STEAM.BIOMASS_WASTE</t>
  </si>
  <si>
    <t>FEC.ktoe.FR.TRE.TRE.PROCESSING.STEAM.STEAM_DISTR</t>
  </si>
  <si>
    <t>Trans. Eq.: General machinery</t>
  </si>
  <si>
    <t>FEC.ktoe.FR.TRE.TRE.GENERIC.MECH.ELEC</t>
  </si>
  <si>
    <t>Trans. Eq.: Product finishing</t>
  </si>
  <si>
    <t>FEC.ktoe.FR.TRE.TRE.FINISHING.THERM.ELEC</t>
  </si>
  <si>
    <t>UED.ktoe.FR.TRE.TRE.TOTAL.TOTAL.TOTAL</t>
  </si>
  <si>
    <t>UED.ktoe.FR.TRE.TRE.LIGHT.GENERIC.ELEC</t>
  </si>
  <si>
    <t>UED.ktoe.FR.TRE.TRE.AIRCOMP.GENERIC.ELEC</t>
  </si>
  <si>
    <t>UED.ktoe.FR.TRE.TRE.MOTOR.GENERIC.ELEC</t>
  </si>
  <si>
    <t>UED.ktoe.FR.TRE.TRE.FANS.GENERIC.ELEC</t>
  </si>
  <si>
    <t>UED.ktoe.FR.TRE.TRE.LOW_ENTH.TOTAL.TOTAL</t>
  </si>
  <si>
    <t>UED.ktoe.FR.TRE.TRE.LOW_ENTH.THERM.DIESEL_LIQBIO</t>
  </si>
  <si>
    <t>UED.ktoe.FR.TRE.TRE.LOW_ENTH.THERM.NG_BIOGAS</t>
  </si>
  <si>
    <t>UED.ktoe.FR.TRE.TRE.LOW_ENTH.THERM.SOLAR_GEO</t>
  </si>
  <si>
    <t>UED.ktoe.FR.TRE.TRE.LOW_ENTH.HP.AMBIENT</t>
  </si>
  <si>
    <t>UED.ktoe.FR.TRE.TRE.LOW_ENTH.THERM.ELEC</t>
  </si>
  <si>
    <t>UED.ktoe.FR.TRE.TRE.FOUNDRY.THERM.TOTAL</t>
  </si>
  <si>
    <t>UED.ktoe.FR.TRE.TRE.FOUNDRY.THERM.SOLIDS</t>
  </si>
  <si>
    <t>UED.ktoe.FR.TRE.TRE.FOUNDRY.THERM.LPG</t>
  </si>
  <si>
    <t>UED.ktoe.FR.TRE.TRE.FOUNDRY.THERM.DIESEL_LIQBIO</t>
  </si>
  <si>
    <t>UED.ktoe.FR.TRE.TRE.FOUNDRY.THERM.RFO</t>
  </si>
  <si>
    <t>UED.ktoe.FR.TRE.TRE.FOUNDRY.THERM.NG_BIOGAS</t>
  </si>
  <si>
    <t>UED.ktoe.FR.TRE.TRE.FOUNDRY.ELEC.ELEC</t>
  </si>
  <si>
    <t>UED.ktoe.FR.TRE.TRE.CONNECTION_THERM.THERM.NG_BIOGAS</t>
  </si>
  <si>
    <t>UED.ktoe.FR.TRE.TRE.CONNECTION_ELEC.ELEC.ELEC</t>
  </si>
  <si>
    <t>UED.ktoe.FR.TRE.TRE.HEAT_TREAT.THERM.TOTAL</t>
  </si>
  <si>
    <t>UED.ktoe.FR.TRE.TRE.HEAT_TREAT.THERM.SOLIDS</t>
  </si>
  <si>
    <t>UED.ktoe.FR.TRE.TRE.HEAT_TREAT.THERM.LPG</t>
  </si>
  <si>
    <t>UED.ktoe.FR.TRE.TRE.HEAT_TREAT.THERM.DIESEL_LIQBIO</t>
  </si>
  <si>
    <t>UED.ktoe.FR.TRE.TRE.HEAT_TREAT.THERM.RFO</t>
  </si>
  <si>
    <t>UED.ktoe.FR.TRE.TRE.HEAT_TREAT.THERM.NG_BIOGAS</t>
  </si>
  <si>
    <t>UED.ktoe.FR.TRE.TRE.HEAT_TREAT.ELEC.ELEC</t>
  </si>
  <si>
    <t>UED.ktoe.FR.TRE.TRE.PROCESSING.TOTAL.TOTAL</t>
  </si>
  <si>
    <t>UED.ktoe.FR.TRE.TRE.PROCESSING.STEAM.SOLIDS</t>
  </si>
  <si>
    <t>UED.ktoe.FR.TRE.TRE.PROCESSING.STEAM.RFG</t>
  </si>
  <si>
    <t>UED.ktoe.FR.TRE.TRE.PROCESSING.STEAM.LPG</t>
  </si>
  <si>
    <t>UED.ktoe.FR.TRE.TRE.PROCESSING.STEAM.DIESEL_LIQBIO</t>
  </si>
  <si>
    <t>UED.ktoe.FR.TRE.TRE.PROCESSING.STEAM.RFO</t>
  </si>
  <si>
    <t>UED.ktoe.FR.TRE.TRE.PROCESSING.STEAM.OTHER</t>
  </si>
  <si>
    <t>UED.ktoe.FR.TRE.TRE.PROCESSING.STEAM.NG_BIOGAS</t>
  </si>
  <si>
    <t>UED.ktoe.FR.TRE.TRE.PROCESSING.STEAM.DERIVED</t>
  </si>
  <si>
    <t>UED.ktoe.FR.TRE.TRE.PROCESSING.STEAM.BIOMASS_WASTE</t>
  </si>
  <si>
    <t>UED.ktoe.FR.TRE.TRE.PROCESSING.STEAM.STEAM_DISTR</t>
  </si>
  <si>
    <t>UED.ktoe.FR.TRE.TRE.GENERIC.MECH.ELEC</t>
  </si>
  <si>
    <t>UED.ktoe.FR.TRE.TRE.FINISHING.THERM.ELEC</t>
  </si>
  <si>
    <t>FUEL_EMI.ktCO2.FR.TRE.TRE.TOTAL.TOTAL.TOTAL</t>
  </si>
  <si>
    <t>FUEL_EMI.ktCO2.FR.TRE.TRE.LIGHT.GENERIC.ELEC</t>
  </si>
  <si>
    <t>FUEL_EMI.ktCO2.FR.TRE.TRE.AIRCOMP.GENERIC.ELEC</t>
  </si>
  <si>
    <t>FUEL_EMI.ktCO2.FR.TRE.TRE.MOTOR.GENERIC.ELEC</t>
  </si>
  <si>
    <t>FUEL_EMI.ktCO2.FR.TRE.TRE.FANS.GENERIC.ELEC</t>
  </si>
  <si>
    <t>FUEL_EMI.ktCO2.FR.TRE.TRE.LOW_ENTH.TOTAL.TOTAL</t>
  </si>
  <si>
    <t>FUEL_EMI.ktCO2.FR.TRE.TRE.LOW_ENTH.THERM.DIESEL_LIQBIO</t>
  </si>
  <si>
    <t>FUEL_EMI.ktCO2.FR.TRE.TRE.LOW_ENTH.THERM.NG_BIOGAS</t>
  </si>
  <si>
    <t>FUEL_EMI.ktCO2.FR.TRE.TRE.LOW_ENTH.THERM.SOLAR_GEO</t>
  </si>
  <si>
    <t>FUEL_EMI.ktCO2.FR.TRE.TRE.LOW_ENTH.HP.AMBIENT</t>
  </si>
  <si>
    <t>FUEL_EMI.ktCO2.FR.TRE.TRE.LOW_ENTH.THERM.ELEC</t>
  </si>
  <si>
    <t>FUEL_EMI.ktCO2.FR.TRE.TRE.FOUNDRY.THERM.TOTAL</t>
  </si>
  <si>
    <t>FUEL_EMI.ktCO2.FR.TRE.TRE.FOUNDRY.THERM.SOLIDS</t>
  </si>
  <si>
    <t>FUEL_EMI.ktCO2.FR.TRE.TRE.FOUNDRY.THERM.LPG</t>
  </si>
  <si>
    <t>FUEL_EMI.ktCO2.FR.TRE.TRE.FOUNDRY.THERM.DIESEL_LIQBIO</t>
  </si>
  <si>
    <t>FUEL_EMI.ktCO2.FR.TRE.TRE.FOUNDRY.THERM.RFO</t>
  </si>
  <si>
    <t>FUEL_EMI.ktCO2.FR.TRE.TRE.FOUNDRY.THERM.NG_BIOGAS</t>
  </si>
  <si>
    <t>FUEL_EMI.ktCO2.FR.TRE.TRE.FOUNDRY.ELEC.ELEC</t>
  </si>
  <si>
    <t>FUEL_EMI.ktCO2.FR.TRE.TRE.CONNECTION_THERM.THERM.NG_BIOGAS</t>
  </si>
  <si>
    <t>FUEL_EMI.ktCO2.FR.TRE.TRE.CONNECTION_ELEC.ELEC.ELEC</t>
  </si>
  <si>
    <t>FUEL_EMI.ktCO2.FR.TRE.TRE.HEAT_TREAT.THERM.TOTAL</t>
  </si>
  <si>
    <t>FUEL_EMI.ktCO2.FR.TRE.TRE.HEAT_TREAT.THERM.SOLIDS</t>
  </si>
  <si>
    <t>FUEL_EMI.ktCO2.FR.TRE.TRE.HEAT_TREAT.THERM.LPG</t>
  </si>
  <si>
    <t>FUEL_EMI.ktCO2.FR.TRE.TRE.HEAT_TREAT.THERM.DIESEL_LIQBIO</t>
  </si>
  <si>
    <t>FUEL_EMI.ktCO2.FR.TRE.TRE.HEAT_TREAT.THERM.RFO</t>
  </si>
  <si>
    <t>FUEL_EMI.ktCO2.FR.TRE.TRE.HEAT_TREAT.THERM.NG_BIOGAS</t>
  </si>
  <si>
    <t>FUEL_EMI.ktCO2.FR.TRE.TRE.HEAT_TREAT.ELEC.ELEC</t>
  </si>
  <si>
    <t>FUEL_EMI.ktCO2.FR.TRE.TRE.PROCESSING.TOTAL.TOTAL</t>
  </si>
  <si>
    <t>FUEL_EMI.ktCO2.FR.TRE.TRE.PROCESSING.STEAM.SOLIDS</t>
  </si>
  <si>
    <t>FUEL_EMI.ktCO2.FR.TRE.TRE.PROCESSING.STEAM.RFG</t>
  </si>
  <si>
    <t>FUEL_EMI.ktCO2.FR.TRE.TRE.PROCESSING.STEAM.LPG</t>
  </si>
  <si>
    <t>FUEL_EMI.ktCO2.FR.TRE.TRE.PROCESSING.STEAM.DIESEL_LIQBIO</t>
  </si>
  <si>
    <t>FUEL_EMI.ktCO2.FR.TRE.TRE.PROCESSING.STEAM.RFO</t>
  </si>
  <si>
    <t>FUEL_EMI.ktCO2.FR.TRE.TRE.PROCESSING.STEAM.OTHER</t>
  </si>
  <si>
    <t>FUEL_EMI.ktCO2.FR.TRE.TRE.PROCESSING.STEAM.NG_BIOGAS</t>
  </si>
  <si>
    <t>FUEL_EMI.ktCO2.FR.TRE.TRE.PROCESSING.STEAM.DERIVED</t>
  </si>
  <si>
    <t>FUEL_EMI.ktCO2.FR.TRE.TRE.PROCESSING.STEAM.BIOMASS_WASTE</t>
  </si>
  <si>
    <t>FUEL_EMI.ktCO2.FR.TRE.TRE.PROCESSING.STEAM.STEAM_DISTR</t>
  </si>
  <si>
    <t>FUEL_EMI.ktCO2.FR.TRE.TRE.GENERIC.MECH.ELEC</t>
  </si>
  <si>
    <t>FUEL_EMI.ktCO2.FR.TRE.TRE.FINISHING.THERM.ELEC</t>
  </si>
  <si>
    <t>VA.Meuro2023.FR.MAE.MAE</t>
  </si>
  <si>
    <t>OUTPUT.index.FR.MAE.MAE</t>
  </si>
  <si>
    <t>CAP.index.FR.MAE.MAE</t>
  </si>
  <si>
    <t>NEWCAP.index.FR.MAE.MAE</t>
  </si>
  <si>
    <t>FEC.ktoe.FR.MAE.MAE.TOTAL.TOTAL.TOTAL</t>
  </si>
  <si>
    <t>FEC.ktoe.FR.MAE.MAE.TOTAL.TOTAL.SOLIDS</t>
  </si>
  <si>
    <t>FEC.ktoe.FR.MAE.MAE.TOTAL.TOTAL.RFG</t>
  </si>
  <si>
    <t>FEC.ktoe.FR.MAE.MAE.TOTAL.TOTAL.LPG</t>
  </si>
  <si>
    <t>FEC.ktoe.FR.MAE.MAE.TOTAL.TOTAL.DIESEL</t>
  </si>
  <si>
    <t>FEC.ktoe.FR.MAE.MAE.TOTAL.TOTAL.RFO</t>
  </si>
  <si>
    <t>FEC.ktoe.FR.MAE.MAE.TOTAL.TOTAL.OTHER</t>
  </si>
  <si>
    <t>FEC.ktoe.FR.MAE.MAE.TOTAL.TOTAL.NG</t>
  </si>
  <si>
    <t>FEC.ktoe.FR.MAE.MAE.TOTAL.TOTAL.DERIVED</t>
  </si>
  <si>
    <t>FEC.ktoe.FR.MAE.MAE.TOTAL.TOTAL.BIOMASS_WASTE</t>
  </si>
  <si>
    <t>FEC.ktoe.FR.MAE.MAE.TOTAL.TOTAL.BIOGAS</t>
  </si>
  <si>
    <t>FEC.ktoe.FR.MAE.MAE.TOTAL.TOTAL.LIQBIO</t>
  </si>
  <si>
    <t>FEC.ktoe.FR.MAE.MAE.TOTAL.TOTAL.SOLAR</t>
  </si>
  <si>
    <t>FEC.ktoe.FR.MAE.MAE.TOTAL.TOTAL.GEO</t>
  </si>
  <si>
    <t>FEC.ktoe.FR.MAE.MAE.TOTAL.TOTAL.AMBIENT</t>
  </si>
  <si>
    <t>FEC.ktoe.FR.MAE.MAE.TOTAL.TOTAL.STEAM_DISTR</t>
  </si>
  <si>
    <t>FEC.ktoe.FR.MAE.MAE.TOTAL.TOTAL.ELEC</t>
  </si>
  <si>
    <t>FEC.ktoe.FR.MAE.MAE.LIGHT.GENERIC.ELEC</t>
  </si>
  <si>
    <t>FEC.ktoe.FR.MAE.MAE.AIRCOMP.GENERIC.ELEC</t>
  </si>
  <si>
    <t>FEC.ktoe.FR.MAE.MAE.MOTOR.GENERIC.ELEC</t>
  </si>
  <si>
    <t>FEC.ktoe.FR.MAE.MAE.FANS.GENERIC.ELEC</t>
  </si>
  <si>
    <t>FEC.ktoe.FR.MAE.MAE.LOW_ENTH.TOTAL.TOTAL</t>
  </si>
  <si>
    <t>FEC.ktoe.FR.MAE.MAE.LOW_ENTH.THERM.DIESEL_LIQBIO</t>
  </si>
  <si>
    <t>FEC.ktoe.FR.MAE.MAE.LOW_ENTH.THERM.NG_BIOGAS</t>
  </si>
  <si>
    <t>FEC.ktoe.FR.MAE.MAE.LOW_ENTH.THERM.SOLAR_GEO</t>
  </si>
  <si>
    <t>FEC.ktoe.FR.MAE.MAE.LOW_ENTH.HP.AMBIENT</t>
  </si>
  <si>
    <t>FEC.ktoe.FR.MAE.MAE.LOW_ENTH.THERM.ELEC</t>
  </si>
  <si>
    <t>Mach. Eq.: Foundries</t>
  </si>
  <si>
    <t>Mach. Eq.: Thermal Foundries</t>
  </si>
  <si>
    <t>FEC.ktoe.FR.MAE.MAE.FOUNDRY.THERM.TOTAL</t>
  </si>
  <si>
    <t>FEC.ktoe.FR.MAE.MAE.FOUNDRY.THERM.SOLIDS</t>
  </si>
  <si>
    <t>FEC.ktoe.FR.MAE.MAE.FOUNDRY.THERM.LPG</t>
  </si>
  <si>
    <t>FEC.ktoe.FR.MAE.MAE.FOUNDRY.THERM.DIESEL_LIQBIO</t>
  </si>
  <si>
    <t>FEC.ktoe.FR.MAE.MAE.FOUNDRY.THERM.RFO</t>
  </si>
  <si>
    <t>FEC.ktoe.FR.MAE.MAE.FOUNDRY.THERM.NG_BIOGAS</t>
  </si>
  <si>
    <t>Mach. Eq.: Electric Foundries</t>
  </si>
  <si>
    <t>FEC.ktoe.FR.MAE.MAE.FOUNDRY.ELEC.ELEC</t>
  </si>
  <si>
    <t>Mach. Eq.: Connection techniques</t>
  </si>
  <si>
    <t>Mach. Eq.: Thermal connection</t>
  </si>
  <si>
    <t>FEC.ktoe.FR.MAE.MAE.CONNECTION_THERM.THERM.NG_BIOGAS</t>
  </si>
  <si>
    <t>Mach. Eq.: Electric connection</t>
  </si>
  <si>
    <t>FEC.ktoe.FR.MAE.MAE.CONNECTION_ELEC.ELEC.ELEC</t>
  </si>
  <si>
    <t>Mach. Eq.: Heat treatment</t>
  </si>
  <si>
    <t>Mach. Eq.: Heat treatment - Thermal</t>
  </si>
  <si>
    <t>FEC.ktoe.FR.MAE.MAE.HEAT_TREAT.THERM.TOTAL</t>
  </si>
  <si>
    <t>FEC.ktoe.FR.MAE.MAE.HEAT_TREAT.THERM.SOLIDS</t>
  </si>
  <si>
    <t>FEC.ktoe.FR.MAE.MAE.HEAT_TREAT.THERM.LPG</t>
  </si>
  <si>
    <t>FEC.ktoe.FR.MAE.MAE.HEAT_TREAT.THERM.DIESEL_LIQBIO</t>
  </si>
  <si>
    <t>FEC.ktoe.FR.MAE.MAE.HEAT_TREAT.THERM.RFO</t>
  </si>
  <si>
    <t>FEC.ktoe.FR.MAE.MAE.HEAT_TREAT.THERM.NG_BIOGAS</t>
  </si>
  <si>
    <t>Mach. Eq.: Heat treatment - Electric</t>
  </si>
  <si>
    <t>FEC.ktoe.FR.MAE.MAE.HEAT_TREAT.ELEC.ELEC</t>
  </si>
  <si>
    <t>Mach. Eq.: Steam processing</t>
  </si>
  <si>
    <t>FEC.ktoe.FR.MAE.MAE.PROCESSING.TOTAL.TOTAL</t>
  </si>
  <si>
    <t>FEC.ktoe.FR.MAE.MAE.PROCESSING.STEAM.SOLIDS</t>
  </si>
  <si>
    <t>FEC.ktoe.FR.MAE.MAE.PROCESSING.STEAM.RFG</t>
  </si>
  <si>
    <t>FEC.ktoe.FR.MAE.MAE.PROCESSING.STEAM.LPG</t>
  </si>
  <si>
    <t>FEC.ktoe.FR.MAE.MAE.PROCESSING.STEAM.DIESEL_LIQBIO</t>
  </si>
  <si>
    <t>FEC.ktoe.FR.MAE.MAE.PROCESSING.STEAM.RFO</t>
  </si>
  <si>
    <t>FEC.ktoe.FR.MAE.MAE.PROCESSING.STEAM.OTHER</t>
  </si>
  <si>
    <t>FEC.ktoe.FR.MAE.MAE.PROCESSING.STEAM.NG_BIOGAS</t>
  </si>
  <si>
    <t>FEC.ktoe.FR.MAE.MAE.PROCESSING.STEAM.DERIVED</t>
  </si>
  <si>
    <t>FEC.ktoe.FR.MAE.MAE.PROCESSING.STEAM.BIOMASS_WASTE</t>
  </si>
  <si>
    <t>FEC.ktoe.FR.MAE.MAE.PROCESSING.STEAM.STEAM_DISTR</t>
  </si>
  <si>
    <t>Mach. Eq.: General machinery</t>
  </si>
  <si>
    <t>FEC.ktoe.FR.MAE.MAE.GENERIC.MECH.ELEC</t>
  </si>
  <si>
    <t>Mach. Eq.: Product finishing</t>
  </si>
  <si>
    <t>FEC.ktoe.FR.MAE.MAE.FINISHING.THERM.ELEC</t>
  </si>
  <si>
    <t>UED.ktoe.FR.MAE.MAE.TOTAL.TOTAL.TOTAL</t>
  </si>
  <si>
    <t>UED.ktoe.FR.MAE.MAE.LIGHT.GENERIC.ELEC</t>
  </si>
  <si>
    <t>UED.ktoe.FR.MAE.MAE.AIRCOMP.GENERIC.ELEC</t>
  </si>
  <si>
    <t>UED.ktoe.FR.MAE.MAE.MOTOR.GENERIC.ELEC</t>
  </si>
  <si>
    <t>UED.ktoe.FR.MAE.MAE.FANS.GENERIC.ELEC</t>
  </si>
  <si>
    <t>UED.ktoe.FR.MAE.MAE.LOW_ENTH.TOTAL.TOTAL</t>
  </si>
  <si>
    <t>UED.ktoe.FR.MAE.MAE.LOW_ENTH.THERM.DIESEL_LIQBIO</t>
  </si>
  <si>
    <t>UED.ktoe.FR.MAE.MAE.LOW_ENTH.THERM.NG_BIOGAS</t>
  </si>
  <si>
    <t>UED.ktoe.FR.MAE.MAE.LOW_ENTH.THERM.SOLAR_GEO</t>
  </si>
  <si>
    <t>UED.ktoe.FR.MAE.MAE.LOW_ENTH.HP.AMBIENT</t>
  </si>
  <si>
    <t>UED.ktoe.FR.MAE.MAE.LOW_ENTH.THERM.ELEC</t>
  </si>
  <si>
    <t>UED.ktoe.FR.MAE.MAE.FOUNDRY.THERM.TOTAL</t>
  </si>
  <si>
    <t>UED.ktoe.FR.MAE.MAE.FOUNDRY.THERM.SOLIDS</t>
  </si>
  <si>
    <t>UED.ktoe.FR.MAE.MAE.FOUNDRY.THERM.LPG</t>
  </si>
  <si>
    <t>UED.ktoe.FR.MAE.MAE.FOUNDRY.THERM.DIESEL_LIQBIO</t>
  </si>
  <si>
    <t>UED.ktoe.FR.MAE.MAE.FOUNDRY.THERM.RFO</t>
  </si>
  <si>
    <t>UED.ktoe.FR.MAE.MAE.FOUNDRY.THERM.NG_BIOGAS</t>
  </si>
  <si>
    <t>UED.ktoe.FR.MAE.MAE.FOUNDRY.ELEC.ELEC</t>
  </si>
  <si>
    <t>UED.ktoe.FR.MAE.MAE.CONNECTION_THERM.THERM.NG_BIOGAS</t>
  </si>
  <si>
    <t>UED.ktoe.FR.MAE.MAE.CONNECTION_ELEC.ELEC.ELEC</t>
  </si>
  <si>
    <t>UED.ktoe.FR.MAE.MAE.HEAT_TREAT.THERM.TOTAL</t>
  </si>
  <si>
    <t>UED.ktoe.FR.MAE.MAE.HEAT_TREAT.THERM.SOLIDS</t>
  </si>
  <si>
    <t>UED.ktoe.FR.MAE.MAE.HEAT_TREAT.THERM.LPG</t>
  </si>
  <si>
    <t>UED.ktoe.FR.MAE.MAE.HEAT_TREAT.THERM.DIESEL_LIQBIO</t>
  </si>
  <si>
    <t>UED.ktoe.FR.MAE.MAE.HEAT_TREAT.THERM.RFO</t>
  </si>
  <si>
    <t>UED.ktoe.FR.MAE.MAE.HEAT_TREAT.THERM.NG_BIOGAS</t>
  </si>
  <si>
    <t>UED.ktoe.FR.MAE.MAE.HEAT_TREAT.ELEC.ELEC</t>
  </si>
  <si>
    <t>UED.ktoe.FR.MAE.MAE.PROCESSING.TOTAL.TOTAL</t>
  </si>
  <si>
    <t>UED.ktoe.FR.MAE.MAE.PROCESSING.STEAM.SOLIDS</t>
  </si>
  <si>
    <t>UED.ktoe.FR.MAE.MAE.PROCESSING.STEAM.RFG</t>
  </si>
  <si>
    <t>UED.ktoe.FR.MAE.MAE.PROCESSING.STEAM.LPG</t>
  </si>
  <si>
    <t>UED.ktoe.FR.MAE.MAE.PROCESSING.STEAM.DIESEL_LIQBIO</t>
  </si>
  <si>
    <t>UED.ktoe.FR.MAE.MAE.PROCESSING.STEAM.RFO</t>
  </si>
  <si>
    <t>UED.ktoe.FR.MAE.MAE.PROCESSING.STEAM.OTHER</t>
  </si>
  <si>
    <t>UED.ktoe.FR.MAE.MAE.PROCESSING.STEAM.NG_BIOGAS</t>
  </si>
  <si>
    <t>UED.ktoe.FR.MAE.MAE.PROCESSING.STEAM.DERIVED</t>
  </si>
  <si>
    <t>UED.ktoe.FR.MAE.MAE.PROCESSING.STEAM.BIOMASS_WASTE</t>
  </si>
  <si>
    <t>UED.ktoe.FR.MAE.MAE.PROCESSING.STEAM.STEAM_DISTR</t>
  </si>
  <si>
    <t>UED.ktoe.FR.MAE.MAE.GENERIC.MECH.ELEC</t>
  </si>
  <si>
    <t>UED.ktoe.FR.MAE.MAE.FINISHING.THERM.ELEC</t>
  </si>
  <si>
    <t>FUEL_EMI.ktCO2.FR.MAE.MAE.TOTAL.TOTAL.TOTAL</t>
  </si>
  <si>
    <t>FUEL_EMI.ktCO2.FR.MAE.MAE.LIGHT.GENERIC.ELEC</t>
  </si>
  <si>
    <t>FUEL_EMI.ktCO2.FR.MAE.MAE.AIRCOMP.GENERIC.ELEC</t>
  </si>
  <si>
    <t>FUEL_EMI.ktCO2.FR.MAE.MAE.MOTOR.GENERIC.ELEC</t>
  </si>
  <si>
    <t>FUEL_EMI.ktCO2.FR.MAE.MAE.FANS.GENERIC.ELEC</t>
  </si>
  <si>
    <t>FUEL_EMI.ktCO2.FR.MAE.MAE.LOW_ENTH.TOTAL.TOTAL</t>
  </si>
  <si>
    <t>FUEL_EMI.ktCO2.FR.MAE.MAE.LOW_ENTH.THERM.DIESEL_LIQBIO</t>
  </si>
  <si>
    <t>FUEL_EMI.ktCO2.FR.MAE.MAE.LOW_ENTH.THERM.NG_BIOGAS</t>
  </si>
  <si>
    <t>FUEL_EMI.ktCO2.FR.MAE.MAE.LOW_ENTH.THERM.SOLAR_GEO</t>
  </si>
  <si>
    <t>FUEL_EMI.ktCO2.FR.MAE.MAE.LOW_ENTH.HP.AMBIENT</t>
  </si>
  <si>
    <t>FUEL_EMI.ktCO2.FR.MAE.MAE.LOW_ENTH.THERM.ELEC</t>
  </si>
  <si>
    <t>FUEL_EMI.ktCO2.FR.MAE.MAE.FOUNDRY.THERM.TOTAL</t>
  </si>
  <si>
    <t>FUEL_EMI.ktCO2.FR.MAE.MAE.FOUNDRY.THERM.SOLIDS</t>
  </si>
  <si>
    <t>FUEL_EMI.ktCO2.FR.MAE.MAE.FOUNDRY.THERM.LPG</t>
  </si>
  <si>
    <t>FUEL_EMI.ktCO2.FR.MAE.MAE.FOUNDRY.THERM.DIESEL_LIQBIO</t>
  </si>
  <si>
    <t>FUEL_EMI.ktCO2.FR.MAE.MAE.FOUNDRY.THERM.RFO</t>
  </si>
  <si>
    <t>FUEL_EMI.ktCO2.FR.MAE.MAE.FOUNDRY.THERM.NG_BIOGAS</t>
  </si>
  <si>
    <t>FUEL_EMI.ktCO2.FR.MAE.MAE.FOUNDRY.ELEC.ELEC</t>
  </si>
  <si>
    <t>FUEL_EMI.ktCO2.FR.MAE.MAE.CONNECTION_THERM.THERM.NG_BIOGAS</t>
  </si>
  <si>
    <t>FUEL_EMI.ktCO2.FR.MAE.MAE.CONNECTION_ELEC.ELEC.ELEC</t>
  </si>
  <si>
    <t>FUEL_EMI.ktCO2.FR.MAE.MAE.HEAT_TREAT.THERM.TOTAL</t>
  </si>
  <si>
    <t>FUEL_EMI.ktCO2.FR.MAE.MAE.HEAT_TREAT.THERM.SOLIDS</t>
  </si>
  <si>
    <t>FUEL_EMI.ktCO2.FR.MAE.MAE.HEAT_TREAT.THERM.LPG</t>
  </si>
  <si>
    <t>FUEL_EMI.ktCO2.FR.MAE.MAE.HEAT_TREAT.THERM.DIESEL_LIQBIO</t>
  </si>
  <si>
    <t>FUEL_EMI.ktCO2.FR.MAE.MAE.HEAT_TREAT.THERM.RFO</t>
  </si>
  <si>
    <t>FUEL_EMI.ktCO2.FR.MAE.MAE.HEAT_TREAT.THERM.NG_BIOGAS</t>
  </si>
  <si>
    <t>FUEL_EMI.ktCO2.FR.MAE.MAE.HEAT_TREAT.ELEC.ELEC</t>
  </si>
  <si>
    <t>FUEL_EMI.ktCO2.FR.MAE.MAE.PROCESSING.TOTAL.TOTAL</t>
  </si>
  <si>
    <t>FUEL_EMI.ktCO2.FR.MAE.MAE.PROCESSING.STEAM.SOLIDS</t>
  </si>
  <si>
    <t>FUEL_EMI.ktCO2.FR.MAE.MAE.PROCESSING.STEAM.RFG</t>
  </si>
  <si>
    <t>FUEL_EMI.ktCO2.FR.MAE.MAE.PROCESSING.STEAM.LPG</t>
  </si>
  <si>
    <t>FUEL_EMI.ktCO2.FR.MAE.MAE.PROCESSING.STEAM.DIESEL_LIQBIO</t>
  </si>
  <si>
    <t>FUEL_EMI.ktCO2.FR.MAE.MAE.PROCESSING.STEAM.RFO</t>
  </si>
  <si>
    <t>FUEL_EMI.ktCO2.FR.MAE.MAE.PROCESSING.STEAM.OTHER</t>
  </si>
  <si>
    <t>FUEL_EMI.ktCO2.FR.MAE.MAE.PROCESSING.STEAM.NG_BIOGAS</t>
  </si>
  <si>
    <t>FUEL_EMI.ktCO2.FR.MAE.MAE.PROCESSING.STEAM.DERIVED</t>
  </si>
  <si>
    <t>FUEL_EMI.ktCO2.FR.MAE.MAE.PROCESSING.STEAM.BIOMASS_WASTE</t>
  </si>
  <si>
    <t>FUEL_EMI.ktCO2.FR.MAE.MAE.PROCESSING.STEAM.STEAM_DISTR</t>
  </si>
  <si>
    <t>FUEL_EMI.ktCO2.FR.MAE.MAE.GENERIC.MECH.ELEC</t>
  </si>
  <si>
    <t>FUEL_EMI.ktCO2.FR.MAE.MAE.FINISHING.THERM.ELEC</t>
  </si>
  <si>
    <t>VA.Meuro2023.FR.TEL.TEL</t>
  </si>
  <si>
    <t>OUTPUT.index.FR.TEL.TEL</t>
  </si>
  <si>
    <t>CAP.index.FR.TEL.TEL</t>
  </si>
  <si>
    <t>NEWCAP.index.FR.TEL.TEL</t>
  </si>
  <si>
    <t>FEC.ktoe.FR.TEL.TEL.TOTAL.TOTAL.TOTAL</t>
  </si>
  <si>
    <t>FEC.ktoe.FR.TEL.TEL.TOTAL.TOTAL.SOLIDS</t>
  </si>
  <si>
    <t>FEC.ktoe.FR.TEL.TEL.TOTAL.TOTAL.RFG</t>
  </si>
  <si>
    <t>FEC.ktoe.FR.TEL.TEL.TOTAL.TOTAL.LPG</t>
  </si>
  <si>
    <t>FEC.ktoe.FR.TEL.TEL.TOTAL.TOTAL.DIESEL</t>
  </si>
  <si>
    <t>FEC.ktoe.FR.TEL.TEL.TOTAL.TOTAL.RFO</t>
  </si>
  <si>
    <t>FEC.ktoe.FR.TEL.TEL.TOTAL.TOTAL.OTHER</t>
  </si>
  <si>
    <t>FEC.ktoe.FR.TEL.TEL.TOTAL.TOTAL.NG</t>
  </si>
  <si>
    <t>FEC.ktoe.FR.TEL.TEL.TOTAL.TOTAL.DERIVED</t>
  </si>
  <si>
    <t>FEC.ktoe.FR.TEL.TEL.TOTAL.TOTAL.BIOMASS_WASTE</t>
  </si>
  <si>
    <t>FEC.ktoe.FR.TEL.TEL.TOTAL.TOTAL.BIOGAS</t>
  </si>
  <si>
    <t>FEC.ktoe.FR.TEL.TEL.TOTAL.TOTAL.LIQBIO</t>
  </si>
  <si>
    <t>FEC.ktoe.FR.TEL.TEL.TOTAL.TOTAL.SOLAR</t>
  </si>
  <si>
    <t>FEC.ktoe.FR.TEL.TEL.TOTAL.TOTAL.GEO</t>
  </si>
  <si>
    <t>FEC.ktoe.FR.TEL.TEL.TOTAL.TOTAL.AMBIENT</t>
  </si>
  <si>
    <t>FEC.ktoe.FR.TEL.TEL.TOTAL.TOTAL.STEAM_DISTR</t>
  </si>
  <si>
    <t>FEC.ktoe.FR.TEL.TEL.TOTAL.TOTAL.ELEC</t>
  </si>
  <si>
    <t>FEC.ktoe.FR.TEL.TEL.LIGHT.GENERIC.ELEC</t>
  </si>
  <si>
    <t>FEC.ktoe.FR.TEL.TEL.AIRCOMP.GENERIC.ELEC</t>
  </si>
  <si>
    <t>FEC.ktoe.FR.TEL.TEL.MOTOR.GENERIC.ELEC</t>
  </si>
  <si>
    <t>FEC.ktoe.FR.TEL.TEL.FANS.GENERIC.ELEC</t>
  </si>
  <si>
    <t>FEC.ktoe.FR.TEL.TEL.LOW_ENTH.TOTAL.TOTAL</t>
  </si>
  <si>
    <t>FEC.ktoe.FR.TEL.TEL.LOW_ENTH.THERM.DIESEL_LIQBIO</t>
  </si>
  <si>
    <t>FEC.ktoe.FR.TEL.TEL.LOW_ENTH.THERM.NG_BIOGAS</t>
  </si>
  <si>
    <t>FEC.ktoe.FR.TEL.TEL.LOW_ENTH.THERM.SOLAR_GEO</t>
  </si>
  <si>
    <t>FEC.ktoe.FR.TEL.TEL.LOW_ENTH.HP.AMBIENT</t>
  </si>
  <si>
    <t>FEC.ktoe.FR.TEL.TEL.LOW_ENTH.THERM.ELEC</t>
  </si>
  <si>
    <t>Textiles: Pretreatment with steam</t>
  </si>
  <si>
    <t>FEC.ktoe.FR.TEL.TEL.PRETREAT.TOTAL.TOTAL</t>
  </si>
  <si>
    <t>FEC.ktoe.FR.TEL.TEL.PRETREAT.STEAM.SOLIDS</t>
  </si>
  <si>
    <t>FEC.ktoe.FR.TEL.TEL.PRETREAT.STEAM.RFG</t>
  </si>
  <si>
    <t>FEC.ktoe.FR.TEL.TEL.PRETREAT.STEAM.LPG</t>
  </si>
  <si>
    <t>FEC.ktoe.FR.TEL.TEL.PRETREAT.STEAM.DIESEL_LIQBIO</t>
  </si>
  <si>
    <t>FEC.ktoe.FR.TEL.TEL.PRETREAT.STEAM.RFO</t>
  </si>
  <si>
    <t>FEC.ktoe.FR.TEL.TEL.PRETREAT.STEAM.OTHER</t>
  </si>
  <si>
    <t>FEC.ktoe.FR.TEL.TEL.PRETREAT.STEAM.NG_BIOGAS</t>
  </si>
  <si>
    <t>FEC.ktoe.FR.TEL.TEL.PRETREAT.STEAM.DERIVED</t>
  </si>
  <si>
    <t>FEC.ktoe.FR.TEL.TEL.PRETREAT.STEAM.BIOMASS_WASTE</t>
  </si>
  <si>
    <t>FEC.ktoe.FR.TEL.TEL.PRETREAT.STEAM.STEAM_DISTR</t>
  </si>
  <si>
    <t>Textiles: Wet processing with steam</t>
  </si>
  <si>
    <t>FEC.ktoe.FR.TEL.TEL.PROCESSING.TOTAL.TOTAL</t>
  </si>
  <si>
    <t>FEC.ktoe.FR.TEL.TEL.PROCESSING.STEAM.SOLIDS</t>
  </si>
  <si>
    <t>FEC.ktoe.FR.TEL.TEL.PROCESSING.STEAM.RFG</t>
  </si>
  <si>
    <t>FEC.ktoe.FR.TEL.TEL.PROCESSING.STEAM.LPG</t>
  </si>
  <si>
    <t>FEC.ktoe.FR.TEL.TEL.PROCESSING.STEAM.DIESEL_LIQBIO</t>
  </si>
  <si>
    <t>FEC.ktoe.FR.TEL.TEL.PROCESSING.STEAM.RFO</t>
  </si>
  <si>
    <t>FEC.ktoe.FR.TEL.TEL.PROCESSING.STEAM.OTHER</t>
  </si>
  <si>
    <t>FEC.ktoe.FR.TEL.TEL.PROCESSING.STEAM.NG_BIOGAS</t>
  </si>
  <si>
    <t>FEC.ktoe.FR.TEL.TEL.PROCESSING.STEAM.DERIVED</t>
  </si>
  <si>
    <t>FEC.ktoe.FR.TEL.TEL.PROCESSING.STEAM.BIOMASS_WASTE</t>
  </si>
  <si>
    <t>FEC.ktoe.FR.TEL.TEL.PROCESSING.STEAM.STEAM_DISTR</t>
  </si>
  <si>
    <t>Textiles: Electric general machinery</t>
  </si>
  <si>
    <t>FEC.ktoe.FR.TEL.TEL.GENERIC.MECH.ELEC</t>
  </si>
  <si>
    <t>Textiles: Drying</t>
  </si>
  <si>
    <t>Textiles: Thermal drying</t>
  </si>
  <si>
    <t>FEC.ktoe.FR.TEL.TEL.DRYING.TOTAL.TOTAL</t>
  </si>
  <si>
    <t>FEC.ktoe.FR.TEL.TEL.DRYING.THERM.SOLIDS</t>
  </si>
  <si>
    <t>FEC.ktoe.FR.TEL.TEL.DRYING.THERM.LPG</t>
  </si>
  <si>
    <t>FEC.ktoe.FR.TEL.TEL.DRYING.THERM.DIESEL_LIQBIO</t>
  </si>
  <si>
    <t>FEC.ktoe.FR.TEL.TEL.DRYING.THERM.RFO</t>
  </si>
  <si>
    <t>FEC.ktoe.FR.TEL.TEL.DRYING.THERM.NG_BIOGAS</t>
  </si>
  <si>
    <t>Textiles: Steam drying</t>
  </si>
  <si>
    <t>FEC.ktoe.FR.TEL.TEL.DRYING_STEAM.TOTAL.TOTAL</t>
  </si>
  <si>
    <t>FEC.ktoe.FR.TEL.TEL.DRYING_STEAM.STEAM.SOLIDS</t>
  </si>
  <si>
    <t>FEC.ktoe.FR.TEL.TEL.DRYING_STEAM.STEAM.RFG</t>
  </si>
  <si>
    <t>FEC.ktoe.FR.TEL.TEL.DRYING_STEAM.STEAM.LPG</t>
  </si>
  <si>
    <t>FEC.ktoe.FR.TEL.TEL.DRYING_STEAM.STEAM.DIESEL_LIQBIO</t>
  </si>
  <si>
    <t>FEC.ktoe.FR.TEL.TEL.DRYING_STEAM.STEAM.RFO</t>
  </si>
  <si>
    <t>FEC.ktoe.FR.TEL.TEL.DRYING_STEAM.STEAM.OTHER</t>
  </si>
  <si>
    <t>FEC.ktoe.FR.TEL.TEL.DRYING_STEAM.STEAM.NG_BIOGAS</t>
  </si>
  <si>
    <t>FEC.ktoe.FR.TEL.TEL.DRYING_STEAM.STEAM.DERIVED</t>
  </si>
  <si>
    <t>FEC.ktoe.FR.TEL.TEL.DRYING_STEAM.STEAM.BIOMASS_WASTE</t>
  </si>
  <si>
    <t>FEC.ktoe.FR.TEL.TEL.DRYING_STEAM.STEAM.STEAM_DISTR</t>
  </si>
  <si>
    <t>Textiles: Electric drying</t>
  </si>
  <si>
    <t>FEC.ktoe.FR.TEL.TEL.DRYING_ELEC.ELEC.ELEC</t>
  </si>
  <si>
    <t>Textiles: Microwave drying</t>
  </si>
  <si>
    <t>FEC.ktoe.FR.TEL.TEL.DRYING_MICROW.MICROW.ELEC</t>
  </si>
  <si>
    <t>Textiles: Finishing Electric</t>
  </si>
  <si>
    <t>FEC.ktoe.FR.TEL.TEL.FINISHING.THERM.ELEC</t>
  </si>
  <si>
    <t>UED.ktoe.FR.TEL.TEL.TOTAL.TOTAL.TOTAL</t>
  </si>
  <si>
    <t>UED.ktoe.FR.TEL.TEL.LIGHT.GENERIC.ELEC</t>
  </si>
  <si>
    <t>UED.ktoe.FR.TEL.TEL.AIRCOMP.GENERIC.ELEC</t>
  </si>
  <si>
    <t>UED.ktoe.FR.TEL.TEL.MOTOR.GENERIC.ELEC</t>
  </si>
  <si>
    <t>UED.ktoe.FR.TEL.TEL.FANS.GENERIC.ELEC</t>
  </si>
  <si>
    <t>UED.ktoe.FR.TEL.TEL.LOW_ENTH.TOTAL.TOTAL</t>
  </si>
  <si>
    <t>UED.ktoe.FR.TEL.TEL.LOW_ENTH.THERM.DIESEL_LIQBIO</t>
  </si>
  <si>
    <t>UED.ktoe.FR.TEL.TEL.LOW_ENTH.THERM.NG_BIOGAS</t>
  </si>
  <si>
    <t>UED.ktoe.FR.TEL.TEL.LOW_ENTH.THERM.SOLAR_GEO</t>
  </si>
  <si>
    <t>UED.ktoe.FR.TEL.TEL.LOW_ENTH.HP.AMBIENT</t>
  </si>
  <si>
    <t>UED.ktoe.FR.TEL.TEL.LOW_ENTH.THERM.ELEC</t>
  </si>
  <si>
    <t>UED.ktoe.FR.TEL.TEL.PRETREAT.TOTAL.TOTAL</t>
  </si>
  <si>
    <t>UED.ktoe.FR.TEL.TEL.PRETREAT.STEAM.SOLIDS</t>
  </si>
  <si>
    <t>UED.ktoe.FR.TEL.TEL.PRETREAT.STEAM.RFG</t>
  </si>
  <si>
    <t>UED.ktoe.FR.TEL.TEL.PRETREAT.STEAM.LPG</t>
  </si>
  <si>
    <t>UED.ktoe.FR.TEL.TEL.PRETREAT.STEAM.DIESEL_LIQBIO</t>
  </si>
  <si>
    <t>UED.ktoe.FR.TEL.TEL.PRETREAT.STEAM.RFO</t>
  </si>
  <si>
    <t>UED.ktoe.FR.TEL.TEL.PRETREAT.STEAM.OTHER</t>
  </si>
  <si>
    <t>UED.ktoe.FR.TEL.TEL.PRETREAT.STEAM.NG_BIOGAS</t>
  </si>
  <si>
    <t>UED.ktoe.FR.TEL.TEL.PRETREAT.STEAM.DERIVED</t>
  </si>
  <si>
    <t>UED.ktoe.FR.TEL.TEL.PRETREAT.STEAM.BIOMASS_WASTE</t>
  </si>
  <si>
    <t>UED.ktoe.FR.TEL.TEL.PRETREAT.STEAM.STEAM_DISTR</t>
  </si>
  <si>
    <t>UED.ktoe.FR.TEL.TEL.PROCESSING.TOTAL.TOTAL</t>
  </si>
  <si>
    <t>UED.ktoe.FR.TEL.TEL.PROCESSING.STEAM.SOLIDS</t>
  </si>
  <si>
    <t>UED.ktoe.FR.TEL.TEL.PROCESSING.STEAM.RFG</t>
  </si>
  <si>
    <t>UED.ktoe.FR.TEL.TEL.PROCESSING.STEAM.LPG</t>
  </si>
  <si>
    <t>UED.ktoe.FR.TEL.TEL.PROCESSING.STEAM.DIESEL_LIQBIO</t>
  </si>
  <si>
    <t>UED.ktoe.FR.TEL.TEL.PROCESSING.STEAM.RFO</t>
  </si>
  <si>
    <t>UED.ktoe.FR.TEL.TEL.PROCESSING.STEAM.OTHER</t>
  </si>
  <si>
    <t>UED.ktoe.FR.TEL.TEL.PROCESSING.STEAM.NG_BIOGAS</t>
  </si>
  <si>
    <t>UED.ktoe.FR.TEL.TEL.PROCESSING.STEAM.DERIVED</t>
  </si>
  <si>
    <t>UED.ktoe.FR.TEL.TEL.PROCESSING.STEAM.BIOMASS_WASTE</t>
  </si>
  <si>
    <t>UED.ktoe.FR.TEL.TEL.PROCESSING.STEAM.STEAM_DISTR</t>
  </si>
  <si>
    <t>UED.ktoe.FR.TEL.TEL.GENERIC.MECH.ELEC</t>
  </si>
  <si>
    <t>UED.ktoe.FR.TEL.TEL.DRYING.TOTAL.TOTAL</t>
  </si>
  <si>
    <t>UED.ktoe.FR.TEL.TEL.DRYING.THERM.SOLIDS</t>
  </si>
  <si>
    <t>UED.ktoe.FR.TEL.TEL.DRYING.THERM.LPG</t>
  </si>
  <si>
    <t>UED.ktoe.FR.TEL.TEL.DRYING.THERM.DIESEL_LIQBIO</t>
  </si>
  <si>
    <t>UED.ktoe.FR.TEL.TEL.DRYING.THERM.RFO</t>
  </si>
  <si>
    <t>UED.ktoe.FR.TEL.TEL.DRYING.THERM.NG_BIOGAS</t>
  </si>
  <si>
    <t>UED.ktoe.FR.TEL.TEL.DRYING_STEAM.TOTAL.TOTAL</t>
  </si>
  <si>
    <t>UED.ktoe.FR.TEL.TEL.DRYING_STEAM.STEAM.SOLIDS</t>
  </si>
  <si>
    <t>UED.ktoe.FR.TEL.TEL.DRYING_STEAM.STEAM.RFG</t>
  </si>
  <si>
    <t>UED.ktoe.FR.TEL.TEL.DRYING_STEAM.STEAM.LPG</t>
  </si>
  <si>
    <t>UED.ktoe.FR.TEL.TEL.DRYING_STEAM.STEAM.DIESEL_LIQBIO</t>
  </si>
  <si>
    <t>UED.ktoe.FR.TEL.TEL.DRYING_STEAM.STEAM.RFO</t>
  </si>
  <si>
    <t>UED.ktoe.FR.TEL.TEL.DRYING_STEAM.STEAM.OTHER</t>
  </si>
  <si>
    <t>UED.ktoe.FR.TEL.TEL.DRYING_STEAM.STEAM.NG_BIOGAS</t>
  </si>
  <si>
    <t>UED.ktoe.FR.TEL.TEL.DRYING_STEAM.STEAM.DERIVED</t>
  </si>
  <si>
    <t>UED.ktoe.FR.TEL.TEL.DRYING_STEAM.STEAM.BIOMASS_WASTE</t>
  </si>
  <si>
    <t>UED.ktoe.FR.TEL.TEL.DRYING_STEAM.STEAM.STEAM_DISTR</t>
  </si>
  <si>
    <t>UED.ktoe.FR.TEL.TEL.DRYING_ELEC.ELEC.ELEC</t>
  </si>
  <si>
    <t>UED.ktoe.FR.TEL.TEL.DRYING_MICROW.MICROW.ELEC</t>
  </si>
  <si>
    <t>UED.ktoe.FR.TEL.TEL.FINISHING.THERM.ELEC</t>
  </si>
  <si>
    <t>FUEL_EMI.ktCO2.FR.TEL.TEL.TOTAL.TOTAL.TOTAL</t>
  </si>
  <si>
    <t>FUEL_EMI.ktCO2.FR.TEL.TEL.LIGHT.GENERIC.ELEC</t>
  </si>
  <si>
    <t>FUEL_EMI.ktCO2.FR.TEL.TEL.AIRCOMP.GENERIC.ELEC</t>
  </si>
  <si>
    <t>FUEL_EMI.ktCO2.FR.TEL.TEL.MOTOR.GENERIC.ELEC</t>
  </si>
  <si>
    <t>FUEL_EMI.ktCO2.FR.TEL.TEL.FANS.GENERIC.ELEC</t>
  </si>
  <si>
    <t>FUEL_EMI.ktCO2.FR.TEL.TEL.LOW_ENTH.TOTAL.TOTAL</t>
  </si>
  <si>
    <t>FUEL_EMI.ktCO2.FR.TEL.TEL.LOW_ENTH.THERM.DIESEL_LIQBIO</t>
  </si>
  <si>
    <t>FUEL_EMI.ktCO2.FR.TEL.TEL.LOW_ENTH.THERM.NG_BIOGAS</t>
  </si>
  <si>
    <t>FUEL_EMI.ktCO2.FR.TEL.TEL.LOW_ENTH.THERM.SOLAR_GEO</t>
  </si>
  <si>
    <t>FUEL_EMI.ktCO2.FR.TEL.TEL.LOW_ENTH.HP.AMBIENT</t>
  </si>
  <si>
    <t>FUEL_EMI.ktCO2.FR.TEL.TEL.LOW_ENTH.THERM.ELEC</t>
  </si>
  <si>
    <t>FUEL_EMI.ktCO2.FR.TEL.TEL.PRETREAT.TOTAL.TOTAL</t>
  </si>
  <si>
    <t>FUEL_EMI.ktCO2.FR.TEL.TEL.PRETREAT.STEAM.SOLIDS</t>
  </si>
  <si>
    <t>FUEL_EMI.ktCO2.FR.TEL.TEL.PRETREAT.STEAM.RFG</t>
  </si>
  <si>
    <t>FUEL_EMI.ktCO2.FR.TEL.TEL.PRETREAT.STEAM.LPG</t>
  </si>
  <si>
    <t>FUEL_EMI.ktCO2.FR.TEL.TEL.PRETREAT.STEAM.DIESEL_LIQBIO</t>
  </si>
  <si>
    <t>FUEL_EMI.ktCO2.FR.TEL.TEL.PRETREAT.STEAM.RFO</t>
  </si>
  <si>
    <t>FUEL_EMI.ktCO2.FR.TEL.TEL.PRETREAT.STEAM.OTHER</t>
  </si>
  <si>
    <t>FUEL_EMI.ktCO2.FR.TEL.TEL.PRETREAT.STEAM.NG_BIOGAS</t>
  </si>
  <si>
    <t>FUEL_EMI.ktCO2.FR.TEL.TEL.PRETREAT.STEAM.DERIVED</t>
  </si>
  <si>
    <t>FUEL_EMI.ktCO2.FR.TEL.TEL.PRETREAT.STEAM.BIOMASS_WASTE</t>
  </si>
  <si>
    <t>FUEL_EMI.ktCO2.FR.TEL.TEL.PRETREAT.STEAM.STEAM_DISTR</t>
  </si>
  <si>
    <t>FUEL_EMI.ktCO2.FR.TEL.TEL.PROCESSING.TOTAL.TOTAL</t>
  </si>
  <si>
    <t>FUEL_EMI.ktCO2.FR.TEL.TEL.PROCESSING.STEAM.SOLIDS</t>
  </si>
  <si>
    <t>FUEL_EMI.ktCO2.FR.TEL.TEL.PROCESSING.STEAM.RFG</t>
  </si>
  <si>
    <t>FUEL_EMI.ktCO2.FR.TEL.TEL.PROCESSING.STEAM.LPG</t>
  </si>
  <si>
    <t>FUEL_EMI.ktCO2.FR.TEL.TEL.PROCESSING.STEAM.DIESEL_LIQBIO</t>
  </si>
  <si>
    <t>FUEL_EMI.ktCO2.FR.TEL.TEL.PROCESSING.STEAM.RFO</t>
  </si>
  <si>
    <t>FUEL_EMI.ktCO2.FR.TEL.TEL.PROCESSING.STEAM.OTHER</t>
  </si>
  <si>
    <t>FUEL_EMI.ktCO2.FR.TEL.TEL.PROCESSING.STEAM.NG_BIOGAS</t>
  </si>
  <si>
    <t>FUEL_EMI.ktCO2.FR.TEL.TEL.PROCESSING.STEAM.DERIVED</t>
  </si>
  <si>
    <t>FUEL_EMI.ktCO2.FR.TEL.TEL.PROCESSING.STEAM.BIOMASS_WASTE</t>
  </si>
  <si>
    <t>FUEL_EMI.ktCO2.FR.TEL.TEL.PROCESSING.STEAM.STEAM_DISTR</t>
  </si>
  <si>
    <t>FUEL_EMI.ktCO2.FR.TEL.TEL.GENERIC.MECH.ELEC</t>
  </si>
  <si>
    <t>FUEL_EMI.ktCO2.FR.TEL.TEL.DRYING.TOTAL.TOTAL</t>
  </si>
  <si>
    <t>FUEL_EMI.ktCO2.FR.TEL.TEL.DRYING.THERM.SOLIDS</t>
  </si>
  <si>
    <t>FUEL_EMI.ktCO2.FR.TEL.TEL.DRYING.THERM.LPG</t>
  </si>
  <si>
    <t>FUEL_EMI.ktCO2.FR.TEL.TEL.DRYING.THERM.DIESEL_LIQBIO</t>
  </si>
  <si>
    <t>FUEL_EMI.ktCO2.FR.TEL.TEL.DRYING.THERM.RFO</t>
  </si>
  <si>
    <t>FUEL_EMI.ktCO2.FR.TEL.TEL.DRYING.THERM.NG_BIOGAS</t>
  </si>
  <si>
    <t>FUEL_EMI.ktCO2.FR.TEL.TEL.DRYING_STEAM.TOTAL.TOTAL</t>
  </si>
  <si>
    <t>FUEL_EMI.ktCO2.FR.TEL.TEL.DRYING_STEAM.STEAM.SOLIDS</t>
  </si>
  <si>
    <t>FUEL_EMI.ktCO2.FR.TEL.TEL.DRYING_STEAM.STEAM.RFG</t>
  </si>
  <si>
    <t>FUEL_EMI.ktCO2.FR.TEL.TEL.DRYING_STEAM.STEAM.LPG</t>
  </si>
  <si>
    <t>FUEL_EMI.ktCO2.FR.TEL.TEL.DRYING_STEAM.STEAM.DIESEL_LIQBIO</t>
  </si>
  <si>
    <t>FUEL_EMI.ktCO2.FR.TEL.TEL.DRYING_STEAM.STEAM.RFO</t>
  </si>
  <si>
    <t>FUEL_EMI.ktCO2.FR.TEL.TEL.DRYING_STEAM.STEAM.OTHER</t>
  </si>
  <si>
    <t>FUEL_EMI.ktCO2.FR.TEL.TEL.DRYING_STEAM.STEAM.NG_BIOGAS</t>
  </si>
  <si>
    <t>FUEL_EMI.ktCO2.FR.TEL.TEL.DRYING_STEAM.STEAM.DERIVED</t>
  </si>
  <si>
    <t>FUEL_EMI.ktCO2.FR.TEL.TEL.DRYING_STEAM.STEAM.BIOMASS_WASTE</t>
  </si>
  <si>
    <t>FUEL_EMI.ktCO2.FR.TEL.TEL.DRYING_STEAM.STEAM.STEAM_DISTR</t>
  </si>
  <si>
    <t>FUEL_EMI.ktCO2.FR.TEL.TEL.DRYING_ELEC.ELEC.ELEC</t>
  </si>
  <si>
    <t>FUEL_EMI.ktCO2.FR.TEL.TEL.DRYING_MICROW.MICROW.ELEC</t>
  </si>
  <si>
    <t>FUEL_EMI.ktCO2.FR.TEL.TEL.FINISHING.THERM.ELEC</t>
  </si>
  <si>
    <t>VA.Meuro2023.FR.WWP.WWP</t>
  </si>
  <si>
    <t>OUTPUT.index.FR.WWP.WWP</t>
  </si>
  <si>
    <t>CAP.index.FR.WWP.WWP</t>
  </si>
  <si>
    <t>NEWCAP.index.FR.WWP.WWP</t>
  </si>
  <si>
    <t>FEC.ktoe.FR.WWP.WWP.TOTAL.TOTAL.TOTAL</t>
  </si>
  <si>
    <t>FEC.ktoe.FR.WWP.WWP.TOTAL.TOTAL.SOLIDS</t>
  </si>
  <si>
    <t>FEC.ktoe.FR.WWP.WWP.TOTAL.TOTAL.RFG</t>
  </si>
  <si>
    <t>FEC.ktoe.FR.WWP.WWP.TOTAL.TOTAL.LPG</t>
  </si>
  <si>
    <t>FEC.ktoe.FR.WWP.WWP.TOTAL.TOTAL.DIESEL</t>
  </si>
  <si>
    <t>FEC.ktoe.FR.WWP.WWP.TOTAL.TOTAL.RFO</t>
  </si>
  <si>
    <t>FEC.ktoe.FR.WWP.WWP.TOTAL.TOTAL.OTHER</t>
  </si>
  <si>
    <t>FEC.ktoe.FR.WWP.WWP.TOTAL.TOTAL.NG</t>
  </si>
  <si>
    <t>FEC.ktoe.FR.WWP.WWP.TOTAL.TOTAL.DERIVED</t>
  </si>
  <si>
    <t>FEC.ktoe.FR.WWP.WWP.TOTAL.TOTAL.BIOMASS_WASTE</t>
  </si>
  <si>
    <t>FEC.ktoe.FR.WWP.WWP.TOTAL.TOTAL.BIOGAS</t>
  </si>
  <si>
    <t>FEC.ktoe.FR.WWP.WWP.TOTAL.TOTAL.LIQBIO</t>
  </si>
  <si>
    <t>FEC.ktoe.FR.WWP.WWP.TOTAL.TOTAL.SOLAR</t>
  </si>
  <si>
    <t>FEC.ktoe.FR.WWP.WWP.TOTAL.TOTAL.GEO</t>
  </si>
  <si>
    <t>FEC.ktoe.FR.WWP.WWP.TOTAL.TOTAL.AMBIENT</t>
  </si>
  <si>
    <t>FEC.ktoe.FR.WWP.WWP.TOTAL.TOTAL.STEAM_DISTR</t>
  </si>
  <si>
    <t>FEC.ktoe.FR.WWP.WWP.TOTAL.TOTAL.ELEC</t>
  </si>
  <si>
    <t>FEC.ktoe.FR.WWP.WWP.LIGHT.GENERIC.ELEC</t>
  </si>
  <si>
    <t>FEC.ktoe.FR.WWP.WWP.AIRCOMP.GENERIC.ELEC</t>
  </si>
  <si>
    <t>FEC.ktoe.FR.WWP.WWP.MOTOR.GENERIC.ELEC</t>
  </si>
  <si>
    <t>FEC.ktoe.FR.WWP.WWP.FANS.GENERIC.ELEC</t>
  </si>
  <si>
    <t>FEC.ktoe.FR.WWP.WWP.LOW_ENTH.TOTAL.TOTAL</t>
  </si>
  <si>
    <t>FEC.ktoe.FR.WWP.WWP.LOW_ENTH.THERM.DIESEL_LIQBIO</t>
  </si>
  <si>
    <t>FEC.ktoe.FR.WWP.WWP.LOW_ENTH.THERM.NG_BIOGAS</t>
  </si>
  <si>
    <t>FEC.ktoe.FR.WWP.WWP.LOW_ENTH.THERM.SOLAR_GEO</t>
  </si>
  <si>
    <t>FEC.ktoe.FR.WWP.WWP.LOW_ENTH.HP.AMBIENT</t>
  </si>
  <si>
    <t>FEC.ktoe.FR.WWP.WWP.LOW_ENTH.THERM.ELEC</t>
  </si>
  <si>
    <t>Wood: Specific processes with steam</t>
  </si>
  <si>
    <t>FEC.ktoe.FR.WWP.WWP.PROCESSING.TOTAL.TOTAL</t>
  </si>
  <si>
    <t>FEC.ktoe.FR.WWP.WWP.PROCESSING.STEAM.SOLIDS</t>
  </si>
  <si>
    <t>FEC.ktoe.FR.WWP.WWP.PROCESSING.STEAM.RFG</t>
  </si>
  <si>
    <t>FEC.ktoe.FR.WWP.WWP.PROCESSING.STEAM.LPG</t>
  </si>
  <si>
    <t>FEC.ktoe.FR.WWP.WWP.PROCESSING.STEAM.DIESEL_LIQBIO</t>
  </si>
  <si>
    <t>FEC.ktoe.FR.WWP.WWP.PROCESSING.STEAM.RFO</t>
  </si>
  <si>
    <t>FEC.ktoe.FR.WWP.WWP.PROCESSING.STEAM.OTHER</t>
  </si>
  <si>
    <t>FEC.ktoe.FR.WWP.WWP.PROCESSING.STEAM.NG_BIOGAS</t>
  </si>
  <si>
    <t>FEC.ktoe.FR.WWP.WWP.PROCESSING.STEAM.DERIVED</t>
  </si>
  <si>
    <t>FEC.ktoe.FR.WWP.WWP.PROCESSING.STEAM.BIOMASS_WASTE</t>
  </si>
  <si>
    <t>FEC.ktoe.FR.WWP.WWP.PROCESSING.STEAM.STEAM_DISTR</t>
  </si>
  <si>
    <t>Wood: Electric mechanical processes</t>
  </si>
  <si>
    <t>FEC.ktoe.FR.WWP.WWP.GENERIC.MECH.ELEC</t>
  </si>
  <si>
    <t>Wood: Drying</t>
  </si>
  <si>
    <t>Wood: Thermal drying</t>
  </si>
  <si>
    <t>FEC.ktoe.FR.WWP.WWP.DRYING.TOTAL.TOTAL</t>
  </si>
  <si>
    <t>FEC.ktoe.FR.WWP.WWP.DRYING.THERM.SOLIDS</t>
  </si>
  <si>
    <t>FEC.ktoe.FR.WWP.WWP.DRYING.THERM.LPG</t>
  </si>
  <si>
    <t>FEC.ktoe.FR.WWP.WWP.DRYING.THERM.DIESEL_LIQBIO</t>
  </si>
  <si>
    <t>FEC.ktoe.FR.WWP.WWP.DRYING.THERM.RFO</t>
  </si>
  <si>
    <t>FEC.ktoe.FR.WWP.WWP.DRYING.THERM.NG_BIOGAS</t>
  </si>
  <si>
    <t>Wood: Steam drying</t>
  </si>
  <si>
    <t>FEC.ktoe.FR.WWP.WWP.DRYING_STEAM.TOTAL.TOTAL</t>
  </si>
  <si>
    <t>FEC.ktoe.FR.WWP.WWP.DRYING_STEAM.STEAM.SOLIDS</t>
  </si>
  <si>
    <t>FEC.ktoe.FR.WWP.WWP.DRYING_STEAM.STEAM.RFG</t>
  </si>
  <si>
    <t>FEC.ktoe.FR.WWP.WWP.DRYING_STEAM.STEAM.LPG</t>
  </si>
  <si>
    <t>FEC.ktoe.FR.WWP.WWP.DRYING_STEAM.STEAM.DIESEL_LIQBIO</t>
  </si>
  <si>
    <t>FEC.ktoe.FR.WWP.WWP.DRYING_STEAM.STEAM.RFO</t>
  </si>
  <si>
    <t>FEC.ktoe.FR.WWP.WWP.DRYING_STEAM.STEAM.OTHER</t>
  </si>
  <si>
    <t>FEC.ktoe.FR.WWP.WWP.DRYING_STEAM.STEAM.NG_BIOGAS</t>
  </si>
  <si>
    <t>FEC.ktoe.FR.WWP.WWP.DRYING_STEAM.STEAM.DERIVED</t>
  </si>
  <si>
    <t>FEC.ktoe.FR.WWP.WWP.DRYING_STEAM.STEAM.BIOMASS_WASTE</t>
  </si>
  <si>
    <t>FEC.ktoe.FR.WWP.WWP.DRYING_STEAM.STEAM.STEAM_DISTR</t>
  </si>
  <si>
    <t>Wood: Electric drying</t>
  </si>
  <si>
    <t>FEC.ktoe.FR.WWP.WWP.DRYING_ELEC.ELEC.ELEC</t>
  </si>
  <si>
    <t>Wood: Microwave drying</t>
  </si>
  <si>
    <t>FEC.ktoe.FR.WWP.WWP.DRYING_MICROW.MICROW.ELEC</t>
  </si>
  <si>
    <t>Wood: Finishing Electric</t>
  </si>
  <si>
    <t>FEC.ktoe.FR.WWP.WWP.FINISHING.ELEC.ELEC</t>
  </si>
  <si>
    <t>UED.ktoe.FR.WWP.WWP.TOTAL.TOTAL.TOTAL</t>
  </si>
  <si>
    <t>UED.ktoe.FR.WWP.WWP.LIGHT.GENERIC.ELEC</t>
  </si>
  <si>
    <t>UED.ktoe.FR.WWP.WWP.AIRCOMP.GENERIC.ELEC</t>
  </si>
  <si>
    <t>UED.ktoe.FR.WWP.WWP.MOTOR.GENERIC.ELEC</t>
  </si>
  <si>
    <t>UED.ktoe.FR.WWP.WWP.FANS.GENERIC.ELEC</t>
  </si>
  <si>
    <t>UED.ktoe.FR.WWP.WWP.LOW_ENTH.TOTAL.TOTAL</t>
  </si>
  <si>
    <t>UED.ktoe.FR.WWP.WWP.LOW_ENTH.THERM.DIESEL_LIQBIO</t>
  </si>
  <si>
    <t>UED.ktoe.FR.WWP.WWP.LOW_ENTH.THERM.NG_BIOGAS</t>
  </si>
  <si>
    <t>UED.ktoe.FR.WWP.WWP.LOW_ENTH.THERM.SOLAR_GEO</t>
  </si>
  <si>
    <t>UED.ktoe.FR.WWP.WWP.LOW_ENTH.HP.AMBIENT</t>
  </si>
  <si>
    <t>UED.ktoe.FR.WWP.WWP.LOW_ENTH.THERM.ELEC</t>
  </si>
  <si>
    <t>UED.ktoe.FR.WWP.WWP.PROCESSING.TOTAL.TOTAL</t>
  </si>
  <si>
    <t>UED.ktoe.FR.WWP.WWP.PROCESSING.STEAM.SOLIDS</t>
  </si>
  <si>
    <t>UED.ktoe.FR.WWP.WWP.PROCESSING.STEAM.RFG</t>
  </si>
  <si>
    <t>UED.ktoe.FR.WWP.WWP.PROCESSING.STEAM.LPG</t>
  </si>
  <si>
    <t>UED.ktoe.FR.WWP.WWP.PROCESSING.STEAM.DIESEL_LIQBIO</t>
  </si>
  <si>
    <t>UED.ktoe.FR.WWP.WWP.PROCESSING.STEAM.RFO</t>
  </si>
  <si>
    <t>UED.ktoe.FR.WWP.WWP.PROCESSING.STEAM.OTHER</t>
  </si>
  <si>
    <t>UED.ktoe.FR.WWP.WWP.PROCESSING.STEAM.NG_BIOGAS</t>
  </si>
  <si>
    <t>UED.ktoe.FR.WWP.WWP.PROCESSING.STEAM.DERIVED</t>
  </si>
  <si>
    <t>UED.ktoe.FR.WWP.WWP.PROCESSING.STEAM.BIOMASS_WASTE</t>
  </si>
  <si>
    <t>UED.ktoe.FR.WWP.WWP.PROCESSING.STEAM.STEAM_DISTR</t>
  </si>
  <si>
    <t>UED.ktoe.FR.WWP.WWP.GENERIC.MECH.ELEC</t>
  </si>
  <si>
    <t>UED.ktoe.FR.WWP.WWP.DRYING.TOTAL.TOTAL</t>
  </si>
  <si>
    <t>UED.ktoe.FR.WWP.WWP.DRYING.THERM.SOLIDS</t>
  </si>
  <si>
    <t>UED.ktoe.FR.WWP.WWP.DRYING.THERM.LPG</t>
  </si>
  <si>
    <t>UED.ktoe.FR.WWP.WWP.DRYING.THERM.DIESEL_LIQBIO</t>
  </si>
  <si>
    <t>UED.ktoe.FR.WWP.WWP.DRYING.THERM.RFO</t>
  </si>
  <si>
    <t>UED.ktoe.FR.WWP.WWP.DRYING.THERM.NG_BIOGAS</t>
  </si>
  <si>
    <t>UED.ktoe.FR.WWP.WWP.DRYING_STEAM.TOTAL.TOTAL</t>
  </si>
  <si>
    <t>UED.ktoe.FR.WWP.WWP.DRYING_STEAM.STEAM.SOLIDS</t>
  </si>
  <si>
    <t>UED.ktoe.FR.WWP.WWP.DRYING_STEAM.STEAM.RFG</t>
  </si>
  <si>
    <t>UED.ktoe.FR.WWP.WWP.DRYING_STEAM.STEAM.LPG</t>
  </si>
  <si>
    <t>UED.ktoe.FR.WWP.WWP.DRYING_STEAM.STEAM.DIESEL_LIQBIO</t>
  </si>
  <si>
    <t>UED.ktoe.FR.WWP.WWP.DRYING_STEAM.STEAM.RFO</t>
  </si>
  <si>
    <t>UED.ktoe.FR.WWP.WWP.DRYING_STEAM.STEAM.OTHER</t>
  </si>
  <si>
    <t>UED.ktoe.FR.WWP.WWP.DRYING_STEAM.STEAM.NG_BIOGAS</t>
  </si>
  <si>
    <t>UED.ktoe.FR.WWP.WWP.DRYING_STEAM.STEAM.DERIVED</t>
  </si>
  <si>
    <t>UED.ktoe.FR.WWP.WWP.DRYING_STEAM.STEAM.BIOMASS_WASTE</t>
  </si>
  <si>
    <t>UED.ktoe.FR.WWP.WWP.DRYING_STEAM.STEAM.STEAM_DISTR</t>
  </si>
  <si>
    <t>UED.ktoe.FR.WWP.WWP.DRYING_ELEC.ELEC.ELEC</t>
  </si>
  <si>
    <t>UED.ktoe.FR.WWP.WWP.DRYING_MICROW.MICROW.ELEC</t>
  </si>
  <si>
    <t>UED.ktoe.FR.WWP.WWP.FINISHING.ELEC.ELEC</t>
  </si>
  <si>
    <t>FUEL_EMI.ktCO2.FR.WWP.WWP.TOTAL.TOTAL.TOTAL</t>
  </si>
  <si>
    <t>FUEL_EMI.ktCO2.FR.WWP.WWP.LIGHT.GENERIC.ELEC</t>
  </si>
  <si>
    <t>FUEL_EMI.ktCO2.FR.WWP.WWP.AIRCOMP.GENERIC.ELEC</t>
  </si>
  <si>
    <t>FUEL_EMI.ktCO2.FR.WWP.WWP.MOTOR.GENERIC.ELEC</t>
  </si>
  <si>
    <t>FUEL_EMI.ktCO2.FR.WWP.WWP.FANS.GENERIC.ELEC</t>
  </si>
  <si>
    <t>FUEL_EMI.ktCO2.FR.WWP.WWP.LOW_ENTH.TOTAL.TOTAL</t>
  </si>
  <si>
    <t>FUEL_EMI.ktCO2.FR.WWP.WWP.LOW_ENTH.THERM.DIESEL_LIQBIO</t>
  </si>
  <si>
    <t>FUEL_EMI.ktCO2.FR.WWP.WWP.LOW_ENTH.THERM.NG_BIOGAS</t>
  </si>
  <si>
    <t>FUEL_EMI.ktCO2.FR.WWP.WWP.LOW_ENTH.THERM.SOLAR_GEO</t>
  </si>
  <si>
    <t>FUEL_EMI.ktCO2.FR.WWP.WWP.LOW_ENTH.HP.AMBIENT</t>
  </si>
  <si>
    <t>FUEL_EMI.ktCO2.FR.WWP.WWP.LOW_ENTH.THERM.ELEC</t>
  </si>
  <si>
    <t>FUEL_EMI.ktCO2.FR.WWP.WWP.PROCESSING.TOTAL.TOTAL</t>
  </si>
  <si>
    <t>FUEL_EMI.ktCO2.FR.WWP.WWP.PROCESSING.STEAM.SOLIDS</t>
  </si>
  <si>
    <t>FUEL_EMI.ktCO2.FR.WWP.WWP.PROCESSING.STEAM.RFG</t>
  </si>
  <si>
    <t>FUEL_EMI.ktCO2.FR.WWP.WWP.PROCESSING.STEAM.LPG</t>
  </si>
  <si>
    <t>FUEL_EMI.ktCO2.FR.WWP.WWP.PROCESSING.STEAM.DIESEL_LIQBIO</t>
  </si>
  <si>
    <t>FUEL_EMI.ktCO2.FR.WWP.WWP.PROCESSING.STEAM.RFO</t>
  </si>
  <si>
    <t>FUEL_EMI.ktCO2.FR.WWP.WWP.PROCESSING.STEAM.OTHER</t>
  </si>
  <si>
    <t>FUEL_EMI.ktCO2.FR.WWP.WWP.PROCESSING.STEAM.NG_BIOGAS</t>
  </si>
  <si>
    <t>FUEL_EMI.ktCO2.FR.WWP.WWP.PROCESSING.STEAM.DERIVED</t>
  </si>
  <si>
    <t>FUEL_EMI.ktCO2.FR.WWP.WWP.PROCESSING.STEAM.BIOMASS_WASTE</t>
  </si>
  <si>
    <t>FUEL_EMI.ktCO2.FR.WWP.WWP.PROCESSING.STEAM.STEAM_DISTR</t>
  </si>
  <si>
    <t>FUEL_EMI.ktCO2.FR.WWP.WWP.GENERIC.MECH.ELEC</t>
  </si>
  <si>
    <t>FUEL_EMI.ktCO2.FR.WWP.WWP.DRYING.TOTAL.TOTAL</t>
  </si>
  <si>
    <t>FUEL_EMI.ktCO2.FR.WWP.WWP.DRYING.THERM.SOLIDS</t>
  </si>
  <si>
    <t>FUEL_EMI.ktCO2.FR.WWP.WWP.DRYING.THERM.LPG</t>
  </si>
  <si>
    <t>FUEL_EMI.ktCO2.FR.WWP.WWP.DRYING.THERM.DIESEL_LIQBIO</t>
  </si>
  <si>
    <t>FUEL_EMI.ktCO2.FR.WWP.WWP.DRYING.THERM.RFO</t>
  </si>
  <si>
    <t>FUEL_EMI.ktCO2.FR.WWP.WWP.DRYING.THERM.NG_BIOGAS</t>
  </si>
  <si>
    <t>FUEL_EMI.ktCO2.FR.WWP.WWP.DRYING_STEAM.TOTAL.TOTAL</t>
  </si>
  <si>
    <t>FUEL_EMI.ktCO2.FR.WWP.WWP.DRYING_STEAM.STEAM.SOLIDS</t>
  </si>
  <si>
    <t>FUEL_EMI.ktCO2.FR.WWP.WWP.DRYING_STEAM.STEAM.RFG</t>
  </si>
  <si>
    <t>FUEL_EMI.ktCO2.FR.WWP.WWP.DRYING_STEAM.STEAM.LPG</t>
  </si>
  <si>
    <t>FUEL_EMI.ktCO2.FR.WWP.WWP.DRYING_STEAM.STEAM.DIESEL_LIQBIO</t>
  </si>
  <si>
    <t>FUEL_EMI.ktCO2.FR.WWP.WWP.DRYING_STEAM.STEAM.RFO</t>
  </si>
  <si>
    <t>FUEL_EMI.ktCO2.FR.WWP.WWP.DRYING_STEAM.STEAM.OTHER</t>
  </si>
  <si>
    <t>FUEL_EMI.ktCO2.FR.WWP.WWP.DRYING_STEAM.STEAM.NG_BIOGAS</t>
  </si>
  <si>
    <t>FUEL_EMI.ktCO2.FR.WWP.WWP.DRYING_STEAM.STEAM.DERIVED</t>
  </si>
  <si>
    <t>FUEL_EMI.ktCO2.FR.WWP.WWP.DRYING_STEAM.STEAM.BIOMASS_WASTE</t>
  </si>
  <si>
    <t>FUEL_EMI.ktCO2.FR.WWP.WWP.DRYING_STEAM.STEAM.STEAM_DISTR</t>
  </si>
  <si>
    <t>FUEL_EMI.ktCO2.FR.WWP.WWP.DRYING_ELEC.ELEC.ELEC</t>
  </si>
  <si>
    <t>FUEL_EMI.ktCO2.FR.WWP.WWP.DRYING_MICROW.MICROW.ELEC</t>
  </si>
  <si>
    <t>FUEL_EMI.ktCO2.FR.WWP.WWP.FINISHING.ELEC.ELEC</t>
  </si>
  <si>
    <t>VA.Meuro2023.FR.OIS.OIS</t>
  </si>
  <si>
    <t>OUTPUT.index.FR.OIS.OIS</t>
  </si>
  <si>
    <t>CAP.index.FR.OIS.OIS</t>
  </si>
  <si>
    <t>NEWCAP.index.FR.OIS.OIS</t>
  </si>
  <si>
    <t>Energy consumption (ktoe)*</t>
  </si>
  <si>
    <t>FEC.ktoe.FR.OIS.OIS.TOTAL.TOTAL.TOTAL</t>
  </si>
  <si>
    <t>FEC.ktoe.FR.OIS.OIS.TOTAL.TOTAL.SOLIDS</t>
  </si>
  <si>
    <t>FEC.ktoe.FR.OIS.OIS.TOTAL.TOTAL.RFG</t>
  </si>
  <si>
    <t>FEC.ktoe.FR.OIS.OIS.TOTAL.TOTAL.LPG</t>
  </si>
  <si>
    <t>FEC.ktoe.FR.OIS.OIS.TOTAL.TOTAL.DIESEL</t>
  </si>
  <si>
    <t>FEC.ktoe.FR.OIS.OIS.TOTAL.TOTAL.RFO</t>
  </si>
  <si>
    <t>FEC.ktoe.FR.OIS.OIS.TOTAL.TOTAL.OTHER</t>
  </si>
  <si>
    <t>FEC.ktoe.FR.OIS.OIS.TOTAL.TOTAL.NG</t>
  </si>
  <si>
    <t>FEC.ktoe.FR.OIS.OIS.TOTAL.TOTAL.DERIVED</t>
  </si>
  <si>
    <t>FEC.ktoe.FR.OIS.OIS.TOTAL.TOTAL.BIOMASS_WASTE</t>
  </si>
  <si>
    <t>FEC.ktoe.FR.OIS.OIS.TOTAL.TOTAL.BIOGAS</t>
  </si>
  <si>
    <t>FEC.ktoe.FR.OIS.OIS.TOTAL.TOTAL.LIQBIO</t>
  </si>
  <si>
    <t>FEC.ktoe.FR.OIS.OIS.TOTAL.TOTAL.SOLAR</t>
  </si>
  <si>
    <t>FEC.ktoe.FR.OIS.OIS.TOTAL.TOTAL.GEO</t>
  </si>
  <si>
    <t>FEC.ktoe.FR.OIS.OIS.TOTAL.TOTAL.AMBIENT</t>
  </si>
  <si>
    <t>FEC.ktoe.FR.OIS.OIS.TOTAL.TOTAL.STEAM_DISTR</t>
  </si>
  <si>
    <t>FEC.ktoe.FR.OIS.OIS.TOTAL.TOTAL.ELEC</t>
  </si>
  <si>
    <t>*Energy consumption includes consumption in Mining and Quarrying and Construction sectors</t>
  </si>
  <si>
    <t>FEC.ktoe.FR.OIS.OIS.LIGHT.GENERIC.ELEC</t>
  </si>
  <si>
    <t>FEC.ktoe.FR.OIS.OIS.AIRCOMP.GENERIC.ELEC</t>
  </si>
  <si>
    <t>FEC.ktoe.FR.OIS.OIS.MOTOR.GENERIC.ELEC</t>
  </si>
  <si>
    <t>FEC.ktoe.FR.OIS.OIS.FANS.GENERIC.ELEC</t>
  </si>
  <si>
    <t>FEC.ktoe.FR.OIS.OIS.LOW_ENTH.TOTAL.TOTAL</t>
  </si>
  <si>
    <t>FEC.ktoe.FR.OIS.OIS.LOW_ENTH.THERM.DIESEL_LIQBIO</t>
  </si>
  <si>
    <t>FEC.ktoe.FR.OIS.OIS.LOW_ENTH.THERM.NG_BIOGAS</t>
  </si>
  <si>
    <t>FEC.ktoe.FR.OIS.OIS.LOW_ENTH.THERM.SOLAR_GEO</t>
  </si>
  <si>
    <t>FEC.ktoe.FR.OIS.OIS.LOW_ENTH.HP.AMBIENT</t>
  </si>
  <si>
    <t>FEC.ktoe.FR.OIS.OIS.LOW_ENTH.THERM.ELEC</t>
  </si>
  <si>
    <t>Other Industrial sectors: Steam processing</t>
  </si>
  <si>
    <t>FEC.ktoe.FR.OIS.OIS.PROCESSING.TOTAL.TOTAL</t>
  </si>
  <si>
    <t>FEC.ktoe.FR.OIS.OIS.PROCESSING.STEAM.SOLIDS</t>
  </si>
  <si>
    <t>FEC.ktoe.FR.OIS.OIS.PROCESSING.STEAM.RFG</t>
  </si>
  <si>
    <t>FEC.ktoe.FR.OIS.OIS.PROCESSING.STEAM.LPG</t>
  </si>
  <si>
    <t>FEC.ktoe.FR.OIS.OIS.PROCESSING.STEAM.DIESEL_LIQBIO</t>
  </si>
  <si>
    <t>FEC.ktoe.FR.OIS.OIS.PROCESSING.STEAM.RFO</t>
  </si>
  <si>
    <t>FEC.ktoe.FR.OIS.OIS.PROCESSING.STEAM.OTHER</t>
  </si>
  <si>
    <t>FEC.ktoe.FR.OIS.OIS.PROCESSING.STEAM.NG_BIOGAS</t>
  </si>
  <si>
    <t>FEC.ktoe.FR.OIS.OIS.PROCESSING.STEAM.DERIVED</t>
  </si>
  <si>
    <t>FEC.ktoe.FR.OIS.OIS.PROCESSING.STEAM.BIOMASS_WASTE</t>
  </si>
  <si>
    <t>FEC.ktoe.FR.OIS.OIS.PROCESSING.STEAM.STEAM_DISTR</t>
  </si>
  <si>
    <t>Other Industrial sectors: Process heating</t>
  </si>
  <si>
    <t>Other Industrial sectors: Thermal processing</t>
  </si>
  <si>
    <t>FEC.ktoe.FR.OIS.OIS.PROC_HEAT.TOTAL.TOTAL</t>
  </si>
  <si>
    <t>FEC.ktoe.FR.OIS.OIS.PROC_HEAT.THERM.SOLIDS</t>
  </si>
  <si>
    <t>FEC.ktoe.FR.OIS.OIS.PROC_HEAT.THERM.LPG</t>
  </si>
  <si>
    <t>FEC.ktoe.FR.OIS.OIS.PROC_HEAT.THERM.DIESEL_LIQBIO</t>
  </si>
  <si>
    <t>FEC.ktoe.FR.OIS.OIS.PROC_HEAT.THERM.RFO</t>
  </si>
  <si>
    <t>FEC.ktoe.FR.OIS.OIS.PROC_HEAT.THERM.NG_BIOGAS</t>
  </si>
  <si>
    <t>Other Industrial sectors: Electric processing</t>
  </si>
  <si>
    <t>FEC.ktoe.FR.OIS.OIS.PROC_HEAT_ELEC.ELEC.ELEC</t>
  </si>
  <si>
    <t>Other Industrial sectors: Drying</t>
  </si>
  <si>
    <t>Other Industries: Thermal drying</t>
  </si>
  <si>
    <t>FEC.ktoe.FR.OIS.OIS.DRYING.TOTAL.TOTAL</t>
  </si>
  <si>
    <t>FEC.ktoe.FR.OIS.OIS.DRYING.THERM.SOLIDS</t>
  </si>
  <si>
    <t>FEC.ktoe.FR.OIS.OIS.DRYING.THERM.LPG</t>
  </si>
  <si>
    <t>FEC.ktoe.FR.OIS.OIS.DRYING.THERM.DIESEL_LIQBIO</t>
  </si>
  <si>
    <t>FEC.ktoe.FR.OIS.OIS.DRYING.THERM.RFO</t>
  </si>
  <si>
    <t>FEC.ktoe.FR.OIS.OIS.DRYING.THERM.NG_BIOGAS</t>
  </si>
  <si>
    <t>Other Industries: Steam drying</t>
  </si>
  <si>
    <t>FEC.ktoe.FR.OIS.OIS.DRYING_STEAM.TOTAL.TOTAL</t>
  </si>
  <si>
    <t>FEC.ktoe.FR.OIS.OIS.DRYING_STEAM.STEAM.SOLIDS</t>
  </si>
  <si>
    <t>FEC.ktoe.FR.OIS.OIS.DRYING_STEAM.STEAM.RFG</t>
  </si>
  <si>
    <t>FEC.ktoe.FR.OIS.OIS.DRYING_STEAM.STEAM.LPG</t>
  </si>
  <si>
    <t>FEC.ktoe.FR.OIS.OIS.DRYING_STEAM.STEAM.DIESEL_LIQBIO</t>
  </si>
  <si>
    <t>FEC.ktoe.FR.OIS.OIS.DRYING_STEAM.STEAM.RFO</t>
  </si>
  <si>
    <t>FEC.ktoe.FR.OIS.OIS.DRYING_STEAM.STEAM.OTHER</t>
  </si>
  <si>
    <t>FEC.ktoe.FR.OIS.OIS.DRYING_STEAM.STEAM.NG_BIOGAS</t>
  </si>
  <si>
    <t>FEC.ktoe.FR.OIS.OIS.DRYING_STEAM.STEAM.DERIVED</t>
  </si>
  <si>
    <t>FEC.ktoe.FR.OIS.OIS.DRYING_STEAM.STEAM.BIOMASS_WASTE</t>
  </si>
  <si>
    <t>FEC.ktoe.FR.OIS.OIS.DRYING_STEAM.STEAM.STEAM_DISTR</t>
  </si>
  <si>
    <t>Other Industries: Electric drying</t>
  </si>
  <si>
    <t>FEC.ktoe.FR.OIS.OIS.DRYING_ELEC.ELEC.ELEC</t>
  </si>
  <si>
    <t>Other Industrial sectors: Process Cooling</t>
  </si>
  <si>
    <t>Other Industries: Thermal cooling</t>
  </si>
  <si>
    <t>FEC.ktoe.FR.OIS.OIS.PROC_COOL_THERM.THERM.NG_BIOGAS</t>
  </si>
  <si>
    <t>Other Industries: Steam cooling</t>
  </si>
  <si>
    <t>FEC.ktoe.FR.OIS.OIS.PROC_COOL_STEAM.TOTAL.TOTAL</t>
  </si>
  <si>
    <t>FEC.ktoe.FR.OIS.OIS.PROC_COOL_STEAM.STEAM.SOLIDS</t>
  </si>
  <si>
    <t>FEC.ktoe.FR.OIS.OIS.PROC_COOL_STEAM.STEAM.RFG</t>
  </si>
  <si>
    <t>FEC.ktoe.FR.OIS.OIS.PROC_COOL_STEAM.STEAM.LPG</t>
  </si>
  <si>
    <t>FEC.ktoe.FR.OIS.OIS.PROC_COOL_STEAM.STEAM.DIESEL_LIQBIO</t>
  </si>
  <si>
    <t>FEC.ktoe.FR.OIS.OIS.PROC_COOL_STEAM.STEAM.RFO</t>
  </si>
  <si>
    <t>FEC.ktoe.FR.OIS.OIS.PROC_COOL_STEAM.STEAM.OTHER</t>
  </si>
  <si>
    <t>FEC.ktoe.FR.OIS.OIS.PROC_COOL_STEAM.STEAM.NG_BIOGAS</t>
  </si>
  <si>
    <t>FEC.ktoe.FR.OIS.OIS.PROC_COOL_STEAM.STEAM.DERIVED</t>
  </si>
  <si>
    <t>FEC.ktoe.FR.OIS.OIS.PROC_COOL_STEAM.STEAM.BIOMASS_WASTE</t>
  </si>
  <si>
    <t>FEC.ktoe.FR.OIS.OIS.PROC_COOL_STEAM.STEAM.STEAM_DISTR</t>
  </si>
  <si>
    <t>Other Industries: Electric cooling</t>
  </si>
  <si>
    <t>FEC.ktoe.FR.OIS.OIS.PROC_COOL_ELEC.ELEC.ELEC</t>
  </si>
  <si>
    <t>Other Industrial sectors: Diesel motors (incl. biofuels)</t>
  </si>
  <si>
    <t>FEC.ktoe.FR.OIS.OIS.MOTOR.MECH.DIESEL_LIQBIO</t>
  </si>
  <si>
    <t>Other Industrial sectors: Electric machinery</t>
  </si>
  <si>
    <t>FEC.ktoe.FR.OIS.OIS.GENERIC.MECH.ELEC</t>
  </si>
  <si>
    <t>Other Industrial sectors: Diesel motors</t>
  </si>
  <si>
    <t>UED.ktoe.FR.OIS.OIS.TOTAL.TOTAL.TOTAL</t>
  </si>
  <si>
    <t>UED.ktoe.FR.OIS.OIS.LIGHT.GENERIC.ELEC</t>
  </si>
  <si>
    <t>UED.ktoe.FR.OIS.OIS.AIRCOMP.GENERIC.ELEC</t>
  </si>
  <si>
    <t>UED.ktoe.FR.OIS.OIS.MOTOR.GENERIC.ELEC</t>
  </si>
  <si>
    <t>UED.ktoe.FR.OIS.OIS.FANS.GENERIC.ELEC</t>
  </si>
  <si>
    <t>UED.ktoe.FR.OIS.OIS.LOW_ENTH.TOTAL.TOTAL</t>
  </si>
  <si>
    <t>UED.ktoe.FR.OIS.OIS.LOW_ENTH.THERM.DIESEL_LIQBIO</t>
  </si>
  <si>
    <t>UED.ktoe.FR.OIS.OIS.LOW_ENTH.THERM.NG_BIOGAS</t>
  </si>
  <si>
    <t>UED.ktoe.FR.OIS.OIS.LOW_ENTH.THERM.SOLAR_GEO</t>
  </si>
  <si>
    <t>UED.ktoe.FR.OIS.OIS.LOW_ENTH.HP.AMBIENT</t>
  </si>
  <si>
    <t>UED.ktoe.FR.OIS.OIS.LOW_ENTH.THERM.ELEC</t>
  </si>
  <si>
    <t>UED.ktoe.FR.OIS.OIS.PROCESSING.TOTAL.TOTAL</t>
  </si>
  <si>
    <t>UED.ktoe.FR.OIS.OIS.PROCESSING.STEAM.SOLIDS</t>
  </si>
  <si>
    <t>UED.ktoe.FR.OIS.OIS.PROCESSING.STEAM.RFG</t>
  </si>
  <si>
    <t>UED.ktoe.FR.OIS.OIS.PROCESSING.STEAM.LPG</t>
  </si>
  <si>
    <t>UED.ktoe.FR.OIS.OIS.PROCESSING.STEAM.DIESEL_LIQBIO</t>
  </si>
  <si>
    <t>UED.ktoe.FR.OIS.OIS.PROCESSING.STEAM.RFO</t>
  </si>
  <si>
    <t>UED.ktoe.FR.OIS.OIS.PROCESSING.STEAM.OTHER</t>
  </si>
  <si>
    <t>UED.ktoe.FR.OIS.OIS.PROCESSING.STEAM.NG_BIOGAS</t>
  </si>
  <si>
    <t>UED.ktoe.FR.OIS.OIS.PROCESSING.STEAM.DERIVED</t>
  </si>
  <si>
    <t>UED.ktoe.FR.OIS.OIS.PROCESSING.STEAM.BIOMASS_WASTE</t>
  </si>
  <si>
    <t>UED.ktoe.FR.OIS.OIS.PROCESSING.STEAM.STEAM_DISTR</t>
  </si>
  <si>
    <t>UED.ktoe.FR.OIS.OIS.PROC_HEAT.TOTAL.TOTAL</t>
  </si>
  <si>
    <t>UED.ktoe.FR.OIS.OIS.PROC_HEAT.THERM.SOLIDS</t>
  </si>
  <si>
    <t>UED.ktoe.FR.OIS.OIS.PROC_HEAT.THERM.LPG</t>
  </si>
  <si>
    <t>UED.ktoe.FR.OIS.OIS.PROC_HEAT.THERM.DIESEL_LIQBIO</t>
  </si>
  <si>
    <t>UED.ktoe.FR.OIS.OIS.PROC_HEAT.THERM.RFO</t>
  </si>
  <si>
    <t>UED.ktoe.FR.OIS.OIS.PROC_HEAT.THERM.NG_BIOGAS</t>
  </si>
  <si>
    <t>UED.ktoe.FR.OIS.OIS.PROC_HEAT_ELEC.ELEC.ELEC</t>
  </si>
  <si>
    <t>UED.ktoe.FR.OIS.OIS.DRYING.TOTAL.TOTAL</t>
  </si>
  <si>
    <t>UED.ktoe.FR.OIS.OIS.DRYING.THERM.SOLIDS</t>
  </si>
  <si>
    <t>UED.ktoe.FR.OIS.OIS.DRYING.THERM.LPG</t>
  </si>
  <si>
    <t>UED.ktoe.FR.OIS.OIS.DRYING.THERM.DIESEL_LIQBIO</t>
  </si>
  <si>
    <t>UED.ktoe.FR.OIS.OIS.DRYING.THERM.RFO</t>
  </si>
  <si>
    <t>UED.ktoe.FR.OIS.OIS.DRYING.THERM.NG_BIOGAS</t>
  </si>
  <si>
    <t>UED.ktoe.FR.OIS.OIS.DRYING_STEAM.TOTAL.TOTAL</t>
  </si>
  <si>
    <t>UED.ktoe.FR.OIS.OIS.DRYING_STEAM.STEAM.SOLIDS</t>
  </si>
  <si>
    <t>UED.ktoe.FR.OIS.OIS.DRYING_STEAM.STEAM.RFG</t>
  </si>
  <si>
    <t>UED.ktoe.FR.OIS.OIS.DRYING_STEAM.STEAM.LPG</t>
  </si>
  <si>
    <t>UED.ktoe.FR.OIS.OIS.DRYING_STEAM.STEAM.DIESEL_LIQBIO</t>
  </si>
  <si>
    <t>UED.ktoe.FR.OIS.OIS.DRYING_STEAM.STEAM.RFO</t>
  </si>
  <si>
    <t>UED.ktoe.FR.OIS.OIS.DRYING_STEAM.STEAM.OTHER</t>
  </si>
  <si>
    <t>UED.ktoe.FR.OIS.OIS.DRYING_STEAM.STEAM.NG_BIOGAS</t>
  </si>
  <si>
    <t>UED.ktoe.FR.OIS.OIS.DRYING_STEAM.STEAM.DERIVED</t>
  </si>
  <si>
    <t>UED.ktoe.FR.OIS.OIS.DRYING_STEAM.STEAM.BIOMASS_WASTE</t>
  </si>
  <si>
    <t>UED.ktoe.FR.OIS.OIS.DRYING_STEAM.STEAM.STEAM_DISTR</t>
  </si>
  <si>
    <t>UED.ktoe.FR.OIS.OIS.DRYING_ELEC.ELEC.ELEC</t>
  </si>
  <si>
    <t>UED.ktoe.FR.OIS.OIS.PROC_COOL_THERM.THERM.NG_BIOGAS</t>
  </si>
  <si>
    <t>UED.ktoe.FR.OIS.OIS.PROC_COOL_STEAM.TOTAL.TOTAL</t>
  </si>
  <si>
    <t>UED.ktoe.FR.OIS.OIS.PROC_COOL_STEAM.STEAM.SOLIDS</t>
  </si>
  <si>
    <t>UED.ktoe.FR.OIS.OIS.PROC_COOL_STEAM.STEAM.RFG</t>
  </si>
  <si>
    <t>UED.ktoe.FR.OIS.OIS.PROC_COOL_STEAM.STEAM.LPG</t>
  </si>
  <si>
    <t>UED.ktoe.FR.OIS.OIS.PROC_COOL_STEAM.STEAM.DIESEL_LIQBIO</t>
  </si>
  <si>
    <t>UED.ktoe.FR.OIS.OIS.PROC_COOL_STEAM.STEAM.RFO</t>
  </si>
  <si>
    <t>UED.ktoe.FR.OIS.OIS.PROC_COOL_STEAM.STEAM.OTHER</t>
  </si>
  <si>
    <t>UED.ktoe.FR.OIS.OIS.PROC_COOL_STEAM.STEAM.NG_BIOGAS</t>
  </si>
  <si>
    <t>UED.ktoe.FR.OIS.OIS.PROC_COOL_STEAM.STEAM.DERIVED</t>
  </si>
  <si>
    <t>UED.ktoe.FR.OIS.OIS.PROC_COOL_STEAM.STEAM.BIOMASS_WASTE</t>
  </si>
  <si>
    <t>UED.ktoe.FR.OIS.OIS.PROC_COOL_STEAM.STEAM.STEAM_DISTR</t>
  </si>
  <si>
    <t>UED.ktoe.FR.OIS.OIS.PROC_COOL_ELEC.ELEC.ELEC</t>
  </si>
  <si>
    <t>UED.ktoe.FR.OIS.OIS.MOTOR.MECH.DIESEL_LIQBIO</t>
  </si>
  <si>
    <t>UED.ktoe.FR.OIS.OIS.GENERIC.MECH.ELEC</t>
  </si>
  <si>
    <t>FUEL_EMI.ktCO2.FR.OIS.OIS.TOTAL.TOTAL.TOTAL</t>
  </si>
  <si>
    <t>FUEL_EMI.ktCO2.FR.OIS.OIS.LIGHT.GENERIC.ELEC</t>
  </si>
  <si>
    <t>FUEL_EMI.ktCO2.FR.OIS.OIS.AIRCOMP.GENERIC.ELEC</t>
  </si>
  <si>
    <t>FUEL_EMI.ktCO2.FR.OIS.OIS.MOTOR.GENERIC.ELEC</t>
  </si>
  <si>
    <t>FUEL_EMI.ktCO2.FR.OIS.OIS.FANS.GENERIC.ELEC</t>
  </si>
  <si>
    <t>FUEL_EMI.ktCO2.FR.OIS.OIS.LOW_ENTH.TOTAL.TOTAL</t>
  </si>
  <si>
    <t>FUEL_EMI.ktCO2.FR.OIS.OIS.LOW_ENTH.THERM.DIESEL_LIQBIO</t>
  </si>
  <si>
    <t>FUEL_EMI.ktCO2.FR.OIS.OIS.LOW_ENTH.THERM.NG_BIOGAS</t>
  </si>
  <si>
    <t>FUEL_EMI.ktCO2.FR.OIS.OIS.LOW_ENTH.THERM.SOLAR_GEO</t>
  </si>
  <si>
    <t>FUEL_EMI.ktCO2.FR.OIS.OIS.LOW_ENTH.HP.AMBIENT</t>
  </si>
  <si>
    <t>FUEL_EMI.ktCO2.FR.OIS.OIS.LOW_ENTH.THERM.ELEC</t>
  </si>
  <si>
    <t>FUEL_EMI.ktCO2.FR.OIS.OIS.PROCESSING.TOTAL.TOTAL</t>
  </si>
  <si>
    <t>FUEL_EMI.ktCO2.FR.OIS.OIS.PROCESSING.STEAM.SOLIDS</t>
  </si>
  <si>
    <t>FUEL_EMI.ktCO2.FR.OIS.OIS.PROCESSING.STEAM.RFG</t>
  </si>
  <si>
    <t>FUEL_EMI.ktCO2.FR.OIS.OIS.PROCESSING.STEAM.LPG</t>
  </si>
  <si>
    <t>FUEL_EMI.ktCO2.FR.OIS.OIS.PROCESSING.STEAM.DIESEL_LIQBIO</t>
  </si>
  <si>
    <t>FUEL_EMI.ktCO2.FR.OIS.OIS.PROCESSING.STEAM.RFO</t>
  </si>
  <si>
    <t>FUEL_EMI.ktCO2.FR.OIS.OIS.PROCESSING.STEAM.OTHER</t>
  </si>
  <si>
    <t>FUEL_EMI.ktCO2.FR.OIS.OIS.PROCESSING.STEAM.NG_BIOGAS</t>
  </si>
  <si>
    <t>FUEL_EMI.ktCO2.FR.OIS.OIS.PROCESSING.STEAM.DERIVED</t>
  </si>
  <si>
    <t>FUEL_EMI.ktCO2.FR.OIS.OIS.PROCESSING.STEAM.BIOMASS_WASTE</t>
  </si>
  <si>
    <t>FUEL_EMI.ktCO2.FR.OIS.OIS.PROCESSING.STEAM.STEAM_DISTR</t>
  </si>
  <si>
    <t>FUEL_EMI.ktCO2.FR.OIS.OIS.PROC_HEAT.TOTAL.TOTAL</t>
  </si>
  <si>
    <t>FUEL_EMI.ktCO2.FR.OIS.OIS.PROC_HEAT.THERM.SOLIDS</t>
  </si>
  <si>
    <t>FUEL_EMI.ktCO2.FR.OIS.OIS.PROC_HEAT.THERM.LPG</t>
  </si>
  <si>
    <t>FUEL_EMI.ktCO2.FR.OIS.OIS.PROC_HEAT.THERM.DIESEL_LIQBIO</t>
  </si>
  <si>
    <t>FUEL_EMI.ktCO2.FR.OIS.OIS.PROC_HEAT.THERM.RFO</t>
  </si>
  <si>
    <t>FUEL_EMI.ktCO2.FR.OIS.OIS.PROC_HEAT.THERM.NG_BIOGAS</t>
  </si>
  <si>
    <t>FUEL_EMI.ktCO2.FR.OIS.OIS.PROC_HEAT_ELEC.ELEC.ELEC</t>
  </si>
  <si>
    <t>FUEL_EMI.ktCO2.FR.OIS.OIS.DRYING.TOTAL.TOTAL</t>
  </si>
  <si>
    <t>FUEL_EMI.ktCO2.FR.OIS.OIS.DRYING.THERM.SOLIDS</t>
  </si>
  <si>
    <t>FUEL_EMI.ktCO2.FR.OIS.OIS.DRYING.THERM.LPG</t>
  </si>
  <si>
    <t>FUEL_EMI.ktCO2.FR.OIS.OIS.DRYING.THERM.DIESEL_LIQBIO</t>
  </si>
  <si>
    <t>FUEL_EMI.ktCO2.FR.OIS.OIS.DRYING.THERM.RFO</t>
  </si>
  <si>
    <t>FUEL_EMI.ktCO2.FR.OIS.OIS.DRYING.THERM.NG_BIOGAS</t>
  </si>
  <si>
    <t>FUEL_EMI.ktCO2.FR.OIS.OIS.DRYING_STEAM.TOTAL.TOTAL</t>
  </si>
  <si>
    <t>FUEL_EMI.ktCO2.FR.OIS.OIS.DRYING_STEAM.STEAM.SOLIDS</t>
  </si>
  <si>
    <t>FUEL_EMI.ktCO2.FR.OIS.OIS.DRYING_STEAM.STEAM.RFG</t>
  </si>
  <si>
    <t>FUEL_EMI.ktCO2.FR.OIS.OIS.DRYING_STEAM.STEAM.LPG</t>
  </si>
  <si>
    <t>FUEL_EMI.ktCO2.FR.OIS.OIS.DRYING_STEAM.STEAM.DIESEL_LIQBIO</t>
  </si>
  <si>
    <t>FUEL_EMI.ktCO2.FR.OIS.OIS.DRYING_STEAM.STEAM.RFO</t>
  </si>
  <si>
    <t>FUEL_EMI.ktCO2.FR.OIS.OIS.DRYING_STEAM.STEAM.OTHER</t>
  </si>
  <si>
    <t>FUEL_EMI.ktCO2.FR.OIS.OIS.DRYING_STEAM.STEAM.NG_BIOGAS</t>
  </si>
  <si>
    <t>FUEL_EMI.ktCO2.FR.OIS.OIS.DRYING_STEAM.STEAM.DERIVED</t>
  </si>
  <si>
    <t>FUEL_EMI.ktCO2.FR.OIS.OIS.DRYING_STEAM.STEAM.BIOMASS_WASTE</t>
  </si>
  <si>
    <t>FUEL_EMI.ktCO2.FR.OIS.OIS.DRYING_STEAM.STEAM.STEAM_DISTR</t>
  </si>
  <si>
    <t>FUEL_EMI.ktCO2.FR.OIS.OIS.DRYING_ELEC.ELEC.ELEC</t>
  </si>
  <si>
    <t>FUEL_EMI.ktCO2.FR.OIS.OIS.PROC_COOL_THERM.THERM.NG_BIOGAS</t>
  </si>
  <si>
    <t>FUEL_EMI.ktCO2.FR.OIS.OIS.PROC_COOL_STEAM.TOTAL.TOTAL</t>
  </si>
  <si>
    <t>FUEL_EMI.ktCO2.FR.OIS.OIS.PROC_COOL_STEAM.STEAM.SOLIDS</t>
  </si>
  <si>
    <t>FUEL_EMI.ktCO2.FR.OIS.OIS.PROC_COOL_STEAM.STEAM.RFG</t>
  </si>
  <si>
    <t>FUEL_EMI.ktCO2.FR.OIS.OIS.PROC_COOL_STEAM.STEAM.LPG</t>
  </si>
  <si>
    <t>FUEL_EMI.ktCO2.FR.OIS.OIS.PROC_COOL_STEAM.STEAM.DIESEL_LIQBIO</t>
  </si>
  <si>
    <t>FUEL_EMI.ktCO2.FR.OIS.OIS.PROC_COOL_STEAM.STEAM.RFO</t>
  </si>
  <si>
    <t>FUEL_EMI.ktCO2.FR.OIS.OIS.PROC_COOL_STEAM.STEAM.OTHER</t>
  </si>
  <si>
    <t>FUEL_EMI.ktCO2.FR.OIS.OIS.PROC_COOL_STEAM.STEAM.NG_BIOGAS</t>
  </si>
  <si>
    <t>FUEL_EMI.ktCO2.FR.OIS.OIS.PROC_COOL_STEAM.STEAM.DERIVED</t>
  </si>
  <si>
    <t>FUEL_EMI.ktCO2.FR.OIS.OIS.PROC_COOL_STEAM.STEAM.BIOMASS_WASTE</t>
  </si>
  <si>
    <t>FUEL_EMI.ktCO2.FR.OIS.OIS.PROC_COOL_STEAM.STEAM.STEAM_DISTR</t>
  </si>
  <si>
    <t>FUEL_EMI.ktCO2.FR.OIS.OIS.PROC_COOL_ELEC.ELEC.ELEC</t>
  </si>
  <si>
    <t>FUEL_EMI.ktCO2.FR.OIS.OIS.MOTOR.MECH.DIESEL_LIQBIO</t>
  </si>
  <si>
    <t>FUEL_EMI.ktCO2.FR.OIS.OIS.GENERIC.MECH.ELEC</t>
  </si>
  <si>
    <t>France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</si>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</sst>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;\-#,##0.00;&quot;-&quot;"/>
    <numFmt numFmtId="168" formatCode="#,##0.0"/>
    <numFmt numFmtId="169" formatCode="0.00%;\-0.00%;&quot;-&quot;"/>
    <numFmt numFmtId="170" formatCode="0.0"/>
    <numFmt numFmtId="171" formatCode="#,##0.0;\-#,##0.0;&quot;&quot;"/>
    <numFmt numFmtId="172" formatCode="0.000"/>
    <numFmt numFmtId="173" formatCode="#,##0;\-#,##0;&quot;-&quot;"/>
    <numFmt numFmtId="174" formatCode="#,##0.000"/>
    <numFmt numFmtId="175" formatCode="0.00000"/>
    <numFmt numFmtId="176" formatCode="#,##0.000000"/>
    <numFmt numFmtId="177" formatCode="mmmm\ yyyy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61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0" xfId="5" applyFont="1" applyFill="1"/>
    <xf numFmtId="0" fontId="20" fillId="2" borderId="0" xfId="5" applyFont="1" applyFill="1" applyAlignment="1">
      <alignment horizontal="center" vertical="center"/>
    </xf>
    <xf numFmtId="0" fontId="43" fillId="2" borderId="2" xfId="5" applyFont="1" applyFill="1" applyBorder="1" applyAlignment="1">
      <alignment vertical="center"/>
    </xf>
    <xf numFmtId="0" fontId="44" fillId="2" borderId="2" xfId="5" applyFont="1" applyFill="1" applyBorder="1" applyAlignment="1">
      <alignment vertical="center"/>
    </xf>
    <xf numFmtId="0" fontId="45" fillId="2" borderId="0" xfId="5" applyFont="1" applyFill="1" applyAlignment="1">
      <alignment vertical="center"/>
    </xf>
    <xf numFmtId="0" fontId="44" fillId="2" borderId="0" xfId="5" applyFont="1" applyFill="1" applyAlignment="1">
      <alignment vertical="center"/>
    </xf>
    <xf numFmtId="0" fontId="48" fillId="2" borderId="0" xfId="5" applyFont="1" applyFill="1" applyAlignment="1">
      <alignment vertical="center"/>
    </xf>
    <xf numFmtId="0" fontId="49" fillId="2" borderId="0" xfId="8" applyFont="1" applyFill="1" applyAlignment="1">
      <alignment vertical="center"/>
    </xf>
    <xf numFmtId="0" fontId="50" fillId="2" borderId="0" xfId="2" applyFont="1" applyFill="1" applyAlignment="1">
      <alignment horizontal="left" vertical="center" indent="1"/>
    </xf>
    <xf numFmtId="0" fontId="51" fillId="2" borderId="1" xfId="0" applyFont="1" applyFill="1" applyBorder="1"/>
    <xf numFmtId="0" fontId="52" fillId="2" borderId="0" xfId="0" applyFont="1" applyFill="1"/>
    <xf numFmtId="0" fontId="52" fillId="2" borderId="0" xfId="0" applyFont="1" applyFill="1" applyAlignment="1">
      <alignment horizontal="left" indent="1"/>
    </xf>
    <xf numFmtId="166" fontId="23" fillId="4" borderId="2" xfId="4" applyNumberFormat="1" applyFont="1" applyFill="1" applyBorder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4" xfId="4" applyNumberFormat="1" applyFont="1" applyFill="1" applyBorder="1" applyAlignment="1">
      <alignment vertical="center"/>
    </xf>
    <xf numFmtId="166" fontId="20" fillId="2" borderId="3" xfId="4" applyNumberFormat="1" applyFont="1" applyFill="1" applyBorder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66" fontId="23" fillId="2" borderId="2" xfId="4" applyNumberFormat="1" applyFont="1" applyFill="1" applyBorder="1" applyAlignment="1">
      <alignment vertical="center"/>
    </xf>
    <xf numFmtId="166" fontId="20" fillId="2" borderId="7" xfId="4" applyNumberFormat="1" applyFont="1" applyFill="1" applyBorder="1" applyAlignment="1">
      <alignment vertical="center"/>
    </xf>
    <xf numFmtId="166" fontId="23" fillId="5" borderId="2" xfId="4" applyNumberFormat="1" applyFont="1" applyFill="1" applyBorder="1" applyAlignment="1">
      <alignment vertical="center"/>
    </xf>
    <xf numFmtId="166" fontId="21" fillId="2" borderId="6" xfId="4" applyNumberFormat="1" applyFont="1" applyFill="1" applyBorder="1" applyAlignment="1">
      <alignment vertical="center"/>
    </xf>
    <xf numFmtId="166" fontId="21" fillId="2" borderId="5" xfId="4" applyNumberFormat="1" applyFont="1" applyFill="1" applyBorder="1" applyAlignment="1">
      <alignment vertical="center"/>
    </xf>
    <xf numFmtId="166" fontId="20" fillId="2" borderId="9" xfId="4" applyNumberFormat="1" applyFont="1" applyFill="1" applyBorder="1" applyAlignment="1">
      <alignment vertical="center"/>
    </xf>
    <xf numFmtId="166" fontId="20" fillId="2" borderId="8" xfId="4" applyNumberFormat="1" applyFont="1" applyFill="1" applyBorder="1" applyAlignment="1">
      <alignment vertical="center"/>
    </xf>
    <xf numFmtId="167" fontId="23" fillId="4" borderId="2" xfId="4" applyNumberFormat="1" applyFont="1" applyFill="1" applyBorder="1" applyAlignment="1">
      <alignment vertical="center"/>
    </xf>
    <xf numFmtId="167" fontId="20" fillId="2" borderId="7" xfId="4" applyNumberFormat="1" applyFont="1" applyFill="1" applyBorder="1" applyAlignment="1">
      <alignment vertical="center"/>
    </xf>
    <xf numFmtId="167" fontId="20" fillId="2" borderId="0" xfId="4" applyNumberFormat="1" applyFont="1" applyFill="1" applyAlignment="1">
      <alignment vertical="center"/>
    </xf>
    <xf numFmtId="167" fontId="20" fillId="2" borderId="4" xfId="4" applyNumberFormat="1" applyFont="1" applyFill="1" applyBorder="1" applyAlignment="1">
      <alignment vertical="center"/>
    </xf>
    <xf numFmtId="167" fontId="21" fillId="2" borderId="6" xfId="4" applyNumberFormat="1" applyFont="1" applyFill="1" applyBorder="1" applyAlignment="1">
      <alignment vertical="center"/>
    </xf>
    <xf numFmtId="167" fontId="21" fillId="2" borderId="5" xfId="4" applyNumberFormat="1" applyFont="1" applyFill="1" applyBorder="1" applyAlignment="1">
      <alignment vertical="center"/>
    </xf>
    <xf numFmtId="167" fontId="20" fillId="2" borderId="3" xfId="4" applyNumberFormat="1" applyFont="1" applyFill="1" applyBorder="1" applyAlignment="1">
      <alignment vertical="center"/>
    </xf>
    <xf numFmtId="167" fontId="20" fillId="2" borderId="1" xfId="4" applyNumberFormat="1" applyFont="1" applyFill="1" applyBorder="1" applyAlignment="1">
      <alignment vertical="center"/>
    </xf>
    <xf numFmtId="168" fontId="29" fillId="5" borderId="2" xfId="4" applyNumberFormat="1" applyFont="1" applyFill="1" applyBorder="1" applyAlignment="1">
      <alignment vertical="center"/>
    </xf>
    <xf numFmtId="168" fontId="31" fillId="2" borderId="0" xfId="4" applyNumberFormat="1" applyFont="1" applyFill="1" applyAlignment="1">
      <alignment vertical="center"/>
    </xf>
    <xf numFmtId="168" fontId="31" fillId="2" borderId="2" xfId="4" applyNumberFormat="1" applyFont="1" applyFill="1" applyBorder="1" applyAlignment="1">
      <alignment vertical="center"/>
    </xf>
    <xf numFmtId="168" fontId="32" fillId="2" borderId="0" xfId="4" applyNumberFormat="1" applyFont="1" applyFill="1" applyAlignment="1">
      <alignment vertical="center"/>
    </xf>
    <xf numFmtId="168" fontId="32" fillId="2" borderId="1" xfId="4" applyNumberFormat="1" applyFont="1" applyFill="1" applyBorder="1" applyAlignment="1">
      <alignment vertical="center"/>
    </xf>
    <xf numFmtId="168" fontId="33" fillId="2" borderId="2" xfId="4" applyNumberFormat="1" applyFont="1" applyFill="1" applyBorder="1" applyAlignment="1">
      <alignment vertical="center"/>
    </xf>
    <xf numFmtId="168" fontId="35" fillId="2" borderId="0" xfId="4" applyNumberFormat="1" applyFont="1" applyFill="1" applyAlignment="1">
      <alignment vertical="center"/>
    </xf>
    <xf numFmtId="168" fontId="20" fillId="2" borderId="0" xfId="4" applyNumberFormat="1" applyFont="1" applyFill="1" applyAlignment="1">
      <alignment vertical="center"/>
    </xf>
    <xf numFmtId="168" fontId="20" fillId="2" borderId="1" xfId="4" applyNumberFormat="1" applyFont="1" applyFill="1" applyBorder="1" applyAlignment="1">
      <alignment vertical="center"/>
    </xf>
    <xf numFmtId="169" fontId="30" fillId="5" borderId="2" xfId="1" applyNumberFormat="1" applyFont="1" applyFill="1" applyBorder="1" applyAlignment="1">
      <alignment vertical="center"/>
    </xf>
    <xf numFmtId="169" fontId="31" fillId="2" borderId="0" xfId="4" applyNumberFormat="1" applyFont="1" applyFill="1" applyAlignment="1">
      <alignment vertical="center"/>
    </xf>
    <xf numFmtId="169" fontId="33" fillId="2" borderId="9" xfId="4" applyNumberFormat="1" applyFont="1" applyFill="1" applyBorder="1" applyAlignment="1">
      <alignment vertical="center"/>
    </xf>
    <xf numFmtId="169" fontId="33" fillId="2" borderId="1" xfId="4" applyNumberFormat="1" applyFont="1" applyFill="1" applyBorder="1" applyAlignment="1">
      <alignment vertical="center"/>
    </xf>
    <xf numFmtId="168" fontId="34" fillId="2" borderId="2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69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0" fontId="10" fillId="2" borderId="0" xfId="4" applyNumberFormat="1" applyFont="1" applyFill="1" applyAlignment="1">
      <alignment vertical="center"/>
    </xf>
    <xf numFmtId="170" fontId="14" fillId="2" borderId="0" xfId="4" applyNumberFormat="1" applyFont="1" applyFill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2" fontId="15" fillId="2" borderId="0" xfId="4" applyNumberFormat="1" applyFont="1" applyFill="1" applyAlignment="1">
      <alignment vertical="center"/>
    </xf>
    <xf numFmtId="172" fontId="36" fillId="2" borderId="0" xfId="4" applyNumberFormat="1" applyFont="1" applyFill="1" applyAlignment="1">
      <alignment vertical="center"/>
    </xf>
    <xf numFmtId="173" fontId="23" fillId="5" borderId="2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67" fontId="23" fillId="5" borderId="2" xfId="4" applyNumberFormat="1" applyFont="1" applyFill="1" applyBorder="1" applyAlignment="1">
      <alignment vertical="center"/>
    </xf>
    <xf numFmtId="167" fontId="34" fillId="2" borderId="9" xfId="4" applyNumberFormat="1" applyFont="1" applyFill="1" applyBorder="1" applyAlignment="1">
      <alignment vertical="center"/>
    </xf>
    <xf numFmtId="167" fontId="34" fillId="2" borderId="1" xfId="4" applyNumberFormat="1" applyFont="1" applyFill="1" applyBorder="1" applyAlignment="1">
      <alignment vertical="center"/>
    </xf>
    <xf numFmtId="165" fontId="27" fillId="4" borderId="2" xfId="4" applyNumberFormat="1" applyFont="1" applyFill="1" applyBorder="1" applyAlignment="1">
      <alignment vertical="center"/>
    </xf>
    <xf numFmtId="174" fontId="10" fillId="2" borderId="0" xfId="4" applyNumberFormat="1" applyFont="1" applyFill="1" applyAlignment="1">
      <alignment vertical="center"/>
    </xf>
    <xf numFmtId="168" fontId="31" fillId="2" borderId="9" xfId="4" applyNumberFormat="1" applyFont="1" applyFill="1" applyBorder="1" applyAlignment="1">
      <alignment vertical="center"/>
    </xf>
    <xf numFmtId="168" fontId="31" fillId="2" borderId="10" xfId="4" applyNumberFormat="1" applyFont="1" applyFill="1" applyBorder="1" applyAlignment="1">
      <alignment vertical="center"/>
    </xf>
    <xf numFmtId="168" fontId="33" fillId="2" borderId="4" xfId="4" applyNumberFormat="1" applyFont="1" applyFill="1" applyBorder="1" applyAlignment="1">
      <alignment vertical="center"/>
    </xf>
    <xf numFmtId="168" fontId="37" fillId="2" borderId="0" xfId="4" applyNumberFormat="1" applyFont="1" applyFill="1" applyAlignment="1">
      <alignment vertical="center"/>
    </xf>
    <xf numFmtId="168" fontId="37" fillId="2" borderId="1" xfId="4" applyNumberFormat="1" applyFont="1" applyFill="1" applyBorder="1" applyAlignment="1">
      <alignment vertical="center"/>
    </xf>
    <xf numFmtId="168" fontId="16" fillId="2" borderId="0" xfId="4" applyNumberFormat="1" applyFont="1" applyFill="1" applyAlignment="1">
      <alignment vertical="center"/>
    </xf>
    <xf numFmtId="168" fontId="14" fillId="2" borderId="0" xfId="4" applyNumberFormat="1" applyFont="1" applyFill="1" applyAlignment="1">
      <alignment vertical="center"/>
    </xf>
    <xf numFmtId="169" fontId="31" fillId="2" borderId="9" xfId="1" applyNumberFormat="1" applyFont="1" applyFill="1" applyBorder="1" applyAlignment="1">
      <alignment vertical="center"/>
    </xf>
    <xf numFmtId="169" fontId="31" fillId="2" borderId="0" xfId="1" applyNumberFormat="1" applyFont="1" applyFill="1" applyAlignment="1">
      <alignment vertical="center"/>
    </xf>
    <xf numFmtId="169" fontId="31" fillId="2" borderId="10" xfId="1" applyNumberFormat="1" applyFont="1" applyFill="1" applyBorder="1" applyAlignment="1">
      <alignment vertical="center"/>
    </xf>
    <xf numFmtId="169" fontId="33" fillId="2" borderId="0" xfId="1" applyNumberFormat="1" applyFont="1" applyFill="1" applyAlignment="1">
      <alignment vertical="center"/>
    </xf>
    <xf numFmtId="169" fontId="38" fillId="2" borderId="0" xfId="1" applyNumberFormat="1" applyFont="1" applyFill="1" applyAlignment="1">
      <alignment vertical="center"/>
    </xf>
    <xf numFmtId="169" fontId="38" fillId="2" borderId="1" xfId="1" applyNumberFormat="1" applyFont="1" applyFill="1" applyBorder="1" applyAlignment="1">
      <alignment vertical="center"/>
    </xf>
    <xf numFmtId="167" fontId="30" fillId="5" borderId="9" xfId="1" applyNumberFormat="1" applyFont="1" applyFill="1" applyBorder="1" applyAlignment="1">
      <alignment vertical="center"/>
    </xf>
    <xf numFmtId="167" fontId="31" fillId="2" borderId="9" xfId="1" applyNumberFormat="1" applyFont="1" applyFill="1" applyBorder="1" applyAlignment="1">
      <alignment vertical="center"/>
    </xf>
    <xf numFmtId="167" fontId="31" fillId="2" borderId="0" xfId="1" applyNumberFormat="1" applyFont="1" applyFill="1" applyAlignment="1">
      <alignment vertical="center"/>
    </xf>
    <xf numFmtId="167" fontId="31" fillId="2" borderId="10" xfId="1" applyNumberFormat="1" applyFont="1" applyFill="1" applyBorder="1" applyAlignment="1">
      <alignment vertical="center"/>
    </xf>
    <xf numFmtId="167" fontId="33" fillId="2" borderId="0" xfId="1" applyNumberFormat="1" applyFont="1" applyFill="1" applyAlignment="1">
      <alignment vertical="center"/>
    </xf>
    <xf numFmtId="167" fontId="33" fillId="2" borderId="1" xfId="1" applyNumberFormat="1" applyFont="1" applyFill="1" applyBorder="1" applyAlignment="1">
      <alignment vertical="center"/>
    </xf>
    <xf numFmtId="168" fontId="37" fillId="2" borderId="10" xfId="4" applyNumberFormat="1" applyFont="1" applyFill="1" applyBorder="1" applyAlignment="1">
      <alignment vertical="center"/>
    </xf>
    <xf numFmtId="168" fontId="34" fillId="2" borderId="8" xfId="4" applyNumberFormat="1" applyFont="1" applyFill="1" applyBorder="1" applyAlignment="1">
      <alignment vertical="center"/>
    </xf>
    <xf numFmtId="169" fontId="38" fillId="2" borderId="10" xfId="1" applyNumberFormat="1" applyFont="1" applyFill="1" applyBorder="1" applyAlignment="1">
      <alignment vertical="center"/>
    </xf>
    <xf numFmtId="169" fontId="34" fillId="2" borderId="8" xfId="1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71" fontId="34" fillId="2" borderId="0" xfId="4" applyNumberFormat="1" applyFont="1" applyFill="1" applyAlignment="1">
      <alignment vertical="center"/>
    </xf>
    <xf numFmtId="166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73" fontId="34" fillId="2" borderId="9" xfId="4" applyNumberFormat="1" applyFont="1" applyFill="1" applyBorder="1" applyAlignment="1">
      <alignment vertical="center"/>
    </xf>
    <xf numFmtId="173" fontId="34" fillId="2" borderId="0" xfId="4" applyNumberFormat="1" applyFont="1" applyFill="1" applyAlignment="1">
      <alignment vertical="center"/>
    </xf>
    <xf numFmtId="173" fontId="34" fillId="2" borderId="1" xfId="4" applyNumberFormat="1" applyFont="1" applyFill="1" applyBorder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67" fontId="23" fillId="5" borderId="0" xfId="4" applyNumberFormat="1" applyFont="1" applyFill="1" applyAlignment="1">
      <alignment vertical="center"/>
    </xf>
    <xf numFmtId="167" fontId="34" fillId="2" borderId="0" xfId="4" applyNumberFormat="1" applyFont="1" applyFill="1" applyAlignment="1">
      <alignment vertical="center"/>
    </xf>
    <xf numFmtId="170" fontId="33" fillId="2" borderId="4" xfId="4" applyNumberFormat="1" applyFont="1" applyFill="1" applyBorder="1" applyAlignment="1">
      <alignment vertical="center"/>
    </xf>
    <xf numFmtId="170" fontId="20" fillId="2" borderId="0" xfId="1" applyNumberFormat="1" applyFont="1" applyFill="1" applyAlignment="1">
      <alignment vertical="center"/>
    </xf>
    <xf numFmtId="170" fontId="20" fillId="2" borderId="1" xfId="1" applyNumberFormat="1" applyFont="1" applyFill="1" applyBorder="1" applyAlignment="1">
      <alignment vertical="center"/>
    </xf>
    <xf numFmtId="170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69" fontId="31" fillId="2" borderId="9" xfId="4" applyNumberFormat="1" applyFont="1" applyFill="1" applyBorder="1" applyAlignment="1">
      <alignment vertical="center"/>
    </xf>
    <xf numFmtId="169" fontId="31" fillId="2" borderId="10" xfId="4" applyNumberFormat="1" applyFont="1" applyFill="1" applyBorder="1" applyAlignment="1">
      <alignment vertical="center"/>
    </xf>
    <xf numFmtId="169" fontId="33" fillId="2" borderId="0" xfId="4" applyNumberFormat="1" applyFont="1" applyFill="1" applyAlignment="1">
      <alignment vertical="center"/>
    </xf>
    <xf numFmtId="169" fontId="37" fillId="2" borderId="0" xfId="4" applyNumberFormat="1" applyFont="1" applyFill="1" applyAlignment="1">
      <alignment vertical="center"/>
    </xf>
    <xf numFmtId="169" fontId="37" fillId="2" borderId="1" xfId="4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9" fontId="39" fillId="2" borderId="8" xfId="1" applyNumberFormat="1" applyFont="1" applyFill="1" applyBorder="1" applyAlignment="1">
      <alignment vertical="center"/>
    </xf>
    <xf numFmtId="167" fontId="12" fillId="2" borderId="0" xfId="1" applyNumberFormat="1" applyFont="1" applyFill="1" applyAlignment="1">
      <alignment vertical="center"/>
    </xf>
    <xf numFmtId="173" fontId="23" fillId="5" borderId="9" xfId="4" applyNumberFormat="1" applyFont="1" applyFill="1" applyBorder="1" applyAlignment="1">
      <alignment vertical="center"/>
    </xf>
    <xf numFmtId="167" fontId="23" fillId="5" borderId="9" xfId="4" applyNumberFormat="1" applyFont="1" applyFill="1" applyBorder="1" applyAlignment="1">
      <alignment vertical="center"/>
    </xf>
    <xf numFmtId="168" fontId="34" fillId="2" borderId="4" xfId="4" applyNumberFormat="1" applyFont="1" applyFill="1" applyBorder="1" applyAlignment="1">
      <alignment vertical="center"/>
    </xf>
    <xf numFmtId="168" fontId="41" fillId="2" borderId="0" xfId="4" applyNumberFormat="1" applyFont="1" applyFill="1" applyAlignment="1">
      <alignment vertical="center"/>
    </xf>
    <xf numFmtId="168" fontId="33" fillId="2" borderId="8" xfId="4" applyNumberFormat="1" applyFont="1" applyFill="1" applyBorder="1" applyAlignment="1">
      <alignment vertical="center"/>
    </xf>
    <xf numFmtId="169" fontId="34" fillId="2" borderId="4" xfId="1" applyNumberFormat="1" applyFont="1" applyFill="1" applyBorder="1" applyAlignment="1">
      <alignment vertical="center"/>
    </xf>
    <xf numFmtId="169" fontId="37" fillId="2" borderId="0" xfId="1" applyNumberFormat="1" applyFont="1" applyFill="1" applyAlignment="1">
      <alignment vertical="center"/>
    </xf>
    <xf numFmtId="169" fontId="33" fillId="2" borderId="1" xfId="1" applyNumberFormat="1" applyFont="1" applyFill="1" applyBorder="1" applyAlignment="1">
      <alignment vertical="center"/>
    </xf>
    <xf numFmtId="167" fontId="30" fillId="5" borderId="2" xfId="1" applyNumberFormat="1" applyFont="1" applyFill="1" applyBorder="1" applyAlignment="1">
      <alignment vertical="center"/>
    </xf>
    <xf numFmtId="167" fontId="34" fillId="2" borderId="4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68" fontId="33" fillId="2" borderId="3" xfId="4" applyNumberFormat="1" applyFont="1" applyFill="1" applyBorder="1" applyAlignment="1">
      <alignment vertical="center"/>
    </xf>
    <xf numFmtId="168" fontId="35" fillId="2" borderId="1" xfId="4" applyNumberFormat="1" applyFont="1" applyFill="1" applyBorder="1" applyAlignment="1">
      <alignment vertical="center"/>
    </xf>
    <xf numFmtId="169" fontId="37" fillId="2" borderId="1" xfId="1" applyNumberFormat="1" applyFont="1" applyFill="1" applyBorder="1" applyAlignment="1">
      <alignment vertical="center"/>
    </xf>
    <xf numFmtId="169" fontId="37" fillId="2" borderId="10" xfId="1" applyNumberFormat="1" applyFont="1" applyFill="1" applyBorder="1" applyAlignment="1">
      <alignment vertical="center"/>
    </xf>
    <xf numFmtId="170" fontId="14" fillId="2" borderId="1" xfId="4" applyNumberFormat="1" applyFont="1" applyFill="1" applyBorder="1" applyAlignment="1">
      <alignment vertical="center"/>
    </xf>
    <xf numFmtId="170" fontId="37" fillId="2" borderId="0" xfId="4" applyNumberFormat="1" applyFont="1" applyFill="1" applyAlignment="1">
      <alignment vertical="center"/>
    </xf>
    <xf numFmtId="167" fontId="31" fillId="2" borderId="9" xfId="4" applyNumberFormat="1" applyFont="1" applyFill="1" applyBorder="1" applyAlignment="1">
      <alignment vertical="center"/>
    </xf>
    <xf numFmtId="167" fontId="31" fillId="2" borderId="0" xfId="4" applyNumberFormat="1" applyFont="1" applyFill="1" applyAlignment="1">
      <alignment vertical="center"/>
    </xf>
    <xf numFmtId="167" fontId="31" fillId="2" borderId="10" xfId="4" applyNumberFormat="1" applyFont="1" applyFill="1" applyBorder="1" applyAlignment="1">
      <alignment vertical="center"/>
    </xf>
    <xf numFmtId="167" fontId="33" fillId="2" borderId="1" xfId="4" applyNumberFormat="1" applyFont="1" applyFill="1" applyBorder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66" fontId="23" fillId="4" borderId="9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66" fontId="23" fillId="5" borderId="3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66" fontId="23" fillId="5" borderId="10" xfId="4" applyNumberFormat="1" applyFont="1" applyFill="1" applyBorder="1" applyAlignment="1">
      <alignment vertical="center"/>
    </xf>
    <xf numFmtId="166" fontId="23" fillId="4" borderId="1" xfId="4" applyNumberFormat="1" applyFont="1" applyFill="1" applyBorder="1" applyAlignment="1">
      <alignment vertical="center"/>
    </xf>
    <xf numFmtId="166" fontId="23" fillId="5" borderId="0" xfId="4" applyNumberFormat="1" applyFont="1" applyFill="1" applyAlignment="1">
      <alignment vertical="center"/>
    </xf>
    <xf numFmtId="167" fontId="23" fillId="5" borderId="1" xfId="4" applyNumberFormat="1" applyFont="1" applyFill="1" applyBorder="1" applyAlignment="1">
      <alignment vertical="center"/>
    </xf>
    <xf numFmtId="168" fontId="37" fillId="2" borderId="4" xfId="4" applyNumberFormat="1" applyFont="1" applyFill="1" applyBorder="1" applyAlignment="1">
      <alignment vertical="center"/>
    </xf>
    <xf numFmtId="168" fontId="37" fillId="2" borderId="3" xfId="4" applyNumberFormat="1" applyFont="1" applyFill="1" applyBorder="1" applyAlignment="1">
      <alignment vertical="center"/>
    </xf>
    <xf numFmtId="167" fontId="33" fillId="2" borderId="0" xfId="4" applyNumberFormat="1" applyFont="1" applyFill="1" applyAlignment="1">
      <alignment vertical="center"/>
    </xf>
    <xf numFmtId="165" fontId="33" fillId="2" borderId="0" xfId="4" applyNumberFormat="1" applyFont="1" applyFill="1" applyAlignment="1">
      <alignment vertical="center"/>
    </xf>
    <xf numFmtId="168" fontId="33" fillId="2" borderId="1" xfId="4" applyNumberFormat="1" applyFont="1" applyFill="1" applyBorder="1" applyAlignment="1">
      <alignment vertical="center"/>
    </xf>
    <xf numFmtId="170" fontId="37" fillId="2" borderId="9" xfId="4" applyNumberFormat="1" applyFont="1" applyFill="1" applyBorder="1" applyAlignment="1">
      <alignment vertical="center"/>
    </xf>
    <xf numFmtId="168" fontId="37" fillId="2" borderId="9" xfId="4" applyNumberFormat="1" applyFont="1" applyFill="1" applyBorder="1" applyAlignment="1">
      <alignment vertical="center"/>
    </xf>
    <xf numFmtId="165" fontId="33" fillId="2" borderId="9" xfId="4" applyNumberFormat="1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20" fillId="2" borderId="0" xfId="5" applyFont="1" applyFill="1" applyAlignment="1">
      <alignment vertical="center"/>
    </xf>
    <xf numFmtId="0" fontId="18" fillId="2" borderId="0" xfId="5" applyFont="1" applyFill="1" applyAlignment="1">
      <alignment vertical="center"/>
    </xf>
    <xf numFmtId="177" fontId="47" fillId="2" borderId="0" xfId="5" quotePrefix="1" applyNumberFormat="1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0" fontId="46" fillId="2" borderId="0" xfId="5" applyFont="1" applyFill="1" applyAlignment="1">
      <alignment horizontal="left" vertical="center"/>
    </xf>
    <xf numFmtId="0" fontId="53" fillId="0" borderId="0" xfId="5" applyFont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1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54" customWidth="1"/>
    <col min="5" max="21" width="9.7109375" style="354" customWidth="1"/>
    <col min="22" max="22" width="9.7109375" style="192" customWidth="1"/>
    <col min="23" max="23" width="107.42578125" style="354" customWidth="1"/>
    <col min="24" max="24" width="44.7109375" style="354" customWidth="1"/>
    <col min="25" max="26" width="9.7109375" style="354" customWidth="1"/>
    <col min="27" max="54" width="9.140625" style="354" customWidth="1"/>
    <col min="55" max="16384" width="9.140625" style="354"/>
  </cols>
  <sheetData>
    <row r="1" spans="1:23" ht="15" customHeight="1" x14ac:dyDescent="0.25">
      <c r="A1" s="355"/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</row>
    <row r="2" spans="1:23" ht="21" customHeight="1" x14ac:dyDescent="0.35">
      <c r="A2" s="191"/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55"/>
      <c r="M2" s="355"/>
      <c r="N2" s="355"/>
      <c r="O2" s="355"/>
      <c r="P2" s="355"/>
      <c r="Q2" s="355"/>
    </row>
    <row r="3" spans="1:23" ht="15" customHeight="1" x14ac:dyDescent="0.25">
      <c r="A3" s="355"/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55"/>
      <c r="M3" s="355"/>
      <c r="N3" s="355"/>
      <c r="O3" s="355"/>
      <c r="P3" s="355"/>
      <c r="Q3" s="355"/>
    </row>
    <row r="4" spans="1:23" ht="15" customHeight="1" x14ac:dyDescent="0.25">
      <c r="A4" s="355"/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354"/>
    </row>
    <row r="7" spans="1:23" ht="15" customHeight="1" x14ac:dyDescent="0.25">
      <c r="V7" s="354"/>
    </row>
    <row r="8" spans="1:23" ht="15" customHeight="1" x14ac:dyDescent="0.25">
      <c r="V8" s="354"/>
    </row>
    <row r="9" spans="1:23" ht="15" customHeight="1" x14ac:dyDescent="0.25">
      <c r="V9" s="354"/>
    </row>
    <row r="10" spans="1:23" ht="28.9" customHeight="1" x14ac:dyDescent="0.25">
      <c r="C10" s="195" t="s">
        <v>3247</v>
      </c>
      <c r="V10" s="354"/>
    </row>
    <row r="11" spans="1:23" ht="15" customHeight="1" x14ac:dyDescent="0.25">
      <c r="V11" s="35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9" t="s">
        <v>2</v>
      </c>
      <c r="M28" s="358"/>
      <c r="N28" s="358"/>
      <c r="O28" s="358"/>
    </row>
    <row r="29" spans="12:32" ht="15" customHeight="1" x14ac:dyDescent="0.25">
      <c r="V29" s="354"/>
    </row>
    <row r="30" spans="12:32" ht="18" customHeight="1" x14ac:dyDescent="0.25">
      <c r="L30" s="357">
        <v>45967.475208333337</v>
      </c>
      <c r="M30" s="358"/>
      <c r="N30" s="358"/>
      <c r="O30" s="358"/>
      <c r="V30" s="354"/>
    </row>
    <row r="31" spans="12:32" ht="15" customHeight="1" x14ac:dyDescent="0.25">
      <c r="L31" s="356" t="s">
        <v>3</v>
      </c>
      <c r="V31" s="354"/>
      <c r="AA31" s="197"/>
      <c r="AB31" s="197"/>
      <c r="AC31" s="197"/>
      <c r="AD31" s="197"/>
      <c r="AE31" s="197"/>
      <c r="AF31" s="197"/>
    </row>
    <row r="32" spans="12:32" ht="15" customHeight="1" x14ac:dyDescent="0.25">
      <c r="V32" s="354"/>
    </row>
    <row r="33" spans="2:32" ht="15" customHeight="1" x14ac:dyDescent="0.25">
      <c r="B33" s="198" t="s">
        <v>4</v>
      </c>
      <c r="V33" s="354"/>
    </row>
    <row r="34" spans="2:32" ht="15" customHeight="1" x14ac:dyDescent="0.25">
      <c r="B34" s="198"/>
      <c r="V34" s="198"/>
    </row>
    <row r="35" spans="2:32" ht="15" customHeight="1" x14ac:dyDescent="0.25">
      <c r="B35" s="198" t="s">
        <v>5</v>
      </c>
      <c r="V35" s="198"/>
    </row>
    <row r="36" spans="2:32" ht="15" customHeight="1" x14ac:dyDescent="0.25">
      <c r="B36" s="198" t="s">
        <v>6</v>
      </c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W36" s="197"/>
      <c r="X36" s="197"/>
      <c r="Y36" s="197"/>
      <c r="Z36" s="197"/>
    </row>
    <row r="38" spans="2:32" ht="15" customHeight="1" x14ac:dyDescent="0.25">
      <c r="B38" s="198" t="s">
        <v>7</v>
      </c>
    </row>
    <row r="39" spans="2:32" ht="15" customHeight="1" x14ac:dyDescent="0.25">
      <c r="B39" s="198" t="s">
        <v>8</v>
      </c>
    </row>
    <row r="40" spans="2:32" ht="15" customHeight="1" x14ac:dyDescent="0.25">
      <c r="B40" s="199" t="s">
        <v>9</v>
      </c>
      <c r="AA40" s="197"/>
      <c r="AB40" s="197"/>
      <c r="AC40" s="197"/>
      <c r="AD40" s="197"/>
      <c r="AE40" s="197"/>
      <c r="AF40" s="197"/>
    </row>
  </sheetData>
  <mergeCells count="3">
    <mergeCell ref="L30:O30"/>
    <mergeCell ref="L28:O28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15" width="9.140625" style="48" customWidth="1"/>
    <col min="16" max="16384" width="9.140625" style="48"/>
  </cols>
  <sheetData>
    <row r="1" spans="1:4" ht="18" customHeight="1" x14ac:dyDescent="0.3">
      <c r="A1" s="180" t="s">
        <v>3248</v>
      </c>
      <c r="B1" s="180" t="s">
        <v>3247</v>
      </c>
      <c r="C1" s="181"/>
      <c r="D1" s="182"/>
    </row>
    <row r="2" spans="1:4" ht="18" customHeight="1" x14ac:dyDescent="0.3">
      <c r="A2" s="179"/>
      <c r="B2" s="181"/>
      <c r="C2" s="181"/>
      <c r="D2" s="182"/>
    </row>
    <row r="3" spans="1:4" ht="18" customHeight="1" x14ac:dyDescent="0.3">
      <c r="A3" s="179"/>
      <c r="B3" s="200" t="s">
        <v>10</v>
      </c>
      <c r="C3" s="183"/>
      <c r="D3" s="183"/>
    </row>
    <row r="4" spans="1:4" ht="15" customHeight="1" x14ac:dyDescent="0.3">
      <c r="A4" s="184"/>
      <c r="B4" s="185" t="str">
        <f ca="1">HYPERLINK("#"&amp;CELL("address",Ind_Summary!$B$2),MID(CELL("filename",Ind_Summary!$B$2),FIND("]",CELL("filename",Ind_Summary!$B$2))+1,256))</f>
        <v>Ind_Summary</v>
      </c>
      <c r="D4" s="201" t="s">
        <v>11</v>
      </c>
    </row>
    <row r="5" spans="1:4" ht="15" customHeight="1" x14ac:dyDescent="0.3">
      <c r="A5" s="184"/>
      <c r="B5" s="186" t="str">
        <f ca="1">HYPERLINK("#"&amp;CELL("address",Ind_Summary_fec!$B$2),MID(CELL("filename",Ind_Summary_fec!$B$2),FIND("]",CELL("filename",Ind_Summary_fec!$B$2))+1,256))</f>
        <v>Ind_Summary_fec</v>
      </c>
      <c r="D5" s="202" t="s">
        <v>12</v>
      </c>
    </row>
    <row r="6" spans="1:4" ht="15" customHeight="1" x14ac:dyDescent="0.3">
      <c r="A6" s="184"/>
      <c r="B6" s="186" t="str">
        <f ca="1">HYPERLINK("#"&amp;CELL("address",Ind_Summary_ued!$B$2),MID(CELL("filename",Ind_Summary_ued!$B$2),FIND("]",CELL("filename",Ind_Summary_ued!$B$2))+1,256))</f>
        <v>Ind_Summary_ued</v>
      </c>
      <c r="D6" s="202" t="s">
        <v>13</v>
      </c>
    </row>
    <row r="7" spans="1:4" ht="5.0999999999999996" customHeight="1" x14ac:dyDescent="0.3">
      <c r="A7" s="184"/>
      <c r="B7" s="188"/>
      <c r="D7" s="181"/>
    </row>
    <row r="8" spans="1:4" x14ac:dyDescent="0.25">
      <c r="A8" s="189"/>
      <c r="B8" s="185" t="str">
        <f ca="1">HYPERLINK("#"&amp;CELL("address",ISI!$B$2),MID(CELL("filename",ISI!$B$2),FIND("]",CELL("filename",ISI!$B$2))+1,256))</f>
        <v>ISI</v>
      </c>
      <c r="D8" s="201" t="s">
        <v>14</v>
      </c>
    </row>
    <row r="9" spans="1:4" x14ac:dyDescent="0.25">
      <c r="A9" s="189"/>
      <c r="B9" s="186" t="str">
        <f ca="1">HYPERLINK("#"&amp;CELL("address",ISI_fec!$B$2),MID(CELL("filename",ISI_fec!$B$2),FIND("]",CELL("filename",ISI_fec!$B$2))+1,256))</f>
        <v>ISI_fec</v>
      </c>
      <c r="D9" s="202" t="s">
        <v>15</v>
      </c>
    </row>
    <row r="10" spans="1:4" x14ac:dyDescent="0.25">
      <c r="A10" s="189"/>
      <c r="B10" s="186" t="str">
        <f ca="1">HYPERLINK("#"&amp;CELL("address",ISI_ued!$B$2),MID(CELL("filename",ISI_ued!$B$2),FIND("]",CELL("filename",ISI_ued!$B$2))+1,256))</f>
        <v>ISI_ued</v>
      </c>
      <c r="D10" s="202" t="s">
        <v>16</v>
      </c>
    </row>
    <row r="11" spans="1:4" x14ac:dyDescent="0.25">
      <c r="A11" s="189"/>
      <c r="B11" s="186" t="str">
        <f ca="1">HYPERLINK("#"&amp;CELL("address",ISI_emi!$B$2),MID(CELL("filename",ISI_emi!$B$2),FIND("]",CELL("filename",ISI_emi!$B$2))+1,256))</f>
        <v>ISI_emi</v>
      </c>
      <c r="D11" s="202" t="s">
        <v>17</v>
      </c>
    </row>
    <row r="12" spans="1:4" ht="5.0999999999999996" customHeight="1" x14ac:dyDescent="0.25">
      <c r="A12" s="189"/>
      <c r="B12" s="190"/>
      <c r="D12" s="187"/>
    </row>
    <row r="13" spans="1:4" x14ac:dyDescent="0.25">
      <c r="B13" s="185" t="str">
        <f ca="1">HYPERLINK("#"&amp;CELL("address",NFM!$B$2),MID(CELL("filename",NFM!$B$2),FIND("]",CELL("filename",NFM!$B$2))+1,256))</f>
        <v>NFM</v>
      </c>
      <c r="D13" s="201" t="s">
        <v>18</v>
      </c>
    </row>
    <row r="14" spans="1:4" x14ac:dyDescent="0.25">
      <c r="B14" s="186" t="str">
        <f ca="1">HYPERLINK("#"&amp;CELL("address",NFM_fec!$B$2),MID(CELL("filename",NFM_fec!$B$2),FIND("]",CELL("filename",NFM_fec!$B$2))+1,256))</f>
        <v>NFM_fec</v>
      </c>
      <c r="D14" s="202" t="s">
        <v>15</v>
      </c>
    </row>
    <row r="15" spans="1:4" x14ac:dyDescent="0.25">
      <c r="B15" s="186" t="str">
        <f ca="1">HYPERLINK("#"&amp;CELL("address",NFM_ued!$B$2),MID(CELL("filename",NFM_ued!$B$2),FIND("]",CELL("filename",NFM_ued!$B$2))+1,256))</f>
        <v>NFM_ued</v>
      </c>
      <c r="D15" s="202" t="s">
        <v>16</v>
      </c>
    </row>
    <row r="16" spans="1:4" x14ac:dyDescent="0.25">
      <c r="B16" s="186" t="str">
        <f ca="1">HYPERLINK("#"&amp;CELL("address",NFM_emi!$B$2),MID(CELL("filename",NFM_emi!$B$2),FIND("]",CELL("filename",NFM_emi!$B$2))+1,256))</f>
        <v>NFM_emi</v>
      </c>
      <c r="D16" s="202" t="s">
        <v>17</v>
      </c>
    </row>
    <row r="17" spans="2:4" ht="5.0999999999999996" customHeight="1" x14ac:dyDescent="0.25">
      <c r="B17" s="190"/>
      <c r="D17" s="187"/>
    </row>
    <row r="18" spans="2:4" x14ac:dyDescent="0.25">
      <c r="B18" s="185" t="str">
        <f ca="1">HYPERLINK("#"&amp;CELL("address",CHI!$B$2),MID(CELL("filename",CHI!$B$2),FIND("]",CELL("filename",CHI!$B$2))+1,256))</f>
        <v>CHI</v>
      </c>
      <c r="D18" s="201" t="s">
        <v>19</v>
      </c>
    </row>
    <row r="19" spans="2:4" x14ac:dyDescent="0.25">
      <c r="B19" s="186" t="str">
        <f ca="1">HYPERLINK("#"&amp;CELL("address",CHI_fec!$B$2),MID(CELL("filename",CHI_fec!$B$2),FIND("]",CELL("filename",CHI_fec!$B$2))+1,256))</f>
        <v>CHI_fec</v>
      </c>
      <c r="D19" s="202" t="s">
        <v>15</v>
      </c>
    </row>
    <row r="20" spans="2:4" x14ac:dyDescent="0.25">
      <c r="B20" s="186" t="str">
        <f ca="1">HYPERLINK("#"&amp;CELL("address",CHI_ued!$B$2),MID(CELL("filename",CHI_ued!$B$2),FIND("]",CELL("filename",CHI_ued!$B$2))+1,256))</f>
        <v>CHI_ued</v>
      </c>
      <c r="D20" s="202" t="s">
        <v>16</v>
      </c>
    </row>
    <row r="21" spans="2:4" x14ac:dyDescent="0.25">
      <c r="B21" s="186" t="str">
        <f ca="1">HYPERLINK("#"&amp;CELL("address",CHI_emi!$B$2),MID(CELL("filename",CHI_emi!$B$2),FIND("]",CELL("filename",CHI_emi!$B$2))+1,256))</f>
        <v>CHI_emi</v>
      </c>
      <c r="D21" s="202" t="s">
        <v>17</v>
      </c>
    </row>
    <row r="22" spans="2:4" ht="5.0999999999999996" customHeight="1" x14ac:dyDescent="0.25">
      <c r="B22" s="190"/>
      <c r="D22" s="187"/>
    </row>
    <row r="23" spans="2:4" x14ac:dyDescent="0.25">
      <c r="B23" s="185" t="str">
        <f ca="1">HYPERLINK("#"&amp;CELL("address",NMM!$B$2),MID(CELL("filename",NMM!$B$2),FIND("]",CELL("filename",NMM!$B$2))+1,256))</f>
        <v>NMM</v>
      </c>
      <c r="D23" s="201" t="s">
        <v>20</v>
      </c>
    </row>
    <row r="24" spans="2:4" x14ac:dyDescent="0.25">
      <c r="B24" s="186" t="str">
        <f ca="1">HYPERLINK("#"&amp;CELL("address",NMM_fec!$B$2),MID(CELL("filename",NMM_fec!$B$2),FIND("]",CELL("filename",NMM_fec!$B$2))+1,256))</f>
        <v>NMM_fec</v>
      </c>
      <c r="D24" s="202" t="s">
        <v>15</v>
      </c>
    </row>
    <row r="25" spans="2:4" x14ac:dyDescent="0.25">
      <c r="B25" s="186" t="str">
        <f ca="1">HYPERLINK("#"&amp;CELL("address",NMM_ued!$B$2),MID(CELL("filename",NMM_ued!$B$2),FIND("]",CELL("filename",NMM_ued!$B$2))+1,256))</f>
        <v>NMM_ued</v>
      </c>
      <c r="D25" s="202" t="s">
        <v>16</v>
      </c>
    </row>
    <row r="26" spans="2:4" x14ac:dyDescent="0.25">
      <c r="B26" s="186" t="str">
        <f ca="1">HYPERLINK("#"&amp;CELL("address",NMM_emi!$B$2),MID(CELL("filename",NMM_emi!$B$2),FIND("]",CELL("filename",NMM_emi!$B$2))+1,256))</f>
        <v>NMM_emi</v>
      </c>
      <c r="D26" s="202" t="s">
        <v>17</v>
      </c>
    </row>
    <row r="27" spans="2:4" ht="5.0999999999999996" customHeight="1" x14ac:dyDescent="0.25">
      <c r="B27" s="190"/>
      <c r="D27" s="187"/>
    </row>
    <row r="28" spans="2:4" x14ac:dyDescent="0.25">
      <c r="B28" s="185" t="str">
        <f ca="1">HYPERLINK("#"&amp;CELL("address",PPA!$B$2),MID(CELL("filename",PPA!$B$2),FIND("]",CELL("filename",PPA!$B$2))+1,256))</f>
        <v>PPA</v>
      </c>
      <c r="D28" s="201" t="s">
        <v>21</v>
      </c>
    </row>
    <row r="29" spans="2:4" x14ac:dyDescent="0.25">
      <c r="B29" s="186" t="str">
        <f ca="1">HYPERLINK("#"&amp;CELL("address",PPA_fec!$B$2),MID(CELL("filename",PPA_fec!$B$2),FIND("]",CELL("filename",PPA_fec!$B$2))+1,256))</f>
        <v>PPA_fec</v>
      </c>
      <c r="D29" s="202" t="s">
        <v>15</v>
      </c>
    </row>
    <row r="30" spans="2:4" x14ac:dyDescent="0.25">
      <c r="B30" s="186" t="str">
        <f ca="1">HYPERLINK("#"&amp;CELL("address",PPA_ued!$B$2),MID(CELL("filename",PPA_ued!$B$2),FIND("]",CELL("filename",PPA_ued!$B$2))+1,256))</f>
        <v>PPA_ued</v>
      </c>
      <c r="D30" s="202" t="s">
        <v>16</v>
      </c>
    </row>
    <row r="31" spans="2:4" x14ac:dyDescent="0.25">
      <c r="B31" s="186" t="str">
        <f ca="1">HYPERLINK("#"&amp;CELL("address",PPA_emi!$B$2),MID(CELL("filename",PPA_emi!$B$2),FIND("]",CELL("filename",PPA_emi!$B$2))+1,256))</f>
        <v>PPA_emi</v>
      </c>
      <c r="D31" s="202" t="s">
        <v>17</v>
      </c>
    </row>
    <row r="32" spans="2:4" ht="5.0999999999999996" customHeight="1" x14ac:dyDescent="0.25">
      <c r="B32" s="190"/>
      <c r="D32" s="187"/>
    </row>
    <row r="33" spans="2:4" x14ac:dyDescent="0.25">
      <c r="B33" s="185" t="str">
        <f ca="1">HYPERLINK("#"&amp;CELL("address",FBT!$B$2),MID(CELL("filename",FBT!$B$2),FIND("]",CELL("filename",FBT!$B$2))+1,256))</f>
        <v>FBT</v>
      </c>
      <c r="D33" s="201" t="s">
        <v>22</v>
      </c>
    </row>
    <row r="34" spans="2:4" x14ac:dyDescent="0.25">
      <c r="B34" s="186" t="str">
        <f ca="1">HYPERLINK("#"&amp;CELL("address",FBT_fec!$B$2),MID(CELL("filename",FBT_fec!$B$2),FIND("]",CELL("filename",FBT_fec!$B$2))+1,256))</f>
        <v>FBT_fec</v>
      </c>
      <c r="D34" s="202" t="s">
        <v>15</v>
      </c>
    </row>
    <row r="35" spans="2:4" x14ac:dyDescent="0.25">
      <c r="B35" s="186" t="str">
        <f ca="1">HYPERLINK("#"&amp;CELL("address",FBT_ued!$B$2),MID(CELL("filename",FBT_ued!$B$2),FIND("]",CELL("filename",FBT_ued!$B$2))+1,256))</f>
        <v>FBT_ued</v>
      </c>
      <c r="D35" s="202" t="s">
        <v>16</v>
      </c>
    </row>
    <row r="36" spans="2:4" x14ac:dyDescent="0.25">
      <c r="B36" s="186" t="str">
        <f ca="1">HYPERLINK("#"&amp;CELL("address",FBT_emi!$B$2),MID(CELL("filename",FBT_emi!$B$2),FIND("]",CELL("filename",FBT_emi!$B$2))+1,256))</f>
        <v>FBT_emi</v>
      </c>
      <c r="D36" s="202" t="s">
        <v>17</v>
      </c>
    </row>
    <row r="37" spans="2:4" ht="5.0999999999999996" customHeight="1" x14ac:dyDescent="0.25">
      <c r="B37" s="190"/>
      <c r="D37" s="187"/>
    </row>
    <row r="38" spans="2:4" x14ac:dyDescent="0.25">
      <c r="B38" s="185" t="str">
        <f ca="1">HYPERLINK("#"&amp;CELL("address",TRE!$B$2),MID(CELL("filename",TRE!$B$2),FIND("]",CELL("filename",TRE!$B$2))+1,256))</f>
        <v>TRE</v>
      </c>
      <c r="D38" s="201" t="s">
        <v>23</v>
      </c>
    </row>
    <row r="39" spans="2:4" x14ac:dyDescent="0.25">
      <c r="B39" s="186" t="str">
        <f ca="1">HYPERLINK("#"&amp;CELL("address",TRE_fec!$B$2),MID(CELL("filename",TRE_fec!$B$2),FIND("]",CELL("filename",TRE_fec!$B$2))+1,256))</f>
        <v>TRE_fec</v>
      </c>
      <c r="D39" s="202" t="s">
        <v>15</v>
      </c>
    </row>
    <row r="40" spans="2:4" x14ac:dyDescent="0.25">
      <c r="B40" s="186" t="str">
        <f ca="1">HYPERLINK("#"&amp;CELL("address",TRE_ued!$B$2),MID(CELL("filename",TRE_ued!$B$2),FIND("]",CELL("filename",TRE_ued!$B$2))+1,256))</f>
        <v>TRE_ued</v>
      </c>
      <c r="D40" s="202" t="s">
        <v>16</v>
      </c>
    </row>
    <row r="41" spans="2:4" x14ac:dyDescent="0.25">
      <c r="B41" s="186" t="str">
        <f ca="1">HYPERLINK("#"&amp;CELL("address",TRE_emi!$B$2),MID(CELL("filename",TRE_emi!$B$2),FIND("]",CELL("filename",TRE_emi!$B$2))+1,256))</f>
        <v>TRE_emi</v>
      </c>
      <c r="D41" s="202" t="s">
        <v>17</v>
      </c>
    </row>
    <row r="42" spans="2:4" ht="5.0999999999999996" customHeight="1" x14ac:dyDescent="0.25">
      <c r="B42" s="190"/>
      <c r="D42" s="187"/>
    </row>
    <row r="43" spans="2:4" x14ac:dyDescent="0.25">
      <c r="B43" s="185" t="str">
        <f ca="1">HYPERLINK("#"&amp;CELL("address",MAE!$B$2),MID(CELL("filename",MAE!$B$2),FIND("]",CELL("filename",MAE!$B$2))+1,256))</f>
        <v>MAE</v>
      </c>
      <c r="D43" s="201" t="s">
        <v>24</v>
      </c>
    </row>
    <row r="44" spans="2:4" x14ac:dyDescent="0.25">
      <c r="B44" s="186" t="str">
        <f ca="1">HYPERLINK("#"&amp;CELL("address",MAE_fec!$B$2),MID(CELL("filename",MAE_fec!$B$2),FIND("]",CELL("filename",MAE_fec!$B$2))+1,256))</f>
        <v>MAE_fec</v>
      </c>
      <c r="D44" s="202" t="s">
        <v>15</v>
      </c>
    </row>
    <row r="45" spans="2:4" x14ac:dyDescent="0.25">
      <c r="B45" s="186" t="str">
        <f ca="1">HYPERLINK("#"&amp;CELL("address",MAE_ued!$B$2),MID(CELL("filename",MAE_ued!$B$2),FIND("]",CELL("filename",MAE_ued!$B$2))+1,256))</f>
        <v>MAE_ued</v>
      </c>
      <c r="D45" s="202" t="s">
        <v>16</v>
      </c>
    </row>
    <row r="46" spans="2:4" x14ac:dyDescent="0.25">
      <c r="B46" s="186" t="str">
        <f ca="1">HYPERLINK("#"&amp;CELL("address",MAE_emi!$B$2),MID(CELL("filename",MAE_emi!$B$2),FIND("]",CELL("filename",MAE_emi!$B$2))+1,256))</f>
        <v>MAE_emi</v>
      </c>
      <c r="D46" s="202" t="s">
        <v>17</v>
      </c>
    </row>
    <row r="47" spans="2:4" ht="5.0999999999999996" customHeight="1" x14ac:dyDescent="0.25">
      <c r="B47" s="190"/>
      <c r="D47" s="187"/>
    </row>
    <row r="48" spans="2:4" x14ac:dyDescent="0.25">
      <c r="B48" s="185" t="str">
        <f ca="1">HYPERLINK("#"&amp;CELL("address",TEL!$B$2),MID(CELL("filename",TEL!$B$2),FIND("]",CELL("filename",TEL!$B$2))+1,256))</f>
        <v>TEL</v>
      </c>
      <c r="D48" s="201" t="s">
        <v>25</v>
      </c>
    </row>
    <row r="49" spans="2:4" x14ac:dyDescent="0.25">
      <c r="B49" s="186" t="str">
        <f ca="1">HYPERLINK("#"&amp;CELL("address",TEL_fec!$B$2),MID(CELL("filename",TEL_fec!$B$2),FIND("]",CELL("filename",TEL_fec!$B$2))+1,256))</f>
        <v>TEL_fec</v>
      </c>
      <c r="D49" s="202" t="s">
        <v>15</v>
      </c>
    </row>
    <row r="50" spans="2:4" x14ac:dyDescent="0.25">
      <c r="B50" s="186" t="str">
        <f ca="1">HYPERLINK("#"&amp;CELL("address",TEL_ued!$B$2),MID(CELL("filename",TEL_ued!$B$2),FIND("]",CELL("filename",TEL_ued!$B$2))+1,256))</f>
        <v>TEL_ued</v>
      </c>
      <c r="D50" s="202" t="s">
        <v>16</v>
      </c>
    </row>
    <row r="51" spans="2:4" x14ac:dyDescent="0.25">
      <c r="B51" s="186" t="str">
        <f ca="1">HYPERLINK("#"&amp;CELL("address",TEL_emi!$B$2),MID(CELL("filename",TEL_emi!$B$2),FIND("]",CELL("filename",TEL_emi!$B$2))+1,256))</f>
        <v>TEL_emi</v>
      </c>
      <c r="D51" s="202" t="s">
        <v>17</v>
      </c>
    </row>
    <row r="52" spans="2:4" ht="5.0999999999999996" customHeight="1" x14ac:dyDescent="0.25">
      <c r="B52" s="190"/>
      <c r="D52" s="187"/>
    </row>
    <row r="53" spans="2:4" x14ac:dyDescent="0.25">
      <c r="B53" s="185" t="str">
        <f ca="1">HYPERLINK("#"&amp;CELL("address",WWP!$B$2),MID(CELL("filename",WWP!$B$2),FIND("]",CELL("filename",WWP!$B$2))+1,256))</f>
        <v>WWP</v>
      </c>
      <c r="D53" s="201" t="s">
        <v>26</v>
      </c>
    </row>
    <row r="54" spans="2:4" x14ac:dyDescent="0.25">
      <c r="B54" s="186" t="str">
        <f ca="1">HYPERLINK("#"&amp;CELL("address",WWP_fec!$B$2),MID(CELL("filename",WWP_fec!$B$2),FIND("]",CELL("filename",WWP_fec!$B$2))+1,256))</f>
        <v>WWP_fec</v>
      </c>
      <c r="D54" s="202" t="s">
        <v>15</v>
      </c>
    </row>
    <row r="55" spans="2:4" x14ac:dyDescent="0.25">
      <c r="B55" s="186" t="str">
        <f ca="1">HYPERLINK("#"&amp;CELL("address",WWP_ued!$B$2),MID(CELL("filename",WWP_ued!$B$2),FIND("]",CELL("filename",WWP_ued!$B$2))+1,256))</f>
        <v>WWP_ued</v>
      </c>
      <c r="D55" s="202" t="s">
        <v>16</v>
      </c>
    </row>
    <row r="56" spans="2:4" x14ac:dyDescent="0.25">
      <c r="B56" s="186" t="str">
        <f ca="1">HYPERLINK("#"&amp;CELL("address",WWP_emi!$B$2),MID(CELL("filename",WWP_emi!$B$2),FIND("]",CELL("filename",WWP_emi!$B$2))+1,256))</f>
        <v>WWP_emi</v>
      </c>
      <c r="D56" s="202" t="s">
        <v>17</v>
      </c>
    </row>
    <row r="57" spans="2:4" ht="5.0999999999999996" customHeight="1" x14ac:dyDescent="0.25">
      <c r="B57" s="190"/>
      <c r="D57" s="187"/>
    </row>
    <row r="58" spans="2:4" x14ac:dyDescent="0.25">
      <c r="B58" s="185" t="str">
        <f ca="1">HYPERLINK("#"&amp;CELL("address",OIS!$B$2),MID(CELL("filename",OIS!$B$2),FIND("]",CELL("filename",OIS!$B$2))+1,256))</f>
        <v>OIS</v>
      </c>
      <c r="D58" s="201" t="s">
        <v>27</v>
      </c>
    </row>
    <row r="59" spans="2:4" x14ac:dyDescent="0.25">
      <c r="B59" s="186" t="str">
        <f ca="1">HYPERLINK("#"&amp;CELL("address",OIS_fec!$B$2),MID(CELL("filename",OIS_fec!$B$2),FIND("]",CELL("filename",OIS_fec!$B$2))+1,256))</f>
        <v>OIS_fec</v>
      </c>
      <c r="D59" s="202" t="s">
        <v>15</v>
      </c>
    </row>
    <row r="60" spans="2:4" x14ac:dyDescent="0.25">
      <c r="B60" s="186" t="str">
        <f ca="1">HYPERLINK("#"&amp;CELL("address",OIS_ued!$B$2),MID(CELL("filename",OIS_ued!$B$2),FIND("]",CELL("filename",OIS_ued!$B$2))+1,256))</f>
        <v>OIS_ued</v>
      </c>
      <c r="D60" s="202" t="s">
        <v>16</v>
      </c>
    </row>
    <row r="61" spans="2:4" x14ac:dyDescent="0.25">
      <c r="B61" s="186" t="str">
        <f ca="1">HYPERLINK("#"&amp;CELL("address",OIS_emi!$B$2),MID(CELL("filename",OIS_emi!$B$2),FIND("]",CELL("filename",OIS_emi!$B$2))+1,256))</f>
        <v>OIS_emi</v>
      </c>
      <c r="D61" s="202" t="s">
        <v>17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Summary"</f>
        <v>FR: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2" customHeight="1" x14ac:dyDescent="0.25">
      <c r="A3" s="30" t="s">
        <v>57</v>
      </c>
      <c r="B3" s="203">
        <f>ISI!B$3+NFM!B$3+CHI!B$3+NMM!B$3+PPA!B$3+FBT!B$3+TRE!B$3+MAE!B$3+TEL!B$3+WWP!B$3+OIS!B$3</f>
        <v>368548.77319125482</v>
      </c>
      <c r="C3" s="203">
        <f>ISI!C$3+NFM!C$3+CHI!C$3+NMM!C$3+PPA!C$3+FBT!C$3+TRE!C$3+MAE!C$3+TEL!C$3+WWP!C$3+OIS!C$3</f>
        <v>369602.53140166088</v>
      </c>
      <c r="D3" s="203">
        <f>ISI!D$3+NFM!D$3+CHI!D$3+NMM!D$3+PPA!D$3+FBT!D$3+TRE!D$3+MAE!D$3+TEL!D$3+WWP!D$3+OIS!D$3</f>
        <v>365735.94975535927</v>
      </c>
      <c r="E3" s="203">
        <f>ISI!E$3+NFM!E$3+CHI!E$3+NMM!E$3+PPA!E$3+FBT!E$3+TRE!E$3+MAE!E$3+TEL!E$3+WWP!E$3+OIS!E$3</f>
        <v>362264.89591012162</v>
      </c>
      <c r="F3" s="203">
        <f>ISI!F$3+NFM!F$3+CHI!F$3+NMM!F$3+PPA!F$3+FBT!F$3+TRE!F$3+MAE!F$3+TEL!F$3+WWP!F$3+OIS!F$3</f>
        <v>367009.41962495737</v>
      </c>
      <c r="G3" s="203">
        <f>ISI!G$3+NFM!G$3+CHI!G$3+NMM!G$3+PPA!G$3+FBT!G$3+TRE!G$3+MAE!G$3+TEL!G$3+WWP!G$3+OIS!G$3</f>
        <v>366105.94449568872</v>
      </c>
      <c r="H3" s="203">
        <f>ISI!H$3+NFM!H$3+CHI!H$3+NMM!H$3+PPA!H$3+FBT!H$3+TRE!H$3+MAE!H$3+TEL!H$3+WWP!H$3+OIS!H$3</f>
        <v>371756.02772498608</v>
      </c>
      <c r="I3" s="203">
        <f>ISI!I$3+NFM!I$3+CHI!I$3+NMM!I$3+PPA!I$3+FBT!I$3+TRE!I$3+MAE!I$3+TEL!I$3+WWP!I$3+OIS!I$3</f>
        <v>385126.27982513339</v>
      </c>
      <c r="J3" s="203">
        <f>ISI!J$3+NFM!J$3+CHI!J$3+NMM!J$3+PPA!J$3+FBT!J$3+TRE!J$3+MAE!J$3+TEL!J$3+WWP!J$3+OIS!J$3</f>
        <v>382773.00739688246</v>
      </c>
      <c r="K3" s="203">
        <f>ISI!K$3+NFM!K$3+CHI!K$3+NMM!K$3+PPA!K$3+FBT!K$3+TRE!K$3+MAE!K$3+TEL!K$3+WWP!K$3+OIS!K$3</f>
        <v>356385.35768328165</v>
      </c>
      <c r="L3" s="203">
        <f>ISI!L$3+NFM!L$3+CHI!L$3+NMM!L$3+PPA!L$3+FBT!L$3+TRE!L$3+MAE!L$3+TEL!L$3+WWP!L$3+OIS!L$3</f>
        <v>353217.47701967257</v>
      </c>
      <c r="M3" s="203">
        <f>ISI!M$3+NFM!M$3+CHI!M$3+NMM!M$3+PPA!M$3+FBT!M$3+TRE!M$3+MAE!M$3+TEL!M$3+WWP!M$3+OIS!M$3</f>
        <v>363666.92218748713</v>
      </c>
      <c r="N3" s="203">
        <f>ISI!N$3+NFM!N$3+CHI!N$3+NMM!N$3+PPA!N$3+FBT!N$3+TRE!N$3+MAE!N$3+TEL!N$3+WWP!N$3+OIS!N$3</f>
        <v>357946.94085220195</v>
      </c>
      <c r="O3" s="203">
        <f>ISI!O$3+NFM!O$3+CHI!O$3+NMM!O$3+PPA!O$3+FBT!O$3+TRE!O$3+MAE!O$3+TEL!O$3+WWP!O$3+OIS!O$3</f>
        <v>363468.32852578734</v>
      </c>
      <c r="P3" s="203">
        <f>ISI!P$3+NFM!P$3+CHI!P$3+NMM!P$3+PPA!P$3+FBT!P$3+TRE!P$3+MAE!P$3+TEL!P$3+WWP!P$3+OIS!P$3</f>
        <v>362970.28575851396</v>
      </c>
      <c r="Q3" s="203">
        <f>ISI!Q$3+NFM!Q$3+CHI!Q$3+NMM!Q$3+PPA!Q$3+FBT!Q$3+TRE!Q$3+MAE!Q$3+TEL!Q$3+WWP!Q$3+OIS!Q$3</f>
        <v>363508.81747199997</v>
      </c>
      <c r="R3" s="203">
        <f>ISI!R$3+NFM!R$3+CHI!R$3+NMM!R$3+PPA!R$3+FBT!R$3+TRE!R$3+MAE!R$3+TEL!R$3+WWP!R$3+OIS!R$3</f>
        <v>360764.64351364528</v>
      </c>
      <c r="S3" s="203">
        <f>ISI!S$3+NFM!S$3+CHI!S$3+NMM!S$3+PPA!S$3+FBT!S$3+TRE!S$3+MAE!S$3+TEL!S$3+WWP!S$3+OIS!S$3</f>
        <v>367670.32437839545</v>
      </c>
      <c r="T3" s="203">
        <f>ISI!T$3+NFM!T$3+CHI!T$3+NMM!T$3+PPA!T$3+FBT!T$3+TRE!T$3+MAE!T$3+TEL!T$3+WWP!T$3+OIS!T$3</f>
        <v>372092.05256303214</v>
      </c>
      <c r="U3" s="203">
        <f>ISI!U$3+NFM!U$3+CHI!U$3+NMM!U$3+PPA!U$3+FBT!U$3+TRE!U$3+MAE!U$3+TEL!U$3+WWP!U$3+OIS!U$3</f>
        <v>383327.25521338976</v>
      </c>
      <c r="V3" s="203">
        <f>ISI!V$3+NFM!V$3+CHI!V$3+NMM!V$3+PPA!V$3+FBT!V$3+TRE!V$3+MAE!V$3+TEL!V$3+WWP!V$3+OIS!V$3</f>
        <v>335792.76486898569</v>
      </c>
      <c r="W3" s="203">
        <f>ISI!W$3+NFM!W$3+CHI!W$3+NMM!W$3+PPA!W$3+FBT!W$3+TRE!W$3+MAE!W$3+TEL!W$3+WWP!W$3+OIS!W$3</f>
        <v>357372.90920139052</v>
      </c>
      <c r="X3" s="203">
        <f>ISI!X$3+NFM!X$3+CHI!X$3+NMM!X$3+PPA!X$3+FBT!X$3+TRE!X$3+MAE!X$3+TEL!X$3+WWP!X$3+OIS!X$3</f>
        <v>371424.09281029296</v>
      </c>
      <c r="Y3" s="203">
        <f>ISI!Y$3+NFM!Y$3+CHI!Y$3+NMM!Y$3+PPA!Y$3+FBT!Y$3+TRE!Y$3+MAE!Y$3+TEL!Y$3+WWP!Y$3+OIS!Y$3</f>
        <v>389726.50748228119</v>
      </c>
    </row>
    <row r="4" spans="1:25" ht="12" customHeight="1" x14ac:dyDescent="0.25">
      <c r="A4" s="12" t="s">
        <v>14</v>
      </c>
      <c r="B4" s="204">
        <f>ISI!B$3</f>
        <v>8692.3054764518965</v>
      </c>
      <c r="C4" s="204">
        <f>ISI!C$3</f>
        <v>7605.9073761231421</v>
      </c>
      <c r="D4" s="204">
        <f>ISI!D$3</f>
        <v>6723.2676843323261</v>
      </c>
      <c r="E4" s="204">
        <f>ISI!E$3</f>
        <v>6283.6233830078281</v>
      </c>
      <c r="F4" s="204">
        <f>ISI!F$3</f>
        <v>7144.4796103621593</v>
      </c>
      <c r="G4" s="204">
        <f>ISI!G$3</f>
        <v>7398.3194091838568</v>
      </c>
      <c r="H4" s="204">
        <f>ISI!H$3</f>
        <v>7164.0663122254573</v>
      </c>
      <c r="I4" s="204">
        <f>ISI!I$3</f>
        <v>8065.1566421752477</v>
      </c>
      <c r="J4" s="204">
        <f>ISI!J$3</f>
        <v>8179.6246996364152</v>
      </c>
      <c r="K4" s="204">
        <f>ISI!K$3</f>
        <v>5575.8048661321209</v>
      </c>
      <c r="L4" s="204">
        <f>ISI!L$3</f>
        <v>5696.2334936573488</v>
      </c>
      <c r="M4" s="204">
        <f>ISI!M$3</f>
        <v>6820.9081149716767</v>
      </c>
      <c r="N4" s="204">
        <f>ISI!N$3</f>
        <v>4691.9828884035442</v>
      </c>
      <c r="O4" s="204">
        <f>ISI!O$3</f>
        <v>4774.730188310743</v>
      </c>
      <c r="P4" s="204">
        <f>ISI!P$3</f>
        <v>4251.4287360526996</v>
      </c>
      <c r="Q4" s="204">
        <f>ISI!Q$3</f>
        <v>4465.1955741715828</v>
      </c>
      <c r="R4" s="204">
        <f>ISI!R$3</f>
        <v>3966.6375459128822</v>
      </c>
      <c r="S4" s="204">
        <f>ISI!S$3</f>
        <v>4695.14823128445</v>
      </c>
      <c r="T4" s="204">
        <f>ISI!T$3</f>
        <v>4842.6883887327313</v>
      </c>
      <c r="U4" s="204">
        <f>ISI!U$3</f>
        <v>3573.4967820455654</v>
      </c>
      <c r="V4" s="204">
        <f>ISI!V$3</f>
        <v>2576.4544898154304</v>
      </c>
      <c r="W4" s="204">
        <f>ISI!W$3</f>
        <v>3806.4831217784867</v>
      </c>
      <c r="X4" s="204">
        <f>ISI!X$3</f>
        <v>7390.0676456953388</v>
      </c>
      <c r="Y4" s="204">
        <f>ISI!Y$3</f>
        <v>6869.54571285561</v>
      </c>
    </row>
    <row r="5" spans="1:25" ht="12" customHeight="1" x14ac:dyDescent="0.25">
      <c r="A5" s="13" t="s">
        <v>18</v>
      </c>
      <c r="B5" s="205">
        <f>NFM!B$3</f>
        <v>2705.3776615234856</v>
      </c>
      <c r="C5" s="205">
        <f>NFM!C$3</f>
        <v>2367.2490533983737</v>
      </c>
      <c r="D5" s="205">
        <f>NFM!D$3</f>
        <v>2092.53784912538</v>
      </c>
      <c r="E5" s="205">
        <f>NFM!E$3</f>
        <v>1955.7037404942939</v>
      </c>
      <c r="F5" s="205">
        <f>NFM!F$3</f>
        <v>2223.6350981274404</v>
      </c>
      <c r="G5" s="205">
        <f>NFM!G$3</f>
        <v>2302.6397446160213</v>
      </c>
      <c r="H5" s="205">
        <f>NFM!H$3</f>
        <v>2229.7312282999751</v>
      </c>
      <c r="I5" s="205">
        <f>NFM!I$3</f>
        <v>2510.1849763033265</v>
      </c>
      <c r="J5" s="205">
        <f>NFM!J$3</f>
        <v>2545.811810455943</v>
      </c>
      <c r="K5" s="205">
        <f>NFM!K$3</f>
        <v>2405.7166770951389</v>
      </c>
      <c r="L5" s="205">
        <f>NFM!L$3</f>
        <v>2569.7746686806486</v>
      </c>
      <c r="M5" s="205">
        <f>NFM!M$3</f>
        <v>2813.6631860854586</v>
      </c>
      <c r="N5" s="205">
        <f>NFM!N$3</f>
        <v>3020.4394497413755</v>
      </c>
      <c r="O5" s="205">
        <f>NFM!O$3</f>
        <v>2963.226306440512</v>
      </c>
      <c r="P5" s="205">
        <f>NFM!P$3</f>
        <v>3158.0204899534929</v>
      </c>
      <c r="Q5" s="205">
        <f>NFM!Q$3</f>
        <v>3422.9330138284176</v>
      </c>
      <c r="R5" s="205">
        <f>NFM!R$3</f>
        <v>3215.9390894802577</v>
      </c>
      <c r="S5" s="205">
        <f>NFM!S$3</f>
        <v>3063.8687433754999</v>
      </c>
      <c r="T5" s="205">
        <f>NFM!T$3</f>
        <v>2527.4108598897419</v>
      </c>
      <c r="U5" s="205">
        <f>NFM!U$3</f>
        <v>2446.8330847557231</v>
      </c>
      <c r="V5" s="205">
        <f>NFM!V$3</f>
        <v>2007.0939007425095</v>
      </c>
      <c r="W5" s="205">
        <f>NFM!W$3</f>
        <v>2216.8730213356143</v>
      </c>
      <c r="X5" s="205">
        <f>NFM!X$3</f>
        <v>3522.7674003423695</v>
      </c>
      <c r="Y5" s="205">
        <f>NFM!Y$3</f>
        <v>3412.7097177769665</v>
      </c>
    </row>
    <row r="6" spans="1:25" ht="12" customHeight="1" x14ac:dyDescent="0.25">
      <c r="A6" s="14" t="s">
        <v>45</v>
      </c>
      <c r="B6" s="204">
        <f>NFM!B$4</f>
        <v>110.6842754087117</v>
      </c>
      <c r="C6" s="204">
        <f>NFM!C$4</f>
        <v>96.850524758087644</v>
      </c>
      <c r="D6" s="204">
        <f>NFM!D$4</f>
        <v>85.611350640530901</v>
      </c>
      <c r="E6" s="204">
        <f>NFM!E$4</f>
        <v>126.74352619811491</v>
      </c>
      <c r="F6" s="204">
        <f>NFM!F$4</f>
        <v>132.73738601516271</v>
      </c>
      <c r="G6" s="204">
        <f>NFM!G$4</f>
        <v>209.94054426969609</v>
      </c>
      <c r="H6" s="204">
        <f>NFM!H$4</f>
        <v>183.92645400510071</v>
      </c>
      <c r="I6" s="204">
        <f>NFM!I$4</f>
        <v>207.06057112558659</v>
      </c>
      <c r="J6" s="204">
        <f>NFM!J$4</f>
        <v>209.99936356386371</v>
      </c>
      <c r="K6" s="204">
        <f>NFM!K$4</f>
        <v>142.34261385377039</v>
      </c>
      <c r="L6" s="204">
        <f>NFM!L$4</f>
        <v>152.33619900436341</v>
      </c>
      <c r="M6" s="204">
        <f>NFM!M$4</f>
        <v>163.54166109607081</v>
      </c>
      <c r="N6" s="204">
        <f>NFM!N$4</f>
        <v>172.53684261106491</v>
      </c>
      <c r="O6" s="204">
        <f>NFM!O$4</f>
        <v>166.17883516556179</v>
      </c>
      <c r="P6" s="204">
        <f>NFM!P$4</f>
        <v>189.22216581105559</v>
      </c>
      <c r="Q6" s="204">
        <f>NFM!Q$4</f>
        <v>215.61486009960049</v>
      </c>
      <c r="R6" s="204">
        <f>NFM!R$4</f>
        <v>194.87776973405741</v>
      </c>
      <c r="S6" s="204">
        <f>NFM!S$4</f>
        <v>207.09282362174679</v>
      </c>
      <c r="T6" s="204">
        <f>NFM!T$4</f>
        <v>162.26475187197261</v>
      </c>
      <c r="U6" s="204">
        <f>NFM!U$4</f>
        <v>168.31529803505549</v>
      </c>
      <c r="V6" s="204">
        <f>NFM!V$4</f>
        <v>117.8829558094572</v>
      </c>
      <c r="W6" s="204">
        <f>NFM!W$4</f>
        <v>120.4293619993844</v>
      </c>
      <c r="X6" s="204">
        <f>NFM!X$4</f>
        <v>245.3958076375323</v>
      </c>
      <c r="Y6" s="204">
        <f>NFM!Y$4</f>
        <v>151.79357525241161</v>
      </c>
    </row>
    <row r="7" spans="1:25" ht="12" customHeight="1" x14ac:dyDescent="0.25">
      <c r="A7" s="14" t="s">
        <v>58</v>
      </c>
      <c r="B7" s="204">
        <f>NFM!B$5</f>
        <v>2008.4549309882773</v>
      </c>
      <c r="C7" s="204">
        <f>NFM!C$5</f>
        <v>1757.4304326508982</v>
      </c>
      <c r="D7" s="204">
        <f>NFM!D$5</f>
        <v>1553.4866060026382</v>
      </c>
      <c r="E7" s="204">
        <f>NFM!E$5</f>
        <v>1451.9018460942091</v>
      </c>
      <c r="F7" s="204">
        <f>NFM!F$5</f>
        <v>1650.8123583151314</v>
      </c>
      <c r="G7" s="204">
        <f>NFM!G$5</f>
        <v>1709.4648984272646</v>
      </c>
      <c r="H7" s="204">
        <f>NFM!H$5</f>
        <v>1655.3380860459054</v>
      </c>
      <c r="I7" s="204">
        <f>NFM!I$5</f>
        <v>1863.5451401302787</v>
      </c>
      <c r="J7" s="204">
        <f>NFM!J$5</f>
        <v>1889.9942720747736</v>
      </c>
      <c r="K7" s="204">
        <f>NFM!K$5</f>
        <v>1281.0835246839331</v>
      </c>
      <c r="L7" s="204">
        <f>NFM!L$5</f>
        <v>1371.0257910392709</v>
      </c>
      <c r="M7" s="204">
        <f>NFM!M$5</f>
        <v>1471.8749498646366</v>
      </c>
      <c r="N7" s="204">
        <f>NFM!N$5</f>
        <v>1552.8315834995847</v>
      </c>
      <c r="O7" s="204">
        <f>NFM!O$5</f>
        <v>1495.6095164900562</v>
      </c>
      <c r="P7" s="204">
        <f>NFM!P$5</f>
        <v>1702.9994922995002</v>
      </c>
      <c r="Q7" s="204">
        <f>NFM!Q$5</f>
        <v>1940.5337408964044</v>
      </c>
      <c r="R7" s="204">
        <f>NFM!R$5</f>
        <v>1753.8999276065163</v>
      </c>
      <c r="S7" s="204">
        <f>NFM!S$5</f>
        <v>1863.8354125957217</v>
      </c>
      <c r="T7" s="204">
        <f>NFM!T$5</f>
        <v>1460.3827668477529</v>
      </c>
      <c r="U7" s="204">
        <f>NFM!U$5</f>
        <v>1514.8376823154999</v>
      </c>
      <c r="V7" s="204">
        <f>NFM!V$5</f>
        <v>1060.9466022851152</v>
      </c>
      <c r="W7" s="204">
        <f>NFM!W$5</f>
        <v>1083.8642579944599</v>
      </c>
      <c r="X7" s="204">
        <f>NFM!X$5</f>
        <v>2208.5622687377909</v>
      </c>
      <c r="Y7" s="204">
        <f>NFM!Y$5</f>
        <v>1366.1421772717042</v>
      </c>
    </row>
    <row r="8" spans="1:25" ht="12" customHeight="1" x14ac:dyDescent="0.25">
      <c r="A8" s="14" t="s">
        <v>47</v>
      </c>
      <c r="B8" s="204">
        <f>NFM!B$8</f>
        <v>586.23845512649677</v>
      </c>
      <c r="C8" s="204">
        <f>NFM!C$8</f>
        <v>512.96809598938785</v>
      </c>
      <c r="D8" s="204">
        <f>NFM!D$8</f>
        <v>453.43989248221101</v>
      </c>
      <c r="E8" s="204">
        <f>NFM!E$8</f>
        <v>377.05836820196993</v>
      </c>
      <c r="F8" s="204">
        <f>NFM!F$8</f>
        <v>440.08535379714641</v>
      </c>
      <c r="G8" s="204">
        <f>NFM!G$8</f>
        <v>383.2343019190605</v>
      </c>
      <c r="H8" s="204">
        <f>NFM!H$8</f>
        <v>390.46668824896909</v>
      </c>
      <c r="I8" s="204">
        <f>NFM!I$8</f>
        <v>439.57926504746138</v>
      </c>
      <c r="J8" s="204">
        <f>NFM!J$8</f>
        <v>445.81817481730542</v>
      </c>
      <c r="K8" s="204">
        <f>NFM!K$8</f>
        <v>982.29053855743564</v>
      </c>
      <c r="L8" s="204">
        <f>NFM!L$8</f>
        <v>1046.4126786370141</v>
      </c>
      <c r="M8" s="204">
        <f>NFM!M$8</f>
        <v>1178.246575124751</v>
      </c>
      <c r="N8" s="204">
        <f>NFM!N$8</f>
        <v>1295.0710236307259</v>
      </c>
      <c r="O8" s="204">
        <f>NFM!O$8</f>
        <v>1301.4379547848939</v>
      </c>
      <c r="P8" s="204">
        <f>NFM!P$8</f>
        <v>1265.798831842937</v>
      </c>
      <c r="Q8" s="204">
        <f>NFM!Q$8</f>
        <v>1266.784412832413</v>
      </c>
      <c r="R8" s="204">
        <f>NFM!R$8</f>
        <v>1267.161392139684</v>
      </c>
      <c r="S8" s="204">
        <f>NFM!S$8</f>
        <v>992.94050715803132</v>
      </c>
      <c r="T8" s="204">
        <f>NFM!T$8</f>
        <v>904.7633411700167</v>
      </c>
      <c r="U8" s="204">
        <f>NFM!U$8</f>
        <v>763.68010440516775</v>
      </c>
      <c r="V8" s="204">
        <f>NFM!V$8</f>
        <v>828.26434264793716</v>
      </c>
      <c r="W8" s="204">
        <f>NFM!W$8</f>
        <v>1012.57940134177</v>
      </c>
      <c r="X8" s="204">
        <f>NFM!X$8</f>
        <v>1068.8093239670461</v>
      </c>
      <c r="Y8" s="204">
        <f>NFM!Y$8</f>
        <v>1894.773965252851</v>
      </c>
    </row>
    <row r="9" spans="1:25" ht="12" customHeight="1" x14ac:dyDescent="0.25">
      <c r="A9" s="13" t="s">
        <v>19</v>
      </c>
      <c r="B9" s="205">
        <f>CHI!B$3</f>
        <v>31659.752452691533</v>
      </c>
      <c r="C9" s="205">
        <f>CHI!C$3</f>
        <v>32107.934895926956</v>
      </c>
      <c r="D9" s="205">
        <f>CHI!D$3</f>
        <v>30263.258178746175</v>
      </c>
      <c r="E9" s="205">
        <f>CHI!E$3</f>
        <v>30570.259109274455</v>
      </c>
      <c r="F9" s="205">
        <f>CHI!F$3</f>
        <v>30068.566089328335</v>
      </c>
      <c r="G9" s="205">
        <f>CHI!G$3</f>
        <v>30917.262201724472</v>
      </c>
      <c r="H9" s="205">
        <f>CHI!H$3</f>
        <v>31987.543432084964</v>
      </c>
      <c r="I9" s="205">
        <f>CHI!I$3</f>
        <v>31514.320097908225</v>
      </c>
      <c r="J9" s="205">
        <f>CHI!J$3</f>
        <v>30579.769012495301</v>
      </c>
      <c r="K9" s="205">
        <f>CHI!K$3</f>
        <v>29401.263024500142</v>
      </c>
      <c r="L9" s="205">
        <f>CHI!L$3</f>
        <v>28867.125491815976</v>
      </c>
      <c r="M9" s="205">
        <f>CHI!M$3</f>
        <v>30013.939702192423</v>
      </c>
      <c r="N9" s="205">
        <f>CHI!N$3</f>
        <v>29705.083229547352</v>
      </c>
      <c r="O9" s="205">
        <f>CHI!O$3</f>
        <v>31773.561131903236</v>
      </c>
      <c r="P9" s="205">
        <f>CHI!P$3</f>
        <v>31728.052012383894</v>
      </c>
      <c r="Q9" s="205">
        <f>CHI!Q$3</f>
        <v>33606.995291999992</v>
      </c>
      <c r="R9" s="205">
        <f>CHI!R$3</f>
        <v>32674.024896777464</v>
      </c>
      <c r="S9" s="205">
        <f>CHI!S$3</f>
        <v>34090.573016219212</v>
      </c>
      <c r="T9" s="205">
        <f>CHI!T$3</f>
        <v>33217.361696443477</v>
      </c>
      <c r="U9" s="205">
        <f>CHI!U$3</f>
        <v>34230.499693215796</v>
      </c>
      <c r="V9" s="205">
        <f>CHI!V$3</f>
        <v>30638.395154732319</v>
      </c>
      <c r="W9" s="205">
        <f>CHI!W$3</f>
        <v>31371.236982637303</v>
      </c>
      <c r="X9" s="205">
        <f>CHI!X$3</f>
        <v>34677.532645980333</v>
      </c>
      <c r="Y9" s="205">
        <f>CHI!Y$3</f>
        <v>31840.300000000003</v>
      </c>
    </row>
    <row r="10" spans="1:25" ht="12" customHeight="1" x14ac:dyDescent="0.25">
      <c r="A10" s="14" t="s">
        <v>59</v>
      </c>
      <c r="B10" s="204">
        <f>CHI!B$5</f>
        <v>2983.357388479762</v>
      </c>
      <c r="C10" s="204">
        <f>CHI!C$5</f>
        <v>3848.6789850564019</v>
      </c>
      <c r="D10" s="204">
        <f>CHI!D$5</f>
        <v>4027.5919753518028</v>
      </c>
      <c r="E10" s="204">
        <f>CHI!E$5</f>
        <v>4972.5763381456254</v>
      </c>
      <c r="F10" s="204">
        <f>CHI!F$5</f>
        <v>5004.279609251902</v>
      </c>
      <c r="G10" s="204">
        <f>CHI!G$5</f>
        <v>5089.6548142778784</v>
      </c>
      <c r="H10" s="204">
        <f>CHI!H$5</f>
        <v>5612.7477880038596</v>
      </c>
      <c r="I10" s="204">
        <f>CHI!I$5</f>
        <v>5719.8580658168721</v>
      </c>
      <c r="J10" s="204">
        <f>CHI!J$5</f>
        <v>5762.820828029302</v>
      </c>
      <c r="K10" s="204">
        <f>CHI!K$5</f>
        <v>5513.3641112863634</v>
      </c>
      <c r="L10" s="204">
        <f>CHI!L$5</f>
        <v>5890.1877106800812</v>
      </c>
      <c r="M10" s="204">
        <f>CHI!M$5</f>
        <v>6554.5875095307574</v>
      </c>
      <c r="N10" s="204">
        <f>CHI!N$5</f>
        <v>6083.6855491282413</v>
      </c>
      <c r="O10" s="204">
        <f>CHI!O$5</f>
        <v>7214.8734113426262</v>
      </c>
      <c r="P10" s="204">
        <f>CHI!P$5</f>
        <v>5797.7100770481056</v>
      </c>
      <c r="Q10" s="204">
        <f>CHI!Q$5</f>
        <v>6570.8783996810162</v>
      </c>
      <c r="R10" s="204">
        <f>CHI!R$5</f>
        <v>6208.9506588056347</v>
      </c>
      <c r="S10" s="204">
        <f>CHI!S$5</f>
        <v>7929.434710374444</v>
      </c>
      <c r="T10" s="204">
        <f>CHI!T$5</f>
        <v>8010.7242994957733</v>
      </c>
      <c r="U10" s="204">
        <f>CHI!U$5</f>
        <v>7719.2254374369659</v>
      </c>
      <c r="V10" s="204">
        <f>CHI!V$5</f>
        <v>4789.1912829832791</v>
      </c>
      <c r="W10" s="204">
        <f>CHI!W$5</f>
        <v>7213.9742083858991</v>
      </c>
      <c r="X10" s="204">
        <f>CHI!X$5</f>
        <v>7226.7216948568794</v>
      </c>
      <c r="Y10" s="204">
        <f>CHI!Y$5</f>
        <v>6538.7250324696024</v>
      </c>
    </row>
    <row r="11" spans="1:25" ht="12" customHeight="1" x14ac:dyDescent="0.25">
      <c r="A11" s="14" t="s">
        <v>49</v>
      </c>
      <c r="B11" s="204">
        <f>CHI!B$6</f>
        <v>14718.571893166391</v>
      </c>
      <c r="C11" s="204">
        <f>CHI!C$6</f>
        <v>12722.596623384479</v>
      </c>
      <c r="D11" s="204">
        <f>CHI!D$6</f>
        <v>10672.10953473303</v>
      </c>
      <c r="E11" s="204">
        <f>CHI!E$6</f>
        <v>9367.7975455696796</v>
      </c>
      <c r="F11" s="204">
        <f>CHI!F$6</f>
        <v>9519.5348196604755</v>
      </c>
      <c r="G11" s="204">
        <f>CHI!G$6</f>
        <v>9933.9521839174267</v>
      </c>
      <c r="H11" s="204">
        <f>CHI!H$6</f>
        <v>9186.2951410067617</v>
      </c>
      <c r="I11" s="204">
        <f>CHI!I$6</f>
        <v>9649.4062543302043</v>
      </c>
      <c r="J11" s="204">
        <f>CHI!J$6</f>
        <v>9838.1925574026009</v>
      </c>
      <c r="K11" s="204">
        <f>CHI!K$6</f>
        <v>9557.8314955849382</v>
      </c>
      <c r="L11" s="204">
        <f>CHI!L$6</f>
        <v>8846.0069338182911</v>
      </c>
      <c r="M11" s="204">
        <f>CHI!M$6</f>
        <v>9369.6563924066377</v>
      </c>
      <c r="N11" s="204">
        <f>CHI!N$6</f>
        <v>9838.5070579074236</v>
      </c>
      <c r="O11" s="204">
        <f>CHI!O$6</f>
        <v>10409.81816328083</v>
      </c>
      <c r="P11" s="204">
        <f>CHI!P$6</f>
        <v>12473.524288276971</v>
      </c>
      <c r="Q11" s="204">
        <f>CHI!Q$6</f>
        <v>12883.403610318979</v>
      </c>
      <c r="R11" s="204">
        <f>CHI!R$6</f>
        <v>12398.42250433074</v>
      </c>
      <c r="S11" s="204">
        <f>CHI!S$6</f>
        <v>12145.899030752569</v>
      </c>
      <c r="T11" s="204">
        <f>CHI!T$6</f>
        <v>11310.663244334581</v>
      </c>
      <c r="U11" s="204">
        <f>CHI!U$6</f>
        <v>12387.87075494391</v>
      </c>
      <c r="V11" s="204">
        <f>CHI!V$6</f>
        <v>12653.729182343121</v>
      </c>
      <c r="W11" s="204">
        <f>CHI!W$6</f>
        <v>9883.6585095331866</v>
      </c>
      <c r="X11" s="204">
        <f>CHI!X$6</f>
        <v>13365.805076944909</v>
      </c>
      <c r="Y11" s="204">
        <f>CHI!Y$6</f>
        <v>11282.474967530399</v>
      </c>
    </row>
    <row r="12" spans="1:25" ht="12" customHeight="1" x14ac:dyDescent="0.25">
      <c r="A12" s="14" t="s">
        <v>50</v>
      </c>
      <c r="B12" s="204">
        <f>CHI!B$7</f>
        <v>13957.82317104538</v>
      </c>
      <c r="C12" s="204">
        <f>CHI!C$7</f>
        <v>15536.659287486071</v>
      </c>
      <c r="D12" s="204">
        <f>CHI!D$7</f>
        <v>15563.55666866134</v>
      </c>
      <c r="E12" s="204">
        <f>CHI!E$7</f>
        <v>16229.88522555915</v>
      </c>
      <c r="F12" s="204">
        <f>CHI!F$7</f>
        <v>15544.751660415959</v>
      </c>
      <c r="G12" s="204">
        <f>CHI!G$7</f>
        <v>15893.65520352917</v>
      </c>
      <c r="H12" s="204">
        <f>CHI!H$7</f>
        <v>17188.500503074341</v>
      </c>
      <c r="I12" s="204">
        <f>CHI!I$7</f>
        <v>16145.05577776115</v>
      </c>
      <c r="J12" s="204">
        <f>CHI!J$7</f>
        <v>14978.7556270634</v>
      </c>
      <c r="K12" s="204">
        <f>CHI!K$7</f>
        <v>14330.067417628839</v>
      </c>
      <c r="L12" s="204">
        <f>CHI!L$7</f>
        <v>14130.930847317601</v>
      </c>
      <c r="M12" s="204">
        <f>CHI!M$7</f>
        <v>14089.695800255029</v>
      </c>
      <c r="N12" s="204">
        <f>CHI!N$7</f>
        <v>13782.89062251169</v>
      </c>
      <c r="O12" s="204">
        <f>CHI!O$7</f>
        <v>14148.869557279781</v>
      </c>
      <c r="P12" s="204">
        <f>CHI!P$7</f>
        <v>13456.817647058821</v>
      </c>
      <c r="Q12" s="204">
        <f>CHI!Q$7</f>
        <v>14152.713282000001</v>
      </c>
      <c r="R12" s="204">
        <f>CHI!R$7</f>
        <v>14066.651733641091</v>
      </c>
      <c r="S12" s="204">
        <f>CHI!S$7</f>
        <v>14015.239275092201</v>
      </c>
      <c r="T12" s="204">
        <f>CHI!T$7</f>
        <v>13895.97415261312</v>
      </c>
      <c r="U12" s="204">
        <f>CHI!U$7</f>
        <v>14123.40350083492</v>
      </c>
      <c r="V12" s="204">
        <f>CHI!V$7</f>
        <v>13195.474689405921</v>
      </c>
      <c r="W12" s="204">
        <f>CHI!W$7</f>
        <v>14273.60426471822</v>
      </c>
      <c r="X12" s="204">
        <f>CHI!X$7</f>
        <v>14085.00587417854</v>
      </c>
      <c r="Y12" s="204">
        <f>CHI!Y$7</f>
        <v>14019.1</v>
      </c>
    </row>
    <row r="13" spans="1:25" ht="12" customHeight="1" x14ac:dyDescent="0.25">
      <c r="A13" s="13" t="s">
        <v>20</v>
      </c>
      <c r="B13" s="205">
        <f>NMM!B$3</f>
        <v>11213.083189417601</v>
      </c>
      <c r="C13" s="205">
        <f>NMM!C$3</f>
        <v>11314.773059639792</v>
      </c>
      <c r="D13" s="205">
        <f>NMM!D$3</f>
        <v>11313.862332359464</v>
      </c>
      <c r="E13" s="205">
        <f>NMM!E$3</f>
        <v>11024.218072358499</v>
      </c>
      <c r="F13" s="205">
        <f>NMM!F$3</f>
        <v>10549.018752130922</v>
      </c>
      <c r="G13" s="205">
        <f>NMM!G$3</f>
        <v>10688.51086825747</v>
      </c>
      <c r="H13" s="205">
        <f>NMM!H$3</f>
        <v>10790.837674678593</v>
      </c>
      <c r="I13" s="205">
        <f>NMM!I$3</f>
        <v>11518.617845805235</v>
      </c>
      <c r="J13" s="205">
        <f>NMM!J$3</f>
        <v>10775.760779806928</v>
      </c>
      <c r="K13" s="205">
        <f>NMM!K$3</f>
        <v>9391.0463906880686</v>
      </c>
      <c r="L13" s="205">
        <f>NMM!L$3</f>
        <v>9229.2744214385275</v>
      </c>
      <c r="M13" s="205">
        <f>NMM!M$3</f>
        <v>9658.0726070503079</v>
      </c>
      <c r="N13" s="205">
        <f>NMM!N$3</f>
        <v>9182.9307376630804</v>
      </c>
      <c r="O13" s="205">
        <f>NMM!O$3</f>
        <v>9041.7017800091289</v>
      </c>
      <c r="P13" s="205">
        <f>NMM!P$3</f>
        <v>9130.2219814241471</v>
      </c>
      <c r="Q13" s="205">
        <f>NMM!Q$3</f>
        <v>9104.6438280000002</v>
      </c>
      <c r="R13" s="205">
        <f>NMM!R$3</f>
        <v>9032.9363592044665</v>
      </c>
      <c r="S13" s="205">
        <f>NMM!S$3</f>
        <v>9169.789584407341</v>
      </c>
      <c r="T13" s="205">
        <f>NMM!T$3</f>
        <v>9153.054099181827</v>
      </c>
      <c r="U13" s="205">
        <f>NMM!U$3</f>
        <v>9687.5745738029582</v>
      </c>
      <c r="V13" s="205">
        <f>NMM!V$3</f>
        <v>8466.2119719900602</v>
      </c>
      <c r="W13" s="205">
        <f>NMM!W$3</f>
        <v>8910.844682615867</v>
      </c>
      <c r="X13" s="205">
        <f>NMM!X$3</f>
        <v>9465.4467334295641</v>
      </c>
      <c r="Y13" s="205">
        <f>NMM!Y$3</f>
        <v>11074.444093993838</v>
      </c>
    </row>
    <row r="14" spans="1:25" ht="12" customHeight="1" x14ac:dyDescent="0.25">
      <c r="A14" s="14" t="s">
        <v>51</v>
      </c>
      <c r="B14" s="204">
        <f>NMM!B$4</f>
        <v>4717.5438063631937</v>
      </c>
      <c r="C14" s="204">
        <f>NMM!C$4</f>
        <v>4515.959383529389</v>
      </c>
      <c r="D14" s="204">
        <f>NMM!D$4</f>
        <v>4267.9294977089439</v>
      </c>
      <c r="E14" s="204">
        <f>NMM!E$4</f>
        <v>4342.621753159543</v>
      </c>
      <c r="F14" s="204">
        <f>NMM!F$4</f>
        <v>4220.9521768692803</v>
      </c>
      <c r="G14" s="204">
        <f>NMM!G$4</f>
        <v>4366.4006046908107</v>
      </c>
      <c r="H14" s="204">
        <f>NMM!H$4</f>
        <v>4638.4944748110984</v>
      </c>
      <c r="I14" s="204">
        <f>NMM!I$4</f>
        <v>4946.7482562181494</v>
      </c>
      <c r="J14" s="204">
        <f>NMM!J$4</f>
        <v>4577.8418176889209</v>
      </c>
      <c r="K14" s="204">
        <f>NMM!K$4</f>
        <v>4327.4430373698506</v>
      </c>
      <c r="L14" s="204">
        <f>NMM!L$4</f>
        <v>4022.6419302586251</v>
      </c>
      <c r="M14" s="204">
        <f>NMM!M$4</f>
        <v>4246.177512746217</v>
      </c>
      <c r="N14" s="204">
        <f>NMM!N$4</f>
        <v>3893.226342246644</v>
      </c>
      <c r="O14" s="204">
        <f>NMM!O$4</f>
        <v>3728.4963885841598</v>
      </c>
      <c r="P14" s="204">
        <f>NMM!P$4</f>
        <v>4059.781658522651</v>
      </c>
      <c r="Q14" s="204">
        <f>NMM!Q$4</f>
        <v>3976.563102233808</v>
      </c>
      <c r="R14" s="204">
        <f>NMM!R$4</f>
        <v>3951.8526000433899</v>
      </c>
      <c r="S14" s="204">
        <f>NMM!S$4</f>
        <v>4116.9685308207409</v>
      </c>
      <c r="T14" s="204">
        <f>NMM!T$4</f>
        <v>4079.1812086960699</v>
      </c>
      <c r="U14" s="204">
        <f>NMM!U$4</f>
        <v>3859.5650032373192</v>
      </c>
      <c r="V14" s="204">
        <f>NMM!V$4</f>
        <v>3758.840653553199</v>
      </c>
      <c r="W14" s="204">
        <f>NMM!W$4</f>
        <v>3918.1992050122549</v>
      </c>
      <c r="X14" s="204">
        <f>NMM!X$4</f>
        <v>3938.5158537975681</v>
      </c>
      <c r="Y14" s="204">
        <f>NMM!Y$4</f>
        <v>4477.1886365406099</v>
      </c>
    </row>
    <row r="15" spans="1:25" ht="12" customHeight="1" x14ac:dyDescent="0.25">
      <c r="A15" s="14" t="s">
        <v>52</v>
      </c>
      <c r="B15" s="204">
        <f>NMM!B$5</f>
        <v>2101.945843743149</v>
      </c>
      <c r="C15" s="204">
        <f>NMM!C$5</f>
        <v>2665.19627555845</v>
      </c>
      <c r="D15" s="204">
        <f>NMM!D$5</f>
        <v>2732.4171215547958</v>
      </c>
      <c r="E15" s="204">
        <f>NMM!E$5</f>
        <v>2672.6013874543391</v>
      </c>
      <c r="F15" s="204">
        <f>NMM!F$5</f>
        <v>2630.3108252682582</v>
      </c>
      <c r="G15" s="204">
        <f>NMM!G$5</f>
        <v>2708.7479646433048</v>
      </c>
      <c r="H15" s="204">
        <f>NMM!H$5</f>
        <v>2520.466556952319</v>
      </c>
      <c r="I15" s="204">
        <f>NMM!I$5</f>
        <v>2814.3169941309689</v>
      </c>
      <c r="J15" s="204">
        <f>NMM!J$5</f>
        <v>3010.256258296602</v>
      </c>
      <c r="K15" s="204">
        <f>NMM!K$5</f>
        <v>2585.3231221493329</v>
      </c>
      <c r="L15" s="204">
        <f>NMM!L$5</f>
        <v>2404.726694346673</v>
      </c>
      <c r="M15" s="204">
        <f>NMM!M$5</f>
        <v>2277.1620467658831</v>
      </c>
      <c r="N15" s="204">
        <f>NMM!N$5</f>
        <v>2413.8626794507891</v>
      </c>
      <c r="O15" s="204">
        <f>NMM!O$5</f>
        <v>2456.3996400592</v>
      </c>
      <c r="P15" s="204">
        <f>NMM!P$5</f>
        <v>2360.0735441145039</v>
      </c>
      <c r="Q15" s="204">
        <f>NMM!Q$5</f>
        <v>2275.0232801104448</v>
      </c>
      <c r="R15" s="204">
        <f>NMM!R$5</f>
        <v>2283.0267702221608</v>
      </c>
      <c r="S15" s="204">
        <f>NMM!S$5</f>
        <v>2123.8616624345382</v>
      </c>
      <c r="T15" s="204">
        <f>NMM!T$5</f>
        <v>1722.897865459003</v>
      </c>
      <c r="U15" s="204">
        <f>NMM!U$5</f>
        <v>2442.1727882116088</v>
      </c>
      <c r="V15" s="204">
        <f>NMM!V$5</f>
        <v>2109.2774089837021</v>
      </c>
      <c r="W15" s="204">
        <f>NMM!W$5</f>
        <v>2117.8887297830461</v>
      </c>
      <c r="X15" s="204">
        <f>NMM!X$5</f>
        <v>2110.10552781973</v>
      </c>
      <c r="Y15" s="204">
        <f>NMM!Y$5</f>
        <v>4029.7930611239012</v>
      </c>
    </row>
    <row r="16" spans="1:25" ht="12" customHeight="1" x14ac:dyDescent="0.25">
      <c r="A16" s="14" t="s">
        <v>60</v>
      </c>
      <c r="B16" s="204">
        <f>NMM!B$6</f>
        <v>4393.5935393112586</v>
      </c>
      <c r="C16" s="204">
        <f>NMM!C$6</f>
        <v>4133.6174005519524</v>
      </c>
      <c r="D16" s="204">
        <f>NMM!D$6</f>
        <v>4313.5157130957241</v>
      </c>
      <c r="E16" s="204">
        <f>NMM!E$6</f>
        <v>4008.9949317446171</v>
      </c>
      <c r="F16" s="204">
        <f>NMM!F$6</f>
        <v>3697.7557499933828</v>
      </c>
      <c r="G16" s="204">
        <f>NMM!G$6</f>
        <v>3613.362298923354</v>
      </c>
      <c r="H16" s="204">
        <f>NMM!H$6</f>
        <v>3631.8766429151751</v>
      </c>
      <c r="I16" s="204">
        <f>NMM!I$6</f>
        <v>3757.5525954561158</v>
      </c>
      <c r="J16" s="204">
        <f>NMM!J$6</f>
        <v>3187.6627038214042</v>
      </c>
      <c r="K16" s="204">
        <f>NMM!K$6</f>
        <v>2478.2802311688838</v>
      </c>
      <c r="L16" s="204">
        <f>NMM!L$6</f>
        <v>2801.905796833229</v>
      </c>
      <c r="M16" s="204">
        <f>NMM!M$6</f>
        <v>3134.7330475382082</v>
      </c>
      <c r="N16" s="204">
        <f>NMM!N$6</f>
        <v>2875.8417159656469</v>
      </c>
      <c r="O16" s="204">
        <f>NMM!O$6</f>
        <v>2856.80575136577</v>
      </c>
      <c r="P16" s="204">
        <f>NMM!P$6</f>
        <v>2710.3667787869931</v>
      </c>
      <c r="Q16" s="204">
        <f>NMM!Q$6</f>
        <v>2853.057445655747</v>
      </c>
      <c r="R16" s="204">
        <f>NMM!R$6</f>
        <v>2798.0569889389149</v>
      </c>
      <c r="S16" s="204">
        <f>NMM!S$6</f>
        <v>2928.9593911520619</v>
      </c>
      <c r="T16" s="204">
        <f>NMM!T$6</f>
        <v>3350.9750250267548</v>
      </c>
      <c r="U16" s="204">
        <f>NMM!U$6</f>
        <v>3385.8367823540311</v>
      </c>
      <c r="V16" s="204">
        <f>NMM!V$6</f>
        <v>2598.0939094531582</v>
      </c>
      <c r="W16" s="204">
        <f>NMM!W$6</f>
        <v>2874.756747820566</v>
      </c>
      <c r="X16" s="204">
        <f>NMM!X$6</f>
        <v>3416.8253518122651</v>
      </c>
      <c r="Y16" s="204">
        <f>NMM!Y$6</f>
        <v>2567.462396329327</v>
      </c>
    </row>
    <row r="17" spans="1:25" ht="12" customHeight="1" x14ac:dyDescent="0.25">
      <c r="A17" s="13" t="s">
        <v>21</v>
      </c>
      <c r="B17" s="205">
        <f>PPA!B$3</f>
        <v>15752.289700532796</v>
      </c>
      <c r="C17" s="205">
        <f>PPA!C$3</f>
        <v>16025.809368371862</v>
      </c>
      <c r="D17" s="205">
        <f>PPA!D$3</f>
        <v>15450.658692667816</v>
      </c>
      <c r="E17" s="205">
        <f>PPA!E$3</f>
        <v>14677.23735798234</v>
      </c>
      <c r="F17" s="205">
        <f>PPA!F$3</f>
        <v>14451.489717013297</v>
      </c>
      <c r="G17" s="205">
        <f>PPA!G$3</f>
        <v>13680.933567274913</v>
      </c>
      <c r="H17" s="205">
        <f>PPA!H$3</f>
        <v>12874.580324203465</v>
      </c>
      <c r="I17" s="205">
        <f>PPA!I$3</f>
        <v>12509.49632630375</v>
      </c>
      <c r="J17" s="205">
        <f>PPA!J$3</f>
        <v>11692.495104266789</v>
      </c>
      <c r="K17" s="205">
        <f>PPA!K$3</f>
        <v>10763.044212897776</v>
      </c>
      <c r="L17" s="205">
        <f>PPA!L$3</f>
        <v>10228.365132441784</v>
      </c>
      <c r="M17" s="205">
        <f>PPA!M$3</f>
        <v>10554.737820328246</v>
      </c>
      <c r="N17" s="205">
        <f>PPA!N$3</f>
        <v>10422.531870801771</v>
      </c>
      <c r="O17" s="205">
        <f>PPA!O$3</f>
        <v>10014.042811501597</v>
      </c>
      <c r="P17" s="205">
        <f>PPA!P$3</f>
        <v>10269.26160990712</v>
      </c>
      <c r="Q17" s="205">
        <f>PPA!Q$3</f>
        <v>10102.701996</v>
      </c>
      <c r="R17" s="205">
        <f>PPA!R$3</f>
        <v>10123.982797902716</v>
      </c>
      <c r="S17" s="205">
        <f>PPA!S$3</f>
        <v>9968.9407958916599</v>
      </c>
      <c r="T17" s="205">
        <f>PPA!T$3</f>
        <v>9991.1775588579039</v>
      </c>
      <c r="U17" s="205">
        <f>PPA!U$3</f>
        <v>9792.9348976738747</v>
      </c>
      <c r="V17" s="205">
        <f>PPA!V$3</f>
        <v>7991.1237011520225</v>
      </c>
      <c r="W17" s="205">
        <f>PPA!W$3</f>
        <v>7827.6541906261928</v>
      </c>
      <c r="X17" s="205">
        <f>PPA!X$3</f>
        <v>9017.2029191583206</v>
      </c>
      <c r="Y17" s="205">
        <f>PPA!Y$3</f>
        <v>8401.7569970812474</v>
      </c>
    </row>
    <row r="18" spans="1:25" ht="12" customHeight="1" x14ac:dyDescent="0.25">
      <c r="A18" s="14" t="s">
        <v>54</v>
      </c>
      <c r="B18" s="204">
        <f>PPA!B$5</f>
        <v>509.21666775255949</v>
      </c>
      <c r="C18" s="204">
        <f>PPA!C$5</f>
        <v>529.83384402839124</v>
      </c>
      <c r="D18" s="204">
        <f>PPA!D$5</f>
        <v>488.3186836064308</v>
      </c>
      <c r="E18" s="204">
        <f>PPA!E$5</f>
        <v>453.4630414798682</v>
      </c>
      <c r="F18" s="204">
        <f>PPA!F$5</f>
        <v>439.21915352808833</v>
      </c>
      <c r="G18" s="204">
        <f>PPA!G$5</f>
        <v>401.39463090992939</v>
      </c>
      <c r="H18" s="204">
        <f>PPA!H$5</f>
        <v>367.00584759511662</v>
      </c>
      <c r="I18" s="204">
        <f>PPA!I$5</f>
        <v>351.08947847884713</v>
      </c>
      <c r="J18" s="204">
        <f>PPA!J$5</f>
        <v>334.38025133563991</v>
      </c>
      <c r="K18" s="204">
        <f>PPA!K$5</f>
        <v>39.798243718438563</v>
      </c>
      <c r="L18" s="204">
        <f>PPA!L$5</f>
        <v>193.3788883604968</v>
      </c>
      <c r="M18" s="204">
        <f>PPA!M$5</f>
        <v>210.20365372020771</v>
      </c>
      <c r="N18" s="204">
        <f>PPA!N$5</f>
        <v>158.71065514945221</v>
      </c>
      <c r="O18" s="204">
        <f>PPA!O$5</f>
        <v>129.71976151771159</v>
      </c>
      <c r="P18" s="204">
        <f>PPA!P$5</f>
        <v>120.9425169102616</v>
      </c>
      <c r="Q18" s="204">
        <f>PPA!Q$5</f>
        <v>146.18251286973921</v>
      </c>
      <c r="R18" s="204">
        <f>PPA!R$5</f>
        <v>104.2920474831881</v>
      </c>
      <c r="S18" s="204">
        <f>PPA!S$5</f>
        <v>109.33157031978099</v>
      </c>
      <c r="T18" s="204">
        <f>PPA!T$5</f>
        <v>252.38340656533319</v>
      </c>
      <c r="U18" s="204">
        <f>PPA!U$5</f>
        <v>95.777904174551139</v>
      </c>
      <c r="V18" s="204">
        <f>PPA!V$5</f>
        <v>173.2858301970835</v>
      </c>
      <c r="W18" s="204">
        <f>PPA!W$5</f>
        <v>88.130566601721441</v>
      </c>
      <c r="X18" s="204">
        <f>PPA!X$5</f>
        <v>201.5445989706574</v>
      </c>
      <c r="Y18" s="204">
        <f>PPA!Y$5</f>
        <v>129.9583831963063</v>
      </c>
    </row>
    <row r="19" spans="1:25" ht="12" customHeight="1" x14ac:dyDescent="0.25">
      <c r="A19" s="14" t="s">
        <v>61</v>
      </c>
      <c r="B19" s="204">
        <f>PPA!B$6</f>
        <v>8368.5192719865554</v>
      </c>
      <c r="C19" s="204">
        <f>PPA!C$6</f>
        <v>8792.6673099422042</v>
      </c>
      <c r="D19" s="204">
        <f>PPA!D$6</f>
        <v>8387.0298749489557</v>
      </c>
      <c r="E19" s="204">
        <f>PPA!E$6</f>
        <v>7880.4340842093552</v>
      </c>
      <c r="F19" s="204">
        <f>PPA!F$6</f>
        <v>7653.2900929771959</v>
      </c>
      <c r="G19" s="204">
        <f>PPA!G$6</f>
        <v>7046.7611340790418</v>
      </c>
      <c r="H19" s="204">
        <f>PPA!H$6</f>
        <v>6451.5930344618982</v>
      </c>
      <c r="I19" s="204">
        <f>PPA!I$6</f>
        <v>6544.5979698147066</v>
      </c>
      <c r="J19" s="204">
        <f>PPA!J$6</f>
        <v>6018.8445240415194</v>
      </c>
      <c r="K19" s="204">
        <f>PPA!K$6</f>
        <v>5914.7749844801911</v>
      </c>
      <c r="L19" s="204">
        <f>PPA!L$6</f>
        <v>5408.7908064812455</v>
      </c>
      <c r="M19" s="204">
        <f>PPA!M$6</f>
        <v>5754.7893659005395</v>
      </c>
      <c r="N19" s="204">
        <f>PPA!N$6</f>
        <v>5871.1993062625806</v>
      </c>
      <c r="O19" s="204">
        <f>PPA!O$6</f>
        <v>5575.711146743356</v>
      </c>
      <c r="P19" s="204">
        <f>PPA!P$6</f>
        <v>5776.071724575806</v>
      </c>
      <c r="Q19" s="204">
        <f>PPA!Q$6</f>
        <v>5904.6330291302602</v>
      </c>
      <c r="R19" s="204">
        <f>PPA!R$6</f>
        <v>5990.2698054483317</v>
      </c>
      <c r="S19" s="204">
        <f>PPA!S$6</f>
        <v>5830.9715466251364</v>
      </c>
      <c r="T19" s="204">
        <f>PPA!T$6</f>
        <v>5852.875768589116</v>
      </c>
      <c r="U19" s="204">
        <f>PPA!U$6</f>
        <v>5865.9552382276861</v>
      </c>
      <c r="V19" s="204">
        <f>PPA!V$6</f>
        <v>5032.9403613547574</v>
      </c>
      <c r="W19" s="204">
        <f>PPA!W$6</f>
        <v>4825.6024840324872</v>
      </c>
      <c r="X19" s="204">
        <f>PPA!X$6</f>
        <v>5916.3635318176757</v>
      </c>
      <c r="Y19" s="204">
        <f>PPA!Y$6</f>
        <v>5771.6274340078426</v>
      </c>
    </row>
    <row r="20" spans="1:25" ht="12" customHeight="1" x14ac:dyDescent="0.25">
      <c r="A20" s="14" t="s">
        <v>62</v>
      </c>
      <c r="B20" s="204">
        <f>PPA!B$7</f>
        <v>6874.5537607936803</v>
      </c>
      <c r="C20" s="204">
        <f>PPA!C$7</f>
        <v>6703.3082144012669</v>
      </c>
      <c r="D20" s="204">
        <f>PPA!D$7</f>
        <v>6575.3101341124293</v>
      </c>
      <c r="E20" s="204">
        <f>PPA!E$7</f>
        <v>6343.3402322931161</v>
      </c>
      <c r="F20" s="204">
        <f>PPA!F$7</f>
        <v>6358.9804705080132</v>
      </c>
      <c r="G20" s="204">
        <f>PPA!G$7</f>
        <v>6232.777802285942</v>
      </c>
      <c r="H20" s="204">
        <f>PPA!H$7</f>
        <v>6055.9814421464507</v>
      </c>
      <c r="I20" s="204">
        <f>PPA!I$7</f>
        <v>5613.8088780101962</v>
      </c>
      <c r="J20" s="204">
        <f>PPA!J$7</f>
        <v>5339.2703288896309</v>
      </c>
      <c r="K20" s="204">
        <f>PPA!K$7</f>
        <v>4808.4709846991464</v>
      </c>
      <c r="L20" s="204">
        <f>PPA!L$7</f>
        <v>4626.1954376000413</v>
      </c>
      <c r="M20" s="204">
        <f>PPA!M$7</f>
        <v>4589.7448007075</v>
      </c>
      <c r="N20" s="204">
        <f>PPA!N$7</f>
        <v>4392.621909389738</v>
      </c>
      <c r="O20" s="204">
        <f>PPA!O$7</f>
        <v>4308.6119032405286</v>
      </c>
      <c r="P20" s="204">
        <f>PPA!P$7</f>
        <v>4372.2473684210527</v>
      </c>
      <c r="Q20" s="204">
        <f>PPA!Q$7</f>
        <v>4051.8864540000009</v>
      </c>
      <c r="R20" s="204">
        <f>PPA!R$7</f>
        <v>4029.4209449711961</v>
      </c>
      <c r="S20" s="204">
        <f>PPA!S$7</f>
        <v>4028.6376789467431</v>
      </c>
      <c r="T20" s="204">
        <f>PPA!T$7</f>
        <v>3885.9183837034552</v>
      </c>
      <c r="U20" s="204">
        <f>PPA!U$7</f>
        <v>3831.2017552716379</v>
      </c>
      <c r="V20" s="204">
        <f>PPA!V$7</f>
        <v>2784.8975096001809</v>
      </c>
      <c r="W20" s="204">
        <f>PPA!W$7</f>
        <v>2913.9211399919841</v>
      </c>
      <c r="X20" s="204">
        <f>PPA!X$7</f>
        <v>2899.2947883699881</v>
      </c>
      <c r="Y20" s="204">
        <f>PPA!Y$7</f>
        <v>2500.1711798770989</v>
      </c>
    </row>
    <row r="21" spans="1:25" ht="12" customHeight="1" x14ac:dyDescent="0.25">
      <c r="A21" s="15" t="s">
        <v>63</v>
      </c>
      <c r="B21" s="206">
        <f>FBT!B$3</f>
        <v>43082.125474921922</v>
      </c>
      <c r="C21" s="206">
        <f>FBT!C$3</f>
        <v>41874.083797677682</v>
      </c>
      <c r="D21" s="206">
        <f>FBT!D$3</f>
        <v>43124.001548804947</v>
      </c>
      <c r="E21" s="206">
        <f>FBT!E$3</f>
        <v>43897.479331898277</v>
      </c>
      <c r="F21" s="206">
        <f>FBT!F$3</f>
        <v>45223.856501875212</v>
      </c>
      <c r="G21" s="206">
        <f>FBT!G$3</f>
        <v>43210.871004611981</v>
      </c>
      <c r="H21" s="206">
        <f>FBT!H$3</f>
        <v>41636.831302403567</v>
      </c>
      <c r="I21" s="206">
        <f>FBT!I$3</f>
        <v>42590.738065564306</v>
      </c>
      <c r="J21" s="206">
        <f>FBT!J$3</f>
        <v>41185.700687450379</v>
      </c>
      <c r="K21" s="206">
        <f>FBT!K$3</f>
        <v>40495.449619825398</v>
      </c>
      <c r="L21" s="206">
        <f>FBT!L$3</f>
        <v>39139.302960706358</v>
      </c>
      <c r="M21" s="206">
        <f>FBT!M$3</f>
        <v>41216.349411788913</v>
      </c>
      <c r="N21" s="206">
        <f>FBT!N$3</f>
        <v>41653.038751301567</v>
      </c>
      <c r="O21" s="206">
        <f>FBT!O$3</f>
        <v>43038.096321314471</v>
      </c>
      <c r="P21" s="206">
        <f>FBT!P$3</f>
        <v>44245.0374613003</v>
      </c>
      <c r="Q21" s="206">
        <f>FBT!Q$3</f>
        <v>44745.376014000001</v>
      </c>
      <c r="R21" s="206">
        <f>FBT!R$3</f>
        <v>45193.132723781477</v>
      </c>
      <c r="S21" s="206">
        <f>FBT!S$3</f>
        <v>45585.430191934007</v>
      </c>
      <c r="T21" s="206">
        <f>FBT!T$3</f>
        <v>44914.254600100183</v>
      </c>
      <c r="U21" s="206">
        <f>FBT!U$3</f>
        <v>45927.657463787808</v>
      </c>
      <c r="V21" s="206">
        <f>FBT!V$3</f>
        <v>43776.510684436413</v>
      </c>
      <c r="W21" s="206">
        <f>FBT!W$3</f>
        <v>44417.691385753817</v>
      </c>
      <c r="X21" s="206">
        <f>FBT!X$3</f>
        <v>45602.661298738552</v>
      </c>
      <c r="Y21" s="206">
        <f>FBT!Y$3</f>
        <v>51980.800000000003</v>
      </c>
    </row>
    <row r="22" spans="1:25" ht="12" customHeight="1" x14ac:dyDescent="0.25">
      <c r="A22" s="12" t="s">
        <v>64</v>
      </c>
      <c r="B22" s="204">
        <f>TRE!B$3</f>
        <v>36213.744185191987</v>
      </c>
      <c r="C22" s="204">
        <f>TRE!C$3</f>
        <v>35983.357371391598</v>
      </c>
      <c r="D22" s="204">
        <f>TRE!D$3</f>
        <v>36672.177873209192</v>
      </c>
      <c r="E22" s="204">
        <f>TRE!E$3</f>
        <v>35044.458998768307</v>
      </c>
      <c r="F22" s="204">
        <f>TRE!F$3</f>
        <v>33567.590364814183</v>
      </c>
      <c r="G22" s="204">
        <f>TRE!G$3</f>
        <v>34257.756406657303</v>
      </c>
      <c r="H22" s="204">
        <f>TRE!H$3</f>
        <v>33865.50653996646</v>
      </c>
      <c r="I22" s="204">
        <f>TRE!I$3</f>
        <v>33677.842504569409</v>
      </c>
      <c r="J22" s="204">
        <f>TRE!J$3</f>
        <v>32886.114375861929</v>
      </c>
      <c r="K22" s="204">
        <f>TRE!K$3</f>
        <v>29387.939096967992</v>
      </c>
      <c r="L22" s="204">
        <f>TRE!L$3</f>
        <v>31941.008699333921</v>
      </c>
      <c r="M22" s="204">
        <f>TRE!M$3</f>
        <v>29871.967710090081</v>
      </c>
      <c r="N22" s="204">
        <f>TRE!N$3</f>
        <v>30574.275607913591</v>
      </c>
      <c r="O22" s="204">
        <f>TRE!O$3</f>
        <v>31564.23441350981</v>
      </c>
      <c r="P22" s="204">
        <f>TRE!P$3</f>
        <v>32481.364396284829</v>
      </c>
      <c r="Q22" s="204">
        <f>TRE!Q$3</f>
        <v>35631.239148000001</v>
      </c>
      <c r="R22" s="204">
        <f>TRE!R$3</f>
        <v>36119.618811871333</v>
      </c>
      <c r="S22" s="204">
        <f>TRE!S$3</f>
        <v>35924.972453107017</v>
      </c>
      <c r="T22" s="204">
        <f>TRE!T$3</f>
        <v>39415.860811487721</v>
      </c>
      <c r="U22" s="204">
        <f>TRE!U$3</f>
        <v>40995.06484990874</v>
      </c>
      <c r="V22" s="204">
        <f>TRE!V$3</f>
        <v>29452.604833973339</v>
      </c>
      <c r="W22" s="204">
        <f>TRE!W$3</f>
        <v>32483.699941285569</v>
      </c>
      <c r="X22" s="204">
        <f>TRE!X$3</f>
        <v>34366.935197554223</v>
      </c>
      <c r="Y22" s="204">
        <f>TRE!Y$3</f>
        <v>36011.9</v>
      </c>
    </row>
    <row r="23" spans="1:25" ht="12" customHeight="1" x14ac:dyDescent="0.25">
      <c r="A23" s="12" t="s">
        <v>65</v>
      </c>
      <c r="B23" s="204">
        <f>MAE!B$3</f>
        <v>80514.286738930736</v>
      </c>
      <c r="C23" s="204">
        <f>MAE!C$3</f>
        <v>78919.162274867893</v>
      </c>
      <c r="D23" s="204">
        <f>MAE!D$3</f>
        <v>75643.019043260938</v>
      </c>
      <c r="E23" s="204">
        <f>MAE!E$3</f>
        <v>71855.124086885437</v>
      </c>
      <c r="F23" s="204">
        <f>MAE!F$3</f>
        <v>72498.530958063406</v>
      </c>
      <c r="G23" s="204">
        <f>MAE!G$3</f>
        <v>69864.322538600361</v>
      </c>
      <c r="H23" s="204">
        <f>MAE!H$3</f>
        <v>69623.234320849631</v>
      </c>
      <c r="I23" s="204">
        <f>MAE!I$3</f>
        <v>71216.478279551491</v>
      </c>
      <c r="J23" s="204">
        <f>MAE!J$3</f>
        <v>68029.841610598029</v>
      </c>
      <c r="K23" s="204">
        <f>MAE!K$3</f>
        <v>60668.976044306757</v>
      </c>
      <c r="L23" s="204">
        <f>MAE!L$3</f>
        <v>61352.520625806777</v>
      </c>
      <c r="M23" s="204">
        <f>MAE!M$3</f>
        <v>62971.086551355351</v>
      </c>
      <c r="N23" s="204">
        <f>MAE!N$3</f>
        <v>62928.810347291677</v>
      </c>
      <c r="O23" s="204">
        <f>MAE!O$3</f>
        <v>62362.482811501599</v>
      </c>
      <c r="P23" s="204">
        <f>MAE!P$3</f>
        <v>62175.366253869957</v>
      </c>
      <c r="Q23" s="204">
        <f>MAE!Q$3</f>
        <v>61312.954085999998</v>
      </c>
      <c r="R23" s="204">
        <f>MAE!R$3</f>
        <v>60570.742575439494</v>
      </c>
      <c r="S23" s="204">
        <f>MAE!S$3</f>
        <v>60681.580156243792</v>
      </c>
      <c r="T23" s="204">
        <f>MAE!T$3</f>
        <v>60406.35839038236</v>
      </c>
      <c r="U23" s="204">
        <f>MAE!U$3</f>
        <v>62047.218115801334</v>
      </c>
      <c r="V23" s="204">
        <f>MAE!V$3</f>
        <v>52913.052682403417</v>
      </c>
      <c r="W23" s="204">
        <f>MAE!W$3</f>
        <v>56060.487322342247</v>
      </c>
      <c r="X23" s="204">
        <f>MAE!X$3</f>
        <v>57216.652222092707</v>
      </c>
      <c r="Y23" s="204">
        <f>MAE!Y$3</f>
        <v>57745.844569367422</v>
      </c>
    </row>
    <row r="24" spans="1:25" ht="12" customHeight="1" x14ac:dyDescent="0.25">
      <c r="A24" s="12" t="s">
        <v>66</v>
      </c>
      <c r="B24" s="204">
        <f>TEL!B$3</f>
        <v>12559.25606467022</v>
      </c>
      <c r="C24" s="204">
        <f>TEL!C$3</f>
        <v>12248.694402703381</v>
      </c>
      <c r="D24" s="204">
        <f>TEL!D$3</f>
        <v>11691.47237143159</v>
      </c>
      <c r="E24" s="204">
        <f>TEL!E$3</f>
        <v>11141.857219158999</v>
      </c>
      <c r="F24" s="204">
        <f>TEL!F$3</f>
        <v>10254.791701329699</v>
      </c>
      <c r="G24" s="204">
        <f>TEL!G$3</f>
        <v>9202.8748345698805</v>
      </c>
      <c r="H24" s="204">
        <f>TEL!H$3</f>
        <v>8555.6505310229186</v>
      </c>
      <c r="I24" s="204">
        <f>TEL!I$3</f>
        <v>8571.5372981177243</v>
      </c>
      <c r="J24" s="204">
        <f>TEL!J$3</f>
        <v>7905.9305278114434</v>
      </c>
      <c r="K24" s="204">
        <f>TEL!K$3</f>
        <v>6603.7785412559833</v>
      </c>
      <c r="L24" s="204">
        <f>TEL!L$3</f>
        <v>6336.8130159549746</v>
      </c>
      <c r="M24" s="204">
        <f>TEL!M$3</f>
        <v>6751.2623544897369</v>
      </c>
      <c r="N24" s="204">
        <f>TEL!N$3</f>
        <v>6933.0804038465458</v>
      </c>
      <c r="O24" s="204">
        <f>TEL!O$3</f>
        <v>6661.3681424007309</v>
      </c>
      <c r="P24" s="204">
        <f>TEL!P$3</f>
        <v>6358.3928792569659</v>
      </c>
      <c r="Q24" s="204">
        <f>TEL!Q$3</f>
        <v>6543.1643400000003</v>
      </c>
      <c r="R24" s="204">
        <f>TEL!R$3</f>
        <v>6471.6532479032139</v>
      </c>
      <c r="S24" s="204">
        <f>TEL!S$3</f>
        <v>6616.8744319308389</v>
      </c>
      <c r="T24" s="204">
        <f>TEL!T$3</f>
        <v>6802.8320587744192</v>
      </c>
      <c r="U24" s="204">
        <f>TEL!U$3</f>
        <v>7018.6360024853402</v>
      </c>
      <c r="V24" s="204">
        <f>TEL!V$3</f>
        <v>6522.8395188615305</v>
      </c>
      <c r="W24" s="204">
        <f>TEL!W$3</f>
        <v>7191.305717667452</v>
      </c>
      <c r="X24" s="204">
        <f>TEL!X$3</f>
        <v>6682.2582307533676</v>
      </c>
      <c r="Y24" s="204">
        <f>TEL!Y$3</f>
        <v>7868.8</v>
      </c>
    </row>
    <row r="25" spans="1:25" ht="12" customHeight="1" x14ac:dyDescent="0.25">
      <c r="A25" s="12" t="s">
        <v>67</v>
      </c>
      <c r="B25" s="204">
        <f>WWP!B$3</f>
        <v>5089.9918941760061</v>
      </c>
      <c r="C25" s="204">
        <f>WWP!C$3</f>
        <v>4908.915282021786</v>
      </c>
      <c r="D25" s="204">
        <f>WWP!D$3</f>
        <v>4935.8830089056282</v>
      </c>
      <c r="E25" s="204">
        <f>WWP!E$3</f>
        <v>5160.0684930876096</v>
      </c>
      <c r="F25" s="204">
        <f>WWP!F$3</f>
        <v>4590.9542720763729</v>
      </c>
      <c r="G25" s="204">
        <f>WWP!G$3</f>
        <v>4238.0904551834756</v>
      </c>
      <c r="H25" s="204">
        <f>WWP!H$3</f>
        <v>4279.495136948015</v>
      </c>
      <c r="I25" s="204">
        <f>WWP!I$3</f>
        <v>4605.768532552348</v>
      </c>
      <c r="J25" s="204">
        <f>WWP!J$3</f>
        <v>4649.7911007564044</v>
      </c>
      <c r="K25" s="204">
        <f>WWP!K$3</f>
        <v>4188.4805219187083</v>
      </c>
      <c r="L25" s="204">
        <f>WWP!L$3</f>
        <v>3749.4645944131771</v>
      </c>
      <c r="M25" s="204">
        <f>WWP!M$3</f>
        <v>4292.5436695323106</v>
      </c>
      <c r="N25" s="204">
        <f>WWP!N$3</f>
        <v>4109.431495130566</v>
      </c>
      <c r="O25" s="204">
        <f>WWP!O$3</f>
        <v>4097.2644272021907</v>
      </c>
      <c r="P25" s="204">
        <f>WWP!P$3</f>
        <v>3720.3173374613002</v>
      </c>
      <c r="Q25" s="204">
        <f>WWP!Q$3</f>
        <v>3691.7370000000001</v>
      </c>
      <c r="R25" s="204">
        <f>WWP!R$3</f>
        <v>3721.70783695317</v>
      </c>
      <c r="S25" s="204">
        <f>WWP!S$3</f>
        <v>3881.5418031486688</v>
      </c>
      <c r="T25" s="204">
        <f>WWP!T$3</f>
        <v>3784.505560193687</v>
      </c>
      <c r="U25" s="204">
        <f>WWP!U$3</f>
        <v>4035.209380218244</v>
      </c>
      <c r="V25" s="204">
        <f>WWP!V$3</f>
        <v>3639.6592952337919</v>
      </c>
      <c r="W25" s="204">
        <f>WWP!W$3</f>
        <v>4139.9787453750732</v>
      </c>
      <c r="X25" s="204">
        <f>WWP!X$3</f>
        <v>5526.1338312159869</v>
      </c>
      <c r="Y25" s="204">
        <f>WWP!Y$3</f>
        <v>5519.543002918751</v>
      </c>
    </row>
    <row r="26" spans="1:25" ht="12" customHeight="1" x14ac:dyDescent="0.25">
      <c r="A26" s="16" t="s">
        <v>68</v>
      </c>
      <c r="B26" s="207">
        <f>OIS!B$3</f>
        <v>121066.5603527466</v>
      </c>
      <c r="C26" s="207">
        <f>OIS!C$3</f>
        <v>126246.6445195384</v>
      </c>
      <c r="D26" s="207">
        <f>OIS!D$3</f>
        <v>127825.81117251579</v>
      </c>
      <c r="E26" s="207">
        <f>OIS!E$3</f>
        <v>130654.8661172056</v>
      </c>
      <c r="F26" s="207">
        <f>OIS!F$3</f>
        <v>136436.50655983639</v>
      </c>
      <c r="G26" s="207">
        <f>OIS!G$3</f>
        <v>140344.363465009</v>
      </c>
      <c r="H26" s="207">
        <f>OIS!H$3</f>
        <v>148748.55092230299</v>
      </c>
      <c r="I26" s="207">
        <f>OIS!I$3</f>
        <v>158346.1392562823</v>
      </c>
      <c r="J26" s="207">
        <f>OIS!J$3</f>
        <v>164342.16768774291</v>
      </c>
      <c r="K26" s="207">
        <f>OIS!K$3</f>
        <v>157503.8586876936</v>
      </c>
      <c r="L26" s="207">
        <f>OIS!L$3</f>
        <v>154107.59391542309</v>
      </c>
      <c r="M26" s="207">
        <f>OIS!M$3</f>
        <v>158702.39105960261</v>
      </c>
      <c r="N26" s="207">
        <f>OIS!N$3</f>
        <v>154725.33607056091</v>
      </c>
      <c r="O26" s="207">
        <f>OIS!O$3</f>
        <v>157177.62019169331</v>
      </c>
      <c r="P26" s="207">
        <f>OIS!P$3</f>
        <v>155452.8226006192</v>
      </c>
      <c r="Q26" s="207">
        <f>OIS!Q$3</f>
        <v>150881.87718000001</v>
      </c>
      <c r="R26" s="207">
        <f>OIS!R$3</f>
        <v>149674.26762841881</v>
      </c>
      <c r="S26" s="207">
        <f>OIS!S$3</f>
        <v>153991.60497085299</v>
      </c>
      <c r="T26" s="207">
        <f>OIS!T$3</f>
        <v>157036.54853898811</v>
      </c>
      <c r="U26" s="207">
        <f>OIS!U$3</f>
        <v>163572.13036969441</v>
      </c>
      <c r="V26" s="207">
        <f>OIS!V$3</f>
        <v>147808.81863564489</v>
      </c>
      <c r="W26" s="207">
        <f>OIS!W$3</f>
        <v>158946.6540899729</v>
      </c>
      <c r="X26" s="207">
        <f>OIS!X$3</f>
        <v>157956.43468533221</v>
      </c>
      <c r="Y26" s="207">
        <f>OIS!Y$3</f>
        <v>169000.8633882874</v>
      </c>
    </row>
    <row r="27" spans="1:25" ht="10.15" customHeight="1" x14ac:dyDescent="0.25"/>
    <row r="28" spans="1:25" ht="12" customHeight="1" x14ac:dyDescent="0.25">
      <c r="A28" s="30" t="s">
        <v>69</v>
      </c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</row>
    <row r="29" spans="1:25" ht="12" customHeight="1" x14ac:dyDescent="0.25">
      <c r="A29" s="29" t="s">
        <v>70</v>
      </c>
      <c r="B29" s="208">
        <f>ISI!B25+NFM!B43+CHI!B32+NMM!B31+PPA!B32+FBT!B12+TRE!B12+MAE!B12+TEL!B12+WWP!B12+OIS!B12</f>
        <v>32197.208254514182</v>
      </c>
      <c r="C29" s="208">
        <f>ISI!C25+NFM!C43+CHI!C32+NMM!C31+PPA!C32+FBT!C12+TRE!C12+MAE!C12+TEL!C12+WWP!C12+OIS!C12</f>
        <v>33687.652794496993</v>
      </c>
      <c r="D29" s="208">
        <f>ISI!D25+NFM!D43+CHI!D32+NMM!D31+PPA!D32+FBT!D12+TRE!D12+MAE!D12+TEL!D12+WWP!D12+OIS!D12</f>
        <v>32854.517884780747</v>
      </c>
      <c r="E29" s="208">
        <f>ISI!E25+NFM!E43+CHI!E32+NMM!E31+PPA!E32+FBT!E12+TRE!E12+MAE!E12+TEL!E12+WWP!E12+OIS!E12</f>
        <v>32783.493207222695</v>
      </c>
      <c r="F29" s="208">
        <f>ISI!F25+NFM!F43+CHI!F32+NMM!F31+PPA!F32+FBT!F12+TRE!F12+MAE!F12+TEL!F12+WWP!F12+OIS!F12</f>
        <v>31671.681255374027</v>
      </c>
      <c r="G29" s="208">
        <f>ISI!G25+NFM!G43+CHI!G32+NMM!G31+PPA!G32+FBT!G12+TRE!G12+MAE!G12+TEL!G12+WWP!G12+OIS!G12</f>
        <v>32516.39045571797</v>
      </c>
      <c r="H29" s="208">
        <f>ISI!H25+NFM!H43+CHI!H32+NMM!H31+PPA!H32+FBT!H12+TRE!H12+MAE!H12+TEL!H12+WWP!H12+OIS!H12</f>
        <v>31298.830094582969</v>
      </c>
      <c r="I29" s="208">
        <f>ISI!I25+NFM!I43+CHI!I32+NMM!I31+PPA!I32+FBT!I12+TRE!I12+MAE!I12+TEL!I12+WWP!I12+OIS!I12</f>
        <v>32212.92562338779</v>
      </c>
      <c r="J29" s="208">
        <f>ISI!J25+NFM!J43+CHI!J32+NMM!J31+PPA!J32+FBT!J12+TRE!J12+MAE!J12+TEL!J12+WWP!J12+OIS!J12</f>
        <v>31702.966723989681</v>
      </c>
      <c r="K29" s="208">
        <f>ISI!K25+NFM!K43+CHI!K32+NMM!K31+PPA!K32+FBT!K12+TRE!K12+MAE!K12+TEL!K12+WWP!K12+OIS!K12</f>
        <v>26277.82398968186</v>
      </c>
      <c r="L29" s="208">
        <f>ISI!L25+NFM!L43+CHI!L32+NMM!L31+PPA!L32+FBT!L12+TRE!L12+MAE!L12+TEL!L12+WWP!L12+OIS!L12</f>
        <v>27739.166981943243</v>
      </c>
      <c r="M29" s="208">
        <f>ISI!M25+NFM!M43+CHI!M32+NMM!M31+PPA!M32+FBT!M12+TRE!M12+MAE!M12+TEL!M12+WWP!M12+OIS!M12</f>
        <v>29644.812123817705</v>
      </c>
      <c r="N29" s="208">
        <f>ISI!N25+NFM!N43+CHI!N32+NMM!N31+PPA!N32+FBT!N12+TRE!N12+MAE!N12+TEL!N12+WWP!N12+OIS!N12</f>
        <v>29303.794668959592</v>
      </c>
      <c r="O29" s="208">
        <f>ISI!O25+NFM!O43+CHI!O32+NMM!O31+PPA!O32+FBT!O12+TRE!O12+MAE!O12+TEL!O12+WWP!O12+OIS!O12</f>
        <v>29346.267927773013</v>
      </c>
      <c r="P29" s="208">
        <f>ISI!P25+NFM!P43+CHI!P32+NMM!P31+PPA!P32+FBT!P12+TRE!P12+MAE!P12+TEL!P12+WWP!P12+OIS!P12</f>
        <v>28026.981857265691</v>
      </c>
      <c r="Q29" s="208">
        <f>ISI!Q25+NFM!Q43+CHI!Q32+NMM!Q31+PPA!Q32+FBT!Q12+TRE!Q12+MAE!Q12+TEL!Q12+WWP!Q12+OIS!Q12</f>
        <v>27645.856061908853</v>
      </c>
      <c r="R29" s="208">
        <f>ISI!R25+NFM!R43+CHI!R32+NMM!R31+PPA!R32+FBT!R12+TRE!R12+MAE!R12+TEL!R12+WWP!R12+OIS!R12</f>
        <v>28259.531642304384</v>
      </c>
      <c r="S29" s="208">
        <f>ISI!S25+NFM!S43+CHI!S32+NMM!S31+PPA!S32+FBT!S12+TRE!S12+MAE!S12+TEL!S12+WWP!S12+OIS!S12</f>
        <v>27276.873086844367</v>
      </c>
      <c r="T29" s="208">
        <f>ISI!T25+NFM!T43+CHI!T32+NMM!T31+PPA!T32+FBT!T12+TRE!T12+MAE!T12+TEL!T12+WWP!T12+OIS!T12</f>
        <v>27683.259329320728</v>
      </c>
      <c r="U29" s="208">
        <f>ISI!U25+NFM!U43+CHI!U32+NMM!U31+PPA!U32+FBT!U12+TRE!U12+MAE!U12+TEL!U12+WWP!U12+OIS!U12</f>
        <v>27199.132330180561</v>
      </c>
      <c r="V29" s="208">
        <f>ISI!V25+NFM!V43+CHI!V32+NMM!V31+PPA!V32+FBT!V12+TRE!V12+MAE!V12+TEL!V12+WWP!V12+OIS!V12</f>
        <v>24979.571281169385</v>
      </c>
      <c r="W29" s="208">
        <f>ISI!W25+NFM!W43+CHI!W32+NMM!W31+PPA!W32+FBT!W12+TRE!W12+MAE!W12+TEL!W12+WWP!W12+OIS!W12</f>
        <v>26955.910576096299</v>
      </c>
      <c r="X29" s="208">
        <f>ISI!X25+NFM!X43+CHI!X32+NMM!X31+PPA!X32+FBT!X12+TRE!X12+MAE!X12+TEL!X12+WWP!X12+OIS!X12</f>
        <v>25645.694926913155</v>
      </c>
      <c r="Y29" s="208">
        <f>ISI!Y25+NFM!Y43+CHI!Y32+NMM!Y31+PPA!Y32+FBT!Y12+TRE!Y12+MAE!Y12+TEL!Y12+WWP!Y12+OIS!Y12</f>
        <v>23957.10765262253</v>
      </c>
    </row>
    <row r="30" spans="1:25" ht="12" customHeight="1" x14ac:dyDescent="0.25">
      <c r="A30" s="17" t="s">
        <v>28</v>
      </c>
      <c r="B30" s="209">
        <f t="shared" ref="B30:Y30" si="0">B31+B32</f>
        <v>1673.9992261392947</v>
      </c>
      <c r="C30" s="209">
        <f t="shared" si="0"/>
        <v>1514.1635425623385</v>
      </c>
      <c r="D30" s="209">
        <f t="shared" si="0"/>
        <v>1273.6458297506449</v>
      </c>
      <c r="E30" s="209">
        <f t="shared" si="0"/>
        <v>1310.9533104041275</v>
      </c>
      <c r="F30" s="209">
        <f t="shared" si="0"/>
        <v>1346.4220980223558</v>
      </c>
      <c r="G30" s="209">
        <f t="shared" si="0"/>
        <v>1581.8762682717108</v>
      </c>
      <c r="H30" s="209">
        <f t="shared" si="0"/>
        <v>1514.9754944110061</v>
      </c>
      <c r="I30" s="209">
        <f t="shared" si="0"/>
        <v>1737.7709372312984</v>
      </c>
      <c r="J30" s="209">
        <f t="shared" si="0"/>
        <v>1633.7775580395528</v>
      </c>
      <c r="K30" s="209">
        <f t="shared" si="0"/>
        <v>1274.696732588134</v>
      </c>
      <c r="L30" s="209">
        <f t="shared" si="0"/>
        <v>1358.4599312123817</v>
      </c>
      <c r="M30" s="209">
        <f t="shared" si="0"/>
        <v>1131.1789337919174</v>
      </c>
      <c r="N30" s="209">
        <f t="shared" si="0"/>
        <v>1232.6995700773859</v>
      </c>
      <c r="O30" s="209">
        <f t="shared" si="0"/>
        <v>1039.9027515047292</v>
      </c>
      <c r="P30" s="209">
        <f t="shared" si="0"/>
        <v>972.74006878761816</v>
      </c>
      <c r="Q30" s="209">
        <f t="shared" si="0"/>
        <v>1030.4331900257953</v>
      </c>
      <c r="R30" s="209">
        <f t="shared" si="0"/>
        <v>994.04350816852957</v>
      </c>
      <c r="S30" s="209">
        <f t="shared" si="0"/>
        <v>1045.5656061908855</v>
      </c>
      <c r="T30" s="209">
        <f t="shared" si="0"/>
        <v>1095.2872742906279</v>
      </c>
      <c r="U30" s="209">
        <f t="shared" si="0"/>
        <v>889.54522785898519</v>
      </c>
      <c r="V30" s="209">
        <f t="shared" si="0"/>
        <v>784.89036973344798</v>
      </c>
      <c r="W30" s="209">
        <f t="shared" si="0"/>
        <v>905.25322441960441</v>
      </c>
      <c r="X30" s="209">
        <f t="shared" si="0"/>
        <v>635.64789337919171</v>
      </c>
      <c r="Y30" s="209">
        <f t="shared" si="0"/>
        <v>530.59604471195166</v>
      </c>
    </row>
    <row r="31" spans="1:25" ht="12" customHeight="1" x14ac:dyDescent="0.25">
      <c r="A31" s="18" t="s">
        <v>41</v>
      </c>
      <c r="B31" s="204">
        <f>ISI!B27+NFM!B44+CHI!B33+NMM!B32+PPA!B33+FBT!B13+TRE!B13+MAE!B13+TEL!B13+WWP!B13+OIS!B13</f>
        <v>1673.9992261392947</v>
      </c>
      <c r="C31" s="204">
        <f>ISI!C27+NFM!C44+CHI!C33+NMM!C32+PPA!C33+FBT!C13+TRE!C13+MAE!C13+TEL!C13+WWP!C13+OIS!C13</f>
        <v>1514.1635425623385</v>
      </c>
      <c r="D31" s="204">
        <f>ISI!D27+NFM!D44+CHI!D33+NMM!D32+PPA!D33+FBT!D13+TRE!D13+MAE!D13+TEL!D13+WWP!D13+OIS!D13</f>
        <v>1050.2771281169389</v>
      </c>
      <c r="E31" s="204">
        <f>ISI!E27+NFM!E44+CHI!E33+NMM!E32+PPA!E33+FBT!E13+TRE!E13+MAE!E13+TEL!E13+WWP!E13+OIS!E13</f>
        <v>1053.4774720550304</v>
      </c>
      <c r="F31" s="204">
        <f>ISI!F27+NFM!F44+CHI!F33+NMM!F32+PPA!F33+FBT!F13+TRE!F13+MAE!F13+TEL!F13+WWP!F13+OIS!F13</f>
        <v>1145.7915735167669</v>
      </c>
      <c r="G31" s="204">
        <f>ISI!G27+NFM!G44+CHI!G33+NMM!G32+PPA!G33+FBT!G13+TRE!G13+MAE!G13+TEL!G13+WWP!G13+OIS!G13</f>
        <v>1362.5202063628544</v>
      </c>
      <c r="H31" s="204">
        <f>ISI!H27+NFM!H44+CHI!H33+NMM!H32+PPA!H33+FBT!H13+TRE!H13+MAE!H13+TEL!H13+WWP!H13+OIS!H13</f>
        <v>1274.2188306104902</v>
      </c>
      <c r="I31" s="204">
        <f>ISI!I27+NFM!I44+CHI!I33+NMM!I32+PPA!I33+FBT!I13+TRE!I13+MAE!I13+TEL!I13+WWP!I13+OIS!I13</f>
        <v>1486.3140154772141</v>
      </c>
      <c r="J31" s="204">
        <f>ISI!J27+NFM!J44+CHI!J33+NMM!J32+PPA!J33+FBT!J13+TRE!J13+MAE!J13+TEL!J13+WWP!J13+OIS!J13</f>
        <v>1387.001977644024</v>
      </c>
      <c r="K31" s="204">
        <f>ISI!K27+NFM!K44+CHI!K33+NMM!K32+PPA!K33+FBT!K13+TRE!K13+MAE!K13+TEL!K13+WWP!K13+OIS!K13</f>
        <v>1074.066208082545</v>
      </c>
      <c r="L31" s="204">
        <f>ISI!L27+NFM!L44+CHI!L33+NMM!L32+PPA!L33+FBT!L13+TRE!L13+MAE!L13+TEL!L13+WWP!L13+OIS!L13</f>
        <v>1161.8419604471194</v>
      </c>
      <c r="M31" s="204">
        <f>ISI!M27+NFM!M44+CHI!M33+NMM!M32+PPA!M33+FBT!M13+TRE!M13+MAE!M13+TEL!M13+WWP!M13+OIS!M13</f>
        <v>1104.4282029234737</v>
      </c>
      <c r="N31" s="204">
        <f>ISI!N27+NFM!N44+CHI!N33+NMM!N32+PPA!N33+FBT!N13+TRE!N13+MAE!N13+TEL!N13+WWP!N13+OIS!N13</f>
        <v>1205.2800515907136</v>
      </c>
      <c r="O31" s="204">
        <f>ISI!O27+NFM!O44+CHI!O33+NMM!O32+PPA!O33+FBT!O13+TRE!O13+MAE!O13+TEL!O13+WWP!O13+OIS!O13</f>
        <v>1017.1646603611349</v>
      </c>
      <c r="P31" s="204">
        <f>ISI!P27+NFM!P44+CHI!P33+NMM!P32+PPA!P33+FBT!P13+TRE!P13+MAE!P13+TEL!P13+WWP!P13+OIS!P13</f>
        <v>911.21332760103178</v>
      </c>
      <c r="Q31" s="204">
        <f>ISI!Q27+NFM!Q44+CHI!Q33+NMM!Q32+PPA!Q33+FBT!Q13+TRE!Q13+MAE!Q13+TEL!Q13+WWP!Q13+OIS!Q13</f>
        <v>977.60051590713658</v>
      </c>
      <c r="R31" s="204">
        <f>ISI!R27+NFM!R44+CHI!R33+NMM!R32+PPA!R33+FBT!R13+TRE!R13+MAE!R13+TEL!R13+WWP!R13+OIS!R13</f>
        <v>936.52940670679266</v>
      </c>
      <c r="S31" s="204">
        <f>ISI!S27+NFM!S44+CHI!S33+NMM!S32+PPA!S33+FBT!S13+TRE!S13+MAE!S13+TEL!S13+WWP!S13+OIS!S13</f>
        <v>992.55898538263114</v>
      </c>
      <c r="T31" s="204">
        <f>ISI!T27+NFM!T44+CHI!T33+NMM!T32+PPA!T33+FBT!T13+TRE!T13+MAE!T13+TEL!T13+WWP!T13+OIS!T13</f>
        <v>1037.9617368873605</v>
      </c>
      <c r="U31" s="204">
        <f>ISI!U27+NFM!U44+CHI!U33+NMM!U32+PPA!U33+FBT!U13+TRE!U13+MAE!U13+TEL!U13+WWP!U13+OIS!U13</f>
        <v>835.20240756663782</v>
      </c>
      <c r="V31" s="204">
        <f>ISI!V27+NFM!V44+CHI!V33+NMM!V32+PPA!V33+FBT!V13+TRE!V13+MAE!V13+TEL!V13+WWP!V13+OIS!V13</f>
        <v>746.52441960447118</v>
      </c>
      <c r="W31" s="204">
        <f>ISI!W27+NFM!W44+CHI!W33+NMM!W32+PPA!W33+FBT!W13+TRE!W13+MAE!W13+TEL!W13+WWP!W13+OIS!W13</f>
        <v>844.41865864144449</v>
      </c>
      <c r="X31" s="204">
        <f>ISI!X27+NFM!X44+CHI!X33+NMM!X32+PPA!X33+FBT!X13+TRE!X13+MAE!X13+TEL!X13+WWP!X13+OIS!X13</f>
        <v>602.66354256233876</v>
      </c>
      <c r="Y31" s="204">
        <f>ISI!Y27+NFM!Y44+CHI!Y33+NMM!Y32+PPA!Y33+FBT!Y13+TRE!Y13+MAE!Y13+TEL!Y13+WWP!Y13+OIS!Y13</f>
        <v>498.25640584694742</v>
      </c>
    </row>
    <row r="32" spans="1:25" ht="12" customHeight="1" x14ac:dyDescent="0.25">
      <c r="A32" s="18" t="s">
        <v>42</v>
      </c>
      <c r="B32" s="204">
        <f>ISI!B28</f>
        <v>0</v>
      </c>
      <c r="C32" s="204">
        <f>ISI!C28</f>
        <v>0</v>
      </c>
      <c r="D32" s="204">
        <f>ISI!D28</f>
        <v>223.36870163370591</v>
      </c>
      <c r="E32" s="204">
        <f>ISI!E28</f>
        <v>257.47583834909722</v>
      </c>
      <c r="F32" s="204">
        <f>ISI!F28</f>
        <v>200.63052450558899</v>
      </c>
      <c r="G32" s="204">
        <f>ISI!G28</f>
        <v>219.35606190885639</v>
      </c>
      <c r="H32" s="204">
        <f>ISI!H28</f>
        <v>240.75666380051589</v>
      </c>
      <c r="I32" s="204">
        <f>ISI!I28</f>
        <v>251.45692175408419</v>
      </c>
      <c r="J32" s="204">
        <f>ISI!J28</f>
        <v>246.77558039552881</v>
      </c>
      <c r="K32" s="204">
        <f>ISI!K28</f>
        <v>200.63052450558899</v>
      </c>
      <c r="L32" s="204">
        <f>ISI!L28</f>
        <v>196.61797076526221</v>
      </c>
      <c r="M32" s="204">
        <f>ISI!M28</f>
        <v>26.750730868443679</v>
      </c>
      <c r="N32" s="204">
        <f>ISI!N28</f>
        <v>27.419518486672398</v>
      </c>
      <c r="O32" s="204">
        <f>ISI!O28</f>
        <v>22.738091143594151</v>
      </c>
      <c r="P32" s="204">
        <f>ISI!P28</f>
        <v>61.526741186586413</v>
      </c>
      <c r="Q32" s="204">
        <f>ISI!Q28</f>
        <v>52.832674118658637</v>
      </c>
      <c r="R32" s="204">
        <f>ISI!R28</f>
        <v>57.514101461736892</v>
      </c>
      <c r="S32" s="204">
        <f>ISI!S28</f>
        <v>53.00662080825451</v>
      </c>
      <c r="T32" s="204">
        <f>ISI!T28</f>
        <v>57.325537403267411</v>
      </c>
      <c r="U32" s="204">
        <f>ISI!U28</f>
        <v>54.342820292347369</v>
      </c>
      <c r="V32" s="204">
        <f>ISI!V28</f>
        <v>38.365950128976777</v>
      </c>
      <c r="W32" s="204">
        <f>ISI!W28</f>
        <v>60.834565778159927</v>
      </c>
      <c r="X32" s="204">
        <f>ISI!X28</f>
        <v>32.984350816852967</v>
      </c>
      <c r="Y32" s="204">
        <f>ISI!Y28</f>
        <v>32.339638865004297</v>
      </c>
    </row>
    <row r="33" spans="1:25" ht="12" customHeight="1" x14ac:dyDescent="0.25">
      <c r="A33" s="19" t="s">
        <v>29</v>
      </c>
      <c r="B33" s="205">
        <f t="shared" ref="B33:Y33" si="1">SUM(B34:B38)</f>
        <v>5006.4033533963884</v>
      </c>
      <c r="C33" s="205">
        <f t="shared" si="1"/>
        <v>6079.9607910576096</v>
      </c>
      <c r="D33" s="205">
        <f t="shared" si="1"/>
        <v>5693.9048151332754</v>
      </c>
      <c r="E33" s="205">
        <f t="shared" si="1"/>
        <v>4985.0847807394657</v>
      </c>
      <c r="F33" s="205">
        <f t="shared" si="1"/>
        <v>4808.2644024075671</v>
      </c>
      <c r="G33" s="205">
        <f t="shared" si="1"/>
        <v>4379.6988822012045</v>
      </c>
      <c r="H33" s="205">
        <f t="shared" si="1"/>
        <v>4487.7805674978499</v>
      </c>
      <c r="I33" s="205">
        <f t="shared" si="1"/>
        <v>3962.4657781599317</v>
      </c>
      <c r="J33" s="205">
        <f t="shared" si="1"/>
        <v>3469.3237317282887</v>
      </c>
      <c r="K33" s="205">
        <f t="shared" si="1"/>
        <v>3102.7492691315565</v>
      </c>
      <c r="L33" s="205">
        <f t="shared" si="1"/>
        <v>2874.5518486672399</v>
      </c>
      <c r="M33" s="205">
        <f t="shared" si="1"/>
        <v>3541.0306964746342</v>
      </c>
      <c r="N33" s="205">
        <f t="shared" si="1"/>
        <v>3167.9824591573511</v>
      </c>
      <c r="O33" s="205">
        <f t="shared" si="1"/>
        <v>3201.1569217540837</v>
      </c>
      <c r="P33" s="205">
        <f t="shared" si="1"/>
        <v>3016.6885640584692</v>
      </c>
      <c r="Q33" s="205">
        <f t="shared" si="1"/>
        <v>2896.9491831470332</v>
      </c>
      <c r="R33" s="205">
        <f t="shared" si="1"/>
        <v>2716.4224419604466</v>
      </c>
      <c r="S33" s="205">
        <f t="shared" si="1"/>
        <v>2515.4635425623387</v>
      </c>
      <c r="T33" s="205">
        <f t="shared" si="1"/>
        <v>2462.7893379191746</v>
      </c>
      <c r="U33" s="205">
        <f t="shared" si="1"/>
        <v>2503.9187446259675</v>
      </c>
      <c r="V33" s="205">
        <f t="shared" si="1"/>
        <v>2423.5580395528805</v>
      </c>
      <c r="W33" s="205">
        <f t="shared" si="1"/>
        <v>2409.6057609630266</v>
      </c>
      <c r="X33" s="205">
        <f t="shared" si="1"/>
        <v>2425.4086844368017</v>
      </c>
      <c r="Y33" s="205">
        <f t="shared" si="1"/>
        <v>2451.773946689596</v>
      </c>
    </row>
    <row r="34" spans="1:25" ht="12" customHeight="1" x14ac:dyDescent="0.25">
      <c r="A34" s="18" t="s">
        <v>30</v>
      </c>
      <c r="B34" s="204">
        <f>ISI!B30+NFM!B46+CHI!B35+NMM!B34+PPA!B35+FBT!B15+TRE!B15+MAE!B15+TEL!B15+WWP!B15+OIS!B15</f>
        <v>190.34823731728289</v>
      </c>
      <c r="C34" s="204">
        <f>ISI!C30+NFM!C46+CHI!C35+NMM!C34+PPA!C35+FBT!C15+TRE!C15+MAE!C15+TEL!C15+WWP!C15+OIS!C15</f>
        <v>303.84780739466902</v>
      </c>
      <c r="D34" s="204">
        <f>ISI!D30+NFM!D46+CHI!D35+NMM!D34+PPA!D35+FBT!D15+TRE!D15+MAE!D15+TEL!D15+WWP!D15+OIS!D15</f>
        <v>209.26483233018061</v>
      </c>
      <c r="E34" s="204">
        <f>ISI!E30+NFM!E46+CHI!E35+NMM!E34+PPA!E35+FBT!E15+TRE!E15+MAE!E15+TEL!E15+WWP!E15+OIS!E15</f>
        <v>73.30326741186586</v>
      </c>
      <c r="F34" s="204">
        <f>ISI!F30+NFM!F46+CHI!F35+NMM!F34+PPA!F35+FBT!F15+TRE!F15+MAE!F15+TEL!F15+WWP!F15+OIS!F15</f>
        <v>48.474720550300937</v>
      </c>
      <c r="G34" s="204">
        <f>ISI!G30+NFM!G46+CHI!G35+NMM!G34+PPA!G35+FBT!G15+TRE!G15+MAE!G15+TEL!G15+WWP!G15+OIS!G15</f>
        <v>35.469303525365433</v>
      </c>
      <c r="H34" s="204">
        <f>ISI!H30+NFM!H46+CHI!H35+NMM!H34+PPA!H35+FBT!H15+TRE!H15+MAE!H15+TEL!H15+WWP!H15+OIS!H15</f>
        <v>26.010834049871018</v>
      </c>
      <c r="I34" s="204">
        <f>ISI!I30+NFM!I46+CHI!I35+NMM!I34+PPA!I35+FBT!I15+TRE!I15+MAE!I15+TEL!I15+WWP!I15+OIS!I15</f>
        <v>28.37549441100602</v>
      </c>
      <c r="J34" s="204">
        <f>ISI!J30+NFM!J46+CHI!J35+NMM!J34+PPA!J35+FBT!J15+TRE!J15+MAE!J15+TEL!J15+WWP!J15+OIS!J15</f>
        <v>28.37549441100602</v>
      </c>
      <c r="K34" s="204">
        <f>ISI!K30+NFM!K46+CHI!K35+NMM!K34+PPA!K35+FBT!K15+TRE!K15+MAE!K15+TEL!K15+WWP!K15+OIS!K15</f>
        <v>40.198538263112638</v>
      </c>
      <c r="L34" s="204">
        <f>ISI!L30+NFM!L46+CHI!L35+NMM!L34+PPA!L35+FBT!L15+TRE!L15+MAE!L15+TEL!L15+WWP!L15+OIS!L15</f>
        <v>26.010834049871018</v>
      </c>
      <c r="M34" s="204">
        <f>ISI!M30+NFM!M46+CHI!M35+NMM!M34+PPA!M35+FBT!M15+TRE!M15+MAE!M15+TEL!M15+WWP!M15+OIS!M15</f>
        <v>34.287016337059327</v>
      </c>
      <c r="N34" s="204">
        <f>ISI!N30+NFM!N46+CHI!N35+NMM!N34+PPA!N35+FBT!N15+TRE!N15+MAE!N15+TEL!N15+WWP!N15+OIS!N15</f>
        <v>31.92244196044712</v>
      </c>
      <c r="O34" s="204">
        <f>ISI!O30+NFM!O46+CHI!O35+NMM!O34+PPA!O35+FBT!O15+TRE!O15+MAE!O15+TEL!O15+WWP!O15+OIS!O15</f>
        <v>36.651676698194322</v>
      </c>
      <c r="P34" s="204">
        <f>ISI!P30+NFM!P46+CHI!P35+NMM!P34+PPA!P35+FBT!P15+TRE!P15+MAE!P15+TEL!P15+WWP!P15+OIS!P15</f>
        <v>112.31951848667239</v>
      </c>
      <c r="Q34" s="204">
        <f>ISI!Q30+NFM!Q46+CHI!Q35+NMM!Q34+PPA!Q35+FBT!Q15+TRE!Q15+MAE!Q15+TEL!Q15+WWP!Q15+OIS!Q15</f>
        <v>112.31951848667239</v>
      </c>
      <c r="R34" s="204">
        <f>ISI!R30+NFM!R46+CHI!R35+NMM!R34+PPA!R35+FBT!R15+TRE!R15+MAE!R15+TEL!R15+WWP!R15+OIS!R15</f>
        <v>39.016251074806533</v>
      </c>
      <c r="S34" s="204">
        <f>ISI!S30+NFM!S46+CHI!S35+NMM!S34+PPA!S35+FBT!S15+TRE!S15+MAE!S15+TEL!S15+WWP!S15+OIS!S15</f>
        <v>52.021668099742037</v>
      </c>
      <c r="T34" s="204">
        <f>ISI!T30+NFM!T46+CHI!T35+NMM!T34+PPA!T35+FBT!T15+TRE!T15+MAE!T15+TEL!T15+WWP!T15+OIS!T15</f>
        <v>61.330008598452267</v>
      </c>
      <c r="U34" s="204">
        <f>ISI!U30+NFM!U46+CHI!U35+NMM!U34+PPA!U35+FBT!U15+TRE!U15+MAE!U15+TEL!U15+WWP!U15+OIS!U15</f>
        <v>116.01900257953569</v>
      </c>
      <c r="V34" s="204">
        <f>ISI!V30+NFM!V46+CHI!V35+NMM!V34+PPA!V35+FBT!V15+TRE!V15+MAE!V15+TEL!V15+WWP!V15+OIS!V15</f>
        <v>123.12115219260528</v>
      </c>
      <c r="W34" s="204">
        <f>ISI!W30+NFM!W46+CHI!W35+NMM!W34+PPA!W35+FBT!W15+TRE!W15+MAE!W15+TEL!W15+WWP!W15+OIS!W15</f>
        <v>33.305674978503873</v>
      </c>
      <c r="X34" s="204">
        <f>ISI!X30+NFM!X46+CHI!X35+NMM!X34+PPA!X35+FBT!X15+TRE!X15+MAE!X15+TEL!X15+WWP!X15+OIS!X15</f>
        <v>35.206878761822871</v>
      </c>
      <c r="Y34" s="204">
        <f>ISI!Y30+NFM!Y46+CHI!Y35+NMM!Y34+PPA!Y35+FBT!Y15+TRE!Y15+MAE!Y15+TEL!Y15+WWP!Y15+OIS!Y15</f>
        <v>62.297162510748059</v>
      </c>
    </row>
    <row r="35" spans="1:25" ht="12" customHeight="1" x14ac:dyDescent="0.25">
      <c r="A35" s="18" t="s">
        <v>31</v>
      </c>
      <c r="B35" s="204">
        <f>ISI!B31+NFM!B47+CHI!B36+NMM!B35+PPA!B36+FBT!B16+TRE!B16+MAE!B16+TEL!B16+WWP!B16+OIS!B16</f>
        <v>1037.1023215821151</v>
      </c>
      <c r="C35" s="204">
        <f>ISI!C31+NFM!C47+CHI!C36+NMM!C35+PPA!C36+FBT!C16+TRE!C16+MAE!C16+TEL!C16+WWP!C16+OIS!C16</f>
        <v>1100.367841788478</v>
      </c>
      <c r="D35" s="204">
        <f>ISI!D31+NFM!D47+CHI!D36+NMM!D35+PPA!D36+FBT!D16+TRE!D16+MAE!D16+TEL!D16+WWP!D16+OIS!D16</f>
        <v>744.49939810834053</v>
      </c>
      <c r="E35" s="204">
        <f>ISI!E31+NFM!E47+CHI!E36+NMM!E35+PPA!E36+FBT!E16+TRE!E16+MAE!E16+TEL!E16+WWP!E16+OIS!E16</f>
        <v>571.31943250214954</v>
      </c>
      <c r="F35" s="204">
        <f>ISI!F31+NFM!F47+CHI!F36+NMM!F35+PPA!F36+FBT!F16+TRE!F16+MAE!F16+TEL!F16+WWP!F16+OIS!F16</f>
        <v>525.17429062768701</v>
      </c>
      <c r="G35" s="204">
        <f>ISI!G31+NFM!G47+CHI!G36+NMM!G35+PPA!G36+FBT!G16+TRE!G16+MAE!G16+TEL!G16+WWP!G16+OIS!G16</f>
        <v>519.68065348237315</v>
      </c>
      <c r="H35" s="204">
        <f>ISI!H31+NFM!H47+CHI!H36+NMM!H35+PPA!H36+FBT!H16+TRE!H16+MAE!H16+TEL!H16+WWP!H16+OIS!H16</f>
        <v>549.34557179707645</v>
      </c>
      <c r="I35" s="204">
        <f>ISI!I31+NFM!I47+CHI!I36+NMM!I35+PPA!I36+FBT!I16+TRE!I16+MAE!I16+TEL!I16+WWP!I16+OIS!I16</f>
        <v>452.66087704213243</v>
      </c>
      <c r="J35" s="204">
        <f>ISI!J31+NFM!J47+CHI!J36+NMM!J35+PPA!J36+FBT!J16+TRE!J16+MAE!J16+TEL!J16+WWP!J16+OIS!J16</f>
        <v>471.33834909716245</v>
      </c>
      <c r="K35" s="204">
        <f>ISI!K31+NFM!K47+CHI!K36+NMM!K35+PPA!K36+FBT!K16+TRE!K16+MAE!K16+TEL!K16+WWP!K16+OIS!K16</f>
        <v>373.55494411006009</v>
      </c>
      <c r="L35" s="204">
        <f>ISI!L31+NFM!L47+CHI!L36+NMM!L35+PPA!L36+FBT!L16+TRE!L16+MAE!L16+TEL!L16+WWP!L16+OIS!L16</f>
        <v>397.72622527944964</v>
      </c>
      <c r="M35" s="204">
        <f>ISI!M31+NFM!M47+CHI!M36+NMM!M35+PPA!M36+FBT!M16+TRE!M16+MAE!M16+TEL!M16+WWP!M16+OIS!M16</f>
        <v>483.70971625107472</v>
      </c>
      <c r="N35" s="204">
        <f>ISI!N31+NFM!N47+CHI!N36+NMM!N35+PPA!N36+FBT!N16+TRE!N16+MAE!N16+TEL!N16+WWP!N16+OIS!N16</f>
        <v>423.18839208942393</v>
      </c>
      <c r="O35" s="204">
        <f>ISI!O31+NFM!O47+CHI!O36+NMM!O35+PPA!O36+FBT!O16+TRE!O16+MAE!O16+TEL!O16+WWP!O16+OIS!O16</f>
        <v>458.5332760103181</v>
      </c>
      <c r="P35" s="204">
        <f>ISI!P31+NFM!P47+CHI!P36+NMM!P35+PPA!P36+FBT!P16+TRE!P16+MAE!P16+TEL!P16+WWP!P16+OIS!P16</f>
        <v>420.42416165090282</v>
      </c>
      <c r="Q35" s="204">
        <f>ISI!Q31+NFM!Q47+CHI!Q36+NMM!Q35+PPA!Q36+FBT!Q16+TRE!Q16+MAE!Q16+TEL!Q16+WWP!Q16+OIS!Q16</f>
        <v>373.04634565778167</v>
      </c>
      <c r="R35" s="204">
        <f>ISI!R31+NFM!R47+CHI!R36+NMM!R35+PPA!R36+FBT!R16+TRE!R16+MAE!R16+TEL!R16+WWP!R16+OIS!R16</f>
        <v>410.56870163370581</v>
      </c>
      <c r="S35" s="204">
        <f>ISI!S31+NFM!S47+CHI!S36+NMM!S35+PPA!S36+FBT!S16+TRE!S16+MAE!S16+TEL!S16+WWP!S16+OIS!S16</f>
        <v>403.3921754084264</v>
      </c>
      <c r="T35" s="204">
        <f>ISI!T31+NFM!T47+CHI!T36+NMM!T35+PPA!T36+FBT!T16+TRE!T16+MAE!T16+TEL!T16+WWP!T16+OIS!T16</f>
        <v>397.27790197764409</v>
      </c>
      <c r="U35" s="204">
        <f>ISI!U31+NFM!U47+CHI!U36+NMM!U35+PPA!U36+FBT!U16+TRE!U16+MAE!U16+TEL!U16+WWP!U16+OIS!U16</f>
        <v>393.13241616509026</v>
      </c>
      <c r="V35" s="204">
        <f>ISI!V31+NFM!V47+CHI!V36+NMM!V35+PPA!V36+FBT!V16+TRE!V16+MAE!V16+TEL!V16+WWP!V16+OIS!V16</f>
        <v>365.6796216680998</v>
      </c>
      <c r="W35" s="204">
        <f>ISI!W31+NFM!W47+CHI!W36+NMM!W35+PPA!W36+FBT!W16+TRE!W16+MAE!W16+TEL!W16+WWP!W16+OIS!W16</f>
        <v>447.60782459157349</v>
      </c>
      <c r="X35" s="204">
        <f>ISI!X31+NFM!X47+CHI!X36+NMM!X35+PPA!X36+FBT!X16+TRE!X16+MAE!X16+TEL!X16+WWP!X16+OIS!X16</f>
        <v>422.47437661220982</v>
      </c>
      <c r="Y35" s="204">
        <f>ISI!Y31+NFM!Y47+CHI!Y36+NMM!Y35+PPA!Y36+FBT!Y16+TRE!Y16+MAE!Y16+TEL!Y16+WWP!Y16+OIS!Y16</f>
        <v>442.74608770421321</v>
      </c>
    </row>
    <row r="36" spans="1:25" ht="12" customHeight="1" x14ac:dyDescent="0.25">
      <c r="A36" s="18" t="s">
        <v>71</v>
      </c>
      <c r="B36" s="204">
        <f>ISI!B32+NFM!B48+CHI!B37+NMM!B36+PPA!B37+FBT!B17+TRE!B17+MAE!B17+TEL!B17+WWP!B17+OIS!B17</f>
        <v>1237.5799656061909</v>
      </c>
      <c r="C36" s="204">
        <f>ISI!C32+NFM!C48+CHI!C37+NMM!C36+PPA!C37+FBT!C17+TRE!C17+MAE!C17+TEL!C17+WWP!C17+OIS!C17</f>
        <v>1598.0700773860706</v>
      </c>
      <c r="D36" s="204">
        <f>ISI!D32+NFM!D48+CHI!D37+NMM!D36+PPA!D37+FBT!D17+TRE!D17+MAE!D17+TEL!D17+WWP!D17+OIS!D17</f>
        <v>1905.1544282029229</v>
      </c>
      <c r="E36" s="204">
        <f>ISI!E32+NFM!E48+CHI!E37+NMM!E36+PPA!E37+FBT!E17+TRE!E17+MAE!E17+TEL!E17+WWP!E17+OIS!E17</f>
        <v>1788.777901977644</v>
      </c>
      <c r="F36" s="204">
        <f>ISI!F32+NFM!F48+CHI!F37+NMM!F36+PPA!F37+FBT!F17+TRE!F17+MAE!F17+TEL!F17+WWP!F17+OIS!F17</f>
        <v>1698.2198624247644</v>
      </c>
      <c r="G36" s="204">
        <f>ISI!G32+NFM!G48+CHI!G37+NMM!G36+PPA!G37+FBT!G17+TRE!G17+MAE!G17+TEL!G17+WWP!G17+OIS!G17</f>
        <v>1579.1715391229586</v>
      </c>
      <c r="H36" s="204">
        <f>ISI!H32+NFM!H48+CHI!H37+NMM!H36+PPA!H37+FBT!H17+TRE!H17+MAE!H17+TEL!H17+WWP!H17+OIS!H17</f>
        <v>1591.3815993121239</v>
      </c>
      <c r="I36" s="204">
        <f>ISI!I32+NFM!I48+CHI!I37+NMM!I36+PPA!I37+FBT!I17+TRE!I17+MAE!I17+TEL!I17+WWP!I17+OIS!I17</f>
        <v>1376.6877042132421</v>
      </c>
      <c r="J36" s="204">
        <f>ISI!J32+NFM!J48+CHI!J37+NMM!J36+PPA!J37+FBT!J17+TRE!J17+MAE!J17+TEL!J17+WWP!J17+OIS!J17</f>
        <v>1199.6411865864145</v>
      </c>
      <c r="K36" s="204">
        <f>ISI!K32+NFM!K48+CHI!K37+NMM!K36+PPA!K37+FBT!K17+TRE!K17+MAE!K17+TEL!K17+WWP!K17+OIS!K17</f>
        <v>941.19441100601898</v>
      </c>
      <c r="L36" s="204">
        <f>ISI!L32+NFM!L48+CHI!L37+NMM!L36+PPA!L37+FBT!L17+TRE!L17+MAE!L17+TEL!L17+WWP!L17+OIS!L17</f>
        <v>880.14393809114358</v>
      </c>
      <c r="M36" s="204">
        <f>ISI!M32+NFM!M48+CHI!M37+NMM!M36+PPA!M37+FBT!M17+TRE!M17+MAE!M17+TEL!M17+WWP!M17+OIS!M17</f>
        <v>1441.4061049011179</v>
      </c>
      <c r="N36" s="204">
        <f>ISI!N32+NFM!N48+CHI!N37+NMM!N36+PPA!N37+FBT!N17+TRE!N17+MAE!N17+TEL!N17+WWP!N17+OIS!N17</f>
        <v>1396.2378331900254</v>
      </c>
      <c r="O36" s="204">
        <f>ISI!O32+NFM!O48+CHI!O37+NMM!O36+PPA!O37+FBT!O17+TRE!O17+MAE!O17+TEL!O17+WWP!O17+OIS!O17</f>
        <v>1402.3694754944106</v>
      </c>
      <c r="P36" s="204">
        <f>ISI!P32+NFM!P48+CHI!P37+NMM!P36+PPA!P37+FBT!P17+TRE!P17+MAE!P17+TEL!P17+WWP!P17+OIS!P17</f>
        <v>1360.9364574376611</v>
      </c>
      <c r="Q36" s="204">
        <f>ISI!Q32+NFM!Q48+CHI!Q37+NMM!Q36+PPA!Q37+FBT!Q17+TRE!Q17+MAE!Q17+TEL!Q17+WWP!Q17+OIS!Q17</f>
        <v>1350.6841788478073</v>
      </c>
      <c r="R36" s="204">
        <f>ISI!R32+NFM!R48+CHI!R37+NMM!R36+PPA!R37+FBT!R17+TRE!R17+MAE!R17+TEL!R17+WWP!R17+OIS!R17</f>
        <v>1338.3855546001714</v>
      </c>
      <c r="S36" s="204">
        <f>ISI!S32+NFM!S48+CHI!S37+NMM!S36+PPA!S37+FBT!S17+TRE!S17+MAE!S17+TEL!S17+WWP!S17+OIS!S17</f>
        <v>1341.0230438521066</v>
      </c>
      <c r="T36" s="204">
        <f>ISI!T32+NFM!T48+CHI!T37+NMM!T36+PPA!T37+FBT!T17+TRE!T17+MAE!T17+TEL!T17+WWP!T17+OIS!T17</f>
        <v>1353.854600171969</v>
      </c>
      <c r="U36" s="204">
        <f>ISI!U32+NFM!U48+CHI!U37+NMM!U36+PPA!U37+FBT!U17+TRE!U17+MAE!U17+TEL!U17+WWP!U17+OIS!U17</f>
        <v>1356.9294926913158</v>
      </c>
      <c r="V36" s="204">
        <f>ISI!V32+NFM!V48+CHI!V37+NMM!V36+PPA!V37+FBT!V17+TRE!V17+MAE!V17+TEL!V17+WWP!V17+OIS!V17</f>
        <v>1345.6687016337062</v>
      </c>
      <c r="W36" s="204">
        <f>ISI!W32+NFM!W48+CHI!W37+NMM!W36+PPA!W37+FBT!W17+TRE!W17+MAE!W17+TEL!W17+WWP!W17+OIS!W17</f>
        <v>1375.271109200344</v>
      </c>
      <c r="X36" s="204">
        <f>ISI!X32+NFM!X48+CHI!X37+NMM!X36+PPA!X37+FBT!X17+TRE!X17+MAE!X17+TEL!X17+WWP!X17+OIS!X17</f>
        <v>1355.1276010318147</v>
      </c>
      <c r="Y36" s="204">
        <f>ISI!Y32+NFM!Y48+CHI!Y37+NMM!Y36+PPA!Y37+FBT!Y17+TRE!Y17+MAE!Y17+TEL!Y17+WWP!Y17+OIS!Y17</f>
        <v>1378.371539122958</v>
      </c>
    </row>
    <row r="37" spans="1:25" ht="12" customHeight="1" x14ac:dyDescent="0.25">
      <c r="A37" s="18" t="s">
        <v>32</v>
      </c>
      <c r="B37" s="204">
        <f>ISI!B33+NFM!B49+CHI!B38+NMM!B37+PPA!B38+FBT!B18+TRE!B18+MAE!B18+TEL!B18+WWP!B18+OIS!B18</f>
        <v>1754.2562338779016</v>
      </c>
      <c r="C37" s="204">
        <f>ISI!C33+NFM!C49+CHI!C38+NMM!C37+PPA!C38+FBT!C18+TRE!C18+MAE!C18+TEL!C18+WWP!C18+OIS!C18</f>
        <v>1835.3109200343938</v>
      </c>
      <c r="D37" s="204">
        <f>ISI!D33+NFM!D49+CHI!D38+NMM!D37+PPA!D38+FBT!D18+TRE!D18+MAE!D18+TEL!D18+WWP!D18+OIS!D18</f>
        <v>1689.6053310404125</v>
      </c>
      <c r="E37" s="204">
        <f>ISI!E33+NFM!E49+CHI!E38+NMM!E37+PPA!E38+FBT!E18+TRE!E18+MAE!E18+TEL!E18+WWP!E18+OIS!E18</f>
        <v>1591.7088564058465</v>
      </c>
      <c r="F37" s="204">
        <f>ISI!F33+NFM!F49+CHI!F38+NMM!F37+PPA!F38+FBT!F18+TRE!F18+MAE!F18+TEL!F18+WWP!F18+OIS!F18</f>
        <v>1509.5437661220981</v>
      </c>
      <c r="G37" s="204">
        <f>ISI!G33+NFM!G49+CHI!G38+NMM!G37+PPA!G38+FBT!G18+TRE!G18+MAE!G18+TEL!G18+WWP!G18+OIS!G18</f>
        <v>1352.8570077386069</v>
      </c>
      <c r="H37" s="204">
        <f>ISI!H33+NFM!H49+CHI!H38+NMM!H37+PPA!H38+FBT!H18+TRE!H18+MAE!H18+TEL!H18+WWP!H18+OIS!H18</f>
        <v>1332.7932932072222</v>
      </c>
      <c r="I37" s="204">
        <f>ISI!I33+NFM!I49+CHI!I38+NMM!I37+PPA!I38+FBT!I18+TRE!I18+MAE!I18+TEL!I18+WWP!I18+OIS!I18</f>
        <v>1260.1825451418747</v>
      </c>
      <c r="J37" s="204">
        <f>ISI!J33+NFM!J49+CHI!J38+NMM!J37+PPA!J38+FBT!J18+TRE!J18+MAE!J18+TEL!J18+WWP!J18+OIS!J18</f>
        <v>996.49011177987938</v>
      </c>
      <c r="K37" s="204">
        <f>ISI!K33+NFM!K49+CHI!K38+NMM!K37+PPA!K38+FBT!K18+TRE!K18+MAE!K18+TEL!K18+WWP!K18+OIS!K18</f>
        <v>904.77085124677558</v>
      </c>
      <c r="L37" s="204">
        <f>ISI!L33+NFM!L49+CHI!L38+NMM!L37+PPA!L38+FBT!L18+TRE!L18+MAE!L18+TEL!L18+WWP!L18+OIS!L18</f>
        <v>810.18555460017205</v>
      </c>
      <c r="M37" s="204">
        <f>ISI!M33+NFM!M49+CHI!M38+NMM!M37+PPA!M38+FBT!M18+TRE!M18+MAE!M18+TEL!M18+WWP!M18+OIS!M18</f>
        <v>976.29372312983651</v>
      </c>
      <c r="N37" s="204">
        <f>ISI!N33+NFM!N49+CHI!N38+NMM!N37+PPA!N38+FBT!N18+TRE!N18+MAE!N18+TEL!N18+WWP!N18+OIS!N18</f>
        <v>750.74092863284602</v>
      </c>
      <c r="O37" s="204">
        <f>ISI!O33+NFM!O49+CHI!O38+NMM!O37+PPA!O38+FBT!O18+TRE!O18+MAE!O18+TEL!O18+WWP!O18+OIS!O18</f>
        <v>671.60937231298351</v>
      </c>
      <c r="P37" s="204">
        <f>ISI!P33+NFM!P49+CHI!P38+NMM!P37+PPA!P38+FBT!P18+TRE!P18+MAE!P18+TEL!P18+WWP!P18+OIS!P18</f>
        <v>489.66629406706789</v>
      </c>
      <c r="Q37" s="204">
        <f>ISI!Q33+NFM!Q49+CHI!Q38+NMM!Q37+PPA!Q38+FBT!Q18+TRE!Q18+MAE!Q18+TEL!Q18+WWP!Q18+OIS!Q18</f>
        <v>515.64196044711946</v>
      </c>
      <c r="R37" s="204">
        <f>ISI!R33+NFM!R49+CHI!R38+NMM!R37+PPA!R38+FBT!R18+TRE!R18+MAE!R18+TEL!R18+WWP!R18+OIS!R18</f>
        <v>399.30017196904566</v>
      </c>
      <c r="S37" s="204">
        <f>ISI!S33+NFM!S49+CHI!S38+NMM!S37+PPA!S38+FBT!S18+TRE!S18+MAE!S18+TEL!S18+WWP!S18+OIS!S18</f>
        <v>291.1662080825451</v>
      </c>
      <c r="T37" s="204">
        <f>ISI!T33+NFM!T49+CHI!T38+NMM!T37+PPA!T38+FBT!T18+TRE!T18+MAE!T18+TEL!T18+WWP!T18+OIS!T18</f>
        <v>222.04135855545996</v>
      </c>
      <c r="U37" s="204">
        <f>ISI!U33+NFM!U49+CHI!U38+NMM!U37+PPA!U38+FBT!U18+TRE!U18+MAE!U18+TEL!U18+WWP!U18+OIS!U18</f>
        <v>170.99690455717976</v>
      </c>
      <c r="V37" s="204">
        <f>ISI!V33+NFM!V49+CHI!V38+NMM!V37+PPA!V38+FBT!V18+TRE!V18+MAE!V18+TEL!V18+WWP!V18+OIS!V18</f>
        <v>143.17050730868442</v>
      </c>
      <c r="W37" s="204">
        <f>ISI!W33+NFM!W49+CHI!W38+NMM!W37+PPA!W38+FBT!W18+TRE!W18+MAE!W18+TEL!W18+WWP!W18+OIS!W18</f>
        <v>111.3327601031814</v>
      </c>
      <c r="X37" s="204">
        <f>ISI!X33+NFM!X49+CHI!X38+NMM!X37+PPA!X38+FBT!X18+TRE!X18+MAE!X18+TEL!X18+WWP!X18+OIS!X18</f>
        <v>133.71693895098883</v>
      </c>
      <c r="Y37" s="204">
        <f>ISI!Y33+NFM!Y49+CHI!Y38+NMM!Y37+PPA!Y38+FBT!Y18+TRE!Y18+MAE!Y18+TEL!Y18+WWP!Y18+OIS!Y18</f>
        <v>138.03447979363713</v>
      </c>
    </row>
    <row r="38" spans="1:25" ht="12" customHeight="1" x14ac:dyDescent="0.25">
      <c r="A38" s="18" t="s">
        <v>33</v>
      </c>
      <c r="B38" s="204">
        <f>ISI!B34+NFM!B50+CHI!B39+NMM!B38+PPA!B39+FBT!B19+TRE!B19+MAE!B19+TEL!B19+WWP!B19+OIS!B19</f>
        <v>787.11659501289762</v>
      </c>
      <c r="C38" s="204">
        <f>ISI!C34+NFM!C50+CHI!C39+NMM!C38+PPA!C39+FBT!C19+TRE!C19+MAE!C19+TEL!C19+WWP!C19+OIS!C19</f>
        <v>1242.3641444539983</v>
      </c>
      <c r="D38" s="204">
        <f>ISI!D34+NFM!D50+CHI!D39+NMM!D38+PPA!D39+FBT!D19+TRE!D19+MAE!D19+TEL!D19+WWP!D19+OIS!D19</f>
        <v>1145.3808254514186</v>
      </c>
      <c r="E38" s="204">
        <f>ISI!E34+NFM!E50+CHI!E39+NMM!E38+PPA!E39+FBT!E19+TRE!E19+MAE!E19+TEL!E19+WWP!E19+OIS!E19</f>
        <v>959.97532244196032</v>
      </c>
      <c r="F38" s="204">
        <f>ISI!F34+NFM!F50+CHI!F39+NMM!F38+PPA!F39+FBT!F19+TRE!F19+MAE!F19+TEL!F19+WWP!F19+OIS!F19</f>
        <v>1026.851762682717</v>
      </c>
      <c r="G38" s="204">
        <f>ISI!G34+NFM!G50+CHI!G39+NMM!G38+PPA!G39+FBT!G19+TRE!G19+MAE!G19+TEL!G19+WWP!G19+OIS!G19</f>
        <v>892.52037833190013</v>
      </c>
      <c r="H38" s="204">
        <f>ISI!H34+NFM!H50+CHI!H39+NMM!H38+PPA!H39+FBT!H19+TRE!H19+MAE!H19+TEL!H19+WWP!H19+OIS!H19</f>
        <v>988.24926913155628</v>
      </c>
      <c r="I38" s="204">
        <f>ISI!I34+NFM!I50+CHI!I39+NMM!I38+PPA!I39+FBT!I19+TRE!I19+MAE!I19+TEL!I19+WWP!I19+OIS!I19</f>
        <v>844.5591573516765</v>
      </c>
      <c r="J38" s="204">
        <f>ISI!J34+NFM!J50+CHI!J39+NMM!J38+PPA!J39+FBT!J19+TRE!J19+MAE!J19+TEL!J19+WWP!J19+OIS!J19</f>
        <v>773.47858985382629</v>
      </c>
      <c r="K38" s="204">
        <f>ISI!K34+NFM!K50+CHI!K39+NMM!K38+PPA!K39+FBT!K19+TRE!K19+MAE!K19+TEL!K19+WWP!K19+OIS!K19</f>
        <v>843.03052450558903</v>
      </c>
      <c r="L38" s="204">
        <f>ISI!L34+NFM!L50+CHI!L39+NMM!L38+PPA!L39+FBT!L19+TRE!L19+MAE!L19+TEL!L19+WWP!L19+OIS!L19</f>
        <v>760.4852966466035</v>
      </c>
      <c r="M38" s="204">
        <f>ISI!M34+NFM!M50+CHI!M39+NMM!M38+PPA!M39+FBT!M19+TRE!M19+MAE!M19+TEL!M19+WWP!M19+OIS!M19</f>
        <v>605.33413585554592</v>
      </c>
      <c r="N38" s="204">
        <f>ISI!N34+NFM!N50+CHI!N39+NMM!N38+PPA!N39+FBT!N19+TRE!N19+MAE!N19+TEL!N19+WWP!N19+OIS!N19</f>
        <v>565.89286328460878</v>
      </c>
      <c r="O38" s="204">
        <f>ISI!O34+NFM!O50+CHI!O39+NMM!O38+PPA!O39+FBT!O19+TRE!O19+MAE!O19+TEL!O19+WWP!O19+OIS!O19</f>
        <v>631.99312123817708</v>
      </c>
      <c r="P38" s="204">
        <f>ISI!P34+NFM!P50+CHI!P39+NMM!P38+PPA!P39+FBT!P19+TRE!P19+MAE!P19+TEL!P19+WWP!P19+OIS!P19</f>
        <v>633.3421324161651</v>
      </c>
      <c r="Q38" s="204">
        <f>ISI!Q34+NFM!Q50+CHI!Q39+NMM!Q38+PPA!Q39+FBT!Q19+TRE!Q19+MAE!Q19+TEL!Q19+WWP!Q19+OIS!Q19</f>
        <v>545.25717970765254</v>
      </c>
      <c r="R38" s="204">
        <f>ISI!R34+NFM!R50+CHI!R39+NMM!R38+PPA!R39+FBT!R19+TRE!R19+MAE!R19+TEL!R19+WWP!R19+OIS!R19</f>
        <v>529.15176268271705</v>
      </c>
      <c r="S38" s="204">
        <f>ISI!S34+NFM!S50+CHI!S39+NMM!S38+PPA!S39+FBT!S19+TRE!S19+MAE!S19+TEL!S19+WWP!S19+OIS!S19</f>
        <v>427.86044711951848</v>
      </c>
      <c r="T38" s="204">
        <f>ISI!T34+NFM!T50+CHI!T39+NMM!T38+PPA!T39+FBT!T19+TRE!T19+MAE!T19+TEL!T19+WWP!T19+OIS!T19</f>
        <v>428.28546861564917</v>
      </c>
      <c r="U38" s="204">
        <f>ISI!U34+NFM!U50+CHI!U39+NMM!U38+PPA!U39+FBT!U19+TRE!U19+MAE!U19+TEL!U19+WWP!U19+OIS!U19</f>
        <v>466.8409286328461</v>
      </c>
      <c r="V38" s="204">
        <f>ISI!V34+NFM!V50+CHI!V39+NMM!V38+PPA!V39+FBT!V19+TRE!V19+MAE!V19+TEL!V19+WWP!V19+OIS!V19</f>
        <v>445.91805674978502</v>
      </c>
      <c r="W38" s="204">
        <f>ISI!W34+NFM!W50+CHI!W39+NMM!W38+PPA!W39+FBT!W19+TRE!W19+MAE!W19+TEL!W19+WWP!W19+OIS!W19</f>
        <v>442.08839208942385</v>
      </c>
      <c r="X38" s="204">
        <f>ISI!X34+NFM!X50+CHI!X39+NMM!X38+PPA!X39+FBT!X19+TRE!X19+MAE!X19+TEL!X19+WWP!X19+OIS!X19</f>
        <v>478.88288907996548</v>
      </c>
      <c r="Y38" s="204">
        <f>ISI!Y34+NFM!Y50+CHI!Y39+NMM!Y38+PPA!Y39+FBT!Y19+TRE!Y19+MAE!Y19+TEL!Y19+WWP!Y19+OIS!Y19</f>
        <v>430.32467755803958</v>
      </c>
    </row>
    <row r="39" spans="1:25" ht="12" customHeight="1" x14ac:dyDescent="0.25">
      <c r="A39" s="19" t="s">
        <v>72</v>
      </c>
      <c r="B39" s="205">
        <f t="shared" ref="B39:Y39" si="2">B40+B41</f>
        <v>12375.514015477216</v>
      </c>
      <c r="C39" s="205">
        <f t="shared" si="2"/>
        <v>12978.318830610486</v>
      </c>
      <c r="D39" s="205">
        <f t="shared" si="2"/>
        <v>12865.829406706793</v>
      </c>
      <c r="E39" s="205">
        <f t="shared" si="2"/>
        <v>13386.256061908856</v>
      </c>
      <c r="F39" s="205">
        <f t="shared" si="2"/>
        <v>12149.152966466037</v>
      </c>
      <c r="G39" s="205">
        <f t="shared" si="2"/>
        <v>12973.02966466036</v>
      </c>
      <c r="H39" s="205">
        <f t="shared" si="2"/>
        <v>12562.377730008599</v>
      </c>
      <c r="I39" s="205">
        <f t="shared" si="2"/>
        <v>12445.327085124678</v>
      </c>
      <c r="J39" s="205">
        <f t="shared" si="2"/>
        <v>12799.950558899396</v>
      </c>
      <c r="K39" s="205">
        <f t="shared" si="2"/>
        <v>9612.7052450558895</v>
      </c>
      <c r="L39" s="205">
        <f t="shared" si="2"/>
        <v>11148.026139294927</v>
      </c>
      <c r="M39" s="205">
        <f t="shared" si="2"/>
        <v>11939.504815133276</v>
      </c>
      <c r="N39" s="205">
        <f t="shared" si="2"/>
        <v>11709.618939223477</v>
      </c>
      <c r="O39" s="205">
        <f t="shared" si="2"/>
        <v>12077.521968665811</v>
      </c>
      <c r="P39" s="205">
        <f t="shared" si="2"/>
        <v>11295.538671452743</v>
      </c>
      <c r="Q39" s="205">
        <f t="shared" si="2"/>
        <v>10857.634418152007</v>
      </c>
      <c r="R39" s="205">
        <f t="shared" si="2"/>
        <v>11190.798579600187</v>
      </c>
      <c r="S39" s="205">
        <f t="shared" si="2"/>
        <v>10522.134319455114</v>
      </c>
      <c r="T39" s="205">
        <f t="shared" si="2"/>
        <v>10744.164510505603</v>
      </c>
      <c r="U39" s="205">
        <f t="shared" si="2"/>
        <v>10388.028997157089</v>
      </c>
      <c r="V39" s="205">
        <f t="shared" si="2"/>
        <v>9306.6703844122785</v>
      </c>
      <c r="W39" s="205">
        <f t="shared" si="2"/>
        <v>10289.720653526225</v>
      </c>
      <c r="X39" s="205">
        <f t="shared" si="2"/>
        <v>9159.2313577550995</v>
      </c>
      <c r="Y39" s="205">
        <f t="shared" si="2"/>
        <v>8218.1064335620085</v>
      </c>
    </row>
    <row r="40" spans="1:25" ht="12" customHeight="1" x14ac:dyDescent="0.25">
      <c r="A40" s="18" t="s">
        <v>73</v>
      </c>
      <c r="B40" s="204">
        <f>ISI!B36+NFM!B52+CHI!B41+NMM!B40+PPA!B41+FBT!B21+TRE!B21+MAE!B21+TEL!B21+WWP!B21+OIS!B21</f>
        <v>12347.955975924335</v>
      </c>
      <c r="C40" s="204">
        <f>ISI!C36+NFM!C52+CHI!C41+NMM!C40+PPA!C41+FBT!C21+TRE!C21+MAE!C21+TEL!C21+WWP!C21+OIS!C21</f>
        <v>12953.942218400683</v>
      </c>
      <c r="D40" s="204">
        <f>ISI!D36+NFM!D52+CHI!D41+NMM!D40+PPA!D41+FBT!D21+TRE!D21+MAE!D21+TEL!D21+WWP!D21+OIS!D21</f>
        <v>12862.819948409286</v>
      </c>
      <c r="E40" s="204">
        <f>ISI!E36+NFM!E52+CHI!E41+NMM!E40+PPA!E41+FBT!E21+TRE!E21+MAE!E21+TEL!E21+WWP!E21+OIS!E21</f>
        <v>13386.256061908856</v>
      </c>
      <c r="F40" s="204">
        <f>ISI!F36+NFM!F52+CHI!F41+NMM!F40+PPA!F41+FBT!F21+TRE!F21+MAE!F21+TEL!F21+WWP!F21+OIS!F21</f>
        <v>12149.152966466037</v>
      </c>
      <c r="G40" s="204">
        <f>ISI!G36+NFM!G52+CHI!G41+NMM!G40+PPA!G41+FBT!G21+TRE!G21+MAE!G21+TEL!G21+WWP!G21+OIS!G21</f>
        <v>12973.02966466036</v>
      </c>
      <c r="H40" s="204">
        <f>ISI!H36+NFM!H52+CHI!H41+NMM!H40+PPA!H41+FBT!H21+TRE!H21+MAE!H21+TEL!H21+WWP!H21+OIS!H21</f>
        <v>12562.377730008599</v>
      </c>
      <c r="I40" s="204">
        <f>ISI!I36+NFM!I52+CHI!I41+NMM!I40+PPA!I41+FBT!I21+TRE!I21+MAE!I21+TEL!I21+WWP!I21+OIS!I21</f>
        <v>12445.327085124678</v>
      </c>
      <c r="J40" s="204">
        <f>ISI!J36+NFM!J52+CHI!J41+NMM!J40+PPA!J41+FBT!J21+TRE!J21+MAE!J21+TEL!J21+WWP!J21+OIS!J21</f>
        <v>12799.950558899396</v>
      </c>
      <c r="K40" s="204">
        <f>ISI!K36+NFM!K52+CHI!K41+NMM!K40+PPA!K41+FBT!K21+TRE!K21+MAE!K21+TEL!K21+WWP!K21+OIS!K21</f>
        <v>9612.7052450558895</v>
      </c>
      <c r="L40" s="204">
        <f>ISI!L36+NFM!L52+CHI!L41+NMM!L40+PPA!L41+FBT!L21+TRE!L21+MAE!L21+TEL!L21+WWP!L21+OIS!L21</f>
        <v>11148.026139294927</v>
      </c>
      <c r="M40" s="204">
        <f>ISI!M36+NFM!M52+CHI!M41+NMM!M40+PPA!M41+FBT!M21+TRE!M21+MAE!M21+TEL!M21+WWP!M21+OIS!M21</f>
        <v>11939.504815133276</v>
      </c>
      <c r="N40" s="204">
        <f>ISI!N36+NFM!N52+CHI!N41+NMM!N40+PPA!N41+FBT!N21+TRE!N21+MAE!N21+TEL!N21+WWP!N21+OIS!N21</f>
        <v>11709.427881613847</v>
      </c>
      <c r="O40" s="204">
        <f>ISI!O36+NFM!O52+CHI!O41+NMM!O40+PPA!O41+FBT!O21+TRE!O21+MAE!O21+TEL!O21+WWP!O21+OIS!O21</f>
        <v>12077.521968665811</v>
      </c>
      <c r="P40" s="204">
        <f>ISI!P36+NFM!P52+CHI!P41+NMM!P40+PPA!P41+FBT!P21+TRE!P21+MAE!P21+TEL!P21+WWP!P21+OIS!P21</f>
        <v>11295.538671452743</v>
      </c>
      <c r="Q40" s="204">
        <f>ISI!Q36+NFM!Q52+CHI!Q41+NMM!Q40+PPA!Q41+FBT!Q21+TRE!Q21+MAE!Q21+TEL!Q21+WWP!Q21+OIS!Q21</f>
        <v>10857.634418152007</v>
      </c>
      <c r="R40" s="204">
        <f>ISI!R36+NFM!R52+CHI!R41+NMM!R40+PPA!R41+FBT!R21+TRE!R21+MAE!R21+TEL!R21+WWP!R21+OIS!R21</f>
        <v>11190.798579600187</v>
      </c>
      <c r="S40" s="204">
        <f>ISI!S36+NFM!S52+CHI!S41+NMM!S40+PPA!S41+FBT!S21+TRE!S21+MAE!S21+TEL!S21+WWP!S21+OIS!S21</f>
        <v>10522.134319455114</v>
      </c>
      <c r="T40" s="204">
        <f>ISI!T36+NFM!T52+CHI!T41+NMM!T40+PPA!T41+FBT!T21+TRE!T21+MAE!T21+TEL!T21+WWP!T21+OIS!T21</f>
        <v>10744.164510505603</v>
      </c>
      <c r="U40" s="204">
        <f>ISI!U36+NFM!U52+CHI!U41+NMM!U40+PPA!U41+FBT!U21+TRE!U21+MAE!U21+TEL!U21+WWP!U21+OIS!U21</f>
        <v>10388.028997157089</v>
      </c>
      <c r="V40" s="204">
        <f>ISI!V36+NFM!V52+CHI!V41+NMM!V40+PPA!V41+FBT!V21+TRE!V21+MAE!V21+TEL!V21+WWP!V21+OIS!V21</f>
        <v>9306.6703844122785</v>
      </c>
      <c r="W40" s="204">
        <f>ISI!W36+NFM!W52+CHI!W41+NMM!W40+PPA!W41+FBT!W21+TRE!W21+MAE!W21+TEL!W21+WWP!W21+OIS!W21</f>
        <v>10289.720653526225</v>
      </c>
      <c r="X40" s="204">
        <f>ISI!X36+NFM!X52+CHI!X41+NMM!X40+PPA!X41+FBT!X21+TRE!X21+MAE!X21+TEL!X21+WWP!X21+OIS!X21</f>
        <v>9159.2313577550995</v>
      </c>
      <c r="Y40" s="204">
        <f>ISI!Y36+NFM!Y52+CHI!Y41+NMM!Y40+PPA!Y41+FBT!Y21+TRE!Y21+MAE!Y21+TEL!Y21+WWP!Y21+OIS!Y21</f>
        <v>8218.1064335620085</v>
      </c>
    </row>
    <row r="41" spans="1:25" ht="12" customHeight="1" x14ac:dyDescent="0.25">
      <c r="A41" s="18" t="s">
        <v>36</v>
      </c>
      <c r="B41" s="204">
        <f>ISI!B37+NFM!B53+CHI!B42+NMM!B41+PPA!B42+FBT!B22+TRE!B22+MAE!B22+TEL!B22+WWP!B22+OIS!B22</f>
        <v>27.55803955288048</v>
      </c>
      <c r="C41" s="204">
        <f>ISI!C37+NFM!C53+CHI!C42+NMM!C41+PPA!C42+FBT!C22+TRE!C22+MAE!C22+TEL!C22+WWP!C22+OIS!C22</f>
        <v>24.376612209802229</v>
      </c>
      <c r="D41" s="204">
        <f>ISI!D37+NFM!D53+CHI!D42+NMM!D41+PPA!D42+FBT!D22+TRE!D22+MAE!D22+TEL!D22+WWP!D22+OIS!D22</f>
        <v>3.0094582975064492</v>
      </c>
      <c r="E41" s="204">
        <f>ISI!E37+NFM!E53+CHI!E42+NMM!E41+PPA!E42+FBT!E22+TRE!E22+MAE!E22+TEL!E22+WWP!E22+OIS!E22</f>
        <v>0</v>
      </c>
      <c r="F41" s="204">
        <f>ISI!F37+NFM!F53+CHI!F42+NMM!F41+PPA!F42+FBT!F22+TRE!F22+MAE!F22+TEL!F22+WWP!F22+OIS!F22</f>
        <v>0</v>
      </c>
      <c r="G41" s="204">
        <f>ISI!G37+NFM!G53+CHI!G42+NMM!G41+PPA!G42+FBT!G22+TRE!G22+MAE!G22+TEL!G22+WWP!G22+OIS!G22</f>
        <v>0</v>
      </c>
      <c r="H41" s="204">
        <f>ISI!H37+NFM!H53+CHI!H42+NMM!H41+PPA!H42+FBT!H22+TRE!H22+MAE!H22+TEL!H22+WWP!H22+OIS!H22</f>
        <v>0</v>
      </c>
      <c r="I41" s="204">
        <f>ISI!I37+NFM!I53+CHI!I42+NMM!I41+PPA!I42+FBT!I22+TRE!I22+MAE!I22+TEL!I22+WWP!I22+OIS!I22</f>
        <v>0</v>
      </c>
      <c r="J41" s="204">
        <f>ISI!J37+NFM!J53+CHI!J42+NMM!J41+PPA!J42+FBT!J22+TRE!J22+MAE!J22+TEL!J22+WWP!J22+OIS!J22</f>
        <v>0</v>
      </c>
      <c r="K41" s="204">
        <f>ISI!K37+NFM!K53+CHI!K42+NMM!K41+PPA!K42+FBT!K22+TRE!K22+MAE!K22+TEL!K22+WWP!K22+OIS!K22</f>
        <v>0</v>
      </c>
      <c r="L41" s="204">
        <f>ISI!L37+NFM!L53+CHI!L42+NMM!L41+PPA!L42+FBT!L22+TRE!L22+MAE!L22+TEL!L22+WWP!L22+OIS!L22</f>
        <v>0</v>
      </c>
      <c r="M41" s="204">
        <f>ISI!M37+NFM!M53+CHI!M42+NMM!M41+PPA!M42+FBT!M22+TRE!M22+MAE!M22+TEL!M22+WWP!M22+OIS!M22</f>
        <v>0</v>
      </c>
      <c r="N41" s="204">
        <f>ISI!N37+NFM!N53+CHI!N42+NMM!N41+PPA!N42+FBT!N22+TRE!N22+MAE!N22+TEL!N22+WWP!N22+OIS!N22</f>
        <v>0.19105760963026661</v>
      </c>
      <c r="O41" s="204">
        <f>ISI!O37+NFM!O53+CHI!O42+NMM!O41+PPA!O42+FBT!O22+TRE!O22+MAE!O22+TEL!O22+WWP!O22+OIS!O22</f>
        <v>0</v>
      </c>
      <c r="P41" s="204">
        <f>ISI!P37+NFM!P53+CHI!P42+NMM!P41+PPA!P42+FBT!P22+TRE!P22+MAE!P22+TEL!P22+WWP!P22+OIS!P22</f>
        <v>0</v>
      </c>
      <c r="Q41" s="204">
        <f>ISI!Q37+NFM!Q53+CHI!Q42+NMM!Q41+PPA!Q42+FBT!Q22+TRE!Q22+MAE!Q22+TEL!Q22+WWP!Q22+OIS!Q22</f>
        <v>0</v>
      </c>
      <c r="R41" s="204">
        <f>ISI!R37+NFM!R53+CHI!R42+NMM!R41+PPA!R42+FBT!R22+TRE!R22+MAE!R22+TEL!R22+WWP!R22+OIS!R22</f>
        <v>0</v>
      </c>
      <c r="S41" s="204">
        <f>ISI!S37+NFM!S53+CHI!S42+NMM!S41+PPA!S42+FBT!S22+TRE!S22+MAE!S22+TEL!S22+WWP!S22+OIS!S22</f>
        <v>0</v>
      </c>
      <c r="T41" s="204">
        <f>ISI!T37+NFM!T53+CHI!T42+NMM!T41+PPA!T42+FBT!T22+TRE!T22+MAE!T22+TEL!T22+WWP!T22+OIS!T22</f>
        <v>0</v>
      </c>
      <c r="U41" s="204">
        <f>ISI!U37+NFM!U53+CHI!U42+NMM!U41+PPA!U42+FBT!U22+TRE!U22+MAE!U22+TEL!U22+WWP!U22+OIS!U22</f>
        <v>0</v>
      </c>
      <c r="V41" s="204">
        <f>ISI!V37+NFM!V53+CHI!V42+NMM!V41+PPA!V42+FBT!V22+TRE!V22+MAE!V22+TEL!V22+WWP!V22+OIS!V22</f>
        <v>0</v>
      </c>
      <c r="W41" s="204">
        <f>ISI!W37+NFM!W53+CHI!W42+NMM!W41+PPA!W42+FBT!W22+TRE!W22+MAE!W22+TEL!W22+WWP!W22+OIS!W22</f>
        <v>0</v>
      </c>
      <c r="X41" s="204">
        <f>ISI!X37+NFM!X53+CHI!X42+NMM!X41+PPA!X42+FBT!X22+TRE!X22+MAE!X22+TEL!X22+WWP!X22+OIS!X22</f>
        <v>0</v>
      </c>
      <c r="Y41" s="204">
        <f>ISI!Y37+NFM!Y53+CHI!Y42+NMM!Y41+PPA!Y42+FBT!Y22+TRE!Y22+MAE!Y22+TEL!Y22+WWP!Y22+OIS!Y22</f>
        <v>0</v>
      </c>
    </row>
    <row r="42" spans="1:25" ht="12" customHeight="1" x14ac:dyDescent="0.25">
      <c r="A42" s="19" t="s">
        <v>37</v>
      </c>
      <c r="B42" s="205">
        <f t="shared" ref="B42:Y42" si="3">SUM(B43:B48)</f>
        <v>1562.9597592433361</v>
      </c>
      <c r="C42" s="205">
        <f t="shared" si="3"/>
        <v>1536.4478073946686</v>
      </c>
      <c r="D42" s="205">
        <f t="shared" si="3"/>
        <v>1555.1017196904556</v>
      </c>
      <c r="E42" s="205">
        <f t="shared" si="3"/>
        <v>1593.0305245055888</v>
      </c>
      <c r="F42" s="205">
        <f t="shared" si="3"/>
        <v>1623.3877901977644</v>
      </c>
      <c r="G42" s="205">
        <f t="shared" si="3"/>
        <v>1582.9034393809115</v>
      </c>
      <c r="H42" s="205">
        <f t="shared" si="3"/>
        <v>1189.0703353396389</v>
      </c>
      <c r="I42" s="205">
        <f t="shared" si="3"/>
        <v>1273.5262252794498</v>
      </c>
      <c r="J42" s="205">
        <f t="shared" si="3"/>
        <v>1226.4019776440241</v>
      </c>
      <c r="K42" s="205">
        <f t="shared" si="3"/>
        <v>1359.1288048151332</v>
      </c>
      <c r="L42" s="205">
        <f t="shared" si="3"/>
        <v>1468.1092003439383</v>
      </c>
      <c r="M42" s="205">
        <f t="shared" si="3"/>
        <v>1615.5042132416163</v>
      </c>
      <c r="N42" s="205">
        <f t="shared" si="3"/>
        <v>1688.4605104755763</v>
      </c>
      <c r="O42" s="205">
        <f t="shared" si="3"/>
        <v>1665.6724423402061</v>
      </c>
      <c r="P42" s="205">
        <f t="shared" si="3"/>
        <v>1575.6383706796744</v>
      </c>
      <c r="Q42" s="205">
        <f t="shared" si="3"/>
        <v>1678.9721166717218</v>
      </c>
      <c r="R42" s="205">
        <f t="shared" si="3"/>
        <v>1821.713200279431</v>
      </c>
      <c r="S42" s="205">
        <f t="shared" si="3"/>
        <v>1616.4399711725712</v>
      </c>
      <c r="T42" s="205">
        <f t="shared" si="3"/>
        <v>1867.084586656908</v>
      </c>
      <c r="U42" s="205">
        <f t="shared" si="3"/>
        <v>1860.4309340552927</v>
      </c>
      <c r="V42" s="205">
        <f t="shared" si="3"/>
        <v>1857.4659870408555</v>
      </c>
      <c r="W42" s="205">
        <f t="shared" si="3"/>
        <v>1947.7262080386924</v>
      </c>
      <c r="X42" s="205">
        <f t="shared" si="3"/>
        <v>2346.5567763807594</v>
      </c>
      <c r="Y42" s="205">
        <f t="shared" si="3"/>
        <v>2483.342233677889</v>
      </c>
    </row>
    <row r="43" spans="1:25" ht="12" customHeight="1" x14ac:dyDescent="0.25">
      <c r="A43" s="18" t="s">
        <v>38</v>
      </c>
      <c r="B43" s="204">
        <f>ISI!B39+NFM!B55+CHI!B44+NMM!B43+PPA!B44+FBT!B24+TRE!B24+MAE!B24+TEL!B24+WWP!B24+OIS!B24</f>
        <v>1545.3329320722269</v>
      </c>
      <c r="C43" s="204">
        <f>ISI!C39+NFM!C55+CHI!C44+NMM!C43+PPA!C44+FBT!C24+TRE!C24+MAE!C24+TEL!C24+WWP!C24+OIS!C24</f>
        <v>1518.5821152192602</v>
      </c>
      <c r="D43" s="204">
        <f>ISI!D39+NFM!D55+CHI!D44+NMM!D43+PPA!D44+FBT!D24+TRE!D24+MAE!D24+TEL!D24+WWP!D24+OIS!D24</f>
        <v>1535.5163370593293</v>
      </c>
      <c r="E43" s="204">
        <f>ISI!E39+NFM!E55+CHI!E44+NMM!E43+PPA!E44+FBT!E24+TRE!E24+MAE!E24+TEL!E24+WWP!E24+OIS!E24</f>
        <v>1571.749355116079</v>
      </c>
      <c r="F43" s="204">
        <f>ISI!F39+NFM!F55+CHI!F44+NMM!F43+PPA!F44+FBT!F24+TRE!F24+MAE!F24+TEL!F24+WWP!F24+OIS!F24</f>
        <v>1601.6766981943249</v>
      </c>
      <c r="G43" s="204">
        <f>ISI!G39+NFM!G55+CHI!G44+NMM!G43+PPA!G44+FBT!G24+TRE!G24+MAE!G24+TEL!G24+WWP!G24+OIS!G24</f>
        <v>1563.0075666380053</v>
      </c>
      <c r="H43" s="204">
        <f>ISI!H39+NFM!H55+CHI!H44+NMM!H43+PPA!H44+FBT!H24+TRE!H24+MAE!H24+TEL!H24+WWP!H24+OIS!H24</f>
        <v>1168.840154772141</v>
      </c>
      <c r="I43" s="204">
        <f>ISI!I39+NFM!I55+CHI!I44+NMM!I43+PPA!I44+FBT!I24+TRE!I24+MAE!I24+TEL!I24+WWP!I24+OIS!I24</f>
        <v>1252.937747205503</v>
      </c>
      <c r="J43" s="204">
        <f>ISI!J39+NFM!J55+CHI!J44+NMM!J43+PPA!J44+FBT!J24+TRE!J24+MAE!J24+TEL!J24+WWP!J24+OIS!J24</f>
        <v>1206.2195184866725</v>
      </c>
      <c r="K43" s="204">
        <f>ISI!K39+NFM!K55+CHI!K44+NMM!K43+PPA!K44+FBT!K24+TRE!K24+MAE!K24+TEL!K24+WWP!K24+OIS!K24</f>
        <v>1338.7791057609629</v>
      </c>
      <c r="L43" s="204">
        <f>ISI!L39+NFM!L55+CHI!L44+NMM!L43+PPA!L44+FBT!L24+TRE!L24+MAE!L24+TEL!L24+WWP!L24+OIS!L24</f>
        <v>1447.8550300945831</v>
      </c>
      <c r="M43" s="204">
        <f>ISI!M39+NFM!M55+CHI!M44+NMM!M43+PPA!M44+FBT!M24+TRE!M24+MAE!M24+TEL!M24+WWP!M24+OIS!M24</f>
        <v>1595.1426483233017</v>
      </c>
      <c r="N43" s="204">
        <f>ISI!N39+NFM!N55+CHI!N44+NMM!N43+PPA!N44+FBT!N24+TRE!N24+MAE!N24+TEL!N24+WWP!N24+OIS!N24</f>
        <v>1666.6386070507308</v>
      </c>
      <c r="O43" s="204">
        <f>ISI!O39+NFM!O55+CHI!O44+NMM!O43+PPA!O44+FBT!O24+TRE!O24+MAE!O24+TEL!O24+WWP!O24+OIS!O24</f>
        <v>1643.8532244196044</v>
      </c>
      <c r="P43" s="204">
        <f>ISI!P39+NFM!P55+CHI!P44+NMM!P43+PPA!P44+FBT!P24+TRE!P24+MAE!P24+TEL!P24+WWP!P24+OIS!P24</f>
        <v>1528.5043852106623</v>
      </c>
      <c r="Q43" s="204">
        <f>ISI!Q39+NFM!Q55+CHI!Q44+NMM!Q43+PPA!Q44+FBT!Q24+TRE!Q24+MAE!Q24+TEL!Q24+WWP!Q24+OIS!Q24</f>
        <v>1637.0417024935509</v>
      </c>
      <c r="R43" s="204">
        <f>ISI!R39+NFM!R55+CHI!R44+NMM!R43+PPA!R44+FBT!R24+TRE!R24+MAE!R24+TEL!R24+WWP!R24+OIS!R24</f>
        <v>1715.3325021496132</v>
      </c>
      <c r="S43" s="204">
        <f>ISI!S39+NFM!S55+CHI!S44+NMM!S43+PPA!S44+FBT!S24+TRE!S24+MAE!S24+TEL!S24+WWP!S24+OIS!S24</f>
        <v>1499.400687876182</v>
      </c>
      <c r="T43" s="204">
        <f>ISI!T39+NFM!T55+CHI!T44+NMM!T43+PPA!T44+FBT!T24+TRE!T24+MAE!T24+TEL!T24+WWP!T24+OIS!T24</f>
        <v>1721.7338779019774</v>
      </c>
      <c r="U43" s="204">
        <f>ISI!U39+NFM!U55+CHI!U44+NMM!U43+PPA!U44+FBT!U24+TRE!U24+MAE!U24+TEL!U24+WWP!U24+OIS!U24</f>
        <v>1687.0803095442823</v>
      </c>
      <c r="V43" s="204">
        <f>ISI!V39+NFM!V55+CHI!V44+NMM!V43+PPA!V44+FBT!V24+TRE!V24+MAE!V24+TEL!V24+WWP!V24+OIS!V24</f>
        <v>1661.5806534823735</v>
      </c>
      <c r="W43" s="204">
        <f>ISI!W39+NFM!W55+CHI!W44+NMM!W43+PPA!W44+FBT!W24+TRE!W24+MAE!W24+TEL!W24+WWP!W24+OIS!W24</f>
        <v>1717.7180567497849</v>
      </c>
      <c r="X43" s="204">
        <f>ISI!X39+NFM!X55+CHI!X44+NMM!X43+PPA!X44+FBT!X24+TRE!X24+MAE!X24+TEL!X24+WWP!X24+OIS!X24</f>
        <v>2041.7358555460012</v>
      </c>
      <c r="Y43" s="204">
        <f>ISI!Y39+NFM!Y55+CHI!Y44+NMM!Y43+PPA!Y44+FBT!Y24+TRE!Y24+MAE!Y24+TEL!Y24+WWP!Y24+OIS!Y24</f>
        <v>2084.1536543422185</v>
      </c>
    </row>
    <row r="44" spans="1:25" ht="12" customHeight="1" x14ac:dyDescent="0.25">
      <c r="A44" s="18" t="s">
        <v>74</v>
      </c>
      <c r="B44" s="204">
        <f>ISI!B40+NFM!B56+CHI!B45+NMM!B44+PPA!B45+FBT!B25+TRE!B25+MAE!B25+TEL!B25+WWP!B25+OIS!B25</f>
        <v>17.626827171109198</v>
      </c>
      <c r="C44" s="204">
        <f>ISI!C40+NFM!C56+CHI!C45+NMM!C44+PPA!C45+FBT!C25+TRE!C25+MAE!C25+TEL!C25+WWP!C25+OIS!C25</f>
        <v>17.865692175408419</v>
      </c>
      <c r="D44" s="204">
        <f>ISI!D40+NFM!D56+CHI!D45+NMM!D44+PPA!D45+FBT!D25+TRE!D25+MAE!D25+TEL!D25+WWP!D25+OIS!D25</f>
        <v>19.5853826311264</v>
      </c>
      <c r="E44" s="204">
        <f>ISI!E40+NFM!E56+CHI!E45+NMM!E44+PPA!E45+FBT!E25+TRE!E25+MAE!E25+TEL!E25+WWP!E25+OIS!E25</f>
        <v>21.281169389509891</v>
      </c>
      <c r="F44" s="204">
        <f>ISI!F40+NFM!F56+CHI!F45+NMM!F44+PPA!F45+FBT!F25+TRE!F25+MAE!F25+TEL!F25+WWP!F25+OIS!F25</f>
        <v>21.711092003439379</v>
      </c>
      <c r="G44" s="204">
        <f>ISI!G40+NFM!G56+CHI!G45+NMM!G44+PPA!G45+FBT!G25+TRE!G25+MAE!G25+TEL!G25+WWP!G25+OIS!G25</f>
        <v>19.824247635425628</v>
      </c>
      <c r="H44" s="204">
        <f>ISI!H40+NFM!H56+CHI!H45+NMM!H44+PPA!H45+FBT!H25+TRE!H25+MAE!H25+TEL!H25+WWP!H25+OIS!H25</f>
        <v>20.158555460017197</v>
      </c>
      <c r="I44" s="204">
        <f>ISI!I40+NFM!I56+CHI!I45+NMM!I44+PPA!I45+FBT!I25+TRE!I25+MAE!I25+TEL!I25+WWP!I25+OIS!I25</f>
        <v>20.51685296646604</v>
      </c>
      <c r="J44" s="204">
        <f>ISI!J40+NFM!J56+CHI!J45+NMM!J44+PPA!J45+FBT!J25+TRE!J25+MAE!J25+TEL!J25+WWP!J25+OIS!J25</f>
        <v>20.086930352536545</v>
      </c>
      <c r="K44" s="204">
        <f>ISI!K40+NFM!K56+CHI!K45+NMM!K44+PPA!K45+FBT!K25+TRE!K25+MAE!K25+TEL!K25+WWP!K25+OIS!K25</f>
        <v>20.230266552020638</v>
      </c>
      <c r="L44" s="204">
        <f>ISI!L40+NFM!L56+CHI!L45+NMM!L44+PPA!L45+FBT!L25+TRE!L25+MAE!L25+TEL!L25+WWP!L25+OIS!L25</f>
        <v>20.134737747205499</v>
      </c>
      <c r="M44" s="204">
        <f>ISI!M40+NFM!M56+CHI!M45+NMM!M44+PPA!M45+FBT!M25+TRE!M25+MAE!M25+TEL!M25+WWP!M25+OIS!M25</f>
        <v>20.15855546001719</v>
      </c>
      <c r="N44" s="204">
        <f>ISI!N40+NFM!N56+CHI!N45+NMM!N44+PPA!N45+FBT!N25+TRE!N25+MAE!N25+TEL!N25+WWP!N25+OIS!N25</f>
        <v>21.642195772222944</v>
      </c>
      <c r="O44" s="204">
        <f>ISI!O40+NFM!O56+CHI!O45+NMM!O44+PPA!O45+FBT!O25+TRE!O25+MAE!O25+TEL!O25+WWP!O25+OIS!O25</f>
        <v>21.570980603318837</v>
      </c>
      <c r="P44" s="204">
        <f>ISI!P40+NFM!P56+CHI!P45+NMM!P44+PPA!P45+FBT!P25+TRE!P25+MAE!P25+TEL!P25+WWP!P25+OIS!P25</f>
        <v>32.111715477610467</v>
      </c>
      <c r="Q44" s="204">
        <f>ISI!Q40+NFM!Q56+CHI!Q45+NMM!Q44+PPA!Q45+FBT!Q25+TRE!Q25+MAE!Q25+TEL!Q25+WWP!Q25+OIS!Q25</f>
        <v>34.974094315746115</v>
      </c>
      <c r="R44" s="204">
        <f>ISI!R40+NFM!R56+CHI!R45+NMM!R44+PPA!R45+FBT!R25+TRE!R25+MAE!R25+TEL!R25+WWP!R25+OIS!R25</f>
        <v>59.692220055871019</v>
      </c>
      <c r="S44" s="204">
        <f>ISI!S40+NFM!S56+CHI!S45+NMM!S44+PPA!S45+FBT!S25+TRE!S25+MAE!S25+TEL!S25+WWP!S25+OIS!S25</f>
        <v>61.726041679880105</v>
      </c>
      <c r="T44" s="204">
        <f>ISI!T40+NFM!T56+CHI!T45+NMM!T44+PPA!T45+FBT!T25+TRE!T25+MAE!T25+TEL!T25+WWP!T25+OIS!T25</f>
        <v>65.840734550287465</v>
      </c>
      <c r="U44" s="204">
        <f>ISI!U40+NFM!U56+CHI!U45+NMM!U44+PPA!U45+FBT!U25+TRE!U25+MAE!U25+TEL!U25+WWP!U25+OIS!U25</f>
        <v>78.466617632248699</v>
      </c>
      <c r="V44" s="204">
        <f>ISI!V40+NFM!V56+CHI!V45+NMM!V44+PPA!V45+FBT!V25+TRE!V25+MAE!V25+TEL!V25+WWP!V25+OIS!V25</f>
        <v>99.915514125980039</v>
      </c>
      <c r="W44" s="204">
        <f>ISI!W40+NFM!W56+CHI!W45+NMM!W44+PPA!W45+FBT!W25+TRE!W25+MAE!W25+TEL!W25+WWP!W25+OIS!W25</f>
        <v>158.72165085898499</v>
      </c>
      <c r="X44" s="204">
        <f>ISI!X40+NFM!X56+CHI!X45+NMM!X44+PPA!X45+FBT!X25+TRE!X25+MAE!X25+TEL!X25+WWP!X25+OIS!X25</f>
        <v>232.83098102392407</v>
      </c>
      <c r="Y44" s="204">
        <f>ISI!Y40+NFM!Y56+CHI!Y45+NMM!Y44+PPA!Y45+FBT!Y25+TRE!Y25+MAE!Y25+TEL!Y25+WWP!Y25+OIS!Y25</f>
        <v>319.26115027290206</v>
      </c>
    </row>
    <row r="45" spans="1:25" ht="12" customHeight="1" x14ac:dyDescent="0.25">
      <c r="A45" s="18" t="s">
        <v>75</v>
      </c>
      <c r="B45" s="204">
        <f>ISI!B41+NFM!B57+CHI!B46+NMM!B45+PPA!B46+FBT!B26+TRE!B26+MAE!B26+TEL!B26+WWP!B26+OIS!B26</f>
        <v>0</v>
      </c>
      <c r="C45" s="204">
        <f>ISI!C41+NFM!C57+CHI!C46+NMM!C45+PPA!C46+FBT!C26+TRE!C26+MAE!C26+TEL!C26+WWP!C26+OIS!C26</f>
        <v>0</v>
      </c>
      <c r="D45" s="204">
        <f>ISI!D41+NFM!D57+CHI!D46+NMM!D45+PPA!D46+FBT!D26+TRE!D26+MAE!D26+TEL!D26+WWP!D26+OIS!D26</f>
        <v>0</v>
      </c>
      <c r="E45" s="204">
        <f>ISI!E41+NFM!E57+CHI!E46+NMM!E45+PPA!E46+FBT!E26+TRE!E26+MAE!E26+TEL!E26+WWP!E26+OIS!E26</f>
        <v>0</v>
      </c>
      <c r="F45" s="204">
        <f>ISI!F41+NFM!F57+CHI!F46+NMM!F45+PPA!F46+FBT!F26+TRE!F26+MAE!F26+TEL!F26+WWP!F26+OIS!F26</f>
        <v>0</v>
      </c>
      <c r="G45" s="204">
        <f>ISI!G41+NFM!G57+CHI!G46+NMM!G45+PPA!G46+FBT!G26+TRE!G26+MAE!G26+TEL!G26+WWP!G26+OIS!G26</f>
        <v>0</v>
      </c>
      <c r="H45" s="204">
        <f>ISI!H41+NFM!H57+CHI!H46+NMM!H45+PPA!H46+FBT!H26+TRE!H26+MAE!H26+TEL!H26+WWP!H26+OIS!H26</f>
        <v>0</v>
      </c>
      <c r="I45" s="204">
        <f>ISI!I41+NFM!I57+CHI!I46+NMM!I45+PPA!I46+FBT!I26+TRE!I26+MAE!I26+TEL!I26+WWP!I26+OIS!I26</f>
        <v>0</v>
      </c>
      <c r="J45" s="204">
        <f>ISI!J41+NFM!J57+CHI!J46+NMM!J45+PPA!J46+FBT!J26+TRE!J26+MAE!J26+TEL!J26+WWP!J26+OIS!J26</f>
        <v>0</v>
      </c>
      <c r="K45" s="204">
        <f>ISI!K41+NFM!K57+CHI!K46+NMM!K45+PPA!K46+FBT!K26+TRE!K26+MAE!K26+TEL!K26+WWP!K26+OIS!K26</f>
        <v>0</v>
      </c>
      <c r="L45" s="204">
        <f>ISI!L41+NFM!L57+CHI!L46+NMM!L45+PPA!L46+FBT!L26+TRE!L26+MAE!L26+TEL!L26+WWP!L26+OIS!L26</f>
        <v>0</v>
      </c>
      <c r="M45" s="204">
        <f>ISI!M41+NFM!M57+CHI!M46+NMM!M45+PPA!M46+FBT!M26+TRE!M26+MAE!M26+TEL!M26+WWP!M26+OIS!M26</f>
        <v>0</v>
      </c>
      <c r="N45" s="204">
        <f>ISI!N41+NFM!N57+CHI!N46+NMM!N45+PPA!N46+FBT!N26+TRE!N26+MAE!N26+TEL!N26+WWP!N26+OIS!N26</f>
        <v>0</v>
      </c>
      <c r="O45" s="204">
        <f>ISI!O41+NFM!O57+CHI!O46+NMM!O45+PPA!O46+FBT!O26+TRE!O26+MAE!O26+TEL!O26+WWP!O26+OIS!O26</f>
        <v>0</v>
      </c>
      <c r="P45" s="204">
        <f>ISI!P41+NFM!P57+CHI!P46+NMM!P45+PPA!P46+FBT!P26+TRE!P26+MAE!P26+TEL!P26+WWP!P26+OIS!P26</f>
        <v>14.610920034393809</v>
      </c>
      <c r="Q45" s="204">
        <f>ISI!Q41+NFM!Q57+CHI!Q46+NMM!Q45+PPA!Q46+FBT!Q26+TRE!Q26+MAE!Q26+TEL!Q26+WWP!Q26+OIS!Q26</f>
        <v>6.5049011177987959</v>
      </c>
      <c r="R45" s="204">
        <f>ISI!R41+NFM!R57+CHI!R46+NMM!R45+PPA!R46+FBT!R26+TRE!R26+MAE!R26+TEL!R26+WWP!R26+OIS!R26</f>
        <v>46.226139294926917</v>
      </c>
      <c r="S45" s="204">
        <f>ISI!S41+NFM!S57+CHI!S46+NMM!S45+PPA!S46+FBT!S26+TRE!S26+MAE!S26+TEL!S26+WWP!S26+OIS!S26</f>
        <v>54.78435081685295</v>
      </c>
      <c r="T45" s="204">
        <f>ISI!T41+NFM!T57+CHI!T46+NMM!T45+PPA!T46+FBT!T26+TRE!T26+MAE!T26+TEL!T26+WWP!T26+OIS!T26</f>
        <v>78.524075666380043</v>
      </c>
      <c r="U45" s="204">
        <f>ISI!U41+NFM!U57+CHI!U46+NMM!U45+PPA!U46+FBT!U26+TRE!U26+MAE!U26+TEL!U26+WWP!U26+OIS!U26</f>
        <v>93.616251074806542</v>
      </c>
      <c r="V45" s="204">
        <f>ISI!V41+NFM!V57+CHI!V46+NMM!V45+PPA!V46+FBT!V26+TRE!V26+MAE!V26+TEL!V26+WWP!V26+OIS!V26</f>
        <v>94.636715391229572</v>
      </c>
      <c r="W45" s="204">
        <f>ISI!W41+NFM!W57+CHI!W46+NMM!W45+PPA!W46+FBT!W26+TRE!W26+MAE!W26+TEL!W26+WWP!W26+OIS!W26</f>
        <v>69.268873602751498</v>
      </c>
      <c r="X45" s="204">
        <f>ISI!X41+NFM!X57+CHI!X46+NMM!X45+PPA!X46+FBT!X26+TRE!X26+MAE!X26+TEL!X26+WWP!X26+OIS!X26</f>
        <v>69.875924333619935</v>
      </c>
      <c r="Y45" s="204">
        <f>ISI!Y41+NFM!Y57+CHI!Y46+NMM!Y45+PPA!Y46+FBT!Y26+TRE!Y26+MAE!Y26+TEL!Y26+WWP!Y26+OIS!Y26</f>
        <v>77.192433361994844</v>
      </c>
    </row>
    <row r="46" spans="1:25" ht="12" customHeight="1" x14ac:dyDescent="0.25">
      <c r="A46" s="18" t="s">
        <v>76</v>
      </c>
      <c r="B46" s="204">
        <f>ISI!B42+NFM!B58+CHI!B47+NMM!B46+PPA!B47+FBT!B27+TRE!B27+MAE!B27+TEL!B27+WWP!B27+OIS!B27</f>
        <v>0</v>
      </c>
      <c r="C46" s="204">
        <f>ISI!C42+NFM!C58+CHI!C47+NMM!C46+PPA!C47+FBT!C27+TRE!C27+MAE!C27+TEL!C27+WWP!C27+OIS!C27</f>
        <v>0</v>
      </c>
      <c r="D46" s="204">
        <f>ISI!D42+NFM!D58+CHI!D47+NMM!D46+PPA!D47+FBT!D27+TRE!D27+MAE!D27+TEL!D27+WWP!D27+OIS!D27</f>
        <v>0</v>
      </c>
      <c r="E46" s="204">
        <f>ISI!E42+NFM!E58+CHI!E47+NMM!E46+PPA!E47+FBT!E27+TRE!E27+MAE!E27+TEL!E27+WWP!E27+OIS!E27</f>
        <v>0</v>
      </c>
      <c r="F46" s="204">
        <f>ISI!F42+NFM!F58+CHI!F47+NMM!F46+PPA!F47+FBT!F27+TRE!F27+MAE!F27+TEL!F27+WWP!F27+OIS!F27</f>
        <v>0</v>
      </c>
      <c r="G46" s="204">
        <f>ISI!G42+NFM!G58+CHI!G47+NMM!G46+PPA!G47+FBT!G27+TRE!G27+MAE!G27+TEL!G27+WWP!G27+OIS!G27</f>
        <v>7.1625107480653469E-2</v>
      </c>
      <c r="H46" s="204">
        <f>ISI!H42+NFM!H58+CHI!H47+NMM!H46+PPA!H47+FBT!H27+TRE!H27+MAE!H27+TEL!H27+WWP!H27+OIS!H27</f>
        <v>7.1625107480653469E-2</v>
      </c>
      <c r="I46" s="204">
        <f>ISI!I42+NFM!I58+CHI!I47+NMM!I46+PPA!I47+FBT!I27+TRE!I27+MAE!I27+TEL!I27+WWP!I27+OIS!I27</f>
        <v>7.1625107480653469E-2</v>
      </c>
      <c r="J46" s="204">
        <f>ISI!J42+NFM!J58+CHI!J47+NMM!J46+PPA!J47+FBT!J27+TRE!J27+MAE!J27+TEL!J27+WWP!J27+OIS!J27</f>
        <v>9.5528804815133275E-2</v>
      </c>
      <c r="K46" s="204">
        <f>ISI!K42+NFM!K58+CHI!K47+NMM!K46+PPA!K47+FBT!K27+TRE!K27+MAE!K27+TEL!K27+WWP!K27+OIS!K27</f>
        <v>0.1194325021496131</v>
      </c>
      <c r="L46" s="204">
        <f>ISI!L42+NFM!L58+CHI!L47+NMM!L46+PPA!L47+FBT!L27+TRE!L27+MAE!L27+TEL!L27+WWP!L27+OIS!L27</f>
        <v>0.1194325021496131</v>
      </c>
      <c r="M46" s="204">
        <f>ISI!M42+NFM!M58+CHI!M47+NMM!M46+PPA!M47+FBT!M27+TRE!M27+MAE!M27+TEL!M27+WWP!M27+OIS!M27</f>
        <v>0.20300945829750641</v>
      </c>
      <c r="N46" s="204">
        <f>ISI!N42+NFM!N58+CHI!N47+NMM!N46+PPA!N47+FBT!N27+TRE!N27+MAE!N27+TEL!N27+WWP!N27+OIS!N27</f>
        <v>0.17970765262252791</v>
      </c>
      <c r="O46" s="204">
        <f>ISI!O42+NFM!O58+CHI!O47+NMM!O46+PPA!O47+FBT!O27+TRE!O27+MAE!O27+TEL!O27+WWP!O27+OIS!O27</f>
        <v>0.24823731728288909</v>
      </c>
      <c r="P46" s="204">
        <f>ISI!P42+NFM!P58+CHI!P47+NMM!P46+PPA!P47+FBT!P27+TRE!P27+MAE!P27+TEL!P27+WWP!P27+OIS!P27</f>
        <v>0.41134995700773858</v>
      </c>
      <c r="Q46" s="204">
        <f>ISI!Q42+NFM!Q58+CHI!Q47+NMM!Q46+PPA!Q47+FBT!Q27+TRE!Q27+MAE!Q27+TEL!Q27+WWP!Q27+OIS!Q27</f>
        <v>0.45141874462596732</v>
      </c>
      <c r="R46" s="204">
        <f>ISI!R42+NFM!R58+CHI!R47+NMM!R46+PPA!R47+FBT!R27+TRE!R27+MAE!R27+TEL!R27+WWP!R27+OIS!R27</f>
        <v>0.46233877901977638</v>
      </c>
      <c r="S46" s="204">
        <f>ISI!S42+NFM!S58+CHI!S47+NMM!S46+PPA!S47+FBT!S27+TRE!S27+MAE!S27+TEL!S27+WWP!S27+OIS!S27</f>
        <v>0.52889079965606189</v>
      </c>
      <c r="T46" s="204">
        <f>ISI!T42+NFM!T58+CHI!T47+NMM!T46+PPA!T47+FBT!T27+TRE!T27+MAE!T27+TEL!T27+WWP!T27+OIS!T27</f>
        <v>0.98589853826311247</v>
      </c>
      <c r="U46" s="204">
        <f>ISI!U42+NFM!U58+CHI!U47+NMM!U46+PPA!U47+FBT!U27+TRE!U27+MAE!U27+TEL!U27+WWP!U27+OIS!U27</f>
        <v>1.2677558039552881</v>
      </c>
      <c r="V46" s="204">
        <f>ISI!V42+NFM!V58+CHI!V47+NMM!V46+PPA!V47+FBT!V27+TRE!V27+MAE!V27+TEL!V27+WWP!V27+OIS!V27</f>
        <v>1.333104041272571</v>
      </c>
      <c r="W46" s="204">
        <f>ISI!W42+NFM!W58+CHI!W47+NMM!W46+PPA!W47+FBT!W27+TRE!W27+MAE!W27+TEL!W27+WWP!W27+OIS!W27</f>
        <v>2.0176268271711089</v>
      </c>
      <c r="X46" s="204">
        <f>ISI!X42+NFM!X58+CHI!X47+NMM!X46+PPA!X47+FBT!X27+TRE!X27+MAE!X27+TEL!X27+WWP!X27+OIS!X27</f>
        <v>2.1140154772141009</v>
      </c>
      <c r="Y46" s="204">
        <f>ISI!Y42+NFM!Y58+CHI!Y47+NMM!Y46+PPA!Y47+FBT!Y27+TRE!Y27+MAE!Y27+TEL!Y27+WWP!Y27+OIS!Y27</f>
        <v>2.7349957007738599</v>
      </c>
    </row>
    <row r="47" spans="1:25" ht="12" customHeight="1" x14ac:dyDescent="0.25">
      <c r="A47" s="18" t="s">
        <v>77</v>
      </c>
      <c r="B47" s="204">
        <f>ISI!B43+NFM!B59+CHI!B48+NMM!B47+PPA!B48+FBT!B28+TRE!B28+MAE!B28+TEL!B28+WWP!B28+OIS!B28</f>
        <v>0</v>
      </c>
      <c r="C47" s="204">
        <f>ISI!C43+NFM!C59+CHI!C48+NMM!C47+PPA!C48+FBT!C28+TRE!C28+MAE!C28+TEL!C28+WWP!C28+OIS!C28</f>
        <v>0</v>
      </c>
      <c r="D47" s="204">
        <f>ISI!D43+NFM!D59+CHI!D48+NMM!D47+PPA!D48+FBT!D28+TRE!D28+MAE!D28+TEL!D28+WWP!D28+OIS!D28</f>
        <v>0</v>
      </c>
      <c r="E47" s="204">
        <f>ISI!E43+NFM!E59+CHI!E48+NMM!E47+PPA!E48+FBT!E28+TRE!E28+MAE!E28+TEL!E28+WWP!E28+OIS!E28</f>
        <v>0</v>
      </c>
      <c r="F47" s="204">
        <f>ISI!F43+NFM!F59+CHI!F48+NMM!F47+PPA!F48+FBT!F28+TRE!F28+MAE!F28+TEL!F28+WWP!F28+OIS!F28</f>
        <v>0</v>
      </c>
      <c r="G47" s="204">
        <f>ISI!G43+NFM!G59+CHI!G48+NMM!G47+PPA!G48+FBT!G28+TRE!G28+MAE!G28+TEL!G28+WWP!G28+OIS!G28</f>
        <v>0</v>
      </c>
      <c r="H47" s="204">
        <f>ISI!H43+NFM!H59+CHI!H48+NMM!H47+PPA!H48+FBT!H28+TRE!H28+MAE!H28+TEL!H28+WWP!H28+OIS!H28</f>
        <v>0</v>
      </c>
      <c r="I47" s="204">
        <f>ISI!I43+NFM!I59+CHI!I48+NMM!I47+PPA!I48+FBT!I28+TRE!I28+MAE!I28+TEL!I28+WWP!I28+OIS!I28</f>
        <v>0</v>
      </c>
      <c r="J47" s="204">
        <f>ISI!J43+NFM!J59+CHI!J48+NMM!J47+PPA!J48+FBT!J28+TRE!J28+MAE!J28+TEL!J28+WWP!J28+OIS!J28</f>
        <v>0</v>
      </c>
      <c r="K47" s="204">
        <f>ISI!K43+NFM!K59+CHI!K48+NMM!K47+PPA!K48+FBT!K28+TRE!K28+MAE!K28+TEL!K28+WWP!K28+OIS!K28</f>
        <v>0</v>
      </c>
      <c r="L47" s="204">
        <f>ISI!L43+NFM!L59+CHI!L48+NMM!L47+PPA!L48+FBT!L28+TRE!L28+MAE!L28+TEL!L28+WWP!L28+OIS!L28</f>
        <v>0</v>
      </c>
      <c r="M47" s="204">
        <f>ISI!M43+NFM!M59+CHI!M48+NMM!M47+PPA!M48+FBT!M28+TRE!M28+MAE!M28+TEL!M28+WWP!M28+OIS!M28</f>
        <v>0</v>
      </c>
      <c r="N47" s="204">
        <f>ISI!N43+NFM!N59+CHI!N48+NMM!N47+PPA!N48+FBT!N28+TRE!N28+MAE!N28+TEL!N28+WWP!N28+OIS!N28</f>
        <v>0</v>
      </c>
      <c r="O47" s="204">
        <f>ISI!O43+NFM!O59+CHI!O48+NMM!O47+PPA!O48+FBT!O28+TRE!O28+MAE!O28+TEL!O28+WWP!O28+OIS!O28</f>
        <v>0</v>
      </c>
      <c r="P47" s="204">
        <f>ISI!P43+NFM!P59+CHI!P48+NMM!P47+PPA!P48+FBT!P28+TRE!P28+MAE!P28+TEL!P28+WWP!P28+OIS!P28</f>
        <v>0</v>
      </c>
      <c r="Q47" s="204">
        <f>ISI!Q43+NFM!Q59+CHI!Q48+NMM!Q47+PPA!Q48+FBT!Q28+TRE!Q28+MAE!Q28+TEL!Q28+WWP!Q28+OIS!Q28</f>
        <v>0</v>
      </c>
      <c r="R47" s="204">
        <f>ISI!R43+NFM!R59+CHI!R48+NMM!R47+PPA!R48+FBT!R28+TRE!R28+MAE!R28+TEL!R28+WWP!R28+OIS!R28</f>
        <v>0</v>
      </c>
      <c r="S47" s="204">
        <f>ISI!S43+NFM!S59+CHI!S48+NMM!S47+PPA!S48+FBT!S28+TRE!S28+MAE!S28+TEL!S28+WWP!S28+OIS!S28</f>
        <v>0</v>
      </c>
      <c r="T47" s="204">
        <f>ISI!T43+NFM!T59+CHI!T48+NMM!T47+PPA!T48+FBT!T28+TRE!T28+MAE!T28+TEL!T28+WWP!T28+OIS!T28</f>
        <v>0</v>
      </c>
      <c r="U47" s="204">
        <f>ISI!U43+NFM!U59+CHI!U48+NMM!U47+PPA!U48+FBT!U28+TRE!U28+MAE!U28+TEL!U28+WWP!U28+OIS!U28</f>
        <v>0</v>
      </c>
      <c r="V47" s="204">
        <f>ISI!V43+NFM!V59+CHI!V48+NMM!V47+PPA!V48+FBT!V28+TRE!V28+MAE!V28+TEL!V28+WWP!V28+OIS!V28</f>
        <v>0</v>
      </c>
      <c r="W47" s="204">
        <f>ISI!W43+NFM!W59+CHI!W48+NMM!W47+PPA!W48+FBT!W28+TRE!W28+MAE!W28+TEL!W28+WWP!W28+OIS!W28</f>
        <v>0</v>
      </c>
      <c r="X47" s="204">
        <f>ISI!X43+NFM!X59+CHI!X48+NMM!X47+PPA!X48+FBT!X28+TRE!X28+MAE!X28+TEL!X28+WWP!X28+OIS!X28</f>
        <v>0</v>
      </c>
      <c r="Y47" s="204">
        <f>ISI!Y43+NFM!Y59+CHI!Y48+NMM!Y47+PPA!Y48+FBT!Y28+TRE!Y28+MAE!Y28+TEL!Y28+WWP!Y28+OIS!Y28</f>
        <v>0</v>
      </c>
    </row>
    <row r="48" spans="1:25" ht="12" customHeight="1" x14ac:dyDescent="0.25">
      <c r="A48" s="18" t="s">
        <v>78</v>
      </c>
      <c r="B48" s="204">
        <f>ISI!B44+NFM!B60+CHI!B49+NMM!B48+PPA!B49+FBT!B29+TRE!B29+MAE!B29+TEL!B29+WWP!B29+OIS!B29</f>
        <v>0</v>
      </c>
      <c r="C48" s="204">
        <f>ISI!C44+NFM!C60+CHI!C49+NMM!C48+PPA!C49+FBT!C29+TRE!C29+MAE!C29+TEL!C29+WWP!C29+OIS!C29</f>
        <v>0</v>
      </c>
      <c r="D48" s="204">
        <f>ISI!D44+NFM!D60+CHI!D49+NMM!D48+PPA!D49+FBT!D29+TRE!D29+MAE!D29+TEL!D29+WWP!D29+OIS!D29</f>
        <v>0</v>
      </c>
      <c r="E48" s="204">
        <f>ISI!E44+NFM!E60+CHI!E49+NMM!E48+PPA!E49+FBT!E29+TRE!E29+MAE!E29+TEL!E29+WWP!E29+OIS!E29</f>
        <v>0</v>
      </c>
      <c r="F48" s="204">
        <f>ISI!F44+NFM!F60+CHI!F49+NMM!F48+PPA!F49+FBT!F29+TRE!F29+MAE!F29+TEL!F29+WWP!F29+OIS!F29</f>
        <v>0</v>
      </c>
      <c r="G48" s="204">
        <f>ISI!G44+NFM!G60+CHI!G49+NMM!G48+PPA!G49+FBT!G29+TRE!G29+MAE!G29+TEL!G29+WWP!G29+OIS!G29</f>
        <v>0</v>
      </c>
      <c r="H48" s="204">
        <f>ISI!H44+NFM!H60+CHI!H49+NMM!H48+PPA!H49+FBT!H29+TRE!H29+MAE!H29+TEL!H29+WWP!H29+OIS!H29</f>
        <v>0</v>
      </c>
      <c r="I48" s="204">
        <f>ISI!I44+NFM!I60+CHI!I49+NMM!I48+PPA!I49+FBT!I29+TRE!I29+MAE!I29+TEL!I29+WWP!I29+OIS!I29</f>
        <v>0</v>
      </c>
      <c r="J48" s="204">
        <f>ISI!J44+NFM!J60+CHI!J49+NMM!J48+PPA!J49+FBT!J29+TRE!J29+MAE!J29+TEL!J29+WWP!J29+OIS!J29</f>
        <v>0</v>
      </c>
      <c r="K48" s="204">
        <f>ISI!K44+NFM!K60+CHI!K49+NMM!K48+PPA!K49+FBT!K29+TRE!K29+MAE!K29+TEL!K29+WWP!K29+OIS!K29</f>
        <v>0</v>
      </c>
      <c r="L48" s="204">
        <f>ISI!L44+NFM!L60+CHI!L49+NMM!L48+PPA!L49+FBT!L29+TRE!L29+MAE!L29+TEL!L29+WWP!L29+OIS!L29</f>
        <v>0</v>
      </c>
      <c r="M48" s="204">
        <f>ISI!M44+NFM!M60+CHI!M49+NMM!M48+PPA!M49+FBT!M29+TRE!M29+MAE!M29+TEL!M29+WWP!M29+OIS!M29</f>
        <v>0</v>
      </c>
      <c r="N48" s="204">
        <f>ISI!N44+NFM!N60+CHI!N49+NMM!N48+PPA!N49+FBT!N29+TRE!N29+MAE!N29+TEL!N29+WWP!N29+OIS!N29</f>
        <v>0</v>
      </c>
      <c r="O48" s="204">
        <f>ISI!O44+NFM!O60+CHI!O49+NMM!O48+PPA!O49+FBT!O29+TRE!O29+MAE!O29+TEL!O29+WWP!O29+OIS!O29</f>
        <v>0</v>
      </c>
      <c r="P48" s="204">
        <f>ISI!P44+NFM!P60+CHI!P49+NMM!P48+PPA!P49+FBT!P29+TRE!P29+MAE!P29+TEL!P29+WWP!P29+OIS!P29</f>
        <v>0</v>
      </c>
      <c r="Q48" s="204">
        <f>ISI!Q44+NFM!Q60+CHI!Q49+NMM!Q48+PPA!Q49+FBT!Q29+TRE!Q29+MAE!Q29+TEL!Q29+WWP!Q29+OIS!Q29</f>
        <v>0</v>
      </c>
      <c r="R48" s="204">
        <f>ISI!R44+NFM!R60+CHI!R49+NMM!R48+PPA!R49+FBT!R29+TRE!R29+MAE!R29+TEL!R29+WWP!R29+OIS!R29</f>
        <v>0</v>
      </c>
      <c r="S48" s="204">
        <f>ISI!S44+NFM!S60+CHI!S49+NMM!S48+PPA!S49+FBT!S29+TRE!S29+MAE!S29+TEL!S29+WWP!S29+OIS!S29</f>
        <v>0</v>
      </c>
      <c r="T48" s="204">
        <f>ISI!T44+NFM!T60+CHI!T49+NMM!T48+PPA!T49+FBT!T29+TRE!T29+MAE!T29+TEL!T29+WWP!T29+OIS!T29</f>
        <v>0</v>
      </c>
      <c r="U48" s="204">
        <f>ISI!U44+NFM!U60+CHI!U49+NMM!U48+PPA!U49+FBT!U29+TRE!U29+MAE!U29+TEL!U29+WWP!U29+OIS!U29</f>
        <v>0</v>
      </c>
      <c r="V48" s="204">
        <f>ISI!V44+NFM!V60+CHI!V49+NMM!V48+PPA!V49+FBT!V29+TRE!V29+MAE!V29+TEL!V29+WWP!V29+OIS!V29</f>
        <v>0</v>
      </c>
      <c r="W48" s="204">
        <f>ISI!W44+NFM!W60+CHI!W49+NMM!W48+PPA!W49+FBT!W29+TRE!W29+MAE!W29+TEL!W29+WWP!W29+OIS!W29</f>
        <v>0</v>
      </c>
      <c r="X48" s="204">
        <f>ISI!X44+NFM!X60+CHI!X49+NMM!X48+PPA!X49+FBT!X29+TRE!X29+MAE!X29+TEL!X29+WWP!X29+OIS!X29</f>
        <v>0</v>
      </c>
      <c r="Y48" s="204">
        <f>ISI!Y44+NFM!Y60+CHI!Y49+NMM!Y48+PPA!Y49+FBT!Y29+TRE!Y29+MAE!Y29+TEL!Y29+WWP!Y29+OIS!Y29</f>
        <v>0</v>
      </c>
    </row>
    <row r="49" spans="1:25" ht="12" customHeight="1" x14ac:dyDescent="0.25">
      <c r="A49" s="20" t="s">
        <v>39</v>
      </c>
      <c r="B49" s="206">
        <f>ISI!B45+NFM!B61+CHI!B50+NMM!B49+PPA!B50+FBT!B30+TRE!B30+MAE!B30+TEL!B30+WWP!B30+OIS!B30</f>
        <v>0</v>
      </c>
      <c r="C49" s="206">
        <f>ISI!C45+NFM!C61+CHI!C50+NMM!C49+PPA!C50+FBT!C30+TRE!C30+MAE!C30+TEL!C30+WWP!C30+OIS!C30</f>
        <v>0</v>
      </c>
      <c r="D49" s="206">
        <f>ISI!D45+NFM!D61+CHI!D50+NMM!D49+PPA!D50+FBT!D30+TRE!D30+MAE!D30+TEL!D30+WWP!D30+OIS!D30</f>
        <v>0</v>
      </c>
      <c r="E49" s="206">
        <f>ISI!E45+NFM!E61+CHI!E50+NMM!E49+PPA!E50+FBT!E30+TRE!E30+MAE!E30+TEL!E30+WWP!E30+OIS!E30</f>
        <v>0</v>
      </c>
      <c r="F49" s="206">
        <f>ISI!F45+NFM!F61+CHI!F50+NMM!F49+PPA!F50+FBT!F30+TRE!F30+MAE!F30+TEL!F30+WWP!F30+OIS!F30</f>
        <v>0</v>
      </c>
      <c r="G49" s="206">
        <f>ISI!G45+NFM!G61+CHI!G50+NMM!G49+PPA!G50+FBT!G30+TRE!G30+MAE!G30+TEL!G30+WWP!G30+OIS!G30</f>
        <v>0</v>
      </c>
      <c r="H49" s="206">
        <f>ISI!H45+NFM!H61+CHI!H50+NMM!H49+PPA!H50+FBT!H30+TRE!H30+MAE!H30+TEL!H30+WWP!H30+OIS!H30</f>
        <v>0</v>
      </c>
      <c r="I49" s="206">
        <f>ISI!I45+NFM!I61+CHI!I50+NMM!I49+PPA!I50+FBT!I30+TRE!I30+MAE!I30+TEL!I30+WWP!I30+OIS!I30</f>
        <v>1392.373860705073</v>
      </c>
      <c r="J49" s="206">
        <f>ISI!J45+NFM!J61+CHI!J50+NMM!J49+PPA!J50+FBT!J30+TRE!J30+MAE!J30+TEL!J30+WWP!J30+OIS!J30</f>
        <v>1512.1199484092861</v>
      </c>
      <c r="K49" s="206">
        <f>ISI!K45+NFM!K61+CHI!K50+NMM!K49+PPA!K50+FBT!K30+TRE!K30+MAE!K30+TEL!K30+WWP!K30+OIS!K30</f>
        <v>1322.181083404987</v>
      </c>
      <c r="L49" s="206">
        <f>ISI!L45+NFM!L61+CHI!L50+NMM!L49+PPA!L50+FBT!L30+TRE!L30+MAE!L30+TEL!L30+WWP!L30+OIS!L30</f>
        <v>791.65356835769558</v>
      </c>
      <c r="M49" s="206">
        <f>ISI!M45+NFM!M61+CHI!M50+NMM!M49+PPA!M50+FBT!M30+TRE!M30+MAE!M30+TEL!M30+WWP!M30+OIS!M30</f>
        <v>1170.4931212381771</v>
      </c>
      <c r="N49" s="206">
        <f>ISI!N45+NFM!N61+CHI!N50+NMM!N49+PPA!N50+FBT!N30+TRE!N30+MAE!N30+TEL!N30+WWP!N30+OIS!N30</f>
        <v>1211.8218400687877</v>
      </c>
      <c r="O49" s="206">
        <f>ISI!O45+NFM!O61+CHI!O50+NMM!O49+PPA!O50+FBT!O30+TRE!O30+MAE!O30+TEL!O30+WWP!O30+OIS!O30</f>
        <v>1204.054342218401</v>
      </c>
      <c r="P49" s="206">
        <f>ISI!P45+NFM!P61+CHI!P50+NMM!P49+PPA!P50+FBT!P30+TRE!P30+MAE!P30+TEL!P30+WWP!P30+OIS!P30</f>
        <v>1096.3791917454855</v>
      </c>
      <c r="Q49" s="206">
        <f>ISI!Q45+NFM!Q61+CHI!Q50+NMM!Q49+PPA!Q50+FBT!Q30+TRE!Q30+MAE!Q30+TEL!Q30+WWP!Q30+OIS!Q30</f>
        <v>1215.583490971625</v>
      </c>
      <c r="R49" s="206">
        <f>ISI!R45+NFM!R61+CHI!R50+NMM!R49+PPA!R50+FBT!R30+TRE!R30+MAE!R30+TEL!R30+WWP!R30+OIS!R30</f>
        <v>1415.6654342218401</v>
      </c>
      <c r="S49" s="206">
        <f>ISI!S45+NFM!S61+CHI!S50+NMM!S49+PPA!S50+FBT!S30+TRE!S30+MAE!S30+TEL!S30+WWP!S30+OIS!S30</f>
        <v>1539.5978503869305</v>
      </c>
      <c r="T49" s="206">
        <f>ISI!T45+NFM!T61+CHI!T50+NMM!T49+PPA!T50+FBT!T30+TRE!T30+MAE!T30+TEL!T30+WWP!T30+OIS!T30</f>
        <v>1460.3227858985381</v>
      </c>
      <c r="U49" s="206">
        <f>ISI!U45+NFM!U61+CHI!U50+NMM!U49+PPA!U50+FBT!U30+TRE!U30+MAE!U30+TEL!U30+WWP!U30+OIS!U30</f>
        <v>1612.5747205503012</v>
      </c>
      <c r="V49" s="206">
        <f>ISI!V45+NFM!V61+CHI!V50+NMM!V49+PPA!V50+FBT!V30+TRE!V30+MAE!V30+TEL!V30+WWP!V30+OIS!V30</f>
        <v>1509.5374032674117</v>
      </c>
      <c r="W49" s="206">
        <f>ISI!W45+NFM!W61+CHI!W50+NMM!W49+PPA!W50+FBT!W30+TRE!W30+MAE!W30+TEL!W30+WWP!W30+OIS!W30</f>
        <v>1730.406362854686</v>
      </c>
      <c r="X49" s="206">
        <f>ISI!X45+NFM!X61+CHI!X50+NMM!X49+PPA!X50+FBT!X30+TRE!X30+MAE!X30+TEL!X30+WWP!X30+OIS!X30</f>
        <v>1858.1085124677559</v>
      </c>
      <c r="Y49" s="206">
        <f>ISI!Y45+NFM!Y61+CHI!Y50+NMM!Y49+PPA!Y50+FBT!Y30+TRE!Y30+MAE!Y30+TEL!Y30+WWP!Y30+OIS!Y30</f>
        <v>1504.2584694754944</v>
      </c>
    </row>
    <row r="50" spans="1:25" ht="12" customHeight="1" x14ac:dyDescent="0.25">
      <c r="A50" s="21" t="s">
        <v>40</v>
      </c>
      <c r="B50" s="207">
        <f>ISI!B46+NFM!B62+CHI!B51+NMM!B50+PPA!B51+FBT!B31+TRE!B31+MAE!B31+TEL!B31+WWP!B31+OIS!B31</f>
        <v>11578.331900257956</v>
      </c>
      <c r="C50" s="207">
        <f>ISI!C46+NFM!C62+CHI!C51+NMM!C50+PPA!C51+FBT!C31+TRE!C31+MAE!C31+TEL!C31+WWP!C31+OIS!C31</f>
        <v>11578.761822871884</v>
      </c>
      <c r="D50" s="207">
        <f>ISI!D46+NFM!D62+CHI!D51+NMM!D50+PPA!D51+FBT!D31+TRE!D31+MAE!D31+TEL!D31+WWP!D31+OIS!D31</f>
        <v>11466.036113499571</v>
      </c>
      <c r="E50" s="207">
        <f>ISI!E46+NFM!E62+CHI!E51+NMM!E50+PPA!E51+FBT!E31+TRE!E31+MAE!E31+TEL!E31+WWP!E31+OIS!E31</f>
        <v>11508.168529664663</v>
      </c>
      <c r="F50" s="207">
        <f>ISI!F46+NFM!F62+CHI!F51+NMM!F50+PPA!F51+FBT!F31+TRE!F31+MAE!F31+TEL!F31+WWP!F31+OIS!F31</f>
        <v>11744.453998280309</v>
      </c>
      <c r="G50" s="207">
        <f>ISI!G46+NFM!G62+CHI!G51+NMM!G50+PPA!G51+FBT!G31+TRE!G31+MAE!G31+TEL!G31+WWP!G31+OIS!G31</f>
        <v>11998.882201203782</v>
      </c>
      <c r="H50" s="207">
        <f>ISI!H46+NFM!H62+CHI!H51+NMM!H50+PPA!H51+FBT!H31+TRE!H31+MAE!H31+TEL!H31+WWP!H31+OIS!H31</f>
        <v>11544.625967325883</v>
      </c>
      <c r="I50" s="207">
        <f>ISI!I46+NFM!I62+CHI!I51+NMM!I50+PPA!I51+FBT!I31+TRE!I31+MAE!I31+TEL!I31+WWP!I31+OIS!I31</f>
        <v>11401.461736887361</v>
      </c>
      <c r="J50" s="207">
        <f>ISI!J46+NFM!J62+CHI!J51+NMM!J50+PPA!J51+FBT!J31+TRE!J31+MAE!J31+TEL!J31+WWP!J31+OIS!J31</f>
        <v>11061.39294926913</v>
      </c>
      <c r="K50" s="207">
        <f>ISI!K46+NFM!K62+CHI!K51+NMM!K50+PPA!K51+FBT!K31+TRE!K31+MAE!K31+TEL!K31+WWP!K31+OIS!K31</f>
        <v>9606.3628546861564</v>
      </c>
      <c r="L50" s="207">
        <f>ISI!L46+NFM!L62+CHI!L51+NMM!L50+PPA!L51+FBT!L31+TRE!L31+MAE!L31+TEL!L31+WWP!L31+OIS!L31</f>
        <v>10098.366294067066</v>
      </c>
      <c r="M50" s="207">
        <f>ISI!M46+NFM!M62+CHI!M51+NMM!M50+PPA!M51+FBT!M31+TRE!M31+MAE!M31+TEL!M31+WWP!M31+OIS!M31</f>
        <v>10247.100343938091</v>
      </c>
      <c r="N50" s="207">
        <f>ISI!N46+NFM!N62+CHI!N51+NMM!N50+PPA!N51+FBT!N31+TRE!N31+MAE!N31+TEL!N31+WWP!N31+OIS!N31</f>
        <v>10293.211349957008</v>
      </c>
      <c r="O50" s="207">
        <f>ISI!O46+NFM!O62+CHI!O51+NMM!O50+PPA!O51+FBT!O31+TRE!O31+MAE!O31+TEL!O31+WWP!O31+OIS!O31</f>
        <v>10157.95950128977</v>
      </c>
      <c r="P50" s="207">
        <f>ISI!P46+NFM!P62+CHI!P51+NMM!P50+PPA!P51+FBT!P31+TRE!P31+MAE!P31+TEL!P31+WWP!P31+OIS!P31</f>
        <v>10069.996990541702</v>
      </c>
      <c r="Q50" s="207">
        <f>ISI!Q46+NFM!Q62+CHI!Q51+NMM!Q50+PPA!Q51+FBT!Q31+TRE!Q31+MAE!Q31+TEL!Q31+WWP!Q31+OIS!Q31</f>
        <v>9966.2836629406702</v>
      </c>
      <c r="R50" s="207">
        <f>ISI!R46+NFM!R62+CHI!R51+NMM!R50+PPA!R51+FBT!R31+TRE!R31+MAE!R31+TEL!R31+WWP!R31+OIS!R31</f>
        <v>10120.888478073946</v>
      </c>
      <c r="S50" s="207">
        <f>ISI!S46+NFM!S62+CHI!S51+NMM!S50+PPA!S51+FBT!S31+TRE!S31+MAE!S31+TEL!S31+WWP!S31+OIS!S31</f>
        <v>10037.671797076524</v>
      </c>
      <c r="T50" s="207">
        <f>ISI!T46+NFM!T62+CHI!T51+NMM!T50+PPA!T51+FBT!T31+TRE!T31+MAE!T31+TEL!T31+WWP!T31+OIS!T31</f>
        <v>10053.61083404987</v>
      </c>
      <c r="U50" s="207">
        <f>ISI!U46+NFM!U62+CHI!U51+NMM!U50+PPA!U51+FBT!U31+TRE!U31+MAE!U31+TEL!U31+WWP!U31+OIS!U31</f>
        <v>9944.6337059329308</v>
      </c>
      <c r="V50" s="207">
        <f>ISI!V46+NFM!V62+CHI!V51+NMM!V50+PPA!V51+FBT!V31+TRE!V31+MAE!V31+TEL!V31+WWP!V31+OIS!V31</f>
        <v>9097.449097162511</v>
      </c>
      <c r="W50" s="207">
        <f>ISI!W46+NFM!W62+CHI!W51+NMM!W50+PPA!W51+FBT!W31+TRE!W31+MAE!W31+TEL!W31+WWP!W31+OIS!W31</f>
        <v>9673.1983662940656</v>
      </c>
      <c r="X50" s="207">
        <f>ISI!X46+NFM!X62+CHI!X51+NMM!X50+PPA!X51+FBT!X31+TRE!X31+MAE!X31+TEL!X31+WWP!X31+OIS!X31</f>
        <v>9220.7417024935512</v>
      </c>
      <c r="Y50" s="207">
        <f>ISI!Y46+NFM!Y62+CHI!Y51+NMM!Y50+PPA!Y51+FBT!Y31+TRE!Y31+MAE!Y31+TEL!Y31+WWP!Y31+OIS!Y31</f>
        <v>8769.0305245055861</v>
      </c>
    </row>
    <row r="51" spans="1:25" ht="12" customHeight="1" x14ac:dyDescent="0.25">
      <c r="A51" s="31" t="s">
        <v>79</v>
      </c>
      <c r="B51" s="210">
        <f t="shared" ref="B51:Y51" si="4">SUM(B52,B55,B61,B65,B69,B73:B78)</f>
        <v>32197.208254514182</v>
      </c>
      <c r="C51" s="210">
        <f t="shared" si="4"/>
        <v>33687.652794496993</v>
      </c>
      <c r="D51" s="210">
        <f t="shared" si="4"/>
        <v>32854.517884780747</v>
      </c>
      <c r="E51" s="210">
        <f t="shared" si="4"/>
        <v>32783.493207222702</v>
      </c>
      <c r="F51" s="210">
        <f t="shared" si="4"/>
        <v>31671.681255374027</v>
      </c>
      <c r="G51" s="210">
        <f t="shared" si="4"/>
        <v>32516.39045571797</v>
      </c>
      <c r="H51" s="210">
        <f t="shared" si="4"/>
        <v>31298.830094582965</v>
      </c>
      <c r="I51" s="210">
        <f t="shared" si="4"/>
        <v>32212.92562338779</v>
      </c>
      <c r="J51" s="210">
        <f t="shared" si="4"/>
        <v>31702.966723989681</v>
      </c>
      <c r="K51" s="210">
        <f t="shared" si="4"/>
        <v>26277.82398968186</v>
      </c>
      <c r="L51" s="210">
        <f t="shared" si="4"/>
        <v>27739.166981943243</v>
      </c>
      <c r="M51" s="210">
        <f t="shared" si="4"/>
        <v>29644.812123817705</v>
      </c>
      <c r="N51" s="210">
        <f t="shared" si="4"/>
        <v>29303.794668959592</v>
      </c>
      <c r="O51" s="210">
        <f t="shared" si="4"/>
        <v>29346.267927773013</v>
      </c>
      <c r="P51" s="210">
        <f t="shared" si="4"/>
        <v>28026.981857265691</v>
      </c>
      <c r="Q51" s="210">
        <f t="shared" si="4"/>
        <v>27645.856061908853</v>
      </c>
      <c r="R51" s="210">
        <f t="shared" si="4"/>
        <v>28259.531642304384</v>
      </c>
      <c r="S51" s="210">
        <f t="shared" si="4"/>
        <v>27276.873086844364</v>
      </c>
      <c r="T51" s="210">
        <f t="shared" si="4"/>
        <v>27683.259329320728</v>
      </c>
      <c r="U51" s="210">
        <f t="shared" si="4"/>
        <v>27199.132330180568</v>
      </c>
      <c r="V51" s="210">
        <f t="shared" si="4"/>
        <v>24979.571281169385</v>
      </c>
      <c r="W51" s="210">
        <f t="shared" si="4"/>
        <v>26955.910576096296</v>
      </c>
      <c r="X51" s="210">
        <f t="shared" si="4"/>
        <v>25645.694926913155</v>
      </c>
      <c r="Y51" s="210">
        <f t="shared" si="4"/>
        <v>23957.107652622526</v>
      </c>
    </row>
    <row r="52" spans="1:25" ht="12" customHeight="1" x14ac:dyDescent="0.25">
      <c r="A52" s="17" t="s">
        <v>14</v>
      </c>
      <c r="B52" s="209">
        <f>ISI!B$47</f>
        <v>2194.2491831470334</v>
      </c>
      <c r="C52" s="209">
        <f>ISI!C$47</f>
        <v>2225.0152192605328</v>
      </c>
      <c r="D52" s="209">
        <f>ISI!D$47</f>
        <v>2327.3439380911427</v>
      </c>
      <c r="E52" s="209">
        <f>ISI!E$47</f>
        <v>2212.0587274290629</v>
      </c>
      <c r="F52" s="209">
        <f>ISI!F$47</f>
        <v>2246.1597592433354</v>
      </c>
      <c r="G52" s="209">
        <f>ISI!G$47</f>
        <v>2402.8766981943245</v>
      </c>
      <c r="H52" s="209">
        <f>ISI!H$47</f>
        <v>2547.2376612209796</v>
      </c>
      <c r="I52" s="209">
        <f>ISI!I$47</f>
        <v>2498.3699054170252</v>
      </c>
      <c r="J52" s="209">
        <f>ISI!J$47</f>
        <v>2003.7847807394662</v>
      </c>
      <c r="K52" s="209">
        <f>ISI!K$47</f>
        <v>1662.1123817712808</v>
      </c>
      <c r="L52" s="209">
        <f>ISI!L$47</f>
        <v>1935.0067067927766</v>
      </c>
      <c r="M52" s="209">
        <f>ISI!M$47</f>
        <v>2040.461822871883</v>
      </c>
      <c r="N52" s="209">
        <f>ISI!N$47</f>
        <v>2003.6956147893379</v>
      </c>
      <c r="O52" s="209">
        <f>ISI!O$47</f>
        <v>1984.2734307824589</v>
      </c>
      <c r="P52" s="209">
        <f>ISI!P$47</f>
        <v>2055.9611349956999</v>
      </c>
      <c r="Q52" s="209">
        <f>ISI!Q$47</f>
        <v>1981.969561478933</v>
      </c>
      <c r="R52" s="209">
        <f>ISI!R$47</f>
        <v>2001.2000859845227</v>
      </c>
      <c r="S52" s="209">
        <f>ISI!S$47</f>
        <v>2038.4347377472054</v>
      </c>
      <c r="T52" s="209">
        <f>ISI!T$47</f>
        <v>2147.3519346517633</v>
      </c>
      <c r="U52" s="209">
        <f>ISI!U$47</f>
        <v>2032.7896818572658</v>
      </c>
      <c r="V52" s="209">
        <f>ISI!V$47</f>
        <v>1723.804213241616</v>
      </c>
      <c r="W52" s="209">
        <f>ISI!W$47</f>
        <v>2068.8301805674964</v>
      </c>
      <c r="X52" s="209">
        <f>ISI!X$47</f>
        <v>1712.4760963026654</v>
      </c>
      <c r="Y52" s="209">
        <f>ISI!Y$47</f>
        <v>1573.9551160791054</v>
      </c>
    </row>
    <row r="53" spans="1:25" ht="12" customHeight="1" x14ac:dyDescent="0.25">
      <c r="A53" s="18" t="s">
        <v>43</v>
      </c>
      <c r="B53" s="204">
        <f>ISI!B$48</f>
        <v>1464.574963109769</v>
      </c>
      <c r="C53" s="204">
        <f>ISI!C$48</f>
        <v>1479.5033196854381</v>
      </c>
      <c r="D53" s="204">
        <f>ISI!D$48</f>
        <v>1618.7864447328659</v>
      </c>
      <c r="E53" s="204">
        <f>ISI!E$48</f>
        <v>1520.5935692344619</v>
      </c>
      <c r="F53" s="204">
        <f>ISI!F$48</f>
        <v>1544.327702414118</v>
      </c>
      <c r="G53" s="204">
        <f>ISI!G$48</f>
        <v>1727.0919443955329</v>
      </c>
      <c r="H53" s="204">
        <f>ISI!H$48</f>
        <v>1829.800405873988</v>
      </c>
      <c r="I53" s="204">
        <f>ISI!I$48</f>
        <v>1793.004135655169</v>
      </c>
      <c r="J53" s="204">
        <f>ISI!J$48</f>
        <v>1360.7829038493239</v>
      </c>
      <c r="K53" s="204">
        <f>ISI!K$48</f>
        <v>1171.266927405434</v>
      </c>
      <c r="L53" s="204">
        <f>ISI!L$48</f>
        <v>1413.3983746664089</v>
      </c>
      <c r="M53" s="204">
        <f>ISI!M$48</f>
        <v>1459.909010582292</v>
      </c>
      <c r="N53" s="204">
        <f>ISI!N$48</f>
        <v>1427.161596767761</v>
      </c>
      <c r="O53" s="204">
        <f>ISI!O$48</f>
        <v>1472.1917409394921</v>
      </c>
      <c r="P53" s="204">
        <f>ISI!P$48</f>
        <v>1542.57511955837</v>
      </c>
      <c r="Q53" s="204">
        <f>ISI!Q$48</f>
        <v>1492.581934337634</v>
      </c>
      <c r="R53" s="204">
        <f>ISI!R$48</f>
        <v>1529.3065714134391</v>
      </c>
      <c r="S53" s="204">
        <f>ISI!S$48</f>
        <v>1582.522086662063</v>
      </c>
      <c r="T53" s="204">
        <f>ISI!T$48</f>
        <v>1678.497989848051</v>
      </c>
      <c r="U53" s="204">
        <f>ISI!U$48</f>
        <v>1609.376801168353</v>
      </c>
      <c r="V53" s="204">
        <f>ISI!V$48</f>
        <v>1351.311346846745</v>
      </c>
      <c r="W53" s="204">
        <f>ISI!W$48</f>
        <v>1629.250795684575</v>
      </c>
      <c r="X53" s="204">
        <f>ISI!X$48</f>
        <v>1327.2382853954171</v>
      </c>
      <c r="Y53" s="204">
        <f>ISI!Y$48</f>
        <v>1152.3723480754429</v>
      </c>
    </row>
    <row r="54" spans="1:25" ht="12" customHeight="1" x14ac:dyDescent="0.25">
      <c r="A54" s="18" t="s">
        <v>44</v>
      </c>
      <c r="B54" s="204">
        <f>ISI!B$49</f>
        <v>729.67422003726415</v>
      </c>
      <c r="C54" s="204">
        <f>ISI!C$49</f>
        <v>745.51189957509473</v>
      </c>
      <c r="D54" s="204">
        <f>ISI!D$49</f>
        <v>708.55749335827693</v>
      </c>
      <c r="E54" s="204">
        <f>ISI!E$49</f>
        <v>691.4651581946008</v>
      </c>
      <c r="F54" s="204">
        <f>ISI!F$49</f>
        <v>701.83205682921766</v>
      </c>
      <c r="G54" s="204">
        <f>ISI!G$49</f>
        <v>675.78475379879171</v>
      </c>
      <c r="H54" s="204">
        <f>ISI!H$49</f>
        <v>717.43725534699161</v>
      </c>
      <c r="I54" s="204">
        <f>ISI!I$49</f>
        <v>705.3657697618562</v>
      </c>
      <c r="J54" s="204">
        <f>ISI!J$49</f>
        <v>643.00187689014228</v>
      </c>
      <c r="K54" s="204">
        <f>ISI!K$49</f>
        <v>490.84545436584682</v>
      </c>
      <c r="L54" s="204">
        <f>ISI!L$49</f>
        <v>521.60833212636783</v>
      </c>
      <c r="M54" s="204">
        <f>ISI!M$49</f>
        <v>580.55281228959097</v>
      </c>
      <c r="N54" s="204">
        <f>ISI!N$49</f>
        <v>576.53401802157691</v>
      </c>
      <c r="O54" s="204">
        <f>ISI!O$49</f>
        <v>512.08168984296685</v>
      </c>
      <c r="P54" s="204">
        <f>ISI!P$49</f>
        <v>513.38601543732977</v>
      </c>
      <c r="Q54" s="204">
        <f>ISI!Q$49</f>
        <v>489.38762714129882</v>
      </c>
      <c r="R54" s="204">
        <f>ISI!R$49</f>
        <v>471.8935145710837</v>
      </c>
      <c r="S54" s="204">
        <f>ISI!S$49</f>
        <v>455.91265108514239</v>
      </c>
      <c r="T54" s="204">
        <f>ISI!T$49</f>
        <v>468.85394480371201</v>
      </c>
      <c r="U54" s="204">
        <f>ISI!U$49</f>
        <v>423.41288068891271</v>
      </c>
      <c r="V54" s="204">
        <f>ISI!V$49</f>
        <v>372.4928663948711</v>
      </c>
      <c r="W54" s="204">
        <f>ISI!W$49</f>
        <v>439.57938488292149</v>
      </c>
      <c r="X54" s="204">
        <f>ISI!X$49</f>
        <v>385.23781090724839</v>
      </c>
      <c r="Y54" s="204">
        <f>ISI!Y$49</f>
        <v>421.58276800366258</v>
      </c>
    </row>
    <row r="55" spans="1:25" ht="12" customHeight="1" x14ac:dyDescent="0.25">
      <c r="A55" s="19" t="s">
        <v>18</v>
      </c>
      <c r="B55" s="205">
        <f>NFM!B$63</f>
        <v>1472.918228718831</v>
      </c>
      <c r="C55" s="205">
        <f>NFM!C$63</f>
        <v>1299.1988822012038</v>
      </c>
      <c r="D55" s="205">
        <f>NFM!D$63</f>
        <v>1320.3417884780738</v>
      </c>
      <c r="E55" s="205">
        <f>NFM!E$63</f>
        <v>1173.9991401547722</v>
      </c>
      <c r="F55" s="205">
        <f>NFM!F$63</f>
        <v>1210.9831470335337</v>
      </c>
      <c r="G55" s="205">
        <f>NFM!G$63</f>
        <v>1357.0322441960448</v>
      </c>
      <c r="H55" s="205">
        <f>NFM!H$63</f>
        <v>1175.5301805674981</v>
      </c>
      <c r="I55" s="205">
        <f>NFM!I$63</f>
        <v>1109.80309544282</v>
      </c>
      <c r="J55" s="205">
        <f>NFM!J$63</f>
        <v>985.27480653482371</v>
      </c>
      <c r="K55" s="205">
        <f>NFM!K$63</f>
        <v>972.2768701633704</v>
      </c>
      <c r="L55" s="205">
        <f>NFM!L$63</f>
        <v>881.66956147893382</v>
      </c>
      <c r="M55" s="205">
        <f>NFM!M$63</f>
        <v>980.85520206362867</v>
      </c>
      <c r="N55" s="205">
        <f>NFM!N$63</f>
        <v>971.37669819432494</v>
      </c>
      <c r="O55" s="205">
        <f>NFM!O$63</f>
        <v>939.78942390369707</v>
      </c>
      <c r="P55" s="205">
        <f>NFM!P$63</f>
        <v>971.26491831470344</v>
      </c>
      <c r="Q55" s="205">
        <f>NFM!Q$63</f>
        <v>1018.4742046431639</v>
      </c>
      <c r="R55" s="205">
        <f>NFM!R$63</f>
        <v>1046.8639724849527</v>
      </c>
      <c r="S55" s="205">
        <f>NFM!S$63</f>
        <v>1046.7622527944968</v>
      </c>
      <c r="T55" s="205">
        <f>NFM!T$63</f>
        <v>1042.6778159931214</v>
      </c>
      <c r="U55" s="205">
        <f>NFM!U$63</f>
        <v>1029.7412725709373</v>
      </c>
      <c r="V55" s="205">
        <f>NFM!V$63</f>
        <v>975.05382631126395</v>
      </c>
      <c r="W55" s="205">
        <f>NFM!W$63</f>
        <v>1062.4924333619945</v>
      </c>
      <c r="X55" s="205">
        <f>NFM!X$63</f>
        <v>886.64127257093708</v>
      </c>
      <c r="Y55" s="205">
        <f>NFM!Y$63</f>
        <v>886.24024075666375</v>
      </c>
    </row>
    <row r="56" spans="1:25" ht="12" customHeight="1" x14ac:dyDescent="0.25">
      <c r="A56" s="18" t="s">
        <v>45</v>
      </c>
      <c r="B56" s="204">
        <f>NFM!B$64</f>
        <v>87.294017203757107</v>
      </c>
      <c r="C56" s="204">
        <f>NFM!C$64</f>
        <v>58.202060390603137</v>
      </c>
      <c r="D56" s="204">
        <f>NFM!D$64</f>
        <v>61.223763002286198</v>
      </c>
      <c r="E56" s="204">
        <f>NFM!E$64</f>
        <v>107.9871773337334</v>
      </c>
      <c r="F56" s="204">
        <f>NFM!F$64</f>
        <v>113.2295021331753</v>
      </c>
      <c r="G56" s="204">
        <f>NFM!G$64</f>
        <v>217.07238092331929</v>
      </c>
      <c r="H56" s="204">
        <f>NFM!H$64</f>
        <v>218.52428255247199</v>
      </c>
      <c r="I56" s="204">
        <f>NFM!I$64</f>
        <v>209.3974874308191</v>
      </c>
      <c r="J56" s="204">
        <f>NFM!J$64</f>
        <v>213.67898848305799</v>
      </c>
      <c r="K56" s="204">
        <f>NFM!K$64</f>
        <v>128.55878543075619</v>
      </c>
      <c r="L56" s="204">
        <f>NFM!L$64</f>
        <v>161.27152681726361</v>
      </c>
      <c r="M56" s="204">
        <f>NFM!M$64</f>
        <v>185.59233995870139</v>
      </c>
      <c r="N56" s="204">
        <f>NFM!N$64</f>
        <v>150.01147940539141</v>
      </c>
      <c r="O56" s="204">
        <f>NFM!O$64</f>
        <v>111.18444842342581</v>
      </c>
      <c r="P56" s="204">
        <f>NFM!P$64</f>
        <v>109.77247177077579</v>
      </c>
      <c r="Q56" s="204">
        <f>NFM!Q$64</f>
        <v>113.78206842758161</v>
      </c>
      <c r="R56" s="204">
        <f>NFM!R$64</f>
        <v>115.7588219322229</v>
      </c>
      <c r="S56" s="204">
        <f>NFM!S$64</f>
        <v>120.40067989632691</v>
      </c>
      <c r="T56" s="204">
        <f>NFM!T$64</f>
        <v>123.9019931217814</v>
      </c>
      <c r="U56" s="204">
        <f>NFM!U$64</f>
        <v>125.23990263728329</v>
      </c>
      <c r="V56" s="204">
        <f>NFM!V$64</f>
        <v>120.1647072627979</v>
      </c>
      <c r="W56" s="204">
        <f>NFM!W$64</f>
        <v>132.01039853032771</v>
      </c>
      <c r="X56" s="204">
        <f>NFM!X$64</f>
        <v>124.8373058970722</v>
      </c>
      <c r="Y56" s="204">
        <f>NFM!Y$64</f>
        <v>143.11690895510611</v>
      </c>
    </row>
    <row r="57" spans="1:25" ht="12" customHeight="1" x14ac:dyDescent="0.25">
      <c r="A57" s="18" t="s">
        <v>58</v>
      </c>
      <c r="B57" s="204">
        <f>NFM!B$65</f>
        <v>686.60278483551474</v>
      </c>
      <c r="C57" s="204">
        <f>NFM!C$65</f>
        <v>635.24805659230265</v>
      </c>
      <c r="D57" s="204">
        <f>NFM!D$65</f>
        <v>665.04783828873076</v>
      </c>
      <c r="E57" s="204">
        <f>NFM!E$65</f>
        <v>602.13919068607754</v>
      </c>
      <c r="F57" s="204">
        <f>NFM!F$65</f>
        <v>633.20093435115621</v>
      </c>
      <c r="G57" s="204">
        <f>NFM!G$65</f>
        <v>652.00397509138156</v>
      </c>
      <c r="H57" s="204">
        <f>NFM!H$65</f>
        <v>644.44263452639802</v>
      </c>
      <c r="I57" s="204">
        <f>NFM!I$65</f>
        <v>597.91906317413418</v>
      </c>
      <c r="J57" s="204">
        <f>NFM!J$65</f>
        <v>534.81840717745683</v>
      </c>
      <c r="K57" s="204">
        <f>NFM!K$65</f>
        <v>505.82507969179454</v>
      </c>
      <c r="L57" s="204">
        <f>NFM!L$65</f>
        <v>482.33099913383569</v>
      </c>
      <c r="M57" s="204">
        <f>NFM!M$65</f>
        <v>480.58097303818801</v>
      </c>
      <c r="N57" s="204">
        <f>NFM!N$65</f>
        <v>491.52662290440981</v>
      </c>
      <c r="O57" s="204">
        <f>NFM!O$65</f>
        <v>491.34339473617194</v>
      </c>
      <c r="P57" s="204">
        <f>NFM!P$65</f>
        <v>492.43485136078658</v>
      </c>
      <c r="Q57" s="204">
        <f>NFM!Q$65</f>
        <v>570.73624959007759</v>
      </c>
      <c r="R57" s="204">
        <f>NFM!R$65</f>
        <v>570.03100998154298</v>
      </c>
      <c r="S57" s="204">
        <f>NFM!S$65</f>
        <v>597.7501069623064</v>
      </c>
      <c r="T57" s="204">
        <f>NFM!T$65</f>
        <v>561.53764163275002</v>
      </c>
      <c r="U57" s="204">
        <f>NFM!U$65</f>
        <v>560.52563712304186</v>
      </c>
      <c r="V57" s="204">
        <f>NFM!V$65</f>
        <v>538.33697647034137</v>
      </c>
      <c r="W57" s="204">
        <f>NFM!W$65</f>
        <v>603.39401274754039</v>
      </c>
      <c r="X57" s="204">
        <f>NFM!X$65</f>
        <v>531.70215706863723</v>
      </c>
      <c r="Y57" s="204">
        <f>NFM!Y$65</f>
        <v>304.77797932125338</v>
      </c>
    </row>
    <row r="58" spans="1:25" ht="12" customHeight="1" x14ac:dyDescent="0.25">
      <c r="A58" s="22" t="s">
        <v>46</v>
      </c>
      <c r="B58" s="211">
        <f>NFM!B$66</f>
        <v>628.01569616927054</v>
      </c>
      <c r="C58" s="211">
        <f>NFM!C$66</f>
        <v>584.56746139976838</v>
      </c>
      <c r="D58" s="211">
        <f>NFM!D$66</f>
        <v>609.83956850175184</v>
      </c>
      <c r="E58" s="211">
        <f>NFM!E$66</f>
        <v>554.10888824747099</v>
      </c>
      <c r="F58" s="211">
        <f>NFM!F$66</f>
        <v>583.67832826715096</v>
      </c>
      <c r="G58" s="211">
        <f>NFM!G$66</f>
        <v>602.71049677205633</v>
      </c>
      <c r="H58" s="211">
        <f>NFM!H$66</f>
        <v>593.03925003108509</v>
      </c>
      <c r="I58" s="211">
        <f>NFM!I$66</f>
        <v>549.94196065069013</v>
      </c>
      <c r="J58" s="211">
        <f>NFM!J$66</f>
        <v>491.05262846293368</v>
      </c>
      <c r="K58" s="211">
        <f>NFM!K$66</f>
        <v>474.34986453155562</v>
      </c>
      <c r="L58" s="211">
        <f>NFM!L$66</f>
        <v>444.24217647912081</v>
      </c>
      <c r="M58" s="211">
        <f>NFM!M$66</f>
        <v>440.28348585403711</v>
      </c>
      <c r="N58" s="211">
        <f>NFM!N$66</f>
        <v>453.14650470919509</v>
      </c>
      <c r="O58" s="211">
        <f>NFM!O$66</f>
        <v>454.53440306271023</v>
      </c>
      <c r="P58" s="211">
        <f>NFM!P$66</f>
        <v>454.69556057299923</v>
      </c>
      <c r="Q58" s="211">
        <f>NFM!Q$66</f>
        <v>533.3789633369671</v>
      </c>
      <c r="R58" s="211">
        <f>NFM!R$66</f>
        <v>532.02470980606984</v>
      </c>
      <c r="S58" s="211">
        <f>NFM!S$66</f>
        <v>559.86867618129827</v>
      </c>
      <c r="T58" s="211">
        <f>NFM!T$66</f>
        <v>522.55459950945635</v>
      </c>
      <c r="U58" s="211">
        <f>NFM!U$66</f>
        <v>522.96961965554783</v>
      </c>
      <c r="V58" s="211">
        <f>NFM!V$66</f>
        <v>500.95831495650941</v>
      </c>
      <c r="W58" s="211">
        <f>NFM!W$66</f>
        <v>561.81430099271074</v>
      </c>
      <c r="X58" s="211">
        <f>NFM!X$66</f>
        <v>495.06271093017341</v>
      </c>
      <c r="Y58" s="211">
        <f>NFM!Y$66</f>
        <v>262.28029673807782</v>
      </c>
    </row>
    <row r="59" spans="1:25" ht="12" customHeight="1" x14ac:dyDescent="0.25">
      <c r="A59" s="23" t="s">
        <v>80</v>
      </c>
      <c r="B59" s="212">
        <f>NFM!B$67</f>
        <v>58.58708866624422</v>
      </c>
      <c r="C59" s="212">
        <f>NFM!C$67</f>
        <v>50.680595192534312</v>
      </c>
      <c r="D59" s="212">
        <f>NFM!D$67</f>
        <v>55.20826978697891</v>
      </c>
      <c r="E59" s="212">
        <f>NFM!E$67</f>
        <v>48.030302438606547</v>
      </c>
      <c r="F59" s="212">
        <f>NFM!F$67</f>
        <v>49.52260608400529</v>
      </c>
      <c r="G59" s="212">
        <f>NFM!G$67</f>
        <v>49.293478319325231</v>
      </c>
      <c r="H59" s="212">
        <f>NFM!H$67</f>
        <v>51.403384495312913</v>
      </c>
      <c r="I59" s="212">
        <f>NFM!I$67</f>
        <v>47.977102523443989</v>
      </c>
      <c r="J59" s="212">
        <f>NFM!J$67</f>
        <v>43.765778714523108</v>
      </c>
      <c r="K59" s="212">
        <f>NFM!K$67</f>
        <v>31.475215160238921</v>
      </c>
      <c r="L59" s="212">
        <f>NFM!L$67</f>
        <v>38.088822654714903</v>
      </c>
      <c r="M59" s="212">
        <f>NFM!M$67</f>
        <v>40.29748718415091</v>
      </c>
      <c r="N59" s="212">
        <f>NFM!N$67</f>
        <v>38.380118195214749</v>
      </c>
      <c r="O59" s="212">
        <f>NFM!O$67</f>
        <v>36.808991673461747</v>
      </c>
      <c r="P59" s="212">
        <f>NFM!P$67</f>
        <v>37.73929078778734</v>
      </c>
      <c r="Q59" s="212">
        <f>NFM!Q$67</f>
        <v>37.357286253110452</v>
      </c>
      <c r="R59" s="212">
        <f>NFM!R$67</f>
        <v>38.006300175473157</v>
      </c>
      <c r="S59" s="212">
        <f>NFM!S$67</f>
        <v>37.881430781008177</v>
      </c>
      <c r="T59" s="212">
        <f>NFM!T$67</f>
        <v>38.983042123293707</v>
      </c>
      <c r="U59" s="212">
        <f>NFM!U$67</f>
        <v>37.556017467494009</v>
      </c>
      <c r="V59" s="212">
        <f>NFM!V$67</f>
        <v>37.378661513831972</v>
      </c>
      <c r="W59" s="212">
        <f>NFM!W$67</f>
        <v>41.579711754829617</v>
      </c>
      <c r="X59" s="212">
        <f>NFM!X$67</f>
        <v>36.639446138463853</v>
      </c>
      <c r="Y59" s="212">
        <f>NFM!Y$67</f>
        <v>42.497682583175553</v>
      </c>
    </row>
    <row r="60" spans="1:25" ht="12" customHeight="1" x14ac:dyDescent="0.25">
      <c r="A60" s="18" t="s">
        <v>47</v>
      </c>
      <c r="B60" s="204">
        <f>NFM!B$68</f>
        <v>699.02142667955923</v>
      </c>
      <c r="C60" s="204">
        <f>NFM!C$68</f>
        <v>605.74876521829799</v>
      </c>
      <c r="D60" s="204">
        <f>NFM!D$68</f>
        <v>594.07018718705672</v>
      </c>
      <c r="E60" s="204">
        <f>NFM!E$68</f>
        <v>463.87277213496128</v>
      </c>
      <c r="F60" s="204">
        <f>NFM!F$68</f>
        <v>464.55271054920217</v>
      </c>
      <c r="G60" s="204">
        <f>NFM!G$68</f>
        <v>487.95588818134382</v>
      </c>
      <c r="H60" s="204">
        <f>NFM!H$68</f>
        <v>312.56326348862802</v>
      </c>
      <c r="I60" s="204">
        <f>NFM!I$68</f>
        <v>302.48654483786669</v>
      </c>
      <c r="J60" s="204">
        <f>NFM!J$68</f>
        <v>236.77741087430891</v>
      </c>
      <c r="K60" s="204">
        <f>NFM!K$68</f>
        <v>337.89300504081962</v>
      </c>
      <c r="L60" s="204">
        <f>NFM!L$68</f>
        <v>238.06703552783449</v>
      </c>
      <c r="M60" s="204">
        <f>NFM!M$68</f>
        <v>314.6818890667393</v>
      </c>
      <c r="N60" s="204">
        <f>NFM!N$68</f>
        <v>329.83859588452373</v>
      </c>
      <c r="O60" s="204">
        <f>NFM!O$68</f>
        <v>337.26158074409932</v>
      </c>
      <c r="P60" s="204">
        <f>NFM!P$68</f>
        <v>369.05759518314107</v>
      </c>
      <c r="Q60" s="204">
        <f>NFM!Q$68</f>
        <v>333.95588662550472</v>
      </c>
      <c r="R60" s="204">
        <f>NFM!R$68</f>
        <v>361.07414057118672</v>
      </c>
      <c r="S60" s="204">
        <f>NFM!S$68</f>
        <v>328.61146593586358</v>
      </c>
      <c r="T60" s="204">
        <f>NFM!T$68</f>
        <v>357.23818123859002</v>
      </c>
      <c r="U60" s="204">
        <f>NFM!U$68</f>
        <v>343.97573281061221</v>
      </c>
      <c r="V60" s="204">
        <f>NFM!V$68</f>
        <v>316.55214257812457</v>
      </c>
      <c r="W60" s="204">
        <f>NFM!W$68</f>
        <v>327.08802208412641</v>
      </c>
      <c r="X60" s="204">
        <f>NFM!X$68</f>
        <v>230.10180960522769</v>
      </c>
      <c r="Y60" s="204">
        <f>NFM!Y$68</f>
        <v>438.3453524803042</v>
      </c>
    </row>
    <row r="61" spans="1:25" ht="12" customHeight="1" x14ac:dyDescent="0.25">
      <c r="A61" s="19" t="s">
        <v>19</v>
      </c>
      <c r="B61" s="205">
        <f>CHI!B$52</f>
        <v>5461.1031814273456</v>
      </c>
      <c r="C61" s="205">
        <f>CHI!C$52</f>
        <v>6081.4823731728293</v>
      </c>
      <c r="D61" s="205">
        <f>CHI!D$52</f>
        <v>5668.5184866724003</v>
      </c>
      <c r="E61" s="205">
        <f>CHI!E$52</f>
        <v>5979.5496990541697</v>
      </c>
      <c r="F61" s="205">
        <f>CHI!F$52</f>
        <v>5221.9778159931211</v>
      </c>
      <c r="G61" s="205">
        <f>CHI!G$52</f>
        <v>5036.5504729148761</v>
      </c>
      <c r="H61" s="205">
        <f>CHI!H$52</f>
        <v>4335.9562338779006</v>
      </c>
      <c r="I61" s="205">
        <f>CHI!I$52</f>
        <v>4573.0868443680129</v>
      </c>
      <c r="J61" s="205">
        <f>CHI!J$52</f>
        <v>5279.3134995700784</v>
      </c>
      <c r="K61" s="205">
        <f>CHI!K$52</f>
        <v>4119.0622527944952</v>
      </c>
      <c r="L61" s="205">
        <f>CHI!L$52</f>
        <v>3851.7540842648327</v>
      </c>
      <c r="M61" s="205">
        <f>CHI!M$52</f>
        <v>7148.1969045571814</v>
      </c>
      <c r="N61" s="205">
        <f>CHI!N$52</f>
        <v>6930.4502149613072</v>
      </c>
      <c r="O61" s="205">
        <f>CHI!O$52</f>
        <v>7136.7332760103191</v>
      </c>
      <c r="P61" s="205">
        <f>CHI!P$52</f>
        <v>6684.7271711091998</v>
      </c>
      <c r="Q61" s="205">
        <f>CHI!Q$52</f>
        <v>6296.0378331900256</v>
      </c>
      <c r="R61" s="205">
        <f>CHI!R$52</f>
        <v>6354.6808254514181</v>
      </c>
      <c r="S61" s="205">
        <f>CHI!S$52</f>
        <v>5923.8809974204596</v>
      </c>
      <c r="T61" s="205">
        <f>CHI!T$52</f>
        <v>6102.7188306104918</v>
      </c>
      <c r="U61" s="205">
        <f>CHI!U$52</f>
        <v>6281.8263972484974</v>
      </c>
      <c r="V61" s="205">
        <f>CHI!V$52</f>
        <v>5853.4708512467732</v>
      </c>
      <c r="W61" s="205">
        <f>CHI!W$52</f>
        <v>5712.8811693895095</v>
      </c>
      <c r="X61" s="205">
        <f>CHI!X$52</f>
        <v>5480.3043852106621</v>
      </c>
      <c r="Y61" s="205">
        <f>CHI!Y$52</f>
        <v>5235.3604471195176</v>
      </c>
    </row>
    <row r="62" spans="1:25" ht="12" customHeight="1" x14ac:dyDescent="0.25">
      <c r="A62" s="18" t="s">
        <v>59</v>
      </c>
      <c r="B62" s="204">
        <f>CHI!B$53</f>
        <v>1384.9558257489061</v>
      </c>
      <c r="C62" s="204">
        <f>CHI!C$53</f>
        <v>1932.0166539978072</v>
      </c>
      <c r="D62" s="204">
        <f>CHI!D$53</f>
        <v>2062.6378669720707</v>
      </c>
      <c r="E62" s="204">
        <f>CHI!E$53</f>
        <v>2442.084740851793</v>
      </c>
      <c r="F62" s="204">
        <f>CHI!F$53</f>
        <v>2221.3094778650029</v>
      </c>
      <c r="G62" s="204">
        <f>CHI!G$53</f>
        <v>2161.23456419787</v>
      </c>
      <c r="H62" s="204">
        <f>CHI!H$53</f>
        <v>2133.343959481188</v>
      </c>
      <c r="I62" s="204">
        <f>CHI!I$53</f>
        <v>2133.066157667663</v>
      </c>
      <c r="J62" s="204">
        <f>CHI!J$53</f>
        <v>2263.4640540368164</v>
      </c>
      <c r="K62" s="204">
        <f>CHI!K$53</f>
        <v>1895.449989719833</v>
      </c>
      <c r="L62" s="204">
        <f>CHI!L$53</f>
        <v>1828.4848797448631</v>
      </c>
      <c r="M62" s="204">
        <f>CHI!M$53</f>
        <v>3255.6233346204608</v>
      </c>
      <c r="N62" s="204">
        <f>CHI!N$53</f>
        <v>2865.5214028566261</v>
      </c>
      <c r="O62" s="204">
        <f>CHI!O$53</f>
        <v>3074.1679774417244</v>
      </c>
      <c r="P62" s="204">
        <f>CHI!P$53</f>
        <v>2522.5094515078563</v>
      </c>
      <c r="Q62" s="204">
        <f>CHI!Q$53</f>
        <v>2517.009664284762</v>
      </c>
      <c r="R62" s="204">
        <f>CHI!R$53</f>
        <v>2637.4422311491617</v>
      </c>
      <c r="S62" s="204">
        <f>CHI!S$53</f>
        <v>3170.4488057613198</v>
      </c>
      <c r="T62" s="204">
        <f>CHI!T$53</f>
        <v>3489.1232463981578</v>
      </c>
      <c r="U62" s="204">
        <f>CHI!U$53</f>
        <v>3490.8793406768091</v>
      </c>
      <c r="V62" s="204">
        <f>CHI!V$53</f>
        <v>2142.7157466469653</v>
      </c>
      <c r="W62" s="204">
        <f>CHI!W$53</f>
        <v>3218.6194509437937</v>
      </c>
      <c r="X62" s="204">
        <f>CHI!X$53</f>
        <v>2951.8654355016861</v>
      </c>
      <c r="Y62" s="204">
        <f>CHI!Y$53</f>
        <v>2815.7163572447962</v>
      </c>
    </row>
    <row r="63" spans="1:25" ht="12" customHeight="1" x14ac:dyDescent="0.25">
      <c r="A63" s="18" t="s">
        <v>49</v>
      </c>
      <c r="B63" s="204">
        <f>CHI!B$54</f>
        <v>3679.4143274011908</v>
      </c>
      <c r="C63" s="204">
        <f>CHI!C$54</f>
        <v>3707.8563211406049</v>
      </c>
      <c r="D63" s="204">
        <f>CHI!D$54</f>
        <v>3163.506698476614</v>
      </c>
      <c r="E63" s="204">
        <f>CHI!E$54</f>
        <v>3076.151511598081</v>
      </c>
      <c r="F63" s="204">
        <f>CHI!F$54</f>
        <v>2558.8289248843762</v>
      </c>
      <c r="G63" s="204">
        <f>CHI!G$54</f>
        <v>2423.5593645897661</v>
      </c>
      <c r="H63" s="204">
        <f>CHI!H$54</f>
        <v>1714.051431307958</v>
      </c>
      <c r="I63" s="204">
        <f>CHI!I$54</f>
        <v>1981.1184071741559</v>
      </c>
      <c r="J63" s="204">
        <f>CHI!J$54</f>
        <v>2590.097735762557</v>
      </c>
      <c r="K63" s="204">
        <f>CHI!K$54</f>
        <v>1816.298674677395</v>
      </c>
      <c r="L63" s="204">
        <f>CHI!L$54</f>
        <v>1621.6158149669041</v>
      </c>
      <c r="M63" s="204">
        <f>CHI!M$54</f>
        <v>3492.0922331380002</v>
      </c>
      <c r="N63" s="204">
        <f>CHI!N$54</f>
        <v>3673.168014731461</v>
      </c>
      <c r="O63" s="204">
        <f>CHI!O$54</f>
        <v>3660.4020244411608</v>
      </c>
      <c r="P63" s="204">
        <f>CHI!P$54</f>
        <v>3779.7251238241388</v>
      </c>
      <c r="Q63" s="204">
        <f>CHI!Q$54</f>
        <v>3376.68986757728</v>
      </c>
      <c r="R63" s="204">
        <f>CHI!R$54</f>
        <v>3343.201143265665</v>
      </c>
      <c r="S63" s="204">
        <f>CHI!S$54</f>
        <v>2376.4043899967728</v>
      </c>
      <c r="T63" s="204">
        <f>CHI!T$54</f>
        <v>2277.5585153291772</v>
      </c>
      <c r="U63" s="204">
        <f>CHI!U$54</f>
        <v>2419.465256629011</v>
      </c>
      <c r="V63" s="204">
        <f>CHI!V$54</f>
        <v>3345.5095710180749</v>
      </c>
      <c r="W63" s="204">
        <f>CHI!W$54</f>
        <v>2079.6252419003831</v>
      </c>
      <c r="X63" s="204">
        <f>CHI!X$54</f>
        <v>2117.6717766890092</v>
      </c>
      <c r="Y63" s="204">
        <f>CHI!Y$54</f>
        <v>2012.300584223027</v>
      </c>
    </row>
    <row r="64" spans="1:25" ht="12" customHeight="1" x14ac:dyDescent="0.25">
      <c r="A64" s="18" t="s">
        <v>50</v>
      </c>
      <c r="B64" s="204">
        <f>CHI!B$55</f>
        <v>396.7330282772482</v>
      </c>
      <c r="C64" s="204">
        <f>CHI!C$55</f>
        <v>441.60939803441647</v>
      </c>
      <c r="D64" s="204">
        <f>CHI!D$55</f>
        <v>442.37392122371489</v>
      </c>
      <c r="E64" s="204">
        <f>CHI!E$55</f>
        <v>461.31344660429602</v>
      </c>
      <c r="F64" s="204">
        <f>CHI!F$55</f>
        <v>441.83941324374229</v>
      </c>
      <c r="G64" s="204">
        <f>CHI!G$55</f>
        <v>451.75654412723992</v>
      </c>
      <c r="H64" s="204">
        <f>CHI!H$55</f>
        <v>488.56084308875472</v>
      </c>
      <c r="I64" s="204">
        <f>CHI!I$55</f>
        <v>458.90227952619438</v>
      </c>
      <c r="J64" s="204">
        <f>CHI!J$55</f>
        <v>425.75170977070468</v>
      </c>
      <c r="K64" s="204">
        <f>CHI!K$55</f>
        <v>407.31358839726721</v>
      </c>
      <c r="L64" s="204">
        <f>CHI!L$55</f>
        <v>401.65338955306549</v>
      </c>
      <c r="M64" s="204">
        <f>CHI!M$55</f>
        <v>400.48133679871989</v>
      </c>
      <c r="N64" s="204">
        <f>CHI!N$55</f>
        <v>391.76079737322033</v>
      </c>
      <c r="O64" s="204">
        <f>CHI!O$55</f>
        <v>402.16327412743408</v>
      </c>
      <c r="P64" s="204">
        <f>CHI!P$55</f>
        <v>382.49259577720449</v>
      </c>
      <c r="Q64" s="204">
        <f>CHI!Q$55</f>
        <v>402.33830132798317</v>
      </c>
      <c r="R64" s="204">
        <f>CHI!R$55</f>
        <v>374.03745103659128</v>
      </c>
      <c r="S64" s="204">
        <f>CHI!S$55</f>
        <v>377.02780166236738</v>
      </c>
      <c r="T64" s="204">
        <f>CHI!T$55</f>
        <v>336.03706888315662</v>
      </c>
      <c r="U64" s="204">
        <f>CHI!U$55</f>
        <v>371.4817999426769</v>
      </c>
      <c r="V64" s="204">
        <f>CHI!V$55</f>
        <v>365.24553358173301</v>
      </c>
      <c r="W64" s="204">
        <f>CHI!W$55</f>
        <v>414.63647654533281</v>
      </c>
      <c r="X64" s="204">
        <f>CHI!X$55</f>
        <v>410.76717301996752</v>
      </c>
      <c r="Y64" s="204">
        <f>CHI!Y$55</f>
        <v>407.34350565169439</v>
      </c>
    </row>
    <row r="65" spans="1:25" ht="12" customHeight="1" x14ac:dyDescent="0.25">
      <c r="A65" s="19" t="s">
        <v>20</v>
      </c>
      <c r="B65" s="205">
        <f>NMM!B$51</f>
        <v>3717.4893379191744</v>
      </c>
      <c r="C65" s="205">
        <f>NMM!C$51</f>
        <v>4252.0372312983673</v>
      </c>
      <c r="D65" s="205">
        <f>NMM!D$51</f>
        <v>4382.8982803095423</v>
      </c>
      <c r="E65" s="205">
        <f>NMM!E$51</f>
        <v>4294.6624247635445</v>
      </c>
      <c r="F65" s="205">
        <f>NMM!F$51</f>
        <v>4269.7665520206356</v>
      </c>
      <c r="G65" s="205">
        <f>NMM!G$51</f>
        <v>4290.6030954428206</v>
      </c>
      <c r="H65" s="205">
        <f>NMM!H$51</f>
        <v>4330.9057609630254</v>
      </c>
      <c r="I65" s="205">
        <f>NMM!I$51</f>
        <v>4148.3974204643155</v>
      </c>
      <c r="J65" s="205">
        <f>NMM!J$51</f>
        <v>4245.7392089423902</v>
      </c>
      <c r="K65" s="205">
        <f>NMM!K$51</f>
        <v>3691.0454858125536</v>
      </c>
      <c r="L65" s="205">
        <f>NMM!L$51</f>
        <v>3763.1105760963037</v>
      </c>
      <c r="M65" s="205">
        <f>NMM!M$51</f>
        <v>4099.6909716251057</v>
      </c>
      <c r="N65" s="205">
        <f>NMM!N$51</f>
        <v>3976.1853826311253</v>
      </c>
      <c r="O65" s="205">
        <f>NMM!O$51</f>
        <v>3932.6914015477214</v>
      </c>
      <c r="P65" s="205">
        <f>NMM!P$51</f>
        <v>3833.7128976784184</v>
      </c>
      <c r="Q65" s="205">
        <f>NMM!Q$51</f>
        <v>3645.5543422183982</v>
      </c>
      <c r="R65" s="205">
        <f>NMM!R$51</f>
        <v>3756.2058469475496</v>
      </c>
      <c r="S65" s="205">
        <f>NMM!S$51</f>
        <v>3505.2718830610488</v>
      </c>
      <c r="T65" s="205">
        <f>NMM!T$51</f>
        <v>3721.2476354256241</v>
      </c>
      <c r="U65" s="205">
        <f>NMM!U$51</f>
        <v>3787.5927773000881</v>
      </c>
      <c r="V65" s="205">
        <f>NMM!V$51</f>
        <v>3538.5361134995696</v>
      </c>
      <c r="W65" s="205">
        <f>NMM!W$51</f>
        <v>3788.0441960447115</v>
      </c>
      <c r="X65" s="205">
        <f>NMM!X$51</f>
        <v>3694.3429062768687</v>
      </c>
      <c r="Y65" s="205">
        <f>NMM!Y$51</f>
        <v>3364.0442820292337</v>
      </c>
    </row>
    <row r="66" spans="1:25" ht="12" customHeight="1" x14ac:dyDescent="0.25">
      <c r="A66" s="18" t="s">
        <v>51</v>
      </c>
      <c r="B66" s="204">
        <f>NMM!B$52</f>
        <v>1385.4256</v>
      </c>
      <c r="C66" s="204">
        <f>NMM!C$52</f>
        <v>1426.9711417711819</v>
      </c>
      <c r="D66" s="204">
        <f>NMM!D$52</f>
        <v>1401.013160724166</v>
      </c>
      <c r="E66" s="204">
        <f>NMM!E$52</f>
        <v>1442.0136090232199</v>
      </c>
      <c r="F66" s="204">
        <f>NMM!F$52</f>
        <v>1453.0823947956651</v>
      </c>
      <c r="G66" s="204">
        <f>NMM!G$52</f>
        <v>1488.2189234089301</v>
      </c>
      <c r="H66" s="204">
        <f>NMM!H$52</f>
        <v>1568.9852311982929</v>
      </c>
      <c r="I66" s="204">
        <f>NMM!I$52</f>
        <v>1439.709527934428</v>
      </c>
      <c r="J66" s="204">
        <f>NMM!J$52</f>
        <v>1410.0709524348961</v>
      </c>
      <c r="K66" s="204">
        <f>NMM!K$52</f>
        <v>1222.5321861031839</v>
      </c>
      <c r="L66" s="204">
        <f>NMM!L$52</f>
        <v>1201.7508241703199</v>
      </c>
      <c r="M66" s="204">
        <f>NMM!M$52</f>
        <v>1392.4302835017049</v>
      </c>
      <c r="N66" s="204">
        <f>NMM!N$52</f>
        <v>1354.9894190982779</v>
      </c>
      <c r="O66" s="204">
        <f>NMM!O$52</f>
        <v>1395.885208914</v>
      </c>
      <c r="P66" s="204">
        <f>NMM!P$52</f>
        <v>1314.3527824783901</v>
      </c>
      <c r="Q66" s="204">
        <f>NMM!Q$52</f>
        <v>1337.966616494647</v>
      </c>
      <c r="R66" s="204">
        <f>NMM!R$52</f>
        <v>1221.826185187708</v>
      </c>
      <c r="S66" s="204">
        <f>NMM!S$52</f>
        <v>1302.331529855657</v>
      </c>
      <c r="T66" s="204">
        <f>NMM!T$52</f>
        <v>1382.541080698943</v>
      </c>
      <c r="U66" s="204">
        <f>NMM!U$52</f>
        <v>1457.8975069503499</v>
      </c>
      <c r="V66" s="204">
        <f>NMM!V$52</f>
        <v>1350.409874543067</v>
      </c>
      <c r="W66" s="204">
        <f>NMM!W$52</f>
        <v>1406.5467272240819</v>
      </c>
      <c r="X66" s="204">
        <f>NMM!X$52</f>
        <v>1424.4733998351419</v>
      </c>
      <c r="Y66" s="204">
        <f>NMM!Y$52</f>
        <v>1434.863725869815</v>
      </c>
    </row>
    <row r="67" spans="1:25" ht="12" customHeight="1" x14ac:dyDescent="0.25">
      <c r="A67" s="18" t="s">
        <v>52</v>
      </c>
      <c r="B67" s="204">
        <f>NMM!B$53</f>
        <v>1595.571927619093</v>
      </c>
      <c r="C67" s="204">
        <f>NMM!C$53</f>
        <v>2079.4432474019832</v>
      </c>
      <c r="D67" s="204">
        <f>NMM!D$53</f>
        <v>2180.5856368026948</v>
      </c>
      <c r="E67" s="204">
        <f>NMM!E$53</f>
        <v>2121.5031070077571</v>
      </c>
      <c r="F67" s="204">
        <f>NMM!F$53</f>
        <v>2128.203072225358</v>
      </c>
      <c r="G67" s="204">
        <f>NMM!G$53</f>
        <v>2137.8425851788038</v>
      </c>
      <c r="H67" s="204">
        <f>NMM!H$53</f>
        <v>2066.0023960417261</v>
      </c>
      <c r="I67" s="204">
        <f>NMM!I$53</f>
        <v>2084.3594937758648</v>
      </c>
      <c r="J67" s="204">
        <f>NMM!J$53</f>
        <v>2275.129691090965</v>
      </c>
      <c r="K67" s="204">
        <f>NMM!K$53</f>
        <v>2024.2490128049469</v>
      </c>
      <c r="L67" s="204">
        <f>NMM!L$53</f>
        <v>2069.384691784509</v>
      </c>
      <c r="M67" s="204">
        <f>NMM!M$53</f>
        <v>2178.4121866933251</v>
      </c>
      <c r="N67" s="204">
        <f>NMM!N$53</f>
        <v>2131.573136007738</v>
      </c>
      <c r="O67" s="204">
        <f>NMM!O$53</f>
        <v>2039.3875912985029</v>
      </c>
      <c r="P67" s="204">
        <f>NMM!P$53</f>
        <v>2012.801979156791</v>
      </c>
      <c r="Q67" s="204">
        <f>NMM!Q$53</f>
        <v>1829.5270397546919</v>
      </c>
      <c r="R67" s="204">
        <f>NMM!R$53</f>
        <v>2102.071208956088</v>
      </c>
      <c r="S67" s="204">
        <f>NMM!S$53</f>
        <v>1714.7722015167251</v>
      </c>
      <c r="T67" s="204">
        <f>NMM!T$53</f>
        <v>1831.7969212434371</v>
      </c>
      <c r="U67" s="204">
        <f>NMM!U$53</f>
        <v>1854.097080644894</v>
      </c>
      <c r="V67" s="204">
        <f>NMM!V$53</f>
        <v>1753.0591327952559</v>
      </c>
      <c r="W67" s="204">
        <f>NMM!W$53</f>
        <v>1863.394466753477</v>
      </c>
      <c r="X67" s="204">
        <f>NMM!X$53</f>
        <v>1820.9975001567091</v>
      </c>
      <c r="Y67" s="204">
        <f>NMM!Y$53</f>
        <v>1558.1011062501841</v>
      </c>
    </row>
    <row r="68" spans="1:25" ht="12" customHeight="1" x14ac:dyDescent="0.25">
      <c r="A68" s="18" t="s">
        <v>60</v>
      </c>
      <c r="B68" s="204">
        <f>NMM!B$54</f>
        <v>736.4918103000814</v>
      </c>
      <c r="C68" s="204">
        <f>NMM!C$54</f>
        <v>745.62284212520217</v>
      </c>
      <c r="D68" s="204">
        <f>NMM!D$54</f>
        <v>801.29948278268159</v>
      </c>
      <c r="E68" s="204">
        <f>NMM!E$54</f>
        <v>731.14570873256707</v>
      </c>
      <c r="F68" s="204">
        <f>NMM!F$54</f>
        <v>688.48108499961268</v>
      </c>
      <c r="G68" s="204">
        <f>NMM!G$54</f>
        <v>664.54158685508719</v>
      </c>
      <c r="H68" s="204">
        <f>NMM!H$54</f>
        <v>695.91813372300635</v>
      </c>
      <c r="I68" s="204">
        <f>NMM!I$54</f>
        <v>624.32839875402237</v>
      </c>
      <c r="J68" s="204">
        <f>NMM!J$54</f>
        <v>560.53856541652885</v>
      </c>
      <c r="K68" s="204">
        <f>NMM!K$54</f>
        <v>444.26428690442248</v>
      </c>
      <c r="L68" s="204">
        <f>NMM!L$54</f>
        <v>491.97506014147473</v>
      </c>
      <c r="M68" s="204">
        <f>NMM!M$54</f>
        <v>528.84850143007623</v>
      </c>
      <c r="N68" s="204">
        <f>NMM!N$54</f>
        <v>489.62282752510981</v>
      </c>
      <c r="O68" s="204">
        <f>NMM!O$54</f>
        <v>497.418601335218</v>
      </c>
      <c r="P68" s="204">
        <f>NMM!P$54</f>
        <v>506.55813604323748</v>
      </c>
      <c r="Q68" s="204">
        <f>NMM!Q$54</f>
        <v>478.06068596905942</v>
      </c>
      <c r="R68" s="204">
        <f>NMM!R$54</f>
        <v>432.30845280375348</v>
      </c>
      <c r="S68" s="204">
        <f>NMM!S$54</f>
        <v>488.16815168866708</v>
      </c>
      <c r="T68" s="204">
        <f>NMM!T$54</f>
        <v>506.90963348324362</v>
      </c>
      <c r="U68" s="204">
        <f>NMM!U$54</f>
        <v>475.59818970484412</v>
      </c>
      <c r="V68" s="204">
        <f>NMM!V$54</f>
        <v>435.06710616124712</v>
      </c>
      <c r="W68" s="204">
        <f>NMM!W$54</f>
        <v>518.10300206715249</v>
      </c>
      <c r="X68" s="204">
        <f>NMM!X$54</f>
        <v>448.87200628501751</v>
      </c>
      <c r="Y68" s="204">
        <f>NMM!Y$54</f>
        <v>371.07944990923431</v>
      </c>
    </row>
    <row r="69" spans="1:25" ht="12" customHeight="1" x14ac:dyDescent="0.25">
      <c r="A69" s="19" t="s">
        <v>21</v>
      </c>
      <c r="B69" s="205">
        <f>PPA!B$52</f>
        <v>3572.5343938091155</v>
      </c>
      <c r="C69" s="205">
        <f>PPA!C$52</f>
        <v>3405.4896818572656</v>
      </c>
      <c r="D69" s="205">
        <f>PPA!D$52</f>
        <v>3491.8587274290617</v>
      </c>
      <c r="E69" s="205">
        <f>PPA!E$52</f>
        <v>3492.6853826311267</v>
      </c>
      <c r="F69" s="205">
        <f>PPA!F$52</f>
        <v>3264.406620808255</v>
      </c>
      <c r="G69" s="205">
        <f>PPA!G$52</f>
        <v>3275.2812553740314</v>
      </c>
      <c r="H69" s="205">
        <f>PPA!H$52</f>
        <v>3250.0215821152187</v>
      </c>
      <c r="I69" s="205">
        <f>PPA!I$52</f>
        <v>2793.3727429062769</v>
      </c>
      <c r="J69" s="205">
        <f>PPA!J$52</f>
        <v>2481.6132416165083</v>
      </c>
      <c r="K69" s="205">
        <f>PPA!K$52</f>
        <v>2218.7121238177124</v>
      </c>
      <c r="L69" s="205">
        <f>PPA!L$52</f>
        <v>2498.7223559759245</v>
      </c>
      <c r="M69" s="205">
        <f>PPA!M$52</f>
        <v>2761.7141014617368</v>
      </c>
      <c r="N69" s="205">
        <f>PPA!N$52</f>
        <v>2646.6075666380052</v>
      </c>
      <c r="O69" s="205">
        <f>PPA!O$52</f>
        <v>2649.5154772141018</v>
      </c>
      <c r="P69" s="205">
        <f>PPA!P$52</f>
        <v>2524.4171969045569</v>
      </c>
      <c r="Q69" s="205">
        <f>PPA!Q$52</f>
        <v>2441.4355975924332</v>
      </c>
      <c r="R69" s="205">
        <f>PPA!R$52</f>
        <v>2504.4827171109205</v>
      </c>
      <c r="S69" s="205">
        <f>PPA!S$52</f>
        <v>2453.8914015477221</v>
      </c>
      <c r="T69" s="205">
        <f>PPA!T$52</f>
        <v>2514.154170249355</v>
      </c>
      <c r="U69" s="205">
        <f>PPA!U$52</f>
        <v>2406.5889079965614</v>
      </c>
      <c r="V69" s="205">
        <f>PPA!V$52</f>
        <v>2312.0742906276864</v>
      </c>
      <c r="W69" s="205">
        <f>PPA!W$52</f>
        <v>2388.2251934651758</v>
      </c>
      <c r="X69" s="205">
        <f>PPA!X$52</f>
        <v>2523.485210662082</v>
      </c>
      <c r="Y69" s="205">
        <f>PPA!Y$52</f>
        <v>2201.2172828890793</v>
      </c>
    </row>
    <row r="70" spans="1:25" ht="12" customHeight="1" x14ac:dyDescent="0.25">
      <c r="A70" s="18" t="s">
        <v>54</v>
      </c>
      <c r="B70" s="204">
        <f>PPA!B$53</f>
        <v>750.56032290349754</v>
      </c>
      <c r="C70" s="204">
        <f>PPA!C$53</f>
        <v>709.20215463310478</v>
      </c>
      <c r="D70" s="204">
        <f>PPA!D$53</f>
        <v>721.74586986112251</v>
      </c>
      <c r="E70" s="204">
        <f>PPA!E$53</f>
        <v>712.63434614304833</v>
      </c>
      <c r="F70" s="204">
        <f>PPA!F$53</f>
        <v>665.97068187087007</v>
      </c>
      <c r="G70" s="204">
        <f>PPA!G$53</f>
        <v>675.58854932908253</v>
      </c>
      <c r="H70" s="204">
        <f>PPA!H$53</f>
        <v>668.91014344376845</v>
      </c>
      <c r="I70" s="204">
        <f>PPA!I$53</f>
        <v>560.47200174402724</v>
      </c>
      <c r="J70" s="204">
        <f>PPA!J$53</f>
        <v>509.11752854770828</v>
      </c>
      <c r="K70" s="204">
        <f>PPA!K$53</f>
        <v>399.8775856572056</v>
      </c>
      <c r="L70" s="204">
        <f>PPA!L$53</f>
        <v>462.01296715945278</v>
      </c>
      <c r="M70" s="204">
        <f>PPA!M$53</f>
        <v>526.14091316473787</v>
      </c>
      <c r="N70" s="204">
        <f>PPA!N$53</f>
        <v>499.28152839141802</v>
      </c>
      <c r="O70" s="204">
        <f>PPA!O$53</f>
        <v>492.05333115107442</v>
      </c>
      <c r="P70" s="204">
        <f>PPA!P$53</f>
        <v>472.71615517090771</v>
      </c>
      <c r="Q70" s="204">
        <f>PPA!Q$53</f>
        <v>476.57074368736659</v>
      </c>
      <c r="R70" s="204">
        <f>PPA!R$53</f>
        <v>504.74378264122493</v>
      </c>
      <c r="S70" s="204">
        <f>PPA!S$53</f>
        <v>492.66077362558588</v>
      </c>
      <c r="T70" s="204">
        <f>PPA!T$53</f>
        <v>505.53535605201591</v>
      </c>
      <c r="U70" s="204">
        <f>PPA!U$53</f>
        <v>514.53546581173225</v>
      </c>
      <c r="V70" s="204">
        <f>PPA!V$53</f>
        <v>526.95751184259404</v>
      </c>
      <c r="W70" s="204">
        <f>PPA!W$53</f>
        <v>475.39679170708149</v>
      </c>
      <c r="X70" s="204">
        <f>PPA!X$53</f>
        <v>502.29058056217713</v>
      </c>
      <c r="Y70" s="204">
        <f>PPA!Y$53</f>
        <v>416.53322485885587</v>
      </c>
    </row>
    <row r="71" spans="1:25" ht="12" customHeight="1" x14ac:dyDescent="0.25">
      <c r="A71" s="18" t="s">
        <v>61</v>
      </c>
      <c r="B71" s="204">
        <f>PPA!B$54</f>
        <v>2541.967694955048</v>
      </c>
      <c r="C71" s="204">
        <f>PPA!C$54</f>
        <v>2429.3737010602072</v>
      </c>
      <c r="D71" s="204">
        <f>PPA!D$54</f>
        <v>2496.429640047872</v>
      </c>
      <c r="E71" s="204">
        <f>PPA!E$54</f>
        <v>2506.303027785681</v>
      </c>
      <c r="F71" s="204">
        <f>PPA!F$54</f>
        <v>2342.57985281949</v>
      </c>
      <c r="G71" s="204">
        <f>PPA!G$54</f>
        <v>2342.9842930691721</v>
      </c>
      <c r="H71" s="204">
        <f>PPA!H$54</f>
        <v>2326.3828161713518</v>
      </c>
      <c r="I71" s="204">
        <f>PPA!I$54</f>
        <v>2013.963120918283</v>
      </c>
      <c r="J71" s="204">
        <f>PPA!J$54</f>
        <v>1777.9930285039909</v>
      </c>
      <c r="K71" s="204">
        <f>PPA!K$54</f>
        <v>1644.9373904817139</v>
      </c>
      <c r="L71" s="204">
        <f>PPA!L$54</f>
        <v>1840.8657343464311</v>
      </c>
      <c r="M71" s="204">
        <f>PPA!M$54</f>
        <v>2019.1168937678431</v>
      </c>
      <c r="N71" s="204">
        <f>PPA!N$54</f>
        <v>1939.8915081320929</v>
      </c>
      <c r="O71" s="204">
        <f>PPA!O$54</f>
        <v>1949.7997011372961</v>
      </c>
      <c r="P71" s="204">
        <f>PPA!P$54</f>
        <v>1853.843489426398</v>
      </c>
      <c r="Q71" s="204">
        <f>PPA!Q$54</f>
        <v>1764.157870051049</v>
      </c>
      <c r="R71" s="204">
        <f>PPA!R$54</f>
        <v>1813.269554513643</v>
      </c>
      <c r="S71" s="204">
        <f>PPA!S$54</f>
        <v>1784.6494680864621</v>
      </c>
      <c r="T71" s="204">
        <f>PPA!T$54</f>
        <v>1847.020457457108</v>
      </c>
      <c r="U71" s="204">
        <f>PPA!U$54</f>
        <v>1735.9557064439291</v>
      </c>
      <c r="V71" s="204">
        <f>PPA!V$54</f>
        <v>1666.257506787385</v>
      </c>
      <c r="W71" s="204">
        <f>PPA!W$54</f>
        <v>1773.351951963502</v>
      </c>
      <c r="X71" s="204">
        <f>PPA!X$54</f>
        <v>1894.0665131609539</v>
      </c>
      <c r="Y71" s="204">
        <f>PPA!Y$54</f>
        <v>1673.7911520742809</v>
      </c>
    </row>
    <row r="72" spans="1:25" ht="12" customHeight="1" x14ac:dyDescent="0.25">
      <c r="A72" s="18" t="s">
        <v>62</v>
      </c>
      <c r="B72" s="204">
        <f>PPA!B$55</f>
        <v>280.00637595056992</v>
      </c>
      <c r="C72" s="204">
        <f>PPA!C$55</f>
        <v>266.91382616395379</v>
      </c>
      <c r="D72" s="204">
        <f>PPA!D$55</f>
        <v>273.68321752006699</v>
      </c>
      <c r="E72" s="204">
        <f>PPA!E$55</f>
        <v>273.74800870239733</v>
      </c>
      <c r="F72" s="204">
        <f>PPA!F$55</f>
        <v>255.85608611789479</v>
      </c>
      <c r="G72" s="204">
        <f>PPA!G$55</f>
        <v>256.7084129757767</v>
      </c>
      <c r="H72" s="204">
        <f>PPA!H$55</f>
        <v>254.7286225000986</v>
      </c>
      <c r="I72" s="204">
        <f>PPA!I$55</f>
        <v>218.93762024396671</v>
      </c>
      <c r="J72" s="204">
        <f>PPA!J$55</f>
        <v>194.5026845648089</v>
      </c>
      <c r="K72" s="204">
        <f>PPA!K$55</f>
        <v>173.89714767879269</v>
      </c>
      <c r="L72" s="204">
        <f>PPA!L$55</f>
        <v>195.84365447004069</v>
      </c>
      <c r="M72" s="204">
        <f>PPA!M$55</f>
        <v>216.456294529156</v>
      </c>
      <c r="N72" s="204">
        <f>PPA!N$55</f>
        <v>207.43453011449461</v>
      </c>
      <c r="O72" s="204">
        <f>PPA!O$55</f>
        <v>207.66244492573111</v>
      </c>
      <c r="P72" s="204">
        <f>PPA!P$55</f>
        <v>197.85755230725141</v>
      </c>
      <c r="Q72" s="204">
        <f>PPA!Q$55</f>
        <v>200.70698385401741</v>
      </c>
      <c r="R72" s="204">
        <f>PPA!R$55</f>
        <v>186.46937995605239</v>
      </c>
      <c r="S72" s="204">
        <f>PPA!S$55</f>
        <v>176.58115983567399</v>
      </c>
      <c r="T72" s="204">
        <f>PPA!T$55</f>
        <v>161.59835674023111</v>
      </c>
      <c r="U72" s="204">
        <f>PPA!U$55</f>
        <v>156.09773574089999</v>
      </c>
      <c r="V72" s="204">
        <f>PPA!V$55</f>
        <v>118.8592719977071</v>
      </c>
      <c r="W72" s="204">
        <f>PPA!W$55</f>
        <v>139.47644979459261</v>
      </c>
      <c r="X72" s="204">
        <f>PPA!X$55</f>
        <v>127.128116938951</v>
      </c>
      <c r="Y72" s="204">
        <f>PPA!Y$55</f>
        <v>110.89290595594289</v>
      </c>
    </row>
    <row r="73" spans="1:25" ht="12" customHeight="1" x14ac:dyDescent="0.25">
      <c r="A73" s="20" t="s">
        <v>63</v>
      </c>
      <c r="B73" s="206">
        <f>FBT!B$12</f>
        <v>5033.8876182287186</v>
      </c>
      <c r="C73" s="206">
        <f>FBT!C$12</f>
        <v>5185.0059329320729</v>
      </c>
      <c r="D73" s="206">
        <f>FBT!D$12</f>
        <v>5310.4236457437664</v>
      </c>
      <c r="E73" s="206">
        <f>FBT!E$12</f>
        <v>5260.4129836629409</v>
      </c>
      <c r="F73" s="206">
        <f>FBT!F$12</f>
        <v>5151.8560619088566</v>
      </c>
      <c r="G73" s="206">
        <f>FBT!G$12</f>
        <v>4302.826569217541</v>
      </c>
      <c r="H73" s="206">
        <f>FBT!H$12</f>
        <v>4364.7966466036114</v>
      </c>
      <c r="I73" s="206">
        <f>FBT!I$12</f>
        <v>4578.7199484092862</v>
      </c>
      <c r="J73" s="206">
        <f>FBT!J$12</f>
        <v>4513.9687016337066</v>
      </c>
      <c r="K73" s="206">
        <f>FBT!K$12</f>
        <v>4452.2762682717103</v>
      </c>
      <c r="L73" s="206">
        <f>FBT!L$12</f>
        <v>4773.9429922613926</v>
      </c>
      <c r="M73" s="206">
        <f>FBT!M$12</f>
        <v>5358.1005159071356</v>
      </c>
      <c r="N73" s="206">
        <f>FBT!N$12</f>
        <v>5455.1116938950981</v>
      </c>
      <c r="O73" s="206">
        <f>FBT!O$12</f>
        <v>5243.8600171969047</v>
      </c>
      <c r="P73" s="206">
        <f>FBT!P$12</f>
        <v>5028.7788478073953</v>
      </c>
      <c r="Q73" s="206">
        <f>FBT!Q$12</f>
        <v>5322.6495270851228</v>
      </c>
      <c r="R73" s="206">
        <f>FBT!R$12</f>
        <v>5437.4455717970759</v>
      </c>
      <c r="S73" s="206">
        <f>FBT!S$12</f>
        <v>5271.9407566638001</v>
      </c>
      <c r="T73" s="206">
        <f>FBT!T$12</f>
        <v>5338.5409286328468</v>
      </c>
      <c r="U73" s="206">
        <f>FBT!U$12</f>
        <v>5008.3351676698194</v>
      </c>
      <c r="V73" s="206">
        <f>FBT!V$12</f>
        <v>4873.5288907996564</v>
      </c>
      <c r="W73" s="206">
        <f>FBT!W$12</f>
        <v>5244.4395528804807</v>
      </c>
      <c r="X73" s="206">
        <f>FBT!X$12</f>
        <v>4979.4820292347376</v>
      </c>
      <c r="Y73" s="206">
        <f>FBT!Y$12</f>
        <v>4582.2545141874452</v>
      </c>
    </row>
    <row r="74" spans="1:25" ht="12" customHeight="1" x14ac:dyDescent="0.25">
      <c r="A74" s="14" t="s">
        <v>64</v>
      </c>
      <c r="B74" s="204">
        <f>TRE!B$12</f>
        <v>1549.4913155631989</v>
      </c>
      <c r="C74" s="204">
        <f>TRE!C$12</f>
        <v>1529.8085124677559</v>
      </c>
      <c r="D74" s="204">
        <f>TRE!D$12</f>
        <v>1449.396388650043</v>
      </c>
      <c r="E74" s="204">
        <f>TRE!E$12</f>
        <v>1499.522613929493</v>
      </c>
      <c r="F74" s="204">
        <f>TRE!F$12</f>
        <v>1534.231556319862</v>
      </c>
      <c r="G74" s="204">
        <f>TRE!G$12</f>
        <v>1390.782373172829</v>
      </c>
      <c r="H74" s="204">
        <f>TRE!H$12</f>
        <v>1302.4226139294931</v>
      </c>
      <c r="I74" s="204">
        <f>TRE!I$12</f>
        <v>1311.8052450558901</v>
      </c>
      <c r="J74" s="204">
        <f>TRE!J$12</f>
        <v>1168.451590713672</v>
      </c>
      <c r="K74" s="204">
        <f>TRE!K$12</f>
        <v>1097.4233877901979</v>
      </c>
      <c r="L74" s="204">
        <f>TRE!L$12</f>
        <v>1137.237747205503</v>
      </c>
      <c r="M74" s="204">
        <f>TRE!M$12</f>
        <v>961.52192605331038</v>
      </c>
      <c r="N74" s="204">
        <f>TRE!N$12</f>
        <v>980.60799656061909</v>
      </c>
      <c r="O74" s="204">
        <f>TRE!O$12</f>
        <v>990.08177128116927</v>
      </c>
      <c r="P74" s="204">
        <f>TRE!P$12</f>
        <v>896.58478073946685</v>
      </c>
      <c r="Q74" s="204">
        <f>TRE!Q$12</f>
        <v>914.34488392089418</v>
      </c>
      <c r="R74" s="204">
        <f>TRE!R$12</f>
        <v>997.20214961306942</v>
      </c>
      <c r="S74" s="204">
        <f>TRE!S$12</f>
        <v>1000.396044711952</v>
      </c>
      <c r="T74" s="204">
        <f>TRE!T$12</f>
        <v>994.52717110920037</v>
      </c>
      <c r="U74" s="204">
        <f>TRE!U$12</f>
        <v>984.06448839208929</v>
      </c>
      <c r="V74" s="204">
        <f>TRE!V$12</f>
        <v>786.94892519346502</v>
      </c>
      <c r="W74" s="204">
        <f>TRE!W$12</f>
        <v>948.83482373172819</v>
      </c>
      <c r="X74" s="204">
        <f>TRE!X$12</f>
        <v>883.96672398968167</v>
      </c>
      <c r="Y74" s="204">
        <f>TRE!Y$12</f>
        <v>1050.9605331040409</v>
      </c>
    </row>
    <row r="75" spans="1:25" ht="12" customHeight="1" x14ac:dyDescent="0.25">
      <c r="A75" s="14" t="s">
        <v>65</v>
      </c>
      <c r="B75" s="204">
        <f>MAE!B$12</f>
        <v>2473.892347377473</v>
      </c>
      <c r="C75" s="204">
        <f>MAE!C$12</f>
        <v>2463.0261392949269</v>
      </c>
      <c r="D75" s="204">
        <f>MAE!D$12</f>
        <v>2336.5408426483232</v>
      </c>
      <c r="E75" s="204">
        <f>MAE!E$12</f>
        <v>2333.2704213241609</v>
      </c>
      <c r="F75" s="204">
        <f>MAE!F$12</f>
        <v>2308.0371453138432</v>
      </c>
      <c r="G75" s="204">
        <f>MAE!G$12</f>
        <v>2116.6660361135</v>
      </c>
      <c r="H75" s="204">
        <f>MAE!H$12</f>
        <v>2264.1391229578671</v>
      </c>
      <c r="I75" s="204">
        <f>MAE!I$12</f>
        <v>2196.505417024935</v>
      </c>
      <c r="J75" s="204">
        <f>MAE!J$12</f>
        <v>2246.1626827171108</v>
      </c>
      <c r="K75" s="204">
        <f>MAE!K$12</f>
        <v>2014.795700773861</v>
      </c>
      <c r="L75" s="204">
        <f>MAE!L$12</f>
        <v>2238.2002579535679</v>
      </c>
      <c r="M75" s="204">
        <f>MAE!M$12</f>
        <v>2060.1145313843508</v>
      </c>
      <c r="N75" s="204">
        <f>MAE!N$12</f>
        <v>2088.4462596732578</v>
      </c>
      <c r="O75" s="204">
        <f>MAE!O$12</f>
        <v>2187.4061908856411</v>
      </c>
      <c r="P75" s="204">
        <f>MAE!P$12</f>
        <v>1978.893035253654</v>
      </c>
      <c r="Q75" s="204">
        <f>MAE!Q$12</f>
        <v>1937.442476354257</v>
      </c>
      <c r="R75" s="204">
        <f>MAE!R$12</f>
        <v>1980.4622527944971</v>
      </c>
      <c r="S75" s="204">
        <f>MAE!S$12</f>
        <v>1911.0191745485811</v>
      </c>
      <c r="T75" s="204">
        <f>MAE!T$12</f>
        <v>1744.1753224419599</v>
      </c>
      <c r="U75" s="204">
        <f>MAE!U$12</f>
        <v>1715.218142734308</v>
      </c>
      <c r="V75" s="204">
        <f>MAE!V$12</f>
        <v>1433.8147893379189</v>
      </c>
      <c r="W75" s="204">
        <f>MAE!W$12</f>
        <v>1730.6380051590711</v>
      </c>
      <c r="X75" s="204">
        <f>MAE!X$12</f>
        <v>1600.650214961307</v>
      </c>
      <c r="Y75" s="204">
        <f>MAE!Y$12</f>
        <v>1458.0231298366291</v>
      </c>
    </row>
    <row r="76" spans="1:25" ht="12" customHeight="1" x14ac:dyDescent="0.25">
      <c r="A76" s="14" t="s">
        <v>66</v>
      </c>
      <c r="B76" s="204">
        <f>TEL!B$12</f>
        <v>1661.9959587274291</v>
      </c>
      <c r="C76" s="204">
        <f>TEL!C$12</f>
        <v>1816.7559759243329</v>
      </c>
      <c r="D76" s="204">
        <f>TEL!D$12</f>
        <v>1769.6053310404129</v>
      </c>
      <c r="E76" s="204">
        <f>TEL!E$12</f>
        <v>1744.2306104901111</v>
      </c>
      <c r="F76" s="204">
        <f>TEL!F$12</f>
        <v>1555.2276870163371</v>
      </c>
      <c r="G76" s="204">
        <f>TEL!G$12</f>
        <v>566.59527085124682</v>
      </c>
      <c r="H76" s="204">
        <f>TEL!H$12</f>
        <v>581.10163370593284</v>
      </c>
      <c r="I76" s="204">
        <f>TEL!I$12</f>
        <v>469.86766981943248</v>
      </c>
      <c r="J76" s="204">
        <f>TEL!J$12</f>
        <v>452.75554600171972</v>
      </c>
      <c r="K76" s="204">
        <f>TEL!K$12</f>
        <v>355.09045571797083</v>
      </c>
      <c r="L76" s="204">
        <f>TEL!L$12</f>
        <v>327.11857265692169</v>
      </c>
      <c r="M76" s="204">
        <f>TEL!M$12</f>
        <v>350.6650902837489</v>
      </c>
      <c r="N76" s="204">
        <f>TEL!N$12</f>
        <v>318.64729148753219</v>
      </c>
      <c r="O76" s="204">
        <f>TEL!O$12</f>
        <v>325.44815133276001</v>
      </c>
      <c r="P76" s="204">
        <f>TEL!P$12</f>
        <v>298.59948409286318</v>
      </c>
      <c r="Q76" s="204">
        <f>TEL!Q$12</f>
        <v>291.71341358555458</v>
      </c>
      <c r="R76" s="204">
        <f>TEL!R$12</f>
        <v>306.13705932932072</v>
      </c>
      <c r="S76" s="204">
        <f>TEL!S$12</f>
        <v>325.5621668099742</v>
      </c>
      <c r="T76" s="204">
        <f>TEL!T$12</f>
        <v>275.49363714531381</v>
      </c>
      <c r="U76" s="204">
        <f>TEL!U$12</f>
        <v>252.85288048151321</v>
      </c>
      <c r="V76" s="204">
        <f>TEL!V$12</f>
        <v>199.89458297506451</v>
      </c>
      <c r="W76" s="204">
        <f>TEL!W$12</f>
        <v>247.3880481513327</v>
      </c>
      <c r="X76" s="204">
        <f>TEL!X$12</f>
        <v>236.866208082545</v>
      </c>
      <c r="Y76" s="204">
        <f>TEL!Y$12</f>
        <v>215.11650902837491</v>
      </c>
    </row>
    <row r="77" spans="1:25" ht="12" customHeight="1" x14ac:dyDescent="0.25">
      <c r="A77" s="14" t="s">
        <v>67</v>
      </c>
      <c r="B77" s="204">
        <f>WWP!B$12</f>
        <v>1048.9203783319001</v>
      </c>
      <c r="C77" s="204">
        <f>WWP!C$12</f>
        <v>1081.637489251935</v>
      </c>
      <c r="D77" s="204">
        <f>WWP!D$12</f>
        <v>1072.723817712812</v>
      </c>
      <c r="E77" s="204">
        <f>WWP!E$12</f>
        <v>1118.640068787618</v>
      </c>
      <c r="F77" s="204">
        <f>WWP!F$12</f>
        <v>1171.563370593293</v>
      </c>
      <c r="G77" s="204">
        <f>WWP!G$12</f>
        <v>463.01771281169391</v>
      </c>
      <c r="H77" s="204">
        <f>WWP!H$12</f>
        <v>441.09174548581251</v>
      </c>
      <c r="I77" s="204">
        <f>WWP!I$12</f>
        <v>472.34256233877892</v>
      </c>
      <c r="J77" s="204">
        <f>WWP!J$12</f>
        <v>576.82975064488392</v>
      </c>
      <c r="K77" s="204">
        <f>WWP!K$12</f>
        <v>607.48538263112641</v>
      </c>
      <c r="L77" s="204">
        <f>WWP!L$12</f>
        <v>602.23456577815989</v>
      </c>
      <c r="M77" s="204">
        <f>WWP!M$12</f>
        <v>516.98959587274283</v>
      </c>
      <c r="N77" s="204">
        <f>WWP!N$12</f>
        <v>548.8950128976785</v>
      </c>
      <c r="O77" s="204">
        <f>WWP!O$12</f>
        <v>615.94411006018913</v>
      </c>
      <c r="P77" s="204">
        <f>WWP!P$12</f>
        <v>543.41573516766982</v>
      </c>
      <c r="Q77" s="204">
        <f>WWP!Q$12</f>
        <v>595.88357695614786</v>
      </c>
      <c r="R77" s="204">
        <f>WWP!R$12</f>
        <v>611.86801375752361</v>
      </c>
      <c r="S77" s="204">
        <f>WWP!S$12</f>
        <v>572.05924333619953</v>
      </c>
      <c r="T77" s="204">
        <f>WWP!T$12</f>
        <v>675.99131556319855</v>
      </c>
      <c r="U77" s="204">
        <f>WWP!U$12</f>
        <v>584.294411006019</v>
      </c>
      <c r="V77" s="204">
        <f>WWP!V$12</f>
        <v>534.8346517626826</v>
      </c>
      <c r="W77" s="204">
        <f>WWP!W$12</f>
        <v>664.19398108340499</v>
      </c>
      <c r="X77" s="204">
        <f>WWP!X$12</f>
        <v>679.6550300945828</v>
      </c>
      <c r="Y77" s="204">
        <f>WWP!Y$12</f>
        <v>573.11908856405853</v>
      </c>
    </row>
    <row r="78" spans="1:25" ht="12" customHeight="1" x14ac:dyDescent="0.25">
      <c r="A78" s="21" t="s">
        <v>68</v>
      </c>
      <c r="B78" s="207">
        <f>OIS!B$12</f>
        <v>4010.7263112639648</v>
      </c>
      <c r="C78" s="207">
        <f>OIS!C$12</f>
        <v>4348.195356835774</v>
      </c>
      <c r="D78" s="207">
        <f>OIS!D$12</f>
        <v>3724.8666380051659</v>
      </c>
      <c r="E78" s="207">
        <f>OIS!E$12</f>
        <v>3674.4611349956981</v>
      </c>
      <c r="F78" s="207">
        <f>OIS!F$12</f>
        <v>3737.4715391229588</v>
      </c>
      <c r="G78" s="207">
        <f>OIS!G$12</f>
        <v>7314.1587274290596</v>
      </c>
      <c r="H78" s="207">
        <f>OIS!H$12</f>
        <v>6705.6269131556264</v>
      </c>
      <c r="I78" s="207">
        <f>OIS!I$12</f>
        <v>8060.6547721410161</v>
      </c>
      <c r="J78" s="207">
        <f>OIS!J$12</f>
        <v>7749.0729148753198</v>
      </c>
      <c r="K78" s="207">
        <f>OIS!K$12</f>
        <v>5087.5436801375808</v>
      </c>
      <c r="L78" s="207">
        <f>OIS!L$12</f>
        <v>5730.1695614789296</v>
      </c>
      <c r="M78" s="207">
        <f>OIS!M$12</f>
        <v>3366.5014617368788</v>
      </c>
      <c r="N78" s="207">
        <f>OIS!N$12</f>
        <v>3383.770937231302</v>
      </c>
      <c r="O78" s="207">
        <f>OIS!O$12</f>
        <v>3340.5246775580481</v>
      </c>
      <c r="P78" s="207">
        <f>OIS!P$12</f>
        <v>3210.6266552020638</v>
      </c>
      <c r="Q78" s="207">
        <f>OIS!Q$12</f>
        <v>3200.350644883923</v>
      </c>
      <c r="R78" s="207">
        <f>OIS!R$12</f>
        <v>3262.983147033533</v>
      </c>
      <c r="S78" s="207">
        <f>OIS!S$12</f>
        <v>3227.6544282029208</v>
      </c>
      <c r="T78" s="207">
        <f>OIS!T$12</f>
        <v>3126.380567497853</v>
      </c>
      <c r="U78" s="207">
        <f>OIS!U$12</f>
        <v>3115.828202923467</v>
      </c>
      <c r="V78" s="207">
        <f>OIS!V$12</f>
        <v>2747.6101461736921</v>
      </c>
      <c r="W78" s="207">
        <f>OIS!W$12</f>
        <v>3099.942992261389</v>
      </c>
      <c r="X78" s="207">
        <f>OIS!X$12</f>
        <v>2967.8248495270859</v>
      </c>
      <c r="Y78" s="207">
        <f>OIS!Y$12</f>
        <v>2816.8165090283769</v>
      </c>
    </row>
    <row r="80" spans="1:25" ht="12" customHeight="1" x14ac:dyDescent="0.25">
      <c r="A80" s="30" t="s">
        <v>81</v>
      </c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</row>
    <row r="81" spans="1:25" ht="12" customHeight="1" x14ac:dyDescent="0.25">
      <c r="A81" s="31" t="s">
        <v>70</v>
      </c>
      <c r="B81" s="210">
        <v>16398.430180567495</v>
      </c>
      <c r="C81" s="210">
        <v>16589.89836629407</v>
      </c>
      <c r="D81" s="210">
        <v>15788.372828890799</v>
      </c>
      <c r="E81" s="210">
        <v>16014.12450558899</v>
      </c>
      <c r="F81" s="210">
        <v>15985.623989681857</v>
      </c>
      <c r="G81" s="210">
        <v>15598.492089423902</v>
      </c>
      <c r="H81" s="210">
        <v>16183.281513327602</v>
      </c>
      <c r="I81" s="210">
        <v>17000.4562338779</v>
      </c>
      <c r="J81" s="210">
        <v>15528.213413585554</v>
      </c>
      <c r="K81" s="210">
        <v>13828.791745485814</v>
      </c>
      <c r="L81" s="210">
        <v>13568.137747205499</v>
      </c>
      <c r="M81" s="210">
        <v>13946.849355116075</v>
      </c>
      <c r="N81" s="210">
        <v>13778.891229578674</v>
      </c>
      <c r="O81" s="210">
        <v>13488.750558899399</v>
      </c>
      <c r="P81" s="210">
        <v>14151.711092003439</v>
      </c>
      <c r="Q81" s="210">
        <v>13655.317368873602</v>
      </c>
      <c r="R81" s="210">
        <v>13197.479191745486</v>
      </c>
      <c r="S81" s="210">
        <v>13935.580309544281</v>
      </c>
      <c r="T81" s="210">
        <v>12973.782287188304</v>
      </c>
      <c r="U81" s="210">
        <v>13127.897506448837</v>
      </c>
      <c r="V81" s="210">
        <v>12319.922441960447</v>
      </c>
      <c r="W81" s="210">
        <v>12969.50584694755</v>
      </c>
      <c r="X81" s="210">
        <v>10166.026741186586</v>
      </c>
      <c r="Y81" s="210">
        <v>9990.4282889079968</v>
      </c>
    </row>
    <row r="82" spans="1:25" ht="12" customHeight="1" x14ac:dyDescent="0.25">
      <c r="A82" s="24" t="s">
        <v>28</v>
      </c>
      <c r="B82" s="213">
        <v>0</v>
      </c>
      <c r="C82" s="213">
        <v>0</v>
      </c>
      <c r="D82" s="213">
        <v>0</v>
      </c>
      <c r="E82" s="213">
        <v>0</v>
      </c>
      <c r="F82" s="213">
        <v>0</v>
      </c>
      <c r="G82" s="213">
        <v>0</v>
      </c>
      <c r="H82" s="213">
        <v>0</v>
      </c>
      <c r="I82" s="213">
        <v>0</v>
      </c>
      <c r="J82" s="213">
        <v>0</v>
      </c>
      <c r="K82" s="213">
        <v>0</v>
      </c>
      <c r="L82" s="213">
        <v>0</v>
      </c>
      <c r="M82" s="213">
        <v>284.17480653482374</v>
      </c>
      <c r="N82" s="213">
        <v>252.1303525365434</v>
      </c>
      <c r="O82" s="213">
        <v>267.88675838349093</v>
      </c>
      <c r="P82" s="213">
        <v>343.92803095442815</v>
      </c>
      <c r="Q82" s="213">
        <v>302.14368013757519</v>
      </c>
      <c r="R82" s="213">
        <v>319.37128116938948</v>
      </c>
      <c r="S82" s="213">
        <v>297.13783319002584</v>
      </c>
      <c r="T82" s="213">
        <v>333.00017196904548</v>
      </c>
      <c r="U82" s="213">
        <v>268.61212381771281</v>
      </c>
      <c r="V82" s="213">
        <v>242.99415305245049</v>
      </c>
      <c r="W82" s="213">
        <v>276.48254514187443</v>
      </c>
      <c r="X82" s="213">
        <v>259.39845227858984</v>
      </c>
      <c r="Y82" s="213">
        <v>291.60051590713664</v>
      </c>
    </row>
    <row r="83" spans="1:25" ht="12" customHeight="1" x14ac:dyDescent="0.25">
      <c r="A83" s="14" t="s">
        <v>29</v>
      </c>
      <c r="B83" s="204">
        <v>14076.872656921752</v>
      </c>
      <c r="C83" s="204">
        <v>14507.917626827173</v>
      </c>
      <c r="D83" s="204">
        <v>13985.196216680997</v>
      </c>
      <c r="E83" s="204">
        <v>14233.244196044709</v>
      </c>
      <c r="F83" s="204">
        <v>14272.282459157352</v>
      </c>
      <c r="G83" s="204">
        <v>14387.37042132416</v>
      </c>
      <c r="H83" s="204">
        <v>15234.511951848668</v>
      </c>
      <c r="I83" s="204">
        <v>15871.319948409284</v>
      </c>
      <c r="J83" s="204">
        <v>14356.121840068787</v>
      </c>
      <c r="K83" s="204">
        <v>12775.922957867586</v>
      </c>
      <c r="L83" s="204">
        <v>12576.335511607907</v>
      </c>
      <c r="M83" s="204">
        <v>12637.915219260531</v>
      </c>
      <c r="N83" s="204">
        <v>12505.218830610489</v>
      </c>
      <c r="O83" s="204">
        <v>12146.119948409287</v>
      </c>
      <c r="P83" s="204">
        <v>12728.249785038694</v>
      </c>
      <c r="Q83" s="204">
        <v>12216.045915735167</v>
      </c>
      <c r="R83" s="204">
        <v>11703.438607050732</v>
      </c>
      <c r="S83" s="204">
        <v>12462.621066208081</v>
      </c>
      <c r="T83" s="204">
        <v>11524.926311263969</v>
      </c>
      <c r="U83" s="204">
        <v>11757.625193465174</v>
      </c>
      <c r="V83" s="204">
        <v>11091.309200343938</v>
      </c>
      <c r="W83" s="204">
        <v>11686.280223559759</v>
      </c>
      <c r="X83" s="204">
        <v>8982.2852966466035</v>
      </c>
      <c r="Y83" s="204">
        <v>8796.374462596732</v>
      </c>
    </row>
    <row r="84" spans="1:25" ht="12" customHeight="1" x14ac:dyDescent="0.25">
      <c r="A84" s="18" t="s">
        <v>30</v>
      </c>
      <c r="B84" s="204">
        <v>0</v>
      </c>
      <c r="C84" s="204">
        <v>0</v>
      </c>
      <c r="D84" s="204">
        <v>0</v>
      </c>
      <c r="E84" s="204">
        <v>0</v>
      </c>
      <c r="F84" s="204">
        <v>0</v>
      </c>
      <c r="G84" s="204">
        <v>0</v>
      </c>
      <c r="H84" s="204">
        <v>0</v>
      </c>
      <c r="I84" s="204">
        <v>0</v>
      </c>
      <c r="J84" s="204">
        <v>0</v>
      </c>
      <c r="K84" s="204">
        <v>0</v>
      </c>
      <c r="L84" s="204">
        <v>0</v>
      </c>
      <c r="M84" s="204">
        <v>0</v>
      </c>
      <c r="N84" s="204">
        <v>0</v>
      </c>
      <c r="O84" s="204">
        <v>0</v>
      </c>
      <c r="P84" s="204">
        <v>0</v>
      </c>
      <c r="Q84" s="204">
        <v>0</v>
      </c>
      <c r="R84" s="204">
        <v>0</v>
      </c>
      <c r="S84" s="204">
        <v>0</v>
      </c>
      <c r="T84" s="204">
        <v>0</v>
      </c>
      <c r="U84" s="204">
        <v>0</v>
      </c>
      <c r="V84" s="204">
        <v>0</v>
      </c>
      <c r="W84" s="204">
        <v>0</v>
      </c>
      <c r="X84" s="204">
        <v>0</v>
      </c>
      <c r="Y84" s="204">
        <v>0</v>
      </c>
    </row>
    <row r="85" spans="1:25" ht="12" customHeight="1" x14ac:dyDescent="0.25">
      <c r="A85" s="18" t="s">
        <v>31</v>
      </c>
      <c r="B85" s="204">
        <v>245.153826311264</v>
      </c>
      <c r="C85" s="204">
        <v>471.10206362854689</v>
      </c>
      <c r="D85" s="204">
        <v>760.3157351676698</v>
      </c>
      <c r="E85" s="204">
        <v>702.06362854686154</v>
      </c>
      <c r="F85" s="204">
        <v>685.58323301805672</v>
      </c>
      <c r="G85" s="204">
        <v>803.14325021496131</v>
      </c>
      <c r="H85" s="204">
        <v>1446.9761822871881</v>
      </c>
      <c r="I85" s="204">
        <v>1729.33981083405</v>
      </c>
      <c r="J85" s="204">
        <v>1799.6560619088559</v>
      </c>
      <c r="K85" s="204">
        <v>1737.0306964746351</v>
      </c>
      <c r="L85" s="204">
        <v>1484.3317282889079</v>
      </c>
      <c r="M85" s="204">
        <v>1488.7264832330179</v>
      </c>
      <c r="N85" s="204">
        <v>1475.5422184006879</v>
      </c>
      <c r="O85" s="204">
        <v>1866.6761822871881</v>
      </c>
      <c r="P85" s="204">
        <v>2486.3380051590711</v>
      </c>
      <c r="Q85" s="204">
        <v>2413.8244196044711</v>
      </c>
      <c r="R85" s="204">
        <v>2261.1063628546858</v>
      </c>
      <c r="S85" s="204">
        <v>2180.901891659501</v>
      </c>
      <c r="T85" s="204">
        <v>2279.784092863285</v>
      </c>
      <c r="U85" s="204">
        <v>2709.9030094582972</v>
      </c>
      <c r="V85" s="204">
        <v>2031.9995700773859</v>
      </c>
      <c r="W85" s="204">
        <v>1942.265090283749</v>
      </c>
      <c r="X85" s="204">
        <v>1602.397076526225</v>
      </c>
      <c r="Y85" s="204">
        <v>1442.1331900257951</v>
      </c>
    </row>
    <row r="86" spans="1:25" ht="12" customHeight="1" x14ac:dyDescent="0.25">
      <c r="A86" s="18" t="s">
        <v>82</v>
      </c>
      <c r="B86" s="204">
        <v>1782.936887360275</v>
      </c>
      <c r="C86" s="204">
        <v>1558.0156491831469</v>
      </c>
      <c r="D86" s="204">
        <v>1245.79630266552</v>
      </c>
      <c r="E86" s="204">
        <v>1509.9809974204641</v>
      </c>
      <c r="F86" s="204">
        <v>1532.3661220980221</v>
      </c>
      <c r="G86" s="204">
        <v>1683.9747205503011</v>
      </c>
      <c r="H86" s="204">
        <v>1718.5699914015479</v>
      </c>
      <c r="I86" s="204">
        <v>1768.427858985382</v>
      </c>
      <c r="J86" s="204">
        <v>1307.496990541702</v>
      </c>
      <c r="K86" s="204">
        <v>1295.286930352537</v>
      </c>
      <c r="L86" s="204">
        <v>1383.8100601891661</v>
      </c>
      <c r="M86" s="204">
        <v>1384.8276010318141</v>
      </c>
      <c r="N86" s="204">
        <v>1301.3920034393809</v>
      </c>
      <c r="O86" s="204">
        <v>1173.1860705073091</v>
      </c>
      <c r="P86" s="204">
        <v>962.56199484092849</v>
      </c>
      <c r="Q86" s="204">
        <v>1157.9233877901979</v>
      </c>
      <c r="R86" s="204">
        <v>1148.7658641444541</v>
      </c>
      <c r="S86" s="204">
        <v>1178.273602751505</v>
      </c>
      <c r="T86" s="204">
        <v>1009.367325881341</v>
      </c>
      <c r="U86" s="204">
        <v>851.62519346517615</v>
      </c>
      <c r="V86" s="204">
        <v>689.26663800515905</v>
      </c>
      <c r="W86" s="204">
        <v>603.52433361994838</v>
      </c>
      <c r="X86" s="204">
        <v>461.4436801375752</v>
      </c>
      <c r="Y86" s="204">
        <v>408.82226999140153</v>
      </c>
    </row>
    <row r="87" spans="1:25" ht="12" customHeight="1" x14ac:dyDescent="0.25">
      <c r="A87" s="18" t="s">
        <v>32</v>
      </c>
      <c r="B87" s="204">
        <v>0</v>
      </c>
      <c r="C87" s="204">
        <v>0</v>
      </c>
      <c r="D87" s="204">
        <v>0</v>
      </c>
      <c r="E87" s="204">
        <v>0</v>
      </c>
      <c r="F87" s="204">
        <v>0</v>
      </c>
      <c r="G87" s="204">
        <v>0</v>
      </c>
      <c r="H87" s="204">
        <v>0</v>
      </c>
      <c r="I87" s="204">
        <v>0</v>
      </c>
      <c r="J87" s="204">
        <v>0</v>
      </c>
      <c r="K87" s="204">
        <v>0</v>
      </c>
      <c r="L87" s="204">
        <v>0</v>
      </c>
      <c r="M87" s="204">
        <v>0</v>
      </c>
      <c r="N87" s="204">
        <v>0</v>
      </c>
      <c r="O87" s="204">
        <v>0</v>
      </c>
      <c r="P87" s="204">
        <v>0</v>
      </c>
      <c r="Q87" s="204">
        <v>0</v>
      </c>
      <c r="R87" s="204">
        <v>0</v>
      </c>
      <c r="S87" s="204">
        <v>0</v>
      </c>
      <c r="T87" s="204">
        <v>0</v>
      </c>
      <c r="U87" s="204">
        <v>0</v>
      </c>
      <c r="V87" s="204">
        <v>0</v>
      </c>
      <c r="W87" s="204">
        <v>0</v>
      </c>
      <c r="X87" s="204">
        <v>0</v>
      </c>
      <c r="Y87" s="204">
        <v>0</v>
      </c>
    </row>
    <row r="88" spans="1:25" ht="12" customHeight="1" x14ac:dyDescent="0.25">
      <c r="A88" s="18" t="s">
        <v>33</v>
      </c>
      <c r="B88" s="204">
        <f t="shared" ref="B88:Y88" si="5">IF(ABS(B83-B84-B85-B86-B87-B89)&lt;0.0000001,0,B83-B84-B85-B86-B87-B89)</f>
        <v>4982.8604471195185</v>
      </c>
      <c r="C88" s="204">
        <f t="shared" si="5"/>
        <v>5743.4292347377486</v>
      </c>
      <c r="D88" s="204">
        <f t="shared" si="5"/>
        <v>5326.6169389509896</v>
      </c>
      <c r="E88" s="204">
        <f t="shared" si="5"/>
        <v>4884.5508168529641</v>
      </c>
      <c r="F88" s="204">
        <f t="shared" si="5"/>
        <v>5078.4717970765278</v>
      </c>
      <c r="G88" s="204">
        <f t="shared" si="5"/>
        <v>4897.0677558039533</v>
      </c>
      <c r="H88" s="204">
        <f t="shared" si="5"/>
        <v>5045.8140154772154</v>
      </c>
      <c r="I88" s="204">
        <f t="shared" si="5"/>
        <v>5411.3526225279438</v>
      </c>
      <c r="J88" s="204">
        <f t="shared" si="5"/>
        <v>4882.6283748925198</v>
      </c>
      <c r="K88" s="204">
        <f t="shared" si="5"/>
        <v>4785.4682717110927</v>
      </c>
      <c r="L88" s="204">
        <f t="shared" si="5"/>
        <v>4584.0147893379171</v>
      </c>
      <c r="M88" s="204">
        <f t="shared" si="5"/>
        <v>4715.8468615649172</v>
      </c>
      <c r="N88" s="204">
        <f t="shared" si="5"/>
        <v>4228.9350816852966</v>
      </c>
      <c r="O88" s="204">
        <f t="shared" si="5"/>
        <v>4370.9110060189169</v>
      </c>
      <c r="P88" s="204">
        <f t="shared" si="5"/>
        <v>4271.8205503009449</v>
      </c>
      <c r="Q88" s="204">
        <f t="shared" si="5"/>
        <v>4150.6580395528817</v>
      </c>
      <c r="R88" s="204">
        <f t="shared" si="5"/>
        <v>4242.3543422184021</v>
      </c>
      <c r="S88" s="204">
        <f t="shared" si="5"/>
        <v>4433.2546001719656</v>
      </c>
      <c r="T88" s="204">
        <f t="shared" si="5"/>
        <v>4419.9640584694716</v>
      </c>
      <c r="U88" s="204">
        <f t="shared" si="5"/>
        <v>4164.9308684436783</v>
      </c>
      <c r="V88" s="204">
        <f t="shared" si="5"/>
        <v>3624.6812553740328</v>
      </c>
      <c r="W88" s="204">
        <f t="shared" si="5"/>
        <v>3652.2650042992263</v>
      </c>
      <c r="X88" s="204">
        <f t="shared" si="5"/>
        <v>3041.0226999140168</v>
      </c>
      <c r="Y88" s="204">
        <f t="shared" si="5"/>
        <v>2751.5128976784181</v>
      </c>
    </row>
    <row r="89" spans="1:25" ht="12" customHeight="1" x14ac:dyDescent="0.25">
      <c r="A89" s="18" t="s">
        <v>83</v>
      </c>
      <c r="B89" s="204">
        <v>7065.9214961306961</v>
      </c>
      <c r="C89" s="204">
        <v>6735.3706792777302</v>
      </c>
      <c r="D89" s="204">
        <v>6652.4672398968187</v>
      </c>
      <c r="E89" s="204">
        <v>7136.64875322442</v>
      </c>
      <c r="F89" s="204">
        <v>6975.8613069647463</v>
      </c>
      <c r="G89" s="204">
        <v>7003.1846947549438</v>
      </c>
      <c r="H89" s="204">
        <v>7023.1517626827172</v>
      </c>
      <c r="I89" s="204">
        <v>6962.1996560619082</v>
      </c>
      <c r="J89" s="204">
        <v>6366.340412725709</v>
      </c>
      <c r="K89" s="204">
        <v>4958.1370593293204</v>
      </c>
      <c r="L89" s="204">
        <v>5124.1789337919172</v>
      </c>
      <c r="M89" s="204">
        <v>5048.5142734307819</v>
      </c>
      <c r="N89" s="204">
        <v>5499.3495270851236</v>
      </c>
      <c r="O89" s="204">
        <v>4735.3466895958727</v>
      </c>
      <c r="P89" s="204">
        <v>5007.5292347377472</v>
      </c>
      <c r="Q89" s="204">
        <v>4493.6400687876176</v>
      </c>
      <c r="R89" s="204">
        <v>4051.2120378331902</v>
      </c>
      <c r="S89" s="204">
        <v>4670.1909716251084</v>
      </c>
      <c r="T89" s="204">
        <v>3815.8108340498711</v>
      </c>
      <c r="U89" s="204">
        <v>4031.1661220980218</v>
      </c>
      <c r="V89" s="204">
        <v>4745.3617368873602</v>
      </c>
      <c r="W89" s="204">
        <v>5488.2257953568351</v>
      </c>
      <c r="X89" s="204">
        <v>3877.4218400687869</v>
      </c>
      <c r="Y89" s="204">
        <v>4193.906104901117</v>
      </c>
    </row>
    <row r="90" spans="1:25" ht="12" customHeight="1" x14ac:dyDescent="0.25">
      <c r="A90" s="14" t="s">
        <v>34</v>
      </c>
      <c r="B90" s="204">
        <v>2321.557523645743</v>
      </c>
      <c r="C90" s="204">
        <v>2081.980739466896</v>
      </c>
      <c r="D90" s="204">
        <v>1803.176612209802</v>
      </c>
      <c r="E90" s="204">
        <v>1780.880309544282</v>
      </c>
      <c r="F90" s="204">
        <v>1713.341530524506</v>
      </c>
      <c r="G90" s="204">
        <v>1211.121668099742</v>
      </c>
      <c r="H90" s="204">
        <v>948.76956147893372</v>
      </c>
      <c r="I90" s="204">
        <v>1129.1362854686161</v>
      </c>
      <c r="J90" s="204">
        <v>1172.0915735167671</v>
      </c>
      <c r="K90" s="204">
        <v>1052.8687876182289</v>
      </c>
      <c r="L90" s="204">
        <v>991.80223559759236</v>
      </c>
      <c r="M90" s="204">
        <v>1024.7593293207219</v>
      </c>
      <c r="N90" s="204">
        <v>1021.542046431642</v>
      </c>
      <c r="O90" s="204">
        <v>1074.743852106621</v>
      </c>
      <c r="P90" s="204">
        <v>1079.5332760103181</v>
      </c>
      <c r="Q90" s="204">
        <v>1137.1277730008601</v>
      </c>
      <c r="R90" s="204">
        <v>1174.669303525365</v>
      </c>
      <c r="S90" s="204">
        <v>1175.821410146174</v>
      </c>
      <c r="T90" s="204">
        <v>1115.8558039552879</v>
      </c>
      <c r="U90" s="204">
        <v>1101.66018916595</v>
      </c>
      <c r="V90" s="204">
        <v>985.61908856405842</v>
      </c>
      <c r="W90" s="204">
        <v>1006.743078245916</v>
      </c>
      <c r="X90" s="204">
        <v>924.34299226139296</v>
      </c>
      <c r="Y90" s="204">
        <v>902.45331040412714</v>
      </c>
    </row>
    <row r="91" spans="1:25" ht="12" customHeight="1" x14ac:dyDescent="0.25">
      <c r="A91" s="18" t="s">
        <v>73</v>
      </c>
      <c r="B91" s="204">
        <v>2321.557523645743</v>
      </c>
      <c r="C91" s="204">
        <v>2081.980739466896</v>
      </c>
      <c r="D91" s="204">
        <v>1803.176612209802</v>
      </c>
      <c r="E91" s="204">
        <v>1780.880309544282</v>
      </c>
      <c r="F91" s="204">
        <v>1713.341530524506</v>
      </c>
      <c r="G91" s="204">
        <v>1211.121668099742</v>
      </c>
      <c r="H91" s="204">
        <v>948.76956147893372</v>
      </c>
      <c r="I91" s="204">
        <v>1129.1362854686161</v>
      </c>
      <c r="J91" s="204">
        <v>1172.0915735167671</v>
      </c>
      <c r="K91" s="204">
        <v>1052.8687876182289</v>
      </c>
      <c r="L91" s="204">
        <v>991.80223559759236</v>
      </c>
      <c r="M91" s="204">
        <v>1024.7593293207219</v>
      </c>
      <c r="N91" s="204">
        <v>1021.542046431642</v>
      </c>
      <c r="O91" s="204">
        <v>1074.743852106621</v>
      </c>
      <c r="P91" s="204">
        <v>1079.5332760103181</v>
      </c>
      <c r="Q91" s="204">
        <v>1137.1277730008601</v>
      </c>
      <c r="R91" s="204">
        <v>1174.669303525365</v>
      </c>
      <c r="S91" s="204">
        <v>1175.821410146174</v>
      </c>
      <c r="T91" s="204">
        <v>1115.8558039552879</v>
      </c>
      <c r="U91" s="204">
        <v>1101.66018916595</v>
      </c>
      <c r="V91" s="204">
        <v>985.61908856405842</v>
      </c>
      <c r="W91" s="204">
        <v>1006.743078245916</v>
      </c>
      <c r="X91" s="204">
        <v>924.34299226139296</v>
      </c>
      <c r="Y91" s="204">
        <v>902.45331040412714</v>
      </c>
    </row>
    <row r="92" spans="1:25" ht="12" customHeight="1" x14ac:dyDescent="0.25">
      <c r="A92" s="18" t="s">
        <v>36</v>
      </c>
      <c r="B92" s="204">
        <v>0</v>
      </c>
      <c r="C92" s="204">
        <v>0</v>
      </c>
      <c r="D92" s="204">
        <v>0</v>
      </c>
      <c r="E92" s="204">
        <v>0</v>
      </c>
      <c r="F92" s="204">
        <v>0</v>
      </c>
      <c r="G92" s="204">
        <v>0</v>
      </c>
      <c r="H92" s="204">
        <v>0</v>
      </c>
      <c r="I92" s="204">
        <v>0</v>
      </c>
      <c r="J92" s="204">
        <v>0</v>
      </c>
      <c r="K92" s="204">
        <v>0</v>
      </c>
      <c r="L92" s="204">
        <v>0</v>
      </c>
      <c r="M92" s="204">
        <v>0</v>
      </c>
      <c r="N92" s="204">
        <v>0</v>
      </c>
      <c r="O92" s="204">
        <v>0</v>
      </c>
      <c r="P92" s="204">
        <v>0</v>
      </c>
      <c r="Q92" s="204">
        <v>0</v>
      </c>
      <c r="R92" s="204">
        <v>0</v>
      </c>
      <c r="S92" s="204">
        <v>0</v>
      </c>
      <c r="T92" s="204">
        <v>0</v>
      </c>
      <c r="U92" s="204">
        <v>0</v>
      </c>
      <c r="V92" s="204">
        <v>0</v>
      </c>
      <c r="W92" s="204">
        <v>0</v>
      </c>
      <c r="X92" s="204">
        <v>0</v>
      </c>
      <c r="Y92" s="204">
        <v>0</v>
      </c>
    </row>
    <row r="93" spans="1:25" ht="12" customHeight="1" x14ac:dyDescent="0.25">
      <c r="A93" s="14" t="s">
        <v>37</v>
      </c>
      <c r="B93" s="204">
        <v>0</v>
      </c>
      <c r="C93" s="204">
        <v>0</v>
      </c>
      <c r="D93" s="204">
        <v>0</v>
      </c>
      <c r="E93" s="204">
        <v>0</v>
      </c>
      <c r="F93" s="204">
        <v>0</v>
      </c>
      <c r="G93" s="204">
        <v>0</v>
      </c>
      <c r="H93" s="204">
        <v>0</v>
      </c>
      <c r="I93" s="204">
        <v>0</v>
      </c>
      <c r="J93" s="204">
        <v>0</v>
      </c>
      <c r="K93" s="204">
        <v>0</v>
      </c>
      <c r="L93" s="204">
        <v>0</v>
      </c>
      <c r="M93" s="204">
        <v>0</v>
      </c>
      <c r="N93" s="204">
        <v>0</v>
      </c>
      <c r="O93" s="204">
        <v>0</v>
      </c>
      <c r="P93" s="204">
        <v>0</v>
      </c>
      <c r="Q93" s="204">
        <v>0</v>
      </c>
      <c r="R93" s="204">
        <v>0</v>
      </c>
      <c r="S93" s="204">
        <v>0</v>
      </c>
      <c r="T93" s="204">
        <v>0</v>
      </c>
      <c r="U93" s="204">
        <v>0</v>
      </c>
      <c r="V93" s="204">
        <v>0</v>
      </c>
      <c r="W93" s="204">
        <v>0</v>
      </c>
      <c r="X93" s="204">
        <v>0</v>
      </c>
      <c r="Y93" s="204">
        <v>0</v>
      </c>
    </row>
    <row r="94" spans="1:25" ht="12" customHeight="1" x14ac:dyDescent="0.25">
      <c r="A94" s="31" t="s">
        <v>79</v>
      </c>
      <c r="B94" s="210">
        <f t="shared" ref="B94:Y94" si="6">SUM(B95:B96)</f>
        <v>16398.430180567495</v>
      </c>
      <c r="C94" s="210">
        <f t="shared" si="6"/>
        <v>16589.89836629407</v>
      </c>
      <c r="D94" s="210">
        <f t="shared" si="6"/>
        <v>15788.372828890799</v>
      </c>
      <c r="E94" s="210">
        <f t="shared" si="6"/>
        <v>16014.12450558899</v>
      </c>
      <c r="F94" s="210">
        <f t="shared" si="6"/>
        <v>15985.623989681857</v>
      </c>
      <c r="G94" s="210">
        <f t="shared" si="6"/>
        <v>15598.492089423902</v>
      </c>
      <c r="H94" s="210">
        <f t="shared" si="6"/>
        <v>16183.281513327602</v>
      </c>
      <c r="I94" s="210">
        <f t="shared" si="6"/>
        <v>17000.4562338779</v>
      </c>
      <c r="J94" s="210">
        <f t="shared" si="6"/>
        <v>15528.213413585554</v>
      </c>
      <c r="K94" s="210">
        <f t="shared" si="6"/>
        <v>13828.791745485814</v>
      </c>
      <c r="L94" s="210">
        <f t="shared" si="6"/>
        <v>13568.137747205499</v>
      </c>
      <c r="M94" s="210">
        <f t="shared" si="6"/>
        <v>13946.849355116075</v>
      </c>
      <c r="N94" s="210">
        <f t="shared" si="6"/>
        <v>13778.891229578674</v>
      </c>
      <c r="O94" s="210">
        <f t="shared" si="6"/>
        <v>13488.750558899399</v>
      </c>
      <c r="P94" s="210">
        <f t="shared" si="6"/>
        <v>14151.711092003439</v>
      </c>
      <c r="Q94" s="210">
        <f t="shared" si="6"/>
        <v>13655.317368873602</v>
      </c>
      <c r="R94" s="210">
        <f t="shared" si="6"/>
        <v>13197.479191745486</v>
      </c>
      <c r="S94" s="210">
        <f t="shared" si="6"/>
        <v>13935.580309544281</v>
      </c>
      <c r="T94" s="210">
        <f t="shared" si="6"/>
        <v>12973.782287188304</v>
      </c>
      <c r="U94" s="210">
        <f t="shared" si="6"/>
        <v>13127.897506448837</v>
      </c>
      <c r="V94" s="210">
        <f t="shared" si="6"/>
        <v>12319.922441960447</v>
      </c>
      <c r="W94" s="210">
        <f t="shared" si="6"/>
        <v>12969.50584694755</v>
      </c>
      <c r="X94" s="210">
        <f t="shared" si="6"/>
        <v>10166.026741186586</v>
      </c>
      <c r="Y94" s="210">
        <f t="shared" si="6"/>
        <v>9990.4282889079968</v>
      </c>
    </row>
    <row r="95" spans="1:25" ht="12" customHeight="1" x14ac:dyDescent="0.25">
      <c r="A95" s="24" t="s">
        <v>48</v>
      </c>
      <c r="B95" s="213">
        <f>CHI!B58</f>
        <v>12408.99191745486</v>
      </c>
      <c r="C95" s="213">
        <f>CHI!C58</f>
        <v>12528.918744625969</v>
      </c>
      <c r="D95" s="213">
        <f>CHI!D58</f>
        <v>11918.19991401548</v>
      </c>
      <c r="E95" s="213">
        <f>CHI!E58</f>
        <v>12127.84273430782</v>
      </c>
      <c r="F95" s="213">
        <f>CHI!F58</f>
        <v>11972.3475494411</v>
      </c>
      <c r="G95" s="213">
        <f>CHI!G58</f>
        <v>11691.96655202064</v>
      </c>
      <c r="H95" s="213">
        <f>CHI!H58</f>
        <v>12233.63026655202</v>
      </c>
      <c r="I95" s="213">
        <f>CHI!I58</f>
        <v>12817.88899398108</v>
      </c>
      <c r="J95" s="213">
        <f>CHI!J58</f>
        <v>11622.596560619089</v>
      </c>
      <c r="K95" s="213">
        <f>CHI!K58</f>
        <v>10010.55408426483</v>
      </c>
      <c r="L95" s="213">
        <f>CHI!L58</f>
        <v>9825.8726569217524</v>
      </c>
      <c r="M95" s="213">
        <f>CHI!M58</f>
        <v>9884.7988822012012</v>
      </c>
      <c r="N95" s="213">
        <f>CHI!N58</f>
        <v>10251.728460877041</v>
      </c>
      <c r="O95" s="213">
        <f>CHI!O58</f>
        <v>10023.9573516767</v>
      </c>
      <c r="P95" s="213">
        <f>CHI!P58</f>
        <v>10857.649269131551</v>
      </c>
      <c r="Q95" s="213">
        <f>CHI!Q58</f>
        <v>10427.81014978337</v>
      </c>
      <c r="R95" s="213">
        <f>CHI!R58</f>
        <v>9808.9639151554293</v>
      </c>
      <c r="S95" s="213">
        <f>CHI!S58</f>
        <v>10494.7703768465</v>
      </c>
      <c r="T95" s="213">
        <f>CHI!T58</f>
        <v>9460.3607849370765</v>
      </c>
      <c r="U95" s="213">
        <f>CHI!U58</f>
        <v>9798.9681892402841</v>
      </c>
      <c r="V95" s="213">
        <f>CHI!V58</f>
        <v>9254.0981083404986</v>
      </c>
      <c r="W95" s="213">
        <f>CHI!W58</f>
        <v>9645.6323892045657</v>
      </c>
      <c r="X95" s="213">
        <f>CHI!X58</f>
        <v>7305.3652972972504</v>
      </c>
      <c r="Y95" s="213">
        <f>CHI!Y58</f>
        <v>7485.8209643082328</v>
      </c>
    </row>
    <row r="96" spans="1:25" ht="12" customHeight="1" x14ac:dyDescent="0.25">
      <c r="A96" s="21" t="s">
        <v>27</v>
      </c>
      <c r="B96" s="207">
        <v>3989.4382631126355</v>
      </c>
      <c r="C96" s="207">
        <v>4060.9796216681007</v>
      </c>
      <c r="D96" s="207">
        <v>3870.1729148753184</v>
      </c>
      <c r="E96" s="207">
        <v>3886.2817712811702</v>
      </c>
      <c r="F96" s="207">
        <v>4013.2764402407574</v>
      </c>
      <c r="G96" s="207">
        <v>3906.5255374032622</v>
      </c>
      <c r="H96" s="207">
        <v>3949.651246775582</v>
      </c>
      <c r="I96" s="207">
        <v>4182.56723989682</v>
      </c>
      <c r="J96" s="207">
        <v>3905.6168529664646</v>
      </c>
      <c r="K96" s="207">
        <v>3818.2376612209846</v>
      </c>
      <c r="L96" s="207">
        <v>3742.2650902837468</v>
      </c>
      <c r="M96" s="207">
        <v>4062.0504729148743</v>
      </c>
      <c r="N96" s="207">
        <v>3527.1627687016335</v>
      </c>
      <c r="O96" s="207">
        <v>3464.7932072226995</v>
      </c>
      <c r="P96" s="207">
        <v>3294.0618228718886</v>
      </c>
      <c r="Q96" s="207">
        <v>3227.507219090232</v>
      </c>
      <c r="R96" s="207">
        <v>3388.5152765900566</v>
      </c>
      <c r="S96" s="207">
        <v>3440.8099326977808</v>
      </c>
      <c r="T96" s="207">
        <v>3513.4215022512271</v>
      </c>
      <c r="U96" s="207">
        <v>3328.9293172085527</v>
      </c>
      <c r="V96" s="207">
        <v>3065.8243336199484</v>
      </c>
      <c r="W96" s="207">
        <v>3323.8734577429841</v>
      </c>
      <c r="X96" s="207">
        <v>2860.6614438893357</v>
      </c>
      <c r="Y96" s="207">
        <v>2504.6073245997641</v>
      </c>
    </row>
    <row r="98" spans="1:25" ht="12" customHeight="1" x14ac:dyDescent="0.25">
      <c r="A98" s="30" t="s">
        <v>84</v>
      </c>
      <c r="B98" s="203">
        <f t="shared" ref="B98:Y98" si="7">SUM(B99,B102,B108,B112,B116,B120:B126)</f>
        <v>85984.140881526066</v>
      </c>
      <c r="C98" s="203">
        <f t="shared" si="7"/>
        <v>88726.367858985323</v>
      </c>
      <c r="D98" s="203">
        <f t="shared" si="7"/>
        <v>86651.964256613792</v>
      </c>
      <c r="E98" s="203">
        <f t="shared" si="7"/>
        <v>85169.916666592879</v>
      </c>
      <c r="F98" s="203">
        <f t="shared" si="7"/>
        <v>83576.916345125937</v>
      </c>
      <c r="G98" s="203">
        <f t="shared" si="7"/>
        <v>84651.283784926898</v>
      </c>
      <c r="H98" s="203">
        <f t="shared" si="7"/>
        <v>83351.816975102571</v>
      </c>
      <c r="I98" s="203">
        <f t="shared" si="7"/>
        <v>82680.532883542866</v>
      </c>
      <c r="J98" s="203">
        <f t="shared" si="7"/>
        <v>79239.227861164778</v>
      </c>
      <c r="K98" s="203">
        <f t="shared" si="7"/>
        <v>63808.099381163091</v>
      </c>
      <c r="L98" s="203">
        <f t="shared" si="7"/>
        <v>69101.468804521952</v>
      </c>
      <c r="M98" s="203">
        <f t="shared" si="7"/>
        <v>74153.424844047186</v>
      </c>
      <c r="N98" s="203">
        <f t="shared" si="7"/>
        <v>71703.718701475416</v>
      </c>
      <c r="O98" s="203">
        <f t="shared" si="7"/>
        <v>72610.922293705968</v>
      </c>
      <c r="P98" s="203">
        <f t="shared" si="7"/>
        <v>70308.760782529163</v>
      </c>
      <c r="Q98" s="203">
        <f t="shared" si="7"/>
        <v>67727.475625372696</v>
      </c>
      <c r="R98" s="203">
        <f t="shared" si="7"/>
        <v>67673.578848611447</v>
      </c>
      <c r="S98" s="203">
        <f t="shared" si="7"/>
        <v>65959.303983071601</v>
      </c>
      <c r="T98" s="203">
        <f t="shared" si="7"/>
        <v>66760.121091703506</v>
      </c>
      <c r="U98" s="203">
        <f t="shared" si="7"/>
        <v>65081.149163879163</v>
      </c>
      <c r="V98" s="203">
        <f t="shared" si="7"/>
        <v>58159.090589495754</v>
      </c>
      <c r="W98" s="203">
        <f t="shared" si="7"/>
        <v>63495.745570414547</v>
      </c>
      <c r="X98" s="203">
        <f t="shared" si="7"/>
        <v>57472.511640143086</v>
      </c>
      <c r="Y98" s="203">
        <f t="shared" si="7"/>
        <v>52120.134520226253</v>
      </c>
    </row>
    <row r="99" spans="1:25" ht="12" customHeight="1" x14ac:dyDescent="0.25">
      <c r="A99" s="25" t="s">
        <v>14</v>
      </c>
      <c r="B99" s="209">
        <f>ISI!B$54</f>
        <v>11891.412108562088</v>
      </c>
      <c r="C99" s="209">
        <f>ISI!C$54</f>
        <v>10978.852086423985</v>
      </c>
      <c r="D99" s="209">
        <f>ISI!D$54</f>
        <v>12677.12607421684</v>
      </c>
      <c r="E99" s="209">
        <f>ISI!E$54</f>
        <v>12240.154671309223</v>
      </c>
      <c r="F99" s="209">
        <f>ISI!F$54</f>
        <v>12615.173342722086</v>
      </c>
      <c r="G99" s="209">
        <f>ISI!G$54</f>
        <v>12680.203320249013</v>
      </c>
      <c r="H99" s="209">
        <f>ISI!H$54</f>
        <v>13046.24807449921</v>
      </c>
      <c r="I99" s="209">
        <f>ISI!I$54</f>
        <v>12656.016760135775</v>
      </c>
      <c r="J99" s="209">
        <f>ISI!J$54</f>
        <v>11400.323557033364</v>
      </c>
      <c r="K99" s="209">
        <f>ISI!K$54</f>
        <v>8658.2498193175998</v>
      </c>
      <c r="L99" s="209">
        <f>ISI!L$54</f>
        <v>10614.529253868992</v>
      </c>
      <c r="M99" s="209">
        <f>ISI!M$54</f>
        <v>9548.5845017332449</v>
      </c>
      <c r="N99" s="209">
        <f>ISI!N$54</f>
        <v>9365.9736585957107</v>
      </c>
      <c r="O99" s="209">
        <f>ISI!O$54</f>
        <v>9823.327988558598</v>
      </c>
      <c r="P99" s="209">
        <f>ISI!P$54</f>
        <v>10389.412484468281</v>
      </c>
      <c r="Q99" s="209">
        <f>ISI!Q$54</f>
        <v>9728.814317436927</v>
      </c>
      <c r="R99" s="209">
        <f>ISI!R$54</f>
        <v>9568.4443040362221</v>
      </c>
      <c r="S99" s="209">
        <f>ISI!S$54</f>
        <v>10619.071651259146</v>
      </c>
      <c r="T99" s="209">
        <f>ISI!T$54</f>
        <v>10638.17489040183</v>
      </c>
      <c r="U99" s="209">
        <f>ISI!U$54</f>
        <v>10263.981500300206</v>
      </c>
      <c r="V99" s="209">
        <f>ISI!V$54</f>
        <v>8361.71691040109</v>
      </c>
      <c r="W99" s="209">
        <f>ISI!W$54</f>
        <v>9610.3664650299779</v>
      </c>
      <c r="X99" s="209">
        <f>ISI!X$54</f>
        <v>8273.2081039844434</v>
      </c>
      <c r="Y99" s="209">
        <f>ISI!Y$54</f>
        <v>6419.1844632674092</v>
      </c>
    </row>
    <row r="100" spans="1:25" ht="12" customHeight="1" x14ac:dyDescent="0.25">
      <c r="A100" s="14" t="s">
        <v>43</v>
      </c>
      <c r="B100" s="204">
        <f>ISI!B$55</f>
        <v>11186.687772475761</v>
      </c>
      <c r="C100" s="204">
        <f>ISI!C$55</f>
        <v>10217.924450979819</v>
      </c>
      <c r="D100" s="204">
        <f>ISI!D$55</f>
        <v>11944.044410449433</v>
      </c>
      <c r="E100" s="204">
        <f>ISI!E$55</f>
        <v>11565.518191554893</v>
      </c>
      <c r="F100" s="204">
        <f>ISI!F$55</f>
        <v>11947.087500448964</v>
      </c>
      <c r="G100" s="204">
        <f>ISI!G$55</f>
        <v>11986.602338272891</v>
      </c>
      <c r="H100" s="204">
        <f>ISI!H$55</f>
        <v>12289.764512114332</v>
      </c>
      <c r="I100" s="204">
        <f>ISI!I$55</f>
        <v>11922.394613713968</v>
      </c>
      <c r="J100" s="204">
        <f>ISI!J$55</f>
        <v>10666.269854508362</v>
      </c>
      <c r="K100" s="204">
        <f>ISI!K$55</f>
        <v>8078.1075482678825</v>
      </c>
      <c r="L100" s="204">
        <f>ISI!L$55</f>
        <v>9998.944187587309</v>
      </c>
      <c r="M100" s="204">
        <f>ISI!M$55</f>
        <v>9010.6682375750352</v>
      </c>
      <c r="N100" s="204">
        <f>ISI!N$55</f>
        <v>8838.9969167516829</v>
      </c>
      <c r="O100" s="204">
        <f>ISI!O$55</f>
        <v>9355.1169460594829</v>
      </c>
      <c r="P100" s="204">
        <f>ISI!P$55</f>
        <v>9911.1637081583231</v>
      </c>
      <c r="Q100" s="204">
        <f>ISI!Q$55</f>
        <v>9267.4860787759735</v>
      </c>
      <c r="R100" s="204">
        <f>ISI!R$55</f>
        <v>9123.3749745844943</v>
      </c>
      <c r="S100" s="204">
        <f>ISI!S$55</f>
        <v>10161.844965355984</v>
      </c>
      <c r="T100" s="204">
        <f>ISI!T$55</f>
        <v>10165.291708584842</v>
      </c>
      <c r="U100" s="204">
        <f>ISI!U$55</f>
        <v>9825.2809233602693</v>
      </c>
      <c r="V100" s="204">
        <f>ISI!V$55</f>
        <v>7950.7339050087248</v>
      </c>
      <c r="W100" s="204">
        <f>ISI!W$55</f>
        <v>9164.4017673567541</v>
      </c>
      <c r="X100" s="204">
        <f>ISI!X$55</f>
        <v>7895.6901308470315</v>
      </c>
      <c r="Y100" s="204">
        <f>ISI!Y$55</f>
        <v>6004.1717468409115</v>
      </c>
    </row>
    <row r="101" spans="1:25" ht="12" customHeight="1" x14ac:dyDescent="0.25">
      <c r="A101" s="14" t="s">
        <v>44</v>
      </c>
      <c r="B101" s="204">
        <f>ISI!B$56</f>
        <v>704.72433608632593</v>
      </c>
      <c r="C101" s="204">
        <f>ISI!C$56</f>
        <v>760.92763544416607</v>
      </c>
      <c r="D101" s="204">
        <f>ISI!D$56</f>
        <v>733.08166376740633</v>
      </c>
      <c r="E101" s="204">
        <f>ISI!E$56</f>
        <v>674.63647975432946</v>
      </c>
      <c r="F101" s="204">
        <f>ISI!F$56</f>
        <v>668.08584227312087</v>
      </c>
      <c r="G101" s="204">
        <f>ISI!G$56</f>
        <v>693.60098197612194</v>
      </c>
      <c r="H101" s="204">
        <f>ISI!H$56</f>
        <v>756.48356238487827</v>
      </c>
      <c r="I101" s="204">
        <f>ISI!I$56</f>
        <v>733.62214642180675</v>
      </c>
      <c r="J101" s="204">
        <f>ISI!J$56</f>
        <v>734.05370252500143</v>
      </c>
      <c r="K101" s="204">
        <f>ISI!K$56</f>
        <v>580.14227104971633</v>
      </c>
      <c r="L101" s="204">
        <f>ISI!L$56</f>
        <v>615.58506628168209</v>
      </c>
      <c r="M101" s="204">
        <f>ISI!M$56</f>
        <v>537.91626415820986</v>
      </c>
      <c r="N101" s="204">
        <f>ISI!N$56</f>
        <v>526.97674184402763</v>
      </c>
      <c r="O101" s="204">
        <f>ISI!O$56</f>
        <v>468.2110424991148</v>
      </c>
      <c r="P101" s="204">
        <f>ISI!P$56</f>
        <v>478.2487763099582</v>
      </c>
      <c r="Q101" s="204">
        <f>ISI!Q$56</f>
        <v>461.32823866095373</v>
      </c>
      <c r="R101" s="204">
        <f>ISI!R$56</f>
        <v>445.06932945172775</v>
      </c>
      <c r="S101" s="204">
        <f>ISI!S$56</f>
        <v>457.22668590316164</v>
      </c>
      <c r="T101" s="204">
        <f>ISI!T$56</f>
        <v>472.88318181698702</v>
      </c>
      <c r="U101" s="204">
        <f>ISI!U$56</f>
        <v>438.70057693993624</v>
      </c>
      <c r="V101" s="204">
        <f>ISI!V$56</f>
        <v>410.98300539236465</v>
      </c>
      <c r="W101" s="204">
        <f>ISI!W$56</f>
        <v>445.96469767322435</v>
      </c>
      <c r="X101" s="204">
        <f>ISI!X$56</f>
        <v>377.51797313741133</v>
      </c>
      <c r="Y101" s="204">
        <f>ISI!Y$56</f>
        <v>415.0127164264976</v>
      </c>
    </row>
    <row r="102" spans="1:25" ht="12" customHeight="1" x14ac:dyDescent="0.25">
      <c r="A102" s="13" t="s">
        <v>18</v>
      </c>
      <c r="B102" s="205">
        <f>NFM!B$73</f>
        <v>2528.9671923187479</v>
      </c>
      <c r="C102" s="205">
        <f>NFM!C$73</f>
        <v>1969.1242355983441</v>
      </c>
      <c r="D102" s="205">
        <f>NFM!D$73</f>
        <v>2178.1084116408474</v>
      </c>
      <c r="E102" s="205">
        <f>NFM!E$73</f>
        <v>1674.4973230781434</v>
      </c>
      <c r="F102" s="205">
        <f>NFM!F$73</f>
        <v>1635.3934602388038</v>
      </c>
      <c r="G102" s="205">
        <f>NFM!G$73</f>
        <v>2050.4593535987092</v>
      </c>
      <c r="H102" s="205">
        <f>NFM!H$73</f>
        <v>1679.6722919986673</v>
      </c>
      <c r="I102" s="205">
        <f>NFM!I$73</f>
        <v>1537.8853283988367</v>
      </c>
      <c r="J102" s="205">
        <f>NFM!J$73</f>
        <v>1480.8938515185773</v>
      </c>
      <c r="K102" s="205">
        <f>NFM!K$73</f>
        <v>1490.0388344382509</v>
      </c>
      <c r="L102" s="205">
        <f>NFM!L$73</f>
        <v>1266.4372804780094</v>
      </c>
      <c r="M102" s="205">
        <f>NFM!M$73</f>
        <v>1300.4648826786195</v>
      </c>
      <c r="N102" s="205">
        <f>NFM!N$73</f>
        <v>1351.0376383955868</v>
      </c>
      <c r="O102" s="205">
        <f>NFM!O$73</f>
        <v>1325.9410800225887</v>
      </c>
      <c r="P102" s="205">
        <f>NFM!P$73</f>
        <v>1349.4261102531195</v>
      </c>
      <c r="Q102" s="205">
        <f>NFM!Q$73</f>
        <v>1411.1789753681146</v>
      </c>
      <c r="R102" s="205">
        <f>NFM!R$73</f>
        <v>1483.2560050499683</v>
      </c>
      <c r="S102" s="205">
        <f>NFM!S$73</f>
        <v>1478.3811567387224</v>
      </c>
      <c r="T102" s="205">
        <f>NFM!T$73</f>
        <v>1550.4633660845693</v>
      </c>
      <c r="U102" s="205">
        <f>NFM!U$73</f>
        <v>1500.6791400417385</v>
      </c>
      <c r="V102" s="205">
        <f>NFM!V$73</f>
        <v>1347.0855978112027</v>
      </c>
      <c r="W102" s="205">
        <f>NFM!W$73</f>
        <v>1540.9264809816912</v>
      </c>
      <c r="X102" s="205">
        <f>NFM!X$73</f>
        <v>1306.3625643234109</v>
      </c>
      <c r="Y102" s="205">
        <f>NFM!Y$73</f>
        <v>1221.2979417749455</v>
      </c>
    </row>
    <row r="103" spans="1:25" ht="12" customHeight="1" x14ac:dyDescent="0.25">
      <c r="A103" s="14" t="s">
        <v>45</v>
      </c>
      <c r="B103" s="204">
        <f>NFM!B$74</f>
        <v>185.4643917028194</v>
      </c>
      <c r="C103" s="204">
        <f>NFM!C$74</f>
        <v>113.0459836589891</v>
      </c>
      <c r="D103" s="204">
        <f>NFM!D$74</f>
        <v>140.03446364890291</v>
      </c>
      <c r="E103" s="204">
        <f>NFM!E$74</f>
        <v>196.26791941632811</v>
      </c>
      <c r="F103" s="204">
        <f>NFM!F$74</f>
        <v>206.52691061218289</v>
      </c>
      <c r="G103" s="204">
        <f>NFM!G$74</f>
        <v>377.3756755213679</v>
      </c>
      <c r="H103" s="204">
        <f>NFM!H$74</f>
        <v>406.85933639586858</v>
      </c>
      <c r="I103" s="204">
        <f>NFM!I$74</f>
        <v>371.50805629545602</v>
      </c>
      <c r="J103" s="204">
        <f>NFM!J$74</f>
        <v>391.95521599307529</v>
      </c>
      <c r="K103" s="204">
        <f>NFM!K$74</f>
        <v>254.12404618935369</v>
      </c>
      <c r="L103" s="204">
        <f>NFM!L$74</f>
        <v>274.5333498113244</v>
      </c>
      <c r="M103" s="204">
        <f>NFM!M$74</f>
        <v>278.59288745226371</v>
      </c>
      <c r="N103" s="204">
        <f>NFM!N$74</f>
        <v>246.6908411140798</v>
      </c>
      <c r="O103" s="204">
        <f>NFM!O$74</f>
        <v>195.4762482248245</v>
      </c>
      <c r="P103" s="204">
        <f>NFM!P$74</f>
        <v>186.2936441792493</v>
      </c>
      <c r="Q103" s="204">
        <f>NFM!Q$74</f>
        <v>197.27636774694719</v>
      </c>
      <c r="R103" s="204">
        <f>NFM!R$74</f>
        <v>201.7315536202041</v>
      </c>
      <c r="S103" s="204">
        <f>NFM!S$74</f>
        <v>215.70723248882149</v>
      </c>
      <c r="T103" s="204">
        <f>NFM!T$74</f>
        <v>226.688688004418</v>
      </c>
      <c r="U103" s="204">
        <f>NFM!U$74</f>
        <v>204.35482262788429</v>
      </c>
      <c r="V103" s="204">
        <f>NFM!V$74</f>
        <v>163.4019484925079</v>
      </c>
      <c r="W103" s="204">
        <f>NFM!W$74</f>
        <v>208.55328398025841</v>
      </c>
      <c r="X103" s="204">
        <f>NFM!X$74</f>
        <v>204.57316607278489</v>
      </c>
      <c r="Y103" s="204">
        <f>NFM!Y$74</f>
        <v>198.7356735475831</v>
      </c>
    </row>
    <row r="104" spans="1:25" ht="12" customHeight="1" x14ac:dyDescent="0.25">
      <c r="A104" s="14" t="s">
        <v>58</v>
      </c>
      <c r="B104" s="204">
        <f>NFM!B$75</f>
        <v>997.94687186418037</v>
      </c>
      <c r="C104" s="204">
        <f>NFM!C$75</f>
        <v>944.01151745941297</v>
      </c>
      <c r="D104" s="204">
        <f>NFM!D$75</f>
        <v>995.7672683414786</v>
      </c>
      <c r="E104" s="204">
        <f>NFM!E$75</f>
        <v>890.16173529852597</v>
      </c>
      <c r="F104" s="204">
        <f>NFM!F$75</f>
        <v>865.68864119587613</v>
      </c>
      <c r="G104" s="204">
        <f>NFM!G$75</f>
        <v>878.85117236597921</v>
      </c>
      <c r="H104" s="204">
        <f>NFM!H$75</f>
        <v>869.91517258416809</v>
      </c>
      <c r="I104" s="204">
        <f>NFM!I$75</f>
        <v>810.61948623810656</v>
      </c>
      <c r="J104" s="204">
        <f>NFM!J$75</f>
        <v>765.0209019443904</v>
      </c>
      <c r="K104" s="204">
        <f>NFM!K$75</f>
        <v>723.78155666831719</v>
      </c>
      <c r="L104" s="204">
        <f>NFM!L$75</f>
        <v>695.97237078623039</v>
      </c>
      <c r="M104" s="204">
        <f>NFM!M$75</f>
        <v>650.7431653983665</v>
      </c>
      <c r="N104" s="204">
        <f>NFM!N$75</f>
        <v>684.37361310270705</v>
      </c>
      <c r="O104" s="204">
        <f>NFM!O$75</f>
        <v>689.75919606053117</v>
      </c>
      <c r="P104" s="204">
        <f>NFM!P$75</f>
        <v>717.70432958285426</v>
      </c>
      <c r="Q104" s="204">
        <f>NFM!Q$75</f>
        <v>790.8938621284791</v>
      </c>
      <c r="R104" s="204">
        <f>NFM!R$75</f>
        <v>817.28661900984798</v>
      </c>
      <c r="S104" s="204">
        <f>NFM!S$75</f>
        <v>821.96609450894505</v>
      </c>
      <c r="T104" s="204">
        <f>NFM!T$75</f>
        <v>788.75828678504581</v>
      </c>
      <c r="U104" s="204">
        <f>NFM!U$75</f>
        <v>811.54271058228039</v>
      </c>
      <c r="V104" s="204">
        <f>NFM!V$75</f>
        <v>788.2680741901662</v>
      </c>
      <c r="W104" s="204">
        <f>NFM!W$75</f>
        <v>854.56868589014027</v>
      </c>
      <c r="X104" s="204">
        <f>NFM!X$75</f>
        <v>758.32900448335545</v>
      </c>
      <c r="Y104" s="204">
        <f>NFM!Y$75</f>
        <v>660.94025741727614</v>
      </c>
    </row>
    <row r="105" spans="1:25" ht="12" customHeight="1" x14ac:dyDescent="0.25">
      <c r="A105" s="26" t="s">
        <v>46</v>
      </c>
      <c r="B105" s="211">
        <f>NFM!B$76</f>
        <v>896.78687672850856</v>
      </c>
      <c r="C105" s="211">
        <f>NFM!C$76</f>
        <v>873.86827456636547</v>
      </c>
      <c r="D105" s="211">
        <f>NFM!D$76</f>
        <v>916.43484482060353</v>
      </c>
      <c r="E105" s="211">
        <f>NFM!E$76</f>
        <v>835.49001273292924</v>
      </c>
      <c r="F105" s="211">
        <f>NFM!F$76</f>
        <v>808.40795511412455</v>
      </c>
      <c r="G105" s="211">
        <f>NFM!G$76</f>
        <v>815.69317514294414</v>
      </c>
      <c r="H105" s="211">
        <f>NFM!H$76</f>
        <v>809.06625793372848</v>
      </c>
      <c r="I105" s="211">
        <f>NFM!I$76</f>
        <v>759.59294892200387</v>
      </c>
      <c r="J105" s="211">
        <f>NFM!J$76</f>
        <v>714.07255420509887</v>
      </c>
      <c r="K105" s="211">
        <f>NFM!K$76</f>
        <v>677.24203652302094</v>
      </c>
      <c r="L105" s="211">
        <f>NFM!L$76</f>
        <v>657.30158222969487</v>
      </c>
      <c r="M105" s="211">
        <f>NFM!M$76</f>
        <v>610.05731950810616</v>
      </c>
      <c r="N105" s="211">
        <f>NFM!N$76</f>
        <v>640.7533405580798</v>
      </c>
      <c r="O105" s="211">
        <f>NFM!O$76</f>
        <v>646.22479938715946</v>
      </c>
      <c r="P105" s="211">
        <f>NFM!P$76</f>
        <v>676.23912736707643</v>
      </c>
      <c r="Q105" s="211">
        <f>NFM!Q$76</f>
        <v>747.28027028915858</v>
      </c>
      <c r="R105" s="211">
        <f>NFM!R$76</f>
        <v>772.09218896068717</v>
      </c>
      <c r="S105" s="211">
        <f>NFM!S$76</f>
        <v>776.18238584248809</v>
      </c>
      <c r="T105" s="211">
        <f>NFM!T$76</f>
        <v>735.9449814593487</v>
      </c>
      <c r="U105" s="211">
        <f>NFM!U$76</f>
        <v>764.92042891440587</v>
      </c>
      <c r="V105" s="211">
        <f>NFM!V$76</f>
        <v>748.82295547749266</v>
      </c>
      <c r="W105" s="211">
        <f>NFM!W$76</f>
        <v>802.45463198372829</v>
      </c>
      <c r="X105" s="211">
        <f>NFM!X$76</f>
        <v>713.57457832381453</v>
      </c>
      <c r="Y105" s="211">
        <f>NFM!Y$76</f>
        <v>629.11544471010927</v>
      </c>
    </row>
    <row r="106" spans="1:25" ht="12" customHeight="1" x14ac:dyDescent="0.25">
      <c r="A106" s="27" t="s">
        <v>80</v>
      </c>
      <c r="B106" s="212">
        <f>NFM!B$77</f>
        <v>101.15999513567181</v>
      </c>
      <c r="C106" s="212">
        <f>NFM!C$77</f>
        <v>70.143242893047471</v>
      </c>
      <c r="D106" s="212">
        <f>NFM!D$77</f>
        <v>79.332423520875039</v>
      </c>
      <c r="E106" s="212">
        <f>NFM!E$77</f>
        <v>54.671722565596681</v>
      </c>
      <c r="F106" s="212">
        <f>NFM!F$77</f>
        <v>57.280686081751632</v>
      </c>
      <c r="G106" s="212">
        <f>NFM!G$77</f>
        <v>63.157997223035068</v>
      </c>
      <c r="H106" s="212">
        <f>NFM!H$77</f>
        <v>60.848914650439617</v>
      </c>
      <c r="I106" s="212">
        <f>NFM!I$77</f>
        <v>51.02653731610269</v>
      </c>
      <c r="J106" s="212">
        <f>NFM!J$77</f>
        <v>50.948347739291542</v>
      </c>
      <c r="K106" s="212">
        <f>NFM!K$77</f>
        <v>46.539520145296223</v>
      </c>
      <c r="L106" s="212">
        <f>NFM!L$77</f>
        <v>38.670788556535477</v>
      </c>
      <c r="M106" s="212">
        <f>NFM!M$77</f>
        <v>40.685845890260367</v>
      </c>
      <c r="N106" s="212">
        <f>NFM!N$77</f>
        <v>43.620272544627277</v>
      </c>
      <c r="O106" s="212">
        <f>NFM!O$77</f>
        <v>43.53439667337166</v>
      </c>
      <c r="P106" s="212">
        <f>NFM!P$77</f>
        <v>41.465202215777794</v>
      </c>
      <c r="Q106" s="212">
        <f>NFM!Q$77</f>
        <v>43.613591839320527</v>
      </c>
      <c r="R106" s="212">
        <f>NFM!R$77</f>
        <v>45.194430049160822</v>
      </c>
      <c r="S106" s="212">
        <f>NFM!S$77</f>
        <v>45.783708666456981</v>
      </c>
      <c r="T106" s="212">
        <f>NFM!T$77</f>
        <v>52.813305325697129</v>
      </c>
      <c r="U106" s="212">
        <f>NFM!U$77</f>
        <v>46.622281667874503</v>
      </c>
      <c r="V106" s="212">
        <f>NFM!V$77</f>
        <v>39.445118712673512</v>
      </c>
      <c r="W106" s="212">
        <f>NFM!W$77</f>
        <v>52.114053906411947</v>
      </c>
      <c r="X106" s="212">
        <f>NFM!X$77</f>
        <v>44.754426159540927</v>
      </c>
      <c r="Y106" s="212">
        <f>NFM!Y$77</f>
        <v>31.824812707166831</v>
      </c>
    </row>
    <row r="107" spans="1:25" ht="12" customHeight="1" x14ac:dyDescent="0.25">
      <c r="A107" s="14" t="s">
        <v>47</v>
      </c>
      <c r="B107" s="204">
        <f>NFM!B$78</f>
        <v>1345.5559287517478</v>
      </c>
      <c r="C107" s="204">
        <f>NFM!C$78</f>
        <v>912.06673447994194</v>
      </c>
      <c r="D107" s="204">
        <f>NFM!D$78</f>
        <v>1042.3066796504656</v>
      </c>
      <c r="E107" s="204">
        <f>NFM!E$78</f>
        <v>588.06766836328939</v>
      </c>
      <c r="F107" s="204">
        <f>NFM!F$78</f>
        <v>563.17790843074476</v>
      </c>
      <c r="G107" s="204">
        <f>NFM!G$78</f>
        <v>794.23250571136214</v>
      </c>
      <c r="H107" s="204">
        <f>NFM!H$78</f>
        <v>402.89778301863055</v>
      </c>
      <c r="I107" s="204">
        <f>NFM!I$78</f>
        <v>355.75778586527417</v>
      </c>
      <c r="J107" s="204">
        <f>NFM!J$78</f>
        <v>323.91773358111152</v>
      </c>
      <c r="K107" s="204">
        <f>NFM!K$78</f>
        <v>512.13323158057995</v>
      </c>
      <c r="L107" s="204">
        <f>NFM!L$78</f>
        <v>295.9315598804547</v>
      </c>
      <c r="M107" s="204">
        <f>NFM!M$78</f>
        <v>371.12882982798919</v>
      </c>
      <c r="N107" s="204">
        <f>NFM!N$78</f>
        <v>419.9731841787999</v>
      </c>
      <c r="O107" s="204">
        <f>NFM!O$78</f>
        <v>440.70563573723308</v>
      </c>
      <c r="P107" s="204">
        <f>NFM!P$78</f>
        <v>445.42813649101589</v>
      </c>
      <c r="Q107" s="204">
        <f>NFM!Q$78</f>
        <v>423.00874549268826</v>
      </c>
      <c r="R107" s="204">
        <f>NFM!R$78</f>
        <v>464.23783241991623</v>
      </c>
      <c r="S107" s="204">
        <f>NFM!S$78</f>
        <v>440.7078297409559</v>
      </c>
      <c r="T107" s="204">
        <f>NFM!T$78</f>
        <v>535.01639129510545</v>
      </c>
      <c r="U107" s="204">
        <f>NFM!U$78</f>
        <v>484.78160683157375</v>
      </c>
      <c r="V107" s="204">
        <f>NFM!V$78</f>
        <v>395.41557512852842</v>
      </c>
      <c r="W107" s="204">
        <f>NFM!W$78</f>
        <v>477.80451111129236</v>
      </c>
      <c r="X107" s="204">
        <f>NFM!X$78</f>
        <v>343.46039376727043</v>
      </c>
      <c r="Y107" s="204">
        <f>NFM!Y$78</f>
        <v>361.62201081008624</v>
      </c>
    </row>
    <row r="108" spans="1:25" ht="12" customHeight="1" x14ac:dyDescent="0.25">
      <c r="A108" s="13" t="s">
        <v>19</v>
      </c>
      <c r="B108" s="205">
        <f>CHI!B$79</f>
        <v>17766.558633838573</v>
      </c>
      <c r="C108" s="205">
        <f>CHI!C$79</f>
        <v>19127.680221637973</v>
      </c>
      <c r="D108" s="205">
        <f>CHI!D$79</f>
        <v>18149.605964120085</v>
      </c>
      <c r="E108" s="205">
        <f>CHI!E$79</f>
        <v>18851.062918999822</v>
      </c>
      <c r="F108" s="205">
        <f>CHI!F$79</f>
        <v>17370.604773160634</v>
      </c>
      <c r="G108" s="205">
        <f>CHI!G$79</f>
        <v>16790.970857680215</v>
      </c>
      <c r="H108" s="205">
        <f>CHI!H$79</f>
        <v>14393.919067440462</v>
      </c>
      <c r="I108" s="205">
        <f>CHI!I$79</f>
        <v>15328.502643520676</v>
      </c>
      <c r="J108" s="205">
        <f>CHI!J$79</f>
        <v>15423.692549724916</v>
      </c>
      <c r="K108" s="205">
        <f>CHI!K$79</f>
        <v>12187.542639363415</v>
      </c>
      <c r="L108" s="205">
        <f>CHI!L$79</f>
        <v>11377.202650922309</v>
      </c>
      <c r="M108" s="205">
        <f>CHI!M$79</f>
        <v>19509.16839383871</v>
      </c>
      <c r="N108" s="205">
        <f>CHI!N$79</f>
        <v>18817.020621408134</v>
      </c>
      <c r="O108" s="205">
        <f>CHI!O$79</f>
        <v>19561.236036515638</v>
      </c>
      <c r="P108" s="205">
        <f>CHI!P$79</f>
        <v>18764.810858388486</v>
      </c>
      <c r="Q108" s="205">
        <f>CHI!Q$79</f>
        <v>17447.526853133379</v>
      </c>
      <c r="R108" s="205">
        <f>CHI!R$79</f>
        <v>16906.154529454052</v>
      </c>
      <c r="S108" s="205">
        <f>CHI!S$79</f>
        <v>16058.633697819543</v>
      </c>
      <c r="T108" s="205">
        <f>CHI!T$79</f>
        <v>16293.099360903208</v>
      </c>
      <c r="U108" s="205">
        <f>CHI!U$79</f>
        <v>16255.28086303583</v>
      </c>
      <c r="V108" s="205">
        <f>CHI!V$79</f>
        <v>14889.673418024449</v>
      </c>
      <c r="W108" s="205">
        <f>CHI!W$79</f>
        <v>14477.443133670757</v>
      </c>
      <c r="X108" s="205">
        <f>CHI!X$79</f>
        <v>12401.455324709641</v>
      </c>
      <c r="Y108" s="205">
        <f>CHI!Y$79</f>
        <v>12456.011392661725</v>
      </c>
    </row>
    <row r="109" spans="1:25" ht="12" customHeight="1" x14ac:dyDescent="0.25">
      <c r="A109" s="14" t="s">
        <v>59</v>
      </c>
      <c r="B109" s="204">
        <f>CHI!B$80</f>
        <v>11417.80227320323</v>
      </c>
      <c r="C109" s="204">
        <f>CHI!C$80</f>
        <v>12172.728395966715</v>
      </c>
      <c r="D109" s="204">
        <f>CHI!D$80</f>
        <v>11968.843097840294</v>
      </c>
      <c r="E109" s="204">
        <f>CHI!E$80</f>
        <v>12540.280966128275</v>
      </c>
      <c r="F109" s="204">
        <f>CHI!F$80</f>
        <v>12334.116947419943</v>
      </c>
      <c r="G109" s="204">
        <f>CHI!G$80</f>
        <v>12248.553367059756</v>
      </c>
      <c r="H109" s="204">
        <f>CHI!H$80</f>
        <v>11235.450209112494</v>
      </c>
      <c r="I109" s="204">
        <f>CHI!I$80</f>
        <v>11703.556147055409</v>
      </c>
      <c r="J109" s="204">
        <f>CHI!J$80</f>
        <v>11304.934802515714</v>
      </c>
      <c r="K109" s="204">
        <f>CHI!K$80</f>
        <v>9541.6198795328091</v>
      </c>
      <c r="L109" s="204">
        <f>CHI!L$80</f>
        <v>9183.6798646580537</v>
      </c>
      <c r="M109" s="204">
        <f>CHI!M$80</f>
        <v>12695.049453986448</v>
      </c>
      <c r="N109" s="204">
        <f>CHI!N$80</f>
        <v>11779.967584759439</v>
      </c>
      <c r="O109" s="204">
        <f>CHI!O$80</f>
        <v>12358.986804126311</v>
      </c>
      <c r="P109" s="204">
        <f>CHI!P$80</f>
        <v>11634.928543583294</v>
      </c>
      <c r="Q109" s="204">
        <f>CHI!Q$80</f>
        <v>11321.915047549788</v>
      </c>
      <c r="R109" s="204">
        <f>CHI!R$80</f>
        <v>11197.557902743774</v>
      </c>
      <c r="S109" s="204">
        <f>CHI!S$80</f>
        <v>12076.654294624492</v>
      </c>
      <c r="T109" s="204">
        <f>CHI!T$80</f>
        <v>12393.97028818593</v>
      </c>
      <c r="U109" s="204">
        <f>CHI!U$80</f>
        <v>12237.298015730801</v>
      </c>
      <c r="V109" s="204">
        <f>CHI!V$80</f>
        <v>9636.6294640056476</v>
      </c>
      <c r="W109" s="204">
        <f>CHI!W$80</f>
        <v>11107.930435621656</v>
      </c>
      <c r="X109" s="204">
        <f>CHI!X$80</f>
        <v>9296.0377228791131</v>
      </c>
      <c r="Y109" s="204">
        <f>CHI!Y$80</f>
        <v>9377.4130065103909</v>
      </c>
    </row>
    <row r="110" spans="1:25" ht="12" customHeight="1" x14ac:dyDescent="0.25">
      <c r="A110" s="14" t="s">
        <v>49</v>
      </c>
      <c r="B110" s="204">
        <f>CHI!B$81</f>
        <v>5814.950999930621</v>
      </c>
      <c r="C110" s="204">
        <f>CHI!C$81</f>
        <v>6300.2071906026986</v>
      </c>
      <c r="D110" s="204">
        <f>CHI!D$81</f>
        <v>5516.9437611901103</v>
      </c>
      <c r="E110" s="204">
        <f>CHI!E$81</f>
        <v>5575.3609215978349</v>
      </c>
      <c r="F110" s="204">
        <f>CHI!F$81</f>
        <v>4392.1608837396197</v>
      </c>
      <c r="G110" s="204">
        <f>CHI!G$81</f>
        <v>3931.8256851708757</v>
      </c>
      <c r="H110" s="204">
        <f>CHI!H$81</f>
        <v>2573.9357570651232</v>
      </c>
      <c r="I110" s="204">
        <f>CHI!I$81</f>
        <v>3051.9317199503644</v>
      </c>
      <c r="J110" s="204">
        <f>CHI!J$81</f>
        <v>3644.7391188111815</v>
      </c>
      <c r="K110" s="204">
        <f>CHI!K$81</f>
        <v>2257.0266720201066</v>
      </c>
      <c r="L110" s="204">
        <f>CHI!L$81</f>
        <v>1854.5921707541825</v>
      </c>
      <c r="M110" s="204">
        <f>CHI!M$81</f>
        <v>6153.7262075725612</v>
      </c>
      <c r="N110" s="204">
        <f>CHI!N$81</f>
        <v>6397.8031841437314</v>
      </c>
      <c r="O110" s="204">
        <f>CHI!O$81</f>
        <v>6529.963837080044</v>
      </c>
      <c r="P110" s="204">
        <f>CHI!P$81</f>
        <v>6517.8383844757518</v>
      </c>
      <c r="Q110" s="204">
        <f>CHI!Q$81</f>
        <v>5504.0615540258623</v>
      </c>
      <c r="R110" s="204">
        <f>CHI!R$81</f>
        <v>5176.568006380312</v>
      </c>
      <c r="S110" s="204">
        <f>CHI!S$81</f>
        <v>3483.094586616342</v>
      </c>
      <c r="T110" s="204">
        <f>CHI!T$81</f>
        <v>3465.603288641254</v>
      </c>
      <c r="U110" s="204">
        <f>CHI!U$81</f>
        <v>3535.211789605884</v>
      </c>
      <c r="V110" s="204">
        <f>CHI!V$81</f>
        <v>4789.3128506252697</v>
      </c>
      <c r="W110" s="204">
        <f>CHI!W$81</f>
        <v>2827.6094333374963</v>
      </c>
      <c r="X110" s="204">
        <f>CHI!X$81</f>
        <v>2622.692306270204</v>
      </c>
      <c r="Y110" s="204">
        <f>CHI!Y$81</f>
        <v>2586.7164865930163</v>
      </c>
    </row>
    <row r="111" spans="1:25" ht="12" customHeight="1" x14ac:dyDescent="0.25">
      <c r="A111" s="14" t="s">
        <v>50</v>
      </c>
      <c r="B111" s="204">
        <f>CHI!B$82</f>
        <v>533.80536070472181</v>
      </c>
      <c r="C111" s="204">
        <f>CHI!C$82</f>
        <v>654.74463506856125</v>
      </c>
      <c r="D111" s="204">
        <f>CHI!D$82</f>
        <v>663.81910508967928</v>
      </c>
      <c r="E111" s="204">
        <f>CHI!E$82</f>
        <v>735.42103127371365</v>
      </c>
      <c r="F111" s="204">
        <f>CHI!F$82</f>
        <v>644.32694200107403</v>
      </c>
      <c r="G111" s="204">
        <f>CHI!G$82</f>
        <v>610.59180544958292</v>
      </c>
      <c r="H111" s="204">
        <f>CHI!H$82</f>
        <v>584.53310126284509</v>
      </c>
      <c r="I111" s="204">
        <f>CHI!I$82</f>
        <v>573.01477651490245</v>
      </c>
      <c r="J111" s="204">
        <f>CHI!J$82</f>
        <v>474.01862839801942</v>
      </c>
      <c r="K111" s="204">
        <f>CHI!K$82</f>
        <v>388.89608781049822</v>
      </c>
      <c r="L111" s="204">
        <f>CHI!L$82</f>
        <v>338.93061551007349</v>
      </c>
      <c r="M111" s="204">
        <f>CHI!M$82</f>
        <v>660.3927322797</v>
      </c>
      <c r="N111" s="204">
        <f>CHI!N$82</f>
        <v>639.24985250496263</v>
      </c>
      <c r="O111" s="204">
        <f>CHI!O$82</f>
        <v>672.28539530928276</v>
      </c>
      <c r="P111" s="204">
        <f>CHI!P$82</f>
        <v>612.04393032943892</v>
      </c>
      <c r="Q111" s="204">
        <f>CHI!Q$82</f>
        <v>621.55025155772819</v>
      </c>
      <c r="R111" s="204">
        <f>CHI!R$82</f>
        <v>532.02862032996507</v>
      </c>
      <c r="S111" s="204">
        <f>CHI!S$82</f>
        <v>498.88481657870852</v>
      </c>
      <c r="T111" s="204">
        <f>CHI!T$82</f>
        <v>433.52578407602419</v>
      </c>
      <c r="U111" s="204">
        <f>CHI!U$82</f>
        <v>482.77105769914442</v>
      </c>
      <c r="V111" s="204">
        <f>CHI!V$82</f>
        <v>463.73110339353252</v>
      </c>
      <c r="W111" s="204">
        <f>CHI!W$82</f>
        <v>541.90326471160427</v>
      </c>
      <c r="X111" s="204">
        <f>CHI!X$82</f>
        <v>482.72529556032322</v>
      </c>
      <c r="Y111" s="204">
        <f>CHI!Y$82</f>
        <v>491.88189955831888</v>
      </c>
    </row>
    <row r="112" spans="1:25" ht="12" customHeight="1" x14ac:dyDescent="0.25">
      <c r="A112" s="13" t="s">
        <v>20</v>
      </c>
      <c r="B112" s="205">
        <f>NMM!B$59</f>
        <v>21081.914649802653</v>
      </c>
      <c r="C112" s="205">
        <f>NMM!C$59</f>
        <v>22773.449940363913</v>
      </c>
      <c r="D112" s="205">
        <f>NMM!D$59</f>
        <v>22963.37019064316</v>
      </c>
      <c r="E112" s="205">
        <f>NMM!E$59</f>
        <v>22519.192901283463</v>
      </c>
      <c r="F112" s="205">
        <f>NMM!F$59</f>
        <v>23135.483667884044</v>
      </c>
      <c r="G112" s="205">
        <f>NMM!G$59</f>
        <v>22545.252761283449</v>
      </c>
      <c r="H112" s="205">
        <f>NMM!H$59</f>
        <v>23071.541422883805</v>
      </c>
      <c r="I112" s="205">
        <f>NMM!I$59</f>
        <v>22865.04643884402</v>
      </c>
      <c r="J112" s="205">
        <f>NMM!J$59</f>
        <v>21923.267338684047</v>
      </c>
      <c r="K112" s="205">
        <f>NMM!K$59</f>
        <v>18972.091428363678</v>
      </c>
      <c r="L112" s="205">
        <f>NMM!L$59</f>
        <v>19584.69482940379</v>
      </c>
      <c r="M112" s="205">
        <f>NMM!M$59</f>
        <v>22266.128006204475</v>
      </c>
      <c r="N112" s="205">
        <f>NMM!N$59</f>
        <v>21101.16881149152</v>
      </c>
      <c r="O112" s="205">
        <f>NMM!O$59</f>
        <v>20718.171782449994</v>
      </c>
      <c r="P112" s="205">
        <f>NMM!P$59</f>
        <v>20105.732526565178</v>
      </c>
      <c r="Q112" s="205">
        <f>NMM!Q$59</f>
        <v>19028.153402218839</v>
      </c>
      <c r="R112" s="205">
        <f>NMM!R$59</f>
        <v>19340.886764031071</v>
      </c>
      <c r="S112" s="205">
        <f>NMM!S$59</f>
        <v>18129.440551224627</v>
      </c>
      <c r="T112" s="205">
        <f>NMM!T$59</f>
        <v>19173.737520267685</v>
      </c>
      <c r="U112" s="205">
        <f>NMM!U$59</f>
        <v>19469.616730641792</v>
      </c>
      <c r="V112" s="205">
        <f>NMM!V$59</f>
        <v>17617.405275225832</v>
      </c>
      <c r="W112" s="205">
        <f>NMM!W$59</f>
        <v>19161.590100724919</v>
      </c>
      <c r="X112" s="205">
        <f>NMM!X$59</f>
        <v>18385.983286126597</v>
      </c>
      <c r="Y112" s="205">
        <f>NMM!Y$59</f>
        <v>16751.466705515475</v>
      </c>
    </row>
    <row r="113" spans="1:25" ht="12" customHeight="1" x14ac:dyDescent="0.25">
      <c r="A113" s="14" t="s">
        <v>51</v>
      </c>
      <c r="B113" s="204">
        <f>NMM!B$60</f>
        <v>14832.282503258246</v>
      </c>
      <c r="C113" s="204">
        <f>NMM!C$60</f>
        <v>15056.006109517919</v>
      </c>
      <c r="D113" s="204">
        <f>NMM!D$60</f>
        <v>14866.718013877533</v>
      </c>
      <c r="E113" s="204">
        <f>NMM!E$60</f>
        <v>14908.562383562657</v>
      </c>
      <c r="F113" s="204">
        <f>NMM!F$60</f>
        <v>15535.184692758125</v>
      </c>
      <c r="G113" s="204">
        <f>NMM!G$60</f>
        <v>15261.051010377956</v>
      </c>
      <c r="H113" s="204">
        <f>NMM!H$60</f>
        <v>15863.352785458888</v>
      </c>
      <c r="I113" s="204">
        <f>NMM!I$60</f>
        <v>15663.977158068779</v>
      </c>
      <c r="J113" s="204">
        <f>NMM!J$60</f>
        <v>14862.846691321061</v>
      </c>
      <c r="K113" s="204">
        <f>NMM!K$60</f>
        <v>12762.875223423698</v>
      </c>
      <c r="L113" s="204">
        <f>NMM!L$60</f>
        <v>13162.631619284934</v>
      </c>
      <c r="M113" s="204">
        <f>NMM!M$60</f>
        <v>14558.779688690091</v>
      </c>
      <c r="N113" s="204">
        <f>NMM!N$60</f>
        <v>13744.122917997811</v>
      </c>
      <c r="O113" s="204">
        <f>NMM!O$60</f>
        <v>13806.683781424437</v>
      </c>
      <c r="P113" s="204">
        <f>NMM!P$60</f>
        <v>13226.303772833648</v>
      </c>
      <c r="Q113" s="204">
        <f>NMM!Q$60</f>
        <v>12729.571230420874</v>
      </c>
      <c r="R113" s="204">
        <f>NMM!R$60</f>
        <v>12362.33542051828</v>
      </c>
      <c r="S113" s="204">
        <f>NMM!S$60</f>
        <v>12285.604282926861</v>
      </c>
      <c r="T113" s="204">
        <f>NMM!T$60</f>
        <v>12873.485548880119</v>
      </c>
      <c r="U113" s="204">
        <f>NMM!U$60</f>
        <v>13171.994545409592</v>
      </c>
      <c r="V113" s="204">
        <f>NMM!V$60</f>
        <v>11867.8619965733</v>
      </c>
      <c r="W113" s="204">
        <f>NMM!W$60</f>
        <v>12792.272147131795</v>
      </c>
      <c r="X113" s="204">
        <f>NMM!X$60</f>
        <v>12304.767987497624</v>
      </c>
      <c r="Y113" s="204">
        <f>NMM!Y$60</f>
        <v>11610.637479926301</v>
      </c>
    </row>
    <row r="114" spans="1:25" ht="12" customHeight="1" x14ac:dyDescent="0.25">
      <c r="A114" s="14" t="s">
        <v>52</v>
      </c>
      <c r="B114" s="204">
        <f>NMM!B$61</f>
        <v>4145.9437037733933</v>
      </c>
      <c r="C114" s="204">
        <f>NMM!C$61</f>
        <v>5576.0040267971444</v>
      </c>
      <c r="D114" s="204">
        <f>NMM!D$61</f>
        <v>5771.9910182571803</v>
      </c>
      <c r="E114" s="204">
        <f>NMM!E$61</f>
        <v>5507.9923556015065</v>
      </c>
      <c r="F114" s="204">
        <f>NMM!F$61</f>
        <v>5650.6513689860749</v>
      </c>
      <c r="G114" s="204">
        <f>NMM!G$61</f>
        <v>5374.0820559333388</v>
      </c>
      <c r="H114" s="204">
        <f>NMM!H$61</f>
        <v>5239.1164740341819</v>
      </c>
      <c r="I114" s="204">
        <f>NMM!I$61</f>
        <v>5356.4737201631915</v>
      </c>
      <c r="J114" s="204">
        <f>NMM!J$61</f>
        <v>5466.4389342149125</v>
      </c>
      <c r="K114" s="204">
        <f>NMM!K$61</f>
        <v>4894.1970657713755</v>
      </c>
      <c r="L114" s="204">
        <f>NMM!L$61</f>
        <v>5013.4275966830273</v>
      </c>
      <c r="M114" s="204">
        <f>NMM!M$61</f>
        <v>6120.8835007843509</v>
      </c>
      <c r="N114" s="204">
        <f>NMM!N$61</f>
        <v>5909.9486496223035</v>
      </c>
      <c r="O114" s="204">
        <f>NMM!O$61</f>
        <v>5522.1197027914077</v>
      </c>
      <c r="P114" s="204">
        <f>NMM!P$61</f>
        <v>5494.306334067337</v>
      </c>
      <c r="Q114" s="204">
        <f>NMM!Q$61</f>
        <v>4965.4422230986274</v>
      </c>
      <c r="R114" s="204">
        <f>NMM!R$61</f>
        <v>5728.6716589854668</v>
      </c>
      <c r="S114" s="204">
        <f>NMM!S$61</f>
        <v>4502.3229998480519</v>
      </c>
      <c r="T114" s="204">
        <f>NMM!T$61</f>
        <v>4879.0524354187182</v>
      </c>
      <c r="U114" s="204">
        <f>NMM!U$61</f>
        <v>4959.4340188382312</v>
      </c>
      <c r="V114" s="204">
        <f>NMM!V$61</f>
        <v>4554.1899603633719</v>
      </c>
      <c r="W114" s="204">
        <f>NMM!W$61</f>
        <v>4974.4524408300931</v>
      </c>
      <c r="X114" s="204">
        <f>NMM!X$61</f>
        <v>4830.1641288720921</v>
      </c>
      <c r="Y114" s="204">
        <f>NMM!Y$61</f>
        <v>4105.5037754068535</v>
      </c>
    </row>
    <row r="115" spans="1:25" ht="12" customHeight="1" x14ac:dyDescent="0.25">
      <c r="A115" s="14" t="s">
        <v>60</v>
      </c>
      <c r="B115" s="204">
        <f>NMM!B$62</f>
        <v>2103.6884427710152</v>
      </c>
      <c r="C115" s="204">
        <f>NMM!C$62</f>
        <v>2141.4398040488468</v>
      </c>
      <c r="D115" s="204">
        <f>NMM!D$62</f>
        <v>2324.6611585084456</v>
      </c>
      <c r="E115" s="204">
        <f>NMM!E$62</f>
        <v>2102.6381621192995</v>
      </c>
      <c r="F115" s="204">
        <f>NMM!F$62</f>
        <v>1949.6476061398444</v>
      </c>
      <c r="G115" s="204">
        <f>NMM!G$62</f>
        <v>1910.1196949721511</v>
      </c>
      <c r="H115" s="204">
        <f>NMM!H$62</f>
        <v>1969.0721633907328</v>
      </c>
      <c r="I115" s="204">
        <f>NMM!I$62</f>
        <v>1844.5955606120492</v>
      </c>
      <c r="J115" s="204">
        <f>NMM!J$62</f>
        <v>1593.9817131480722</v>
      </c>
      <c r="K115" s="204">
        <f>NMM!K$62</f>
        <v>1315.0191391686071</v>
      </c>
      <c r="L115" s="204">
        <f>NMM!L$62</f>
        <v>1408.6356134358268</v>
      </c>
      <c r="M115" s="204">
        <f>NMM!M$62</f>
        <v>1586.4648167300322</v>
      </c>
      <c r="N115" s="204">
        <f>NMM!N$62</f>
        <v>1447.0972438714068</v>
      </c>
      <c r="O115" s="204">
        <f>NMM!O$62</f>
        <v>1389.3682982341481</v>
      </c>
      <c r="P115" s="204">
        <f>NMM!P$62</f>
        <v>1385.1224196641938</v>
      </c>
      <c r="Q115" s="204">
        <f>NMM!Q$62</f>
        <v>1333.1399486993373</v>
      </c>
      <c r="R115" s="204">
        <f>NMM!R$62</f>
        <v>1249.8796845273228</v>
      </c>
      <c r="S115" s="204">
        <f>NMM!S$62</f>
        <v>1341.5132684497141</v>
      </c>
      <c r="T115" s="204">
        <f>NMM!T$62</f>
        <v>1421.1995359688462</v>
      </c>
      <c r="U115" s="204">
        <f>NMM!U$62</f>
        <v>1338.1881663939675</v>
      </c>
      <c r="V115" s="204">
        <f>NMM!V$62</f>
        <v>1195.3533182891592</v>
      </c>
      <c r="W115" s="204">
        <f>NMM!W$62</f>
        <v>1394.8655127630336</v>
      </c>
      <c r="X115" s="204">
        <f>NMM!X$62</f>
        <v>1251.0511697568813</v>
      </c>
      <c r="Y115" s="204">
        <f>NMM!Y$62</f>
        <v>1035.3254501823221</v>
      </c>
    </row>
    <row r="116" spans="1:25" ht="12" customHeight="1" x14ac:dyDescent="0.25">
      <c r="A116" s="13" t="s">
        <v>21</v>
      </c>
      <c r="B116" s="205">
        <f>PPA!B$57</f>
        <v>4552.165533241624</v>
      </c>
      <c r="C116" s="205">
        <f>PPA!C$57</f>
        <v>4265.2152064812562</v>
      </c>
      <c r="D116" s="205">
        <f>PPA!D$57</f>
        <v>4399.4833462812567</v>
      </c>
      <c r="E116" s="205">
        <f>PPA!E$57</f>
        <v>4473.2988964814303</v>
      </c>
      <c r="F116" s="205">
        <f>PPA!F$57</f>
        <v>3984.7382769617266</v>
      </c>
      <c r="G116" s="205">
        <f>PPA!G$57</f>
        <v>3101.8619174410724</v>
      </c>
      <c r="H116" s="205">
        <f>PPA!H$57</f>
        <v>3760.8430136414818</v>
      </c>
      <c r="I116" s="205">
        <f>PPA!I$57</f>
        <v>2537.700897600992</v>
      </c>
      <c r="J116" s="205">
        <f>PPA!J$57</f>
        <v>2480.8394574011259</v>
      </c>
      <c r="K116" s="205">
        <f>PPA!K$57</f>
        <v>2006.0273556011575</v>
      </c>
      <c r="L116" s="205">
        <f>PPA!L$57</f>
        <v>2317.6684714077669</v>
      </c>
      <c r="M116" s="205">
        <f>PPA!M$57</f>
        <v>2216.2382245015992</v>
      </c>
      <c r="N116" s="205">
        <f>PPA!N$57</f>
        <v>2314.2381643454896</v>
      </c>
      <c r="O116" s="205">
        <f>PPA!O$57</f>
        <v>2584.6050460574938</v>
      </c>
      <c r="P116" s="205">
        <f>PPA!P$57</f>
        <v>2405.8059346138361</v>
      </c>
      <c r="Q116" s="205">
        <f>PPA!Q$57</f>
        <v>2290.2014665844649</v>
      </c>
      <c r="R116" s="205">
        <f>PPA!R$57</f>
        <v>2315.1343783103339</v>
      </c>
      <c r="S116" s="205">
        <f>PPA!S$57</f>
        <v>2153.7563308536955</v>
      </c>
      <c r="T116" s="205">
        <f>PPA!T$57</f>
        <v>2291.0593297662522</v>
      </c>
      <c r="U116" s="205">
        <f>PPA!U$57</f>
        <v>2168.8706016114879</v>
      </c>
      <c r="V116" s="205">
        <f>PPA!V$57</f>
        <v>2117.783245046483</v>
      </c>
      <c r="W116" s="205">
        <f>PPA!W$57</f>
        <v>2147.8197157257728</v>
      </c>
      <c r="X116" s="205">
        <f>PPA!X$57</f>
        <v>1997.2470246604794</v>
      </c>
      <c r="Y116" s="205">
        <f>PPA!Y$57</f>
        <v>1637.7440415866893</v>
      </c>
    </row>
    <row r="117" spans="1:25" ht="12" customHeight="1" x14ac:dyDescent="0.25">
      <c r="A117" s="14" t="s">
        <v>54</v>
      </c>
      <c r="B117" s="204">
        <f>PPA!B$58</f>
        <v>776.06546752060217</v>
      </c>
      <c r="C117" s="204">
        <f>PPA!C$58</f>
        <v>712.97479363892592</v>
      </c>
      <c r="D117" s="204">
        <f>PPA!D$58</f>
        <v>730.70712349720975</v>
      </c>
      <c r="E117" s="204">
        <f>PPA!E$58</f>
        <v>739.72389252500261</v>
      </c>
      <c r="F117" s="204">
        <f>PPA!F$58</f>
        <v>638.65288590778755</v>
      </c>
      <c r="G117" s="204">
        <f>PPA!G$58</f>
        <v>502.87204633307169</v>
      </c>
      <c r="H117" s="204">
        <f>PPA!H$58</f>
        <v>613.11701211996842</v>
      </c>
      <c r="I117" s="204">
        <f>PPA!I$58</f>
        <v>377.75495931519572</v>
      </c>
      <c r="J117" s="204">
        <f>PPA!J$58</f>
        <v>392.66280126670449</v>
      </c>
      <c r="K117" s="204">
        <f>PPA!K$58</f>
        <v>279.77038255523507</v>
      </c>
      <c r="L117" s="204">
        <f>PPA!L$58</f>
        <v>347.23010875841391</v>
      </c>
      <c r="M117" s="204">
        <f>PPA!M$58</f>
        <v>345.30438817723012</v>
      </c>
      <c r="N117" s="204">
        <f>PPA!N$58</f>
        <v>356.39586288215992</v>
      </c>
      <c r="O117" s="204">
        <f>PPA!O$58</f>
        <v>400.28198498937292</v>
      </c>
      <c r="P117" s="204">
        <f>PPA!P$58</f>
        <v>374.76679705720852</v>
      </c>
      <c r="Q117" s="204">
        <f>PPA!Q$58</f>
        <v>378.04655455866418</v>
      </c>
      <c r="R117" s="204">
        <f>PPA!R$58</f>
        <v>394.7935780133792</v>
      </c>
      <c r="S117" s="204">
        <f>PPA!S$58</f>
        <v>365.04336430427787</v>
      </c>
      <c r="T117" s="204">
        <f>PPA!T$58</f>
        <v>388.094451966208</v>
      </c>
      <c r="U117" s="204">
        <f>PPA!U$58</f>
        <v>394.62138951147273</v>
      </c>
      <c r="V117" s="204">
        <f>PPA!V$58</f>
        <v>413.58355522032042</v>
      </c>
      <c r="W117" s="204">
        <f>PPA!W$58</f>
        <v>365.35580403021629</v>
      </c>
      <c r="X117" s="204">
        <f>PPA!X$58</f>
        <v>344.63610437029729</v>
      </c>
      <c r="Y117" s="204">
        <f>PPA!Y$58</f>
        <v>268.60328850261101</v>
      </c>
    </row>
    <row r="118" spans="1:25" ht="12" customHeight="1" x14ac:dyDescent="0.25">
      <c r="A118" s="14" t="s">
        <v>61</v>
      </c>
      <c r="B118" s="204">
        <f>PPA!B$59</f>
        <v>3716.5093880524969</v>
      </c>
      <c r="C118" s="204">
        <f>PPA!C$59</f>
        <v>3498.7592937924601</v>
      </c>
      <c r="D118" s="204">
        <f>PPA!D$59</f>
        <v>3613.7419464362638</v>
      </c>
      <c r="E118" s="204">
        <f>PPA!E$59</f>
        <v>3673.5325056041861</v>
      </c>
      <c r="F118" s="204">
        <f>PPA!F$59</f>
        <v>3304.7464193580172</v>
      </c>
      <c r="G118" s="204">
        <f>PPA!G$59</f>
        <v>2563.779652530211</v>
      </c>
      <c r="H118" s="204">
        <f>PPA!H$59</f>
        <v>3102.8078051032289</v>
      </c>
      <c r="I118" s="204">
        <f>PPA!I$59</f>
        <v>2141.3524487142599</v>
      </c>
      <c r="J118" s="204">
        <f>PPA!J$59</f>
        <v>2062.7650314699049</v>
      </c>
      <c r="K118" s="204">
        <f>PPA!K$59</f>
        <v>1701.729616825919</v>
      </c>
      <c r="L118" s="204">
        <f>PPA!L$59</f>
        <v>1927.861445707498</v>
      </c>
      <c r="M118" s="204">
        <f>PPA!M$59</f>
        <v>1825.032542547948</v>
      </c>
      <c r="N118" s="204">
        <f>PPA!N$59</f>
        <v>1912.655263583548</v>
      </c>
      <c r="O118" s="204">
        <f>PPA!O$59</f>
        <v>2124.8039814246181</v>
      </c>
      <c r="P118" s="204">
        <f>PPA!P$59</f>
        <v>1976.3418279714949</v>
      </c>
      <c r="Q118" s="204">
        <f>PPA!Q$59</f>
        <v>1851.5114024471391</v>
      </c>
      <c r="R118" s="204">
        <f>PPA!R$59</f>
        <v>1861.1421922208369</v>
      </c>
      <c r="S118" s="204">
        <f>PPA!S$59</f>
        <v>1733.291992418232</v>
      </c>
      <c r="T118" s="204">
        <f>PPA!T$59</f>
        <v>1849.1971735207969</v>
      </c>
      <c r="U118" s="204">
        <f>PPA!U$59</f>
        <v>1720.549988366693</v>
      </c>
      <c r="V118" s="204">
        <f>PPA!V$59</f>
        <v>1657.6164846279789</v>
      </c>
      <c r="W118" s="204">
        <f>PPA!W$59</f>
        <v>1728.621996679396</v>
      </c>
      <c r="X118" s="204">
        <f>PPA!X$59</f>
        <v>1595.7741355670801</v>
      </c>
      <c r="Y118" s="204">
        <f>PPA!Y$59</f>
        <v>1320.5401950858479</v>
      </c>
    </row>
    <row r="119" spans="1:25" ht="12" customHeight="1" x14ac:dyDescent="0.25">
      <c r="A119" s="14" t="s">
        <v>62</v>
      </c>
      <c r="B119" s="204">
        <f>PPA!B$60</f>
        <v>59.59067766852489</v>
      </c>
      <c r="C119" s="204">
        <f>PPA!C$60</f>
        <v>53.481119049870138</v>
      </c>
      <c r="D119" s="204">
        <f>PPA!D$60</f>
        <v>55.034276347782608</v>
      </c>
      <c r="E119" s="204">
        <f>PPA!E$60</f>
        <v>60.042498352241438</v>
      </c>
      <c r="F119" s="204">
        <f>PPA!F$60</f>
        <v>41.338971695921707</v>
      </c>
      <c r="G119" s="204">
        <f>PPA!G$60</f>
        <v>35.210218577789533</v>
      </c>
      <c r="H119" s="204">
        <f>PPA!H$60</f>
        <v>44.918196418284552</v>
      </c>
      <c r="I119" s="204">
        <f>PPA!I$60</f>
        <v>18.593489571536502</v>
      </c>
      <c r="J119" s="204">
        <f>PPA!J$60</f>
        <v>25.411624664516719</v>
      </c>
      <c r="K119" s="204">
        <f>PPA!K$60</f>
        <v>24.527356220003469</v>
      </c>
      <c r="L119" s="204">
        <f>PPA!L$60</f>
        <v>42.576916941854797</v>
      </c>
      <c r="M119" s="204">
        <f>PPA!M$60</f>
        <v>45.901293776420943</v>
      </c>
      <c r="N119" s="204">
        <f>PPA!N$60</f>
        <v>45.187037879781847</v>
      </c>
      <c r="O119" s="204">
        <f>PPA!O$60</f>
        <v>59.51907964350265</v>
      </c>
      <c r="P119" s="204">
        <f>PPA!P$60</f>
        <v>54.697309585132558</v>
      </c>
      <c r="Q119" s="204">
        <f>PPA!Q$60</f>
        <v>60.643509578661408</v>
      </c>
      <c r="R119" s="204">
        <f>PPA!R$60</f>
        <v>59.198608076117551</v>
      </c>
      <c r="S119" s="204">
        <f>PPA!S$60</f>
        <v>55.420974131185432</v>
      </c>
      <c r="T119" s="204">
        <f>PPA!T$60</f>
        <v>53.767704279246921</v>
      </c>
      <c r="U119" s="204">
        <f>PPA!U$60</f>
        <v>53.699223733321922</v>
      </c>
      <c r="V119" s="204">
        <f>PPA!V$60</f>
        <v>46.583205198183833</v>
      </c>
      <c r="W119" s="204">
        <f>PPA!W$60</f>
        <v>53.841915016160122</v>
      </c>
      <c r="X119" s="204">
        <f>PPA!X$60</f>
        <v>56.836784723102028</v>
      </c>
      <c r="Y119" s="204">
        <f>PPA!Y$60</f>
        <v>48.600557998230542</v>
      </c>
    </row>
    <row r="120" spans="1:25" ht="12" customHeight="1" x14ac:dyDescent="0.25">
      <c r="A120" s="15" t="s">
        <v>63</v>
      </c>
      <c r="B120" s="206">
        <f>FBT!B$33</f>
        <v>9107.050537439045</v>
      </c>
      <c r="C120" s="206">
        <f>FBT!C$33</f>
        <v>9367.977098880121</v>
      </c>
      <c r="D120" s="206">
        <f>FBT!D$33</f>
        <v>9562.0917934787321</v>
      </c>
      <c r="E120" s="206">
        <f>FBT!E$33</f>
        <v>9185.2555359634316</v>
      </c>
      <c r="F120" s="206">
        <f>FBT!F$33</f>
        <v>9074.6876372421793</v>
      </c>
      <c r="G120" s="206">
        <f>FBT!G$33</f>
        <v>7244.4504841219978</v>
      </c>
      <c r="H120" s="206">
        <f>FBT!H$33</f>
        <v>7326.4735170020294</v>
      </c>
      <c r="I120" s="206">
        <f>FBT!I$33</f>
        <v>7869.0666376833678</v>
      </c>
      <c r="J120" s="206">
        <f>FBT!J$33</f>
        <v>7339.1745448816646</v>
      </c>
      <c r="K120" s="206">
        <f>FBT!K$33</f>
        <v>7063.4023002015674</v>
      </c>
      <c r="L120" s="206">
        <f>FBT!L$33</f>
        <v>7794.8102048423279</v>
      </c>
      <c r="M120" s="206">
        <f>FBT!M$33</f>
        <v>8632.1418202006153</v>
      </c>
      <c r="N120" s="206">
        <f>FBT!N$33</f>
        <v>8291.9872040742794</v>
      </c>
      <c r="O120" s="206">
        <f>FBT!O$33</f>
        <v>7731.694162564786</v>
      </c>
      <c r="P120" s="206">
        <f>FBT!P$33</f>
        <v>7200.9783087557516</v>
      </c>
      <c r="Q120" s="206">
        <f>FBT!Q$33</f>
        <v>7908.1092263405772</v>
      </c>
      <c r="R120" s="206">
        <f>FBT!R$33</f>
        <v>7924.6549544120007</v>
      </c>
      <c r="S120" s="206">
        <f>FBT!S$33</f>
        <v>7671.3009933675148</v>
      </c>
      <c r="T120" s="206">
        <f>FBT!T$33</f>
        <v>7693.4175403003846</v>
      </c>
      <c r="U120" s="206">
        <f>FBT!U$33</f>
        <v>6537.231389222572</v>
      </c>
      <c r="V120" s="206">
        <f>FBT!V$33</f>
        <v>6302.7139614449216</v>
      </c>
      <c r="W120" s="206">
        <f>FBT!W$33</f>
        <v>7093.8410370466536</v>
      </c>
      <c r="X120" s="206">
        <f>FBT!X$33</f>
        <v>6274.1559692953306</v>
      </c>
      <c r="Y120" s="206">
        <f>FBT!Y$33</f>
        <v>5464.3631525355677</v>
      </c>
    </row>
    <row r="121" spans="1:25" ht="12" customHeight="1" x14ac:dyDescent="0.25">
      <c r="A121" s="12" t="s">
        <v>64</v>
      </c>
      <c r="B121" s="204">
        <f>TRE!B$33</f>
        <v>2025.431743319544</v>
      </c>
      <c r="C121" s="204">
        <f>TRE!C$33</f>
        <v>2044.044816839285</v>
      </c>
      <c r="D121" s="204">
        <f>TRE!D$33</f>
        <v>1811.1182943584911</v>
      </c>
      <c r="E121" s="204">
        <f>TRE!E$33</f>
        <v>1890.983576519171</v>
      </c>
      <c r="F121" s="204">
        <f>TRE!F$33</f>
        <v>1985.7400120792311</v>
      </c>
      <c r="G121" s="204">
        <f>TRE!G$33</f>
        <v>1662.556953958991</v>
      </c>
      <c r="H121" s="204">
        <f>TRE!H$33</f>
        <v>1516.6286791194391</v>
      </c>
      <c r="I121" s="204">
        <f>TRE!I$33</f>
        <v>1532.6044678792371</v>
      </c>
      <c r="J121" s="204">
        <f>TRE!J$33</f>
        <v>1025.710408799524</v>
      </c>
      <c r="K121" s="204">
        <f>TRE!K$33</f>
        <v>1126.0459522790591</v>
      </c>
      <c r="L121" s="204">
        <f>TRE!L$33</f>
        <v>1152.2566990789051</v>
      </c>
      <c r="M121" s="204">
        <f>TRE!M$33</f>
        <v>941.86284551938797</v>
      </c>
      <c r="N121" s="204">
        <f>TRE!N$33</f>
        <v>978.48772754851814</v>
      </c>
      <c r="O121" s="204">
        <f>TRE!O$33</f>
        <v>1059.5811399557219</v>
      </c>
      <c r="P121" s="204">
        <f>TRE!P$33</f>
        <v>861.49764763472513</v>
      </c>
      <c r="Q121" s="204">
        <f>TRE!Q$33</f>
        <v>887.11541539630707</v>
      </c>
      <c r="R121" s="204">
        <f>TRE!R$33</f>
        <v>966.64186840467255</v>
      </c>
      <c r="S121" s="204">
        <f>TRE!S$33</f>
        <v>983.09378800637887</v>
      </c>
      <c r="T121" s="204">
        <f>TRE!T$33</f>
        <v>936.18930828241832</v>
      </c>
      <c r="U121" s="204">
        <f>TRE!U$33</f>
        <v>918.05320933748715</v>
      </c>
      <c r="V121" s="204">
        <f>TRE!V$33</f>
        <v>618.17642210768361</v>
      </c>
      <c r="W121" s="204">
        <f>TRE!W$33</f>
        <v>914.09283046159851</v>
      </c>
      <c r="X121" s="204">
        <f>TRE!X$33</f>
        <v>751.51871277312057</v>
      </c>
      <c r="Y121" s="204">
        <f>TRE!Y$33</f>
        <v>692.91246042009334</v>
      </c>
    </row>
    <row r="122" spans="1:25" ht="12" customHeight="1" x14ac:dyDescent="0.25">
      <c r="A122" s="12" t="s">
        <v>65</v>
      </c>
      <c r="B122" s="204">
        <f>MAE!B$33</f>
        <v>2945.0802347985859</v>
      </c>
      <c r="C122" s="204">
        <f>MAE!C$33</f>
        <v>2946.6705185984979</v>
      </c>
      <c r="D122" s="204">
        <f>MAE!D$33</f>
        <v>2687.318714519557</v>
      </c>
      <c r="E122" s="204">
        <f>MAE!E$33</f>
        <v>2852.6403380388492</v>
      </c>
      <c r="F122" s="204">
        <f>MAE!F$33</f>
        <v>2791.1548198790629</v>
      </c>
      <c r="G122" s="204">
        <f>MAE!G$33</f>
        <v>2650.046067719245</v>
      </c>
      <c r="H122" s="204">
        <f>MAE!H$33</f>
        <v>2680.8400472385679</v>
      </c>
      <c r="I122" s="204">
        <f>MAE!I$33</f>
        <v>2509.609582799083</v>
      </c>
      <c r="J122" s="204">
        <f>MAE!J$33</f>
        <v>1917.0352634418721</v>
      </c>
      <c r="K122" s="204">
        <f>MAE!K$33</f>
        <v>1870.2376217982589</v>
      </c>
      <c r="L122" s="204">
        <f>MAE!L$33</f>
        <v>2151.0502567197032</v>
      </c>
      <c r="M122" s="204">
        <f>MAE!M$33</f>
        <v>2286.835422839757</v>
      </c>
      <c r="N122" s="204">
        <f>MAE!N$33</f>
        <v>2332.5943295273528</v>
      </c>
      <c r="O122" s="204">
        <f>MAE!O$33</f>
        <v>2583.0320461310389</v>
      </c>
      <c r="P122" s="204">
        <f>MAE!P$33</f>
        <v>2198.5694550699782</v>
      </c>
      <c r="Q122" s="204">
        <f>MAE!Q$33</f>
        <v>2102.9571869668171</v>
      </c>
      <c r="R122" s="204">
        <f>MAE!R$33</f>
        <v>2202.850826650299</v>
      </c>
      <c r="S122" s="204">
        <f>MAE!S$33</f>
        <v>2042.237530414279</v>
      </c>
      <c r="T122" s="204">
        <f>MAE!T$33</f>
        <v>1663.006638178452</v>
      </c>
      <c r="U122" s="204">
        <f>MAE!U$33</f>
        <v>1642.1742695578209</v>
      </c>
      <c r="V122" s="204">
        <f>MAE!V$33</f>
        <v>1295.497666356473</v>
      </c>
      <c r="W122" s="204">
        <f>MAE!W$33</f>
        <v>1785.623218756155</v>
      </c>
      <c r="X122" s="204">
        <f>MAE!X$33</f>
        <v>1538.403260271617</v>
      </c>
      <c r="Y122" s="204">
        <f>MAE!Y$33</f>
        <v>1274.498915795509</v>
      </c>
    </row>
    <row r="123" spans="1:25" ht="12" customHeight="1" x14ac:dyDescent="0.25">
      <c r="A123" s="12" t="s">
        <v>66</v>
      </c>
      <c r="B123" s="204">
        <f>TEL!B$33</f>
        <v>3267.8233894776172</v>
      </c>
      <c r="C123" s="204">
        <f>TEL!C$33</f>
        <v>3656.9640139186222</v>
      </c>
      <c r="D123" s="204">
        <f>TEL!D$33</f>
        <v>3572.6956354786448</v>
      </c>
      <c r="E123" s="204">
        <f>TEL!E$33</f>
        <v>3559.3816294786511</v>
      </c>
      <c r="F123" s="204">
        <f>TEL!F$33</f>
        <v>3131.8783516776198</v>
      </c>
      <c r="G123" s="204">
        <f>TEL!G$33</f>
        <v>855.89998343753496</v>
      </c>
      <c r="H123" s="204">
        <f>TEL!H$33</f>
        <v>914.49361043809245</v>
      </c>
      <c r="I123" s="204">
        <f>TEL!I$33</f>
        <v>671.07334895857923</v>
      </c>
      <c r="J123" s="204">
        <f>TEL!J$33</f>
        <v>669.80190383810532</v>
      </c>
      <c r="K123" s="204">
        <f>TEL!K$33</f>
        <v>502.57889531768637</v>
      </c>
      <c r="L123" s="204">
        <f>TEL!L$33</f>
        <v>425.11438511770791</v>
      </c>
      <c r="M123" s="204">
        <f>TEL!M$33</f>
        <v>487.73833991771698</v>
      </c>
      <c r="N123" s="204">
        <f>TEL!N$33</f>
        <v>419.40291894877879</v>
      </c>
      <c r="O123" s="204">
        <f>TEL!O$33</f>
        <v>435.89566726985652</v>
      </c>
      <c r="P123" s="204">
        <f>TEL!P$33</f>
        <v>381.65235410088212</v>
      </c>
      <c r="Q123" s="204">
        <f>TEL!Q$33</f>
        <v>390.27608194835352</v>
      </c>
      <c r="R123" s="204">
        <f>TEL!R$33</f>
        <v>416.71526526592118</v>
      </c>
      <c r="S123" s="204">
        <f>TEL!S$33</f>
        <v>463.30197685196327</v>
      </c>
      <c r="T123" s="204">
        <f>TEL!T$33</f>
        <v>331.27703597284341</v>
      </c>
      <c r="U123" s="204">
        <f>TEL!U$33</f>
        <v>286.13609597358391</v>
      </c>
      <c r="V123" s="204">
        <f>TEL!V$33</f>
        <v>199.39505857125869</v>
      </c>
      <c r="W123" s="204">
        <f>TEL!W$33</f>
        <v>306.588220652129</v>
      </c>
      <c r="X123" s="204">
        <f>TEL!X$33</f>
        <v>277.63079630903599</v>
      </c>
      <c r="Y123" s="204">
        <f>TEL!Y$33</f>
        <v>254.34441351140589</v>
      </c>
    </row>
    <row r="124" spans="1:25" ht="12" customHeight="1" x14ac:dyDescent="0.25">
      <c r="A124" s="12" t="s">
        <v>67</v>
      </c>
      <c r="B124" s="204">
        <f>WWP!B$33</f>
        <v>0</v>
      </c>
      <c r="C124" s="204">
        <f>WWP!C$33</f>
        <v>0</v>
      </c>
      <c r="D124" s="204">
        <f>WWP!D$33</f>
        <v>0</v>
      </c>
      <c r="E124" s="204">
        <f>WWP!E$33</f>
        <v>76.908413159996186</v>
      </c>
      <c r="F124" s="204">
        <f>WWP!F$33</f>
        <v>52.211951280080619</v>
      </c>
      <c r="G124" s="204">
        <f>WWP!G$33</f>
        <v>108.2213100002881</v>
      </c>
      <c r="H124" s="204">
        <f>WWP!H$33</f>
        <v>123.8722372804032</v>
      </c>
      <c r="I124" s="204">
        <f>WWP!I$33</f>
        <v>138.83327424034081</v>
      </c>
      <c r="J124" s="204">
        <f>WWP!J$33</f>
        <v>290.69598168057649</v>
      </c>
      <c r="K124" s="204">
        <f>WWP!K$33</f>
        <v>218.53392156042031</v>
      </c>
      <c r="L124" s="204">
        <f>WWP!L$33</f>
        <v>221.279484240394</v>
      </c>
      <c r="M124" s="204">
        <f>WWP!M$33</f>
        <v>260.51628960050039</v>
      </c>
      <c r="N124" s="204">
        <f>WWP!N$33</f>
        <v>261.41179569825579</v>
      </c>
      <c r="O124" s="204">
        <f>WWP!O$33</f>
        <v>236.1190477374787</v>
      </c>
      <c r="P124" s="204">
        <f>WWP!P$33</f>
        <v>224.98747115313441</v>
      </c>
      <c r="Q124" s="204">
        <f>WWP!Q$33</f>
        <v>234.26280751168889</v>
      </c>
      <c r="R124" s="204">
        <f>WWP!R$33</f>
        <v>214.30120502341859</v>
      </c>
      <c r="S124" s="204">
        <f>WWP!S$33</f>
        <v>253.85033039937281</v>
      </c>
      <c r="T124" s="204">
        <f>WWP!T$33</f>
        <v>265.766927083805</v>
      </c>
      <c r="U124" s="204">
        <f>WWP!U$33</f>
        <v>223.08539909563791</v>
      </c>
      <c r="V124" s="204">
        <f>WWP!V$33</f>
        <v>191.29376827797509</v>
      </c>
      <c r="W124" s="204">
        <f>WWP!W$33</f>
        <v>237.27970882805519</v>
      </c>
      <c r="X124" s="204">
        <f>WWP!X$33</f>
        <v>192.68364677949509</v>
      </c>
      <c r="Y124" s="204">
        <f>WWP!Y$33</f>
        <v>226.05912266169349</v>
      </c>
    </row>
    <row r="125" spans="1:25" ht="12" customHeight="1" x14ac:dyDescent="0.25">
      <c r="A125" s="12" t="s">
        <v>68</v>
      </c>
      <c r="B125" s="204">
        <f>OIS!B$33</f>
        <v>9701.9988487275805</v>
      </c>
      <c r="C125" s="204">
        <f>OIS!C$33</f>
        <v>10486.86879024331</v>
      </c>
      <c r="D125" s="204">
        <f>OIS!D$33</f>
        <v>7684.0657318761969</v>
      </c>
      <c r="E125" s="204">
        <f>OIS!E$33</f>
        <v>6887.8385722807188</v>
      </c>
      <c r="F125" s="204">
        <f>OIS!F$33</f>
        <v>6712.7765220004721</v>
      </c>
      <c r="G125" s="204">
        <f>OIS!G$33</f>
        <v>13822.5241454364</v>
      </c>
      <c r="H125" s="204">
        <f>OIS!H$33</f>
        <v>13849.678663560429</v>
      </c>
      <c r="I125" s="204">
        <f>OIS!I$33</f>
        <v>13840.388403481949</v>
      </c>
      <c r="J125" s="204">
        <f>OIS!J$33</f>
        <v>14243.118824161</v>
      </c>
      <c r="K125" s="204">
        <f>OIS!K$33</f>
        <v>8777.6295829219907</v>
      </c>
      <c r="L125" s="204">
        <f>OIS!L$33</f>
        <v>11205.39164844205</v>
      </c>
      <c r="M125" s="204">
        <f>OIS!M$33</f>
        <v>5749.4285770125362</v>
      </c>
      <c r="N125" s="204">
        <f>OIS!N$33</f>
        <v>5554.5401214417916</v>
      </c>
      <c r="O125" s="204">
        <f>OIS!O$33</f>
        <v>5561.110956442777</v>
      </c>
      <c r="P125" s="204">
        <f>OIS!P$33</f>
        <v>5438.3027215257944</v>
      </c>
      <c r="Q125" s="204">
        <f>OIS!Q$33</f>
        <v>5405.2878824672443</v>
      </c>
      <c r="R125" s="204">
        <f>OIS!R$33</f>
        <v>5406.6781179734899</v>
      </c>
      <c r="S125" s="204">
        <f>OIS!S$33</f>
        <v>5364.957366136362</v>
      </c>
      <c r="T125" s="204">
        <f>OIS!T$33</f>
        <v>5121.8198044620631</v>
      </c>
      <c r="U125" s="204">
        <f>OIS!U$33</f>
        <v>5063.9868850610101</v>
      </c>
      <c r="V125" s="204">
        <f>OIS!V$33</f>
        <v>4485.0498262283891</v>
      </c>
      <c r="W125" s="204">
        <f>OIS!W$33</f>
        <v>5182.3549285368399</v>
      </c>
      <c r="X125" s="204">
        <f>OIS!X$33</f>
        <v>4941.4017409099206</v>
      </c>
      <c r="Y125" s="204">
        <f>OIS!Y$33</f>
        <v>4782.4862504957518</v>
      </c>
    </row>
    <row r="126" spans="1:25" ht="12" customHeight="1" x14ac:dyDescent="0.25">
      <c r="A126" s="28" t="s">
        <v>85</v>
      </c>
      <c r="B126" s="214">
        <f>Ind_Summary_emi!B43</f>
        <v>1115.73801</v>
      </c>
      <c r="C126" s="214">
        <f>Ind_Summary_emi!C43</f>
        <v>1109.5209299999999</v>
      </c>
      <c r="D126" s="214">
        <f>Ind_Summary_emi!D43</f>
        <v>966.98009999999999</v>
      </c>
      <c r="E126" s="214">
        <f>Ind_Summary_emi!E43</f>
        <v>958.70189000000005</v>
      </c>
      <c r="F126" s="214">
        <f>Ind_Summary_emi!F43</f>
        <v>1087.0735299999999</v>
      </c>
      <c r="G126" s="214">
        <f>Ind_Summary_emi!G43</f>
        <v>1138.83663</v>
      </c>
      <c r="H126" s="214">
        <f>Ind_Summary_emi!H43</f>
        <v>987.60635000000002</v>
      </c>
      <c r="I126" s="214">
        <f>Ind_Summary_emi!I43</f>
        <v>1193.8051</v>
      </c>
      <c r="J126" s="214">
        <f>Ind_Summary_emi!J43</f>
        <v>1044.67418</v>
      </c>
      <c r="K126" s="214">
        <f>Ind_Summary_emi!K43</f>
        <v>935.72103000000004</v>
      </c>
      <c r="L126" s="214">
        <f>Ind_Summary_emi!L43</f>
        <v>991.03363999999999</v>
      </c>
      <c r="M126" s="214">
        <f>Ind_Summary_emi!M43</f>
        <v>954.31753999999989</v>
      </c>
      <c r="N126" s="214">
        <f>Ind_Summary_emi!N43</f>
        <v>915.85570999999993</v>
      </c>
      <c r="O126" s="214">
        <f>Ind_Summary_emi!O43</f>
        <v>990.20733999999993</v>
      </c>
      <c r="P126" s="214">
        <f>Ind_Summary_emi!P43</f>
        <v>987.58490999999992</v>
      </c>
      <c r="Q126" s="214">
        <f>Ind_Summary_emi!Q43</f>
        <v>893.59200999999996</v>
      </c>
      <c r="R126" s="214">
        <f>Ind_Summary_emi!R43</f>
        <v>927.8606299999999</v>
      </c>
      <c r="S126" s="214">
        <f>Ind_Summary_emi!S43</f>
        <v>741.27860999999996</v>
      </c>
      <c r="T126" s="214">
        <f>Ind_Summary_emi!T43</f>
        <v>802.10937000000001</v>
      </c>
      <c r="U126" s="214">
        <f>Ind_Summary_emi!U43</f>
        <v>752.05308000000002</v>
      </c>
      <c r="V126" s="214">
        <f>Ind_Summary_emi!V43</f>
        <v>733.29944</v>
      </c>
      <c r="W126" s="214">
        <f>Ind_Summary_emi!W43</f>
        <v>1037.8197299999999</v>
      </c>
      <c r="X126" s="214">
        <f>Ind_Summary_emi!X43</f>
        <v>1132.4612099999999</v>
      </c>
      <c r="Y126" s="214">
        <f>Ind_Summary_emi!Y43</f>
        <v>939.76566000000003</v>
      </c>
    </row>
    <row r="128" spans="1:25" ht="12" customHeight="1" x14ac:dyDescent="0.25">
      <c r="A128" s="30" t="s">
        <v>86</v>
      </c>
      <c r="B128" s="203">
        <f t="shared" ref="B128:Y128" si="8">IF(B29=0,"",B29/B3*1000)</f>
        <v>87.362136565316291</v>
      </c>
      <c r="C128" s="203">
        <f t="shared" si="8"/>
        <v>91.145622479212307</v>
      </c>
      <c r="D128" s="203">
        <f t="shared" si="8"/>
        <v>89.831250952380074</v>
      </c>
      <c r="E128" s="203">
        <f t="shared" si="8"/>
        <v>90.495914943291439</v>
      </c>
      <c r="F128" s="203">
        <f t="shared" si="8"/>
        <v>86.296644069078525</v>
      </c>
      <c r="G128" s="203">
        <f t="shared" si="8"/>
        <v>88.816887419048399</v>
      </c>
      <c r="H128" s="203">
        <f t="shared" si="8"/>
        <v>84.191856379896819</v>
      </c>
      <c r="I128" s="203">
        <f t="shared" si="8"/>
        <v>83.642501981464548</v>
      </c>
      <c r="J128" s="203">
        <f t="shared" si="8"/>
        <v>82.824457606327783</v>
      </c>
      <c r="K128" s="203">
        <f t="shared" si="8"/>
        <v>73.73429750454244</v>
      </c>
      <c r="L128" s="203">
        <f t="shared" si="8"/>
        <v>78.532826903121489</v>
      </c>
      <c r="M128" s="203">
        <f t="shared" si="8"/>
        <v>81.516383028463707</v>
      </c>
      <c r="N128" s="203">
        <f t="shared" si="8"/>
        <v>81.866308451171463</v>
      </c>
      <c r="O128" s="203">
        <f t="shared" si="8"/>
        <v>80.739546267484357</v>
      </c>
      <c r="P128" s="203">
        <f t="shared" si="8"/>
        <v>77.21563708361569</v>
      </c>
      <c r="Q128" s="203">
        <f t="shared" si="8"/>
        <v>76.052779831230183</v>
      </c>
      <c r="R128" s="203">
        <f t="shared" si="8"/>
        <v>78.33232039335229</v>
      </c>
      <c r="S128" s="203">
        <f t="shared" si="8"/>
        <v>74.188399982947274</v>
      </c>
      <c r="T128" s="203">
        <f t="shared" si="8"/>
        <v>74.398953534841226</v>
      </c>
      <c r="U128" s="203">
        <f t="shared" si="8"/>
        <v>70.955383318724387</v>
      </c>
      <c r="V128" s="203">
        <f t="shared" si="8"/>
        <v>74.389843661210264</v>
      </c>
      <c r="W128" s="203">
        <f t="shared" si="8"/>
        <v>75.427963010217496</v>
      </c>
      <c r="X128" s="203">
        <f t="shared" si="8"/>
        <v>69.046934281702192</v>
      </c>
      <c r="Y128" s="203">
        <f t="shared" si="8"/>
        <v>61.471588903179068</v>
      </c>
    </row>
    <row r="129" spans="1:25" ht="12" customHeight="1" x14ac:dyDescent="0.25">
      <c r="A129" s="12" t="s">
        <v>14</v>
      </c>
      <c r="B129" s="204">
        <f t="shared" ref="B129:Y129" si="9">IF(B52=0,"",B52/B4*1000)</f>
        <v>252.43581108503582</v>
      </c>
      <c r="C129" s="204">
        <f t="shared" si="9"/>
        <v>292.53777481506228</v>
      </c>
      <c r="D129" s="204">
        <f t="shared" si="9"/>
        <v>346.16261725153464</v>
      </c>
      <c r="E129" s="204">
        <f t="shared" si="9"/>
        <v>352.03553628164781</v>
      </c>
      <c r="F129" s="204">
        <f t="shared" si="9"/>
        <v>314.39095381916496</v>
      </c>
      <c r="G129" s="204">
        <f t="shared" si="9"/>
        <v>324.78682864266835</v>
      </c>
      <c r="H129" s="204">
        <f t="shared" si="9"/>
        <v>355.55752141407828</v>
      </c>
      <c r="I129" s="204">
        <f t="shared" si="9"/>
        <v>309.77326495461489</v>
      </c>
      <c r="J129" s="204">
        <f t="shared" si="9"/>
        <v>244.97270404454306</v>
      </c>
      <c r="K129" s="204">
        <f t="shared" si="9"/>
        <v>298.0937141231542</v>
      </c>
      <c r="L129" s="204">
        <f t="shared" si="9"/>
        <v>339.69933096095355</v>
      </c>
      <c r="M129" s="204">
        <f t="shared" si="9"/>
        <v>299.14811759348203</v>
      </c>
      <c r="N129" s="204">
        <f t="shared" si="9"/>
        <v>427.04665861880392</v>
      </c>
      <c r="O129" s="204">
        <f t="shared" si="9"/>
        <v>415.57812745948632</v>
      </c>
      <c r="P129" s="204">
        <f t="shared" si="9"/>
        <v>483.5929901778353</v>
      </c>
      <c r="Q129" s="204">
        <f t="shared" si="9"/>
        <v>443.87071709544171</v>
      </c>
      <c r="R129" s="204">
        <f t="shared" si="9"/>
        <v>504.50792713503813</v>
      </c>
      <c r="S129" s="204">
        <f t="shared" si="9"/>
        <v>434.15769584543051</v>
      </c>
      <c r="T129" s="204">
        <f t="shared" si="9"/>
        <v>443.42145566250184</v>
      </c>
      <c r="U129" s="204">
        <f t="shared" si="9"/>
        <v>568.85168949099841</v>
      </c>
      <c r="V129" s="204">
        <f t="shared" si="9"/>
        <v>669.06061025168901</v>
      </c>
      <c r="W129" s="204">
        <f t="shared" si="9"/>
        <v>543.50173490349948</v>
      </c>
      <c r="X129" s="204">
        <f t="shared" si="9"/>
        <v>231.72671461271</v>
      </c>
      <c r="Y129" s="204">
        <f t="shared" si="9"/>
        <v>229.12069907819654</v>
      </c>
    </row>
    <row r="130" spans="1:25" ht="12" customHeight="1" x14ac:dyDescent="0.25">
      <c r="A130" s="13" t="s">
        <v>18</v>
      </c>
      <c r="B130" s="205">
        <f t="shared" ref="B130:Y130" si="10">IF(B55=0,"",B55/B5*1000)</f>
        <v>544.44089254783864</v>
      </c>
      <c r="C130" s="205">
        <f t="shared" si="10"/>
        <v>548.82222060078584</v>
      </c>
      <c r="D130" s="205">
        <f t="shared" si="10"/>
        <v>630.97629943942866</v>
      </c>
      <c r="E130" s="205">
        <f t="shared" si="10"/>
        <v>600.29498121123913</v>
      </c>
      <c r="F130" s="205">
        <f t="shared" si="10"/>
        <v>544.59616510520209</v>
      </c>
      <c r="G130" s="205">
        <f t="shared" si="10"/>
        <v>589.33762755073872</v>
      </c>
      <c r="H130" s="205">
        <f t="shared" si="10"/>
        <v>527.20712059263008</v>
      </c>
      <c r="I130" s="205">
        <f t="shared" si="10"/>
        <v>442.12004530327221</v>
      </c>
      <c r="J130" s="205">
        <f t="shared" si="10"/>
        <v>387.01792586874893</v>
      </c>
      <c r="K130" s="205">
        <f t="shared" si="10"/>
        <v>404.15269155359465</v>
      </c>
      <c r="L130" s="205">
        <f t="shared" si="10"/>
        <v>343.09216766137433</v>
      </c>
      <c r="M130" s="205">
        <f t="shared" si="10"/>
        <v>348.60434145575709</v>
      </c>
      <c r="N130" s="205">
        <f t="shared" si="10"/>
        <v>321.601116114908</v>
      </c>
      <c r="O130" s="205">
        <f t="shared" si="10"/>
        <v>317.15074270941909</v>
      </c>
      <c r="P130" s="205">
        <f t="shared" si="10"/>
        <v>307.55497673449452</v>
      </c>
      <c r="Q130" s="205">
        <f t="shared" si="10"/>
        <v>297.54429915180839</v>
      </c>
      <c r="R130" s="205">
        <f t="shared" si="10"/>
        <v>325.52356974339989</v>
      </c>
      <c r="S130" s="205">
        <f t="shared" si="10"/>
        <v>341.64722462662246</v>
      </c>
      <c r="T130" s="205">
        <f t="shared" si="10"/>
        <v>412.54781030679283</v>
      </c>
      <c r="U130" s="205">
        <f t="shared" si="10"/>
        <v>420.84655426086834</v>
      </c>
      <c r="V130" s="205">
        <f t="shared" si="10"/>
        <v>485.80379121801428</v>
      </c>
      <c r="W130" s="205">
        <f t="shared" si="10"/>
        <v>479.27527789655153</v>
      </c>
      <c r="X130" s="205">
        <f t="shared" si="10"/>
        <v>251.68884908063089</v>
      </c>
      <c r="Y130" s="205">
        <f t="shared" si="10"/>
        <v>259.68814052370067</v>
      </c>
    </row>
    <row r="131" spans="1:25" ht="12" customHeight="1" x14ac:dyDescent="0.25">
      <c r="A131" s="14" t="s">
        <v>45</v>
      </c>
      <c r="B131" s="204">
        <f t="shared" ref="B131:Y131" si="11">IF(B56=0,"",B56/B6*1000)</f>
        <v>788.67587000426261</v>
      </c>
      <c r="C131" s="204">
        <f t="shared" si="11"/>
        <v>600.94729002222459</v>
      </c>
      <c r="D131" s="204">
        <f t="shared" si="11"/>
        <v>715.13604848211662</v>
      </c>
      <c r="E131" s="204">
        <f t="shared" si="11"/>
        <v>852.01335778631289</v>
      </c>
      <c r="F131" s="204">
        <f t="shared" si="11"/>
        <v>853.03399089267134</v>
      </c>
      <c r="G131" s="204">
        <f t="shared" si="11"/>
        <v>1033.9707448050692</v>
      </c>
      <c r="H131" s="204">
        <f t="shared" si="11"/>
        <v>1188.1068644231666</v>
      </c>
      <c r="I131" s="204">
        <f t="shared" si="11"/>
        <v>1011.2861482634235</v>
      </c>
      <c r="J131" s="204">
        <f t="shared" si="11"/>
        <v>1017.5220765279855</v>
      </c>
      <c r="K131" s="204">
        <f t="shared" si="11"/>
        <v>903.16442806667567</v>
      </c>
      <c r="L131" s="204">
        <f t="shared" si="11"/>
        <v>1058.6553154883709</v>
      </c>
      <c r="M131" s="204">
        <f t="shared" si="11"/>
        <v>1134.8321810775612</v>
      </c>
      <c r="N131" s="204">
        <f t="shared" si="11"/>
        <v>869.44606806993386</v>
      </c>
      <c r="O131" s="204">
        <f t="shared" si="11"/>
        <v>669.06503654724861</v>
      </c>
      <c r="P131" s="204">
        <f t="shared" si="11"/>
        <v>580.1248035623222</v>
      </c>
      <c r="Q131" s="204">
        <f t="shared" si="11"/>
        <v>527.70977090828274</v>
      </c>
      <c r="R131" s="204">
        <f t="shared" si="11"/>
        <v>594.00732105152247</v>
      </c>
      <c r="S131" s="204">
        <f t="shared" si="11"/>
        <v>581.38508998379245</v>
      </c>
      <c r="T131" s="204">
        <f t="shared" si="11"/>
        <v>763.57922279720037</v>
      </c>
      <c r="U131" s="204">
        <f t="shared" si="11"/>
        <v>744.07914253402703</v>
      </c>
      <c r="V131" s="204">
        <f t="shared" si="11"/>
        <v>1019.3560760134728</v>
      </c>
      <c r="W131" s="204">
        <f t="shared" si="11"/>
        <v>1096.1645593622136</v>
      </c>
      <c r="X131" s="204">
        <f t="shared" si="11"/>
        <v>508.71816881837731</v>
      </c>
      <c r="Y131" s="204">
        <f t="shared" si="11"/>
        <v>942.83904122504919</v>
      </c>
    </row>
    <row r="132" spans="1:25" ht="12" customHeight="1" x14ac:dyDescent="0.25">
      <c r="A132" s="14" t="s">
        <v>58</v>
      </c>
      <c r="B132" s="204">
        <f t="shared" ref="B132:Y132" si="12">IF(B57=0,"",B57/B7*1000)</f>
        <v>341.8562070982922</v>
      </c>
      <c r="C132" s="204">
        <f t="shared" si="12"/>
        <v>361.46412671032334</v>
      </c>
      <c r="D132" s="204">
        <f t="shared" si="12"/>
        <v>428.10014307107667</v>
      </c>
      <c r="E132" s="204">
        <f t="shared" si="12"/>
        <v>414.72444732121841</v>
      </c>
      <c r="F132" s="204">
        <f t="shared" si="12"/>
        <v>383.56929614787958</v>
      </c>
      <c r="G132" s="204">
        <f t="shared" si="12"/>
        <v>381.40822645216974</v>
      </c>
      <c r="H132" s="204">
        <f t="shared" si="12"/>
        <v>389.31179072051299</v>
      </c>
      <c r="I132" s="204">
        <f t="shared" si="12"/>
        <v>320.85032463036242</v>
      </c>
      <c r="J132" s="204">
        <f t="shared" si="12"/>
        <v>282.97355980362352</v>
      </c>
      <c r="K132" s="204">
        <f t="shared" si="12"/>
        <v>394.84160864264561</v>
      </c>
      <c r="L132" s="204">
        <f t="shared" si="12"/>
        <v>351.80300931335296</v>
      </c>
      <c r="M132" s="204">
        <f t="shared" si="12"/>
        <v>326.50937709238508</v>
      </c>
      <c r="N132" s="204">
        <f t="shared" si="12"/>
        <v>316.53569397182559</v>
      </c>
      <c r="O132" s="204">
        <f t="shared" si="12"/>
        <v>328.5238488514517</v>
      </c>
      <c r="P132" s="204">
        <f t="shared" si="12"/>
        <v>289.1573682713605</v>
      </c>
      <c r="Q132" s="204">
        <f t="shared" si="12"/>
        <v>294.11302548464494</v>
      </c>
      <c r="R132" s="204">
        <f t="shared" si="12"/>
        <v>325.00771623808873</v>
      </c>
      <c r="S132" s="204">
        <f t="shared" si="12"/>
        <v>320.7097058692716</v>
      </c>
      <c r="T132" s="204">
        <f t="shared" si="12"/>
        <v>384.51401535286067</v>
      </c>
      <c r="U132" s="204">
        <f t="shared" si="12"/>
        <v>370.02356336043368</v>
      </c>
      <c r="V132" s="204">
        <f t="shared" si="12"/>
        <v>507.41194260940802</v>
      </c>
      <c r="W132" s="204">
        <f t="shared" si="12"/>
        <v>556.70625569297499</v>
      </c>
      <c r="X132" s="204">
        <f t="shared" si="12"/>
        <v>240.74583026020306</v>
      </c>
      <c r="Y132" s="204">
        <f t="shared" si="12"/>
        <v>223.09389490478912</v>
      </c>
    </row>
    <row r="133" spans="1:25" ht="12" customHeight="1" x14ac:dyDescent="0.25">
      <c r="A133" s="14" t="s">
        <v>47</v>
      </c>
      <c r="B133" s="204">
        <f t="shared" ref="B133:Y133" si="13">IF(B60=0,"",B60/B8*1000)</f>
        <v>1192.3841238438145</v>
      </c>
      <c r="C133" s="204">
        <f t="shared" si="13"/>
        <v>1180.8702528564847</v>
      </c>
      <c r="D133" s="204">
        <f t="shared" si="13"/>
        <v>1310.1409845856533</v>
      </c>
      <c r="E133" s="204">
        <f t="shared" si="13"/>
        <v>1230.2412869046564</v>
      </c>
      <c r="F133" s="204">
        <f t="shared" si="13"/>
        <v>1055.596843977984</v>
      </c>
      <c r="G133" s="204">
        <f t="shared" si="13"/>
        <v>1273.2573408431497</v>
      </c>
      <c r="H133" s="204">
        <f t="shared" si="13"/>
        <v>800.48637411376728</v>
      </c>
      <c r="I133" s="204">
        <f t="shared" si="13"/>
        <v>688.12741839678722</v>
      </c>
      <c r="J133" s="204">
        <f t="shared" si="13"/>
        <v>531.10757759335274</v>
      </c>
      <c r="K133" s="204">
        <f t="shared" si="13"/>
        <v>343.98479042365591</v>
      </c>
      <c r="L133" s="204">
        <f t="shared" si="13"/>
        <v>227.50778960163635</v>
      </c>
      <c r="M133" s="204">
        <f t="shared" si="13"/>
        <v>267.07643010413273</v>
      </c>
      <c r="N133" s="204">
        <f t="shared" si="13"/>
        <v>254.68765022618041</v>
      </c>
      <c r="O133" s="204">
        <f t="shared" si="13"/>
        <v>259.14533958696711</v>
      </c>
      <c r="P133" s="204">
        <f t="shared" si="13"/>
        <v>291.56101735835267</v>
      </c>
      <c r="Q133" s="204">
        <f t="shared" si="13"/>
        <v>263.6248782685999</v>
      </c>
      <c r="R133" s="204">
        <f t="shared" si="13"/>
        <v>284.94723940530548</v>
      </c>
      <c r="S133" s="204">
        <f t="shared" si="13"/>
        <v>330.94778948681108</v>
      </c>
      <c r="T133" s="204">
        <f t="shared" si="13"/>
        <v>394.84157346231422</v>
      </c>
      <c r="U133" s="204">
        <f t="shared" si="13"/>
        <v>450.41861222577705</v>
      </c>
      <c r="V133" s="204">
        <f t="shared" si="13"/>
        <v>382.18733594895144</v>
      </c>
      <c r="W133" s="204">
        <f t="shared" si="13"/>
        <v>323.02456641987948</v>
      </c>
      <c r="X133" s="204">
        <f t="shared" si="13"/>
        <v>215.28798864812509</v>
      </c>
      <c r="Y133" s="204">
        <f t="shared" si="13"/>
        <v>231.3444033530451</v>
      </c>
    </row>
    <row r="134" spans="1:25" ht="12" customHeight="1" x14ac:dyDescent="0.25">
      <c r="A134" s="13" t="s">
        <v>19</v>
      </c>
      <c r="B134" s="205">
        <f t="shared" ref="B134:Y134" si="14">IF(B61=0,"",B61/B9*1000)</f>
        <v>172.49355280297124</v>
      </c>
      <c r="C134" s="205">
        <f t="shared" si="14"/>
        <v>189.40745933629927</v>
      </c>
      <c r="D134" s="205">
        <f t="shared" si="14"/>
        <v>187.30694670058327</v>
      </c>
      <c r="E134" s="205">
        <f t="shared" si="14"/>
        <v>195.60022954598</v>
      </c>
      <c r="F134" s="205">
        <f t="shared" si="14"/>
        <v>173.66900039328641</v>
      </c>
      <c r="G134" s="205">
        <f t="shared" si="14"/>
        <v>162.90415496861013</v>
      </c>
      <c r="H134" s="205">
        <f t="shared" si="14"/>
        <v>135.5513980960707</v>
      </c>
      <c r="I134" s="205">
        <f t="shared" si="14"/>
        <v>145.11139158834504</v>
      </c>
      <c r="J134" s="205">
        <f t="shared" si="14"/>
        <v>172.64072522630502</v>
      </c>
      <c r="K134" s="205">
        <f t="shared" si="14"/>
        <v>140.09813963985394</v>
      </c>
      <c r="L134" s="205">
        <f t="shared" si="14"/>
        <v>133.43046869550037</v>
      </c>
      <c r="M134" s="205">
        <f t="shared" si="14"/>
        <v>238.16256631031442</v>
      </c>
      <c r="N134" s="205">
        <f t="shared" si="14"/>
        <v>233.30856074046133</v>
      </c>
      <c r="O134" s="205">
        <f t="shared" si="14"/>
        <v>224.61231985874127</v>
      </c>
      <c r="P134" s="205">
        <f t="shared" si="14"/>
        <v>210.68823161598635</v>
      </c>
      <c r="Q134" s="205">
        <f t="shared" si="14"/>
        <v>187.34307481183157</v>
      </c>
      <c r="R134" s="205">
        <f t="shared" si="14"/>
        <v>194.48723704921215</v>
      </c>
      <c r="S134" s="205">
        <f t="shared" si="14"/>
        <v>173.76888897121398</v>
      </c>
      <c r="T134" s="205">
        <f t="shared" si="14"/>
        <v>183.72075682530499</v>
      </c>
      <c r="U134" s="205">
        <f t="shared" si="14"/>
        <v>183.51547460738658</v>
      </c>
      <c r="V134" s="205">
        <f t="shared" si="14"/>
        <v>191.05017810773495</v>
      </c>
      <c r="W134" s="205">
        <f t="shared" si="14"/>
        <v>182.10570314939622</v>
      </c>
      <c r="X134" s="205">
        <f t="shared" si="14"/>
        <v>158.03616829255338</v>
      </c>
      <c r="Y134" s="205">
        <f t="shared" si="14"/>
        <v>164.42560048490489</v>
      </c>
    </row>
    <row r="135" spans="1:25" ht="12" customHeight="1" x14ac:dyDescent="0.25">
      <c r="A135" s="14" t="s">
        <v>59</v>
      </c>
      <c r="B135" s="204">
        <f t="shared" ref="B135:Y135" si="15">IF(B62=0,"",B62/B10*1000)</f>
        <v>464.22725989749489</v>
      </c>
      <c r="C135" s="204">
        <f t="shared" si="15"/>
        <v>501.99475235513671</v>
      </c>
      <c r="D135" s="204">
        <f t="shared" si="15"/>
        <v>512.12681910061235</v>
      </c>
      <c r="E135" s="204">
        <f t="shared" si="15"/>
        <v>491.11055814630208</v>
      </c>
      <c r="F135" s="204">
        <f t="shared" si="15"/>
        <v>443.88196729820021</v>
      </c>
      <c r="G135" s="204">
        <f t="shared" si="15"/>
        <v>424.63283720833368</v>
      </c>
      <c r="H135" s="204">
        <f t="shared" si="15"/>
        <v>380.08904730064472</v>
      </c>
      <c r="I135" s="204">
        <f t="shared" si="15"/>
        <v>372.92291751351922</v>
      </c>
      <c r="J135" s="204">
        <f t="shared" si="15"/>
        <v>392.77015919491078</v>
      </c>
      <c r="K135" s="204">
        <f t="shared" si="15"/>
        <v>343.79191206321246</v>
      </c>
      <c r="L135" s="204">
        <f t="shared" si="15"/>
        <v>310.4289658595186</v>
      </c>
      <c r="M135" s="204">
        <f t="shared" si="15"/>
        <v>496.69385447773675</v>
      </c>
      <c r="N135" s="204">
        <f t="shared" si="15"/>
        <v>471.01734297678149</v>
      </c>
      <c r="O135" s="204">
        <f t="shared" si="15"/>
        <v>426.08758354772687</v>
      </c>
      <c r="P135" s="204">
        <f t="shared" si="15"/>
        <v>435.08720132349004</v>
      </c>
      <c r="Q135" s="204">
        <f t="shared" si="15"/>
        <v>383.05527985527027</v>
      </c>
      <c r="R135" s="204">
        <f t="shared" si="15"/>
        <v>424.78067165966257</v>
      </c>
      <c r="S135" s="204">
        <f t="shared" si="15"/>
        <v>399.83289119125681</v>
      </c>
      <c r="T135" s="204">
        <f t="shared" si="15"/>
        <v>435.55652597078858</v>
      </c>
      <c r="U135" s="204">
        <f t="shared" si="15"/>
        <v>452.23181638751242</v>
      </c>
      <c r="V135" s="204">
        <f t="shared" si="15"/>
        <v>447.4065912256122</v>
      </c>
      <c r="W135" s="204">
        <f t="shared" si="15"/>
        <v>446.16453538221737</v>
      </c>
      <c r="X135" s="204">
        <f t="shared" si="15"/>
        <v>408.46535402110095</v>
      </c>
      <c r="Y135" s="204">
        <f t="shared" si="15"/>
        <v>430.62161862789509</v>
      </c>
    </row>
    <row r="136" spans="1:25" ht="12" customHeight="1" x14ac:dyDescent="0.25">
      <c r="A136" s="14" t="s">
        <v>49</v>
      </c>
      <c r="B136" s="204">
        <f t="shared" ref="B136:Y136" si="16">IF(B63=0,"",B63/B11*1000)</f>
        <v>249.98446548401117</v>
      </c>
      <c r="C136" s="204">
        <f t="shared" si="16"/>
        <v>291.43864502671283</v>
      </c>
      <c r="D136" s="204">
        <f t="shared" si="16"/>
        <v>296.42749525581507</v>
      </c>
      <c r="E136" s="204">
        <f t="shared" si="16"/>
        <v>328.37510595570973</v>
      </c>
      <c r="F136" s="204">
        <f t="shared" si="16"/>
        <v>268.79768532383383</v>
      </c>
      <c r="G136" s="204">
        <f t="shared" si="16"/>
        <v>243.96728710989649</v>
      </c>
      <c r="H136" s="204">
        <f t="shared" si="16"/>
        <v>186.58789043872463</v>
      </c>
      <c r="I136" s="204">
        <f t="shared" si="16"/>
        <v>205.30987658283351</v>
      </c>
      <c r="J136" s="204">
        <f t="shared" si="16"/>
        <v>263.26967282355912</v>
      </c>
      <c r="K136" s="204">
        <f t="shared" si="16"/>
        <v>190.03250638143186</v>
      </c>
      <c r="L136" s="204">
        <f t="shared" si="16"/>
        <v>183.31613654602344</v>
      </c>
      <c r="M136" s="204">
        <f t="shared" si="16"/>
        <v>372.70227283554004</v>
      </c>
      <c r="N136" s="204">
        <f t="shared" si="16"/>
        <v>373.34607711433773</v>
      </c>
      <c r="O136" s="204">
        <f t="shared" si="16"/>
        <v>351.62977556637003</v>
      </c>
      <c r="P136" s="204">
        <f t="shared" si="16"/>
        <v>303.01982314464635</v>
      </c>
      <c r="Q136" s="204">
        <f t="shared" si="16"/>
        <v>262.0961020636438</v>
      </c>
      <c r="R136" s="204">
        <f t="shared" si="16"/>
        <v>269.64729925100494</v>
      </c>
      <c r="S136" s="204">
        <f t="shared" si="16"/>
        <v>195.65487774761527</v>
      </c>
      <c r="T136" s="204">
        <f t="shared" si="16"/>
        <v>201.36383394404282</v>
      </c>
      <c r="U136" s="204">
        <f t="shared" si="16"/>
        <v>195.30921047617647</v>
      </c>
      <c r="V136" s="204">
        <f t="shared" si="16"/>
        <v>264.38921860966991</v>
      </c>
      <c r="W136" s="204">
        <f t="shared" si="16"/>
        <v>210.41047097028905</v>
      </c>
      <c r="X136" s="204">
        <f t="shared" si="16"/>
        <v>158.43952268478364</v>
      </c>
      <c r="Y136" s="204">
        <f t="shared" si="16"/>
        <v>178.35630834672224</v>
      </c>
    </row>
    <row r="137" spans="1:25" ht="12" customHeight="1" x14ac:dyDescent="0.25">
      <c r="A137" s="14" t="s">
        <v>50</v>
      </c>
      <c r="B137" s="204">
        <f t="shared" ref="B137:Y137" si="17">IF(B64=0,"",B64/B12*1000)</f>
        <v>28.423703568637102</v>
      </c>
      <c r="C137" s="204">
        <f t="shared" si="17"/>
        <v>28.423703568637094</v>
      </c>
      <c r="D137" s="204">
        <f t="shared" si="17"/>
        <v>28.423703568637087</v>
      </c>
      <c r="E137" s="204">
        <f t="shared" si="17"/>
        <v>28.423703568637091</v>
      </c>
      <c r="F137" s="204">
        <f t="shared" si="17"/>
        <v>28.42370356863708</v>
      </c>
      <c r="G137" s="204">
        <f t="shared" si="17"/>
        <v>28.423703568637116</v>
      </c>
      <c r="H137" s="204">
        <f t="shared" si="17"/>
        <v>28.423703568637098</v>
      </c>
      <c r="I137" s="204">
        <f t="shared" si="17"/>
        <v>28.423703568637084</v>
      </c>
      <c r="J137" s="204">
        <f t="shared" si="17"/>
        <v>28.42370356863708</v>
      </c>
      <c r="K137" s="204">
        <f t="shared" si="17"/>
        <v>28.423703568637112</v>
      </c>
      <c r="L137" s="204">
        <f t="shared" si="17"/>
        <v>28.423703568637109</v>
      </c>
      <c r="M137" s="204">
        <f t="shared" si="17"/>
        <v>28.423703568637091</v>
      </c>
      <c r="N137" s="204">
        <f t="shared" si="17"/>
        <v>28.423703568637102</v>
      </c>
      <c r="O137" s="204">
        <f t="shared" si="17"/>
        <v>28.423703568637098</v>
      </c>
      <c r="P137" s="204">
        <f t="shared" si="17"/>
        <v>28.423703568637098</v>
      </c>
      <c r="Q137" s="204">
        <f t="shared" si="17"/>
        <v>28.42835103850323</v>
      </c>
      <c r="R137" s="204">
        <f t="shared" si="17"/>
        <v>26.590368349140419</v>
      </c>
      <c r="S137" s="204">
        <f t="shared" si="17"/>
        <v>26.901274695496561</v>
      </c>
      <c r="T137" s="204">
        <f t="shared" si="17"/>
        <v>24.182332608899195</v>
      </c>
      <c r="U137" s="204">
        <f t="shared" si="17"/>
        <v>26.302569343198073</v>
      </c>
      <c r="V137" s="204">
        <f t="shared" si="17"/>
        <v>27.679605484369041</v>
      </c>
      <c r="W137" s="204">
        <f t="shared" si="17"/>
        <v>29.049178389388274</v>
      </c>
      <c r="X137" s="204">
        <f t="shared" si="17"/>
        <v>29.163436401046166</v>
      </c>
      <c r="Y137" s="204">
        <f t="shared" si="17"/>
        <v>29.056323562261085</v>
      </c>
    </row>
    <row r="138" spans="1:25" ht="12" customHeight="1" x14ac:dyDescent="0.25">
      <c r="A138" s="13" t="s">
        <v>20</v>
      </c>
      <c r="B138" s="205">
        <f t="shared" ref="B138:Y138" si="18">IF(B65=0,"",B65/B13*1000)</f>
        <v>331.53141514437101</v>
      </c>
      <c r="C138" s="205">
        <f t="shared" si="18"/>
        <v>375.79518465691007</v>
      </c>
      <c r="D138" s="205">
        <f t="shared" si="18"/>
        <v>387.39186950982679</v>
      </c>
      <c r="E138" s="205">
        <f t="shared" si="18"/>
        <v>389.56617118557716</v>
      </c>
      <c r="F138" s="205">
        <f t="shared" si="18"/>
        <v>404.75485467860551</v>
      </c>
      <c r="G138" s="205">
        <f t="shared" si="18"/>
        <v>401.42197059320671</v>
      </c>
      <c r="H138" s="205">
        <f t="shared" si="18"/>
        <v>401.35028359529304</v>
      </c>
      <c r="I138" s="205">
        <f t="shared" si="18"/>
        <v>360.14715272241176</v>
      </c>
      <c r="J138" s="205">
        <f t="shared" si="18"/>
        <v>394.00830212365406</v>
      </c>
      <c r="K138" s="205">
        <f t="shared" si="18"/>
        <v>393.03878739993274</v>
      </c>
      <c r="L138" s="205">
        <f t="shared" si="18"/>
        <v>407.73634028640834</v>
      </c>
      <c r="M138" s="205">
        <f t="shared" si="18"/>
        <v>424.48334553131934</v>
      </c>
      <c r="N138" s="205">
        <f t="shared" si="18"/>
        <v>432.99742709842172</v>
      </c>
      <c r="O138" s="205">
        <f t="shared" si="18"/>
        <v>434.95035527966178</v>
      </c>
      <c r="P138" s="205">
        <f t="shared" si="18"/>
        <v>419.89262752628383</v>
      </c>
      <c r="Q138" s="205">
        <f t="shared" si="18"/>
        <v>400.40603576463133</v>
      </c>
      <c r="R138" s="205">
        <f t="shared" si="18"/>
        <v>415.83441945984879</v>
      </c>
      <c r="S138" s="205">
        <f t="shared" si="18"/>
        <v>382.2630662127238</v>
      </c>
      <c r="T138" s="205">
        <f t="shared" si="18"/>
        <v>406.55802916736383</v>
      </c>
      <c r="U138" s="205">
        <f t="shared" si="18"/>
        <v>390.97430924996007</v>
      </c>
      <c r="V138" s="205">
        <f t="shared" si="18"/>
        <v>417.9597823922432</v>
      </c>
      <c r="W138" s="205">
        <f t="shared" si="18"/>
        <v>425.10495143460338</v>
      </c>
      <c r="X138" s="205">
        <f t="shared" si="18"/>
        <v>390.29778628718958</v>
      </c>
      <c r="Y138" s="205">
        <f t="shared" si="18"/>
        <v>303.76642416333152</v>
      </c>
    </row>
    <row r="139" spans="1:25" ht="12" customHeight="1" x14ac:dyDescent="0.25">
      <c r="A139" s="14" t="s">
        <v>51</v>
      </c>
      <c r="B139" s="204">
        <f t="shared" ref="B139:Y139" si="19">IF(B66=0,"",B66/B14*1000)</f>
        <v>293.67519558192288</v>
      </c>
      <c r="C139" s="204">
        <f t="shared" si="19"/>
        <v>315.98405135697902</v>
      </c>
      <c r="D139" s="204">
        <f t="shared" si="19"/>
        <v>328.26530088564965</v>
      </c>
      <c r="E139" s="204">
        <f t="shared" si="19"/>
        <v>332.06060554872414</v>
      </c>
      <c r="F139" s="204">
        <f t="shared" si="19"/>
        <v>344.25464537563886</v>
      </c>
      <c r="G139" s="204">
        <f t="shared" si="19"/>
        <v>340.83426101813495</v>
      </c>
      <c r="H139" s="204">
        <f t="shared" si="19"/>
        <v>338.25312064475179</v>
      </c>
      <c r="I139" s="204">
        <f t="shared" si="19"/>
        <v>291.0416001308916</v>
      </c>
      <c r="J139" s="204">
        <f t="shared" si="19"/>
        <v>308.02089905910219</v>
      </c>
      <c r="K139" s="204">
        <f t="shared" si="19"/>
        <v>282.50682343960301</v>
      </c>
      <c r="L139" s="204">
        <f t="shared" si="19"/>
        <v>298.74665580613998</v>
      </c>
      <c r="M139" s="204">
        <f t="shared" si="19"/>
        <v>327.92559409537029</v>
      </c>
      <c r="N139" s="204">
        <f t="shared" si="19"/>
        <v>348.03766849999306</v>
      </c>
      <c r="O139" s="204">
        <f t="shared" si="19"/>
        <v>374.38287809206281</v>
      </c>
      <c r="P139" s="204">
        <f t="shared" si="19"/>
        <v>323.74962326340506</v>
      </c>
      <c r="Q139" s="204">
        <f t="shared" si="19"/>
        <v>336.46306674803003</v>
      </c>
      <c r="R139" s="204">
        <f t="shared" si="19"/>
        <v>309.1780764227625</v>
      </c>
      <c r="S139" s="204">
        <f t="shared" si="19"/>
        <v>316.33264138553665</v>
      </c>
      <c r="T139" s="204">
        <f t="shared" si="19"/>
        <v>338.92612511344623</v>
      </c>
      <c r="U139" s="204">
        <f t="shared" si="19"/>
        <v>377.73622305298579</v>
      </c>
      <c r="V139" s="204">
        <f t="shared" si="19"/>
        <v>359.2623361851044</v>
      </c>
      <c r="W139" s="204">
        <f t="shared" si="19"/>
        <v>358.97785018811533</v>
      </c>
      <c r="X139" s="204">
        <f t="shared" si="19"/>
        <v>361.6777112783858</v>
      </c>
      <c r="Y139" s="204">
        <f t="shared" si="19"/>
        <v>320.48319656651574</v>
      </c>
    </row>
    <row r="140" spans="1:25" ht="12" customHeight="1" x14ac:dyDescent="0.25">
      <c r="A140" s="14" t="s">
        <v>52</v>
      </c>
      <c r="B140" s="204">
        <f t="shared" ref="B140:Y140" si="20">IF(B67=0,"",B67/B15*1000)</f>
        <v>759.09278650952092</v>
      </c>
      <c r="C140" s="204">
        <f t="shared" si="20"/>
        <v>780.22142927025834</v>
      </c>
      <c r="D140" s="204">
        <f t="shared" si="20"/>
        <v>798.04273644790419</v>
      </c>
      <c r="E140" s="204">
        <f t="shared" si="20"/>
        <v>793.79705367454551</v>
      </c>
      <c r="F140" s="204">
        <f t="shared" si="20"/>
        <v>809.10706513490027</v>
      </c>
      <c r="G140" s="204">
        <f t="shared" si="20"/>
        <v>789.23643435402482</v>
      </c>
      <c r="H140" s="204">
        <f t="shared" si="20"/>
        <v>819.69046180873795</v>
      </c>
      <c r="I140" s="204">
        <f t="shared" si="20"/>
        <v>740.62712129537238</v>
      </c>
      <c r="J140" s="204">
        <f t="shared" si="20"/>
        <v>755.79269532965964</v>
      </c>
      <c r="K140" s="204">
        <f t="shared" si="20"/>
        <v>782.97718202514989</v>
      </c>
      <c r="L140" s="204">
        <f t="shared" si="20"/>
        <v>860.54880858164586</v>
      </c>
      <c r="M140" s="204">
        <f t="shared" si="20"/>
        <v>956.63468034134564</v>
      </c>
      <c r="N140" s="204">
        <f t="shared" si="20"/>
        <v>883.05484572665137</v>
      </c>
      <c r="O140" s="204">
        <f t="shared" si="20"/>
        <v>830.23444477029523</v>
      </c>
      <c r="P140" s="204">
        <f t="shared" si="20"/>
        <v>852.85561722272155</v>
      </c>
      <c r="Q140" s="204">
        <f t="shared" si="20"/>
        <v>804.17948060112803</v>
      </c>
      <c r="R140" s="204">
        <f t="shared" si="20"/>
        <v>920.73874751435164</v>
      </c>
      <c r="S140" s="204">
        <f t="shared" si="20"/>
        <v>807.3841304480809</v>
      </c>
      <c r="T140" s="204">
        <f t="shared" si="20"/>
        <v>1063.206913170922</v>
      </c>
      <c r="U140" s="204">
        <f t="shared" si="20"/>
        <v>759.19979519657181</v>
      </c>
      <c r="V140" s="204">
        <f t="shared" si="20"/>
        <v>831.11833717496631</v>
      </c>
      <c r="W140" s="204">
        <f t="shared" si="20"/>
        <v>879.83586698832892</v>
      </c>
      <c r="X140" s="204">
        <f t="shared" si="20"/>
        <v>862.98882977585379</v>
      </c>
      <c r="Y140" s="204">
        <f t="shared" si="20"/>
        <v>386.6454387649456</v>
      </c>
    </row>
    <row r="141" spans="1:25" ht="12" customHeight="1" x14ac:dyDescent="0.25">
      <c r="A141" s="14" t="s">
        <v>60</v>
      </c>
      <c r="B141" s="204">
        <f t="shared" ref="B141:Y141" si="21">IF(B68=0,"",B68/B16*1000)</f>
        <v>167.62857185362989</v>
      </c>
      <c r="C141" s="204">
        <f t="shared" si="21"/>
        <v>180.38022629419956</v>
      </c>
      <c r="D141" s="204">
        <f t="shared" si="21"/>
        <v>185.76482296099135</v>
      </c>
      <c r="E141" s="204">
        <f t="shared" si="21"/>
        <v>182.37631156455222</v>
      </c>
      <c r="F141" s="204">
        <f t="shared" si="21"/>
        <v>186.1889025528105</v>
      </c>
      <c r="G141" s="204">
        <f t="shared" si="21"/>
        <v>183.91224900229227</v>
      </c>
      <c r="H141" s="204">
        <f t="shared" si="21"/>
        <v>191.61392363932774</v>
      </c>
      <c r="I141" s="204">
        <f t="shared" si="21"/>
        <v>166.15293675702691</v>
      </c>
      <c r="J141" s="204">
        <f t="shared" si="21"/>
        <v>175.84626025349206</v>
      </c>
      <c r="K141" s="204">
        <f t="shared" si="21"/>
        <v>179.26313631404173</v>
      </c>
      <c r="L141" s="204">
        <f t="shared" si="21"/>
        <v>175.58586755397522</v>
      </c>
      <c r="M141" s="204">
        <f t="shared" si="21"/>
        <v>168.70607270542399</v>
      </c>
      <c r="N141" s="204">
        <f t="shared" si="21"/>
        <v>170.2537468619704</v>
      </c>
      <c r="O141" s="204">
        <f t="shared" si="21"/>
        <v>174.11705402000612</v>
      </c>
      <c r="P141" s="204">
        <f t="shared" si="21"/>
        <v>186.8965263328472</v>
      </c>
      <c r="Q141" s="204">
        <f t="shared" si="21"/>
        <v>167.5608343242391</v>
      </c>
      <c r="R141" s="204">
        <f t="shared" si="21"/>
        <v>154.50309072071275</v>
      </c>
      <c r="S141" s="204">
        <f t="shared" si="21"/>
        <v>166.66948444671112</v>
      </c>
      <c r="T141" s="204">
        <f t="shared" si="21"/>
        <v>151.27228036538301</v>
      </c>
      <c r="U141" s="204">
        <f t="shared" si="21"/>
        <v>140.46695699672225</v>
      </c>
      <c r="V141" s="204">
        <f t="shared" si="21"/>
        <v>167.45626652610846</v>
      </c>
      <c r="W141" s="204">
        <f t="shared" si="21"/>
        <v>180.22498858727471</v>
      </c>
      <c r="X141" s="204">
        <f t="shared" si="21"/>
        <v>131.37107111633267</v>
      </c>
      <c r="Y141" s="204">
        <f t="shared" si="21"/>
        <v>144.53160071195688</v>
      </c>
    </row>
    <row r="142" spans="1:25" ht="12" customHeight="1" x14ac:dyDescent="0.25">
      <c r="A142" s="13" t="s">
        <v>21</v>
      </c>
      <c r="B142" s="205">
        <f t="shared" ref="B142:Y142" si="22">IF(B69=0,"",B69/B17*1000)</f>
        <v>226.79460965527318</v>
      </c>
      <c r="C142" s="205">
        <f t="shared" si="22"/>
        <v>212.50032391987986</v>
      </c>
      <c r="D142" s="205">
        <f t="shared" si="22"/>
        <v>226.00063834729195</v>
      </c>
      <c r="E142" s="205">
        <f t="shared" si="22"/>
        <v>237.96613064457938</v>
      </c>
      <c r="F142" s="205">
        <f t="shared" si="22"/>
        <v>225.8872050377733</v>
      </c>
      <c r="G142" s="205">
        <f t="shared" si="22"/>
        <v>239.4048066433547</v>
      </c>
      <c r="H142" s="205">
        <f t="shared" si="22"/>
        <v>252.43708923120127</v>
      </c>
      <c r="I142" s="205">
        <f t="shared" si="22"/>
        <v>223.30017692500095</v>
      </c>
      <c r="J142" s="205">
        <f t="shared" si="22"/>
        <v>212.23983585085492</v>
      </c>
      <c r="K142" s="205">
        <f t="shared" si="22"/>
        <v>206.14169002102057</v>
      </c>
      <c r="L142" s="205">
        <f t="shared" si="22"/>
        <v>244.29342554956412</v>
      </c>
      <c r="M142" s="205">
        <f t="shared" si="22"/>
        <v>261.65634319620165</v>
      </c>
      <c r="N142" s="205">
        <f t="shared" si="22"/>
        <v>253.93134791483351</v>
      </c>
      <c r="O142" s="205">
        <f t="shared" si="22"/>
        <v>264.58000301047343</v>
      </c>
      <c r="P142" s="205">
        <f t="shared" si="22"/>
        <v>245.8226591938375</v>
      </c>
      <c r="Q142" s="205">
        <f t="shared" si="22"/>
        <v>241.66164641489772</v>
      </c>
      <c r="R142" s="205">
        <f t="shared" si="22"/>
        <v>247.38117074139529</v>
      </c>
      <c r="S142" s="205">
        <f t="shared" si="22"/>
        <v>246.15367387466131</v>
      </c>
      <c r="T142" s="205">
        <f t="shared" si="22"/>
        <v>251.63742265999218</v>
      </c>
      <c r="U142" s="205">
        <f t="shared" si="22"/>
        <v>245.74746316022183</v>
      </c>
      <c r="V142" s="205">
        <f t="shared" si="22"/>
        <v>289.33030911464567</v>
      </c>
      <c r="W142" s="205">
        <f t="shared" si="22"/>
        <v>305.10100923021531</v>
      </c>
      <c r="X142" s="205">
        <f t="shared" si="22"/>
        <v>279.85232596912965</v>
      </c>
      <c r="Y142" s="205">
        <f t="shared" si="22"/>
        <v>261.99487603054666</v>
      </c>
    </row>
    <row r="143" spans="1:25" ht="12" customHeight="1" x14ac:dyDescent="0.25">
      <c r="A143" s="14" t="s">
        <v>54</v>
      </c>
      <c r="B143" s="204">
        <f t="shared" ref="B143:Y143" si="23">IF(B70=0,"",B70/B18*1000)</f>
        <v>1473.9508158994761</v>
      </c>
      <c r="C143" s="204">
        <f t="shared" si="23"/>
        <v>1338.5369066667286</v>
      </c>
      <c r="D143" s="204">
        <f t="shared" si="23"/>
        <v>1478.0222303409273</v>
      </c>
      <c r="E143" s="204">
        <f t="shared" si="23"/>
        <v>1571.5378784065388</v>
      </c>
      <c r="F143" s="204">
        <f t="shared" si="23"/>
        <v>1516.2605649625452</v>
      </c>
      <c r="G143" s="204">
        <f t="shared" si="23"/>
        <v>1683.1031042881107</v>
      </c>
      <c r="H143" s="204">
        <f t="shared" si="23"/>
        <v>1822.6144019964356</v>
      </c>
      <c r="I143" s="204">
        <f t="shared" si="23"/>
        <v>1596.3793736353603</v>
      </c>
      <c r="J143" s="204">
        <f t="shared" si="23"/>
        <v>1522.5705660370259</v>
      </c>
      <c r="K143" s="204">
        <f t="shared" si="23"/>
        <v>10047.618897110828</v>
      </c>
      <c r="L143" s="204">
        <f t="shared" si="23"/>
        <v>2389.1592876372756</v>
      </c>
      <c r="M143" s="204">
        <f t="shared" si="23"/>
        <v>2503.005556054984</v>
      </c>
      <c r="N143" s="204">
        <f t="shared" si="23"/>
        <v>3145.8601687533978</v>
      </c>
      <c r="O143" s="204">
        <f t="shared" si="23"/>
        <v>3793.2025575292996</v>
      </c>
      <c r="P143" s="204">
        <f t="shared" si="23"/>
        <v>3908.6019312931894</v>
      </c>
      <c r="Q143" s="204">
        <f t="shared" si="23"/>
        <v>3260.1077538736167</v>
      </c>
      <c r="R143" s="204">
        <f t="shared" si="23"/>
        <v>4839.7149621843382</v>
      </c>
      <c r="S143" s="204">
        <f t="shared" si="23"/>
        <v>4506.1163228938867</v>
      </c>
      <c r="T143" s="204">
        <f t="shared" si="23"/>
        <v>2003.0451404543928</v>
      </c>
      <c r="U143" s="204">
        <f t="shared" si="23"/>
        <v>5372.172947885907</v>
      </c>
      <c r="V143" s="204">
        <f t="shared" si="23"/>
        <v>3040.9728899545248</v>
      </c>
      <c r="W143" s="204">
        <f t="shared" si="23"/>
        <v>5394.2327848122068</v>
      </c>
      <c r="X143" s="204">
        <f t="shared" si="23"/>
        <v>2492.2056116984058</v>
      </c>
      <c r="Y143" s="204">
        <f t="shared" si="23"/>
        <v>3205.127784866861</v>
      </c>
    </row>
    <row r="144" spans="1:25" ht="12" customHeight="1" x14ac:dyDescent="0.25">
      <c r="A144" s="14" t="s">
        <v>61</v>
      </c>
      <c r="B144" s="204">
        <f t="shared" ref="B144:Y144" si="24">IF(B71=0,"",B71/B19*1000)</f>
        <v>303.75358081139063</v>
      </c>
      <c r="C144" s="204">
        <f t="shared" si="24"/>
        <v>276.29541928798125</v>
      </c>
      <c r="D144" s="204">
        <f t="shared" si="24"/>
        <v>297.65360053198395</v>
      </c>
      <c r="E144" s="204">
        <f t="shared" si="24"/>
        <v>318.04123998800486</v>
      </c>
      <c r="F144" s="204">
        <f t="shared" si="24"/>
        <v>306.08794706071393</v>
      </c>
      <c r="G144" s="204">
        <f t="shared" si="24"/>
        <v>332.49094846399709</v>
      </c>
      <c r="H144" s="204">
        <f t="shared" si="24"/>
        <v>360.59044700196068</v>
      </c>
      <c r="I144" s="204">
        <f t="shared" si="24"/>
        <v>307.72908132893349</v>
      </c>
      <c r="J144" s="204">
        <f t="shared" si="24"/>
        <v>295.404378930544</v>
      </c>
      <c r="K144" s="204">
        <f t="shared" si="24"/>
        <v>278.10650359445185</v>
      </c>
      <c r="L144" s="204">
        <f t="shared" si="24"/>
        <v>340.34700179947038</v>
      </c>
      <c r="M144" s="204">
        <f t="shared" si="24"/>
        <v>350.85852242167704</v>
      </c>
      <c r="N144" s="204">
        <f t="shared" si="24"/>
        <v>330.40804901017174</v>
      </c>
      <c r="O144" s="204">
        <f t="shared" si="24"/>
        <v>349.6952495963011</v>
      </c>
      <c r="P144" s="204">
        <f t="shared" si="24"/>
        <v>320.95229730938706</v>
      </c>
      <c r="Q144" s="204">
        <f t="shared" si="24"/>
        <v>298.77519252215166</v>
      </c>
      <c r="R144" s="204">
        <f t="shared" si="24"/>
        <v>302.70248476361104</v>
      </c>
      <c r="S144" s="204">
        <f t="shared" si="24"/>
        <v>306.06382723979948</v>
      </c>
      <c r="T144" s="204">
        <f t="shared" si="24"/>
        <v>315.57486105712229</v>
      </c>
      <c r="U144" s="204">
        <f t="shared" si="24"/>
        <v>295.93742808177706</v>
      </c>
      <c r="V144" s="204">
        <f t="shared" si="24"/>
        <v>331.07038572951916</v>
      </c>
      <c r="W144" s="204">
        <f t="shared" si="24"/>
        <v>367.48819610222233</v>
      </c>
      <c r="X144" s="204">
        <f t="shared" si="24"/>
        <v>320.14031980537249</v>
      </c>
      <c r="Y144" s="204">
        <f t="shared" si="24"/>
        <v>290.00332596173718</v>
      </c>
    </row>
    <row r="145" spans="1:25" ht="12" customHeight="1" x14ac:dyDescent="0.25">
      <c r="A145" s="14" t="s">
        <v>62</v>
      </c>
      <c r="B145" s="204">
        <f t="shared" ref="B145:Y145" si="25">IF(B72=0,"",B72/B20*1000)</f>
        <v>40.730843876365675</v>
      </c>
      <c r="C145" s="204">
        <f t="shared" si="25"/>
        <v>39.818223722806138</v>
      </c>
      <c r="D145" s="204">
        <f t="shared" si="25"/>
        <v>41.622860661767135</v>
      </c>
      <c r="E145" s="204">
        <f t="shared" si="25"/>
        <v>43.155183023099092</v>
      </c>
      <c r="F145" s="204">
        <f t="shared" si="25"/>
        <v>40.235394227819455</v>
      </c>
      <c r="G145" s="204">
        <f t="shared" si="25"/>
        <v>41.186838536362707</v>
      </c>
      <c r="H145" s="204">
        <f t="shared" si="25"/>
        <v>42.062318871607026</v>
      </c>
      <c r="I145" s="204">
        <f t="shared" si="25"/>
        <v>38.999835049883053</v>
      </c>
      <c r="J145" s="204">
        <f t="shared" si="25"/>
        <v>36.428701411201672</v>
      </c>
      <c r="K145" s="204">
        <f t="shared" si="25"/>
        <v>36.164749300171351</v>
      </c>
      <c r="L145" s="204">
        <f t="shared" si="25"/>
        <v>42.333631838874417</v>
      </c>
      <c r="M145" s="204">
        <f t="shared" si="25"/>
        <v>47.160856197449078</v>
      </c>
      <c r="N145" s="204">
        <f t="shared" si="25"/>
        <v>47.223397413530918</v>
      </c>
      <c r="O145" s="204">
        <f t="shared" si="25"/>
        <v>48.197064295706731</v>
      </c>
      <c r="P145" s="204">
        <f t="shared" si="25"/>
        <v>45.253055382066272</v>
      </c>
      <c r="Q145" s="204">
        <f t="shared" si="25"/>
        <v>49.534207370465808</v>
      </c>
      <c r="R145" s="204">
        <f t="shared" si="25"/>
        <v>46.276966964389807</v>
      </c>
      <c r="S145" s="204">
        <f t="shared" si="25"/>
        <v>43.831481981730306</v>
      </c>
      <c r="T145" s="204">
        <f t="shared" si="25"/>
        <v>41.585628102209547</v>
      </c>
      <c r="U145" s="204">
        <f t="shared" si="25"/>
        <v>40.743804610684734</v>
      </c>
      <c r="V145" s="204">
        <f t="shared" si="25"/>
        <v>42.679944805139833</v>
      </c>
      <c r="W145" s="204">
        <f t="shared" si="25"/>
        <v>47.865554040002706</v>
      </c>
      <c r="X145" s="204">
        <f t="shared" si="25"/>
        <v>43.847944489433473</v>
      </c>
      <c r="Y145" s="204">
        <f t="shared" si="25"/>
        <v>44.35412536888537</v>
      </c>
    </row>
    <row r="146" spans="1:25" ht="12" customHeight="1" x14ac:dyDescent="0.25">
      <c r="A146" s="15" t="s">
        <v>63</v>
      </c>
      <c r="B146" s="206">
        <f t="shared" ref="B146:Y146" si="26">IF(B73=0,"",B73/B21*1000)</f>
        <v>116.84399417941766</v>
      </c>
      <c r="C146" s="206">
        <f t="shared" si="26"/>
        <v>123.82374640086169</v>
      </c>
      <c r="D146" s="206">
        <f t="shared" si="26"/>
        <v>123.14310952182333</v>
      </c>
      <c r="E146" s="206">
        <f t="shared" si="26"/>
        <v>119.83405570716769</v>
      </c>
      <c r="F146" s="206">
        <f t="shared" si="26"/>
        <v>113.91899011742252</v>
      </c>
      <c r="G146" s="206">
        <f t="shared" si="26"/>
        <v>99.577408859874438</v>
      </c>
      <c r="H146" s="206">
        <f t="shared" si="26"/>
        <v>104.83018303920849</v>
      </c>
      <c r="I146" s="206">
        <f t="shared" si="26"/>
        <v>107.50506228280881</v>
      </c>
      <c r="J146" s="206">
        <f t="shared" si="26"/>
        <v>109.60038620902108</v>
      </c>
      <c r="K146" s="206">
        <f t="shared" si="26"/>
        <v>109.94510025373332</v>
      </c>
      <c r="L146" s="206">
        <f t="shared" si="26"/>
        <v>121.97312244048292</v>
      </c>
      <c r="M146" s="206">
        <f t="shared" si="26"/>
        <v>129.99939568579509</v>
      </c>
      <c r="N146" s="206">
        <f t="shared" si="26"/>
        <v>130.96551554055915</v>
      </c>
      <c r="O146" s="206">
        <f t="shared" si="26"/>
        <v>121.84228544978419</v>
      </c>
      <c r="P146" s="206">
        <f t="shared" si="26"/>
        <v>113.65746615551868</v>
      </c>
      <c r="Q146" s="206">
        <f t="shared" si="26"/>
        <v>118.95418032513044</v>
      </c>
      <c r="R146" s="206">
        <f t="shared" si="26"/>
        <v>120.31574808125195</v>
      </c>
      <c r="S146" s="206">
        <f t="shared" si="26"/>
        <v>115.64968750907235</v>
      </c>
      <c r="T146" s="206">
        <f t="shared" si="26"/>
        <v>118.86072642561319</v>
      </c>
      <c r="U146" s="206">
        <f t="shared" si="26"/>
        <v>109.04834786356564</v>
      </c>
      <c r="V146" s="206">
        <f t="shared" si="26"/>
        <v>111.32748623869448</v>
      </c>
      <c r="W146" s="206">
        <f t="shared" si="26"/>
        <v>118.07096202578735</v>
      </c>
      <c r="X146" s="206">
        <f t="shared" si="26"/>
        <v>109.19279461816143</v>
      </c>
      <c r="Y146" s="206">
        <f t="shared" si="26"/>
        <v>88.152827855428256</v>
      </c>
    </row>
    <row r="147" spans="1:25" ht="12" customHeight="1" x14ac:dyDescent="0.25">
      <c r="A147" s="12" t="s">
        <v>64</v>
      </c>
      <c r="B147" s="204">
        <f t="shared" ref="B147:Y147" si="27">IF(B74=0,"",B74/B22*1000)</f>
        <v>42.787382261257449</v>
      </c>
      <c r="C147" s="204">
        <f t="shared" si="27"/>
        <v>42.514335076582462</v>
      </c>
      <c r="D147" s="204">
        <f t="shared" si="27"/>
        <v>39.523051880398341</v>
      </c>
      <c r="E147" s="204">
        <f t="shared" si="27"/>
        <v>42.789150033167758</v>
      </c>
      <c r="F147" s="204">
        <f t="shared" si="27"/>
        <v>45.705739960651321</v>
      </c>
      <c r="G147" s="204">
        <f t="shared" si="27"/>
        <v>40.597590708028932</v>
      </c>
      <c r="H147" s="204">
        <f t="shared" si="27"/>
        <v>38.458678076834197</v>
      </c>
      <c r="I147" s="204">
        <f t="shared" si="27"/>
        <v>38.951582034327295</v>
      </c>
      <c r="J147" s="204">
        <f t="shared" si="27"/>
        <v>35.530241650296745</v>
      </c>
      <c r="K147" s="204">
        <f t="shared" si="27"/>
        <v>37.342645367855049</v>
      </c>
      <c r="L147" s="204">
        <f t="shared" si="27"/>
        <v>35.604315377467032</v>
      </c>
      <c r="M147" s="204">
        <f t="shared" si="27"/>
        <v>32.188101412834946</v>
      </c>
      <c r="N147" s="204">
        <f t="shared" si="27"/>
        <v>32.07297563271807</v>
      </c>
      <c r="O147" s="204">
        <f t="shared" si="27"/>
        <v>31.367203725283588</v>
      </c>
      <c r="P147" s="204">
        <f t="shared" si="27"/>
        <v>27.603051700685853</v>
      </c>
      <c r="Q147" s="204">
        <f t="shared" si="27"/>
        <v>25.661327132716821</v>
      </c>
      <c r="R147" s="204">
        <f t="shared" si="27"/>
        <v>27.60832429619445</v>
      </c>
      <c r="S147" s="204">
        <f t="shared" si="27"/>
        <v>27.846814524848199</v>
      </c>
      <c r="T147" s="204">
        <f t="shared" si="27"/>
        <v>25.231649154275129</v>
      </c>
      <c r="U147" s="204">
        <f t="shared" si="27"/>
        <v>24.004462293082089</v>
      </c>
      <c r="V147" s="204">
        <f t="shared" si="27"/>
        <v>26.719162180376177</v>
      </c>
      <c r="W147" s="204">
        <f t="shared" si="27"/>
        <v>29.209567427563712</v>
      </c>
      <c r="X147" s="204">
        <f t="shared" si="27"/>
        <v>25.721430174331942</v>
      </c>
      <c r="Y147" s="204">
        <f t="shared" si="27"/>
        <v>29.183701307180151</v>
      </c>
    </row>
    <row r="148" spans="1:25" ht="12" customHeight="1" x14ac:dyDescent="0.25">
      <c r="A148" s="12" t="s">
        <v>65</v>
      </c>
      <c r="B148" s="204">
        <f t="shared" ref="B148:Y148" si="28">IF(B75=0,"",B75/B23*1000)</f>
        <v>30.726128834738621</v>
      </c>
      <c r="C148" s="204">
        <f t="shared" si="28"/>
        <v>31.209481554257287</v>
      </c>
      <c r="D148" s="204">
        <f t="shared" si="28"/>
        <v>30.889047954471966</v>
      </c>
      <c r="E148" s="204">
        <f t="shared" si="28"/>
        <v>32.471872409583874</v>
      </c>
      <c r="F148" s="204">
        <f t="shared" si="28"/>
        <v>31.835640182128955</v>
      </c>
      <c r="G148" s="204">
        <f t="shared" si="28"/>
        <v>30.296809003537284</v>
      </c>
      <c r="H148" s="204">
        <f t="shared" si="28"/>
        <v>32.519878529685599</v>
      </c>
      <c r="I148" s="204">
        <f t="shared" si="28"/>
        <v>30.84265706600689</v>
      </c>
      <c r="J148" s="204">
        <f t="shared" si="28"/>
        <v>33.017314601055787</v>
      </c>
      <c r="K148" s="204">
        <f t="shared" si="28"/>
        <v>33.209653963871901</v>
      </c>
      <c r="L148" s="204">
        <f t="shared" si="28"/>
        <v>36.4809829347437</v>
      </c>
      <c r="M148" s="204">
        <f t="shared" si="28"/>
        <v>32.715245110218127</v>
      </c>
      <c r="N148" s="204">
        <f t="shared" si="28"/>
        <v>33.187442256536158</v>
      </c>
      <c r="O148" s="204">
        <f t="shared" si="28"/>
        <v>35.075675185950338</v>
      </c>
      <c r="P148" s="204">
        <f t="shared" si="28"/>
        <v>31.827605601446415</v>
      </c>
      <c r="Q148" s="204">
        <f t="shared" si="28"/>
        <v>31.59923551614758</v>
      </c>
      <c r="R148" s="204">
        <f t="shared" si="28"/>
        <v>32.696681080438729</v>
      </c>
      <c r="S148" s="204">
        <f t="shared" si="28"/>
        <v>31.492574346746771</v>
      </c>
      <c r="T148" s="204">
        <f t="shared" si="28"/>
        <v>28.874035265791822</v>
      </c>
      <c r="U148" s="204">
        <f t="shared" si="28"/>
        <v>27.643755752806261</v>
      </c>
      <c r="V148" s="204">
        <f t="shared" si="28"/>
        <v>27.097563203242352</v>
      </c>
      <c r="W148" s="204">
        <f t="shared" si="28"/>
        <v>30.870905477650847</v>
      </c>
      <c r="X148" s="204">
        <f t="shared" si="28"/>
        <v>27.975251134026642</v>
      </c>
      <c r="Y148" s="204">
        <f t="shared" si="28"/>
        <v>25.248970565928307</v>
      </c>
    </row>
    <row r="149" spans="1:25" ht="12" customHeight="1" x14ac:dyDescent="0.25">
      <c r="A149" s="12" t="s">
        <v>66</v>
      </c>
      <c r="B149" s="204">
        <f t="shared" ref="B149:Y149" si="29">IF(B76=0,"",B76/B24*1000)</f>
        <v>132.33235712127106</v>
      </c>
      <c r="C149" s="204">
        <f t="shared" si="29"/>
        <v>148.32241838961718</v>
      </c>
      <c r="D149" s="204">
        <f t="shared" si="29"/>
        <v>151.35863771653678</v>
      </c>
      <c r="E149" s="204">
        <f t="shared" si="29"/>
        <v>156.5475643944545</v>
      </c>
      <c r="F149" s="204">
        <f t="shared" si="29"/>
        <v>151.65863259949754</v>
      </c>
      <c r="G149" s="204">
        <f t="shared" si="29"/>
        <v>61.567203839704085</v>
      </c>
      <c r="H149" s="204">
        <f t="shared" si="29"/>
        <v>67.920216189154701</v>
      </c>
      <c r="I149" s="204">
        <f t="shared" si="29"/>
        <v>54.817199468129665</v>
      </c>
      <c r="J149" s="204">
        <f t="shared" si="29"/>
        <v>57.267837657947851</v>
      </c>
      <c r="K149" s="204">
        <f t="shared" si="29"/>
        <v>53.770800080530201</v>
      </c>
      <c r="L149" s="204">
        <f t="shared" si="29"/>
        <v>51.621938635919186</v>
      </c>
      <c r="M149" s="204">
        <f t="shared" si="29"/>
        <v>51.940670036404221</v>
      </c>
      <c r="N149" s="204">
        <f t="shared" si="29"/>
        <v>45.960420610547558</v>
      </c>
      <c r="O149" s="204">
        <f t="shared" si="29"/>
        <v>48.856052446828109</v>
      </c>
      <c r="P149" s="204">
        <f t="shared" si="29"/>
        <v>46.961471202414465</v>
      </c>
      <c r="Q149" s="204">
        <f t="shared" si="29"/>
        <v>44.582926307113745</v>
      </c>
      <c r="R149" s="204">
        <f t="shared" si="29"/>
        <v>47.304305036507898</v>
      </c>
      <c r="S149" s="204">
        <f t="shared" si="29"/>
        <v>49.201805196562184</v>
      </c>
      <c r="T149" s="204">
        <f t="shared" si="29"/>
        <v>40.496904048950761</v>
      </c>
      <c r="U149" s="204">
        <f t="shared" si="29"/>
        <v>36.025928740566762</v>
      </c>
      <c r="V149" s="204">
        <f t="shared" si="29"/>
        <v>30.64533205163896</v>
      </c>
      <c r="W149" s="204">
        <f t="shared" si="29"/>
        <v>34.400991678542447</v>
      </c>
      <c r="X149" s="204">
        <f t="shared" si="29"/>
        <v>35.447030016354269</v>
      </c>
      <c r="Y149" s="204">
        <f t="shared" si="29"/>
        <v>27.337905275057814</v>
      </c>
    </row>
    <row r="150" spans="1:25" ht="12" customHeight="1" x14ac:dyDescent="0.25">
      <c r="A150" s="12" t="s">
        <v>67</v>
      </c>
      <c r="B150" s="204">
        <f t="shared" ref="B150:Y150" si="30">IF(B77=0,"",B77/B25*1000)</f>
        <v>206.07505869156296</v>
      </c>
      <c r="C150" s="204">
        <f t="shared" si="30"/>
        <v>220.34144553548941</v>
      </c>
      <c r="D150" s="204">
        <f t="shared" si="30"/>
        <v>217.33169440550694</v>
      </c>
      <c r="E150" s="204">
        <f t="shared" si="30"/>
        <v>216.78783339526214</v>
      </c>
      <c r="F150" s="204">
        <f t="shared" si="30"/>
        <v>255.1895098844939</v>
      </c>
      <c r="G150" s="204">
        <f t="shared" si="30"/>
        <v>109.25149373472939</v>
      </c>
      <c r="H150" s="204">
        <f t="shared" si="30"/>
        <v>103.07097715278246</v>
      </c>
      <c r="I150" s="204">
        <f t="shared" si="30"/>
        <v>102.55455935320832</v>
      </c>
      <c r="J150" s="204">
        <f t="shared" si="30"/>
        <v>124.05498185736735</v>
      </c>
      <c r="K150" s="204">
        <f t="shared" si="30"/>
        <v>145.03717504524585</v>
      </c>
      <c r="L150" s="204">
        <f t="shared" si="30"/>
        <v>160.61881653063449</v>
      </c>
      <c r="M150" s="204">
        <f t="shared" si="30"/>
        <v>120.43898342659629</v>
      </c>
      <c r="N150" s="204">
        <f t="shared" si="30"/>
        <v>133.56957368630836</v>
      </c>
      <c r="O150" s="204">
        <f t="shared" si="30"/>
        <v>150.33057324073795</v>
      </c>
      <c r="P150" s="204">
        <f t="shared" si="30"/>
        <v>146.067038339931</v>
      </c>
      <c r="Q150" s="204">
        <f t="shared" si="30"/>
        <v>161.4100833716345</v>
      </c>
      <c r="R150" s="204">
        <f t="shared" si="30"/>
        <v>164.40517111048624</v>
      </c>
      <c r="S150" s="204">
        <f t="shared" si="30"/>
        <v>147.37938488055201</v>
      </c>
      <c r="T150" s="204">
        <f t="shared" si="30"/>
        <v>178.62077484399364</v>
      </c>
      <c r="U150" s="204">
        <f t="shared" si="30"/>
        <v>144.79903171081978</v>
      </c>
      <c r="V150" s="204">
        <f t="shared" si="30"/>
        <v>146.94635084747065</v>
      </c>
      <c r="W150" s="204">
        <f t="shared" si="30"/>
        <v>160.43415242781168</v>
      </c>
      <c r="X150" s="204">
        <f t="shared" si="30"/>
        <v>122.98924543871017</v>
      </c>
      <c r="Y150" s="204">
        <f t="shared" si="30"/>
        <v>103.83451823112736</v>
      </c>
    </row>
    <row r="151" spans="1:25" ht="12" customHeight="1" x14ac:dyDescent="0.25">
      <c r="A151" s="16" t="s">
        <v>68</v>
      </c>
      <c r="B151" s="207">
        <f t="shared" ref="B151:Y151" si="31">IF(B78=0,"",B78/B26*1000)</f>
        <v>33.128275054466556</v>
      </c>
      <c r="C151" s="207">
        <f t="shared" si="31"/>
        <v>34.442066744695389</v>
      </c>
      <c r="D151" s="207">
        <f t="shared" si="31"/>
        <v>29.140176024214902</v>
      </c>
      <c r="E151" s="207">
        <f t="shared" si="31"/>
        <v>28.123415868028033</v>
      </c>
      <c r="F151" s="207">
        <f t="shared" si="31"/>
        <v>27.393486049746013</v>
      </c>
      <c r="G151" s="207">
        <f t="shared" si="31"/>
        <v>52.115799643443772</v>
      </c>
      <c r="H151" s="207">
        <f t="shared" si="31"/>
        <v>45.080283952871781</v>
      </c>
      <c r="I151" s="207">
        <f t="shared" si="31"/>
        <v>50.905281366506152</v>
      </c>
      <c r="J151" s="207">
        <f t="shared" si="31"/>
        <v>47.152067079940721</v>
      </c>
      <c r="K151" s="207">
        <f t="shared" si="31"/>
        <v>32.301073272277172</v>
      </c>
      <c r="L151" s="207">
        <f t="shared" si="31"/>
        <v>37.182914974480397</v>
      </c>
      <c r="M151" s="207">
        <f t="shared" si="31"/>
        <v>21.212670075478247</v>
      </c>
      <c r="N151" s="207">
        <f t="shared" si="31"/>
        <v>21.86953360817499</v>
      </c>
      <c r="O151" s="207">
        <f t="shared" si="31"/>
        <v>21.253182695373269</v>
      </c>
      <c r="P151" s="207">
        <f t="shared" si="31"/>
        <v>20.653382817310618</v>
      </c>
      <c r="Q151" s="207">
        <f t="shared" si="31"/>
        <v>21.210967842519274</v>
      </c>
      <c r="R151" s="207">
        <f t="shared" si="31"/>
        <v>21.800561971909641</v>
      </c>
      <c r="S151" s="207">
        <f t="shared" si="31"/>
        <v>20.959937581102817</v>
      </c>
      <c r="T151" s="207">
        <f t="shared" si="31"/>
        <v>19.90861743068464</v>
      </c>
      <c r="U151" s="207">
        <f t="shared" si="31"/>
        <v>19.048649643929487</v>
      </c>
      <c r="V151" s="207">
        <f t="shared" si="31"/>
        <v>18.588945988037896</v>
      </c>
      <c r="W151" s="207">
        <f t="shared" si="31"/>
        <v>19.503040249633969</v>
      </c>
      <c r="X151" s="207">
        <f t="shared" si="31"/>
        <v>18.788882234771517</v>
      </c>
      <c r="Y151" s="207">
        <f t="shared" si="31"/>
        <v>16.667468156991653</v>
      </c>
    </row>
    <row r="152" spans="1:25" ht="12" customHeight="1" x14ac:dyDescent="0.25">
      <c r="A152" s="11"/>
    </row>
    <row r="153" spans="1:25" ht="12" customHeight="1" x14ac:dyDescent="0.25">
      <c r="A153" s="30" t="s">
        <v>87</v>
      </c>
      <c r="B153" s="215">
        <f t="shared" ref="B153:Y153" si="32">IF(B51=0,"",B98/B51)</f>
        <v>2.6705464710428966</v>
      </c>
      <c r="C153" s="215">
        <f t="shared" si="32"/>
        <v>2.6337948921593943</v>
      </c>
      <c r="D153" s="215">
        <f t="shared" si="32"/>
        <v>2.6374444014213863</v>
      </c>
      <c r="E153" s="215">
        <f t="shared" si="32"/>
        <v>2.5979512350388778</v>
      </c>
      <c r="F153" s="215">
        <f t="shared" si="32"/>
        <v>2.6388531657423355</v>
      </c>
      <c r="G153" s="215">
        <f t="shared" si="32"/>
        <v>2.6033419638077038</v>
      </c>
      <c r="H153" s="215">
        <f t="shared" si="32"/>
        <v>2.6630968864720814</v>
      </c>
      <c r="I153" s="215">
        <f t="shared" si="32"/>
        <v>2.5666881006149191</v>
      </c>
      <c r="J153" s="215">
        <f t="shared" si="32"/>
        <v>2.499426269819863</v>
      </c>
      <c r="K153" s="215">
        <f t="shared" si="32"/>
        <v>2.4282109282038618</v>
      </c>
      <c r="L153" s="215">
        <f t="shared" si="32"/>
        <v>2.4911154992326705</v>
      </c>
      <c r="M153" s="215">
        <f t="shared" si="32"/>
        <v>2.5013963500368979</v>
      </c>
      <c r="N153" s="215">
        <f t="shared" si="32"/>
        <v>2.4469089928966938</v>
      </c>
      <c r="O153" s="215">
        <f t="shared" si="32"/>
        <v>2.4742813114231716</v>
      </c>
      <c r="P153" s="215">
        <f t="shared" si="32"/>
        <v>2.5086097796970734</v>
      </c>
      <c r="Q153" s="215">
        <f t="shared" si="32"/>
        <v>2.4498237809567884</v>
      </c>
      <c r="R153" s="215">
        <f t="shared" si="32"/>
        <v>2.3947169296784954</v>
      </c>
      <c r="S153" s="215">
        <f t="shared" si="32"/>
        <v>2.4181402235171809</v>
      </c>
      <c r="T153" s="215">
        <f t="shared" si="32"/>
        <v>2.4115701224889552</v>
      </c>
      <c r="U153" s="215">
        <f t="shared" si="32"/>
        <v>2.3927656358237628</v>
      </c>
      <c r="V153" s="215">
        <f t="shared" si="32"/>
        <v>2.3282661633724051</v>
      </c>
      <c r="W153" s="215">
        <f t="shared" si="32"/>
        <v>2.3555407409134492</v>
      </c>
      <c r="X153" s="215">
        <f t="shared" si="32"/>
        <v>2.2410198594318524</v>
      </c>
      <c r="Y153" s="215">
        <f t="shared" si="32"/>
        <v>2.1755603921795119</v>
      </c>
    </row>
    <row r="154" spans="1:25" ht="12" customHeight="1" x14ac:dyDescent="0.25">
      <c r="A154" s="25" t="s">
        <v>14</v>
      </c>
      <c r="B154" s="216">
        <f>ISI!B65</f>
        <v>5.4193535537778814</v>
      </c>
      <c r="C154" s="216">
        <f>ISI!C65</f>
        <v>4.9342817933949794</v>
      </c>
      <c r="D154" s="216">
        <f>ISI!D65</f>
        <v>5.447035939438523</v>
      </c>
      <c r="E154" s="216">
        <f>ISI!E65</f>
        <v>5.5333769033949594</v>
      </c>
      <c r="F154" s="216">
        <f>ISI!F65</f>
        <v>5.6163295112061684</v>
      </c>
      <c r="G154" s="216">
        <f>ISI!G65</f>
        <v>5.2770927987181908</v>
      </c>
      <c r="H154" s="216">
        <f>ISI!H65</f>
        <v>5.1217239259275438</v>
      </c>
      <c r="I154" s="216">
        <f>ISI!I65</f>
        <v>5.0657097384557419</v>
      </c>
      <c r="J154" s="216">
        <f>ISI!J65</f>
        <v>5.6893952217893622</v>
      </c>
      <c r="K154" s="216">
        <f>ISI!K65</f>
        <v>5.2091843573721963</v>
      </c>
      <c r="L154" s="216">
        <f>ISI!L65</f>
        <v>5.4855258209736641</v>
      </c>
      <c r="M154" s="216">
        <f>ISI!M65</f>
        <v>4.6796192875071414</v>
      </c>
      <c r="N154" s="216">
        <f>ISI!N65</f>
        <v>4.6743495316679722</v>
      </c>
      <c r="O154" s="216">
        <f>ISI!O65</f>
        <v>4.9505919074292919</v>
      </c>
      <c r="P154" s="216">
        <f>ISI!P65</f>
        <v>5.0533117127673775</v>
      </c>
      <c r="Q154" s="216">
        <f>ISI!Q65</f>
        <v>4.9086598031189483</v>
      </c>
      <c r="R154" s="216">
        <f>ISI!R65</f>
        <v>4.7813531345761815</v>
      </c>
      <c r="S154" s="216">
        <f>ISI!S65</f>
        <v>5.2094243954039507</v>
      </c>
      <c r="T154" s="216">
        <f>ISI!T65</f>
        <v>4.9540900672748949</v>
      </c>
      <c r="U154" s="216">
        <f>ISI!U65</f>
        <v>5.0492097593305774</v>
      </c>
      <c r="V154" s="216">
        <f>ISI!V65</f>
        <v>4.8507346983894832</v>
      </c>
      <c r="W154" s="216">
        <f>ISI!W65</f>
        <v>4.6453143207693239</v>
      </c>
      <c r="X154" s="216">
        <f>ISI!X65</f>
        <v>4.8311378604622721</v>
      </c>
      <c r="Y154" s="216">
        <f>ISI!Y65</f>
        <v>4.0783783461743814</v>
      </c>
    </row>
    <row r="155" spans="1:25" ht="12" customHeight="1" x14ac:dyDescent="0.25">
      <c r="A155" s="14" t="s">
        <v>43</v>
      </c>
      <c r="B155" s="217">
        <f>ISI!B66</f>
        <v>7.6381803965314177</v>
      </c>
      <c r="C155" s="217">
        <f>ISI!C66</f>
        <v>6.9063207327931408</v>
      </c>
      <c r="D155" s="217">
        <f>ISI!D66</f>
        <v>7.3783941355034344</v>
      </c>
      <c r="E155" s="217">
        <f>ISI!E66</f>
        <v>7.6059233877843617</v>
      </c>
      <c r="F155" s="217">
        <f>ISI!F66</f>
        <v>7.7361090406997715</v>
      </c>
      <c r="G155" s="217">
        <f>ISI!G66</f>
        <v>6.9403382820293897</v>
      </c>
      <c r="H155" s="217">
        <f>ISI!H66</f>
        <v>6.7164508613409311</v>
      </c>
      <c r="I155" s="217">
        <f>ISI!I66</f>
        <v>6.6493960480227727</v>
      </c>
      <c r="J155" s="217">
        <f>ISI!J66</f>
        <v>7.838333230330921</v>
      </c>
      <c r="K155" s="217">
        <f>ISI!K66</f>
        <v>6.8968971625983988</v>
      </c>
      <c r="L155" s="217">
        <f>ISI!L66</f>
        <v>7.0743990985183247</v>
      </c>
      <c r="M155" s="217">
        <f>ISI!M66</f>
        <v>6.1720752267849113</v>
      </c>
      <c r="N155" s="217">
        <f>ISI!N66</f>
        <v>6.193410008208085</v>
      </c>
      <c r="O155" s="217">
        <f>ISI!O66</f>
        <v>6.354550624016837</v>
      </c>
      <c r="P155" s="217">
        <f>ISI!P66</f>
        <v>6.4250768617322374</v>
      </c>
      <c r="Q155" s="217">
        <f>ISI!Q66</f>
        <v>6.2090300475790121</v>
      </c>
      <c r="R155" s="217">
        <f>ISI!R66</f>
        <v>5.965693959028993</v>
      </c>
      <c r="S155" s="217">
        <f>ISI!S66</f>
        <v>6.4212974030522822</v>
      </c>
      <c r="T155" s="217">
        <f>ISI!T66</f>
        <v>6.0561834271276505</v>
      </c>
      <c r="U155" s="217">
        <f>ISI!U66</f>
        <v>6.1050220906797268</v>
      </c>
      <c r="V155" s="217">
        <f>ISI!V66</f>
        <v>5.8837172673504048</v>
      </c>
      <c r="W155" s="217">
        <f>ISI!W66</f>
        <v>5.6249177791600076</v>
      </c>
      <c r="X155" s="217">
        <f>ISI!X66</f>
        <v>5.9489620045843621</v>
      </c>
      <c r="Y155" s="217">
        <f>ISI!Y66</f>
        <v>5.2102705838684642</v>
      </c>
    </row>
    <row r="156" spans="1:25" ht="12" customHeight="1" x14ac:dyDescent="0.25">
      <c r="A156" s="14" t="s">
        <v>44</v>
      </c>
      <c r="B156" s="217">
        <f>ISI!B67</f>
        <v>0.96580681725378204</v>
      </c>
      <c r="C156" s="217">
        <f>ISI!C67</f>
        <v>1.0206780547404508</v>
      </c>
      <c r="D156" s="217">
        <f>ISI!D67</f>
        <v>1.0346114050574706</v>
      </c>
      <c r="E156" s="217">
        <f>ISI!E67</f>
        <v>0.97566229007950211</v>
      </c>
      <c r="F156" s="217">
        <f>ISI!F67</f>
        <v>0.95191696613495025</v>
      </c>
      <c r="G156" s="217">
        <f>ISI!G67</f>
        <v>1.0263637616521826</v>
      </c>
      <c r="H156" s="217">
        <f>ISI!H67</f>
        <v>1.0544246995076967</v>
      </c>
      <c r="I156" s="217">
        <f>ISI!I67</f>
        <v>1.0400591832936412</v>
      </c>
      <c r="J156" s="217">
        <f>ISI!J67</f>
        <v>1.1416042921604341</v>
      </c>
      <c r="K156" s="217">
        <f>ISI!K67</f>
        <v>1.1819245057474099</v>
      </c>
      <c r="L156" s="217">
        <f>ISI!L67</f>
        <v>1.1801672411409005</v>
      </c>
      <c r="M156" s="217">
        <f>ISI!M67</f>
        <v>0.9265587088223195</v>
      </c>
      <c r="N156" s="217">
        <f>ISI!N67</f>
        <v>0.91404275441090344</v>
      </c>
      <c r="O156" s="217">
        <f>ISI!O67</f>
        <v>0.91432881078543293</v>
      </c>
      <c r="P156" s="217">
        <f>ISI!P67</f>
        <v>0.931557856913107</v>
      </c>
      <c r="Q156" s="217">
        <f>ISI!Q67</f>
        <v>0.94266428711275196</v>
      </c>
      <c r="R156" s="217">
        <f>ISI!R67</f>
        <v>0.94315627511063138</v>
      </c>
      <c r="S156" s="217">
        <f>ISI!S67</f>
        <v>1.0028822074028692</v>
      </c>
      <c r="T156" s="217">
        <f>ISI!T67</f>
        <v>1.0085937999625061</v>
      </c>
      <c r="U156" s="217">
        <f>ISI!U67</f>
        <v>1.0361058837561807</v>
      </c>
      <c r="V156" s="217">
        <f>ISI!V67</f>
        <v>1.1033312110645659</v>
      </c>
      <c r="W156" s="217">
        <f>ISI!W67</f>
        <v>1.0145259605201995</v>
      </c>
      <c r="X156" s="217">
        <f>ISI!X67</f>
        <v>0.97996085132023625</v>
      </c>
      <c r="Y156" s="217">
        <f>ISI!Y67</f>
        <v>0.98441574922932362</v>
      </c>
    </row>
    <row r="157" spans="1:25" ht="12" customHeight="1" x14ac:dyDescent="0.25">
      <c r="A157" s="13" t="s">
        <v>18</v>
      </c>
      <c r="B157" s="218">
        <f>NFM!B96</f>
        <v>1.7169773195885329</v>
      </c>
      <c r="C157" s="218">
        <f>NFM!C96</f>
        <v>1.5156449582700537</v>
      </c>
      <c r="D157" s="218">
        <f>NFM!D96</f>
        <v>1.649654983768635</v>
      </c>
      <c r="E157" s="218">
        <f>NFM!E96</f>
        <v>1.4263190370457928</v>
      </c>
      <c r="F157" s="218">
        <f>NFM!F96</f>
        <v>1.3504675636856882</v>
      </c>
      <c r="G157" s="218">
        <f>NFM!G96</f>
        <v>1.5109879388411112</v>
      </c>
      <c r="H157" s="218">
        <f>NFM!H96</f>
        <v>1.428863605345964</v>
      </c>
      <c r="I157" s="218">
        <f>NFM!I96</f>
        <v>1.3857280942122518</v>
      </c>
      <c r="J157" s="218">
        <f>NFM!J96</f>
        <v>1.5030262031430888</v>
      </c>
      <c r="K157" s="218">
        <f>NFM!K96</f>
        <v>1.5325252303779289</v>
      </c>
      <c r="L157" s="218">
        <f>NFM!L96</f>
        <v>1.4364080782755582</v>
      </c>
      <c r="M157" s="218">
        <f>NFM!M96</f>
        <v>1.3258479742397875</v>
      </c>
      <c r="N157" s="218">
        <f>NFM!N96</f>
        <v>1.3908483093191415</v>
      </c>
      <c r="O157" s="218">
        <f>NFM!O96</f>
        <v>1.4108916809415613</v>
      </c>
      <c r="P157" s="218">
        <f>NFM!P96</f>
        <v>1.389349172205854</v>
      </c>
      <c r="Q157" s="218">
        <f>NFM!Q96</f>
        <v>1.3855814599276375</v>
      </c>
      <c r="R157" s="218">
        <f>NFM!R96</f>
        <v>1.4168564818685536</v>
      </c>
      <c r="S157" s="218">
        <f>NFM!S96</f>
        <v>1.4123370925842529</v>
      </c>
      <c r="T157" s="218">
        <f>NFM!T96</f>
        <v>1.48700139420133</v>
      </c>
      <c r="U157" s="218">
        <f>NFM!U96</f>
        <v>1.4573361095792721</v>
      </c>
      <c r="V157" s="218">
        <f>NFM!V96</f>
        <v>1.3815499836633387</v>
      </c>
      <c r="W157" s="218">
        <f>NFM!W96</f>
        <v>1.4502940751359616</v>
      </c>
      <c r="X157" s="218">
        <f>NFM!X96</f>
        <v>1.473383435597843</v>
      </c>
      <c r="Y157" s="218">
        <f>NFM!Y96</f>
        <v>1.3780664492646064</v>
      </c>
    </row>
    <row r="158" spans="1:25" ht="12" customHeight="1" x14ac:dyDescent="0.25">
      <c r="A158" s="14" t="s">
        <v>45</v>
      </c>
      <c r="B158" s="217">
        <f>NFM!B97</f>
        <v>2.1245945328637834</v>
      </c>
      <c r="C158" s="217">
        <f>NFM!C97</f>
        <v>1.9423020920620302</v>
      </c>
      <c r="D158" s="217">
        <f>NFM!D97</f>
        <v>2.287256724871253</v>
      </c>
      <c r="E158" s="217">
        <f>NFM!E97</f>
        <v>1.8175113403488996</v>
      </c>
      <c r="F158" s="217">
        <f>NFM!F97</f>
        <v>1.8239673117106485</v>
      </c>
      <c r="G158" s="217">
        <f>NFM!G97</f>
        <v>1.7384785384312695</v>
      </c>
      <c r="H158" s="217">
        <f>NFM!H97</f>
        <v>1.8618495466204019</v>
      </c>
      <c r="I158" s="217">
        <f>NFM!I97</f>
        <v>1.7741762847951799</v>
      </c>
      <c r="J158" s="217">
        <f>NFM!J97</f>
        <v>1.8343180056009687</v>
      </c>
      <c r="K158" s="217">
        <f>NFM!K97</f>
        <v>1.976714740559127</v>
      </c>
      <c r="L158" s="217">
        <f>NFM!L97</f>
        <v>1.7023051448033819</v>
      </c>
      <c r="M158" s="217">
        <f>NFM!M97</f>
        <v>1.5011012174007672</v>
      </c>
      <c r="N158" s="217">
        <f>NFM!N97</f>
        <v>1.644479756428652</v>
      </c>
      <c r="O158" s="217">
        <f>NFM!O97</f>
        <v>1.7581258080301723</v>
      </c>
      <c r="P158" s="217">
        <f>NFM!P97</f>
        <v>1.6970889073925852</v>
      </c>
      <c r="Q158" s="217">
        <f>NFM!Q97</f>
        <v>1.733808942597197</v>
      </c>
      <c r="R158" s="217">
        <f>NFM!R97</f>
        <v>1.7426883778958848</v>
      </c>
      <c r="S158" s="217">
        <f>NFM!S97</f>
        <v>1.7915781927025656</v>
      </c>
      <c r="T158" s="217">
        <f>NFM!T97</f>
        <v>1.8295806410604638</v>
      </c>
      <c r="U158" s="217">
        <f>NFM!U97</f>
        <v>1.6317069745712887</v>
      </c>
      <c r="V158" s="217">
        <f>NFM!V97</f>
        <v>1.3598164736934861</v>
      </c>
      <c r="W158" s="217">
        <f>NFM!W97</f>
        <v>1.5798246676177252</v>
      </c>
      <c r="X158" s="217">
        <f>NFM!X97</f>
        <v>1.638718206891252</v>
      </c>
      <c r="Y158" s="217">
        <f>NFM!Y97</f>
        <v>1.3886246915095397</v>
      </c>
    </row>
    <row r="159" spans="1:25" ht="12" customHeight="1" x14ac:dyDescent="0.25">
      <c r="A159" s="14" t="s">
        <v>58</v>
      </c>
      <c r="B159" s="217">
        <f>NFM!B98</f>
        <v>1.4534559047896265</v>
      </c>
      <c r="C159" s="217">
        <f>NFM!C98</f>
        <v>1.4860517992348181</v>
      </c>
      <c r="D159" s="217">
        <f>NFM!D98</f>
        <v>1.4972866777580081</v>
      </c>
      <c r="E159" s="217">
        <f>NFM!E98</f>
        <v>1.478332168155797</v>
      </c>
      <c r="F159" s="217">
        <f>NFM!F98</f>
        <v>1.3671626086322046</v>
      </c>
      <c r="G159" s="217">
        <f>NFM!G98</f>
        <v>1.3479230279889074</v>
      </c>
      <c r="H159" s="217">
        <f>NFM!H98</f>
        <v>1.3498721623585166</v>
      </c>
      <c r="I159" s="217">
        <f>NFM!I98</f>
        <v>1.3557344733831087</v>
      </c>
      <c r="J159" s="217">
        <f>NFM!J98</f>
        <v>1.4304311363960789</v>
      </c>
      <c r="K159" s="217">
        <f>NFM!K98</f>
        <v>1.4308929820350669</v>
      </c>
      <c r="L159" s="217">
        <f>NFM!L98</f>
        <v>1.442935187736325</v>
      </c>
      <c r="M159" s="217">
        <f>NFM!M98</f>
        <v>1.3540760078045309</v>
      </c>
      <c r="N159" s="217">
        <f>NFM!N98</f>
        <v>1.3923429194104942</v>
      </c>
      <c r="O159" s="217">
        <f>NFM!O98</f>
        <v>1.4038230765896407</v>
      </c>
      <c r="P159" s="217">
        <f>NFM!P98</f>
        <v>1.4574604693383533</v>
      </c>
      <c r="Q159" s="217">
        <f>NFM!Q98</f>
        <v>1.3857431741833925</v>
      </c>
      <c r="R159" s="217">
        <f>NFM!R98</f>
        <v>1.4337581722726118</v>
      </c>
      <c r="S159" s="217">
        <f>NFM!S98</f>
        <v>1.3750998702218176</v>
      </c>
      <c r="T159" s="217">
        <f>NFM!T98</f>
        <v>1.4046400958831891</v>
      </c>
      <c r="U159" s="217">
        <f>NFM!U98</f>
        <v>1.4478244291333588</v>
      </c>
      <c r="V159" s="217">
        <f>NFM!V98</f>
        <v>1.464265151092764</v>
      </c>
      <c r="W159" s="217">
        <f>NFM!W98</f>
        <v>1.4162697471903674</v>
      </c>
      <c r="X159" s="217">
        <f>NFM!X98</f>
        <v>1.4262289411503422</v>
      </c>
      <c r="Y159" s="217">
        <f>NFM!Y98</f>
        <v>2.1685958378266146</v>
      </c>
    </row>
    <row r="160" spans="1:25" ht="12" customHeight="1" x14ac:dyDescent="0.25">
      <c r="A160" s="26" t="s">
        <v>46</v>
      </c>
      <c r="B160" s="219">
        <f>NFM!B99</f>
        <v>1.427968890266073</v>
      </c>
      <c r="C160" s="219">
        <f>NFM!C99</f>
        <v>1.4948972227668225</v>
      </c>
      <c r="D160" s="219">
        <f>NFM!D99</f>
        <v>1.502747430889229</v>
      </c>
      <c r="E160" s="219">
        <f>NFM!E99</f>
        <v>1.5078083576233674</v>
      </c>
      <c r="F160" s="219">
        <f>NFM!F99</f>
        <v>1.3850230785750783</v>
      </c>
      <c r="G160" s="219">
        <f>NFM!G99</f>
        <v>1.3533747620317909</v>
      </c>
      <c r="H160" s="219">
        <f>NFM!H99</f>
        <v>1.3642710122328665</v>
      </c>
      <c r="I160" s="219">
        <f>NFM!I99</f>
        <v>1.3812238441003031</v>
      </c>
      <c r="J160" s="219">
        <f>NFM!J99</f>
        <v>1.4541670542325575</v>
      </c>
      <c r="K160" s="219">
        <f>NFM!K99</f>
        <v>1.4277268471275555</v>
      </c>
      <c r="L160" s="219">
        <f>NFM!L99</f>
        <v>1.4796019311790576</v>
      </c>
      <c r="M160" s="219">
        <f>NFM!M99</f>
        <v>1.3856011844840179</v>
      </c>
      <c r="N160" s="219">
        <f>NFM!N99</f>
        <v>1.4140092307879117</v>
      </c>
      <c r="O160" s="219">
        <f>NFM!O99</f>
        <v>1.4217291255245261</v>
      </c>
      <c r="P160" s="219">
        <f>NFM!P99</f>
        <v>1.4872349457621534</v>
      </c>
      <c r="Q160" s="219">
        <f>NFM!Q99</f>
        <v>1.4010306398549455</v>
      </c>
      <c r="R160" s="219">
        <f>NFM!R99</f>
        <v>1.4512337016115757</v>
      </c>
      <c r="S160" s="219">
        <f>NFM!S99</f>
        <v>1.3863650867853563</v>
      </c>
      <c r="T160" s="219">
        <f>NFM!T99</f>
        <v>1.4083599726233598</v>
      </c>
      <c r="U160" s="219">
        <f>NFM!U99</f>
        <v>1.4626479247842696</v>
      </c>
      <c r="V160" s="219">
        <f>NFM!V99</f>
        <v>1.494780969036319</v>
      </c>
      <c r="W160" s="219">
        <f>NFM!W99</f>
        <v>1.4283271724586089</v>
      </c>
      <c r="X160" s="219">
        <f>NFM!X99</f>
        <v>1.4413821977887995</v>
      </c>
      <c r="Y160" s="219">
        <f>NFM!Y99</f>
        <v>2.3986378410207676</v>
      </c>
    </row>
    <row r="161" spans="1:25" ht="12" customHeight="1" x14ac:dyDescent="0.25">
      <c r="A161" s="27" t="s">
        <v>80</v>
      </c>
      <c r="B161" s="220">
        <f>NFM!B100</f>
        <v>1.7266602153924158</v>
      </c>
      <c r="C161" s="220">
        <f>NFM!C100</f>
        <v>1.3840256340040018</v>
      </c>
      <c r="D161" s="220">
        <f>NFM!D100</f>
        <v>1.4369663064424798</v>
      </c>
      <c r="E161" s="220">
        <f>NFM!E100</f>
        <v>1.1382756257985123</v>
      </c>
      <c r="F161" s="220">
        <f>NFM!F100</f>
        <v>1.1566573452250533</v>
      </c>
      <c r="G161" s="220">
        <f>NFM!G100</f>
        <v>1.2812647712521907</v>
      </c>
      <c r="H161" s="220">
        <f>NFM!H100</f>
        <v>1.1837530786710742</v>
      </c>
      <c r="I161" s="220">
        <f>NFM!I100</f>
        <v>1.0635602116899119</v>
      </c>
      <c r="J161" s="220">
        <f>NFM!J100</f>
        <v>1.1641138175929449</v>
      </c>
      <c r="K161" s="220">
        <f>NFM!K100</f>
        <v>1.4786084831625643</v>
      </c>
      <c r="L161" s="220">
        <f>NFM!L100</f>
        <v>1.0152791780175576</v>
      </c>
      <c r="M161" s="220">
        <f>NFM!M100</f>
        <v>1.0096372933710418</v>
      </c>
      <c r="N161" s="220">
        <f>NFM!N100</f>
        <v>1.1365330435607119</v>
      </c>
      <c r="O161" s="220">
        <f>NFM!O100</f>
        <v>1.1827109272531022</v>
      </c>
      <c r="P161" s="220">
        <f>NFM!P100</f>
        <v>1.0987276483000623</v>
      </c>
      <c r="Q161" s="220">
        <f>NFM!Q100</f>
        <v>1.1674721644345663</v>
      </c>
      <c r="R161" s="220">
        <f>NFM!R100</f>
        <v>1.1891299558362807</v>
      </c>
      <c r="S161" s="220">
        <f>NFM!S100</f>
        <v>1.2086055812181888</v>
      </c>
      <c r="T161" s="220">
        <f>NFM!T100</f>
        <v>1.3547763963279655</v>
      </c>
      <c r="U161" s="220">
        <f>NFM!U100</f>
        <v>1.241406432623684</v>
      </c>
      <c r="V161" s="220">
        <f>NFM!V100</f>
        <v>1.0552844086746351</v>
      </c>
      <c r="W161" s="220">
        <f>NFM!W100</f>
        <v>1.253352938416143</v>
      </c>
      <c r="X161" s="220">
        <f>NFM!X100</f>
        <v>1.2214820603567482</v>
      </c>
      <c r="Y161" s="220">
        <f>NFM!Y100</f>
        <v>0.74885995594889176</v>
      </c>
    </row>
    <row r="162" spans="1:25" ht="12" customHeight="1" x14ac:dyDescent="0.25">
      <c r="A162" s="14" t="s">
        <v>47</v>
      </c>
      <c r="B162" s="217">
        <f>NFM!B101</f>
        <v>1.9249137113626256</v>
      </c>
      <c r="C162" s="217">
        <f>NFM!C101</f>
        <v>1.5056848430409164</v>
      </c>
      <c r="D162" s="217">
        <f>NFM!D101</f>
        <v>1.7545177356665962</v>
      </c>
      <c r="E162" s="217">
        <f>NFM!E101</f>
        <v>1.2677348266351669</v>
      </c>
      <c r="F162" s="217">
        <f>NFM!F101</f>
        <v>1.2123014151934366</v>
      </c>
      <c r="G162" s="217">
        <f>NFM!G101</f>
        <v>1.6276727567968066</v>
      </c>
      <c r="H162" s="217">
        <f>NFM!H101</f>
        <v>1.2890119540017189</v>
      </c>
      <c r="I162" s="217">
        <f>NFM!I101</f>
        <v>1.1761111095237673</v>
      </c>
      <c r="J162" s="217">
        <f>NFM!J101</f>
        <v>1.3680263348814987</v>
      </c>
      <c r="K162" s="217">
        <f>NFM!K101</f>
        <v>1.515666864777834</v>
      </c>
      <c r="L162" s="217">
        <f>NFM!L101</f>
        <v>1.2430597929038132</v>
      </c>
      <c r="M162" s="217">
        <f>NFM!M101</f>
        <v>1.1793777866551396</v>
      </c>
      <c r="N162" s="217">
        <f>NFM!N101</f>
        <v>1.273268772723712</v>
      </c>
      <c r="O162" s="217">
        <f>NFM!O101</f>
        <v>1.306717577391725</v>
      </c>
      <c r="P162" s="217">
        <f>NFM!P101</f>
        <v>1.2069339374250696</v>
      </c>
      <c r="Q162" s="217">
        <f>NFM!Q101</f>
        <v>1.2666605454002573</v>
      </c>
      <c r="R162" s="217">
        <f>NFM!R101</f>
        <v>1.2857133210523852</v>
      </c>
      <c r="S162" s="217">
        <f>NFM!S101</f>
        <v>1.3411212797637762</v>
      </c>
      <c r="T162" s="217">
        <f>NFM!T101</f>
        <v>1.4976461626809763</v>
      </c>
      <c r="U162" s="217">
        <f>NFM!U101</f>
        <v>1.4093482783522031</v>
      </c>
      <c r="V162" s="217">
        <f>NFM!V101</f>
        <v>1.2491325186053368</v>
      </c>
      <c r="W162" s="217">
        <f>NFM!W101</f>
        <v>1.4607826604803094</v>
      </c>
      <c r="X162" s="217">
        <f>NFM!X101</f>
        <v>1.49264533971517</v>
      </c>
      <c r="Y162" s="217">
        <f>NFM!Y101</f>
        <v>0.82497055977417877</v>
      </c>
    </row>
    <row r="163" spans="1:25" ht="12" customHeight="1" x14ac:dyDescent="0.25">
      <c r="A163" s="13" t="s">
        <v>19</v>
      </c>
      <c r="B163" s="218">
        <f>CHI!B100</f>
        <v>3.25329114715518</v>
      </c>
      <c r="C163" s="218">
        <f>CHI!C100</f>
        <v>3.1452331928175408</v>
      </c>
      <c r="D163" s="218">
        <f>CHI!D100</f>
        <v>3.2018253105803094</v>
      </c>
      <c r="E163" s="218">
        <f>CHI!E100</f>
        <v>3.1525890523130253</v>
      </c>
      <c r="F163" s="218">
        <f>CHI!F100</f>
        <v>3.326441701831909</v>
      </c>
      <c r="G163" s="218">
        <f>CHI!G100</f>
        <v>3.333823605655744</v>
      </c>
      <c r="H163" s="218">
        <f>CHI!H100</f>
        <v>3.3196642888083612</v>
      </c>
      <c r="I163" s="218">
        <f>CHI!I100</f>
        <v>3.3518940630656293</v>
      </c>
      <c r="J163" s="218">
        <f>CHI!J100</f>
        <v>2.9215337469504221</v>
      </c>
      <c r="K163" s="218">
        <f>CHI!K100</f>
        <v>2.9588148688685201</v>
      </c>
      <c r="L163" s="218">
        <f>CHI!L100</f>
        <v>2.9537718146130882</v>
      </c>
      <c r="M163" s="218">
        <f>CHI!M100</f>
        <v>2.7292432839113672</v>
      </c>
      <c r="N163" s="218">
        <f>CHI!N100</f>
        <v>2.7151224000983882</v>
      </c>
      <c r="O163" s="218">
        <f>CHI!O100</f>
        <v>2.7409229517193117</v>
      </c>
      <c r="P163" s="218">
        <f>CHI!P100</f>
        <v>2.8071169365727204</v>
      </c>
      <c r="Q163" s="218">
        <f>CHI!Q100</f>
        <v>2.7711915517974592</v>
      </c>
      <c r="R163" s="218">
        <f>CHI!R100</f>
        <v>2.6604254397392317</v>
      </c>
      <c r="S163" s="218">
        <f>CHI!S100</f>
        <v>2.7108298942555122</v>
      </c>
      <c r="T163" s="218">
        <f>CHI!T100</f>
        <v>2.6698099344146438</v>
      </c>
      <c r="U163" s="218">
        <f>CHI!U100</f>
        <v>2.5876679543636874</v>
      </c>
      <c r="V163" s="218">
        <f>CHI!V100</f>
        <v>2.543734101768524</v>
      </c>
      <c r="W163" s="218">
        <f>CHI!W100</f>
        <v>2.5341754369481917</v>
      </c>
      <c r="X163" s="218">
        <f>CHI!X100</f>
        <v>2.2629135998680354</v>
      </c>
      <c r="Y163" s="218">
        <f>CHI!Y100</f>
        <v>2.3792079873917737</v>
      </c>
    </row>
    <row r="164" spans="1:25" ht="12" customHeight="1" x14ac:dyDescent="0.25">
      <c r="A164" s="14" t="s">
        <v>88</v>
      </c>
      <c r="B164" s="217">
        <f>CHI!B101</f>
        <v>8.2441635039363987</v>
      </c>
      <c r="C164" s="217">
        <f>CHI!C101</f>
        <v>6.3005297448023603</v>
      </c>
      <c r="D164" s="217">
        <f>CHI!D101</f>
        <v>5.8026875630914416</v>
      </c>
      <c r="E164" s="217">
        <f>CHI!E101</f>
        <v>5.1350719966229583</v>
      </c>
      <c r="F164" s="217">
        <f>CHI!F101</f>
        <v>5.5526332869541433</v>
      </c>
      <c r="G164" s="217">
        <f>CHI!G101</f>
        <v>5.6673873211007697</v>
      </c>
      <c r="H164" s="217">
        <f>CHI!H101</f>
        <v>5.2665910525955999</v>
      </c>
      <c r="I164" s="217">
        <f>CHI!I101</f>
        <v>5.4867290941657014</v>
      </c>
      <c r="J164" s="217">
        <f>CHI!J101</f>
        <v>4.9945280917334305</v>
      </c>
      <c r="K164" s="217">
        <f>CHI!K101</f>
        <v>5.0339602370322414</v>
      </c>
      <c r="L164" s="217">
        <f>CHI!L101</f>
        <v>5.0225626508541295</v>
      </c>
      <c r="M164" s="217">
        <f>CHI!M101</f>
        <v>3.8994220612030452</v>
      </c>
      <c r="N164" s="217">
        <f>CHI!N101</f>
        <v>4.1109333795294773</v>
      </c>
      <c r="O164" s="217">
        <f>CHI!O101</f>
        <v>4.0202704910130747</v>
      </c>
      <c r="P164" s="217">
        <f>CHI!P101</f>
        <v>4.6124420016061363</v>
      </c>
      <c r="Q164" s="217">
        <f>CHI!Q101</f>
        <v>4.4981611346999113</v>
      </c>
      <c r="R164" s="217">
        <f>CHI!R101</f>
        <v>4.24561257512923</v>
      </c>
      <c r="S164" s="217">
        <f>CHI!S101</f>
        <v>3.8091308311551573</v>
      </c>
      <c r="T164" s="217">
        <f>CHI!T101</f>
        <v>3.5521732575598461</v>
      </c>
      <c r="U164" s="217">
        <f>CHI!U101</f>
        <v>3.5055058687185228</v>
      </c>
      <c r="V164" s="217">
        <f>CHI!V101</f>
        <v>4.4973905097237248</v>
      </c>
      <c r="W164" s="217">
        <f>CHI!W101</f>
        <v>3.451147488829251</v>
      </c>
      <c r="X164" s="217">
        <f>CHI!X101</f>
        <v>3.149207823323152</v>
      </c>
      <c r="Y164" s="217">
        <f>CHI!Y101</f>
        <v>3.3303826865878898</v>
      </c>
    </row>
    <row r="165" spans="1:25" ht="12" customHeight="1" x14ac:dyDescent="0.25">
      <c r="A165" s="14" t="s">
        <v>49</v>
      </c>
      <c r="B165" s="217">
        <f>CHI!B102</f>
        <v>1.5804012493580146</v>
      </c>
      <c r="C165" s="217">
        <f>CHI!C102</f>
        <v>1.6991508421406789</v>
      </c>
      <c r="D165" s="217">
        <f>CHI!D102</f>
        <v>1.7439330107462057</v>
      </c>
      <c r="E165" s="217">
        <f>CHI!E102</f>
        <v>1.8124467863747706</v>
      </c>
      <c r="F165" s="217">
        <f>CHI!F102</f>
        <v>1.7164730478955661</v>
      </c>
      <c r="G165" s="217">
        <f>CHI!G102</f>
        <v>1.6223352077189215</v>
      </c>
      <c r="H165" s="217">
        <f>CHI!H102</f>
        <v>1.501667750483429</v>
      </c>
      <c r="I165" s="217">
        <f>CHI!I102</f>
        <v>1.5405094965038482</v>
      </c>
      <c r="J165" s="217">
        <f>CHI!J102</f>
        <v>1.4071820798446144</v>
      </c>
      <c r="K165" s="217">
        <f>CHI!K102</f>
        <v>1.2426517199441289</v>
      </c>
      <c r="L165" s="217">
        <f>CHI!L102</f>
        <v>1.1436692671821489</v>
      </c>
      <c r="M165" s="217">
        <f>CHI!M102</f>
        <v>1.7621889104695301</v>
      </c>
      <c r="N165" s="217">
        <f>CHI!N102</f>
        <v>1.7417670954568256</v>
      </c>
      <c r="O165" s="217">
        <f>CHI!O102</f>
        <v>1.7839471712337345</v>
      </c>
      <c r="P165" s="217">
        <f>CHI!P102</f>
        <v>1.7244212663489469</v>
      </c>
      <c r="Q165" s="217">
        <f>CHI!Q102</f>
        <v>1.6300169011301404</v>
      </c>
      <c r="R165" s="217">
        <f>CHI!R102</f>
        <v>1.5483866463756351</v>
      </c>
      <c r="S165" s="217">
        <f>CHI!S102</f>
        <v>1.4656994412559017</v>
      </c>
      <c r="T165" s="217">
        <f>CHI!T102</f>
        <v>1.5216308451861522</v>
      </c>
      <c r="U165" s="217">
        <f>CHI!U102</f>
        <v>1.4611541868269762</v>
      </c>
      <c r="V165" s="217">
        <f>CHI!V102</f>
        <v>1.4315645341788186</v>
      </c>
      <c r="W165" s="217">
        <f>CHI!W102</f>
        <v>1.3596725873328972</v>
      </c>
      <c r="X165" s="217">
        <f>CHI!X102</f>
        <v>1.2384791331406404</v>
      </c>
      <c r="Y165" s="217">
        <f>CHI!Y102</f>
        <v>1.28545233593508</v>
      </c>
    </row>
    <row r="166" spans="1:25" ht="12" customHeight="1" x14ac:dyDescent="0.25">
      <c r="A166" s="14" t="s">
        <v>50</v>
      </c>
      <c r="B166" s="217">
        <f>CHI!B103</f>
        <v>1.3455026999458275</v>
      </c>
      <c r="C166" s="217">
        <f>CHI!C103</f>
        <v>1.4826329285173734</v>
      </c>
      <c r="D166" s="217">
        <f>CHI!D103</f>
        <v>1.5005837216927089</v>
      </c>
      <c r="E166" s="217">
        <f>CHI!E103</f>
        <v>1.5941894533686567</v>
      </c>
      <c r="F166" s="217">
        <f>CHI!F103</f>
        <v>1.4582830835999432</v>
      </c>
      <c r="G166" s="217">
        <f>CHI!G103</f>
        <v>1.3515948211203026</v>
      </c>
      <c r="H166" s="217">
        <f>CHI!H103</f>
        <v>1.1964387026339225</v>
      </c>
      <c r="I166" s="217">
        <f>CHI!I103</f>
        <v>1.2486640447864554</v>
      </c>
      <c r="J166" s="217">
        <f>CHI!J103</f>
        <v>1.1133687018034752</v>
      </c>
      <c r="K166" s="217">
        <f>CHI!K103</f>
        <v>0.95478299494195673</v>
      </c>
      <c r="L166" s="217">
        <f>CHI!L103</f>
        <v>0.84383855415041831</v>
      </c>
      <c r="M166" s="217">
        <f>CHI!M103</f>
        <v>1.6489975227275333</v>
      </c>
      <c r="N166" s="217">
        <f>CHI!N103</f>
        <v>1.6317351220213234</v>
      </c>
      <c r="O166" s="217">
        <f>CHI!O103</f>
        <v>1.6716727721294975</v>
      </c>
      <c r="P166" s="217">
        <f>CHI!P103</f>
        <v>1.6001458252696328</v>
      </c>
      <c r="Q166" s="217">
        <f>CHI!Q103</f>
        <v>1.5448448470011436</v>
      </c>
      <c r="R166" s="217">
        <f>CHI!R103</f>
        <v>1.4223939844941298</v>
      </c>
      <c r="S166" s="217">
        <f>CHI!S103</f>
        <v>1.3232043217477778</v>
      </c>
      <c r="T166" s="217">
        <f>CHI!T103</f>
        <v>1.2901129792521948</v>
      </c>
      <c r="U166" s="217">
        <f>CHI!U103</f>
        <v>1.2995819923712022</v>
      </c>
      <c r="V166" s="217">
        <f>CHI!V103</f>
        <v>1.2696420921181801</v>
      </c>
      <c r="W166" s="217">
        <f>CHI!W103</f>
        <v>1.3069358229807291</v>
      </c>
      <c r="X166" s="217">
        <f>CHI!X103</f>
        <v>1.1751798275682994</v>
      </c>
      <c r="Y166" s="217">
        <f>CHI!Y103</f>
        <v>1.2075358824522673</v>
      </c>
    </row>
    <row r="167" spans="1:25" ht="12" customHeight="1" x14ac:dyDescent="0.25">
      <c r="A167" s="13" t="s">
        <v>20</v>
      </c>
      <c r="B167" s="218">
        <f>NMM!B76</f>
        <v>5.6710087732499144</v>
      </c>
      <c r="C167" s="218">
        <f>NMM!C76</f>
        <v>5.3558914707362524</v>
      </c>
      <c r="D167" s="218">
        <f>NMM!D76</f>
        <v>5.2393116887534452</v>
      </c>
      <c r="E167" s="218">
        <f>NMM!E76</f>
        <v>5.2435303812087914</v>
      </c>
      <c r="F167" s="218">
        <f>NMM!F76</f>
        <v>5.418442293276045</v>
      </c>
      <c r="G167" s="218">
        <f>NMM!G76</f>
        <v>5.2545649783428914</v>
      </c>
      <c r="H167" s="218">
        <f>NMM!H76</f>
        <v>5.3271862045212428</v>
      </c>
      <c r="I167" s="218">
        <f>NMM!I76</f>
        <v>5.5117781932004037</v>
      </c>
      <c r="J167" s="218">
        <f>NMM!J76</f>
        <v>5.1635925476791389</v>
      </c>
      <c r="K167" s="218">
        <f>NMM!K76</f>
        <v>5.1400318693680704</v>
      </c>
      <c r="L167" s="218">
        <f>NMM!L76</f>
        <v>5.2043899410790493</v>
      </c>
      <c r="M167" s="218">
        <f>NMM!M76</f>
        <v>5.4311722908661686</v>
      </c>
      <c r="N167" s="218">
        <f>NMM!N76</f>
        <v>5.3068875771401869</v>
      </c>
      <c r="O167" s="218">
        <f>NMM!O76</f>
        <v>5.2681915937508599</v>
      </c>
      <c r="P167" s="218">
        <f>NMM!P76</f>
        <v>5.2444544135635738</v>
      </c>
      <c r="Q167" s="218">
        <f>NMM!Q76</f>
        <v>5.2195500645423927</v>
      </c>
      <c r="R167" s="218">
        <f>NMM!R76</f>
        <v>5.1490486815966934</v>
      </c>
      <c r="S167" s="218">
        <f>NMM!S76</f>
        <v>5.1720497456513215</v>
      </c>
      <c r="T167" s="218">
        <f>NMM!T76</f>
        <v>5.1525024397024994</v>
      </c>
      <c r="U167" s="218">
        <f>NMM!U76</f>
        <v>5.1403669495114865</v>
      </c>
      <c r="V167" s="218">
        <f>NMM!V76</f>
        <v>4.9787269961765146</v>
      </c>
      <c r="W167" s="218">
        <f>NMM!W76</f>
        <v>5.0584388959169235</v>
      </c>
      <c r="X167" s="218">
        <f>NMM!X76</f>
        <v>4.9767939123593301</v>
      </c>
      <c r="Y167" s="218">
        <f>NMM!Y76</f>
        <v>4.9795618907283767</v>
      </c>
    </row>
    <row r="168" spans="1:25" ht="12" customHeight="1" x14ac:dyDescent="0.25">
      <c r="A168" s="14" t="s">
        <v>51</v>
      </c>
      <c r="B168" s="217">
        <f>NMM!B77</f>
        <v>10.705939390219328</v>
      </c>
      <c r="C168" s="217">
        <f>NMM!C77</f>
        <v>10.551023541254056</v>
      </c>
      <c r="D168" s="217">
        <f>NMM!D77</f>
        <v>10.61140496795413</v>
      </c>
      <c r="E168" s="217">
        <f>NMM!E77</f>
        <v>10.338711292510828</v>
      </c>
      <c r="F168" s="217">
        <f>NMM!F77</f>
        <v>10.691193251255864</v>
      </c>
      <c r="G168" s="217">
        <f>NMM!G77</f>
        <v>10.254573954362057</v>
      </c>
      <c r="H168" s="217">
        <f>NMM!H77</f>
        <v>10.110581329910575</v>
      </c>
      <c r="I168" s="217">
        <f>NMM!I77</f>
        <v>10.879956584396654</v>
      </c>
      <c r="J168" s="217">
        <f>NMM!J77</f>
        <v>10.540495615242659</v>
      </c>
      <c r="K168" s="217">
        <f>NMM!K77</f>
        <v>10.43970487526002</v>
      </c>
      <c r="L168" s="217">
        <f>NMM!L77</f>
        <v>10.952879211355915</v>
      </c>
      <c r="M168" s="217">
        <f>NMM!M77</f>
        <v>10.45566148710688</v>
      </c>
      <c r="N168" s="217">
        <f>NMM!N77</f>
        <v>10.143343353296654</v>
      </c>
      <c r="O168" s="217">
        <f>NMM!O77</f>
        <v>9.8909879503387312</v>
      </c>
      <c r="P168" s="217">
        <f>NMM!P77</f>
        <v>10.062978485801706</v>
      </c>
      <c r="Q168" s="217">
        <f>NMM!Q77</f>
        <v>9.5141172234709508</v>
      </c>
      <c r="R168" s="217">
        <f>NMM!R77</f>
        <v>10.117916582888643</v>
      </c>
      <c r="S168" s="217">
        <f>NMM!S77</f>
        <v>9.4335459146017353</v>
      </c>
      <c r="T168" s="217">
        <f>NMM!T77</f>
        <v>9.3114669275302351</v>
      </c>
      <c r="U168" s="217">
        <f>NMM!U77</f>
        <v>9.0349249399314449</v>
      </c>
      <c r="V168" s="217">
        <f>NMM!V77</f>
        <v>8.7883406514551616</v>
      </c>
      <c r="W168" s="217">
        <f>NMM!W77</f>
        <v>9.094807800931175</v>
      </c>
      <c r="X168" s="217">
        <f>NMM!X77</f>
        <v>8.6381170676277197</v>
      </c>
      <c r="Y168" s="217">
        <f>NMM!Y77</f>
        <v>8.0918050060035682</v>
      </c>
    </row>
    <row r="169" spans="1:25" ht="12" customHeight="1" x14ac:dyDescent="0.25">
      <c r="A169" s="14" t="s">
        <v>52</v>
      </c>
      <c r="B169" s="217">
        <f>NMM!B78</f>
        <v>2.5984060210685431</v>
      </c>
      <c r="C169" s="217">
        <f>NMM!C78</f>
        <v>2.6814889195767653</v>
      </c>
      <c r="D169" s="217">
        <f>NMM!D78</f>
        <v>2.6469912122875483</v>
      </c>
      <c r="E169" s="217">
        <f>NMM!E78</f>
        <v>2.5962688140344858</v>
      </c>
      <c r="F169" s="217">
        <f>NMM!F78</f>
        <v>2.6551279070739544</v>
      </c>
      <c r="G169" s="217">
        <f>NMM!G78</f>
        <v>2.5137875413235178</v>
      </c>
      <c r="H169" s="217">
        <f>NMM!H78</f>
        <v>2.5358714414232315</v>
      </c>
      <c r="I169" s="217">
        <f>NMM!I78</f>
        <v>2.5698415921813069</v>
      </c>
      <c r="J169" s="217">
        <f>NMM!J78</f>
        <v>2.4026933302398503</v>
      </c>
      <c r="K169" s="217">
        <f>NMM!K78</f>
        <v>2.4177840941562914</v>
      </c>
      <c r="L169" s="217">
        <f>NMM!L78</f>
        <v>2.422665837138168</v>
      </c>
      <c r="M169" s="217">
        <f>NMM!M78</f>
        <v>2.8097912498715027</v>
      </c>
      <c r="N169" s="217">
        <f>NMM!N78</f>
        <v>2.7725760612141856</v>
      </c>
      <c r="O169" s="217">
        <f>NMM!O78</f>
        <v>2.7077342857006435</v>
      </c>
      <c r="P169" s="217">
        <f>NMM!P78</f>
        <v>2.7296805105333948</v>
      </c>
      <c r="Q169" s="217">
        <f>NMM!Q78</f>
        <v>2.7140578494890173</v>
      </c>
      <c r="R169" s="217">
        <f>NMM!R78</f>
        <v>2.7252509974818548</v>
      </c>
      <c r="S169" s="217">
        <f>NMM!S78</f>
        <v>2.6256099765704874</v>
      </c>
      <c r="T169" s="217">
        <f>NMM!T78</f>
        <v>2.6635334838901148</v>
      </c>
      <c r="U169" s="217">
        <f>NMM!U78</f>
        <v>2.6748513174473234</v>
      </c>
      <c r="V169" s="217">
        <f>NMM!V78</f>
        <v>2.597853018854936</v>
      </c>
      <c r="W169" s="217">
        <f>NMM!W78</f>
        <v>2.6695648879417879</v>
      </c>
      <c r="X169" s="217">
        <f>NMM!X78</f>
        <v>2.6524825698313284</v>
      </c>
      <c r="Y169" s="217">
        <f>NMM!Y78</f>
        <v>2.6349405432920818</v>
      </c>
    </row>
    <row r="170" spans="1:25" ht="12" customHeight="1" x14ac:dyDescent="0.25">
      <c r="A170" s="14" t="s">
        <v>60</v>
      </c>
      <c r="B170" s="217">
        <f>NMM!B79</f>
        <v>2.8563636599215863</v>
      </c>
      <c r="C170" s="217">
        <f>NMM!C79</f>
        <v>2.8720147547320773</v>
      </c>
      <c r="D170" s="217">
        <f>NMM!D79</f>
        <v>2.9011140134966382</v>
      </c>
      <c r="E170" s="217">
        <f>NMM!E79</f>
        <v>2.8758127648238534</v>
      </c>
      <c r="F170" s="217">
        <f>NMM!F79</f>
        <v>2.8318099779617638</v>
      </c>
      <c r="G170" s="217">
        <f>NMM!G79</f>
        <v>2.8743418512176278</v>
      </c>
      <c r="H170" s="217">
        <f>NMM!H79</f>
        <v>2.8294594837709388</v>
      </c>
      <c r="I170" s="217">
        <f>NMM!I79</f>
        <v>2.954527720176312</v>
      </c>
      <c r="J170" s="217">
        <f>NMM!J79</f>
        <v>2.8436610993279388</v>
      </c>
      <c r="K170" s="217">
        <f>NMM!K79</f>
        <v>2.959992909471735</v>
      </c>
      <c r="L170" s="217">
        <f>NMM!L79</f>
        <v>2.8632256542247339</v>
      </c>
      <c r="M170" s="217">
        <f>NMM!M79</f>
        <v>2.9998474278361793</v>
      </c>
      <c r="N170" s="217">
        <f>NMM!N79</f>
        <v>2.9555346738754618</v>
      </c>
      <c r="O170" s="217">
        <f>NMM!O79</f>
        <v>2.7931571004877473</v>
      </c>
      <c r="P170" s="217">
        <f>NMM!P79</f>
        <v>2.7343799676844318</v>
      </c>
      <c r="Q170" s="217">
        <f>NMM!Q79</f>
        <v>2.7886416679442649</v>
      </c>
      <c r="R170" s="217">
        <f>NMM!R79</f>
        <v>2.8911756788958876</v>
      </c>
      <c r="S170" s="217">
        <f>NMM!S79</f>
        <v>2.748055693123697</v>
      </c>
      <c r="T170" s="217">
        <f>NMM!T79</f>
        <v>2.8036546202585146</v>
      </c>
      <c r="U170" s="217">
        <f>NMM!U79</f>
        <v>2.8136948276116152</v>
      </c>
      <c r="V170" s="217">
        <f>NMM!V79</f>
        <v>2.7475148117636143</v>
      </c>
      <c r="W170" s="217">
        <f>NMM!W79</f>
        <v>2.6922552218337503</v>
      </c>
      <c r="X170" s="217">
        <f>NMM!X79</f>
        <v>2.7871000023167163</v>
      </c>
      <c r="Y170" s="217">
        <f>NMM!Y79</f>
        <v>2.7900371482052209</v>
      </c>
    </row>
    <row r="171" spans="1:25" ht="12" customHeight="1" x14ac:dyDescent="0.25">
      <c r="A171" s="13" t="s">
        <v>21</v>
      </c>
      <c r="B171" s="218">
        <f>PPA!B74</f>
        <v>1.2742118147638053</v>
      </c>
      <c r="C171" s="218">
        <f>PPA!C74</f>
        <v>1.2524528349635518</v>
      </c>
      <c r="D171" s="218">
        <f>PPA!D74</f>
        <v>1.2599259276220629</v>
      </c>
      <c r="E171" s="218">
        <f>PPA!E74</f>
        <v>1.2807620516656966</v>
      </c>
      <c r="F171" s="218">
        <f>PPA!F74</f>
        <v>1.2206623560808487</v>
      </c>
      <c r="G171" s="218">
        <f>PPA!G74</f>
        <v>0.947052077543443</v>
      </c>
      <c r="H171" s="218">
        <f>PPA!H74</f>
        <v>1.1571747813421609</v>
      </c>
      <c r="I171" s="218">
        <f>PPA!I74</f>
        <v>0.90847199108870835</v>
      </c>
      <c r="J171" s="218">
        <f>PPA!J74</f>
        <v>0.99968819306634649</v>
      </c>
      <c r="K171" s="218">
        <f>PPA!K74</f>
        <v>0.90414043988248882</v>
      </c>
      <c r="L171" s="218">
        <f>PPA!L74</f>
        <v>0.92754141566182791</v>
      </c>
      <c r="M171" s="218">
        <f>PPA!M74</f>
        <v>0.80248647871572776</v>
      </c>
      <c r="N171" s="218">
        <f>PPA!N74</f>
        <v>0.87441681702938467</v>
      </c>
      <c r="O171" s="218">
        <f>PPA!O74</f>
        <v>0.97550101831265401</v>
      </c>
      <c r="P171" s="218">
        <f>PPA!P74</f>
        <v>0.95301439776429897</v>
      </c>
      <c r="Q171" s="218">
        <f>PPA!Q74</f>
        <v>0.93805524456303313</v>
      </c>
      <c r="R171" s="218">
        <f>PPA!R74</f>
        <v>0.9243962286076336</v>
      </c>
      <c r="S171" s="218">
        <f>PPA!S74</f>
        <v>0.87769015755761448</v>
      </c>
      <c r="T171" s="218">
        <f>PPA!T74</f>
        <v>0.91126445501113551</v>
      </c>
      <c r="U171" s="218">
        <f>PPA!U74</f>
        <v>0.90122188895860522</v>
      </c>
      <c r="V171" s="218">
        <f>PPA!V74</f>
        <v>0.91596678083883842</v>
      </c>
      <c r="W171" s="218">
        <f>PPA!W74</f>
        <v>0.89933718210610247</v>
      </c>
      <c r="X171" s="218">
        <f>PPA!X74</f>
        <v>0.79146373286509797</v>
      </c>
      <c r="Y171" s="218">
        <f>PPA!Y74</f>
        <v>0.74401743722326397</v>
      </c>
    </row>
    <row r="172" spans="1:25" ht="12" customHeight="1" x14ac:dyDescent="0.25">
      <c r="A172" s="14" t="s">
        <v>54</v>
      </c>
      <c r="B172" s="217">
        <f>PPA!B75</f>
        <v>1.0339814720267113</v>
      </c>
      <c r="C172" s="217">
        <f>PPA!C75</f>
        <v>1.0053195537847355</v>
      </c>
      <c r="D172" s="217">
        <f>PPA!D75</f>
        <v>1.0124160788586314</v>
      </c>
      <c r="E172" s="217">
        <f>PPA!E75</f>
        <v>1.0380132483489879</v>
      </c>
      <c r="F172" s="217">
        <f>PPA!F75</f>
        <v>0.95898048261472968</v>
      </c>
      <c r="G172" s="217">
        <f>PPA!G75</f>
        <v>0.74434660983000211</v>
      </c>
      <c r="H172" s="217">
        <f>PPA!H75</f>
        <v>0.91659099227205809</v>
      </c>
      <c r="I172" s="217">
        <f>PPA!I75</f>
        <v>0.67399434430217964</v>
      </c>
      <c r="J172" s="217">
        <f>PPA!J75</f>
        <v>0.77126160316420711</v>
      </c>
      <c r="K172" s="217">
        <f>PPA!K75</f>
        <v>0.69964007133690098</v>
      </c>
      <c r="L172" s="217">
        <f>PPA!L75</f>
        <v>0.75155922764084604</v>
      </c>
      <c r="M172" s="217">
        <f>PPA!M75</f>
        <v>0.65629640185216553</v>
      </c>
      <c r="N172" s="217">
        <f>PPA!N75</f>
        <v>0.71381744089430621</v>
      </c>
      <c r="O172" s="217">
        <f>PPA!O75</f>
        <v>0.81349309037900797</v>
      </c>
      <c r="P172" s="217">
        <f>PPA!P75</f>
        <v>0.79279456172111107</v>
      </c>
      <c r="Q172" s="217">
        <f>PPA!Q75</f>
        <v>0.79326429405550147</v>
      </c>
      <c r="R172" s="217">
        <f>PPA!R75</f>
        <v>0.78216630217315819</v>
      </c>
      <c r="S172" s="217">
        <f>PPA!S75</f>
        <v>0.74096291778591017</v>
      </c>
      <c r="T172" s="217">
        <f>PPA!T75</f>
        <v>0.7676900286402043</v>
      </c>
      <c r="U172" s="217">
        <f>PPA!U75</f>
        <v>0.76694691762193146</v>
      </c>
      <c r="V172" s="217">
        <f>PPA!V75</f>
        <v>0.78485180669340338</v>
      </c>
      <c r="W172" s="217">
        <f>PPA!W75</f>
        <v>0.76852812304070495</v>
      </c>
      <c r="X172" s="217">
        <f>PPA!X75</f>
        <v>0.68612894150746628</v>
      </c>
      <c r="Y172" s="217">
        <f>PPA!Y75</f>
        <v>0.64485441369923957</v>
      </c>
    </row>
    <row r="173" spans="1:25" ht="12" customHeight="1" x14ac:dyDescent="0.25">
      <c r="A173" s="14" t="s">
        <v>61</v>
      </c>
      <c r="B173" s="217">
        <f>PPA!B76</f>
        <v>1.4620600393264318</v>
      </c>
      <c r="C173" s="217">
        <f>PPA!C76</f>
        <v>1.440189828458899</v>
      </c>
      <c r="D173" s="217">
        <f>PPA!D76</f>
        <v>1.4475641085430175</v>
      </c>
      <c r="E173" s="217">
        <f>PPA!E76</f>
        <v>1.4657176186910457</v>
      </c>
      <c r="F173" s="217">
        <f>PPA!F76</f>
        <v>1.4107294636639514</v>
      </c>
      <c r="G173" s="217">
        <f>PPA!G76</f>
        <v>1.0942368073546964</v>
      </c>
      <c r="H173" s="217">
        <f>PPA!H76</f>
        <v>1.3337477321164535</v>
      </c>
      <c r="I173" s="217">
        <f>PPA!I76</f>
        <v>1.0632530588434472</v>
      </c>
      <c r="J173" s="217">
        <f>PPA!J76</f>
        <v>1.1601648591420644</v>
      </c>
      <c r="K173" s="217">
        <f>PPA!K76</f>
        <v>1.0345254638096431</v>
      </c>
      <c r="L173" s="217">
        <f>PPA!L76</f>
        <v>1.0472580426360933</v>
      </c>
      <c r="M173" s="217">
        <f>PPA!M76</f>
        <v>0.90387661466309799</v>
      </c>
      <c r="N173" s="217">
        <f>PPA!N76</f>
        <v>0.98595991351352918</v>
      </c>
      <c r="O173" s="217">
        <f>PPA!O76</f>
        <v>1.0897550041602961</v>
      </c>
      <c r="P173" s="217">
        <f>PPA!P76</f>
        <v>1.0660780369237099</v>
      </c>
      <c r="Q173" s="217">
        <f>PPA!Q76</f>
        <v>1.0495157116486193</v>
      </c>
      <c r="R173" s="217">
        <f>PPA!R76</f>
        <v>1.0264012802663718</v>
      </c>
      <c r="S173" s="217">
        <f>PPA!S76</f>
        <v>0.97122265375547578</v>
      </c>
      <c r="T173" s="217">
        <f>PPA!T76</f>
        <v>1.001178501328938</v>
      </c>
      <c r="U173" s="217">
        <f>PPA!U76</f>
        <v>0.99112551200468446</v>
      </c>
      <c r="V173" s="217">
        <f>PPA!V76</f>
        <v>0.99481411359036198</v>
      </c>
      <c r="W173" s="217">
        <f>PPA!W76</f>
        <v>0.97477660583135806</v>
      </c>
      <c r="X173" s="217">
        <f>PPA!X76</f>
        <v>0.84251219504638086</v>
      </c>
      <c r="Y173" s="217">
        <f>PPA!Y76</f>
        <v>0.78895159258629166</v>
      </c>
    </row>
    <row r="174" spans="1:25" ht="12" customHeight="1" x14ac:dyDescent="0.25">
      <c r="A174" s="14" t="s">
        <v>62</v>
      </c>
      <c r="B174" s="217">
        <f>PPA!B77</f>
        <v>0.21281900266101281</v>
      </c>
      <c r="C174" s="217">
        <f>PPA!C77</f>
        <v>0.20036848528415671</v>
      </c>
      <c r="D174" s="217">
        <f>PPA!D77</f>
        <v>0.20108750856726312</v>
      </c>
      <c r="E174" s="217">
        <f>PPA!E77</f>
        <v>0.21933492278848354</v>
      </c>
      <c r="F174" s="217">
        <f>PPA!F77</f>
        <v>0.16157118762800626</v>
      </c>
      <c r="G174" s="217">
        <f>PPA!G77</f>
        <v>0.13716036093103037</v>
      </c>
      <c r="H174" s="217">
        <f>PPA!H77</f>
        <v>0.17633745268758388</v>
      </c>
      <c r="I174" s="217">
        <f>PPA!I77</f>
        <v>8.4925969099405543E-2</v>
      </c>
      <c r="J174" s="217">
        <f>PPA!J77</f>
        <v>0.13064922328128323</v>
      </c>
      <c r="K174" s="217">
        <f>PPA!K77</f>
        <v>0.14104518991483525</v>
      </c>
      <c r="L174" s="217">
        <f>PPA!L77</f>
        <v>0.21740258604277643</v>
      </c>
      <c r="M174" s="217">
        <f>PPA!M77</f>
        <v>0.21205802250411424</v>
      </c>
      <c r="N174" s="217">
        <f>PPA!N77</f>
        <v>0.21783758882786111</v>
      </c>
      <c r="O174" s="217">
        <f>PPA!O77</f>
        <v>0.28661455693054755</v>
      </c>
      <c r="P174" s="217">
        <f>PPA!P77</f>
        <v>0.27644792401046964</v>
      </c>
      <c r="Q174" s="217">
        <f>PPA!Q77</f>
        <v>0.30214947389558688</v>
      </c>
      <c r="R174" s="217">
        <f>PPA!R77</f>
        <v>0.31747093324421222</v>
      </c>
      <c r="S174" s="217">
        <f>PPA!S77</f>
        <v>0.3138555335278127</v>
      </c>
      <c r="T174" s="217">
        <f>PPA!T77</f>
        <v>0.33272432569149418</v>
      </c>
      <c r="U174" s="217">
        <f>PPA!U77</f>
        <v>0.34401026689109049</v>
      </c>
      <c r="V174" s="217">
        <f>PPA!V77</f>
        <v>0.39191898465508407</v>
      </c>
      <c r="W174" s="217">
        <f>PPA!W77</f>
        <v>0.38602871736019428</v>
      </c>
      <c r="X174" s="217">
        <f>PPA!X77</f>
        <v>0.44708272325307852</v>
      </c>
      <c r="Y174" s="217">
        <f>PPA!Y77</f>
        <v>0.43826570851646057</v>
      </c>
    </row>
    <row r="175" spans="1:25" ht="12" customHeight="1" x14ac:dyDescent="0.25">
      <c r="A175" s="15" t="s">
        <v>63</v>
      </c>
      <c r="B175" s="221">
        <f>FBT!B$38</f>
        <v>1.8091485603414317</v>
      </c>
      <c r="C175" s="221">
        <f>FBT!C$38</f>
        <v>1.8067437569126592</v>
      </c>
      <c r="D175" s="221">
        <f>FBT!D$38</f>
        <v>1.8006269238317023</v>
      </c>
      <c r="E175" s="221">
        <f>FBT!E$38</f>
        <v>1.7461092055870369</v>
      </c>
      <c r="F175" s="221">
        <f>FBT!F$38</f>
        <v>1.7614404455779462</v>
      </c>
      <c r="G175" s="221">
        <f>FBT!G$38</f>
        <v>1.6836491937529763</v>
      </c>
      <c r="H175" s="221">
        <f>FBT!H$38</f>
        <v>1.6785371943279406</v>
      </c>
      <c r="I175" s="221">
        <f>FBT!I$38</f>
        <v>1.7186171520311471</v>
      </c>
      <c r="J175" s="221">
        <f>FBT!J$38</f>
        <v>1.6258806894751956</v>
      </c>
      <c r="K175" s="221">
        <f>FBT!K$38</f>
        <v>1.5864699031678569</v>
      </c>
      <c r="L175" s="221">
        <f>FBT!L$38</f>
        <v>1.6327824227222214</v>
      </c>
      <c r="M175" s="221">
        <f>FBT!M$38</f>
        <v>1.6110451445570126</v>
      </c>
      <c r="N175" s="221">
        <f>FBT!N$38</f>
        <v>1.5200398579105123</v>
      </c>
      <c r="O175" s="221">
        <f>FBT!O$38</f>
        <v>1.4744280238620382</v>
      </c>
      <c r="P175" s="221">
        <f>FBT!P$38</f>
        <v>1.4319536664244958</v>
      </c>
      <c r="Q175" s="221">
        <f>FBT!Q$38</f>
        <v>1.485746748137172</v>
      </c>
      <c r="R175" s="221">
        <f>FBT!R$38</f>
        <v>1.4574223961919865</v>
      </c>
      <c r="S175" s="221">
        <f>FBT!S$38</f>
        <v>1.4551189680329568</v>
      </c>
      <c r="T175" s="221">
        <f>FBT!T$38</f>
        <v>1.441108655557428</v>
      </c>
      <c r="U175" s="221">
        <f>FBT!U$38</f>
        <v>1.3052703484028381</v>
      </c>
      <c r="V175" s="221">
        <f>FBT!V$38</f>
        <v>1.2932546626210237</v>
      </c>
      <c r="W175" s="221">
        <f>FBT!W$38</f>
        <v>1.3526404424187517</v>
      </c>
      <c r="X175" s="221">
        <f>FBT!X$38</f>
        <v>1.2600017295894455</v>
      </c>
      <c r="Y175" s="221">
        <f>FBT!Y$38</f>
        <v>1.1925053782187267</v>
      </c>
    </row>
    <row r="176" spans="1:25" ht="12" customHeight="1" x14ac:dyDescent="0.25">
      <c r="A176" s="12" t="s">
        <v>64</v>
      </c>
      <c r="B176" s="217">
        <f>TRE!B$38</f>
        <v>1.3071591450535838</v>
      </c>
      <c r="C176" s="217">
        <f>TRE!C$38</f>
        <v>1.336144229935031</v>
      </c>
      <c r="D176" s="217">
        <f>TRE!D$38</f>
        <v>1.2495672740328496</v>
      </c>
      <c r="E176" s="217">
        <f>TRE!E$38</f>
        <v>1.2610570583953089</v>
      </c>
      <c r="F176" s="217">
        <f>TRE!F$38</f>
        <v>1.2942896421987276</v>
      </c>
      <c r="G176" s="217">
        <f>TRE!G$38</f>
        <v>1.1954112922542695</v>
      </c>
      <c r="H176" s="217">
        <f>TRE!H$38</f>
        <v>1.1644674032061471</v>
      </c>
      <c r="I176" s="217">
        <f>TRE!I$38</f>
        <v>1.1683170757667918</v>
      </c>
      <c r="J176" s="217">
        <f>TRE!J$38</f>
        <v>0.87783731645487861</v>
      </c>
      <c r="K176" s="217">
        <f>TRE!K$38</f>
        <v>1.0260816060668219</v>
      </c>
      <c r="L176" s="217">
        <f>TRE!L$38</f>
        <v>1.0132065189625543</v>
      </c>
      <c r="M176" s="217">
        <f>TRE!M$38</f>
        <v>0.97955420464032927</v>
      </c>
      <c r="N176" s="217">
        <f>TRE!N$38</f>
        <v>0.99783780162966484</v>
      </c>
      <c r="O176" s="217">
        <f>TRE!O$38</f>
        <v>1.070195584537043</v>
      </c>
      <c r="P176" s="217">
        <f>TRE!P$38</f>
        <v>0.96086579444745501</v>
      </c>
      <c r="Q176" s="217">
        <f>TRE!Q$38</f>
        <v>0.97021969608686198</v>
      </c>
      <c r="R176" s="217">
        <f>TRE!R$38</f>
        <v>0.96935397580093985</v>
      </c>
      <c r="S176" s="217">
        <f>TRE!S$38</f>
        <v>0.98270459304889091</v>
      </c>
      <c r="T176" s="217">
        <f>TRE!T$38</f>
        <v>0.94134110708939445</v>
      </c>
      <c r="U176" s="217">
        <f>TRE!U$38</f>
        <v>0.93291976305083302</v>
      </c>
      <c r="V176" s="217">
        <f>TRE!V$38</f>
        <v>0.78553563302181262</v>
      </c>
      <c r="W176" s="217">
        <f>TRE!W$38</f>
        <v>0.96338457189683357</v>
      </c>
      <c r="X176" s="217">
        <f>TRE!X$38</f>
        <v>0.85016629289078627</v>
      </c>
      <c r="Y176" s="217">
        <f>TRE!Y$38</f>
        <v>0.65931349331792444</v>
      </c>
    </row>
    <row r="177" spans="1:25" ht="12" customHeight="1" x14ac:dyDescent="0.25">
      <c r="A177" s="12" t="s">
        <v>65</v>
      </c>
      <c r="B177" s="217">
        <f>MAE!B$38</f>
        <v>1.1904641840703418</v>
      </c>
      <c r="C177" s="217">
        <f>MAE!C$38</f>
        <v>1.1963618540573104</v>
      </c>
      <c r="D177" s="217">
        <f>MAE!D$38</f>
        <v>1.150127002048742</v>
      </c>
      <c r="E177" s="217">
        <f>MAE!E$38</f>
        <v>1.22259310878331</v>
      </c>
      <c r="F177" s="217">
        <f>MAE!F$38</f>
        <v>1.2093197137429632</v>
      </c>
      <c r="G177" s="217">
        <f>MAE!G$38</f>
        <v>1.2519906411807442</v>
      </c>
      <c r="H177" s="217">
        <f>MAE!H$38</f>
        <v>1.184043869060627</v>
      </c>
      <c r="I177" s="217">
        <f>MAE!I$38</f>
        <v>1.1425465028892272</v>
      </c>
      <c r="J177" s="217">
        <f>MAE!J$38</f>
        <v>0.85347124595752621</v>
      </c>
      <c r="K177" s="217">
        <f>MAE!K$38</f>
        <v>0.92825174338019545</v>
      </c>
      <c r="L177" s="217">
        <f>MAE!L$38</f>
        <v>0.96106246484237845</v>
      </c>
      <c r="M177" s="217">
        <f>MAE!M$38</f>
        <v>1.1100525664964145</v>
      </c>
      <c r="N177" s="217">
        <f>MAE!N$38</f>
        <v>1.1169041667810464</v>
      </c>
      <c r="O177" s="217">
        <f>MAE!O$38</f>
        <v>1.1808652900836931</v>
      </c>
      <c r="P177" s="217">
        <f>MAE!P$38</f>
        <v>1.1110097493410835</v>
      </c>
      <c r="Q177" s="217">
        <f>MAE!Q$38</f>
        <v>1.0854294837821528</v>
      </c>
      <c r="R177" s="217">
        <f>MAE!R$38</f>
        <v>1.1122912459159493</v>
      </c>
      <c r="S177" s="217">
        <f>MAE!S$38</f>
        <v>1.068664070781338</v>
      </c>
      <c r="T177" s="217">
        <f>MAE!T$38</f>
        <v>0.95346300155774111</v>
      </c>
      <c r="U177" s="217">
        <f>MAE!U$38</f>
        <v>0.95741423708354412</v>
      </c>
      <c r="V177" s="217">
        <f>MAE!V$38</f>
        <v>0.90353208516888328</v>
      </c>
      <c r="W177" s="217">
        <f>MAE!W$38</f>
        <v>1.0317716434246629</v>
      </c>
      <c r="X177" s="217">
        <f>MAE!X$38</f>
        <v>0.96111145701423917</v>
      </c>
      <c r="Y177" s="217">
        <f>MAE!Y$38</f>
        <v>0.87412805031310858</v>
      </c>
    </row>
    <row r="178" spans="1:25" ht="12" customHeight="1" x14ac:dyDescent="0.25">
      <c r="A178" s="12" t="s">
        <v>66</v>
      </c>
      <c r="B178" s="217">
        <f>TEL!B$38</f>
        <v>1.9662041729510289</v>
      </c>
      <c r="C178" s="217">
        <f>TEL!C$38</f>
        <v>2.0129087573569282</v>
      </c>
      <c r="D178" s="217">
        <f>TEL!D$38</f>
        <v>2.0189222832969946</v>
      </c>
      <c r="E178" s="217">
        <f>TEL!E$38</f>
        <v>2.0406599953423021</v>
      </c>
      <c r="F178" s="217">
        <f>TEL!F$38</f>
        <v>2.0137748175548786</v>
      </c>
      <c r="G178" s="217">
        <f>TEL!G$38</f>
        <v>1.5106020601824646</v>
      </c>
      <c r="H178" s="217">
        <f>TEL!H$38</f>
        <v>1.5737240396417007</v>
      </c>
      <c r="I178" s="217">
        <f>TEL!I$38</f>
        <v>1.4282177558981</v>
      </c>
      <c r="J178" s="217">
        <f>TEL!J$38</f>
        <v>1.4793897275320427</v>
      </c>
      <c r="K178" s="217">
        <f>TEL!K$38</f>
        <v>1.4153545588869829</v>
      </c>
      <c r="L178" s="217">
        <f>TEL!L$38</f>
        <v>1.2995727563398338</v>
      </c>
      <c r="M178" s="217">
        <f>TEL!M$38</f>
        <v>1.3908950546604226</v>
      </c>
      <c r="N178" s="217">
        <f>TEL!N$38</f>
        <v>1.3161979723439416</v>
      </c>
      <c r="O178" s="217">
        <f>TEL!O$38</f>
        <v>1.3393705433101926</v>
      </c>
      <c r="P178" s="217">
        <f>TEL!P$38</f>
        <v>1.2781413714103733</v>
      </c>
      <c r="Q178" s="217">
        <f>TEL!Q$38</f>
        <v>1.3378749957066756</v>
      </c>
      <c r="R178" s="217">
        <f>TEL!R$38</f>
        <v>1.3612049001151743</v>
      </c>
      <c r="S178" s="217">
        <f>TEL!S$38</f>
        <v>1.4230829748789138</v>
      </c>
      <c r="T178" s="217">
        <f>TEL!T$38</f>
        <v>1.2024852530372805</v>
      </c>
      <c r="U178" s="217">
        <f>TEL!U$38</f>
        <v>1.1316307547246001</v>
      </c>
      <c r="V178" s="217">
        <f>TEL!V$38</f>
        <v>0.9975010608273055</v>
      </c>
      <c r="W178" s="217">
        <f>TEL!W$38</f>
        <v>1.2393008592904304</v>
      </c>
      <c r="X178" s="217">
        <f>TEL!X$38</f>
        <v>1.1720996361468539</v>
      </c>
      <c r="Y178" s="217">
        <f>TEL!Y$38</f>
        <v>1.1823565502257971</v>
      </c>
    </row>
    <row r="179" spans="1:25" ht="12" customHeight="1" x14ac:dyDescent="0.25">
      <c r="A179" s="12" t="s">
        <v>67</v>
      </c>
      <c r="B179" s="217">
        <f>WWP!B$38</f>
        <v>0</v>
      </c>
      <c r="C179" s="217">
        <f>WWP!C$38</f>
        <v>0</v>
      </c>
      <c r="D179" s="217">
        <f>WWP!D$38</f>
        <v>0</v>
      </c>
      <c r="E179" s="217">
        <f>WWP!E$38</f>
        <v>6.8751706027613976E-2</v>
      </c>
      <c r="F179" s="217">
        <f>WWP!F$38</f>
        <v>4.4566049597163399E-2</v>
      </c>
      <c r="G179" s="217">
        <f>WWP!G$38</f>
        <v>0.23373038872122145</v>
      </c>
      <c r="H179" s="217">
        <f>WWP!H$38</f>
        <v>0.2808310029560222</v>
      </c>
      <c r="I179" s="217">
        <f>WWP!I$38</f>
        <v>0.29392497164116504</v>
      </c>
      <c r="J179" s="217">
        <f>WWP!J$38</f>
        <v>0.5039545573985813</v>
      </c>
      <c r="K179" s="217">
        <f>WWP!K$38</f>
        <v>0.3597352756273926</v>
      </c>
      <c r="L179" s="217">
        <f>WWP!L$38</f>
        <v>0.3674307268538699</v>
      </c>
      <c r="M179" s="217">
        <f>WWP!M$38</f>
        <v>0.50391012059095008</v>
      </c>
      <c r="N179" s="217">
        <f>WWP!N$38</f>
        <v>0.47625099437182628</v>
      </c>
      <c r="O179" s="217">
        <f>WWP!O$38</f>
        <v>0.38334492347756277</v>
      </c>
      <c r="P179" s="217">
        <f>WWP!P$38</f>
        <v>0.41402457932822828</v>
      </c>
      <c r="Q179" s="217">
        <f>WWP!Q$38</f>
        <v>0.39313519716105333</v>
      </c>
      <c r="R179" s="217">
        <f>WWP!R$38</f>
        <v>0.35024090196737057</v>
      </c>
      <c r="S179" s="217">
        <f>WWP!S$38</f>
        <v>0.443748323895511</v>
      </c>
      <c r="T179" s="217">
        <f>WWP!T$38</f>
        <v>0.39315139257725923</v>
      </c>
      <c r="U179" s="217">
        <f>WWP!U$38</f>
        <v>0.3818030686131958</v>
      </c>
      <c r="V179" s="217">
        <f>WWP!V$38</f>
        <v>0.35766898731695523</v>
      </c>
      <c r="W179" s="217">
        <f>WWP!W$38</f>
        <v>0.35724459357643473</v>
      </c>
      <c r="X179" s="217">
        <f>WWP!X$38</f>
        <v>0.28350212717866691</v>
      </c>
      <c r="Y179" s="217">
        <f>WWP!Y$38</f>
        <v>0.39443656156712786</v>
      </c>
    </row>
    <row r="180" spans="1:25" ht="12" customHeight="1" x14ac:dyDescent="0.25">
      <c r="A180" s="16" t="s">
        <v>68</v>
      </c>
      <c r="B180" s="222">
        <f>OIS!B$38</f>
        <v>2.4190129407434018</v>
      </c>
      <c r="C180" s="222">
        <f>OIS!C$38</f>
        <v>2.4117749847087624</v>
      </c>
      <c r="D180" s="222">
        <f>OIS!D$38</f>
        <v>2.0629102941498494</v>
      </c>
      <c r="E180" s="222">
        <f>OIS!E$38</f>
        <v>1.8745166486265701</v>
      </c>
      <c r="F180" s="222">
        <f>OIS!F$38</f>
        <v>1.7960742849096594</v>
      </c>
      <c r="G180" s="222">
        <f>OIS!G$38</f>
        <v>1.8898310332807124</v>
      </c>
      <c r="H180" s="222">
        <f>OIS!H$38</f>
        <v>2.0653816329072887</v>
      </c>
      <c r="I180" s="222">
        <f>OIS!I$38</f>
        <v>1.7170302903080117</v>
      </c>
      <c r="J180" s="222">
        <f>OIS!J$38</f>
        <v>1.8380416574503438</v>
      </c>
      <c r="K180" s="222">
        <f>OIS!K$38</f>
        <v>1.7253177829589899</v>
      </c>
      <c r="L180" s="222">
        <f>OIS!L$38</f>
        <v>1.9555078655560747</v>
      </c>
      <c r="M180" s="222">
        <f>OIS!M$38</f>
        <v>1.7078348672530306</v>
      </c>
      <c r="N180" s="222">
        <f>OIS!N$38</f>
        <v>1.6415236800829889</v>
      </c>
      <c r="O180" s="222">
        <f>OIS!O$38</f>
        <v>1.6647417676040031</v>
      </c>
      <c r="P180" s="222">
        <f>OIS!P$38</f>
        <v>1.6938446308337678</v>
      </c>
      <c r="Q180" s="222">
        <f>OIS!Q$38</f>
        <v>1.6889673920912796</v>
      </c>
      <c r="R180" s="222">
        <f>OIS!R$38</f>
        <v>1.6569739634998877</v>
      </c>
      <c r="S180" s="222">
        <f>OIS!S$38</f>
        <v>1.6621845632722954</v>
      </c>
      <c r="T180" s="222">
        <f>OIS!T$38</f>
        <v>1.6382585849301217</v>
      </c>
      <c r="U180" s="222">
        <f>OIS!U$38</f>
        <v>1.6252458592902066</v>
      </c>
      <c r="V180" s="222">
        <f>OIS!V$38</f>
        <v>1.6323457796493606</v>
      </c>
      <c r="W180" s="222">
        <f>OIS!W$38</f>
        <v>1.6717581392541494</v>
      </c>
      <c r="X180" s="222">
        <f>OIS!X$38</f>
        <v>1.6649910259014504</v>
      </c>
      <c r="Y180" s="222">
        <f>OIS!Y$38</f>
        <v>1.6978337904393377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final energy consumption"</f>
        <v>FR: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32197.208254513742</v>
      </c>
      <c r="C5" s="223">
        <f t="shared" si="0"/>
        <v>33687.65279449644</v>
      </c>
      <c r="D5" s="223">
        <f t="shared" si="0"/>
        <v>32854.517884780209</v>
      </c>
      <c r="E5" s="223">
        <f t="shared" si="0"/>
        <v>32783.493207222316</v>
      </c>
      <c r="F5" s="223">
        <f t="shared" si="0"/>
        <v>31671.681255373594</v>
      </c>
      <c r="G5" s="223">
        <f t="shared" si="0"/>
        <v>32516.390455717956</v>
      </c>
      <c r="H5" s="223">
        <f t="shared" si="0"/>
        <v>31298.830094582969</v>
      </c>
      <c r="I5" s="223">
        <f t="shared" si="0"/>
        <v>32212.925623387651</v>
      </c>
      <c r="J5" s="223">
        <f t="shared" si="0"/>
        <v>31702.966723989513</v>
      </c>
      <c r="K5" s="223">
        <f t="shared" si="0"/>
        <v>26277.823989681692</v>
      </c>
      <c r="L5" s="223">
        <f t="shared" si="0"/>
        <v>27739.166981943148</v>
      </c>
      <c r="M5" s="223">
        <f t="shared" si="0"/>
        <v>29644.812123817352</v>
      </c>
      <c r="N5" s="223">
        <f t="shared" si="0"/>
        <v>29303.794668959319</v>
      </c>
      <c r="O5" s="223">
        <f t="shared" si="0"/>
        <v>29346.2679277727</v>
      </c>
      <c r="P5" s="223">
        <f t="shared" si="0"/>
        <v>28026.981857265353</v>
      </c>
      <c r="Q5" s="223">
        <f t="shared" si="0"/>
        <v>27645.85606190862</v>
      </c>
      <c r="R5" s="223">
        <f t="shared" si="0"/>
        <v>28259.531642304108</v>
      </c>
      <c r="S5" s="223">
        <f t="shared" si="0"/>
        <v>27276.873086844123</v>
      </c>
      <c r="T5" s="223">
        <f t="shared" si="0"/>
        <v>27683.259329320554</v>
      </c>
      <c r="U5" s="223">
        <f t="shared" si="0"/>
        <v>27199.132330180182</v>
      </c>
      <c r="V5" s="223">
        <f t="shared" si="0"/>
        <v>24979.571281168879</v>
      </c>
      <c r="W5" s="223">
        <f t="shared" si="0"/>
        <v>26955.910576095921</v>
      </c>
      <c r="X5" s="223">
        <f t="shared" si="0"/>
        <v>25645.694926912707</v>
      </c>
      <c r="Y5" s="223">
        <f t="shared" si="0"/>
        <v>23957.107652622239</v>
      </c>
    </row>
    <row r="6" spans="1:25" ht="12" customHeight="1" x14ac:dyDescent="0.25">
      <c r="A6" s="173" t="s">
        <v>91</v>
      </c>
      <c r="B6" s="224">
        <v>360.50353528120394</v>
      </c>
      <c r="C6" s="224">
        <v>364.72945289280807</v>
      </c>
      <c r="D6" s="224">
        <v>358.22762957038015</v>
      </c>
      <c r="E6" s="224">
        <v>364.22434038326463</v>
      </c>
      <c r="F6" s="224">
        <v>364.37586205126553</v>
      </c>
      <c r="G6" s="224">
        <v>369.82908268717108</v>
      </c>
      <c r="H6" s="224">
        <v>354.65801006211609</v>
      </c>
      <c r="I6" s="224">
        <v>347.85039013677999</v>
      </c>
      <c r="J6" s="224">
        <v>337.39536599204962</v>
      </c>
      <c r="K6" s="224">
        <v>298.71712938599239</v>
      </c>
      <c r="L6" s="224">
        <v>313.15188444927128</v>
      </c>
      <c r="M6" s="224">
        <v>347.74339796560037</v>
      </c>
      <c r="N6" s="224">
        <v>352.03306978390208</v>
      </c>
      <c r="O6" s="224">
        <v>351.48302126905293</v>
      </c>
      <c r="P6" s="224">
        <v>338.82458380736369</v>
      </c>
      <c r="Q6" s="224">
        <v>334.44789821964991</v>
      </c>
      <c r="R6" s="224">
        <v>340.88254070610043</v>
      </c>
      <c r="S6" s="224">
        <v>334.72599696705049</v>
      </c>
      <c r="T6" s="224">
        <v>336.83297658485969</v>
      </c>
      <c r="U6" s="224">
        <v>334.34968386146465</v>
      </c>
      <c r="V6" s="224">
        <v>306.60150009197088</v>
      </c>
      <c r="W6" s="224">
        <v>328.14349872791126</v>
      </c>
      <c r="X6" s="224">
        <v>317.17468731849266</v>
      </c>
      <c r="Y6" s="224">
        <v>299.00906707329693</v>
      </c>
    </row>
    <row r="7" spans="1:25" ht="12" customHeight="1" x14ac:dyDescent="0.25">
      <c r="A7" s="173" t="s">
        <v>92</v>
      </c>
      <c r="B7" s="224">
        <v>693.47231504641775</v>
      </c>
      <c r="C7" s="224">
        <v>694.97278016520079</v>
      </c>
      <c r="D7" s="224">
        <v>676.85951125636655</v>
      </c>
      <c r="E7" s="224">
        <v>671.20192463019362</v>
      </c>
      <c r="F7" s="224">
        <v>670.45630031019243</v>
      </c>
      <c r="G7" s="224">
        <v>680.7906500219234</v>
      </c>
      <c r="H7" s="224">
        <v>659.13106904222025</v>
      </c>
      <c r="I7" s="224">
        <v>656.31152146179147</v>
      </c>
      <c r="J7" s="224">
        <v>744.65607897190239</v>
      </c>
      <c r="K7" s="224">
        <v>641.4607585252736</v>
      </c>
      <c r="L7" s="224">
        <v>651.78104742373534</v>
      </c>
      <c r="M7" s="224">
        <v>603.93078632605921</v>
      </c>
      <c r="N7" s="224">
        <v>602.04293741559115</v>
      </c>
      <c r="O7" s="224">
        <v>600.01017169637453</v>
      </c>
      <c r="P7" s="224">
        <v>597.64747210397752</v>
      </c>
      <c r="Q7" s="224">
        <v>583.92175427623783</v>
      </c>
      <c r="R7" s="224">
        <v>595.36463499538149</v>
      </c>
      <c r="S7" s="224">
        <v>589.98545852309178</v>
      </c>
      <c r="T7" s="224">
        <v>589.17918270472342</v>
      </c>
      <c r="U7" s="224">
        <v>593.2053746544442</v>
      </c>
      <c r="V7" s="224">
        <v>550.56003626652637</v>
      </c>
      <c r="W7" s="224">
        <v>577.45646378568358</v>
      </c>
      <c r="X7" s="224">
        <v>556.04700936905249</v>
      </c>
      <c r="Y7" s="224">
        <v>532.94152700378004</v>
      </c>
    </row>
    <row r="8" spans="1:25" ht="12" customHeight="1" x14ac:dyDescent="0.25">
      <c r="A8" s="173" t="s">
        <v>93</v>
      </c>
      <c r="B8" s="224">
        <v>1168.4138917091111</v>
      </c>
      <c r="C8" s="224">
        <v>1165.2714968338414</v>
      </c>
      <c r="D8" s="224">
        <v>1144.3469242057033</v>
      </c>
      <c r="E8" s="224">
        <v>1138.6924570145654</v>
      </c>
      <c r="F8" s="224">
        <v>1139.7987957281318</v>
      </c>
      <c r="G8" s="224">
        <v>1162.4278932203101</v>
      </c>
      <c r="H8" s="224">
        <v>1131.9095237404424</v>
      </c>
      <c r="I8" s="224">
        <v>1113.8749336796286</v>
      </c>
      <c r="J8" s="224">
        <v>1172.6689777855581</v>
      </c>
      <c r="K8" s="224">
        <v>1023.9662011447707</v>
      </c>
      <c r="L8" s="224">
        <v>1060.3710117462495</v>
      </c>
      <c r="M8" s="224">
        <v>1043.0903519696005</v>
      </c>
      <c r="N8" s="224">
        <v>1041.8550891542218</v>
      </c>
      <c r="O8" s="224">
        <v>1037.740596334505</v>
      </c>
      <c r="P8" s="224">
        <v>1029.5679228500708</v>
      </c>
      <c r="Q8" s="224">
        <v>1013.5128141872191</v>
      </c>
      <c r="R8" s="224">
        <v>1030.211903842837</v>
      </c>
      <c r="S8" s="224">
        <v>1021.7165136788503</v>
      </c>
      <c r="T8" s="224">
        <v>1029.2567956680857</v>
      </c>
      <c r="U8" s="224">
        <v>1023.1023079349018</v>
      </c>
      <c r="V8" s="224">
        <v>943.00734528968258</v>
      </c>
      <c r="W8" s="224">
        <v>1000.2657674396808</v>
      </c>
      <c r="X8" s="224">
        <v>959.9474507995717</v>
      </c>
      <c r="Y8" s="224">
        <v>910.95770971856916</v>
      </c>
    </row>
    <row r="9" spans="1:25" ht="12" customHeight="1" x14ac:dyDescent="0.25">
      <c r="A9" s="173" t="s">
        <v>94</v>
      </c>
      <c r="B9" s="224">
        <v>1131.582624073123</v>
      </c>
      <c r="C9" s="224">
        <v>1129.6603003018186</v>
      </c>
      <c r="D9" s="224">
        <v>1103.1484635643092</v>
      </c>
      <c r="E9" s="224">
        <v>1089.1877756851195</v>
      </c>
      <c r="F9" s="224">
        <v>1085.5794738167497</v>
      </c>
      <c r="G9" s="224">
        <v>1104.4025125396449</v>
      </c>
      <c r="H9" s="224">
        <v>1079.0655343268545</v>
      </c>
      <c r="I9" s="224">
        <v>1073.1761118306169</v>
      </c>
      <c r="J9" s="224">
        <v>1246.0718542671291</v>
      </c>
      <c r="K9" s="224">
        <v>1073.9531270816217</v>
      </c>
      <c r="L9" s="224">
        <v>1086.3424482217886</v>
      </c>
      <c r="M9" s="224">
        <v>984.20113423059183</v>
      </c>
      <c r="N9" s="224">
        <v>978.76408518106075</v>
      </c>
      <c r="O9" s="224">
        <v>973.43133247619562</v>
      </c>
      <c r="P9" s="224">
        <v>977.47514431567367</v>
      </c>
      <c r="Q9" s="224">
        <v>956.09424980371375</v>
      </c>
      <c r="R9" s="224">
        <v>970.13348865351963</v>
      </c>
      <c r="S9" s="224">
        <v>965.19837033503393</v>
      </c>
      <c r="T9" s="224">
        <v>966.84640880524864</v>
      </c>
      <c r="U9" s="224">
        <v>976.69650872169211</v>
      </c>
      <c r="V9" s="224">
        <v>915.52034150456211</v>
      </c>
      <c r="W9" s="224">
        <v>952.59383286834475</v>
      </c>
      <c r="X9" s="224">
        <v>919.84437396459396</v>
      </c>
      <c r="Y9" s="224">
        <v>882.64913054285751</v>
      </c>
    </row>
    <row r="10" spans="1:25" ht="12" customHeight="1" x14ac:dyDescent="0.25">
      <c r="A10" s="36" t="s">
        <v>95</v>
      </c>
      <c r="B10" s="225">
        <f t="shared" ref="B10:Y10" si="1">SUM(B11:B15)</f>
        <v>787.44472431381121</v>
      </c>
      <c r="C10" s="225">
        <f t="shared" si="1"/>
        <v>838.795262269668</v>
      </c>
      <c r="D10" s="225">
        <f t="shared" si="1"/>
        <v>817.48753703287321</v>
      </c>
      <c r="E10" s="225">
        <f t="shared" si="1"/>
        <v>832.53581831206873</v>
      </c>
      <c r="F10" s="225">
        <f t="shared" si="1"/>
        <v>769.51624884382466</v>
      </c>
      <c r="G10" s="225">
        <f t="shared" si="1"/>
        <v>666.65481599213308</v>
      </c>
      <c r="H10" s="225">
        <f t="shared" si="1"/>
        <v>658.10256754518957</v>
      </c>
      <c r="I10" s="225">
        <f t="shared" si="1"/>
        <v>677.43291001430259</v>
      </c>
      <c r="J10" s="225">
        <f t="shared" si="1"/>
        <v>704.14701695241172</v>
      </c>
      <c r="K10" s="225">
        <f t="shared" si="1"/>
        <v>549.47925630946497</v>
      </c>
      <c r="L10" s="225">
        <f t="shared" si="1"/>
        <v>600.9728148140307</v>
      </c>
      <c r="M10" s="225">
        <f t="shared" si="1"/>
        <v>629.34381601818609</v>
      </c>
      <c r="N10" s="225">
        <f t="shared" si="1"/>
        <v>621.60221112642751</v>
      </c>
      <c r="O10" s="225">
        <f t="shared" si="1"/>
        <v>628.53632916407889</v>
      </c>
      <c r="P10" s="225">
        <f t="shared" si="1"/>
        <v>583.92030192031632</v>
      </c>
      <c r="Q10" s="225">
        <f t="shared" si="1"/>
        <v>569.83262146995332</v>
      </c>
      <c r="R10" s="225">
        <f t="shared" si="1"/>
        <v>578.27741408242264</v>
      </c>
      <c r="S10" s="225">
        <f t="shared" si="1"/>
        <v>549.59133587274835</v>
      </c>
      <c r="T10" s="225">
        <f t="shared" si="1"/>
        <v>546.16335730689821</v>
      </c>
      <c r="U10" s="225">
        <f t="shared" si="1"/>
        <v>540.37222691594093</v>
      </c>
      <c r="V10" s="225">
        <f t="shared" si="1"/>
        <v>492.44497456116221</v>
      </c>
      <c r="W10" s="225">
        <f t="shared" si="1"/>
        <v>521.26716447615286</v>
      </c>
      <c r="X10" s="225">
        <f t="shared" si="1"/>
        <v>496.61372218503726</v>
      </c>
      <c r="Y10" s="225">
        <f t="shared" si="1"/>
        <v>469.02955274098906</v>
      </c>
    </row>
    <row r="11" spans="1:25" ht="12" customHeight="1" x14ac:dyDescent="0.25">
      <c r="A11" s="37" t="s">
        <v>82</v>
      </c>
      <c r="B11" s="226">
        <v>28.996726096892154</v>
      </c>
      <c r="C11" s="226">
        <v>29.915641987961237</v>
      </c>
      <c r="D11" s="226">
        <v>30.701407626135172</v>
      </c>
      <c r="E11" s="226">
        <v>28.074655985673537</v>
      </c>
      <c r="F11" s="226">
        <v>26.784010177671774</v>
      </c>
      <c r="G11" s="226">
        <v>24.727393926175125</v>
      </c>
      <c r="H11" s="226">
        <v>24.309322060756173</v>
      </c>
      <c r="I11" s="226">
        <v>20.168125767538854</v>
      </c>
      <c r="J11" s="226">
        <v>15.712806558379722</v>
      </c>
      <c r="K11" s="226">
        <v>12.49431104217415</v>
      </c>
      <c r="L11" s="226">
        <v>11.147254922114449</v>
      </c>
      <c r="M11" s="226">
        <v>15.255512031910687</v>
      </c>
      <c r="N11" s="226">
        <v>13.955036889272618</v>
      </c>
      <c r="O11" s="226">
        <v>14.164948034046596</v>
      </c>
      <c r="P11" s="226">
        <v>14.661485566142193</v>
      </c>
      <c r="Q11" s="226">
        <v>14.684068518856431</v>
      </c>
      <c r="R11" s="226">
        <v>15.347301273294258</v>
      </c>
      <c r="S11" s="226">
        <v>14.532561324509341</v>
      </c>
      <c r="T11" s="226">
        <v>15.282604748433689</v>
      </c>
      <c r="U11" s="226">
        <v>14.887061482415767</v>
      </c>
      <c r="V11" s="226">
        <v>14.533978531127433</v>
      </c>
      <c r="W11" s="226">
        <v>15.162773393334565</v>
      </c>
      <c r="X11" s="226">
        <v>14.646793955873363</v>
      </c>
      <c r="Y11" s="226">
        <v>15.193782782755179</v>
      </c>
    </row>
    <row r="12" spans="1:25" ht="12" customHeight="1" x14ac:dyDescent="0.25">
      <c r="A12" s="37" t="s">
        <v>73</v>
      </c>
      <c r="B12" s="226">
        <v>507.70609875116054</v>
      </c>
      <c r="C12" s="226">
        <v>568.84451836982112</v>
      </c>
      <c r="D12" s="226">
        <v>540.67702883988363</v>
      </c>
      <c r="E12" s="226">
        <v>563.95349410051097</v>
      </c>
      <c r="F12" s="226">
        <v>474.46868845279448</v>
      </c>
      <c r="G12" s="226">
        <v>361.49956726284097</v>
      </c>
      <c r="H12" s="226">
        <v>346.29444789176995</v>
      </c>
      <c r="I12" s="226">
        <v>362.38415644937425</v>
      </c>
      <c r="J12" s="226">
        <v>369.09062153247748</v>
      </c>
      <c r="K12" s="226">
        <v>252.82259609313741</v>
      </c>
      <c r="L12" s="226">
        <v>293.74307418736373</v>
      </c>
      <c r="M12" s="226">
        <v>392.81430836675071</v>
      </c>
      <c r="N12" s="226">
        <v>378.73321678825653</v>
      </c>
      <c r="O12" s="226">
        <v>398.65762029523887</v>
      </c>
      <c r="P12" s="226">
        <v>351.89070596929827</v>
      </c>
      <c r="Q12" s="226">
        <v>341.62570609284387</v>
      </c>
      <c r="R12" s="226">
        <v>350.65987527267964</v>
      </c>
      <c r="S12" s="226">
        <v>317.70008941584746</v>
      </c>
      <c r="T12" s="226">
        <v>308.62697790374364</v>
      </c>
      <c r="U12" s="226">
        <v>299.39792069996804</v>
      </c>
      <c r="V12" s="226">
        <v>266.52360991243359</v>
      </c>
      <c r="W12" s="226">
        <v>293.71132361806747</v>
      </c>
      <c r="X12" s="226">
        <v>270.64137372629102</v>
      </c>
      <c r="Y12" s="226">
        <v>249.42758836317628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7.1625107480644129E-2</v>
      </c>
      <c r="H13" s="226">
        <v>7.1625107480640368E-2</v>
      </c>
      <c r="I13" s="226">
        <v>7.1625107480646988E-2</v>
      </c>
      <c r="J13" s="226">
        <v>9.5528804815122215E-2</v>
      </c>
      <c r="K13" s="226">
        <v>0.1194325021495964</v>
      </c>
      <c r="L13" s="226">
        <v>0.1194325021495964</v>
      </c>
      <c r="M13" s="226">
        <v>0.20300945829751049</v>
      </c>
      <c r="N13" s="226">
        <v>0.17970765262256669</v>
      </c>
      <c r="O13" s="226">
        <v>0.2482373172829366</v>
      </c>
      <c r="P13" s="226">
        <v>0.41134995700778509</v>
      </c>
      <c r="Q13" s="226">
        <v>0.45141874462600468</v>
      </c>
      <c r="R13" s="226">
        <v>0.46233877901983972</v>
      </c>
      <c r="S13" s="226">
        <v>0.52889079965613406</v>
      </c>
      <c r="T13" s="226">
        <v>0.9858985382626928</v>
      </c>
      <c r="U13" s="226">
        <v>1.2677558039546959</v>
      </c>
      <c r="V13" s="226">
        <v>1.3331040412717461</v>
      </c>
      <c r="W13" s="226">
        <v>2.0176268271701998</v>
      </c>
      <c r="X13" s="226">
        <v>2.11401547721269</v>
      </c>
      <c r="Y13" s="226">
        <v>2.7349957007716021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</row>
    <row r="15" spans="1:25" ht="12" customHeight="1" x14ac:dyDescent="0.25">
      <c r="A15" s="38" t="s">
        <v>40</v>
      </c>
      <c r="B15" s="227">
        <v>250.74189946575845</v>
      </c>
      <c r="C15" s="227">
        <v>240.0351019118857</v>
      </c>
      <c r="D15" s="227">
        <v>246.10910056685435</v>
      </c>
      <c r="E15" s="227">
        <v>240.50766822588423</v>
      </c>
      <c r="F15" s="227">
        <v>268.26355021335837</v>
      </c>
      <c r="G15" s="227">
        <v>280.35622969563633</v>
      </c>
      <c r="H15" s="227">
        <v>287.42717248518278</v>
      </c>
      <c r="I15" s="227">
        <v>294.80900268990882</v>
      </c>
      <c r="J15" s="227">
        <v>319.2480600567394</v>
      </c>
      <c r="K15" s="227">
        <v>284.04291667200374</v>
      </c>
      <c r="L15" s="227">
        <v>295.96305320240293</v>
      </c>
      <c r="M15" s="227">
        <v>221.07098616122715</v>
      </c>
      <c r="N15" s="227">
        <v>228.73424979627583</v>
      </c>
      <c r="O15" s="227">
        <v>215.46552351751055</v>
      </c>
      <c r="P15" s="227">
        <v>216.95676042786809</v>
      </c>
      <c r="Q15" s="227">
        <v>213.07142811362704</v>
      </c>
      <c r="R15" s="227">
        <v>211.80789875742892</v>
      </c>
      <c r="S15" s="227">
        <v>216.82979433273542</v>
      </c>
      <c r="T15" s="227">
        <v>221.26787611645821</v>
      </c>
      <c r="U15" s="227">
        <v>224.81948892960247</v>
      </c>
      <c r="V15" s="227">
        <v>210.05428207632946</v>
      </c>
      <c r="W15" s="227">
        <v>210.3754406375806</v>
      </c>
      <c r="X15" s="227">
        <v>209.21153902566016</v>
      </c>
      <c r="Y15" s="227">
        <v>201.67318589428604</v>
      </c>
    </row>
    <row r="16" spans="1:25" ht="12" customHeight="1" x14ac:dyDescent="0.25">
      <c r="A16" s="39" t="s">
        <v>97</v>
      </c>
      <c r="B16" s="228">
        <f t="shared" ref="B16:Y16" si="2">SUM(B17:B26)</f>
        <v>10979.362840910166</v>
      </c>
      <c r="C16" s="228">
        <f t="shared" si="2"/>
        <v>11524.830234550767</v>
      </c>
      <c r="D16" s="228">
        <f t="shared" si="2"/>
        <v>10902.436404626596</v>
      </c>
      <c r="E16" s="228">
        <f t="shared" si="2"/>
        <v>10898.864268687748</v>
      </c>
      <c r="F16" s="228">
        <f t="shared" si="2"/>
        <v>10099.76951433461</v>
      </c>
      <c r="G16" s="228">
        <f t="shared" si="2"/>
        <v>9587.886650185108</v>
      </c>
      <c r="H16" s="228">
        <f t="shared" si="2"/>
        <v>9235.3246544602625</v>
      </c>
      <c r="I16" s="228">
        <f t="shared" si="2"/>
        <v>10043.104642151799</v>
      </c>
      <c r="J16" s="228">
        <f t="shared" si="2"/>
        <v>10204.345301763704</v>
      </c>
      <c r="K16" s="228">
        <f t="shared" si="2"/>
        <v>8372.331152060724</v>
      </c>
      <c r="L16" s="228">
        <f t="shared" si="2"/>
        <v>8771.0765071711558</v>
      </c>
      <c r="M16" s="228">
        <f t="shared" si="2"/>
        <v>9786.720879770277</v>
      </c>
      <c r="N16" s="228">
        <f t="shared" si="2"/>
        <v>9616.8610979693367</v>
      </c>
      <c r="O16" s="228">
        <f t="shared" si="2"/>
        <v>9685.8476781243517</v>
      </c>
      <c r="P16" s="228">
        <f t="shared" si="2"/>
        <v>8997.0153261517953</v>
      </c>
      <c r="Q16" s="228">
        <f t="shared" si="2"/>
        <v>8998.8850551771884</v>
      </c>
      <c r="R16" s="228">
        <f t="shared" si="2"/>
        <v>9233.0918941110722</v>
      </c>
      <c r="S16" s="228">
        <f t="shared" si="2"/>
        <v>8812.962011980846</v>
      </c>
      <c r="T16" s="228">
        <f t="shared" si="2"/>
        <v>8964.2159355629647</v>
      </c>
      <c r="U16" s="228">
        <f t="shared" si="2"/>
        <v>8645.7119354510287</v>
      </c>
      <c r="V16" s="228">
        <f t="shared" si="2"/>
        <v>8091.0541863093567</v>
      </c>
      <c r="W16" s="228">
        <f t="shared" si="2"/>
        <v>8626.9419445214698</v>
      </c>
      <c r="X16" s="228">
        <f t="shared" si="2"/>
        <v>8451.6922228275052</v>
      </c>
      <c r="Y16" s="228">
        <f t="shared" si="2"/>
        <v>7779.3076133706218</v>
      </c>
    </row>
    <row r="17" spans="1:25" ht="12" customHeight="1" x14ac:dyDescent="0.25">
      <c r="A17" s="46" t="s">
        <v>28</v>
      </c>
      <c r="B17" s="229">
        <v>894.0384770651458</v>
      </c>
      <c r="C17" s="229">
        <v>736.60320787669173</v>
      </c>
      <c r="D17" s="229">
        <v>598.02004697440202</v>
      </c>
      <c r="E17" s="229">
        <v>624.56983615103547</v>
      </c>
      <c r="F17" s="229">
        <v>712.53395101193007</v>
      </c>
      <c r="G17" s="229">
        <v>841.55166328591702</v>
      </c>
      <c r="H17" s="229">
        <v>784.46963188019993</v>
      </c>
      <c r="I17" s="229">
        <v>834.48894979820773</v>
      </c>
      <c r="J17" s="229">
        <v>761.50677084608867</v>
      </c>
      <c r="K17" s="229">
        <v>510.22819694122603</v>
      </c>
      <c r="L17" s="229">
        <v>563.45446028106221</v>
      </c>
      <c r="M17" s="229">
        <v>461.21442714748218</v>
      </c>
      <c r="N17" s="229">
        <v>519.36929762760701</v>
      </c>
      <c r="O17" s="229">
        <v>494.88394110861947</v>
      </c>
      <c r="P17" s="229">
        <v>428.67757788198475</v>
      </c>
      <c r="Q17" s="229">
        <v>480.60810379297232</v>
      </c>
      <c r="R17" s="229">
        <v>432.40037793056774</v>
      </c>
      <c r="S17" s="229">
        <v>481.67397389631657</v>
      </c>
      <c r="T17" s="229">
        <v>536.2055552739522</v>
      </c>
      <c r="U17" s="229">
        <v>360.23545755351694</v>
      </c>
      <c r="V17" s="229">
        <v>324.05608736620411</v>
      </c>
      <c r="W17" s="229">
        <v>369.22713804386706</v>
      </c>
      <c r="X17" s="229">
        <v>219.41790691087024</v>
      </c>
      <c r="Y17" s="229">
        <v>161.25135716949606</v>
      </c>
    </row>
    <row r="18" spans="1:25" ht="12" customHeight="1" x14ac:dyDescent="0.25">
      <c r="A18" s="46" t="s">
        <v>30</v>
      </c>
      <c r="B18" s="229">
        <v>190.34823731724597</v>
      </c>
      <c r="C18" s="229">
        <v>303.84780739460098</v>
      </c>
      <c r="D18" s="229">
        <v>209.26483233012843</v>
      </c>
      <c r="E18" s="229">
        <v>73.303267411849049</v>
      </c>
      <c r="F18" s="229">
        <v>48.474720550290129</v>
      </c>
      <c r="G18" s="229">
        <v>35.46930352535415</v>
      </c>
      <c r="H18" s="229">
        <v>26.010834049862424</v>
      </c>
      <c r="I18" s="229">
        <v>28.375494410997362</v>
      </c>
      <c r="J18" s="229">
        <v>28.375494411018298</v>
      </c>
      <c r="K18" s="229">
        <v>40.198538263137387</v>
      </c>
      <c r="L18" s="229">
        <v>26.010834049885656</v>
      </c>
      <c r="M18" s="229">
        <v>34.287016337055569</v>
      </c>
      <c r="N18" s="229">
        <v>31.922441960442423</v>
      </c>
      <c r="O18" s="229">
        <v>36.651676698188098</v>
      </c>
      <c r="P18" s="229">
        <v>112.31951848665862</v>
      </c>
      <c r="Q18" s="229">
        <v>112.31951848665463</v>
      </c>
      <c r="R18" s="229">
        <v>39.016251074801346</v>
      </c>
      <c r="S18" s="229">
        <v>52.02166809973378</v>
      </c>
      <c r="T18" s="229">
        <v>61.330008598441637</v>
      </c>
      <c r="U18" s="229">
        <v>116.01900257951256</v>
      </c>
      <c r="V18" s="229">
        <v>123.12115219257771</v>
      </c>
      <c r="W18" s="229">
        <v>33.305674978496349</v>
      </c>
      <c r="X18" s="229">
        <v>35.206878761816171</v>
      </c>
      <c r="Y18" s="229">
        <v>62.297162510732164</v>
      </c>
    </row>
    <row r="19" spans="1:25" ht="12" customHeight="1" x14ac:dyDescent="0.25">
      <c r="A19" s="46" t="s">
        <v>31</v>
      </c>
      <c r="B19" s="229">
        <v>533.70206101020915</v>
      </c>
      <c r="C19" s="229">
        <v>634.03168323327782</v>
      </c>
      <c r="D19" s="229">
        <v>430.72987977435542</v>
      </c>
      <c r="E19" s="229">
        <v>333.57211691894872</v>
      </c>
      <c r="F19" s="229">
        <v>303.67180184992191</v>
      </c>
      <c r="G19" s="229">
        <v>292.59597297400103</v>
      </c>
      <c r="H19" s="229">
        <v>306.43919220932975</v>
      </c>
      <c r="I19" s="229">
        <v>254.86720266299091</v>
      </c>
      <c r="J19" s="229">
        <v>282.99012970226579</v>
      </c>
      <c r="K19" s="229">
        <v>213.10110409655476</v>
      </c>
      <c r="L19" s="229">
        <v>238.80872120275527</v>
      </c>
      <c r="M19" s="229">
        <v>257.94843934538034</v>
      </c>
      <c r="N19" s="229">
        <v>215.43050147053688</v>
      </c>
      <c r="O19" s="229">
        <v>242.28016039558443</v>
      </c>
      <c r="P19" s="229">
        <v>228.84553837496551</v>
      </c>
      <c r="Q19" s="229">
        <v>196.9338304015069</v>
      </c>
      <c r="R19" s="229">
        <v>222.53702301615755</v>
      </c>
      <c r="S19" s="229">
        <v>211.66829071590158</v>
      </c>
      <c r="T19" s="229">
        <v>213.59595827681352</v>
      </c>
      <c r="U19" s="229">
        <v>207.95485788582164</v>
      </c>
      <c r="V19" s="229">
        <v>198.7787543686004</v>
      </c>
      <c r="W19" s="229">
        <v>234.13325599050742</v>
      </c>
      <c r="X19" s="229">
        <v>225.45894690389881</v>
      </c>
      <c r="Y19" s="229">
        <v>243.74091254591499</v>
      </c>
    </row>
    <row r="20" spans="1:25" ht="12" customHeight="1" x14ac:dyDescent="0.25">
      <c r="A20" s="46" t="s">
        <v>82</v>
      </c>
      <c r="B20" s="229">
        <v>250.92779577744463</v>
      </c>
      <c r="C20" s="229">
        <v>289.84546925148754</v>
      </c>
      <c r="D20" s="229">
        <v>310.42007541548355</v>
      </c>
      <c r="E20" s="229">
        <v>291.42711804589101</v>
      </c>
      <c r="F20" s="229">
        <v>297.65503141719938</v>
      </c>
      <c r="G20" s="229">
        <v>261.0002322607242</v>
      </c>
      <c r="H20" s="229">
        <v>275.82647501222215</v>
      </c>
      <c r="I20" s="229">
        <v>253.43412312455513</v>
      </c>
      <c r="J20" s="229">
        <v>219.07814477974225</v>
      </c>
      <c r="K20" s="229">
        <v>153.12500921786773</v>
      </c>
      <c r="L20" s="229">
        <v>149.61461287149655</v>
      </c>
      <c r="M20" s="229">
        <v>256.28381427785735</v>
      </c>
      <c r="N20" s="229">
        <v>242.57571626059027</v>
      </c>
      <c r="O20" s="229">
        <v>244.60380309182113</v>
      </c>
      <c r="P20" s="229">
        <v>245.01041815539264</v>
      </c>
      <c r="Q20" s="229">
        <v>244.31756267520788</v>
      </c>
      <c r="R20" s="229">
        <v>249.76044883129472</v>
      </c>
      <c r="S20" s="229">
        <v>242.2087616884136</v>
      </c>
      <c r="T20" s="229">
        <v>262.26951940306139</v>
      </c>
      <c r="U20" s="229">
        <v>266.89643207968476</v>
      </c>
      <c r="V20" s="229">
        <v>263.87046175302106</v>
      </c>
      <c r="W20" s="229">
        <v>245.87709469433011</v>
      </c>
      <c r="X20" s="229">
        <v>239.25763340736134</v>
      </c>
      <c r="Y20" s="229">
        <v>265.65929564391274</v>
      </c>
    </row>
    <row r="21" spans="1:25" ht="12" customHeight="1" x14ac:dyDescent="0.25">
      <c r="A21" s="46" t="s">
        <v>32</v>
      </c>
      <c r="B21" s="229">
        <v>855.56529607547088</v>
      </c>
      <c r="C21" s="229">
        <v>929.11928407223422</v>
      </c>
      <c r="D21" s="229">
        <v>884.06779836599958</v>
      </c>
      <c r="E21" s="229">
        <v>833.03115104150652</v>
      </c>
      <c r="F21" s="229">
        <v>768.62570349808095</v>
      </c>
      <c r="G21" s="229">
        <v>640.12301541566694</v>
      </c>
      <c r="H21" s="229">
        <v>620.89381878424581</v>
      </c>
      <c r="I21" s="229">
        <v>583.31350260832778</v>
      </c>
      <c r="J21" s="229">
        <v>427.92965594439067</v>
      </c>
      <c r="K21" s="229">
        <v>390.44985064279183</v>
      </c>
      <c r="L21" s="229">
        <v>387.46546047546587</v>
      </c>
      <c r="M21" s="229">
        <v>479.29798144057338</v>
      </c>
      <c r="N21" s="229">
        <v>385.4939030760371</v>
      </c>
      <c r="O21" s="229">
        <v>350.23931247718644</v>
      </c>
      <c r="P21" s="229">
        <v>253.51093617648581</v>
      </c>
      <c r="Q21" s="229">
        <v>258.05152688094148</v>
      </c>
      <c r="R21" s="229">
        <v>173.43576705859473</v>
      </c>
      <c r="S21" s="229">
        <v>127.93530979546371</v>
      </c>
      <c r="T21" s="229">
        <v>107.26920103888742</v>
      </c>
      <c r="U21" s="229">
        <v>79.606934260285058</v>
      </c>
      <c r="V21" s="229">
        <v>85.092681843606073</v>
      </c>
      <c r="W21" s="229">
        <v>63.139544767734499</v>
      </c>
      <c r="X21" s="229">
        <v>57.881254913154493</v>
      </c>
      <c r="Y21" s="229">
        <v>48.020869571543457</v>
      </c>
    </row>
    <row r="22" spans="1:25" ht="12" customHeight="1" x14ac:dyDescent="0.25">
      <c r="A22" s="46" t="s">
        <v>33</v>
      </c>
      <c r="B22" s="229">
        <v>325.26020495937433</v>
      </c>
      <c r="C22" s="229">
        <v>491.22931871745845</v>
      </c>
      <c r="D22" s="229">
        <v>328.61661546205085</v>
      </c>
      <c r="E22" s="229">
        <v>171.09417203161073</v>
      </c>
      <c r="F22" s="229">
        <v>163.87762105329358</v>
      </c>
      <c r="G22" s="229">
        <v>138.67646373036527</v>
      </c>
      <c r="H22" s="229">
        <v>241.3962455550033</v>
      </c>
      <c r="I22" s="229">
        <v>189.91237633419334</v>
      </c>
      <c r="J22" s="229">
        <v>162.61466546308378</v>
      </c>
      <c r="K22" s="229">
        <v>323.06240608081703</v>
      </c>
      <c r="L22" s="229">
        <v>230.97652292654683</v>
      </c>
      <c r="M22" s="229">
        <v>32.373399187530183</v>
      </c>
      <c r="N22" s="229">
        <v>26.406407914477761</v>
      </c>
      <c r="O22" s="229">
        <v>26.10509147429914</v>
      </c>
      <c r="P22" s="229">
        <v>26.672065520772765</v>
      </c>
      <c r="Q22" s="229">
        <v>22.798679390392753</v>
      </c>
      <c r="R22" s="229">
        <v>20.635230982766078</v>
      </c>
      <c r="S22" s="229">
        <v>23.172872569838443</v>
      </c>
      <c r="T22" s="229">
        <v>24.423410366485964</v>
      </c>
      <c r="U22" s="229">
        <v>31.352086687060364</v>
      </c>
      <c r="V22" s="229">
        <v>16.302044014275221</v>
      </c>
      <c r="W22" s="229">
        <v>39.199638049083617</v>
      </c>
      <c r="X22" s="229">
        <v>24.56648961384716</v>
      </c>
      <c r="Y22" s="229">
        <v>22.378511412164169</v>
      </c>
    </row>
    <row r="23" spans="1:25" ht="12" customHeight="1" x14ac:dyDescent="0.25">
      <c r="A23" s="46" t="s">
        <v>73</v>
      </c>
      <c r="B23" s="229">
        <v>6356.6297970805763</v>
      </c>
      <c r="C23" s="229">
        <v>6597.1947365764354</v>
      </c>
      <c r="D23" s="229">
        <v>6602.7913609478201</v>
      </c>
      <c r="E23" s="229">
        <v>7000.1172519712009</v>
      </c>
      <c r="F23" s="229">
        <v>6203.2539867599999</v>
      </c>
      <c r="G23" s="229">
        <v>6042.6913153761097</v>
      </c>
      <c r="H23" s="229">
        <v>6025.7851421309897</v>
      </c>
      <c r="I23" s="229">
        <v>5447.7958081460074</v>
      </c>
      <c r="J23" s="229">
        <v>5815.2728008829781</v>
      </c>
      <c r="K23" s="229">
        <v>4276.3093369176722</v>
      </c>
      <c r="L23" s="229">
        <v>5087.5080210806891</v>
      </c>
      <c r="M23" s="229">
        <v>5940.6838415863913</v>
      </c>
      <c r="N23" s="229">
        <v>5752.3321228392379</v>
      </c>
      <c r="O23" s="229">
        <v>5915.4899629742285</v>
      </c>
      <c r="P23" s="229">
        <v>5554.16026999107</v>
      </c>
      <c r="Q23" s="229">
        <v>5314.7303532527849</v>
      </c>
      <c r="R23" s="229">
        <v>5481.9727300804543</v>
      </c>
      <c r="S23" s="229">
        <v>5040.6328356594086</v>
      </c>
      <c r="T23" s="229">
        <v>5044.8498342384555</v>
      </c>
      <c r="U23" s="229">
        <v>4777.8324950109072</v>
      </c>
      <c r="V23" s="229">
        <v>4313.2825283173306</v>
      </c>
      <c r="W23" s="229">
        <v>4664.8780946091974</v>
      </c>
      <c r="X23" s="229">
        <v>4273.5602325354648</v>
      </c>
      <c r="Y23" s="229">
        <v>3898.4276178395644</v>
      </c>
    </row>
    <row r="24" spans="1:25" ht="12" customHeight="1" x14ac:dyDescent="0.25">
      <c r="A24" s="46" t="s">
        <v>36</v>
      </c>
      <c r="B24" s="229">
        <v>27.558039552867381</v>
      </c>
      <c r="C24" s="229">
        <v>24.376612209790949</v>
      </c>
      <c r="D24" s="229">
        <v>3.0094582975043296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1.1419995237215864E-2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</row>
    <row r="25" spans="1:25" ht="12" customHeight="1" x14ac:dyDescent="0.25">
      <c r="A25" s="46" t="s">
        <v>38</v>
      </c>
      <c r="B25" s="229">
        <v>1545.3329320718328</v>
      </c>
      <c r="C25" s="229">
        <v>1518.5821152187916</v>
      </c>
      <c r="D25" s="229">
        <v>1535.5163370588532</v>
      </c>
      <c r="E25" s="229">
        <v>1571.7493551157065</v>
      </c>
      <c r="F25" s="229">
        <v>1601.6766981938952</v>
      </c>
      <c r="G25" s="229">
        <v>1335.7786836169696</v>
      </c>
      <c r="H25" s="229">
        <v>954.50331483840989</v>
      </c>
      <c r="I25" s="229">
        <v>1058.5433243615789</v>
      </c>
      <c r="J25" s="229">
        <v>994.45769132502733</v>
      </c>
      <c r="K25" s="229">
        <v>1143.6756264958576</v>
      </c>
      <c r="L25" s="229">
        <v>1295.5843059256702</v>
      </c>
      <c r="M25" s="229">
        <v>1154.1388392101858</v>
      </c>
      <c r="N25" s="229">
        <v>1231.4974467566462</v>
      </c>
      <c r="O25" s="229">
        <v>1171.5393876863177</v>
      </c>
      <c r="P25" s="229">
        <v>1051.4398098193074</v>
      </c>
      <c r="Q25" s="229">
        <v>1153.5419893253195</v>
      </c>
      <c r="R25" s="229">
        <v>1197.6686309148631</v>
      </c>
      <c r="S25" s="229">
        <v>1094.0504491690704</v>
      </c>
      <c r="T25" s="229">
        <v>1253.9496624684891</v>
      </c>
      <c r="U25" s="229">
        <v>1193.2399488443009</v>
      </c>
      <c r="V25" s="229">
        <v>1257.013073186808</v>
      </c>
      <c r="W25" s="229">
        <v>1246.7751405339372</v>
      </c>
      <c r="X25" s="229">
        <v>1518.2343673137825</v>
      </c>
      <c r="Y25" s="229">
        <v>1573.2734172020689</v>
      </c>
    </row>
    <row r="26" spans="1:2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1392.3738607049402</v>
      </c>
      <c r="J26" s="229">
        <v>1512.1199484091094</v>
      </c>
      <c r="K26" s="229">
        <v>1322.181083404799</v>
      </c>
      <c r="L26" s="229">
        <v>791.65356835758394</v>
      </c>
      <c r="M26" s="229">
        <v>1170.493121237821</v>
      </c>
      <c r="N26" s="229">
        <v>1211.8218400685248</v>
      </c>
      <c r="O26" s="229">
        <v>1204.0543422181067</v>
      </c>
      <c r="P26" s="229">
        <v>1096.3791917451583</v>
      </c>
      <c r="Q26" s="229">
        <v>1215.5834909714069</v>
      </c>
      <c r="R26" s="229">
        <v>1415.6654342215741</v>
      </c>
      <c r="S26" s="229">
        <v>1539.5978503866993</v>
      </c>
      <c r="T26" s="229">
        <v>1460.3227858983785</v>
      </c>
      <c r="U26" s="229">
        <v>1612.574720549939</v>
      </c>
      <c r="V26" s="229">
        <v>1509.5374032669336</v>
      </c>
      <c r="W26" s="229">
        <v>1730.4063628543145</v>
      </c>
      <c r="X26" s="229">
        <v>1858.1085124673093</v>
      </c>
      <c r="Y26" s="229">
        <v>1504.2584694752254</v>
      </c>
    </row>
    <row r="27" spans="1:25" ht="12" customHeight="1" x14ac:dyDescent="0.25">
      <c r="A27" s="39" t="s">
        <v>98</v>
      </c>
      <c r="B27" s="228">
        <f t="shared" ref="B27:Y27" si="3">SUM(B28:B37)</f>
        <v>17076.428323179909</v>
      </c>
      <c r="C27" s="228">
        <f t="shared" si="3"/>
        <v>17969.393267482334</v>
      </c>
      <c r="D27" s="228">
        <f t="shared" si="3"/>
        <v>17852.011414523979</v>
      </c>
      <c r="E27" s="228">
        <f t="shared" si="3"/>
        <v>17788.786622509353</v>
      </c>
      <c r="F27" s="228">
        <f t="shared" si="3"/>
        <v>17542.185060288823</v>
      </c>
      <c r="G27" s="228">
        <f t="shared" si="3"/>
        <v>18944.398851071666</v>
      </c>
      <c r="H27" s="228">
        <f t="shared" si="3"/>
        <v>18180.638735405882</v>
      </c>
      <c r="I27" s="228">
        <f t="shared" si="3"/>
        <v>18301.175114112732</v>
      </c>
      <c r="J27" s="228">
        <f t="shared" si="3"/>
        <v>17293.682128256758</v>
      </c>
      <c r="K27" s="228">
        <f t="shared" si="3"/>
        <v>14317.916365173845</v>
      </c>
      <c r="L27" s="228">
        <f t="shared" si="3"/>
        <v>15255.471268116919</v>
      </c>
      <c r="M27" s="228">
        <f t="shared" si="3"/>
        <v>16249.781757537035</v>
      </c>
      <c r="N27" s="228">
        <f t="shared" si="3"/>
        <v>16090.636178328779</v>
      </c>
      <c r="O27" s="228">
        <f t="shared" si="3"/>
        <v>16069.218798708143</v>
      </c>
      <c r="P27" s="228">
        <f t="shared" si="3"/>
        <v>15502.531106116156</v>
      </c>
      <c r="Q27" s="228">
        <f t="shared" si="3"/>
        <v>15189.161668774657</v>
      </c>
      <c r="R27" s="228">
        <f t="shared" si="3"/>
        <v>15511.569765912773</v>
      </c>
      <c r="S27" s="228">
        <f t="shared" si="3"/>
        <v>15002.693399486503</v>
      </c>
      <c r="T27" s="228">
        <f t="shared" si="3"/>
        <v>15250.764672687772</v>
      </c>
      <c r="U27" s="228">
        <f t="shared" si="3"/>
        <v>15085.694292640708</v>
      </c>
      <c r="V27" s="228">
        <f t="shared" si="3"/>
        <v>13680.382897145617</v>
      </c>
      <c r="W27" s="228">
        <f t="shared" si="3"/>
        <v>14949.24190427668</v>
      </c>
      <c r="X27" s="228">
        <f t="shared" si="3"/>
        <v>13944.375460448453</v>
      </c>
      <c r="Y27" s="228">
        <f t="shared" si="3"/>
        <v>13083.213052172123</v>
      </c>
    </row>
    <row r="28" spans="1:25" ht="12" customHeight="1" x14ac:dyDescent="0.25">
      <c r="A28" s="18" t="s">
        <v>28</v>
      </c>
      <c r="B28" s="230">
        <v>779.96074907414891</v>
      </c>
      <c r="C28" s="230">
        <v>777.56033468564681</v>
      </c>
      <c r="D28" s="230">
        <v>452.25708114253689</v>
      </c>
      <c r="E28" s="230">
        <v>428.9076359039949</v>
      </c>
      <c r="F28" s="230">
        <v>433.25762250483683</v>
      </c>
      <c r="G28" s="230">
        <v>520.96854307693741</v>
      </c>
      <c r="H28" s="230">
        <v>489.74919873029023</v>
      </c>
      <c r="I28" s="230">
        <v>651.82506567900634</v>
      </c>
      <c r="J28" s="230">
        <v>625.49520679793534</v>
      </c>
      <c r="K28" s="230">
        <v>563.83801114131893</v>
      </c>
      <c r="L28" s="230">
        <v>598.38750016605718</v>
      </c>
      <c r="M28" s="230">
        <v>643.21377577599151</v>
      </c>
      <c r="N28" s="230">
        <v>685.91075396310657</v>
      </c>
      <c r="O28" s="230">
        <v>522.28071925251538</v>
      </c>
      <c r="P28" s="230">
        <v>482.53574971904703</v>
      </c>
      <c r="Q28" s="230">
        <v>496.99241211416427</v>
      </c>
      <c r="R28" s="230">
        <v>504.12902877622491</v>
      </c>
      <c r="S28" s="230">
        <v>510.88501148631457</v>
      </c>
      <c r="T28" s="230">
        <v>501.75618161340833</v>
      </c>
      <c r="U28" s="230">
        <v>474.96695001312088</v>
      </c>
      <c r="V28" s="230">
        <v>422.46833223826707</v>
      </c>
      <c r="W28" s="230">
        <v>475.19152059757744</v>
      </c>
      <c r="X28" s="230">
        <v>383.24563565146855</v>
      </c>
      <c r="Y28" s="230">
        <v>337.00504867745133</v>
      </c>
    </row>
    <row r="29" spans="1:25" ht="12" customHeight="1" x14ac:dyDescent="0.25">
      <c r="A29" s="18" t="s">
        <v>42</v>
      </c>
      <c r="B29" s="230">
        <v>0</v>
      </c>
      <c r="C29" s="230">
        <v>0</v>
      </c>
      <c r="D29" s="230">
        <v>223.36870163370591</v>
      </c>
      <c r="E29" s="230">
        <v>257.47583834909722</v>
      </c>
      <c r="F29" s="230">
        <v>200.63052450558899</v>
      </c>
      <c r="G29" s="230">
        <v>219.35606190885639</v>
      </c>
      <c r="H29" s="230">
        <v>240.75666380051589</v>
      </c>
      <c r="I29" s="230">
        <v>251.45692175408419</v>
      </c>
      <c r="J29" s="230">
        <v>246.77558039552881</v>
      </c>
      <c r="K29" s="230">
        <v>200.63052450558899</v>
      </c>
      <c r="L29" s="230">
        <v>196.61797076526221</v>
      </c>
      <c r="M29" s="230">
        <v>26.750730868443679</v>
      </c>
      <c r="N29" s="230">
        <v>27.419518486672398</v>
      </c>
      <c r="O29" s="230">
        <v>22.738091143594151</v>
      </c>
      <c r="P29" s="230">
        <v>61.526741186586413</v>
      </c>
      <c r="Q29" s="230">
        <v>52.832674118658637</v>
      </c>
      <c r="R29" s="230">
        <v>57.514101461736892</v>
      </c>
      <c r="S29" s="230">
        <v>53.00662080825451</v>
      </c>
      <c r="T29" s="230">
        <v>57.325537403267411</v>
      </c>
      <c r="U29" s="230">
        <v>54.342820292347369</v>
      </c>
      <c r="V29" s="230">
        <v>38.365950128976777</v>
      </c>
      <c r="W29" s="230">
        <v>60.834565778159927</v>
      </c>
      <c r="X29" s="230">
        <v>32.984350816852967</v>
      </c>
      <c r="Y29" s="230">
        <v>32.339638865004297</v>
      </c>
    </row>
    <row r="30" spans="1:25" ht="12" customHeight="1" x14ac:dyDescent="0.25">
      <c r="A30" s="18" t="s">
        <v>31</v>
      </c>
      <c r="B30" s="230">
        <v>503.40026057190596</v>
      </c>
      <c r="C30" s="230">
        <v>466.3361585552002</v>
      </c>
      <c r="D30" s="230">
        <v>313.7695183339851</v>
      </c>
      <c r="E30" s="230">
        <v>237.74731558320082</v>
      </c>
      <c r="F30" s="230">
        <v>221.50248877776511</v>
      </c>
      <c r="G30" s="230">
        <v>227.08468050837212</v>
      </c>
      <c r="H30" s="230">
        <v>242.9063795877467</v>
      </c>
      <c r="I30" s="230">
        <v>197.79367437914152</v>
      </c>
      <c r="J30" s="230">
        <v>188.34821939489666</v>
      </c>
      <c r="K30" s="230">
        <v>160.45384001350533</v>
      </c>
      <c r="L30" s="230">
        <v>158.91750407669437</v>
      </c>
      <c r="M30" s="230">
        <v>225.76127690569439</v>
      </c>
      <c r="N30" s="230">
        <v>207.75789061888705</v>
      </c>
      <c r="O30" s="230">
        <v>216.25311561473367</v>
      </c>
      <c r="P30" s="230">
        <v>191.5786232759373</v>
      </c>
      <c r="Q30" s="230">
        <v>176.11251525627478</v>
      </c>
      <c r="R30" s="230">
        <v>188.03167861754827</v>
      </c>
      <c r="S30" s="230">
        <v>191.72388469252482</v>
      </c>
      <c r="T30" s="230">
        <v>183.68194370083057</v>
      </c>
      <c r="U30" s="230">
        <v>185.17755827926862</v>
      </c>
      <c r="V30" s="230">
        <v>166.9008672994994</v>
      </c>
      <c r="W30" s="230">
        <v>213.47456860106607</v>
      </c>
      <c r="X30" s="230">
        <v>197.01542970831102</v>
      </c>
      <c r="Y30" s="230">
        <v>199.00517515829821</v>
      </c>
    </row>
    <row r="31" spans="1:25" ht="12" customHeight="1" x14ac:dyDescent="0.25">
      <c r="A31" s="18" t="s">
        <v>82</v>
      </c>
      <c r="B31" s="230">
        <v>957.65544373185401</v>
      </c>
      <c r="C31" s="230">
        <v>1278.308966146622</v>
      </c>
      <c r="D31" s="230">
        <v>1564.032945161304</v>
      </c>
      <c r="E31" s="230">
        <v>1469.2761279460792</v>
      </c>
      <c r="F31" s="230">
        <v>1373.7808208298934</v>
      </c>
      <c r="G31" s="230">
        <v>1293.4439129360592</v>
      </c>
      <c r="H31" s="230">
        <v>1291.2458022391456</v>
      </c>
      <c r="I31" s="230">
        <v>1103.0854553211482</v>
      </c>
      <c r="J31" s="230">
        <v>964.85023524829251</v>
      </c>
      <c r="K31" s="230">
        <v>775.57509074597715</v>
      </c>
      <c r="L31" s="230">
        <v>719.38207029753255</v>
      </c>
      <c r="M31" s="230">
        <v>1169.8667785913499</v>
      </c>
      <c r="N31" s="230">
        <v>1139.7070800401625</v>
      </c>
      <c r="O31" s="230">
        <v>1143.6007243685428</v>
      </c>
      <c r="P31" s="230">
        <v>1115.8754737505201</v>
      </c>
      <c r="Q31" s="230">
        <v>1098.1874487715418</v>
      </c>
      <c r="R31" s="230">
        <v>1119.5039437905093</v>
      </c>
      <c r="S31" s="230">
        <v>1139.0660716560367</v>
      </c>
      <c r="T31" s="230">
        <v>1154.8265516868539</v>
      </c>
      <c r="U31" s="230">
        <v>1168.7622502040219</v>
      </c>
      <c r="V31" s="230">
        <v>1161.9009767407872</v>
      </c>
      <c r="W31" s="230">
        <v>1183.5001147154308</v>
      </c>
      <c r="X31" s="230">
        <v>1171.0990980022</v>
      </c>
      <c r="Y31" s="230">
        <v>1174.7108940582848</v>
      </c>
    </row>
    <row r="32" spans="1:25" ht="12" customHeight="1" x14ac:dyDescent="0.25">
      <c r="A32" s="18" t="s">
        <v>32</v>
      </c>
      <c r="B32" s="230">
        <v>898.69093780243077</v>
      </c>
      <c r="C32" s="230">
        <v>906.19163596215958</v>
      </c>
      <c r="D32" s="230">
        <v>805.53753267441289</v>
      </c>
      <c r="E32" s="230">
        <v>758.67770536434</v>
      </c>
      <c r="F32" s="230">
        <v>740.91806262401713</v>
      </c>
      <c r="G32" s="230">
        <v>712.73399232293991</v>
      </c>
      <c r="H32" s="230">
        <v>711.89947442297637</v>
      </c>
      <c r="I32" s="230">
        <v>676.86904253354692</v>
      </c>
      <c r="J32" s="230">
        <v>568.56045583548871</v>
      </c>
      <c r="K32" s="230">
        <v>514.32100060398375</v>
      </c>
      <c r="L32" s="230">
        <v>422.72009412470618</v>
      </c>
      <c r="M32" s="230">
        <v>496.99574168926313</v>
      </c>
      <c r="N32" s="230">
        <v>365.24702555680892</v>
      </c>
      <c r="O32" s="230">
        <v>321.37005983579706</v>
      </c>
      <c r="P32" s="230">
        <v>236.15535789058208</v>
      </c>
      <c r="Q32" s="230">
        <v>257.59043356617798</v>
      </c>
      <c r="R32" s="230">
        <v>225.86440491045093</v>
      </c>
      <c r="S32" s="230">
        <v>163.2308982870814</v>
      </c>
      <c r="T32" s="230">
        <v>114.77215751657255</v>
      </c>
      <c r="U32" s="230">
        <v>91.389970296894703</v>
      </c>
      <c r="V32" s="230">
        <v>58.077825465078348</v>
      </c>
      <c r="W32" s="230">
        <v>48.193215335446901</v>
      </c>
      <c r="X32" s="230">
        <v>75.835684037834341</v>
      </c>
      <c r="Y32" s="230">
        <v>90.013610222093675</v>
      </c>
    </row>
    <row r="33" spans="1:25" ht="12" customHeight="1" x14ac:dyDescent="0.25">
      <c r="A33" s="18" t="s">
        <v>33</v>
      </c>
      <c r="B33" s="230">
        <v>461.85639005352328</v>
      </c>
      <c r="C33" s="230">
        <v>751.13482573653982</v>
      </c>
      <c r="D33" s="230">
        <v>816.76420998936771</v>
      </c>
      <c r="E33" s="230">
        <v>788.88115041034962</v>
      </c>
      <c r="F33" s="230">
        <v>862.97414162942346</v>
      </c>
      <c r="G33" s="230">
        <v>753.84391460153483</v>
      </c>
      <c r="H33" s="230">
        <v>746.85302357655291</v>
      </c>
      <c r="I33" s="230">
        <v>654.64678101748314</v>
      </c>
      <c r="J33" s="230">
        <v>610.86392439074257</v>
      </c>
      <c r="K33" s="230">
        <v>519.968118424772</v>
      </c>
      <c r="L33" s="230">
        <v>529.50877372005664</v>
      </c>
      <c r="M33" s="230">
        <v>572.96073666801578</v>
      </c>
      <c r="N33" s="230">
        <v>539.48645537013101</v>
      </c>
      <c r="O33" s="230">
        <v>605.88802976387797</v>
      </c>
      <c r="P33" s="230">
        <v>606.67006689539232</v>
      </c>
      <c r="Q33" s="230">
        <v>522.45850031725979</v>
      </c>
      <c r="R33" s="230">
        <v>508.51653169995097</v>
      </c>
      <c r="S33" s="230">
        <v>404.68757454968005</v>
      </c>
      <c r="T33" s="230">
        <v>403.86205824916323</v>
      </c>
      <c r="U33" s="230">
        <v>435.48884194578574</v>
      </c>
      <c r="V33" s="230">
        <v>429.6160127355098</v>
      </c>
      <c r="W33" s="230">
        <v>402.88875404034025</v>
      </c>
      <c r="X33" s="230">
        <v>454.3163994661183</v>
      </c>
      <c r="Y33" s="230">
        <v>407.9461661458754</v>
      </c>
    </row>
    <row r="34" spans="1:25" ht="12" customHeight="1" x14ac:dyDescent="0.25">
      <c r="A34" s="18" t="s">
        <v>73</v>
      </c>
      <c r="B34" s="230">
        <v>5501.2469072637059</v>
      </c>
      <c r="C34" s="230">
        <v>5805.7686556298358</v>
      </c>
      <c r="D34" s="230">
        <v>5738.9369412527085</v>
      </c>
      <c r="E34" s="230">
        <v>5843.4664852266533</v>
      </c>
      <c r="F34" s="230">
        <v>5493.1413832566823</v>
      </c>
      <c r="G34" s="230">
        <v>6588.6630296568355</v>
      </c>
      <c r="H34" s="230">
        <v>6210.4566954458551</v>
      </c>
      <c r="I34" s="230">
        <v>6655.6639734957625</v>
      </c>
      <c r="J34" s="230">
        <v>6635.6740668364764</v>
      </c>
      <c r="K34" s="230">
        <v>5103.8035785970997</v>
      </c>
      <c r="L34" s="230">
        <v>5786.9097817740794</v>
      </c>
      <c r="M34" s="230">
        <v>5626.1652206401504</v>
      </c>
      <c r="N34" s="230">
        <v>5600.0047377585761</v>
      </c>
      <c r="O34" s="230">
        <v>5784.9453659996634</v>
      </c>
      <c r="P34" s="230">
        <v>5421.5994109699868</v>
      </c>
      <c r="Q34" s="230">
        <v>5236.2524531221252</v>
      </c>
      <c r="R34" s="230">
        <v>5417.858194302923</v>
      </c>
      <c r="S34" s="230">
        <v>5225.5274360597368</v>
      </c>
      <c r="T34" s="230">
        <v>5456.5284329136921</v>
      </c>
      <c r="U34" s="230">
        <v>5389.2651990784616</v>
      </c>
      <c r="V34" s="230">
        <v>4826.7797603084937</v>
      </c>
      <c r="W34" s="230">
        <v>5489.8528861579452</v>
      </c>
      <c r="X34" s="230">
        <v>4847.8607325172688</v>
      </c>
      <c r="Y34" s="230">
        <v>4389.5123776321689</v>
      </c>
    </row>
    <row r="35" spans="1:25" ht="12" customHeight="1" x14ac:dyDescent="0.25">
      <c r="A35" s="18" t="s">
        <v>36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0.17963761439305073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</row>
    <row r="36" spans="1:25" ht="12" customHeight="1" x14ac:dyDescent="0.25">
      <c r="A36" s="18" t="s">
        <v>38</v>
      </c>
      <c r="B36" s="230">
        <v>0</v>
      </c>
      <c r="C36" s="230">
        <v>0</v>
      </c>
      <c r="D36" s="230">
        <v>0</v>
      </c>
      <c r="E36" s="230">
        <v>0</v>
      </c>
      <c r="F36" s="230">
        <v>0</v>
      </c>
      <c r="G36" s="230">
        <v>227.2288830210357</v>
      </c>
      <c r="H36" s="230">
        <v>214.33683993373108</v>
      </c>
      <c r="I36" s="230">
        <v>194.39442284392408</v>
      </c>
      <c r="J36" s="230">
        <v>211.76182716164521</v>
      </c>
      <c r="K36" s="230">
        <v>195.10347926510531</v>
      </c>
      <c r="L36" s="230">
        <v>152.27072416891292</v>
      </c>
      <c r="M36" s="230">
        <v>441.00380911311595</v>
      </c>
      <c r="N36" s="230">
        <v>435.14116029408456</v>
      </c>
      <c r="O36" s="230">
        <v>472.31383673328673</v>
      </c>
      <c r="P36" s="230">
        <v>477.06457539135499</v>
      </c>
      <c r="Q36" s="230">
        <v>483.49971316823144</v>
      </c>
      <c r="R36" s="230">
        <v>517.6638712347501</v>
      </c>
      <c r="S36" s="230">
        <v>405.35023870711166</v>
      </c>
      <c r="T36" s="230">
        <v>467.78421543348827</v>
      </c>
      <c r="U36" s="230">
        <v>493.84036069998137</v>
      </c>
      <c r="V36" s="230">
        <v>404.56758029556545</v>
      </c>
      <c r="W36" s="230">
        <v>470.94291621584762</v>
      </c>
      <c r="X36" s="230">
        <v>523.50148823221866</v>
      </c>
      <c r="Y36" s="230">
        <v>510.88023714014957</v>
      </c>
    </row>
    <row r="37" spans="1:25" ht="12" customHeight="1" x14ac:dyDescent="0.25">
      <c r="A37" s="47" t="s">
        <v>40</v>
      </c>
      <c r="B37" s="231">
        <v>7973.6176346823413</v>
      </c>
      <c r="C37" s="231">
        <v>7984.0926907663288</v>
      </c>
      <c r="D37" s="231">
        <v>7937.3444843359575</v>
      </c>
      <c r="E37" s="231">
        <v>8004.3543637256353</v>
      </c>
      <c r="F37" s="231">
        <v>8215.9800161606126</v>
      </c>
      <c r="G37" s="231">
        <v>8401.0758330390963</v>
      </c>
      <c r="H37" s="231">
        <v>8032.4346576690677</v>
      </c>
      <c r="I37" s="231">
        <v>7915.4397770886344</v>
      </c>
      <c r="J37" s="231">
        <v>7241.3526121957502</v>
      </c>
      <c r="K37" s="231">
        <v>6284.2227218764938</v>
      </c>
      <c r="L37" s="231">
        <v>6690.7568490236181</v>
      </c>
      <c r="M37" s="231">
        <v>7047.0636872850118</v>
      </c>
      <c r="N37" s="231">
        <v>7089.7819186259567</v>
      </c>
      <c r="O37" s="231">
        <v>6979.8288559961311</v>
      </c>
      <c r="P37" s="231">
        <v>6909.5251070367476</v>
      </c>
      <c r="Q37" s="231">
        <v>6865.2355183402224</v>
      </c>
      <c r="R37" s="231">
        <v>6972.4880111186785</v>
      </c>
      <c r="S37" s="231">
        <v>6909.2156632397628</v>
      </c>
      <c r="T37" s="231">
        <v>6910.2275941704947</v>
      </c>
      <c r="U37" s="231">
        <v>6792.4603418308252</v>
      </c>
      <c r="V37" s="231">
        <v>6171.7055919334398</v>
      </c>
      <c r="W37" s="231">
        <v>6604.3633628348653</v>
      </c>
      <c r="X37" s="231">
        <v>6258.5166420161804</v>
      </c>
      <c r="Y37" s="231">
        <v>5941.799904272797</v>
      </c>
    </row>
    <row r="38" spans="1:25" ht="10.15" customHeight="1" x14ac:dyDescent="0.25"/>
    <row r="39" spans="1:25" ht="15" customHeight="1" x14ac:dyDescent="0.25">
      <c r="A39" s="32" t="s">
        <v>99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1</v>
      </c>
      <c r="E41" s="232">
        <f t="shared" si="4"/>
        <v>1</v>
      </c>
      <c r="F41" s="232">
        <f t="shared" si="4"/>
        <v>1</v>
      </c>
      <c r="G41" s="232">
        <f t="shared" si="4"/>
        <v>1</v>
      </c>
      <c r="H41" s="232">
        <f t="shared" si="4"/>
        <v>0.99999999999999989</v>
      </c>
      <c r="I41" s="232">
        <f t="shared" si="4"/>
        <v>1</v>
      </c>
      <c r="J41" s="232">
        <f t="shared" si="4"/>
        <v>1</v>
      </c>
      <c r="K41" s="232">
        <f t="shared" si="4"/>
        <v>1</v>
      </c>
      <c r="L41" s="232">
        <f t="shared" si="4"/>
        <v>1</v>
      </c>
      <c r="M41" s="232">
        <f t="shared" si="4"/>
        <v>0.99999999999999989</v>
      </c>
      <c r="N41" s="232">
        <f t="shared" si="4"/>
        <v>1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0.99999999999999989</v>
      </c>
      <c r="U41" s="232">
        <f t="shared" si="4"/>
        <v>1</v>
      </c>
      <c r="V41" s="232">
        <f t="shared" si="4"/>
        <v>1</v>
      </c>
      <c r="W41" s="232">
        <f t="shared" si="4"/>
        <v>1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1.1196732723889649E-2</v>
      </c>
      <c r="C42" s="233">
        <f t="shared" si="5"/>
        <v>1.0826799216845229E-2</v>
      </c>
      <c r="D42" s="233">
        <f t="shared" si="5"/>
        <v>1.0903451112162824E-2</v>
      </c>
      <c r="E42" s="233">
        <f t="shared" si="5"/>
        <v>1.1109991790106881E-2</v>
      </c>
      <c r="F42" s="233">
        <f t="shared" si="5"/>
        <v>1.1504784324938339E-2</v>
      </c>
      <c r="G42" s="233">
        <f t="shared" si="5"/>
        <v>1.1373620426622022E-2</v>
      </c>
      <c r="H42" s="233">
        <f t="shared" si="5"/>
        <v>1.1331350372853021E-2</v>
      </c>
      <c r="I42" s="233">
        <f t="shared" si="5"/>
        <v>1.0798472458031848E-2</v>
      </c>
      <c r="J42" s="233">
        <f t="shared" si="5"/>
        <v>1.0642390944969318E-2</v>
      </c>
      <c r="K42" s="233">
        <f t="shared" si="5"/>
        <v>1.1367650894658831E-2</v>
      </c>
      <c r="L42" s="233">
        <f t="shared" si="5"/>
        <v>1.1289159643947418E-2</v>
      </c>
      <c r="M42" s="233">
        <f t="shared" si="5"/>
        <v>1.1730328953112676E-2</v>
      </c>
      <c r="N42" s="233">
        <f t="shared" si="5"/>
        <v>1.2013224695325918E-2</v>
      </c>
      <c r="O42" s="233">
        <f t="shared" si="5"/>
        <v>1.1977094400355307E-2</v>
      </c>
      <c r="P42" s="233">
        <f t="shared" si="5"/>
        <v>1.2089228356193166E-2</v>
      </c>
      <c r="Q42" s="233">
        <f t="shared" si="5"/>
        <v>1.2097577932501187E-2</v>
      </c>
      <c r="R42" s="233">
        <f t="shared" si="5"/>
        <v>1.2062568658986698E-2</v>
      </c>
      <c r="S42" s="233">
        <f t="shared" si="5"/>
        <v>1.2271421137655687E-2</v>
      </c>
      <c r="T42" s="233">
        <f t="shared" si="5"/>
        <v>1.2167388694296741E-2</v>
      </c>
      <c r="U42" s="233">
        <f t="shared" si="5"/>
        <v>1.2292659920275102E-2</v>
      </c>
      <c r="V42" s="233">
        <f t="shared" si="5"/>
        <v>1.2274089760824107E-2</v>
      </c>
      <c r="W42" s="233">
        <f t="shared" si="5"/>
        <v>1.2173341271539302E-2</v>
      </c>
      <c r="X42" s="233">
        <f t="shared" si="5"/>
        <v>1.2367560646042317E-2</v>
      </c>
      <c r="Y42" s="233">
        <f t="shared" si="5"/>
        <v>1.2481016966193276E-2</v>
      </c>
    </row>
    <row r="43" spans="1:25" ht="12" customHeight="1" x14ac:dyDescent="0.25">
      <c r="A43" s="173" t="s">
        <v>92</v>
      </c>
      <c r="B43" s="233">
        <f t="shared" ref="B43:Y43" si="6">IF(B7=0,0,B7/B$5)</f>
        <v>2.1538274671661931E-2</v>
      </c>
      <c r="C43" s="233">
        <f t="shared" si="6"/>
        <v>2.0629896193858265E-2</v>
      </c>
      <c r="D43" s="233">
        <f t="shared" si="6"/>
        <v>2.0601717962506472E-2</v>
      </c>
      <c r="E43" s="233">
        <f t="shared" si="6"/>
        <v>2.0473776860433088E-2</v>
      </c>
      <c r="F43" s="233">
        <f t="shared" si="6"/>
        <v>2.1168952001764638E-2</v>
      </c>
      <c r="G43" s="233">
        <f t="shared" si="6"/>
        <v>2.0936845710136546E-2</v>
      </c>
      <c r="H43" s="233">
        <f t="shared" si="6"/>
        <v>2.1059287744953095E-2</v>
      </c>
      <c r="I43" s="233">
        <f t="shared" si="6"/>
        <v>2.0374166852615446E-2</v>
      </c>
      <c r="J43" s="233">
        <f t="shared" si="6"/>
        <v>2.3488529810316586E-2</v>
      </c>
      <c r="K43" s="233">
        <f t="shared" si="6"/>
        <v>2.4410725894851527E-2</v>
      </c>
      <c r="L43" s="233">
        <f t="shared" si="6"/>
        <v>2.3496777961934227E-2</v>
      </c>
      <c r="M43" s="233">
        <f t="shared" si="6"/>
        <v>2.0372225123357984E-2</v>
      </c>
      <c r="N43" s="233">
        <f t="shared" si="6"/>
        <v>2.0544879740551764E-2</v>
      </c>
      <c r="O43" s="233">
        <f t="shared" si="6"/>
        <v>2.044587656505846E-2</v>
      </c>
      <c r="P43" s="233">
        <f t="shared" si="6"/>
        <v>2.132400395974321E-2</v>
      </c>
      <c r="Q43" s="233">
        <f t="shared" si="6"/>
        <v>2.1121492963308328E-2</v>
      </c>
      <c r="R43" s="233">
        <f t="shared" si="6"/>
        <v>2.1067746009779204E-2</v>
      </c>
      <c r="S43" s="233">
        <f t="shared" si="6"/>
        <v>2.1629512174826483E-2</v>
      </c>
      <c r="T43" s="233">
        <f t="shared" si="6"/>
        <v>2.1282869032718914E-2</v>
      </c>
      <c r="U43" s="233">
        <f t="shared" si="6"/>
        <v>2.1809716848806348E-2</v>
      </c>
      <c r="V43" s="233">
        <f t="shared" si="6"/>
        <v>2.2040411745640007E-2</v>
      </c>
      <c r="W43" s="233">
        <f t="shared" si="6"/>
        <v>2.1422257732883376E-2</v>
      </c>
      <c r="X43" s="233">
        <f t="shared" si="6"/>
        <v>2.1681885047518609E-2</v>
      </c>
      <c r="Y43" s="233">
        <f t="shared" si="6"/>
        <v>2.2245653971732546E-2</v>
      </c>
    </row>
    <row r="44" spans="1:25" ht="12" customHeight="1" x14ac:dyDescent="0.25">
      <c r="A44" s="173" t="s">
        <v>93</v>
      </c>
      <c r="B44" s="233">
        <f t="shared" ref="B44:Y44" si="7">IF(B8=0,0,B8/B$5)</f>
        <v>3.6289291993050692E-2</v>
      </c>
      <c r="C44" s="233">
        <f t="shared" si="7"/>
        <v>3.4590462682048663E-2</v>
      </c>
      <c r="D44" s="233">
        <f t="shared" si="7"/>
        <v>3.4830732510484345E-2</v>
      </c>
      <c r="E44" s="233">
        <f t="shared" si="7"/>
        <v>3.4733713390972858E-2</v>
      </c>
      <c r="F44" s="233">
        <f t="shared" si="7"/>
        <v>3.5987947293917251E-2</v>
      </c>
      <c r="G44" s="233">
        <f t="shared" si="7"/>
        <v>3.5748983110636103E-2</v>
      </c>
      <c r="H44" s="233">
        <f t="shared" si="7"/>
        <v>3.6164595300204119E-2</v>
      </c>
      <c r="I44" s="233">
        <f t="shared" si="7"/>
        <v>3.4578508847731559E-2</v>
      </c>
      <c r="J44" s="233">
        <f t="shared" si="7"/>
        <v>3.6989250501222148E-2</v>
      </c>
      <c r="K44" s="233">
        <f t="shared" si="7"/>
        <v>3.8966932785105934E-2</v>
      </c>
      <c r="L44" s="233">
        <f t="shared" si="7"/>
        <v>3.8226490811223694E-2</v>
      </c>
      <c r="M44" s="233">
        <f t="shared" si="7"/>
        <v>3.5186269611456121E-2</v>
      </c>
      <c r="N44" s="233">
        <f t="shared" si="7"/>
        <v>3.5553589592198086E-2</v>
      </c>
      <c r="O44" s="233">
        <f t="shared" si="7"/>
        <v>3.5361927414027619E-2</v>
      </c>
      <c r="P44" s="233">
        <f t="shared" si="7"/>
        <v>3.6734883837775019E-2</v>
      </c>
      <c r="Q44" s="233">
        <f t="shared" si="7"/>
        <v>3.666056901683977E-2</v>
      </c>
      <c r="R44" s="233">
        <f t="shared" si="7"/>
        <v>3.645537784853535E-2</v>
      </c>
      <c r="S44" s="233">
        <f t="shared" si="7"/>
        <v>3.7457244839828555E-2</v>
      </c>
      <c r="T44" s="233">
        <f t="shared" si="7"/>
        <v>3.7179754862822628E-2</v>
      </c>
      <c r="U44" s="233">
        <f t="shared" si="7"/>
        <v>3.7615255351350546E-2</v>
      </c>
      <c r="V44" s="233">
        <f t="shared" si="7"/>
        <v>3.7751142110296301E-2</v>
      </c>
      <c r="W44" s="233">
        <f t="shared" si="7"/>
        <v>3.7107474615481945E-2</v>
      </c>
      <c r="X44" s="233">
        <f t="shared" si="7"/>
        <v>3.7431134291167074E-2</v>
      </c>
      <c r="Y44" s="233">
        <f t="shared" si="7"/>
        <v>3.8024527957524944E-2</v>
      </c>
    </row>
    <row r="45" spans="1:25" ht="12" customHeight="1" x14ac:dyDescent="0.25">
      <c r="A45" s="173" t="s">
        <v>94</v>
      </c>
      <c r="B45" s="233">
        <f t="shared" ref="B45:Y45" si="8">IF(B9=0,0,B9/B$5)</f>
        <v>3.5145364626900093E-2</v>
      </c>
      <c r="C45" s="233">
        <f t="shared" si="8"/>
        <v>3.353336331245884E-2</v>
      </c>
      <c r="D45" s="233">
        <f t="shared" si="8"/>
        <v>3.357676613709619E-2</v>
      </c>
      <c r="E45" s="233">
        <f t="shared" si="8"/>
        <v>3.3223664385013361E-2</v>
      </c>
      <c r="F45" s="233">
        <f t="shared" si="8"/>
        <v>3.4276029272445531E-2</v>
      </c>
      <c r="G45" s="233">
        <f t="shared" si="8"/>
        <v>3.3964486742268082E-2</v>
      </c>
      <c r="H45" s="233">
        <f t="shared" si="8"/>
        <v>3.44762258226902E-2</v>
      </c>
      <c r="I45" s="233">
        <f t="shared" si="8"/>
        <v>3.3315077443678558E-2</v>
      </c>
      <c r="J45" s="233">
        <f t="shared" si="8"/>
        <v>3.9304581969113676E-2</v>
      </c>
      <c r="K45" s="233">
        <f t="shared" si="8"/>
        <v>4.0869180321145407E-2</v>
      </c>
      <c r="L45" s="233">
        <f t="shared" si="8"/>
        <v>3.9162763933356208E-2</v>
      </c>
      <c r="M45" s="233">
        <f t="shared" si="8"/>
        <v>3.3199776410114644E-2</v>
      </c>
      <c r="N45" s="233">
        <f t="shared" si="8"/>
        <v>3.3400591842729428E-2</v>
      </c>
      <c r="O45" s="233">
        <f t="shared" si="8"/>
        <v>3.3170532446306751E-2</v>
      </c>
      <c r="P45" s="233">
        <f t="shared" si="8"/>
        <v>3.4876218541608169E-2</v>
      </c>
      <c r="Q45" s="233">
        <f t="shared" si="8"/>
        <v>3.4583636971222326E-2</v>
      </c>
      <c r="R45" s="233">
        <f t="shared" si="8"/>
        <v>3.4329425587550921E-2</v>
      </c>
      <c r="S45" s="233">
        <f t="shared" si="8"/>
        <v>3.5385227891116214E-2</v>
      </c>
      <c r="T45" s="233">
        <f t="shared" si="8"/>
        <v>3.4925309816435497E-2</v>
      </c>
      <c r="U45" s="233">
        <f t="shared" si="8"/>
        <v>3.5909105366495414E-2</v>
      </c>
      <c r="V45" s="233">
        <f t="shared" si="8"/>
        <v>3.6650762785297962E-2</v>
      </c>
      <c r="W45" s="233">
        <f t="shared" si="8"/>
        <v>3.5338959527232219E-2</v>
      </c>
      <c r="X45" s="233">
        <f t="shared" si="8"/>
        <v>3.5867399054151004E-2</v>
      </c>
      <c r="Y45" s="233">
        <f t="shared" si="8"/>
        <v>3.6842892027754724E-2</v>
      </c>
    </row>
    <row r="46" spans="1:25" ht="12" customHeight="1" x14ac:dyDescent="0.25">
      <c r="A46" s="173" t="s">
        <v>95</v>
      </c>
      <c r="B46" s="233">
        <f t="shared" ref="B46:Y46" si="9">IF(B10=0,0,B10/B$5)</f>
        <v>2.4456925522523182E-2</v>
      </c>
      <c r="C46" s="233">
        <f t="shared" si="9"/>
        <v>2.4899189842241019E-2</v>
      </c>
      <c r="D46" s="233">
        <f t="shared" si="9"/>
        <v>2.4882043312879434E-2</v>
      </c>
      <c r="E46" s="233">
        <f t="shared" si="9"/>
        <v>2.5394969750467539E-2</v>
      </c>
      <c r="F46" s="233">
        <f t="shared" si="9"/>
        <v>2.4296665612384066E-2</v>
      </c>
      <c r="G46" s="233">
        <f t="shared" si="9"/>
        <v>2.050211621428303E-2</v>
      </c>
      <c r="H46" s="233">
        <f t="shared" si="9"/>
        <v>2.1026427043964509E-2</v>
      </c>
      <c r="I46" s="233">
        <f t="shared" si="9"/>
        <v>2.1029847395247572E-2</v>
      </c>
      <c r="J46" s="233">
        <f t="shared" si="9"/>
        <v>2.2210761001732571E-2</v>
      </c>
      <c r="K46" s="233">
        <f t="shared" si="9"/>
        <v>2.0910378900673994E-2</v>
      </c>
      <c r="L46" s="233">
        <f t="shared" si="9"/>
        <v>2.1665135625926864E-2</v>
      </c>
      <c r="M46" s="233">
        <f t="shared" si="9"/>
        <v>2.1229475612448097E-2</v>
      </c>
      <c r="N46" s="233">
        <f t="shared" si="9"/>
        <v>2.1212345300278573E-2</v>
      </c>
      <c r="O46" s="233">
        <f t="shared" si="9"/>
        <v>2.1417930576761522E-2</v>
      </c>
      <c r="P46" s="233">
        <f t="shared" si="9"/>
        <v>2.0834219856211467E-2</v>
      </c>
      <c r="Q46" s="233">
        <f t="shared" si="9"/>
        <v>2.0611863861039473E-2</v>
      </c>
      <c r="R46" s="233">
        <f t="shared" si="9"/>
        <v>2.0463092644350474E-2</v>
      </c>
      <c r="S46" s="233">
        <f t="shared" si="9"/>
        <v>2.0148619459531125E-2</v>
      </c>
      <c r="T46" s="233">
        <f t="shared" si="9"/>
        <v>1.9729012065007556E-2</v>
      </c>
      <c r="U46" s="233">
        <f t="shared" si="9"/>
        <v>1.9867259747706856E-2</v>
      </c>
      <c r="V46" s="233">
        <f t="shared" si="9"/>
        <v>1.9713908177935672E-2</v>
      </c>
      <c r="W46" s="233">
        <f t="shared" si="9"/>
        <v>1.9337768724400073E-2</v>
      </c>
      <c r="X46" s="233">
        <f t="shared" si="9"/>
        <v>1.9364408864736535E-2</v>
      </c>
      <c r="Y46" s="233">
        <f t="shared" si="9"/>
        <v>1.9577887261764303E-2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0.34100356633780393</v>
      </c>
      <c r="C47" s="234">
        <f t="shared" si="10"/>
        <v>0.34210843672770164</v>
      </c>
      <c r="D47" s="234">
        <f t="shared" si="10"/>
        <v>0.33183979271469172</v>
      </c>
      <c r="E47" s="234">
        <f t="shared" si="10"/>
        <v>0.33244975450897624</v>
      </c>
      <c r="F47" s="234">
        <f t="shared" si="10"/>
        <v>0.3188895920269792</v>
      </c>
      <c r="G47" s="234">
        <f t="shared" si="10"/>
        <v>0.2948631910187649</v>
      </c>
      <c r="H47" s="234">
        <f t="shared" si="10"/>
        <v>0.2950693245259241</v>
      </c>
      <c r="I47" s="234">
        <f t="shared" si="10"/>
        <v>0.31177250894778002</v>
      </c>
      <c r="J47" s="234">
        <f t="shared" si="10"/>
        <v>0.32187351393969432</v>
      </c>
      <c r="K47" s="234">
        <f t="shared" si="10"/>
        <v>0.31860823618227374</v>
      </c>
      <c r="L47" s="234">
        <f t="shared" si="10"/>
        <v>0.31619826625942665</v>
      </c>
      <c r="M47" s="234">
        <f t="shared" si="10"/>
        <v>0.33013266668360469</v>
      </c>
      <c r="N47" s="234">
        <f t="shared" si="10"/>
        <v>0.32817801266387542</v>
      </c>
      <c r="O47" s="234">
        <f t="shared" si="10"/>
        <v>0.33005381474616285</v>
      </c>
      <c r="P47" s="234">
        <f t="shared" si="10"/>
        <v>0.3210126360366386</v>
      </c>
      <c r="Q47" s="234">
        <f t="shared" si="10"/>
        <v>0.32550574795099768</v>
      </c>
      <c r="R47" s="234">
        <f t="shared" si="10"/>
        <v>0.32672487325618899</v>
      </c>
      <c r="S47" s="234">
        <f t="shared" si="10"/>
        <v>0.32309282606998729</v>
      </c>
      <c r="T47" s="234">
        <f t="shared" si="10"/>
        <v>0.32381360261537451</v>
      </c>
      <c r="U47" s="234">
        <f t="shared" si="10"/>
        <v>0.31786719629499866</v>
      </c>
      <c r="V47" s="234">
        <f t="shared" si="10"/>
        <v>0.32390684752900006</v>
      </c>
      <c r="W47" s="234">
        <f t="shared" si="10"/>
        <v>0.32003897327704101</v>
      </c>
      <c r="X47" s="234">
        <f t="shared" si="10"/>
        <v>0.32955598383720386</v>
      </c>
      <c r="Y47" s="234">
        <f t="shared" si="10"/>
        <v>0.32471814737281668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0.53036984412417054</v>
      </c>
      <c r="C48" s="235">
        <f t="shared" si="11"/>
        <v>0.53341185202484631</v>
      </c>
      <c r="D48" s="235">
        <f t="shared" si="11"/>
        <v>0.54336549625017894</v>
      </c>
      <c r="E48" s="235">
        <f t="shared" si="11"/>
        <v>0.54261412931402997</v>
      </c>
      <c r="F48" s="235">
        <f t="shared" si="11"/>
        <v>0.55387602946757108</v>
      </c>
      <c r="G48" s="235">
        <f t="shared" si="11"/>
        <v>0.58261075677728935</v>
      </c>
      <c r="H48" s="235">
        <f t="shared" si="11"/>
        <v>0.58087278918941088</v>
      </c>
      <c r="I48" s="235">
        <f t="shared" si="11"/>
        <v>0.56813141805491496</v>
      </c>
      <c r="J48" s="235">
        <f t="shared" si="11"/>
        <v>0.54549097183295137</v>
      </c>
      <c r="K48" s="235">
        <f t="shared" si="11"/>
        <v>0.5448668950212906</v>
      </c>
      <c r="L48" s="235">
        <f t="shared" si="11"/>
        <v>0.54996140576418495</v>
      </c>
      <c r="M48" s="235">
        <f t="shared" si="11"/>
        <v>0.54814925760590572</v>
      </c>
      <c r="N48" s="235">
        <f t="shared" si="11"/>
        <v>0.54909735616504085</v>
      </c>
      <c r="O48" s="235">
        <f t="shared" si="11"/>
        <v>0.54757282385132755</v>
      </c>
      <c r="P48" s="235">
        <f t="shared" si="11"/>
        <v>0.5531288094118304</v>
      </c>
      <c r="Q48" s="235">
        <f t="shared" si="11"/>
        <v>0.54941911130409127</v>
      </c>
      <c r="R48" s="235">
        <f t="shared" si="11"/>
        <v>0.54889691599460833</v>
      </c>
      <c r="S48" s="235">
        <f t="shared" si="11"/>
        <v>0.55001514842705468</v>
      </c>
      <c r="T48" s="235">
        <f t="shared" si="11"/>
        <v>0.55090206291334409</v>
      </c>
      <c r="U48" s="235">
        <f t="shared" si="11"/>
        <v>0.55463880647036701</v>
      </c>
      <c r="V48" s="235">
        <f t="shared" si="11"/>
        <v>0.54766283789100589</v>
      </c>
      <c r="W48" s="235">
        <f t="shared" si="11"/>
        <v>0.55458122485142214</v>
      </c>
      <c r="X48" s="235">
        <f t="shared" si="11"/>
        <v>0.54373162825918053</v>
      </c>
      <c r="Y48" s="235">
        <f t="shared" si="11"/>
        <v>0.54610987444221348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useful energy demand"</f>
        <v>FR: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16421.293126435135</v>
      </c>
      <c r="C5" s="223">
        <f t="shared" si="0"/>
        <v>17299.388288596441</v>
      </c>
      <c r="D5" s="223">
        <f t="shared" si="0"/>
        <v>17039.329128074503</v>
      </c>
      <c r="E5" s="223">
        <f t="shared" si="0"/>
        <v>17186.855238446191</v>
      </c>
      <c r="F5" s="223">
        <f t="shared" si="0"/>
        <v>16558.681981494399</v>
      </c>
      <c r="G5" s="223">
        <f t="shared" si="0"/>
        <v>16490.530409682069</v>
      </c>
      <c r="H5" s="223">
        <f t="shared" si="0"/>
        <v>15988.19774321452</v>
      </c>
      <c r="I5" s="223">
        <f t="shared" si="0"/>
        <v>16209.185877991653</v>
      </c>
      <c r="J5" s="223">
        <f t="shared" si="0"/>
        <v>15985.225156060727</v>
      </c>
      <c r="K5" s="223">
        <f t="shared" si="0"/>
        <v>13503.017840829827</v>
      </c>
      <c r="L5" s="223">
        <f t="shared" si="0"/>
        <v>14159.536624833851</v>
      </c>
      <c r="M5" s="223">
        <f t="shared" si="0"/>
        <v>15996.553899481296</v>
      </c>
      <c r="N5" s="223">
        <f t="shared" si="0"/>
        <v>15765.709856803463</v>
      </c>
      <c r="O5" s="223">
        <f t="shared" si="0"/>
        <v>15881.939625966308</v>
      </c>
      <c r="P5" s="223">
        <f t="shared" si="0"/>
        <v>15255.861541038164</v>
      </c>
      <c r="Q5" s="223">
        <f t="shared" si="0"/>
        <v>15051.52575771722</v>
      </c>
      <c r="R5" s="223">
        <f t="shared" si="0"/>
        <v>15552.630796918627</v>
      </c>
      <c r="S5" s="223">
        <f t="shared" si="0"/>
        <v>15109.107882185235</v>
      </c>
      <c r="T5" s="223">
        <f t="shared" si="0"/>
        <v>15445.324118949335</v>
      </c>
      <c r="U5" s="223">
        <f t="shared" si="0"/>
        <v>15274.888486652322</v>
      </c>
      <c r="V5" s="223">
        <f t="shared" si="0"/>
        <v>13901.144817597105</v>
      </c>
      <c r="W5" s="223">
        <f t="shared" si="0"/>
        <v>15142.418893698417</v>
      </c>
      <c r="X5" s="223">
        <f t="shared" si="0"/>
        <v>14473.028840731826</v>
      </c>
      <c r="Y5" s="223">
        <f t="shared" si="0"/>
        <v>13489.818314031298</v>
      </c>
    </row>
    <row r="6" spans="1:25" ht="12" customHeight="1" x14ac:dyDescent="0.25">
      <c r="A6" s="173" t="s">
        <v>91</v>
      </c>
      <c r="B6" s="224">
        <v>169.30232466475024</v>
      </c>
      <c r="C6" s="224">
        <v>172.07568285816333</v>
      </c>
      <c r="D6" s="224">
        <v>169.39545598015226</v>
      </c>
      <c r="E6" s="224">
        <v>172.55359075353965</v>
      </c>
      <c r="F6" s="224">
        <v>172.81575332404955</v>
      </c>
      <c r="G6" s="224">
        <v>175.22467131814088</v>
      </c>
      <c r="H6" s="224">
        <v>168.86664270918507</v>
      </c>
      <c r="I6" s="224">
        <v>165.59163970977355</v>
      </c>
      <c r="J6" s="224">
        <v>160.40965697754228</v>
      </c>
      <c r="K6" s="224">
        <v>142.34086687575791</v>
      </c>
      <c r="L6" s="224">
        <v>149.29343369692168</v>
      </c>
      <c r="M6" s="224">
        <v>165.61439321059703</v>
      </c>
      <c r="N6" s="224">
        <v>167.435367580003</v>
      </c>
      <c r="O6" s="224">
        <v>167.3052458366702</v>
      </c>
      <c r="P6" s="224">
        <v>161.39375979949628</v>
      </c>
      <c r="Q6" s="224">
        <v>159.72302739491769</v>
      </c>
      <c r="R6" s="224">
        <v>163.33056344132359</v>
      </c>
      <c r="S6" s="224">
        <v>160.9265493655802</v>
      </c>
      <c r="T6" s="224">
        <v>162.15881890425871</v>
      </c>
      <c r="U6" s="224">
        <v>161.00677595444139</v>
      </c>
      <c r="V6" s="224">
        <v>146.84355055563051</v>
      </c>
      <c r="W6" s="224">
        <v>158.15700869751606</v>
      </c>
      <c r="X6" s="224">
        <v>152.73492612666846</v>
      </c>
      <c r="Y6" s="224">
        <v>144.03050306849141</v>
      </c>
    </row>
    <row r="7" spans="1:25" ht="12" customHeight="1" x14ac:dyDescent="0.25">
      <c r="A7" s="173" t="s">
        <v>92</v>
      </c>
      <c r="B7" s="224">
        <v>82.670463187547512</v>
      </c>
      <c r="C7" s="224">
        <v>84.094066741712041</v>
      </c>
      <c r="D7" s="224">
        <v>82.682638035970228</v>
      </c>
      <c r="E7" s="224">
        <v>82.822798632648173</v>
      </c>
      <c r="F7" s="224">
        <v>83.133811717813302</v>
      </c>
      <c r="G7" s="224">
        <v>84.57246939332822</v>
      </c>
      <c r="H7" s="224">
        <v>83.337259635042329</v>
      </c>
      <c r="I7" s="224">
        <v>82.625563341084288</v>
      </c>
      <c r="J7" s="224">
        <v>93.185397546922161</v>
      </c>
      <c r="K7" s="224">
        <v>81.134671539106563</v>
      </c>
      <c r="L7" s="224">
        <v>82.6570438715205</v>
      </c>
      <c r="M7" s="224">
        <v>75.72868954448559</v>
      </c>
      <c r="N7" s="224">
        <v>75.087544993083412</v>
      </c>
      <c r="O7" s="224">
        <v>75.252464387712905</v>
      </c>
      <c r="P7" s="224">
        <v>75.542702575678874</v>
      </c>
      <c r="Q7" s="224">
        <v>74.551867982693935</v>
      </c>
      <c r="R7" s="224">
        <v>77.037585206604462</v>
      </c>
      <c r="S7" s="224">
        <v>78.089578511212792</v>
      </c>
      <c r="T7" s="224">
        <v>78.51675767430487</v>
      </c>
      <c r="U7" s="224">
        <v>79.024032200947175</v>
      </c>
      <c r="V7" s="224">
        <v>70.979976389797656</v>
      </c>
      <c r="W7" s="224">
        <v>77.274018724475837</v>
      </c>
      <c r="X7" s="224">
        <v>74.221591044949477</v>
      </c>
      <c r="Y7" s="224">
        <v>71.335193884199668</v>
      </c>
    </row>
    <row r="8" spans="1:25" ht="12" customHeight="1" x14ac:dyDescent="0.25">
      <c r="A8" s="173" t="s">
        <v>93</v>
      </c>
      <c r="B8" s="224">
        <v>740.23525887377377</v>
      </c>
      <c r="C8" s="224">
        <v>745.17194643182211</v>
      </c>
      <c r="D8" s="224">
        <v>735.99387323585643</v>
      </c>
      <c r="E8" s="224">
        <v>737.64842710329049</v>
      </c>
      <c r="F8" s="224">
        <v>740.49766593037873</v>
      </c>
      <c r="G8" s="224">
        <v>755.17961383066404</v>
      </c>
      <c r="H8" s="224">
        <v>743.02782355105455</v>
      </c>
      <c r="I8" s="224">
        <v>729.19792039083541</v>
      </c>
      <c r="J8" s="224">
        <v>765.8357835477633</v>
      </c>
      <c r="K8" s="224">
        <v>673.17591072228913</v>
      </c>
      <c r="L8" s="224">
        <v>697.79833726357242</v>
      </c>
      <c r="M8" s="224">
        <v>681.10591997305028</v>
      </c>
      <c r="N8" s="224">
        <v>678.03739431863369</v>
      </c>
      <c r="O8" s="224">
        <v>677.24197697149737</v>
      </c>
      <c r="P8" s="224">
        <v>672.93071331532178</v>
      </c>
      <c r="Q8" s="224">
        <v>668.23019379416814</v>
      </c>
      <c r="R8" s="224">
        <v>684.05089243011571</v>
      </c>
      <c r="S8" s="224">
        <v>686.76287807876793</v>
      </c>
      <c r="T8" s="224">
        <v>693.53084771560634</v>
      </c>
      <c r="U8" s="224">
        <v>689.78884069549952</v>
      </c>
      <c r="V8" s="224">
        <v>627.15131258205463</v>
      </c>
      <c r="W8" s="224">
        <v>675.15645556067216</v>
      </c>
      <c r="X8" s="224">
        <v>647.58588324267771</v>
      </c>
      <c r="Y8" s="224">
        <v>615.57261456228969</v>
      </c>
    </row>
    <row r="9" spans="1:25" ht="12" customHeight="1" x14ac:dyDescent="0.25">
      <c r="A9" s="173" t="s">
        <v>94</v>
      </c>
      <c r="B9" s="224">
        <v>519.20217814762441</v>
      </c>
      <c r="C9" s="224">
        <v>526.08242895924855</v>
      </c>
      <c r="D9" s="224">
        <v>518.80003568891573</v>
      </c>
      <c r="E9" s="224">
        <v>517.84783478208738</v>
      </c>
      <c r="F9" s="224">
        <v>519.14446187814929</v>
      </c>
      <c r="G9" s="224">
        <v>529.84010740304416</v>
      </c>
      <c r="H9" s="224">
        <v>527.60916382040909</v>
      </c>
      <c r="I9" s="224">
        <v>522.32387781954321</v>
      </c>
      <c r="J9" s="224">
        <v>602.43713957550972</v>
      </c>
      <c r="K9" s="224">
        <v>525.22683314467452</v>
      </c>
      <c r="L9" s="224">
        <v>532.6119577415385</v>
      </c>
      <c r="M9" s="224">
        <v>475.45283961363111</v>
      </c>
      <c r="N9" s="224">
        <v>470.39145675680038</v>
      </c>
      <c r="O9" s="224">
        <v>470.8126160350418</v>
      </c>
      <c r="P9" s="224">
        <v>477.41659331614949</v>
      </c>
      <c r="Q9" s="224">
        <v>472.55760600953107</v>
      </c>
      <c r="R9" s="224">
        <v>486.48361380671719</v>
      </c>
      <c r="S9" s="224">
        <v>496.14958686417975</v>
      </c>
      <c r="T9" s="224">
        <v>499.71977937118839</v>
      </c>
      <c r="U9" s="224">
        <v>504.61005069450209</v>
      </c>
      <c r="V9" s="224">
        <v>457.05218723679309</v>
      </c>
      <c r="W9" s="224">
        <v>494.41340872515644</v>
      </c>
      <c r="X9" s="224">
        <v>476.18241247178776</v>
      </c>
      <c r="Y9" s="224">
        <v>458.76078389418478</v>
      </c>
    </row>
    <row r="10" spans="1:25" ht="12" customHeight="1" x14ac:dyDescent="0.25">
      <c r="A10" s="36" t="s">
        <v>95</v>
      </c>
      <c r="B10" s="225">
        <f t="shared" ref="B10:Y10" si="1">SUM(B11:B15)</f>
        <v>560.38413680540918</v>
      </c>
      <c r="C10" s="225">
        <f t="shared" si="1"/>
        <v>596.03369895758351</v>
      </c>
      <c r="D10" s="225">
        <f t="shared" si="1"/>
        <v>585.44098775993905</v>
      </c>
      <c r="E10" s="225">
        <f t="shared" si="1"/>
        <v>597.23021637254749</v>
      </c>
      <c r="F10" s="225">
        <f t="shared" si="1"/>
        <v>560.4559055506686</v>
      </c>
      <c r="G10" s="225">
        <f t="shared" si="1"/>
        <v>492.60746283807765</v>
      </c>
      <c r="H10" s="225">
        <f t="shared" si="1"/>
        <v>491.69889633592459</v>
      </c>
      <c r="I10" s="225">
        <f t="shared" si="1"/>
        <v>503.86953103372065</v>
      </c>
      <c r="J10" s="225">
        <f t="shared" si="1"/>
        <v>525.75483192688796</v>
      </c>
      <c r="K10" s="225">
        <f t="shared" si="1"/>
        <v>420.12175539541659</v>
      </c>
      <c r="L10" s="225">
        <f t="shared" si="1"/>
        <v>457.35396756538984</v>
      </c>
      <c r="M10" s="225">
        <f t="shared" si="1"/>
        <v>465.43199368841107</v>
      </c>
      <c r="N10" s="225">
        <f t="shared" si="1"/>
        <v>459.89276531438566</v>
      </c>
      <c r="O10" s="225">
        <f t="shared" si="1"/>
        <v>466.62194654256859</v>
      </c>
      <c r="P10" s="225">
        <f t="shared" si="1"/>
        <v>440.13410510285405</v>
      </c>
      <c r="Q10" s="225">
        <f t="shared" si="1"/>
        <v>431.94654773503169</v>
      </c>
      <c r="R10" s="225">
        <f t="shared" si="1"/>
        <v>441.4025706869719</v>
      </c>
      <c r="S10" s="225">
        <f t="shared" si="1"/>
        <v>426.76359729370552</v>
      </c>
      <c r="T10" s="225">
        <f t="shared" si="1"/>
        <v>426.62600003727596</v>
      </c>
      <c r="U10" s="225">
        <f t="shared" si="1"/>
        <v>423.98940400097968</v>
      </c>
      <c r="V10" s="225">
        <f t="shared" si="1"/>
        <v>379.36674088986115</v>
      </c>
      <c r="W10" s="225">
        <f t="shared" si="1"/>
        <v>410.67241754851182</v>
      </c>
      <c r="X10" s="225">
        <f t="shared" si="1"/>
        <v>391.71233020093132</v>
      </c>
      <c r="Y10" s="225">
        <f t="shared" si="1"/>
        <v>371.41239944276685</v>
      </c>
    </row>
    <row r="11" spans="1:25" ht="12" customHeight="1" x14ac:dyDescent="0.25">
      <c r="A11" s="37" t="s">
        <v>82</v>
      </c>
      <c r="B11" s="226">
        <v>17.501689554983813</v>
      </c>
      <c r="C11" s="226">
        <v>18.144104366500667</v>
      </c>
      <c r="D11" s="226">
        <v>18.663983674952529</v>
      </c>
      <c r="E11" s="226">
        <v>17.031900467141782</v>
      </c>
      <c r="F11" s="226">
        <v>16.249470985601263</v>
      </c>
      <c r="G11" s="226">
        <v>15.001060289709345</v>
      </c>
      <c r="H11" s="226">
        <v>14.74157237382221</v>
      </c>
      <c r="I11" s="226">
        <v>12.224674955872223</v>
      </c>
      <c r="J11" s="226">
        <v>9.555285220176188</v>
      </c>
      <c r="K11" s="226">
        <v>7.6146906552368208</v>
      </c>
      <c r="L11" s="226">
        <v>6.7930595740128954</v>
      </c>
      <c r="M11" s="226">
        <v>9.3354376267838362</v>
      </c>
      <c r="N11" s="226">
        <v>8.5375734223722368</v>
      </c>
      <c r="O11" s="226">
        <v>8.6712087123861679</v>
      </c>
      <c r="P11" s="226">
        <v>9.0196408767009721</v>
      </c>
      <c r="Q11" s="226">
        <v>9.0133526028137432</v>
      </c>
      <c r="R11" s="226">
        <v>9.4655678173057574</v>
      </c>
      <c r="S11" s="226">
        <v>8.9371726969035059</v>
      </c>
      <c r="T11" s="226">
        <v>9.4270232916165959</v>
      </c>
      <c r="U11" s="226">
        <v>9.2079487494036734</v>
      </c>
      <c r="V11" s="226">
        <v>8.9428387512943814</v>
      </c>
      <c r="W11" s="226">
        <v>9.3703200644374185</v>
      </c>
      <c r="X11" s="226">
        <v>9.086299031527826</v>
      </c>
      <c r="Y11" s="226">
        <v>9.3902044123994948</v>
      </c>
    </row>
    <row r="12" spans="1:25" ht="12" customHeight="1" x14ac:dyDescent="0.25">
      <c r="A12" s="37" t="s">
        <v>73</v>
      </c>
      <c r="B12" s="226">
        <v>336.86441660017607</v>
      </c>
      <c r="C12" s="226">
        <v>379.50974114296241</v>
      </c>
      <c r="D12" s="226">
        <v>362.56495660950469</v>
      </c>
      <c r="E12" s="226">
        <v>379.96123662259993</v>
      </c>
      <c r="F12" s="226">
        <v>320.4833264350471</v>
      </c>
      <c r="G12" s="226">
        <v>242.85847774176517</v>
      </c>
      <c r="H12" s="226">
        <v>232.90580043924751</v>
      </c>
      <c r="I12" s="226">
        <v>243.05983230016668</v>
      </c>
      <c r="J12" s="226">
        <v>246.05320266527497</v>
      </c>
      <c r="K12" s="226">
        <v>169.84845937861678</v>
      </c>
      <c r="L12" s="226">
        <v>196.20143141008373</v>
      </c>
      <c r="M12" s="226">
        <v>269.15340231687844</v>
      </c>
      <c r="N12" s="226">
        <v>258.26502161701848</v>
      </c>
      <c r="O12" s="226">
        <v>275.59050753277808</v>
      </c>
      <c r="P12" s="226">
        <v>246.48385519337791</v>
      </c>
      <c r="Q12" s="226">
        <v>240.81213894807618</v>
      </c>
      <c r="R12" s="226">
        <v>249.93260929832837</v>
      </c>
      <c r="S12" s="226">
        <v>230.01875961792834</v>
      </c>
      <c r="T12" s="226">
        <v>225.92713167926826</v>
      </c>
      <c r="U12" s="226">
        <v>220.09449442751617</v>
      </c>
      <c r="V12" s="226">
        <v>190.06984499071589</v>
      </c>
      <c r="W12" s="226">
        <v>217.04181432840105</v>
      </c>
      <c r="X12" s="226">
        <v>199.51834354864562</v>
      </c>
      <c r="Y12" s="226">
        <v>184.83027005150674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5.3317199580542908E-2</v>
      </c>
      <c r="H13" s="226">
        <v>5.3317199580540119E-2</v>
      </c>
      <c r="I13" s="226">
        <v>5.3317199580545052E-2</v>
      </c>
      <c r="J13" s="226">
        <v>7.1110934854722765E-2</v>
      </c>
      <c r="K13" s="226">
        <v>8.8904670128899702E-2</v>
      </c>
      <c r="L13" s="226">
        <v>8.8904670128899674E-2</v>
      </c>
      <c r="M13" s="226">
        <v>0.15111873734655559</v>
      </c>
      <c r="N13" s="226">
        <v>0.13377304576635449</v>
      </c>
      <c r="O13" s="226">
        <v>0.1847860206351464</v>
      </c>
      <c r="P13" s="226">
        <v>0.30620586169673408</v>
      </c>
      <c r="Q13" s="226">
        <v>0.33603277046567842</v>
      </c>
      <c r="R13" s="226">
        <v>0.34416156319886659</v>
      </c>
      <c r="S13" s="226">
        <v>0.39370239450180922</v>
      </c>
      <c r="T13" s="226">
        <v>0.73389557069666822</v>
      </c>
      <c r="U13" s="226">
        <v>0.94370803195109276</v>
      </c>
      <c r="V13" s="226">
        <v>0.99235277586594717</v>
      </c>
      <c r="W13" s="226">
        <v>1.501906468375797</v>
      </c>
      <c r="X13" s="226">
        <v>1.573657465650089</v>
      </c>
      <c r="Y13" s="226">
        <v>2.0359105453262059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</row>
    <row r="15" spans="1:25" ht="12" customHeight="1" x14ac:dyDescent="0.25">
      <c r="A15" s="38" t="s">
        <v>40</v>
      </c>
      <c r="B15" s="227">
        <v>206.0180306502493</v>
      </c>
      <c r="C15" s="227">
        <v>198.37985344812051</v>
      </c>
      <c r="D15" s="227">
        <v>204.21204747548182</v>
      </c>
      <c r="E15" s="227">
        <v>200.23707928280575</v>
      </c>
      <c r="F15" s="227">
        <v>223.72310813002022</v>
      </c>
      <c r="G15" s="227">
        <v>234.69460760702259</v>
      </c>
      <c r="H15" s="227">
        <v>243.99820632327433</v>
      </c>
      <c r="I15" s="227">
        <v>248.53170657810122</v>
      </c>
      <c r="J15" s="227">
        <v>270.07523310658212</v>
      </c>
      <c r="K15" s="227">
        <v>242.56970069143406</v>
      </c>
      <c r="L15" s="227">
        <v>254.27057191116432</v>
      </c>
      <c r="M15" s="227">
        <v>186.79203500740221</v>
      </c>
      <c r="N15" s="227">
        <v>192.9563972292286</v>
      </c>
      <c r="O15" s="227">
        <v>182.17544427676921</v>
      </c>
      <c r="P15" s="227">
        <v>184.32440317107847</v>
      </c>
      <c r="Q15" s="227">
        <v>181.78502341367607</v>
      </c>
      <c r="R15" s="227">
        <v>181.66023200813893</v>
      </c>
      <c r="S15" s="227">
        <v>187.41396258437186</v>
      </c>
      <c r="T15" s="227">
        <v>190.53794949569448</v>
      </c>
      <c r="U15" s="227">
        <v>193.74325279210873</v>
      </c>
      <c r="V15" s="227">
        <v>179.36170437198496</v>
      </c>
      <c r="W15" s="227">
        <v>182.75837668729756</v>
      </c>
      <c r="X15" s="227">
        <v>181.53403015510781</v>
      </c>
      <c r="Y15" s="227">
        <v>175.15601443353438</v>
      </c>
    </row>
    <row r="16" spans="1:25" ht="12" customHeight="1" x14ac:dyDescent="0.25">
      <c r="A16" s="39" t="s">
        <v>97</v>
      </c>
      <c r="B16" s="228">
        <f t="shared" ref="B16:Y16" si="2">SUM(B17:B26)</f>
        <v>5700.7150346894059</v>
      </c>
      <c r="C16" s="228">
        <f t="shared" si="2"/>
        <v>6034.4002600309013</v>
      </c>
      <c r="D16" s="228">
        <f t="shared" si="2"/>
        <v>5784.0431808835601</v>
      </c>
      <c r="E16" s="228">
        <f t="shared" si="2"/>
        <v>5898.1752911445255</v>
      </c>
      <c r="F16" s="228">
        <f t="shared" si="2"/>
        <v>5386.0036685414816</v>
      </c>
      <c r="G16" s="228">
        <f t="shared" si="2"/>
        <v>4982.5153704042086</v>
      </c>
      <c r="H16" s="228">
        <f t="shared" si="2"/>
        <v>4793.6355941917318</v>
      </c>
      <c r="I16" s="228">
        <f t="shared" si="2"/>
        <v>5056.0082783850858</v>
      </c>
      <c r="J16" s="228">
        <f t="shared" si="2"/>
        <v>5129.3286487238429</v>
      </c>
      <c r="K16" s="228">
        <f t="shared" si="2"/>
        <v>4244.0403130208651</v>
      </c>
      <c r="L16" s="228">
        <f t="shared" si="2"/>
        <v>4406.8736134958353</v>
      </c>
      <c r="M16" s="228">
        <f t="shared" si="2"/>
        <v>5621.3181632068136</v>
      </c>
      <c r="N16" s="228">
        <f t="shared" si="2"/>
        <v>5485.0847050218854</v>
      </c>
      <c r="O16" s="228">
        <f t="shared" si="2"/>
        <v>5593.5324583535003</v>
      </c>
      <c r="P16" s="228">
        <f t="shared" si="2"/>
        <v>5242.621317253961</v>
      </c>
      <c r="Q16" s="228">
        <f t="shared" si="2"/>
        <v>5214.5109337143394</v>
      </c>
      <c r="R16" s="228">
        <f t="shared" si="2"/>
        <v>5428.4313281337163</v>
      </c>
      <c r="S16" s="228">
        <f t="shared" si="2"/>
        <v>5227.5514909042404</v>
      </c>
      <c r="T16" s="228">
        <f t="shared" si="2"/>
        <v>5368.3092222229716</v>
      </c>
      <c r="U16" s="228">
        <f t="shared" si="2"/>
        <v>5252.4184668604985</v>
      </c>
      <c r="V16" s="228">
        <f t="shared" si="2"/>
        <v>4812.4718419194369</v>
      </c>
      <c r="W16" s="228">
        <f t="shared" si="2"/>
        <v>5179.9215550605222</v>
      </c>
      <c r="X16" s="228">
        <f t="shared" si="2"/>
        <v>5097.1699901722131</v>
      </c>
      <c r="Y16" s="228">
        <f t="shared" si="2"/>
        <v>4703.8035337266856</v>
      </c>
    </row>
    <row r="17" spans="1:25" ht="12" customHeight="1" x14ac:dyDescent="0.25">
      <c r="A17" s="46" t="s">
        <v>28</v>
      </c>
      <c r="B17" s="229">
        <v>333.34978992112173</v>
      </c>
      <c r="C17" s="229">
        <v>273.04980393177675</v>
      </c>
      <c r="D17" s="229">
        <v>284.20871713166378</v>
      </c>
      <c r="E17" s="229">
        <v>305.02064337778688</v>
      </c>
      <c r="F17" s="229">
        <v>344.25428982292891</v>
      </c>
      <c r="G17" s="229">
        <v>387.1977266250974</v>
      </c>
      <c r="H17" s="229">
        <v>369.0274815464216</v>
      </c>
      <c r="I17" s="229">
        <v>389.28196525656398</v>
      </c>
      <c r="J17" s="229">
        <v>367.98865761670135</v>
      </c>
      <c r="K17" s="229">
        <v>234.75373354397337</v>
      </c>
      <c r="L17" s="229">
        <v>267.03152165911706</v>
      </c>
      <c r="M17" s="229">
        <v>214.81174831470162</v>
      </c>
      <c r="N17" s="229">
        <v>239.63982371438351</v>
      </c>
      <c r="O17" s="229">
        <v>255.34328638731913</v>
      </c>
      <c r="P17" s="229">
        <v>227.93585152636166</v>
      </c>
      <c r="Q17" s="229">
        <v>241.02819100584298</v>
      </c>
      <c r="R17" s="229">
        <v>220.06022837149183</v>
      </c>
      <c r="S17" s="229">
        <v>246.23320597157712</v>
      </c>
      <c r="T17" s="229">
        <v>267.35786103589703</v>
      </c>
      <c r="U17" s="229">
        <v>190.8272267806627</v>
      </c>
      <c r="V17" s="229">
        <v>155.65590881216991</v>
      </c>
      <c r="W17" s="229">
        <v>184.36442923135343</v>
      </c>
      <c r="X17" s="229">
        <v>121.96790671190618</v>
      </c>
      <c r="Y17" s="229">
        <v>96.770198294325056</v>
      </c>
    </row>
    <row r="18" spans="1:25" ht="12" customHeight="1" x14ac:dyDescent="0.25">
      <c r="A18" s="46" t="s">
        <v>30</v>
      </c>
      <c r="B18" s="229">
        <v>115.25832370343983</v>
      </c>
      <c r="C18" s="229">
        <v>188.44625532502369</v>
      </c>
      <c r="D18" s="229">
        <v>131.97560686928392</v>
      </c>
      <c r="E18" s="229">
        <v>47.127097204411776</v>
      </c>
      <c r="F18" s="229">
        <v>31.429360398260709</v>
      </c>
      <c r="G18" s="229">
        <v>23.096072320032608</v>
      </c>
      <c r="H18" s="229">
        <v>17.474416410076028</v>
      </c>
      <c r="I18" s="229">
        <v>18.878565646760006</v>
      </c>
      <c r="J18" s="229">
        <v>18.597959564025569</v>
      </c>
      <c r="K18" s="229">
        <v>26.835773336206465</v>
      </c>
      <c r="L18" s="229">
        <v>17.461734664731743</v>
      </c>
      <c r="M18" s="229">
        <v>22.630092796853329</v>
      </c>
      <c r="N18" s="229">
        <v>20.881073775270053</v>
      </c>
      <c r="O18" s="229">
        <v>24.266247630266101</v>
      </c>
      <c r="P18" s="229">
        <v>75.624491127277267</v>
      </c>
      <c r="Q18" s="229">
        <v>77.07447921449868</v>
      </c>
      <c r="R18" s="229">
        <v>27.330307572185482</v>
      </c>
      <c r="S18" s="229">
        <v>37.984980594445886</v>
      </c>
      <c r="T18" s="229">
        <v>45.180985512743355</v>
      </c>
      <c r="U18" s="229">
        <v>85.256976934677397</v>
      </c>
      <c r="V18" s="229">
        <v>85.181069087036363</v>
      </c>
      <c r="W18" s="229">
        <v>24.764379198805514</v>
      </c>
      <c r="X18" s="229">
        <v>26.098747776789462</v>
      </c>
      <c r="Y18" s="229">
        <v>46.356706682391113</v>
      </c>
    </row>
    <row r="19" spans="1:25" ht="12" customHeight="1" x14ac:dyDescent="0.25">
      <c r="A19" s="46" t="s">
        <v>31</v>
      </c>
      <c r="B19" s="229">
        <v>283.06601251896359</v>
      </c>
      <c r="C19" s="229">
        <v>368.07777499360952</v>
      </c>
      <c r="D19" s="229">
        <v>245.45135002859985</v>
      </c>
      <c r="E19" s="229">
        <v>188.9578156938351</v>
      </c>
      <c r="F19" s="229">
        <v>167.92768367363135</v>
      </c>
      <c r="G19" s="229">
        <v>166.78268034887586</v>
      </c>
      <c r="H19" s="229">
        <v>174.5346627535954</v>
      </c>
      <c r="I19" s="229">
        <v>138.02290772005557</v>
      </c>
      <c r="J19" s="229">
        <v>157.12091297067334</v>
      </c>
      <c r="K19" s="229">
        <v>121.26078948139121</v>
      </c>
      <c r="L19" s="229">
        <v>133.700075052806</v>
      </c>
      <c r="M19" s="229">
        <v>133.02671218282612</v>
      </c>
      <c r="N19" s="229">
        <v>109.84215812405125</v>
      </c>
      <c r="O19" s="229">
        <v>123.53093427954389</v>
      </c>
      <c r="P19" s="229">
        <v>117.26202872630034</v>
      </c>
      <c r="Q19" s="229">
        <v>101.31053958812167</v>
      </c>
      <c r="R19" s="229">
        <v>114.16641354575253</v>
      </c>
      <c r="S19" s="229">
        <v>110.31778569421097</v>
      </c>
      <c r="T19" s="229">
        <v>111.58067954036385</v>
      </c>
      <c r="U19" s="229">
        <v>108.51982172115693</v>
      </c>
      <c r="V19" s="229">
        <v>100.9012219022086</v>
      </c>
      <c r="W19" s="229">
        <v>128.7643310509558</v>
      </c>
      <c r="X19" s="229">
        <v>121.74427147197223</v>
      </c>
      <c r="Y19" s="229">
        <v>128.65882462342745</v>
      </c>
    </row>
    <row r="20" spans="1:25" ht="12" customHeight="1" x14ac:dyDescent="0.25">
      <c r="A20" s="46" t="s">
        <v>82</v>
      </c>
      <c r="B20" s="229">
        <v>115.68593540574143</v>
      </c>
      <c r="C20" s="229">
        <v>130.94292878794553</v>
      </c>
      <c r="D20" s="229">
        <v>137.09128756547929</v>
      </c>
      <c r="E20" s="229">
        <v>130.45784024574795</v>
      </c>
      <c r="F20" s="229">
        <v>133.15015093499628</v>
      </c>
      <c r="G20" s="229">
        <v>118.48854343632325</v>
      </c>
      <c r="H20" s="229">
        <v>124.01465144402513</v>
      </c>
      <c r="I20" s="229">
        <v>115.17026277817556</v>
      </c>
      <c r="J20" s="229">
        <v>102.04753298095324</v>
      </c>
      <c r="K20" s="229">
        <v>71.475722207791975</v>
      </c>
      <c r="L20" s="229">
        <v>70.377137695637529</v>
      </c>
      <c r="M20" s="229">
        <v>116.7096529640028</v>
      </c>
      <c r="N20" s="229">
        <v>110.15525254947562</v>
      </c>
      <c r="O20" s="229">
        <v>110.52772667045427</v>
      </c>
      <c r="P20" s="229">
        <v>112.90492014015294</v>
      </c>
      <c r="Q20" s="229">
        <v>111.3327275201332</v>
      </c>
      <c r="R20" s="229">
        <v>115.33663021272552</v>
      </c>
      <c r="S20" s="229">
        <v>109.47007406239491</v>
      </c>
      <c r="T20" s="229">
        <v>119.16131804180007</v>
      </c>
      <c r="U20" s="229">
        <v>121.45476025106106</v>
      </c>
      <c r="V20" s="229">
        <v>119.75479198561631</v>
      </c>
      <c r="W20" s="229">
        <v>111.81320883226307</v>
      </c>
      <c r="X20" s="229">
        <v>108.57467306171709</v>
      </c>
      <c r="Y20" s="229">
        <v>118.83073234394871</v>
      </c>
    </row>
    <row r="21" spans="1:25" ht="12" customHeight="1" x14ac:dyDescent="0.25">
      <c r="A21" s="46" t="s">
        <v>32</v>
      </c>
      <c r="B21" s="229">
        <v>418.6568528354216</v>
      </c>
      <c r="C21" s="229">
        <v>444.92101419866191</v>
      </c>
      <c r="D21" s="229">
        <v>419.65652560263709</v>
      </c>
      <c r="E21" s="229">
        <v>398.72639522132619</v>
      </c>
      <c r="F21" s="229">
        <v>376.54624805443422</v>
      </c>
      <c r="G21" s="229">
        <v>312.22179268276187</v>
      </c>
      <c r="H21" s="229">
        <v>307.03068377816186</v>
      </c>
      <c r="I21" s="229">
        <v>288.64610560577239</v>
      </c>
      <c r="J21" s="229">
        <v>207.70476900150877</v>
      </c>
      <c r="K21" s="229">
        <v>198.82851402675814</v>
      </c>
      <c r="L21" s="229">
        <v>199.62731557817924</v>
      </c>
      <c r="M21" s="229">
        <v>245.51601905784335</v>
      </c>
      <c r="N21" s="229">
        <v>190.82211193826581</v>
      </c>
      <c r="O21" s="229">
        <v>183.60725171088703</v>
      </c>
      <c r="P21" s="229">
        <v>138.38724387768102</v>
      </c>
      <c r="Q21" s="229">
        <v>134.43952501989057</v>
      </c>
      <c r="R21" s="229">
        <v>90.567048763701493</v>
      </c>
      <c r="S21" s="229">
        <v>55.86647723352997</v>
      </c>
      <c r="T21" s="229">
        <v>49.163588989248666</v>
      </c>
      <c r="U21" s="229">
        <v>38.457705056655549</v>
      </c>
      <c r="V21" s="229">
        <v>43.497166255990862</v>
      </c>
      <c r="W21" s="229">
        <v>33.13815246920192</v>
      </c>
      <c r="X21" s="229">
        <v>33.536313752844841</v>
      </c>
      <c r="Y21" s="229">
        <v>28.091618423418605</v>
      </c>
    </row>
    <row r="22" spans="1:25" ht="12" customHeight="1" x14ac:dyDescent="0.25">
      <c r="A22" s="46" t="s">
        <v>33</v>
      </c>
      <c r="B22" s="229">
        <v>116.63371931050892</v>
      </c>
      <c r="C22" s="229">
        <v>170.62492182280411</v>
      </c>
      <c r="D22" s="229">
        <v>118.85326185421157</v>
      </c>
      <c r="E22" s="229">
        <v>64.896340598534479</v>
      </c>
      <c r="F22" s="229">
        <v>62.962222262319891</v>
      </c>
      <c r="G22" s="229">
        <v>53.391544049626823</v>
      </c>
      <c r="H22" s="229">
        <v>88.295096102635327</v>
      </c>
      <c r="I22" s="229">
        <v>69.343402048888862</v>
      </c>
      <c r="J22" s="229">
        <v>60.084816315925728</v>
      </c>
      <c r="K22" s="229">
        <v>112.55997026214877</v>
      </c>
      <c r="L22" s="229">
        <v>82.011348563989927</v>
      </c>
      <c r="M22" s="229">
        <v>18.690251784921216</v>
      </c>
      <c r="N22" s="229">
        <v>15.209426243279442</v>
      </c>
      <c r="O22" s="229">
        <v>15.086698900787571</v>
      </c>
      <c r="P22" s="229">
        <v>15.185942370091352</v>
      </c>
      <c r="Q22" s="229">
        <v>12.953477926359296</v>
      </c>
      <c r="R22" s="229">
        <v>11.752065169404654</v>
      </c>
      <c r="S22" s="229">
        <v>13.909120746853134</v>
      </c>
      <c r="T22" s="229">
        <v>14.041090871682865</v>
      </c>
      <c r="U22" s="229">
        <v>17.651473173927819</v>
      </c>
      <c r="V22" s="229">
        <v>10.086067315049757</v>
      </c>
      <c r="W22" s="229">
        <v>17.06753752735802</v>
      </c>
      <c r="X22" s="229">
        <v>12.959904049188378</v>
      </c>
      <c r="Y22" s="229">
        <v>12.28074735720301</v>
      </c>
    </row>
    <row r="23" spans="1:25" ht="12" customHeight="1" x14ac:dyDescent="0.25">
      <c r="A23" s="46" t="s">
        <v>73</v>
      </c>
      <c r="B23" s="229">
        <v>3602.13982931793</v>
      </c>
      <c r="C23" s="229">
        <v>3762.9847734798523</v>
      </c>
      <c r="D23" s="229">
        <v>3748.3545262748985</v>
      </c>
      <c r="E23" s="229">
        <v>4048.6731736129868</v>
      </c>
      <c r="F23" s="229">
        <v>3549.0322939939688</v>
      </c>
      <c r="G23" s="229">
        <v>3242.3693428157349</v>
      </c>
      <c r="H23" s="229">
        <v>3232.2738735337957</v>
      </c>
      <c r="I23" s="229">
        <v>2921.3734269136457</v>
      </c>
      <c r="J23" s="229">
        <v>3098.2595760200516</v>
      </c>
      <c r="K23" s="229">
        <v>2376.3453567376987</v>
      </c>
      <c r="L23" s="229">
        <v>2667.7515794803285</v>
      </c>
      <c r="M23" s="229">
        <v>3525.7447740080997</v>
      </c>
      <c r="N23" s="229">
        <v>3426.4450611318962</v>
      </c>
      <c r="O23" s="229">
        <v>3521.8270569995229</v>
      </c>
      <c r="P23" s="229">
        <v>3303.7305032625768</v>
      </c>
      <c r="Q23" s="229">
        <v>3150.2631985787066</v>
      </c>
      <c r="R23" s="229">
        <v>3276.464661214578</v>
      </c>
      <c r="S23" s="229">
        <v>3028.0099602618816</v>
      </c>
      <c r="T23" s="229">
        <v>3108.5471476292878</v>
      </c>
      <c r="U23" s="229">
        <v>2953.5358772357108</v>
      </c>
      <c r="V23" s="229">
        <v>2633.7431607112967</v>
      </c>
      <c r="W23" s="229">
        <v>2855.7179474160125</v>
      </c>
      <c r="X23" s="229">
        <v>2565.8671940537447</v>
      </c>
      <c r="Y23" s="229">
        <v>2373.8364042196818</v>
      </c>
    </row>
    <row r="24" spans="1:25" ht="12" customHeight="1" x14ac:dyDescent="0.25">
      <c r="A24" s="46" t="s">
        <v>36</v>
      </c>
      <c r="B24" s="229">
        <v>10.190264553100963</v>
      </c>
      <c r="C24" s="229">
        <v>9.0138533566432422</v>
      </c>
      <c r="D24" s="229">
        <v>1.1128214020544525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5.0369140474956471E-3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</row>
    <row r="25" spans="1:25" ht="12" customHeight="1" x14ac:dyDescent="0.25">
      <c r="A25" s="46" t="s">
        <v>38</v>
      </c>
      <c r="B25" s="229">
        <v>705.73430712317827</v>
      </c>
      <c r="C25" s="229">
        <v>686.33893413458418</v>
      </c>
      <c r="D25" s="229">
        <v>697.33908415473149</v>
      </c>
      <c r="E25" s="229">
        <v>714.3159851898962</v>
      </c>
      <c r="F25" s="229">
        <v>720.70141940094129</v>
      </c>
      <c r="G25" s="229">
        <v>678.96766812575629</v>
      </c>
      <c r="H25" s="229">
        <v>480.98472862302015</v>
      </c>
      <c r="I25" s="229">
        <v>545.89224969854661</v>
      </c>
      <c r="J25" s="229">
        <v>499.1558921824473</v>
      </c>
      <c r="K25" s="229">
        <v>561.28579719872107</v>
      </c>
      <c r="L25" s="229">
        <v>645.17293857812535</v>
      </c>
      <c r="M25" s="229">
        <v>585.85967357862648</v>
      </c>
      <c r="N25" s="229">
        <v>608.77934483515355</v>
      </c>
      <c r="O25" s="229">
        <v>571.76550637191383</v>
      </c>
      <c r="P25" s="229">
        <v>526.10283998707723</v>
      </c>
      <c r="Q25" s="229">
        <v>568.98926952494548</v>
      </c>
      <c r="R25" s="229">
        <v>603.11768686589664</v>
      </c>
      <c r="S25" s="229">
        <v>562.77056346722043</v>
      </c>
      <c r="T25" s="229">
        <v>633.3326274132246</v>
      </c>
      <c r="U25" s="229">
        <v>620.40175330418413</v>
      </c>
      <c r="V25" s="229">
        <v>651.0146765463237</v>
      </c>
      <c r="W25" s="229">
        <v>644.95917504261502</v>
      </c>
      <c r="X25" s="229">
        <v>814.33012140450558</v>
      </c>
      <c r="Y25" s="229">
        <v>843.50620782508281</v>
      </c>
    </row>
    <row r="26" spans="1:2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569.39939271667663</v>
      </c>
      <c r="J26" s="229">
        <v>618.36853207155616</v>
      </c>
      <c r="K26" s="229">
        <v>540.6946562261752</v>
      </c>
      <c r="L26" s="229">
        <v>323.73996222291987</v>
      </c>
      <c r="M26" s="229">
        <v>758.32923851893884</v>
      </c>
      <c r="N26" s="229">
        <v>763.30541579606336</v>
      </c>
      <c r="O26" s="229">
        <v>787.57774940280535</v>
      </c>
      <c r="P26" s="229">
        <v>725.48749623644198</v>
      </c>
      <c r="Q26" s="229">
        <v>817.11952533584122</v>
      </c>
      <c r="R26" s="229">
        <v>969.63628641798005</v>
      </c>
      <c r="S26" s="229">
        <v>1062.9893228721266</v>
      </c>
      <c r="T26" s="229">
        <v>1019.9439231887224</v>
      </c>
      <c r="U26" s="229">
        <v>1116.3128724024618</v>
      </c>
      <c r="V26" s="229">
        <v>1012.6377793037449</v>
      </c>
      <c r="W26" s="229">
        <v>1179.3323942919567</v>
      </c>
      <c r="X26" s="229">
        <v>1292.0908578895446</v>
      </c>
      <c r="Y26" s="229">
        <v>1055.4720939572069</v>
      </c>
    </row>
    <row r="27" spans="1:25" ht="12" customHeight="1" x14ac:dyDescent="0.25">
      <c r="A27" s="39" t="s">
        <v>98</v>
      </c>
      <c r="B27" s="228">
        <f t="shared" ref="B27:Y27" si="3">SUM(B28:B37)</f>
        <v>8648.783730066627</v>
      </c>
      <c r="C27" s="228">
        <f t="shared" si="3"/>
        <v>9141.5302046170091</v>
      </c>
      <c r="D27" s="228">
        <f t="shared" si="3"/>
        <v>9162.9729564901099</v>
      </c>
      <c r="E27" s="228">
        <f t="shared" si="3"/>
        <v>9180.5770796575525</v>
      </c>
      <c r="F27" s="228">
        <f t="shared" si="3"/>
        <v>9096.6307145518585</v>
      </c>
      <c r="G27" s="228">
        <f t="shared" si="3"/>
        <v>9470.5907144946068</v>
      </c>
      <c r="H27" s="228">
        <f t="shared" si="3"/>
        <v>9180.0223629711727</v>
      </c>
      <c r="I27" s="228">
        <f t="shared" si="3"/>
        <v>9149.5690673116096</v>
      </c>
      <c r="J27" s="228">
        <f t="shared" si="3"/>
        <v>8708.273697762259</v>
      </c>
      <c r="K27" s="228">
        <f t="shared" si="3"/>
        <v>7416.9774901317187</v>
      </c>
      <c r="L27" s="228">
        <f t="shared" si="3"/>
        <v>7832.9482711990731</v>
      </c>
      <c r="M27" s="228">
        <f t="shared" si="3"/>
        <v>8511.9019002443074</v>
      </c>
      <c r="N27" s="228">
        <f t="shared" si="3"/>
        <v>8429.7806228186728</v>
      </c>
      <c r="O27" s="228">
        <f t="shared" si="3"/>
        <v>8431.172917839318</v>
      </c>
      <c r="P27" s="228">
        <f t="shared" si="3"/>
        <v>8185.8223496747032</v>
      </c>
      <c r="Q27" s="228">
        <f t="shared" si="3"/>
        <v>8030.0055810865379</v>
      </c>
      <c r="R27" s="228">
        <f t="shared" si="3"/>
        <v>8271.8942432131771</v>
      </c>
      <c r="S27" s="228">
        <f t="shared" si="3"/>
        <v>8032.8642011675474</v>
      </c>
      <c r="T27" s="228">
        <f t="shared" si="3"/>
        <v>8216.4626930237282</v>
      </c>
      <c r="U27" s="228">
        <f t="shared" si="3"/>
        <v>8164.0509162454528</v>
      </c>
      <c r="V27" s="228">
        <f t="shared" si="3"/>
        <v>7407.2792080235322</v>
      </c>
      <c r="W27" s="228">
        <f t="shared" si="3"/>
        <v>8146.8240293815625</v>
      </c>
      <c r="X27" s="228">
        <f t="shared" si="3"/>
        <v>7633.4217074725984</v>
      </c>
      <c r="Y27" s="228">
        <f t="shared" si="3"/>
        <v>7124.9032854526795</v>
      </c>
    </row>
    <row r="28" spans="1:25" ht="12" customHeight="1" x14ac:dyDescent="0.25">
      <c r="A28" s="18" t="s">
        <v>28</v>
      </c>
      <c r="B28" s="230">
        <v>239.17436949712786</v>
      </c>
      <c r="C28" s="230">
        <v>233.06300569471196</v>
      </c>
      <c r="D28" s="230">
        <v>200.55124249522066</v>
      </c>
      <c r="E28" s="230">
        <v>204.35186014257417</v>
      </c>
      <c r="F28" s="230">
        <v>202.60138075415136</v>
      </c>
      <c r="G28" s="230">
        <v>236.40446199306484</v>
      </c>
      <c r="H28" s="230">
        <v>236.68534145660712</v>
      </c>
      <c r="I28" s="230">
        <v>325.78573387908062</v>
      </c>
      <c r="J28" s="230">
        <v>310.90082683776461</v>
      </c>
      <c r="K28" s="230">
        <v>300.6085925955843</v>
      </c>
      <c r="L28" s="230">
        <v>318.22620885447952</v>
      </c>
      <c r="M28" s="230">
        <v>348.95343520467037</v>
      </c>
      <c r="N28" s="230">
        <v>371.45136967712318</v>
      </c>
      <c r="O28" s="230">
        <v>260.53244516402106</v>
      </c>
      <c r="P28" s="230">
        <v>241.75645735636741</v>
      </c>
      <c r="Q28" s="230">
        <v>249.85478196625979</v>
      </c>
      <c r="R28" s="230">
        <v>258.39073186996183</v>
      </c>
      <c r="S28" s="230">
        <v>253.07238580521795</v>
      </c>
      <c r="T28" s="230">
        <v>257.89377570369243</v>
      </c>
      <c r="U28" s="230">
        <v>246.26105872245051</v>
      </c>
      <c r="V28" s="230">
        <v>212.28016898415518</v>
      </c>
      <c r="W28" s="230">
        <v>248.32272634152957</v>
      </c>
      <c r="X28" s="230">
        <v>206.75617869924139</v>
      </c>
      <c r="Y28" s="230">
        <v>188.57350518059351</v>
      </c>
    </row>
    <row r="29" spans="1:25" ht="12" customHeight="1" x14ac:dyDescent="0.25">
      <c r="A29" s="18" t="s">
        <v>42</v>
      </c>
      <c r="B29" s="230">
        <v>0</v>
      </c>
      <c r="C29" s="230">
        <v>0</v>
      </c>
      <c r="D29" s="230">
        <v>102.6248150445136</v>
      </c>
      <c r="E29" s="230">
        <v>118.7537446478126</v>
      </c>
      <c r="F29" s="230">
        <v>92.53538595516018</v>
      </c>
      <c r="G29" s="230">
        <v>101.1720320243863</v>
      </c>
      <c r="H29" s="230">
        <v>111.04247900913769</v>
      </c>
      <c r="I29" s="230">
        <v>115.9776826726642</v>
      </c>
      <c r="J29" s="230">
        <v>113.818540984362</v>
      </c>
      <c r="K29" s="230">
        <v>92.535385954935535</v>
      </c>
      <c r="L29" s="230">
        <v>90.684704410110683</v>
      </c>
      <c r="M29" s="230">
        <v>12.338048816810071</v>
      </c>
      <c r="N29" s="230">
        <v>12.646508960298499</v>
      </c>
      <c r="O29" s="230">
        <v>10.71093115781421</v>
      </c>
      <c r="P29" s="230">
        <v>28.982586315292441</v>
      </c>
      <c r="Q29" s="230">
        <v>24.887187398231859</v>
      </c>
      <c r="R29" s="230">
        <v>27.092405315417739</v>
      </c>
      <c r="S29" s="230">
        <v>25.62348324693264</v>
      </c>
      <c r="T29" s="230">
        <v>27.711254271221581</v>
      </c>
      <c r="U29" s="230">
        <v>26.269404163494539</v>
      </c>
      <c r="V29" s="230">
        <v>18.546160185145411</v>
      </c>
      <c r="W29" s="230">
        <v>29.40752406555475</v>
      </c>
      <c r="X29" s="230">
        <v>15.944686676478049</v>
      </c>
      <c r="Y29" s="230">
        <v>15.633031912504039</v>
      </c>
    </row>
    <row r="30" spans="1:25" ht="12" customHeight="1" x14ac:dyDescent="0.25">
      <c r="A30" s="18" t="s">
        <v>31</v>
      </c>
      <c r="B30" s="230">
        <v>190.03279363580643</v>
      </c>
      <c r="C30" s="230">
        <v>201.00191200675377</v>
      </c>
      <c r="D30" s="230">
        <v>133.61881869890826</v>
      </c>
      <c r="E30" s="230">
        <v>104.07772464906785</v>
      </c>
      <c r="F30" s="230">
        <v>95.070679039755319</v>
      </c>
      <c r="G30" s="230">
        <v>100.21905543568722</v>
      </c>
      <c r="H30" s="230">
        <v>107.81511797139147</v>
      </c>
      <c r="I30" s="230">
        <v>85.119422954525035</v>
      </c>
      <c r="J30" s="230">
        <v>80.135888645038634</v>
      </c>
      <c r="K30" s="230">
        <v>69.29729513061632</v>
      </c>
      <c r="L30" s="230">
        <v>69.289273031464433</v>
      </c>
      <c r="M30" s="230">
        <v>95.090451466243849</v>
      </c>
      <c r="N30" s="230">
        <v>87.767870922850321</v>
      </c>
      <c r="O30" s="230">
        <v>91.282411708347198</v>
      </c>
      <c r="P30" s="230">
        <v>81.309069451432563</v>
      </c>
      <c r="Q30" s="230">
        <v>75.093382906483598</v>
      </c>
      <c r="R30" s="230">
        <v>80.985845899660418</v>
      </c>
      <c r="S30" s="230">
        <v>82.77560977703817</v>
      </c>
      <c r="T30" s="230">
        <v>79.376934911920117</v>
      </c>
      <c r="U30" s="230">
        <v>80.500308401458199</v>
      </c>
      <c r="V30" s="230">
        <v>71.950844160181958</v>
      </c>
      <c r="W30" s="230">
        <v>95.350657499150529</v>
      </c>
      <c r="X30" s="230">
        <v>87.313186442974825</v>
      </c>
      <c r="Y30" s="230">
        <v>87.285574290874379</v>
      </c>
    </row>
    <row r="31" spans="1:25" ht="12" customHeight="1" x14ac:dyDescent="0.25">
      <c r="A31" s="18" t="s">
        <v>82</v>
      </c>
      <c r="B31" s="230">
        <v>314.8779122721873</v>
      </c>
      <c r="C31" s="230">
        <v>428.26928780011247</v>
      </c>
      <c r="D31" s="230">
        <v>496.01681436986416</v>
      </c>
      <c r="E31" s="230">
        <v>448.36994347619856</v>
      </c>
      <c r="F31" s="230">
        <v>422.21175903962558</v>
      </c>
      <c r="G31" s="230">
        <v>400.20841730805364</v>
      </c>
      <c r="H31" s="230">
        <v>397.13523777469334</v>
      </c>
      <c r="I31" s="230">
        <v>344.31156705188948</v>
      </c>
      <c r="J31" s="230">
        <v>310.03468266402939</v>
      </c>
      <c r="K31" s="230">
        <v>250.65395984165005</v>
      </c>
      <c r="L31" s="230">
        <v>236.21835277188484</v>
      </c>
      <c r="M31" s="230">
        <v>374.67923147435152</v>
      </c>
      <c r="N31" s="230">
        <v>364.45539507993982</v>
      </c>
      <c r="O31" s="230">
        <v>364.44148610758521</v>
      </c>
      <c r="P31" s="230">
        <v>356.1800890007998</v>
      </c>
      <c r="Q31" s="230">
        <v>349.54419010887875</v>
      </c>
      <c r="R31" s="230">
        <v>360.02214883013738</v>
      </c>
      <c r="S31" s="230">
        <v>365.29240649007039</v>
      </c>
      <c r="T31" s="230">
        <v>368.94281436790391</v>
      </c>
      <c r="U31" s="230">
        <v>374.35699004070983</v>
      </c>
      <c r="V31" s="230">
        <v>368.29296426542669</v>
      </c>
      <c r="W31" s="230">
        <v>378.82686870482166</v>
      </c>
      <c r="X31" s="230">
        <v>377.21534813345369</v>
      </c>
      <c r="Y31" s="230">
        <v>376.07119571052942</v>
      </c>
    </row>
    <row r="32" spans="1:25" ht="12" customHeight="1" x14ac:dyDescent="0.25">
      <c r="A32" s="18" t="s">
        <v>32</v>
      </c>
      <c r="B32" s="230">
        <v>409.47414631604204</v>
      </c>
      <c r="C32" s="230">
        <v>424.51172464403663</v>
      </c>
      <c r="D32" s="230">
        <v>388.49935096806774</v>
      </c>
      <c r="E32" s="230">
        <v>360.99299894770826</v>
      </c>
      <c r="F32" s="230">
        <v>356.94440001882225</v>
      </c>
      <c r="G32" s="230">
        <v>342.87117309917551</v>
      </c>
      <c r="H32" s="230">
        <v>350.51653508461277</v>
      </c>
      <c r="I32" s="230">
        <v>336.46924838676654</v>
      </c>
      <c r="J32" s="230">
        <v>292.84183470112566</v>
      </c>
      <c r="K32" s="230">
        <v>262.63861810164559</v>
      </c>
      <c r="L32" s="230">
        <v>215.50320270656781</v>
      </c>
      <c r="M32" s="230">
        <v>243.34188105641684</v>
      </c>
      <c r="N32" s="230">
        <v>177.55849640490678</v>
      </c>
      <c r="O32" s="230">
        <v>151.99170996950949</v>
      </c>
      <c r="P32" s="230">
        <v>113.06451572555983</v>
      </c>
      <c r="Q32" s="230">
        <v>127.07873557624853</v>
      </c>
      <c r="R32" s="230">
        <v>118.39117567217647</v>
      </c>
      <c r="S32" s="230">
        <v>78.106920210654025</v>
      </c>
      <c r="T32" s="230">
        <v>52.510006736898227</v>
      </c>
      <c r="U32" s="230">
        <v>45.30768989210037</v>
      </c>
      <c r="V32" s="230">
        <v>28.077776690968268</v>
      </c>
      <c r="W32" s="230">
        <v>25.630054658988776</v>
      </c>
      <c r="X32" s="230">
        <v>40.579115081372102</v>
      </c>
      <c r="Y32" s="230">
        <v>51.130321237803216</v>
      </c>
    </row>
    <row r="33" spans="1:25" ht="12" customHeight="1" x14ac:dyDescent="0.25">
      <c r="A33" s="18" t="s">
        <v>33</v>
      </c>
      <c r="B33" s="230">
        <v>277.46999240427141</v>
      </c>
      <c r="C33" s="230">
        <v>458.72429479576653</v>
      </c>
      <c r="D33" s="230">
        <v>501.36035125139108</v>
      </c>
      <c r="E33" s="230">
        <v>483.17463322448646</v>
      </c>
      <c r="F33" s="230">
        <v>529.19483005824941</v>
      </c>
      <c r="G33" s="230">
        <v>462.84281501439739</v>
      </c>
      <c r="H33" s="230">
        <v>457.95196986951254</v>
      </c>
      <c r="I33" s="230">
        <v>405.34689011458704</v>
      </c>
      <c r="J33" s="230">
        <v>383.06096689978381</v>
      </c>
      <c r="K33" s="230">
        <v>326.553295864451</v>
      </c>
      <c r="L33" s="230">
        <v>333.26148133662718</v>
      </c>
      <c r="M33" s="230">
        <v>358.96940921997106</v>
      </c>
      <c r="N33" s="230">
        <v>338.06919511956744</v>
      </c>
      <c r="O33" s="230">
        <v>378.04276642770151</v>
      </c>
      <c r="P33" s="230">
        <v>379.67414510901062</v>
      </c>
      <c r="Q33" s="230">
        <v>324.61651030762545</v>
      </c>
      <c r="R33" s="230">
        <v>325.96555762612252</v>
      </c>
      <c r="S33" s="230">
        <v>255.82272765073463</v>
      </c>
      <c r="T33" s="230">
        <v>256.7808841968544</v>
      </c>
      <c r="U33" s="230">
        <v>277.13183732190726</v>
      </c>
      <c r="V33" s="230">
        <v>274.91139194917071</v>
      </c>
      <c r="W33" s="230">
        <v>263.16696355502876</v>
      </c>
      <c r="X33" s="230">
        <v>296.51040665883158</v>
      </c>
      <c r="Y33" s="230">
        <v>264.42031519316083</v>
      </c>
    </row>
    <row r="34" spans="1:25" ht="12" customHeight="1" x14ac:dyDescent="0.25">
      <c r="A34" s="18" t="s">
        <v>73</v>
      </c>
      <c r="B34" s="230">
        <v>2636.2381120929431</v>
      </c>
      <c r="C34" s="230">
        <v>2819.9417046723443</v>
      </c>
      <c r="D34" s="230">
        <v>2771.5911060296312</v>
      </c>
      <c r="E34" s="230">
        <v>2874.5817614058606</v>
      </c>
      <c r="F34" s="230">
        <v>2687.6949580414507</v>
      </c>
      <c r="G34" s="230">
        <v>2890.4814262350601</v>
      </c>
      <c r="H34" s="230">
        <v>2739.8089863132786</v>
      </c>
      <c r="I34" s="230">
        <v>2829.9310926461467</v>
      </c>
      <c r="J34" s="230">
        <v>2784.2922578062962</v>
      </c>
      <c r="K34" s="230">
        <v>2246.9086190036332</v>
      </c>
      <c r="L34" s="230">
        <v>2485.4994365012276</v>
      </c>
      <c r="M34" s="230">
        <v>2726.8605457622721</v>
      </c>
      <c r="N34" s="230">
        <v>2712.3265138691895</v>
      </c>
      <c r="O34" s="230">
        <v>2844.8317232242307</v>
      </c>
      <c r="P34" s="230">
        <v>2680.6427604867536</v>
      </c>
      <c r="Q34" s="230">
        <v>2578.2454694481539</v>
      </c>
      <c r="R34" s="230">
        <v>2697.6576134481093</v>
      </c>
      <c r="S34" s="230">
        <v>2657.4955760572825</v>
      </c>
      <c r="T34" s="230">
        <v>2809.5851552402332</v>
      </c>
      <c r="U34" s="230">
        <v>2793.9692575117901</v>
      </c>
      <c r="V34" s="230">
        <v>2526.5691283944766</v>
      </c>
      <c r="W34" s="230">
        <v>2876.8752353507457</v>
      </c>
      <c r="X34" s="230">
        <v>2548.9035184774589</v>
      </c>
      <c r="Y34" s="230">
        <v>2310.5948866381364</v>
      </c>
    </row>
    <row r="35" spans="1:25" ht="12" customHeight="1" x14ac:dyDescent="0.25">
      <c r="A35" s="18" t="s">
        <v>36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8.032909399268412E-2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</row>
    <row r="36" spans="1:25" ht="12" customHeight="1" x14ac:dyDescent="0.25">
      <c r="A36" s="18" t="s">
        <v>38</v>
      </c>
      <c r="B36" s="230">
        <v>0</v>
      </c>
      <c r="C36" s="230">
        <v>0</v>
      </c>
      <c r="D36" s="230">
        <v>0</v>
      </c>
      <c r="E36" s="230">
        <v>0</v>
      </c>
      <c r="F36" s="230">
        <v>0</v>
      </c>
      <c r="G36" s="230">
        <v>147.82550642195361</v>
      </c>
      <c r="H36" s="230">
        <v>139.01428185206498</v>
      </c>
      <c r="I36" s="230">
        <v>127.4961658346696</v>
      </c>
      <c r="J36" s="230">
        <v>140.23220598658145</v>
      </c>
      <c r="K36" s="230">
        <v>129.73152969084205</v>
      </c>
      <c r="L36" s="230">
        <v>101.73188859492325</v>
      </c>
      <c r="M36" s="230">
        <v>293.14343287775262</v>
      </c>
      <c r="N36" s="230">
        <v>289.32579679654407</v>
      </c>
      <c r="O36" s="230">
        <v>312.29727116684523</v>
      </c>
      <c r="P36" s="230">
        <v>316.66782051281757</v>
      </c>
      <c r="Q36" s="230">
        <v>317.95935732099974</v>
      </c>
      <c r="R36" s="230">
        <v>350.75284800071023</v>
      </c>
      <c r="S36" s="230">
        <v>269.52292915342593</v>
      </c>
      <c r="T36" s="230">
        <v>311.70955727760111</v>
      </c>
      <c r="U36" s="230">
        <v>328.41242351678636</v>
      </c>
      <c r="V36" s="230">
        <v>269.76780272378869</v>
      </c>
      <c r="W36" s="230">
        <v>319.1434837291614</v>
      </c>
      <c r="X36" s="230">
        <v>354.70982964394489</v>
      </c>
      <c r="Y36" s="230">
        <v>342.46159880934249</v>
      </c>
    </row>
    <row r="37" spans="1:25" ht="12" customHeight="1" x14ac:dyDescent="0.25">
      <c r="A37" s="47" t="s">
        <v>40</v>
      </c>
      <c r="B37" s="231">
        <v>4581.516403848249</v>
      </c>
      <c r="C37" s="231">
        <v>4576.0182750032836</v>
      </c>
      <c r="D37" s="231">
        <v>4568.7104576325119</v>
      </c>
      <c r="E37" s="231">
        <v>4586.2744131638456</v>
      </c>
      <c r="F37" s="231">
        <v>4710.3773216446443</v>
      </c>
      <c r="G37" s="231">
        <v>4788.5658269628284</v>
      </c>
      <c r="H37" s="231">
        <v>4640.0524136398735</v>
      </c>
      <c r="I37" s="231">
        <v>4579.1312637712808</v>
      </c>
      <c r="J37" s="231">
        <v>4292.9564932372768</v>
      </c>
      <c r="K37" s="231">
        <v>3738.0501939483611</v>
      </c>
      <c r="L37" s="231">
        <v>3982.5337229917873</v>
      </c>
      <c r="M37" s="231">
        <v>4058.5254643658195</v>
      </c>
      <c r="N37" s="231">
        <v>4076.0991468942611</v>
      </c>
      <c r="O37" s="231">
        <v>4017.0421729132627</v>
      </c>
      <c r="P37" s="231">
        <v>3987.5449057166693</v>
      </c>
      <c r="Q37" s="231">
        <v>3982.7259660536565</v>
      </c>
      <c r="R37" s="231">
        <v>4052.6359165508816</v>
      </c>
      <c r="S37" s="231">
        <v>4045.1521627761913</v>
      </c>
      <c r="T37" s="231">
        <v>4051.9523103174024</v>
      </c>
      <c r="U37" s="231">
        <v>3991.841946674755</v>
      </c>
      <c r="V37" s="231">
        <v>3636.8829706702186</v>
      </c>
      <c r="W37" s="231">
        <v>3910.1005154765808</v>
      </c>
      <c r="X37" s="231">
        <v>3705.4894376588427</v>
      </c>
      <c r="Y37" s="231">
        <v>3488.7328564797358</v>
      </c>
    </row>
    <row r="38" spans="1:25" ht="10.15" customHeight="1" x14ac:dyDescent="0.25"/>
    <row r="39" spans="1:25" ht="15" customHeight="1" x14ac:dyDescent="0.25">
      <c r="A39" s="32" t="s">
        <v>101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0.99999999999999989</v>
      </c>
      <c r="D41" s="232">
        <f t="shared" si="4"/>
        <v>1</v>
      </c>
      <c r="E41" s="232">
        <f t="shared" si="4"/>
        <v>1</v>
      </c>
      <c r="F41" s="232">
        <f t="shared" si="4"/>
        <v>1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1</v>
      </c>
      <c r="L41" s="232">
        <f t="shared" si="4"/>
        <v>1</v>
      </c>
      <c r="M41" s="232">
        <f t="shared" si="4"/>
        <v>1</v>
      </c>
      <c r="N41" s="232">
        <f t="shared" si="4"/>
        <v>1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1</v>
      </c>
      <c r="U41" s="232">
        <f t="shared" si="4"/>
        <v>0.99999999999999989</v>
      </c>
      <c r="V41" s="232">
        <f t="shared" si="4"/>
        <v>1</v>
      </c>
      <c r="W41" s="232">
        <f t="shared" si="4"/>
        <v>1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1.0309926469323293E-2</v>
      </c>
      <c r="C42" s="233">
        <f t="shared" si="5"/>
        <v>9.9469229771317197E-3</v>
      </c>
      <c r="D42" s="233">
        <f t="shared" si="5"/>
        <v>9.9414392847809539E-3</v>
      </c>
      <c r="E42" s="233">
        <f t="shared" si="5"/>
        <v>1.0039858273056571E-2</v>
      </c>
      <c r="F42" s="233">
        <f t="shared" si="5"/>
        <v>1.0436564547660523E-2</v>
      </c>
      <c r="G42" s="233">
        <f t="shared" si="5"/>
        <v>1.0625775336811567E-2</v>
      </c>
      <c r="H42" s="233">
        <f t="shared" si="5"/>
        <v>1.0561956101703397E-2</v>
      </c>
      <c r="I42" s="233">
        <f t="shared" si="5"/>
        <v>1.0215913430581909E-2</v>
      </c>
      <c r="J42" s="233">
        <f t="shared" si="5"/>
        <v>1.0034870038519519E-2</v>
      </c>
      <c r="K42" s="233">
        <f t="shared" si="5"/>
        <v>1.0541411449917062E-2</v>
      </c>
      <c r="L42" s="233">
        <f t="shared" si="5"/>
        <v>1.0543666622188882E-2</v>
      </c>
      <c r="M42" s="233">
        <f t="shared" si="5"/>
        <v>1.0353129445959435E-2</v>
      </c>
      <c r="N42" s="233">
        <f t="shared" si="5"/>
        <v>1.0620223833927066E-2</v>
      </c>
      <c r="O42" s="233">
        <f t="shared" si="5"/>
        <v>1.0534308137221043E-2</v>
      </c>
      <c r="P42" s="233">
        <f t="shared" si="5"/>
        <v>1.0579131133653E-2</v>
      </c>
      <c r="Q42" s="233">
        <f t="shared" si="5"/>
        <v>1.0611749929273747E-2</v>
      </c>
      <c r="R42" s="233">
        <f t="shared" si="5"/>
        <v>1.0501796485369121E-2</v>
      </c>
      <c r="S42" s="233">
        <f t="shared" si="5"/>
        <v>1.0650963023126243E-2</v>
      </c>
      <c r="T42" s="233">
        <f t="shared" si="5"/>
        <v>1.0498893882408829E-2</v>
      </c>
      <c r="U42" s="233">
        <f t="shared" si="5"/>
        <v>1.0540618747896862E-2</v>
      </c>
      <c r="V42" s="233">
        <f t="shared" si="5"/>
        <v>1.056341419950859E-2</v>
      </c>
      <c r="W42" s="233">
        <f t="shared" si="5"/>
        <v>1.044463304098223E-2</v>
      </c>
      <c r="X42" s="233">
        <f t="shared" si="5"/>
        <v>1.0553072740159443E-2</v>
      </c>
      <c r="Y42" s="233">
        <f t="shared" si="5"/>
        <v>1.0676978719474638E-2</v>
      </c>
    </row>
    <row r="43" spans="1:25" ht="12" customHeight="1" x14ac:dyDescent="0.25">
      <c r="A43" s="173" t="s">
        <v>92</v>
      </c>
      <c r="B43" s="233">
        <f t="shared" ref="B43:Y43" si="6">IF(B7=0,0,B7/B$5)</f>
        <v>5.0343455019668274E-3</v>
      </c>
      <c r="C43" s="233">
        <f t="shared" si="6"/>
        <v>4.8611005972474695E-3</v>
      </c>
      <c r="D43" s="233">
        <f t="shared" si="6"/>
        <v>4.8524585336954295E-3</v>
      </c>
      <c r="E43" s="233">
        <f t="shared" si="6"/>
        <v>4.8189617869927393E-3</v>
      </c>
      <c r="F43" s="233">
        <f t="shared" si="6"/>
        <v>5.0205573010413344E-3</v>
      </c>
      <c r="G43" s="233">
        <f t="shared" si="6"/>
        <v>5.1285475537932524E-3</v>
      </c>
      <c r="H43" s="233">
        <f t="shared" si="6"/>
        <v>5.2124236248210732E-3</v>
      </c>
      <c r="I43" s="233">
        <f t="shared" si="6"/>
        <v>5.0974530098560223E-3</v>
      </c>
      <c r="J43" s="233">
        <f t="shared" si="6"/>
        <v>5.8294704414339343E-3</v>
      </c>
      <c r="K43" s="233">
        <f t="shared" si="6"/>
        <v>6.0086324772359511E-3</v>
      </c>
      <c r="L43" s="233">
        <f t="shared" si="6"/>
        <v>5.8375528847851976E-3</v>
      </c>
      <c r="M43" s="233">
        <f t="shared" si="6"/>
        <v>4.7340627250311183E-3</v>
      </c>
      <c r="N43" s="233">
        <f t="shared" si="6"/>
        <v>4.7627126006432544E-3</v>
      </c>
      <c r="O43" s="233">
        <f t="shared" si="6"/>
        <v>4.7382414339794034E-3</v>
      </c>
      <c r="P43" s="233">
        <f t="shared" si="6"/>
        <v>4.951716582670177E-3</v>
      </c>
      <c r="Q43" s="233">
        <f t="shared" si="6"/>
        <v>4.9531103479306541E-3</v>
      </c>
      <c r="R43" s="233">
        <f t="shared" si="6"/>
        <v>4.9533475212352861E-3</v>
      </c>
      <c r="S43" s="233">
        <f t="shared" si="6"/>
        <v>5.1683778499779084E-3</v>
      </c>
      <c r="T43" s="233">
        <f t="shared" si="6"/>
        <v>5.0835292979041708E-3</v>
      </c>
      <c r="U43" s="233">
        <f t="shared" si="6"/>
        <v>5.1734604982550843E-3</v>
      </c>
      <c r="V43" s="233">
        <f t="shared" si="6"/>
        <v>5.1060525820827299E-3</v>
      </c>
      <c r="W43" s="233">
        <f t="shared" si="6"/>
        <v>5.1031489266641378E-3</v>
      </c>
      <c r="X43" s="233">
        <f t="shared" si="6"/>
        <v>5.1282694079946628E-3</v>
      </c>
      <c r="Y43" s="233">
        <f t="shared" si="6"/>
        <v>5.288076697815944E-3</v>
      </c>
    </row>
    <row r="44" spans="1:25" ht="12" customHeight="1" x14ac:dyDescent="0.25">
      <c r="A44" s="173" t="s">
        <v>93</v>
      </c>
      <c r="B44" s="233">
        <f t="shared" ref="B44:Y44" si="7">IF(B8=0,0,B8/B$5)</f>
        <v>4.5077769038915506E-2</v>
      </c>
      <c r="C44" s="233">
        <f t="shared" si="7"/>
        <v>4.3075046007437785E-2</v>
      </c>
      <c r="D44" s="233">
        <f t="shared" si="7"/>
        <v>4.3193829270144861E-2</v>
      </c>
      <c r="E44" s="233">
        <f t="shared" si="7"/>
        <v>4.2919336718052148E-2</v>
      </c>
      <c r="F44" s="233">
        <f t="shared" si="7"/>
        <v>4.4719601883648818E-2</v>
      </c>
      <c r="G44" s="233">
        <f t="shared" si="7"/>
        <v>4.5794743714688287E-2</v>
      </c>
      <c r="H44" s="233">
        <f t="shared" si="7"/>
        <v>4.64735197478027E-2</v>
      </c>
      <c r="I44" s="233">
        <f t="shared" si="7"/>
        <v>4.4986708516984712E-2</v>
      </c>
      <c r="J44" s="233">
        <f t="shared" si="7"/>
        <v>4.7908976950343428E-2</v>
      </c>
      <c r="K44" s="233">
        <f t="shared" si="7"/>
        <v>4.9853737783473087E-2</v>
      </c>
      <c r="L44" s="233">
        <f t="shared" si="7"/>
        <v>4.9281156280194333E-2</v>
      </c>
      <c r="M44" s="233">
        <f t="shared" si="7"/>
        <v>4.2578290565140772E-2</v>
      </c>
      <c r="N44" s="233">
        <f t="shared" si="7"/>
        <v>4.3007095809646435E-2</v>
      </c>
      <c r="O44" s="233">
        <f t="shared" si="7"/>
        <v>4.2642271216308807E-2</v>
      </c>
      <c r="P44" s="233">
        <f t="shared" si="7"/>
        <v>4.4109650019118402E-2</v>
      </c>
      <c r="Q44" s="233">
        <f t="shared" si="7"/>
        <v>4.4396176477428086E-2</v>
      </c>
      <c r="R44" s="233">
        <f t="shared" si="7"/>
        <v>4.3982969914366107E-2</v>
      </c>
      <c r="S44" s="233">
        <f t="shared" si="7"/>
        <v>4.5453569028288732E-2</v>
      </c>
      <c r="T44" s="233">
        <f t="shared" si="7"/>
        <v>4.4902317515288483E-2</v>
      </c>
      <c r="U44" s="233">
        <f t="shared" si="7"/>
        <v>4.5158355250727929E-2</v>
      </c>
      <c r="V44" s="233">
        <f t="shared" si="7"/>
        <v>4.5115083743905736E-2</v>
      </c>
      <c r="W44" s="233">
        <f t="shared" si="7"/>
        <v>4.4587094063395741E-2</v>
      </c>
      <c r="X44" s="233">
        <f t="shared" si="7"/>
        <v>4.4744323414886024E-2</v>
      </c>
      <c r="Y44" s="233">
        <f t="shared" si="7"/>
        <v>4.563238734816822E-2</v>
      </c>
    </row>
    <row r="45" spans="1:25" ht="12" customHeight="1" x14ac:dyDescent="0.25">
      <c r="A45" s="173" t="s">
        <v>94</v>
      </c>
      <c r="B45" s="233">
        <f t="shared" ref="B45:Y45" si="8">IF(B9=0,0,B9/B$5)</f>
        <v>3.1617618305090016E-2</v>
      </c>
      <c r="C45" s="233">
        <f t="shared" si="8"/>
        <v>3.0410464242023868E-2</v>
      </c>
      <c r="D45" s="233">
        <f t="shared" si="8"/>
        <v>3.0447210203488905E-2</v>
      </c>
      <c r="E45" s="233">
        <f t="shared" si="8"/>
        <v>3.0130458865079982E-2</v>
      </c>
      <c r="F45" s="233">
        <f t="shared" si="8"/>
        <v>3.1351798558504423E-2</v>
      </c>
      <c r="G45" s="233">
        <f t="shared" si="8"/>
        <v>3.2129961513667239E-2</v>
      </c>
      <c r="H45" s="233">
        <f t="shared" si="8"/>
        <v>3.2999914830571152E-2</v>
      </c>
      <c r="I45" s="233">
        <f t="shared" si="8"/>
        <v>3.2223942753888644E-2</v>
      </c>
      <c r="J45" s="233">
        <f t="shared" si="8"/>
        <v>3.7687122558114128E-2</v>
      </c>
      <c r="K45" s="233">
        <f t="shared" si="8"/>
        <v>3.8896996163073773E-2</v>
      </c>
      <c r="L45" s="233">
        <f t="shared" si="8"/>
        <v>3.7615069747933098E-2</v>
      </c>
      <c r="M45" s="233">
        <f t="shared" si="8"/>
        <v>2.9722204082283505E-2</v>
      </c>
      <c r="N45" s="233">
        <f t="shared" si="8"/>
        <v>2.9836363920766294E-2</v>
      </c>
      <c r="O45" s="233">
        <f t="shared" si="8"/>
        <v>2.9644528761794488E-2</v>
      </c>
      <c r="P45" s="233">
        <f t="shared" si="8"/>
        <v>3.1293977861027521E-2</v>
      </c>
      <c r="Q45" s="233">
        <f t="shared" si="8"/>
        <v>3.1395993576746946E-2</v>
      </c>
      <c r="R45" s="233">
        <f t="shared" si="8"/>
        <v>3.1279827841287279E-2</v>
      </c>
      <c r="S45" s="233">
        <f t="shared" si="8"/>
        <v>3.2837781736218666E-2</v>
      </c>
      <c r="T45" s="233">
        <f t="shared" si="8"/>
        <v>3.2354114133357648E-2</v>
      </c>
      <c r="U45" s="233">
        <f t="shared" si="8"/>
        <v>3.3035269038817941E-2</v>
      </c>
      <c r="V45" s="233">
        <f t="shared" si="8"/>
        <v>3.2878744393643203E-2</v>
      </c>
      <c r="W45" s="233">
        <f t="shared" si="8"/>
        <v>3.2650887034363363E-2</v>
      </c>
      <c r="X45" s="233">
        <f t="shared" si="8"/>
        <v>3.2901365547732139E-2</v>
      </c>
      <c r="Y45" s="233">
        <f t="shared" si="8"/>
        <v>3.4007929033188639E-2</v>
      </c>
    </row>
    <row r="46" spans="1:25" ht="12" customHeight="1" x14ac:dyDescent="0.25">
      <c r="A46" s="173" t="s">
        <v>95</v>
      </c>
      <c r="B46" s="233">
        <f t="shared" ref="B46:Y46" si="9">IF(B10=0,0,B10/B$5)</f>
        <v>3.412545726397747E-2</v>
      </c>
      <c r="C46" s="233">
        <f t="shared" si="9"/>
        <v>3.4454033230208611E-2</v>
      </c>
      <c r="D46" s="233">
        <f t="shared" si="9"/>
        <v>3.4358218176286599E-2</v>
      </c>
      <c r="E46" s="233">
        <f t="shared" si="9"/>
        <v>3.4749243423926178E-2</v>
      </c>
      <c r="F46" s="233">
        <f t="shared" si="9"/>
        <v>3.3846649520597183E-2</v>
      </c>
      <c r="G46" s="233">
        <f t="shared" si="9"/>
        <v>2.9872141805023657E-2</v>
      </c>
      <c r="H46" s="233">
        <f t="shared" si="9"/>
        <v>3.0753866335222452E-2</v>
      </c>
      <c r="I46" s="233">
        <f t="shared" si="9"/>
        <v>3.108543111457927E-2</v>
      </c>
      <c r="J46" s="233">
        <f t="shared" si="9"/>
        <v>3.2890048578862234E-2</v>
      </c>
      <c r="K46" s="233">
        <f t="shared" si="9"/>
        <v>3.1113174873032532E-2</v>
      </c>
      <c r="L46" s="233">
        <f t="shared" si="9"/>
        <v>3.2300066003802329E-2</v>
      </c>
      <c r="M46" s="233">
        <f t="shared" si="9"/>
        <v>2.9095766288981976E-2</v>
      </c>
      <c r="N46" s="233">
        <f t="shared" si="9"/>
        <v>2.9170444559204266E-2</v>
      </c>
      <c r="O46" s="233">
        <f t="shared" si="9"/>
        <v>2.9380664927076111E-2</v>
      </c>
      <c r="P46" s="233">
        <f t="shared" si="9"/>
        <v>2.8850163848098402E-2</v>
      </c>
      <c r="Q46" s="233">
        <f t="shared" si="9"/>
        <v>2.8697857924042287E-2</v>
      </c>
      <c r="R46" s="233">
        <f t="shared" si="9"/>
        <v>2.8381215785976542E-2</v>
      </c>
      <c r="S46" s="233">
        <f t="shared" si="9"/>
        <v>2.8245453048680102E-2</v>
      </c>
      <c r="T46" s="233">
        <f t="shared" si="9"/>
        <v>2.7621692931251812E-2</v>
      </c>
      <c r="U46" s="233">
        <f t="shared" si="9"/>
        <v>2.7757283097122113E-2</v>
      </c>
      <c r="V46" s="233">
        <f t="shared" si="9"/>
        <v>2.7290323629290621E-2</v>
      </c>
      <c r="W46" s="233">
        <f t="shared" si="9"/>
        <v>2.7120661529144125E-2</v>
      </c>
      <c r="X46" s="233">
        <f t="shared" si="9"/>
        <v>2.7064986500857719E-2</v>
      </c>
      <c r="Y46" s="233">
        <f t="shared" si="9"/>
        <v>2.7532794793570053E-2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0.34715384414594896</v>
      </c>
      <c r="C47" s="234">
        <f t="shared" si="10"/>
        <v>0.34882159758265607</v>
      </c>
      <c r="D47" s="234">
        <f t="shared" si="10"/>
        <v>0.33945251819530847</v>
      </c>
      <c r="E47" s="234">
        <f t="shared" si="10"/>
        <v>0.34317943622115249</v>
      </c>
      <c r="F47" s="234">
        <f t="shared" si="10"/>
        <v>0.32526765563592291</v>
      </c>
      <c r="G47" s="234">
        <f t="shared" si="10"/>
        <v>0.30214403337074164</v>
      </c>
      <c r="H47" s="234">
        <f t="shared" si="10"/>
        <v>0.29982338667447228</v>
      </c>
      <c r="I47" s="234">
        <f t="shared" si="10"/>
        <v>0.31192240723514575</v>
      </c>
      <c r="J47" s="234">
        <f t="shared" si="10"/>
        <v>0.32087934943969687</v>
      </c>
      <c r="K47" s="234">
        <f t="shared" si="10"/>
        <v>0.31430309602257389</v>
      </c>
      <c r="L47" s="234">
        <f t="shared" si="10"/>
        <v>0.31123007272475245</v>
      </c>
      <c r="M47" s="234">
        <f t="shared" si="10"/>
        <v>0.35140807192160872</v>
      </c>
      <c r="N47" s="234">
        <f t="shared" si="10"/>
        <v>0.34791232077982692</v>
      </c>
      <c r="O47" s="234">
        <f t="shared" si="10"/>
        <v>0.35219454235982034</v>
      </c>
      <c r="P47" s="234">
        <f t="shared" si="10"/>
        <v>0.34364636196725734</v>
      </c>
      <c r="Q47" s="234">
        <f t="shared" si="10"/>
        <v>0.3464440095742955</v>
      </c>
      <c r="R47" s="234">
        <f t="shared" si="10"/>
        <v>0.34903621123760148</v>
      </c>
      <c r="S47" s="234">
        <f t="shared" si="10"/>
        <v>0.34598677378350801</v>
      </c>
      <c r="T47" s="234">
        <f t="shared" si="10"/>
        <v>0.34756857032457988</v>
      </c>
      <c r="U47" s="234">
        <f t="shared" si="10"/>
        <v>0.34385969308058956</v>
      </c>
      <c r="V47" s="234">
        <f t="shared" si="10"/>
        <v>0.34619248306998796</v>
      </c>
      <c r="W47" s="234">
        <f t="shared" si="10"/>
        <v>0.34208019150864788</v>
      </c>
      <c r="X47" s="234">
        <f t="shared" si="10"/>
        <v>0.3521840553393436</v>
      </c>
      <c r="Y47" s="234">
        <f t="shared" si="10"/>
        <v>0.34869287519121528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0.52668103927477805</v>
      </c>
      <c r="C48" s="235">
        <f t="shared" si="11"/>
        <v>0.52843083536329438</v>
      </c>
      <c r="D48" s="235">
        <f t="shared" si="11"/>
        <v>0.53775432633629483</v>
      </c>
      <c r="E48" s="235">
        <f t="shared" si="11"/>
        <v>0.53416270471173988</v>
      </c>
      <c r="F48" s="235">
        <f t="shared" si="11"/>
        <v>0.54935717255262484</v>
      </c>
      <c r="G48" s="235">
        <f t="shared" si="11"/>
        <v>0.57430479670527446</v>
      </c>
      <c r="H48" s="235">
        <f t="shared" si="11"/>
        <v>0.57417493268540698</v>
      </c>
      <c r="I48" s="235">
        <f t="shared" si="11"/>
        <v>0.56446814393896372</v>
      </c>
      <c r="J48" s="235">
        <f t="shared" si="11"/>
        <v>0.54477016199302986</v>
      </c>
      <c r="K48" s="235">
        <f t="shared" si="11"/>
        <v>0.54928295123069382</v>
      </c>
      <c r="L48" s="235">
        <f t="shared" si="11"/>
        <v>0.55319241573634381</v>
      </c>
      <c r="M48" s="235">
        <f t="shared" si="11"/>
        <v>0.53210847497099445</v>
      </c>
      <c r="N48" s="235">
        <f t="shared" si="11"/>
        <v>0.53469083849598587</v>
      </c>
      <c r="O48" s="235">
        <f t="shared" si="11"/>
        <v>0.53086544316379991</v>
      </c>
      <c r="P48" s="235">
        <f t="shared" si="11"/>
        <v>0.53656899858817519</v>
      </c>
      <c r="Q48" s="235">
        <f t="shared" si="11"/>
        <v>0.53350110217028279</v>
      </c>
      <c r="R48" s="235">
        <f t="shared" si="11"/>
        <v>0.53186463121416416</v>
      </c>
      <c r="S48" s="235">
        <f t="shared" si="11"/>
        <v>0.5316570815302003</v>
      </c>
      <c r="T48" s="235">
        <f t="shared" si="11"/>
        <v>0.53197088191520914</v>
      </c>
      <c r="U48" s="235">
        <f t="shared" si="11"/>
        <v>0.53447532028659039</v>
      </c>
      <c r="V48" s="235">
        <f t="shared" si="11"/>
        <v>0.53285389838158115</v>
      </c>
      <c r="W48" s="235">
        <f t="shared" si="11"/>
        <v>0.53801338389680253</v>
      </c>
      <c r="X48" s="235">
        <f t="shared" si="11"/>
        <v>0.52742392704902641</v>
      </c>
      <c r="Y48" s="235">
        <f t="shared" si="11"/>
        <v>0.52816895821656717</v>
      </c>
    </row>
  </sheetData>
  <conditionalFormatting sqref="B6:Y15">
    <cfRule type="cellIs" dxfId="123" priority="21" operator="lessThan">
      <formula>0</formula>
    </cfRule>
  </conditionalFormatting>
  <conditionalFormatting sqref="B17:Y26">
    <cfRule type="cellIs" dxfId="122" priority="8" operator="lessThan">
      <formula>0</formula>
    </cfRule>
  </conditionalFormatting>
  <conditionalFormatting sqref="B28:Y37">
    <cfRule type="cellIs" dxfId="121" priority="1" operator="lessThan">
      <formula>0</formula>
    </cfRule>
  </conditionalFormatting>
  <conditionalFormatting sqref="B42:Y46">
    <cfRule type="cellIs" dxfId="12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FR: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5" customHeight="1" x14ac:dyDescent="0.25">
      <c r="A3" s="32" t="s">
        <v>103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0.15" customHeight="1" x14ac:dyDescent="0.25"/>
    <row r="5" spans="1:105" ht="15" customHeight="1" x14ac:dyDescent="0.25">
      <c r="A5" s="34" t="s">
        <v>90</v>
      </c>
      <c r="B5" s="223">
        <f t="shared" ref="B5:Y5" si="0">SUM(B6:B10,B16,B27,B38)</f>
        <v>85984.140881526066</v>
      </c>
      <c r="C5" s="223">
        <f t="shared" si="0"/>
        <v>88726.367858985323</v>
      </c>
      <c r="D5" s="223">
        <f t="shared" si="0"/>
        <v>86651.964256613806</v>
      </c>
      <c r="E5" s="223">
        <f t="shared" si="0"/>
        <v>85169.916666592908</v>
      </c>
      <c r="F5" s="223">
        <f t="shared" si="0"/>
        <v>83576.916345125952</v>
      </c>
      <c r="G5" s="223">
        <f t="shared" si="0"/>
        <v>84651.283784926927</v>
      </c>
      <c r="H5" s="223">
        <f t="shared" si="0"/>
        <v>83351.816975102585</v>
      </c>
      <c r="I5" s="223">
        <f t="shared" si="0"/>
        <v>82680.532883542852</v>
      </c>
      <c r="J5" s="223">
        <f t="shared" si="0"/>
        <v>79239.227861164778</v>
      </c>
      <c r="K5" s="223">
        <f t="shared" si="0"/>
        <v>63808.099381163091</v>
      </c>
      <c r="L5" s="223">
        <f t="shared" si="0"/>
        <v>69101.468804521952</v>
      </c>
      <c r="M5" s="223">
        <f t="shared" si="0"/>
        <v>74153.424844047157</v>
      </c>
      <c r="N5" s="223">
        <f t="shared" si="0"/>
        <v>71703.718701475416</v>
      </c>
      <c r="O5" s="223">
        <f t="shared" si="0"/>
        <v>72610.922293705982</v>
      </c>
      <c r="P5" s="223">
        <f t="shared" si="0"/>
        <v>70308.760782529163</v>
      </c>
      <c r="Q5" s="223">
        <f t="shared" si="0"/>
        <v>67727.47562537271</v>
      </c>
      <c r="R5" s="223">
        <f t="shared" si="0"/>
        <v>67673.578848611447</v>
      </c>
      <c r="S5" s="223">
        <f t="shared" si="0"/>
        <v>65959.303983071586</v>
      </c>
      <c r="T5" s="223">
        <f t="shared" si="0"/>
        <v>66760.121091703506</v>
      </c>
      <c r="U5" s="223">
        <f t="shared" si="0"/>
        <v>65081.149163879178</v>
      </c>
      <c r="V5" s="223">
        <f t="shared" si="0"/>
        <v>58159.090589495754</v>
      </c>
      <c r="W5" s="223">
        <f t="shared" si="0"/>
        <v>63495.745570414554</v>
      </c>
      <c r="X5" s="223">
        <f t="shared" si="0"/>
        <v>57472.511640143086</v>
      </c>
      <c r="Y5" s="223">
        <f t="shared" si="0"/>
        <v>52120.134520226267</v>
      </c>
      <c r="DA5" s="89"/>
    </row>
    <row r="6" spans="1:105" ht="12" customHeight="1" x14ac:dyDescent="0.25">
      <c r="A6" s="173" t="s">
        <v>91</v>
      </c>
      <c r="B6" s="224">
        <v>0</v>
      </c>
      <c r="C6" s="224">
        <v>0</v>
      </c>
      <c r="D6" s="224">
        <v>0</v>
      </c>
      <c r="E6" s="224">
        <v>0</v>
      </c>
      <c r="F6" s="224">
        <v>0</v>
      </c>
      <c r="G6" s="224">
        <v>0</v>
      </c>
      <c r="H6" s="224">
        <v>0</v>
      </c>
      <c r="I6" s="224">
        <v>0</v>
      </c>
      <c r="J6" s="224">
        <v>0</v>
      </c>
      <c r="K6" s="224">
        <v>0</v>
      </c>
      <c r="L6" s="224">
        <v>0</v>
      </c>
      <c r="M6" s="224">
        <v>0</v>
      </c>
      <c r="N6" s="224">
        <v>0</v>
      </c>
      <c r="O6" s="224">
        <v>0</v>
      </c>
      <c r="P6" s="224">
        <v>0</v>
      </c>
      <c r="Q6" s="224">
        <v>0</v>
      </c>
      <c r="R6" s="224">
        <v>0</v>
      </c>
      <c r="S6" s="224">
        <v>0</v>
      </c>
      <c r="T6" s="224">
        <v>0</v>
      </c>
      <c r="U6" s="224">
        <v>0</v>
      </c>
      <c r="V6" s="224">
        <v>0</v>
      </c>
      <c r="W6" s="224">
        <v>0</v>
      </c>
      <c r="X6" s="224">
        <v>0</v>
      </c>
      <c r="Y6" s="224">
        <v>0</v>
      </c>
      <c r="DA6" s="177"/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/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/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/>
    </row>
    <row r="10" spans="1:105" ht="12" customHeight="1" x14ac:dyDescent="0.25">
      <c r="A10" s="36" t="s">
        <v>95</v>
      </c>
      <c r="B10" s="225">
        <f t="shared" ref="B10:Y10" si="1">SUM(B11:B15)</f>
        <v>1281.4302977301684</v>
      </c>
      <c r="C10" s="225">
        <f t="shared" si="1"/>
        <v>1427.8649387870703</v>
      </c>
      <c r="D10" s="225">
        <f t="shared" si="1"/>
        <v>1364.0468627343241</v>
      </c>
      <c r="E10" s="225">
        <f t="shared" si="1"/>
        <v>1410.5330853815522</v>
      </c>
      <c r="F10" s="225">
        <f t="shared" si="1"/>
        <v>1196.3204809209381</v>
      </c>
      <c r="G10" s="225">
        <f t="shared" si="1"/>
        <v>924.88400606293681</v>
      </c>
      <c r="H10" s="225">
        <f t="shared" si="1"/>
        <v>887.86856986250837</v>
      </c>
      <c r="I10" s="225">
        <f t="shared" si="1"/>
        <v>912.76555811870639</v>
      </c>
      <c r="J10" s="225">
        <f t="shared" si="1"/>
        <v>914.76926790125833</v>
      </c>
      <c r="K10" s="225">
        <f t="shared" si="1"/>
        <v>631.70043049501578</v>
      </c>
      <c r="L10" s="225">
        <f t="shared" si="1"/>
        <v>723.56766386485219</v>
      </c>
      <c r="M10" s="225">
        <f t="shared" si="1"/>
        <v>968.95387874832556</v>
      </c>
      <c r="N10" s="225">
        <f t="shared" si="1"/>
        <v>931.70012435077842</v>
      </c>
      <c r="O10" s="225">
        <f t="shared" si="1"/>
        <v>979.24771261530657</v>
      </c>
      <c r="P10" s="225">
        <f t="shared" si="1"/>
        <v>867.4773287613715</v>
      </c>
      <c r="Q10" s="225">
        <f t="shared" si="1"/>
        <v>844.42197169056988</v>
      </c>
      <c r="R10" s="225">
        <f t="shared" si="1"/>
        <v>864.94147465329343</v>
      </c>
      <c r="S10" s="225">
        <f t="shared" si="1"/>
        <v>786.09278527847857</v>
      </c>
      <c r="T10" s="225">
        <f t="shared" si="1"/>
        <v>765.60783675900007</v>
      </c>
      <c r="U10" s="225">
        <f t="shared" si="1"/>
        <v>740.56780430031392</v>
      </c>
      <c r="V10" s="225">
        <f t="shared" si="1"/>
        <v>661.09473901245394</v>
      </c>
      <c r="W10" s="225">
        <f t="shared" si="1"/>
        <v>723.98899061357542</v>
      </c>
      <c r="X10" s="225">
        <f t="shared" si="1"/>
        <v>662.61542210565631</v>
      </c>
      <c r="Y10" s="225">
        <f t="shared" si="1"/>
        <v>604.26698014603892</v>
      </c>
      <c r="DA10" s="90"/>
    </row>
    <row r="11" spans="1:105" ht="12" customHeight="1" x14ac:dyDescent="0.25">
      <c r="A11" s="37" t="s">
        <v>82</v>
      </c>
      <c r="B11" s="226">
        <v>89.959988181448836</v>
      </c>
      <c r="C11" s="226">
        <v>92.810850117520332</v>
      </c>
      <c r="D11" s="226">
        <v>95.248624205785134</v>
      </c>
      <c r="E11" s="226">
        <v>87.099340533486128</v>
      </c>
      <c r="F11" s="226">
        <v>83.095216714600284</v>
      </c>
      <c r="G11" s="226">
        <v>76.714731791571523</v>
      </c>
      <c r="H11" s="226">
        <v>75.417697776544699</v>
      </c>
      <c r="I11" s="226">
        <v>62.569972541976966</v>
      </c>
      <c r="J11" s="226">
        <v>48.747706467480548</v>
      </c>
      <c r="K11" s="226">
        <v>38.762585470288684</v>
      </c>
      <c r="L11" s="226">
        <v>34.583453238760406</v>
      </c>
      <c r="M11" s="226">
        <v>47.328987331425907</v>
      </c>
      <c r="N11" s="226">
        <v>43.294368799972894</v>
      </c>
      <c r="O11" s="226">
        <v>43.945601081849205</v>
      </c>
      <c r="P11" s="226">
        <v>42.996257164120451</v>
      </c>
      <c r="Q11" s="226">
        <v>44.456852500674039</v>
      </c>
      <c r="R11" s="226">
        <v>44.900725506379089</v>
      </c>
      <c r="S11" s="226">
        <v>43.684870886888355</v>
      </c>
      <c r="T11" s="226">
        <v>44.761949660270695</v>
      </c>
      <c r="U11" s="226">
        <v>42.656579121093188</v>
      </c>
      <c r="V11" s="226">
        <v>41.910436498440305</v>
      </c>
      <c r="W11" s="226">
        <v>45.221842516744964</v>
      </c>
      <c r="X11" s="226">
        <v>43.423627410132411</v>
      </c>
      <c r="Y11" s="226">
        <v>44.83506050167918</v>
      </c>
      <c r="DA11" s="69"/>
    </row>
    <row r="12" spans="1:105" ht="12" customHeight="1" x14ac:dyDescent="0.25">
      <c r="A12" s="37" t="s">
        <v>73</v>
      </c>
      <c r="B12" s="226">
        <v>1191.4703095487196</v>
      </c>
      <c r="C12" s="226">
        <v>1335.0540886695499</v>
      </c>
      <c r="D12" s="226">
        <v>1268.7982385285391</v>
      </c>
      <c r="E12" s="226">
        <v>1323.433744848066</v>
      </c>
      <c r="F12" s="226">
        <v>1113.2252642063377</v>
      </c>
      <c r="G12" s="226">
        <v>848.16927427136534</v>
      </c>
      <c r="H12" s="226">
        <v>812.45087208596362</v>
      </c>
      <c r="I12" s="226">
        <v>850.1955855767294</v>
      </c>
      <c r="J12" s="226">
        <v>866.02156143377783</v>
      </c>
      <c r="K12" s="226">
        <v>592.93784502472704</v>
      </c>
      <c r="L12" s="226">
        <v>688.98421062609179</v>
      </c>
      <c r="M12" s="226">
        <v>921.62489141689969</v>
      </c>
      <c r="N12" s="226">
        <v>888.40575555080557</v>
      </c>
      <c r="O12" s="226">
        <v>935.30211153345738</v>
      </c>
      <c r="P12" s="226">
        <v>824.481071597251</v>
      </c>
      <c r="Q12" s="226">
        <v>799.96511918989586</v>
      </c>
      <c r="R12" s="226">
        <v>820.04074914691432</v>
      </c>
      <c r="S12" s="226">
        <v>742.40791439159023</v>
      </c>
      <c r="T12" s="226">
        <v>720.84588709872935</v>
      </c>
      <c r="U12" s="226">
        <v>697.91122517922076</v>
      </c>
      <c r="V12" s="226">
        <v>619.18430251401367</v>
      </c>
      <c r="W12" s="226">
        <v>678.76714809683051</v>
      </c>
      <c r="X12" s="226">
        <v>619.19179469552387</v>
      </c>
      <c r="Y12" s="226">
        <v>559.43191964435971</v>
      </c>
      <c r="DA12" s="69"/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/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/>
    </row>
    <row r="15" spans="1:105" ht="12" customHeight="1" x14ac:dyDescent="0.25">
      <c r="A15" s="38" t="s">
        <v>40</v>
      </c>
      <c r="B15" s="227">
        <v>0</v>
      </c>
      <c r="C15" s="227">
        <v>0</v>
      </c>
      <c r="D15" s="227">
        <v>0</v>
      </c>
      <c r="E15" s="227">
        <v>0</v>
      </c>
      <c r="F15" s="227">
        <v>0</v>
      </c>
      <c r="G15" s="227">
        <v>0</v>
      </c>
      <c r="H15" s="227">
        <v>0</v>
      </c>
      <c r="I15" s="227">
        <v>0</v>
      </c>
      <c r="J15" s="227">
        <v>0</v>
      </c>
      <c r="K15" s="227">
        <v>0</v>
      </c>
      <c r="L15" s="227">
        <v>0</v>
      </c>
      <c r="M15" s="227">
        <v>0</v>
      </c>
      <c r="N15" s="227">
        <v>0</v>
      </c>
      <c r="O15" s="227">
        <v>0</v>
      </c>
      <c r="P15" s="227">
        <v>0</v>
      </c>
      <c r="Q15" s="227">
        <v>0</v>
      </c>
      <c r="R15" s="227">
        <v>0</v>
      </c>
      <c r="S15" s="227">
        <v>0</v>
      </c>
      <c r="T15" s="227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DA15" s="91"/>
    </row>
    <row r="16" spans="1:105" ht="12" customHeight="1" x14ac:dyDescent="0.25">
      <c r="A16" s="39" t="s">
        <v>97</v>
      </c>
      <c r="B16" s="228">
        <f t="shared" ref="B16:Y16" si="2">SUM(B17:B26)</f>
        <v>25333.348543348788</v>
      </c>
      <c r="C16" s="228">
        <f t="shared" si="2"/>
        <v>26569.123921157123</v>
      </c>
      <c r="D16" s="228">
        <f t="shared" si="2"/>
        <v>24577.070680582903</v>
      </c>
      <c r="E16" s="228">
        <f t="shared" si="2"/>
        <v>24273.762731601717</v>
      </c>
      <c r="F16" s="228">
        <f t="shared" si="2"/>
        <v>22398.389769842572</v>
      </c>
      <c r="G16" s="228">
        <f t="shared" si="2"/>
        <v>21839.289598009327</v>
      </c>
      <c r="H16" s="228">
        <f t="shared" si="2"/>
        <v>21977.948339412556</v>
      </c>
      <c r="I16" s="228">
        <f t="shared" si="2"/>
        <v>20306.725440895243</v>
      </c>
      <c r="J16" s="228">
        <f t="shared" si="2"/>
        <v>20232.859761960914</v>
      </c>
      <c r="K16" s="228">
        <f t="shared" si="2"/>
        <v>15772.336121873101</v>
      </c>
      <c r="L16" s="228">
        <f t="shared" si="2"/>
        <v>17536.71946255174</v>
      </c>
      <c r="M16" s="228">
        <f t="shared" si="2"/>
        <v>19216.500803656876</v>
      </c>
      <c r="N16" s="228">
        <f t="shared" si="2"/>
        <v>18575.908785889736</v>
      </c>
      <c r="O16" s="228">
        <f t="shared" si="2"/>
        <v>18802.595707883389</v>
      </c>
      <c r="P16" s="228">
        <f t="shared" si="2"/>
        <v>17438.868468005348</v>
      </c>
      <c r="Q16" s="228">
        <f t="shared" si="2"/>
        <v>16946.126986023275</v>
      </c>
      <c r="R16" s="228">
        <f t="shared" si="2"/>
        <v>16722.277851715058</v>
      </c>
      <c r="S16" s="228">
        <f t="shared" si="2"/>
        <v>15764.476792379111</v>
      </c>
      <c r="T16" s="228">
        <f t="shared" si="2"/>
        <v>16022.463252705802</v>
      </c>
      <c r="U16" s="228">
        <f t="shared" si="2"/>
        <v>14761.948614044713</v>
      </c>
      <c r="V16" s="228">
        <f t="shared" si="2"/>
        <v>13456.995415384441</v>
      </c>
      <c r="W16" s="228">
        <f t="shared" si="2"/>
        <v>14245.442727977663</v>
      </c>
      <c r="X16" s="228">
        <f t="shared" si="2"/>
        <v>12540.745784667732</v>
      </c>
      <c r="Y16" s="228">
        <f t="shared" si="2"/>
        <v>11512.710895103202</v>
      </c>
      <c r="DA16" s="92"/>
    </row>
    <row r="17" spans="1:105" ht="12" customHeight="1" x14ac:dyDescent="0.25">
      <c r="A17" s="46" t="s">
        <v>28</v>
      </c>
      <c r="B17" s="229">
        <v>3635.699642214141</v>
      </c>
      <c r="C17" s="229">
        <v>3018.5373215984546</v>
      </c>
      <c r="D17" s="229">
        <v>2437.4012111527582</v>
      </c>
      <c r="E17" s="229">
        <v>2522.9899884164824</v>
      </c>
      <c r="F17" s="229">
        <v>2878.0900891380275</v>
      </c>
      <c r="G17" s="229">
        <v>3381.9427730973339</v>
      </c>
      <c r="H17" s="229">
        <v>3154.5356860407419</v>
      </c>
      <c r="I17" s="229">
        <v>3355.7225350760586</v>
      </c>
      <c r="J17" s="229">
        <v>3065.3517384270399</v>
      </c>
      <c r="K17" s="229">
        <v>2046.9923667640085</v>
      </c>
      <c r="L17" s="229">
        <v>2255.6777220156928</v>
      </c>
      <c r="M17" s="229">
        <v>1852.8791127258544</v>
      </c>
      <c r="N17" s="229">
        <v>2104.6305167190735</v>
      </c>
      <c r="O17" s="229">
        <v>2004.1516797832908</v>
      </c>
      <c r="P17" s="229">
        <v>1730.0900812921384</v>
      </c>
      <c r="Q17" s="229">
        <v>1938.1577244649163</v>
      </c>
      <c r="R17" s="229">
        <v>1742.8621680713441</v>
      </c>
      <c r="S17" s="229">
        <v>1930.8815670074559</v>
      </c>
      <c r="T17" s="229">
        <v>2151.367644331031</v>
      </c>
      <c r="U17" s="229">
        <v>1451.3324672586482</v>
      </c>
      <c r="V17" s="229">
        <v>1305.2387267563054</v>
      </c>
      <c r="W17" s="229">
        <v>1478.8728211516118</v>
      </c>
      <c r="X17" s="229">
        <v>883.59087787230476</v>
      </c>
      <c r="Y17" s="229">
        <v>647.7149300507391</v>
      </c>
      <c r="DA17" s="73"/>
    </row>
    <row r="18" spans="1:105" ht="12" customHeight="1" x14ac:dyDescent="0.25">
      <c r="A18" s="46" t="s">
        <v>30</v>
      </c>
      <c r="B18" s="229">
        <v>459.04319999991105</v>
      </c>
      <c r="C18" s="229">
        <v>732.75839999983623</v>
      </c>
      <c r="D18" s="229">
        <v>504.66239999987442</v>
      </c>
      <c r="E18" s="229">
        <v>176.77792511995946</v>
      </c>
      <c r="F18" s="229">
        <v>116.9014809599739</v>
      </c>
      <c r="G18" s="229">
        <v>85.53765887997281</v>
      </c>
      <c r="H18" s="229">
        <v>62.727644159979278</v>
      </c>
      <c r="I18" s="229">
        <v>68.430251519979137</v>
      </c>
      <c r="J18" s="229">
        <v>68.430251520029614</v>
      </c>
      <c r="K18" s="229">
        <v>96.942666240059694</v>
      </c>
      <c r="L18" s="229">
        <v>62.727644160035311</v>
      </c>
      <c r="M18" s="229">
        <v>82.686458879990951</v>
      </c>
      <c r="N18" s="229">
        <v>76.98405887998868</v>
      </c>
      <c r="O18" s="229">
        <v>88.389066239985013</v>
      </c>
      <c r="P18" s="229">
        <v>270.86939135996681</v>
      </c>
      <c r="Q18" s="229">
        <v>270.86939135995715</v>
      </c>
      <c r="R18" s="229">
        <v>94.091466239987511</v>
      </c>
      <c r="S18" s="229">
        <v>125.45528831998011</v>
      </c>
      <c r="T18" s="229">
        <v>147.9032524799743</v>
      </c>
      <c r="U18" s="229">
        <v>279.79105535994438</v>
      </c>
      <c r="V18" s="229">
        <v>296.91857663993346</v>
      </c>
      <c r="W18" s="229">
        <v>80.319859199981892</v>
      </c>
      <c r="X18" s="229">
        <v>84.904796159983846</v>
      </c>
      <c r="Y18" s="229">
        <v>150.23563775996169</v>
      </c>
      <c r="DA18" s="73"/>
    </row>
    <row r="19" spans="1:105" ht="12" customHeight="1" x14ac:dyDescent="0.25">
      <c r="A19" s="46" t="s">
        <v>31</v>
      </c>
      <c r="B19" s="229">
        <v>1409.9718908826896</v>
      </c>
      <c r="C19" s="229">
        <v>1675.0297902088464</v>
      </c>
      <c r="D19" s="229">
        <v>1137.93269206338</v>
      </c>
      <c r="E19" s="229">
        <v>881.25443538235731</v>
      </c>
      <c r="F19" s="229">
        <v>802.26166609069435</v>
      </c>
      <c r="G19" s="229">
        <v>773.00075719760264</v>
      </c>
      <c r="H19" s="229">
        <v>809.57275387341576</v>
      </c>
      <c r="I19" s="229">
        <v>673.32622059303799</v>
      </c>
      <c r="J19" s="229">
        <v>747.62336034862869</v>
      </c>
      <c r="K19" s="229">
        <v>562.98558436044823</v>
      </c>
      <c r="L19" s="229">
        <v>630.90178733090022</v>
      </c>
      <c r="M19" s="229">
        <v>681.4664498121316</v>
      </c>
      <c r="N19" s="229">
        <v>569.13955126436872</v>
      </c>
      <c r="O19" s="229">
        <v>640.07288116841096</v>
      </c>
      <c r="P19" s="229">
        <v>604.58034554310086</v>
      </c>
      <c r="Q19" s="229">
        <v>520.27373606989352</v>
      </c>
      <c r="R19" s="229">
        <v>587.91406302531493</v>
      </c>
      <c r="S19" s="229">
        <v>559.20027652825138</v>
      </c>
      <c r="T19" s="229">
        <v>564.29292516953205</v>
      </c>
      <c r="U19" s="229">
        <v>549.3898667667022</v>
      </c>
      <c r="V19" s="229">
        <v>525.14778682677786</v>
      </c>
      <c r="W19" s="229">
        <v>618.54981231024658</v>
      </c>
      <c r="X19" s="229">
        <v>595.63340842416085</v>
      </c>
      <c r="Y19" s="229">
        <v>643.9319996204066</v>
      </c>
      <c r="DA19" s="73"/>
    </row>
    <row r="20" spans="1:105" ht="12" customHeight="1" x14ac:dyDescent="0.25">
      <c r="A20" s="46" t="s">
        <v>82</v>
      </c>
      <c r="B20" s="229">
        <v>778.4831110625048</v>
      </c>
      <c r="C20" s="229">
        <v>899.22203290063715</v>
      </c>
      <c r="D20" s="229">
        <v>963.05307786641413</v>
      </c>
      <c r="E20" s="229">
        <v>904.12896985539169</v>
      </c>
      <c r="F20" s="229">
        <v>923.45056538331016</v>
      </c>
      <c r="G20" s="229">
        <v>809.73202737003737</v>
      </c>
      <c r="H20" s="229">
        <v>855.72924161564833</v>
      </c>
      <c r="I20" s="229">
        <v>786.25878814313455</v>
      </c>
      <c r="J20" s="229">
        <v>679.67215503379418</v>
      </c>
      <c r="K20" s="229">
        <v>475.05790734768624</v>
      </c>
      <c r="L20" s="229">
        <v>464.16718772725289</v>
      </c>
      <c r="M20" s="229">
        <v>795.09972355133289</v>
      </c>
      <c r="N20" s="229">
        <v>752.57146255032114</v>
      </c>
      <c r="O20" s="229">
        <v>758.86343726356415</v>
      </c>
      <c r="P20" s="229">
        <v>733.95656513887604</v>
      </c>
      <c r="Q20" s="229">
        <v>746.49499171672676</v>
      </c>
      <c r="R20" s="229">
        <v>738.43719704892169</v>
      </c>
      <c r="S20" s="229">
        <v>728.79153113876794</v>
      </c>
      <c r="T20" s="229">
        <v>771.9382535699134</v>
      </c>
      <c r="U20" s="229">
        <v>747.94822155489874</v>
      </c>
      <c r="V20" s="229">
        <v>733.35757724674431</v>
      </c>
      <c r="W20" s="229">
        <v>734.194711008377</v>
      </c>
      <c r="X20" s="229">
        <v>711.75414479706239</v>
      </c>
      <c r="Y20" s="229">
        <v>788.84108603541699</v>
      </c>
      <c r="DA20" s="73"/>
    </row>
    <row r="21" spans="1:105" ht="12" customHeight="1" x14ac:dyDescent="0.25">
      <c r="A21" s="46" t="s">
        <v>32</v>
      </c>
      <c r="B21" s="229">
        <v>2772.5305249651974</v>
      </c>
      <c r="C21" s="229">
        <v>3010.8883427605106</v>
      </c>
      <c r="D21" s="229">
        <v>2864.8952550458462</v>
      </c>
      <c r="E21" s="229">
        <v>2699.506753141769</v>
      </c>
      <c r="F21" s="229">
        <v>2490.7955418440642</v>
      </c>
      <c r="G21" s="229">
        <v>2074.3718896893515</v>
      </c>
      <c r="H21" s="229">
        <v>2012.0580781360727</v>
      </c>
      <c r="I21" s="229">
        <v>1890.2759368857035</v>
      </c>
      <c r="J21" s="229">
        <v>1386.7416538351724</v>
      </c>
      <c r="K21" s="229">
        <v>1265.2852264355411</v>
      </c>
      <c r="L21" s="229">
        <v>1255.6140617970584</v>
      </c>
      <c r="M21" s="229">
        <v>1553.2049864502337</v>
      </c>
      <c r="N21" s="229">
        <v>1249.2250660106342</v>
      </c>
      <c r="O21" s="229">
        <v>1134.9796319931208</v>
      </c>
      <c r="P21" s="229">
        <v>821.52328078979258</v>
      </c>
      <c r="Q21" s="229">
        <v>836.23744274472779</v>
      </c>
      <c r="R21" s="229">
        <v>562.03303300919538</v>
      </c>
      <c r="S21" s="229">
        <v>414.58501560997507</v>
      </c>
      <c r="T21" s="229">
        <v>347.61477076404117</v>
      </c>
      <c r="U21" s="229">
        <v>257.97289376738411</v>
      </c>
      <c r="V21" s="229">
        <v>275.74991522533486</v>
      </c>
      <c r="W21" s="229">
        <v>204.60894802996839</v>
      </c>
      <c r="X21" s="229">
        <v>187.56902226648594</v>
      </c>
      <c r="Y21" s="229">
        <v>155.61562318293497</v>
      </c>
      <c r="DA21" s="73"/>
    </row>
    <row r="22" spans="1:105" ht="12" customHeight="1" x14ac:dyDescent="0.25">
      <c r="A22" s="46" t="s">
        <v>33</v>
      </c>
      <c r="B22" s="229">
        <v>1327.7544404708108</v>
      </c>
      <c r="C22" s="229">
        <v>1724.1111497762276</v>
      </c>
      <c r="D22" s="229">
        <v>1190.2265397337908</v>
      </c>
      <c r="E22" s="229">
        <v>685.873733214259</v>
      </c>
      <c r="F22" s="229">
        <v>656.06651260210981</v>
      </c>
      <c r="G22" s="229">
        <v>558.96690208898667</v>
      </c>
      <c r="H22" s="229">
        <v>967.92254965092138</v>
      </c>
      <c r="I22" s="229">
        <v>775.24700880510056</v>
      </c>
      <c r="J22" s="229">
        <v>663.81420432681807</v>
      </c>
      <c r="K22" s="229">
        <v>1318.7827397346859</v>
      </c>
      <c r="L22" s="229">
        <v>942.8761935341447</v>
      </c>
      <c r="M22" s="229">
        <v>132.15242402539258</v>
      </c>
      <c r="N22" s="229">
        <v>107.79438993992709</v>
      </c>
      <c r="O22" s="229">
        <v>106.56437705998079</v>
      </c>
      <c r="P22" s="229">
        <v>108.87883882431213</v>
      </c>
      <c r="Q22" s="229">
        <v>93.067173099903982</v>
      </c>
      <c r="R22" s="229">
        <v>84.235695451678865</v>
      </c>
      <c r="S22" s="229">
        <v>94.594678303514613</v>
      </c>
      <c r="T22" s="229">
        <v>99.699536159343339</v>
      </c>
      <c r="U22" s="229">
        <v>127.98329362784975</v>
      </c>
      <c r="V22" s="229">
        <v>66.54706293199331</v>
      </c>
      <c r="W22" s="229">
        <v>126.45006002926181</v>
      </c>
      <c r="X22" s="229">
        <v>91.891644607358131</v>
      </c>
      <c r="Y22" s="229">
        <v>91.351992790937715</v>
      </c>
      <c r="DA22" s="73"/>
    </row>
    <row r="23" spans="1:105" ht="12" customHeight="1" x14ac:dyDescent="0.25">
      <c r="A23" s="46" t="s">
        <v>73</v>
      </c>
      <c r="B23" s="229">
        <v>14898.637013753552</v>
      </c>
      <c r="C23" s="229">
        <v>15463.262243912632</v>
      </c>
      <c r="D23" s="229">
        <v>15473.305104720846</v>
      </c>
      <c r="E23" s="229">
        <v>16403.230926471497</v>
      </c>
      <c r="F23" s="229">
        <v>14530.823913824393</v>
      </c>
      <c r="G23" s="229">
        <v>14155.737589686041</v>
      </c>
      <c r="H23" s="229">
        <v>14115.402385935775</v>
      </c>
      <c r="I23" s="229">
        <v>12757.464699872227</v>
      </c>
      <c r="J23" s="229">
        <v>13621.226398469431</v>
      </c>
      <c r="K23" s="229">
        <v>10006.28963099067</v>
      </c>
      <c r="L23" s="229">
        <v>11912.256759856678</v>
      </c>
      <c r="M23" s="229">
        <v>13916.664097144767</v>
      </c>
      <c r="N23" s="229">
        <v>13471.695575285697</v>
      </c>
      <c r="O23" s="229">
        <v>13854.780323619954</v>
      </c>
      <c r="P23" s="229">
        <v>12990.516826065939</v>
      </c>
      <c r="Q23" s="229">
        <v>12429.263333841498</v>
      </c>
      <c r="R23" s="229">
        <v>12785.456875900329</v>
      </c>
      <c r="S23" s="229">
        <v>11747.052068508237</v>
      </c>
      <c r="T23" s="229">
        <v>11755.277444465968</v>
      </c>
      <c r="U23" s="229">
        <v>11112.722721229089</v>
      </c>
      <c r="V23" s="229">
        <v>10005.879316515562</v>
      </c>
      <c r="W23" s="229">
        <v>10763.049371523713</v>
      </c>
      <c r="X23" s="229">
        <v>9761.096986716655</v>
      </c>
      <c r="Y23" s="229">
        <v>8788.4062767943342</v>
      </c>
      <c r="DA23" s="73"/>
    </row>
    <row r="24" spans="1:105" ht="12" customHeight="1" x14ac:dyDescent="0.25">
      <c r="A24" s="46" t="s">
        <v>36</v>
      </c>
      <c r="B24" s="229">
        <v>51.228719999975652</v>
      </c>
      <c r="C24" s="229">
        <v>45.314639999979029</v>
      </c>
      <c r="D24" s="229">
        <v>5.5943999999960603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8.7020089627699193E-2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/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12.498106129977614</v>
      </c>
      <c r="M25" s="229">
        <v>202.34755106717051</v>
      </c>
      <c r="N25" s="229">
        <v>243.78114515009591</v>
      </c>
      <c r="O25" s="229">
        <v>214.79431075508114</v>
      </c>
      <c r="P25" s="229">
        <v>178.45313899122101</v>
      </c>
      <c r="Q25" s="229">
        <v>111.76319272565036</v>
      </c>
      <c r="R25" s="229">
        <v>127.24735296828578</v>
      </c>
      <c r="S25" s="229">
        <v>163.91636696292858</v>
      </c>
      <c r="T25" s="229">
        <v>184.36942576599824</v>
      </c>
      <c r="U25" s="229">
        <v>234.80809448019667</v>
      </c>
      <c r="V25" s="229">
        <v>248.15645324179084</v>
      </c>
      <c r="W25" s="229">
        <v>239.39714472450157</v>
      </c>
      <c r="X25" s="229">
        <v>224.30490382372122</v>
      </c>
      <c r="Y25" s="229">
        <v>246.61334886847095</v>
      </c>
      <c r="DA25" s="73"/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/>
    </row>
    <row r="27" spans="1:105" ht="12" customHeight="1" x14ac:dyDescent="0.25">
      <c r="A27" s="39" t="s">
        <v>104</v>
      </c>
      <c r="B27" s="228">
        <f t="shared" ref="B27:Y27" si="3">SUM(B28:B37)</f>
        <v>25214.723670887746</v>
      </c>
      <c r="C27" s="228">
        <f t="shared" si="3"/>
        <v>28051.385646297917</v>
      </c>
      <c r="D27" s="228">
        <f t="shared" si="3"/>
        <v>27729.948230088386</v>
      </c>
      <c r="E27" s="228">
        <f t="shared" si="3"/>
        <v>27260.215308265171</v>
      </c>
      <c r="F27" s="228">
        <f t="shared" si="3"/>
        <v>26132.657538727937</v>
      </c>
      <c r="G27" s="228">
        <f t="shared" si="3"/>
        <v>28526.834065374656</v>
      </c>
      <c r="H27" s="228">
        <f t="shared" si="3"/>
        <v>27648.416697733199</v>
      </c>
      <c r="I27" s="228">
        <f t="shared" si="3"/>
        <v>28192.759138158697</v>
      </c>
      <c r="J27" s="228">
        <f t="shared" si="3"/>
        <v>27052.179862034573</v>
      </c>
      <c r="K27" s="228">
        <f t="shared" si="3"/>
        <v>21783.062439001689</v>
      </c>
      <c r="L27" s="228">
        <f t="shared" si="3"/>
        <v>23066.115260360046</v>
      </c>
      <c r="M27" s="228">
        <f t="shared" si="3"/>
        <v>26021.744570910105</v>
      </c>
      <c r="N27" s="228">
        <f t="shared" si="3"/>
        <v>25303.859243587358</v>
      </c>
      <c r="O27" s="228">
        <f t="shared" si="3"/>
        <v>25299.459849963838</v>
      </c>
      <c r="P27" s="228">
        <f t="shared" si="3"/>
        <v>24077.647989708887</v>
      </c>
      <c r="Q27" s="228">
        <f t="shared" si="3"/>
        <v>23308.95444015622</v>
      </c>
      <c r="R27" s="228">
        <f t="shared" si="3"/>
        <v>23890.177671413006</v>
      </c>
      <c r="S27" s="228">
        <f t="shared" si="3"/>
        <v>22381.575872124555</v>
      </c>
      <c r="T27" s="228">
        <f t="shared" si="3"/>
        <v>22938.744438781032</v>
      </c>
      <c r="U27" s="228">
        <f t="shared" si="3"/>
        <v>22833.467956589811</v>
      </c>
      <c r="V27" s="228">
        <f t="shared" si="3"/>
        <v>20473.037406930816</v>
      </c>
      <c r="W27" s="228">
        <f t="shared" si="3"/>
        <v>22834.853800480985</v>
      </c>
      <c r="X27" s="228">
        <f t="shared" si="3"/>
        <v>20921.27732461175</v>
      </c>
      <c r="Y27" s="228">
        <f t="shared" si="3"/>
        <v>19328.437923313035</v>
      </c>
      <c r="DA27" s="92"/>
    </row>
    <row r="28" spans="1:105" ht="12" customHeight="1" x14ac:dyDescent="0.25">
      <c r="A28" s="18" t="s">
        <v>28</v>
      </c>
      <c r="B28" s="230">
        <v>3203.4089250731759</v>
      </c>
      <c r="C28" s="230">
        <v>3222.880810090845</v>
      </c>
      <c r="D28" s="230">
        <v>1870.4241007733813</v>
      </c>
      <c r="E28" s="230">
        <v>1750.2133070275586</v>
      </c>
      <c r="F28" s="230">
        <v>1776.9061094271592</v>
      </c>
      <c r="G28" s="230">
        <v>2115.7412584265949</v>
      </c>
      <c r="H28" s="230">
        <v>1989.7015313234067</v>
      </c>
      <c r="I28" s="230">
        <v>2631.8219535682874</v>
      </c>
      <c r="J28" s="230">
        <v>2542.3919258181782</v>
      </c>
      <c r="K28" s="230">
        <v>2285.8834436393981</v>
      </c>
      <c r="L28" s="230">
        <v>2419.0590175075031</v>
      </c>
      <c r="M28" s="230">
        <v>2599.1632611960445</v>
      </c>
      <c r="N28" s="230">
        <v>2778.7452934420508</v>
      </c>
      <c r="O28" s="230">
        <v>2119.2892295763622</v>
      </c>
      <c r="P28" s="230">
        <v>1955.1940274268202</v>
      </c>
      <c r="Q28" s="230">
        <v>2004.8927656149297</v>
      </c>
      <c r="R28" s="230">
        <v>2030.8645633690421</v>
      </c>
      <c r="S28" s="230">
        <v>2054.9233805941035</v>
      </c>
      <c r="T28" s="230">
        <v>2022.1056719100302</v>
      </c>
      <c r="U28" s="230">
        <v>1915.1936338627363</v>
      </c>
      <c r="V28" s="230">
        <v>1701.2124490050019</v>
      </c>
      <c r="W28" s="230">
        <v>1911.3584080498247</v>
      </c>
      <c r="X28" s="230">
        <v>1546.4920538894171</v>
      </c>
      <c r="Y28" s="230">
        <v>1367.7542499509984</v>
      </c>
      <c r="DA28" s="71"/>
    </row>
    <row r="29" spans="1:105" ht="12" customHeight="1" x14ac:dyDescent="0.25">
      <c r="A29" s="18" t="s">
        <v>42</v>
      </c>
      <c r="B29" s="230">
        <v>0</v>
      </c>
      <c r="C29" s="230">
        <v>0</v>
      </c>
      <c r="D29" s="230">
        <v>1000.664085607852</v>
      </c>
      <c r="E29" s="230">
        <v>1153.459828805424</v>
      </c>
      <c r="F29" s="230">
        <v>898.79987160681833</v>
      </c>
      <c r="G29" s="230">
        <v>982.6879572078816</v>
      </c>
      <c r="H29" s="230">
        <v>1078.5600000055999</v>
      </c>
      <c r="I29" s="230">
        <v>1126.4958288060609</v>
      </c>
      <c r="J29" s="230">
        <v>1105.5240000056999</v>
      </c>
      <c r="K29" s="230">
        <v>898.79987160463611</v>
      </c>
      <c r="L29" s="230">
        <v>880.824128404303</v>
      </c>
      <c r="M29" s="230">
        <v>119.83995720081781</v>
      </c>
      <c r="N29" s="230">
        <v>122.83604280095309</v>
      </c>
      <c r="O29" s="230">
        <v>101.8638288007173</v>
      </c>
      <c r="P29" s="230">
        <v>275.63217120195139</v>
      </c>
      <c r="Q29" s="230">
        <v>236.68382880188369</v>
      </c>
      <c r="R29" s="230">
        <v>257.65604280221493</v>
      </c>
      <c r="S29" s="230">
        <v>237.4630884017019</v>
      </c>
      <c r="T29" s="230">
        <v>256.81129920214357</v>
      </c>
      <c r="U29" s="230">
        <v>243.44909640193779</v>
      </c>
      <c r="V29" s="230">
        <v>171.87469920134731</v>
      </c>
      <c r="W29" s="230">
        <v>272.53131120219399</v>
      </c>
      <c r="X29" s="230">
        <v>147.7658016010449</v>
      </c>
      <c r="Y29" s="230">
        <v>144.87757200106529</v>
      </c>
      <c r="DA29" s="71"/>
    </row>
    <row r="30" spans="1:105" ht="12" customHeight="1" x14ac:dyDescent="0.25">
      <c r="A30" s="18" t="s">
        <v>31</v>
      </c>
      <c r="B30" s="230">
        <v>1329.9184491164115</v>
      </c>
      <c r="C30" s="230">
        <v>1231.9998802706889</v>
      </c>
      <c r="D30" s="230">
        <v>828.93852841624846</v>
      </c>
      <c r="E30" s="230">
        <v>628.09769081765046</v>
      </c>
      <c r="F30" s="230">
        <v>585.18095722942724</v>
      </c>
      <c r="G30" s="230">
        <v>599.92838656229753</v>
      </c>
      <c r="H30" s="230">
        <v>641.72727136651633</v>
      </c>
      <c r="I30" s="230">
        <v>522.54533276702489</v>
      </c>
      <c r="J30" s="230">
        <v>497.59166105167805</v>
      </c>
      <c r="K30" s="230">
        <v>423.89831467958066</v>
      </c>
      <c r="L30" s="230">
        <v>419.83951362908908</v>
      </c>
      <c r="M30" s="230">
        <v>596.43212522785063</v>
      </c>
      <c r="N30" s="230">
        <v>548.86950469562112</v>
      </c>
      <c r="O30" s="230">
        <v>571.31279155145842</v>
      </c>
      <c r="P30" s="230">
        <v>506.12597073672458</v>
      </c>
      <c r="Q30" s="230">
        <v>465.26651157015624</v>
      </c>
      <c r="R30" s="230">
        <v>496.75540121464388</v>
      </c>
      <c r="S30" s="230">
        <v>506.50973263169232</v>
      </c>
      <c r="T30" s="230">
        <v>485.26396355070358</v>
      </c>
      <c r="U30" s="230">
        <v>489.21518403339633</v>
      </c>
      <c r="V30" s="230">
        <v>440.930527813325</v>
      </c>
      <c r="W30" s="230">
        <v>563.97222932982277</v>
      </c>
      <c r="X30" s="230">
        <v>520.48931089585665</v>
      </c>
      <c r="Y30" s="230">
        <v>525.74596129996189</v>
      </c>
      <c r="DA30" s="71"/>
    </row>
    <row r="31" spans="1:105" ht="12" customHeight="1" x14ac:dyDescent="0.25">
      <c r="A31" s="18" t="s">
        <v>82</v>
      </c>
      <c r="B31" s="230">
        <v>2971.0482525581256</v>
      </c>
      <c r="C31" s="230">
        <v>3965.8497687793028</v>
      </c>
      <c r="D31" s="230">
        <v>4852.2852128851009</v>
      </c>
      <c r="E31" s="230">
        <v>4558.3098817305918</v>
      </c>
      <c r="F31" s="230">
        <v>4262.043445620785</v>
      </c>
      <c r="G31" s="230">
        <v>4012.8047122368716</v>
      </c>
      <c r="H31" s="230">
        <v>4005.9852522906249</v>
      </c>
      <c r="I31" s="230">
        <v>3422.2330545985888</v>
      </c>
      <c r="J31" s="230">
        <v>2993.3695090220308</v>
      </c>
      <c r="K31" s="230">
        <v>2406.158742344749</v>
      </c>
      <c r="L31" s="230">
        <v>2231.8244592761066</v>
      </c>
      <c r="M31" s="230">
        <v>3629.4166873999657</v>
      </c>
      <c r="N31" s="230">
        <v>3535.8486716128587</v>
      </c>
      <c r="O31" s="230">
        <v>3547.928386977821</v>
      </c>
      <c r="P31" s="230">
        <v>3445.2420288597968</v>
      </c>
      <c r="Q31" s="230">
        <v>3399.436145105471</v>
      </c>
      <c r="R31" s="230">
        <v>3368.8945836872772</v>
      </c>
      <c r="S31" s="230">
        <v>3387.9387004571836</v>
      </c>
      <c r="T31" s="230">
        <v>3383.5237608132747</v>
      </c>
      <c r="U31" s="230">
        <v>3419.1587677271787</v>
      </c>
      <c r="V31" s="230">
        <v>3399.5598647776696</v>
      </c>
      <c r="W31" s="230">
        <v>3487.2503907577557</v>
      </c>
      <c r="X31" s="230">
        <v>3448.9955736348975</v>
      </c>
      <c r="Y31" s="230">
        <v>3442.6096298261855</v>
      </c>
      <c r="DA31" s="71"/>
    </row>
    <row r="32" spans="1:105" ht="12" customHeight="1" x14ac:dyDescent="0.25">
      <c r="A32" s="18" t="s">
        <v>32</v>
      </c>
      <c r="B32" s="230">
        <v>2912.2827550350335</v>
      </c>
      <c r="C32" s="230">
        <v>2936.5893914791632</v>
      </c>
      <c r="D32" s="230">
        <v>2610.4113953537503</v>
      </c>
      <c r="E32" s="230">
        <v>2458.5582262187268</v>
      </c>
      <c r="F32" s="230">
        <v>2401.0066263163221</v>
      </c>
      <c r="G32" s="230">
        <v>2309.6738015906608</v>
      </c>
      <c r="H32" s="230">
        <v>2306.9694769039538</v>
      </c>
      <c r="I32" s="230">
        <v>2193.4504478346321</v>
      </c>
      <c r="J32" s="230">
        <v>1842.4674613653563</v>
      </c>
      <c r="K32" s="230">
        <v>1666.6999939650675</v>
      </c>
      <c r="L32" s="230">
        <v>1369.8596353234909</v>
      </c>
      <c r="M32" s="230">
        <v>1610.5560509898235</v>
      </c>
      <c r="N32" s="230">
        <v>1183.6133748693878</v>
      </c>
      <c r="O32" s="230">
        <v>1041.4264168867753</v>
      </c>
      <c r="P32" s="230">
        <v>765.28108537010405</v>
      </c>
      <c r="Q32" s="230">
        <v>834.74323149524582</v>
      </c>
      <c r="R32" s="230">
        <v>731.93239603085522</v>
      </c>
      <c r="S32" s="230">
        <v>528.96330670989778</v>
      </c>
      <c r="T32" s="230">
        <v>371.92872547615042</v>
      </c>
      <c r="U32" s="230">
        <v>296.15680239268318</v>
      </c>
      <c r="V32" s="230">
        <v>188.20602549468578</v>
      </c>
      <c r="W32" s="230">
        <v>156.1741239700134</v>
      </c>
      <c r="X32" s="230">
        <v>245.75184365356026</v>
      </c>
      <c r="Y32" s="230">
        <v>291.69659305716152</v>
      </c>
      <c r="DA32" s="71"/>
    </row>
    <row r="33" spans="1:105" ht="12" customHeight="1" x14ac:dyDescent="0.25">
      <c r="A33" s="18" t="s">
        <v>33</v>
      </c>
      <c r="B33" s="230">
        <v>1885.3578255301272</v>
      </c>
      <c r="C33" s="230">
        <v>3066.2300061839842</v>
      </c>
      <c r="D33" s="230">
        <v>3097.2036421462767</v>
      </c>
      <c r="E33" s="230">
        <v>2996.6724153072082</v>
      </c>
      <c r="F33" s="230">
        <v>3316.902394519625</v>
      </c>
      <c r="G33" s="230">
        <v>3038.9201967117497</v>
      </c>
      <c r="H33" s="230">
        <v>3046.8789359897787</v>
      </c>
      <c r="I33" s="230">
        <v>2672.3532641957709</v>
      </c>
      <c r="J33" s="230">
        <v>2493.6259516737564</v>
      </c>
      <c r="K33" s="230">
        <v>2122.5774552656439</v>
      </c>
      <c r="L33" s="230">
        <v>2161.5236504662994</v>
      </c>
      <c r="M33" s="230">
        <v>2338.9002119753059</v>
      </c>
      <c r="N33" s="230">
        <v>2202.2538440608682</v>
      </c>
      <c r="O33" s="230">
        <v>2473.3137029409099</v>
      </c>
      <c r="P33" s="230">
        <v>2476.506080176543</v>
      </c>
      <c r="Q33" s="230">
        <v>2132.7435179006252</v>
      </c>
      <c r="R33" s="230">
        <v>2075.8305895490821</v>
      </c>
      <c r="S33" s="230">
        <v>1651.9872886969897</v>
      </c>
      <c r="T33" s="230">
        <v>1648.6174238411131</v>
      </c>
      <c r="U33" s="230">
        <v>1777.7220663726584</v>
      </c>
      <c r="V33" s="230">
        <v>1753.7484140686865</v>
      </c>
      <c r="W33" s="230">
        <v>1644.6442695314358</v>
      </c>
      <c r="X33" s="230">
        <v>1854.5786037533894</v>
      </c>
      <c r="Y33" s="230">
        <v>1665.2892832098605</v>
      </c>
      <c r="DA33" s="71"/>
    </row>
    <row r="34" spans="1:105" ht="12" customHeight="1" x14ac:dyDescent="0.25">
      <c r="A34" s="18" t="s">
        <v>73</v>
      </c>
      <c r="B34" s="230">
        <v>12912.70746357487</v>
      </c>
      <c r="C34" s="230">
        <v>13627.835789493933</v>
      </c>
      <c r="D34" s="230">
        <v>13470.021264905778</v>
      </c>
      <c r="E34" s="230">
        <v>13714.903958358009</v>
      </c>
      <c r="F34" s="230">
        <v>12891.818134007799</v>
      </c>
      <c r="G34" s="230">
        <v>15467.077752638603</v>
      </c>
      <c r="H34" s="230">
        <v>14578.594229853321</v>
      </c>
      <c r="I34" s="230">
        <v>15623.859256388334</v>
      </c>
      <c r="J34" s="230">
        <v>15577.209353097875</v>
      </c>
      <c r="K34" s="230">
        <v>11979.044617502615</v>
      </c>
      <c r="L34" s="230">
        <v>13583.184855753254</v>
      </c>
      <c r="M34" s="230">
        <v>13205.157835794016</v>
      </c>
      <c r="N34" s="230">
        <v>13142.941988469627</v>
      </c>
      <c r="O34" s="230">
        <v>13577.538361729808</v>
      </c>
      <c r="P34" s="230">
        <v>12715.904597038872</v>
      </c>
      <c r="Q34" s="230">
        <v>12273.126808621881</v>
      </c>
      <c r="R34" s="230">
        <v>12679.391886561752</v>
      </c>
      <c r="S34" s="230">
        <v>12224.874391533172</v>
      </c>
      <c r="T34" s="230">
        <v>12759.714401055928</v>
      </c>
      <c r="U34" s="230">
        <v>12588.71454436133</v>
      </c>
      <c r="V34" s="230">
        <v>11234.395385189109</v>
      </c>
      <c r="W34" s="230">
        <v>12726.625844832259</v>
      </c>
      <c r="X34" s="230">
        <v>11132.866203677939</v>
      </c>
      <c r="Y34" s="230">
        <v>9954.8074605612983</v>
      </c>
      <c r="DA34" s="71"/>
    </row>
    <row r="35" spans="1:105" ht="12" customHeight="1" x14ac:dyDescent="0.25">
      <c r="A35" s="18" t="s">
        <v>36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1.3688343103744527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  <c r="DA35" s="71"/>
    </row>
    <row r="36" spans="1:105" ht="12" customHeight="1" x14ac:dyDescent="0.25">
      <c r="A36" s="18" t="s">
        <v>38</v>
      </c>
      <c r="B36" s="230">
        <v>0</v>
      </c>
      <c r="C36" s="230">
        <v>0</v>
      </c>
      <c r="D36" s="230">
        <v>0</v>
      </c>
      <c r="E36" s="230">
        <v>0</v>
      </c>
      <c r="F36" s="230">
        <v>0</v>
      </c>
      <c r="G36" s="230">
        <v>0</v>
      </c>
      <c r="H36" s="230">
        <v>0</v>
      </c>
      <c r="I36" s="230">
        <v>0</v>
      </c>
      <c r="J36" s="230">
        <v>0</v>
      </c>
      <c r="K36" s="230">
        <v>0</v>
      </c>
      <c r="L36" s="230">
        <v>0</v>
      </c>
      <c r="M36" s="230">
        <v>1922.2784411262803</v>
      </c>
      <c r="N36" s="230">
        <v>1787.3816893256162</v>
      </c>
      <c r="O36" s="230">
        <v>1866.787131499987</v>
      </c>
      <c r="P36" s="230">
        <v>1937.7620288980747</v>
      </c>
      <c r="Q36" s="230">
        <v>1962.0616310460296</v>
      </c>
      <c r="R36" s="230">
        <v>2248.8522081981405</v>
      </c>
      <c r="S36" s="230">
        <v>1788.9159830998155</v>
      </c>
      <c r="T36" s="230">
        <v>2010.7791929316877</v>
      </c>
      <c r="U36" s="230">
        <v>2103.8578614378948</v>
      </c>
      <c r="V36" s="230">
        <v>1583.1100413809895</v>
      </c>
      <c r="W36" s="230">
        <v>2072.2972228076806</v>
      </c>
      <c r="X36" s="230">
        <v>2024.3379335056457</v>
      </c>
      <c r="Y36" s="230">
        <v>1935.6571734065046</v>
      </c>
      <c r="DA36" s="71"/>
    </row>
    <row r="37" spans="1:105" ht="12" customHeight="1" x14ac:dyDescent="0.25">
      <c r="A37" s="47" t="s">
        <v>40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X37" s="231">
        <v>0</v>
      </c>
      <c r="Y37" s="231">
        <v>0</v>
      </c>
      <c r="DA37" s="86"/>
    </row>
    <row r="38" spans="1:105" ht="12" customHeight="1" x14ac:dyDescent="0.25">
      <c r="A38" s="42" t="s">
        <v>105</v>
      </c>
      <c r="B38" s="236">
        <f t="shared" ref="B38:Y38" si="4">SUM(B39:B43)</f>
        <v>34154.638369559369</v>
      </c>
      <c r="C38" s="236">
        <f t="shared" si="4"/>
        <v>32677.993352743208</v>
      </c>
      <c r="D38" s="236">
        <f t="shared" si="4"/>
        <v>32980.898483208191</v>
      </c>
      <c r="E38" s="236">
        <f t="shared" si="4"/>
        <v>32225.405541344466</v>
      </c>
      <c r="F38" s="236">
        <f t="shared" si="4"/>
        <v>33849.548555634508</v>
      </c>
      <c r="G38" s="236">
        <f t="shared" si="4"/>
        <v>33360.276115480003</v>
      </c>
      <c r="H38" s="236">
        <f t="shared" si="4"/>
        <v>32837.583368094318</v>
      </c>
      <c r="I38" s="236">
        <f t="shared" si="4"/>
        <v>33268.282746370205</v>
      </c>
      <c r="J38" s="236">
        <f t="shared" si="4"/>
        <v>31039.41896926803</v>
      </c>
      <c r="K38" s="236">
        <f t="shared" si="4"/>
        <v>25621.00038979328</v>
      </c>
      <c r="L38" s="236">
        <f t="shared" si="4"/>
        <v>27775.066417745315</v>
      </c>
      <c r="M38" s="236">
        <f t="shared" si="4"/>
        <v>27946.22559073185</v>
      </c>
      <c r="N38" s="236">
        <f t="shared" si="4"/>
        <v>26892.250547647545</v>
      </c>
      <c r="O38" s="236">
        <f t="shared" si="4"/>
        <v>27529.619023243442</v>
      </c>
      <c r="P38" s="236">
        <f t="shared" si="4"/>
        <v>27924.76699605356</v>
      </c>
      <c r="Q38" s="236">
        <f t="shared" si="4"/>
        <v>26627.972227502647</v>
      </c>
      <c r="R38" s="236">
        <f t="shared" si="4"/>
        <v>26196.181850830089</v>
      </c>
      <c r="S38" s="236">
        <f t="shared" si="4"/>
        <v>27027.158533289454</v>
      </c>
      <c r="T38" s="236">
        <f t="shared" si="4"/>
        <v>27033.305563457674</v>
      </c>
      <c r="U38" s="236">
        <f t="shared" si="4"/>
        <v>26745.164788944337</v>
      </c>
      <c r="V38" s="236">
        <f t="shared" si="4"/>
        <v>23567.963028168047</v>
      </c>
      <c r="W38" s="236">
        <f t="shared" si="4"/>
        <v>25691.460051342328</v>
      </c>
      <c r="X38" s="236">
        <f t="shared" si="4"/>
        <v>23347.873108757951</v>
      </c>
      <c r="Y38" s="236">
        <f t="shared" si="4"/>
        <v>20674.71872166399</v>
      </c>
      <c r="DA38" s="93"/>
    </row>
    <row r="39" spans="1:105" ht="12" customHeight="1" x14ac:dyDescent="0.25">
      <c r="A39" s="43" t="s">
        <v>106</v>
      </c>
      <c r="B39" s="237">
        <f>ISI!B$53</f>
        <v>10065.334419559365</v>
      </c>
      <c r="C39" s="237">
        <f>ISI!C$53</f>
        <v>9005.5611227432091</v>
      </c>
      <c r="D39" s="237">
        <f>ISI!D$53</f>
        <v>9919.28398320819</v>
      </c>
      <c r="E39" s="237">
        <f>ISI!E$53</f>
        <v>9616.431701344467</v>
      </c>
      <c r="F39" s="237">
        <f>ISI!F$53</f>
        <v>10206.638845634505</v>
      </c>
      <c r="G39" s="237">
        <f>ISI!G$53</f>
        <v>9717.5157154800017</v>
      </c>
      <c r="H39" s="237">
        <f>ISI!H$53</f>
        <v>9790.8350380943157</v>
      </c>
      <c r="I39" s="237">
        <f>ISI!I$53</f>
        <v>9453.1364263702126</v>
      </c>
      <c r="J39" s="237">
        <f>ISI!J$53</f>
        <v>8582.7986892680292</v>
      </c>
      <c r="K39" s="237">
        <f>ISI!K$53</f>
        <v>6174.3424897932791</v>
      </c>
      <c r="L39" s="237">
        <f>ISI!L$53</f>
        <v>7803.517847745311</v>
      </c>
      <c r="M39" s="237">
        <f>ISI!M$53</f>
        <v>7730.9689007318548</v>
      </c>
      <c r="N39" s="237">
        <f>ISI!N$53</f>
        <v>7620.8496076475476</v>
      </c>
      <c r="O39" s="237">
        <f>ISI!O$53</f>
        <v>8077.9621832434404</v>
      </c>
      <c r="P39" s="237">
        <f>ISI!P$53</f>
        <v>8413.9094460535598</v>
      </c>
      <c r="Q39" s="237">
        <f>ISI!Q$53</f>
        <v>7773.0424475026466</v>
      </c>
      <c r="R39" s="237">
        <f>ISI!R$53</f>
        <v>7526.8850108300894</v>
      </c>
      <c r="S39" s="237">
        <f>ISI!S$53</f>
        <v>8369.5064932894547</v>
      </c>
      <c r="T39" s="237">
        <f>ISI!T$53</f>
        <v>8266.8316834576744</v>
      </c>
      <c r="U39" s="237">
        <f>ISI!U$53</f>
        <v>7880.263178944333</v>
      </c>
      <c r="V39" s="237">
        <f>ISI!V$53</f>
        <v>6159.1131881680458</v>
      </c>
      <c r="W39" s="237">
        <f>ISI!W$53</f>
        <v>7196.3730713423274</v>
      </c>
      <c r="X39" s="237">
        <f>ISI!X$53</f>
        <v>6484.7206687579519</v>
      </c>
      <c r="Y39" s="237">
        <f>ISI!Y$53</f>
        <v>4775.6448316639917</v>
      </c>
      <c r="DA39" s="83"/>
    </row>
    <row r="40" spans="1:105" ht="12" customHeight="1" x14ac:dyDescent="0.25">
      <c r="A40" s="44" t="s">
        <v>107</v>
      </c>
      <c r="B40" s="238">
        <f>NFM!B$72</f>
        <v>913.71088999999984</v>
      </c>
      <c r="C40" s="238">
        <f>NFM!C$72</f>
        <v>893.03052000000002</v>
      </c>
      <c r="D40" s="238">
        <f>NFM!D$72</f>
        <v>909.45123999999998</v>
      </c>
      <c r="E40" s="238">
        <f>NFM!E$72</f>
        <v>870.98877000000005</v>
      </c>
      <c r="F40" s="238">
        <f>NFM!F$72</f>
        <v>802.25955999999996</v>
      </c>
      <c r="G40" s="238">
        <f>NFM!G$72</f>
        <v>778.74693000000002</v>
      </c>
      <c r="H40" s="238">
        <f>NFM!H$72</f>
        <v>780.35433</v>
      </c>
      <c r="I40" s="238">
        <f>NFM!I$72</f>
        <v>755.06705999999997</v>
      </c>
      <c r="J40" s="238">
        <f>NFM!J$72</f>
        <v>711.28179</v>
      </c>
      <c r="K40" s="238">
        <f>NFM!K$72</f>
        <v>611.42385000000002</v>
      </c>
      <c r="L40" s="238">
        <f>NFM!L$72</f>
        <v>684.08852999999999</v>
      </c>
      <c r="M40" s="238">
        <f>NFM!M$72</f>
        <v>633.29981000000009</v>
      </c>
      <c r="N40" s="238">
        <f>NFM!N$72</f>
        <v>647.52455999999995</v>
      </c>
      <c r="O40" s="238">
        <f>NFM!O$72</f>
        <v>646.77007000000003</v>
      </c>
      <c r="P40" s="238">
        <f>NFM!P$72</f>
        <v>688.9828</v>
      </c>
      <c r="Q40" s="238">
        <f>NFM!Q$72</f>
        <v>732.51731000000007</v>
      </c>
      <c r="R40" s="238">
        <f>NFM!R$72</f>
        <v>757.17928999999992</v>
      </c>
      <c r="S40" s="238">
        <f>NFM!S$72</f>
        <v>763.73673000000008</v>
      </c>
      <c r="T40" s="238">
        <f>NFM!T$72</f>
        <v>716.85233999999991</v>
      </c>
      <c r="U40" s="238">
        <f>NFM!U$72</f>
        <v>754.76841999999999</v>
      </c>
      <c r="V40" s="238">
        <f>NFM!V$72</f>
        <v>753.75531999999998</v>
      </c>
      <c r="W40" s="238">
        <f>NFM!W$72</f>
        <v>785.93455000000006</v>
      </c>
      <c r="X40" s="238">
        <f>NFM!X$72</f>
        <v>706.31056999999998</v>
      </c>
      <c r="Y40" s="238">
        <f>NFM!Y$72</f>
        <v>694.09327999999994</v>
      </c>
      <c r="DA40" s="94"/>
    </row>
    <row r="41" spans="1:105" ht="12" customHeight="1" x14ac:dyDescent="0.25">
      <c r="A41" s="44" t="s">
        <v>108</v>
      </c>
      <c r="B41" s="238">
        <f>CHI!B$78</f>
        <v>9722.7260700000006</v>
      </c>
      <c r="C41" s="238">
        <f>CHI!C$78</f>
        <v>9393.0314799999996</v>
      </c>
      <c r="D41" s="238">
        <f>CHI!D$78</f>
        <v>8910.5927599999995</v>
      </c>
      <c r="E41" s="238">
        <f>CHI!E$78</f>
        <v>8640.3269299999993</v>
      </c>
      <c r="F41" s="238">
        <f>CHI!F$78</f>
        <v>8975.2536700000001</v>
      </c>
      <c r="G41" s="238">
        <f>CHI!G$78</f>
        <v>9107.1962199999998</v>
      </c>
      <c r="H41" s="238">
        <f>CHI!H$78</f>
        <v>8301.8961600000002</v>
      </c>
      <c r="I41" s="238">
        <f>CHI!I$78</f>
        <v>8743.9032100000004</v>
      </c>
      <c r="J41" s="238">
        <f>CHI!J$78</f>
        <v>8334.5239399999991</v>
      </c>
      <c r="K41" s="238">
        <f>CHI!K$78</f>
        <v>7350.3714</v>
      </c>
      <c r="L41" s="238">
        <f>CHI!L$78</f>
        <v>7276.4490599999999</v>
      </c>
      <c r="M41" s="238">
        <f>CHI!M$78</f>
        <v>7292.4399299999995</v>
      </c>
      <c r="N41" s="238">
        <f>CHI!N$78</f>
        <v>7112.4005299999999</v>
      </c>
      <c r="O41" s="238">
        <f>CHI!O$78</f>
        <v>7193.4203399999997</v>
      </c>
      <c r="P41" s="238">
        <f>CHI!P$78</f>
        <v>7599.9998100000003</v>
      </c>
      <c r="Q41" s="238">
        <f>CHI!Q$78</f>
        <v>7541.51001</v>
      </c>
      <c r="R41" s="238">
        <f>CHI!R$78</f>
        <v>7389.7001600000003</v>
      </c>
      <c r="S41" s="238">
        <f>CHI!S$78</f>
        <v>7651.7060499999998</v>
      </c>
      <c r="T41" s="238">
        <f>CHI!T$78</f>
        <v>7311.326</v>
      </c>
      <c r="U41" s="238">
        <f>CHI!U$78</f>
        <v>7341.9715800000004</v>
      </c>
      <c r="V41" s="238">
        <f>CHI!V$78</f>
        <v>6867.6486400000003</v>
      </c>
      <c r="W41" s="238">
        <f>CHI!W$78</f>
        <v>6930.8979600000002</v>
      </c>
      <c r="X41" s="238">
        <f>CHI!X$78</f>
        <v>5762.2398000000003</v>
      </c>
      <c r="Y41" s="238">
        <f>CHI!Y$78</f>
        <v>5868.6917100000001</v>
      </c>
      <c r="DA41" s="94"/>
    </row>
    <row r="42" spans="1:105" ht="12" customHeight="1" x14ac:dyDescent="0.25">
      <c r="A42" s="44" t="s">
        <v>109</v>
      </c>
      <c r="B42" s="238">
        <f>NMM!B$58</f>
        <v>12337.128980000001</v>
      </c>
      <c r="C42" s="238">
        <f>NMM!C$58</f>
        <v>12276.8493</v>
      </c>
      <c r="D42" s="238">
        <f>NMM!D$58</f>
        <v>12274.590399999999</v>
      </c>
      <c r="E42" s="238">
        <f>NMM!E$58</f>
        <v>12138.956249999999</v>
      </c>
      <c r="F42" s="238">
        <f>NMM!F$58</f>
        <v>12778.32295</v>
      </c>
      <c r="G42" s="238">
        <f>NMM!G$58</f>
        <v>12617.98062</v>
      </c>
      <c r="H42" s="238">
        <f>NMM!H$58</f>
        <v>12976.89149</v>
      </c>
      <c r="I42" s="238">
        <f>NMM!I$58</f>
        <v>13122.370949999999</v>
      </c>
      <c r="J42" s="238">
        <f>NMM!J$58</f>
        <v>12366.140369999999</v>
      </c>
      <c r="K42" s="238">
        <f>NMM!K$58</f>
        <v>10549.14162</v>
      </c>
      <c r="L42" s="238">
        <f>NMM!L$58</f>
        <v>11019.977339999999</v>
      </c>
      <c r="M42" s="238">
        <f>NMM!M$58</f>
        <v>11335.199409999999</v>
      </c>
      <c r="N42" s="238">
        <f>NMM!N$58</f>
        <v>10595.620140000001</v>
      </c>
      <c r="O42" s="238">
        <f>NMM!O$58</f>
        <v>10621.25909</v>
      </c>
      <c r="P42" s="238">
        <f>NMM!P$58</f>
        <v>10234.29003</v>
      </c>
      <c r="Q42" s="238">
        <f>NMM!Q$58</f>
        <v>9687.3104500000009</v>
      </c>
      <c r="R42" s="238">
        <f>NMM!R$58</f>
        <v>9594.5567599999995</v>
      </c>
      <c r="S42" s="238">
        <f>NMM!S$58</f>
        <v>9500.9306500000002</v>
      </c>
      <c r="T42" s="238">
        <f>NMM!T$58</f>
        <v>9936.1861700000009</v>
      </c>
      <c r="U42" s="238">
        <f>NMM!U$58</f>
        <v>10016.10853</v>
      </c>
      <c r="V42" s="238">
        <f>NMM!V$58</f>
        <v>9054.1464400000004</v>
      </c>
      <c r="W42" s="238">
        <f>NMM!W$58</f>
        <v>9740.4347400000006</v>
      </c>
      <c r="X42" s="238">
        <f>NMM!X$58</f>
        <v>9262.1408599999995</v>
      </c>
      <c r="Y42" s="238">
        <f>NMM!Y$58</f>
        <v>8396.5232400000004</v>
      </c>
      <c r="DA42" s="94"/>
    </row>
    <row r="43" spans="1:105" ht="12" customHeight="1" x14ac:dyDescent="0.25">
      <c r="A43" s="45" t="s">
        <v>110</v>
      </c>
      <c r="B43" s="239">
        <v>1115.73801</v>
      </c>
      <c r="C43" s="239">
        <v>1109.5209299999999</v>
      </c>
      <c r="D43" s="239">
        <v>966.98009999999999</v>
      </c>
      <c r="E43" s="239">
        <v>958.70189000000005</v>
      </c>
      <c r="F43" s="239">
        <v>1087.0735299999999</v>
      </c>
      <c r="G43" s="239">
        <v>1138.83663</v>
      </c>
      <c r="H43" s="239">
        <v>987.60635000000002</v>
      </c>
      <c r="I43" s="239">
        <v>1193.8051</v>
      </c>
      <c r="J43" s="239">
        <v>1044.67418</v>
      </c>
      <c r="K43" s="239">
        <v>935.72103000000004</v>
      </c>
      <c r="L43" s="239">
        <v>991.03363999999999</v>
      </c>
      <c r="M43" s="239">
        <v>954.31753999999989</v>
      </c>
      <c r="N43" s="239">
        <v>915.85570999999993</v>
      </c>
      <c r="O43" s="239">
        <v>990.20733999999993</v>
      </c>
      <c r="P43" s="239">
        <v>987.58490999999992</v>
      </c>
      <c r="Q43" s="239">
        <v>893.59200999999996</v>
      </c>
      <c r="R43" s="239">
        <v>927.8606299999999</v>
      </c>
      <c r="S43" s="239">
        <v>741.27860999999996</v>
      </c>
      <c r="T43" s="239">
        <v>802.10937000000001</v>
      </c>
      <c r="U43" s="239">
        <v>752.05308000000002</v>
      </c>
      <c r="V43" s="239">
        <v>733.29944</v>
      </c>
      <c r="W43" s="239">
        <v>1037.8197299999999</v>
      </c>
      <c r="X43" s="239">
        <v>1132.4612099999999</v>
      </c>
      <c r="Y43" s="239">
        <v>939.76566000000003</v>
      </c>
      <c r="DA43" s="84" t="s">
        <v>111</v>
      </c>
    </row>
    <row r="45" spans="1:105" ht="15" customHeight="1" x14ac:dyDescent="0.25">
      <c r="A45" s="32" t="s">
        <v>112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DA45" s="88"/>
    </row>
    <row r="47" spans="1:105" ht="12" customHeight="1" x14ac:dyDescent="0.25">
      <c r="A47" s="35" t="str">
        <f>$A$5</f>
        <v>All industrial sectors</v>
      </c>
      <c r="B47" s="232">
        <f t="shared" ref="B47:Y47" si="5">SUM(B48:B55)</f>
        <v>1</v>
      </c>
      <c r="C47" s="232">
        <f t="shared" si="5"/>
        <v>1</v>
      </c>
      <c r="D47" s="232">
        <f t="shared" si="5"/>
        <v>1</v>
      </c>
      <c r="E47" s="232">
        <f t="shared" si="5"/>
        <v>1</v>
      </c>
      <c r="F47" s="232">
        <f t="shared" si="5"/>
        <v>1</v>
      </c>
      <c r="G47" s="232">
        <f t="shared" si="5"/>
        <v>0.99999999999999989</v>
      </c>
      <c r="H47" s="232">
        <f t="shared" si="5"/>
        <v>1</v>
      </c>
      <c r="I47" s="232">
        <f t="shared" si="5"/>
        <v>1</v>
      </c>
      <c r="J47" s="232">
        <f t="shared" si="5"/>
        <v>1</v>
      </c>
      <c r="K47" s="232">
        <f t="shared" si="5"/>
        <v>1</v>
      </c>
      <c r="L47" s="232">
        <f t="shared" si="5"/>
        <v>1</v>
      </c>
      <c r="M47" s="232">
        <f t="shared" si="5"/>
        <v>1</v>
      </c>
      <c r="N47" s="232">
        <f t="shared" si="5"/>
        <v>1</v>
      </c>
      <c r="O47" s="232">
        <f t="shared" si="5"/>
        <v>1</v>
      </c>
      <c r="P47" s="232">
        <f t="shared" si="5"/>
        <v>1</v>
      </c>
      <c r="Q47" s="232">
        <f t="shared" si="5"/>
        <v>1</v>
      </c>
      <c r="R47" s="232">
        <f t="shared" si="5"/>
        <v>1</v>
      </c>
      <c r="S47" s="232">
        <f t="shared" si="5"/>
        <v>1.0000000000000002</v>
      </c>
      <c r="T47" s="232">
        <f t="shared" si="5"/>
        <v>1</v>
      </c>
      <c r="U47" s="232">
        <f t="shared" si="5"/>
        <v>1</v>
      </c>
      <c r="V47" s="232">
        <f t="shared" si="5"/>
        <v>1</v>
      </c>
      <c r="W47" s="232">
        <f t="shared" si="5"/>
        <v>1</v>
      </c>
      <c r="X47" s="232">
        <f t="shared" si="5"/>
        <v>1</v>
      </c>
      <c r="Y47" s="232">
        <f t="shared" si="5"/>
        <v>0.99999999999999989</v>
      </c>
      <c r="DA47" s="95"/>
    </row>
    <row r="48" spans="1:105" ht="12" customHeight="1" x14ac:dyDescent="0.25">
      <c r="A48" s="173" t="s">
        <v>91</v>
      </c>
      <c r="B48" s="233">
        <f t="shared" ref="B48:Y48" si="6">IF(B6=0,0,B6/B$5)</f>
        <v>0</v>
      </c>
      <c r="C48" s="233">
        <f t="shared" si="6"/>
        <v>0</v>
      </c>
      <c r="D48" s="233">
        <f t="shared" si="6"/>
        <v>0</v>
      </c>
      <c r="E48" s="233">
        <f t="shared" si="6"/>
        <v>0</v>
      </c>
      <c r="F48" s="233">
        <f t="shared" si="6"/>
        <v>0</v>
      </c>
      <c r="G48" s="233">
        <f t="shared" si="6"/>
        <v>0</v>
      </c>
      <c r="H48" s="233">
        <f t="shared" si="6"/>
        <v>0</v>
      </c>
      <c r="I48" s="233">
        <f t="shared" si="6"/>
        <v>0</v>
      </c>
      <c r="J48" s="233">
        <f t="shared" si="6"/>
        <v>0</v>
      </c>
      <c r="K48" s="233">
        <f t="shared" si="6"/>
        <v>0</v>
      </c>
      <c r="L48" s="233">
        <f t="shared" si="6"/>
        <v>0</v>
      </c>
      <c r="M48" s="233">
        <f t="shared" si="6"/>
        <v>0</v>
      </c>
      <c r="N48" s="233">
        <f t="shared" si="6"/>
        <v>0</v>
      </c>
      <c r="O48" s="233">
        <f t="shared" si="6"/>
        <v>0</v>
      </c>
      <c r="P48" s="233">
        <f t="shared" si="6"/>
        <v>0</v>
      </c>
      <c r="Q48" s="233">
        <f t="shared" si="6"/>
        <v>0</v>
      </c>
      <c r="R48" s="233">
        <f t="shared" si="6"/>
        <v>0</v>
      </c>
      <c r="S48" s="233">
        <f t="shared" si="6"/>
        <v>0</v>
      </c>
      <c r="T48" s="233">
        <f t="shared" si="6"/>
        <v>0</v>
      </c>
      <c r="U48" s="233">
        <f t="shared" si="6"/>
        <v>0</v>
      </c>
      <c r="V48" s="233">
        <f t="shared" si="6"/>
        <v>0</v>
      </c>
      <c r="W48" s="233">
        <f t="shared" si="6"/>
        <v>0</v>
      </c>
      <c r="X48" s="233">
        <f t="shared" si="6"/>
        <v>0</v>
      </c>
      <c r="Y48" s="233">
        <f t="shared" si="6"/>
        <v>0</v>
      </c>
      <c r="DA48" s="177"/>
    </row>
    <row r="49" spans="1:105" ht="12" customHeight="1" x14ac:dyDescent="0.25">
      <c r="A49" s="173" t="s">
        <v>92</v>
      </c>
      <c r="B49" s="233">
        <f t="shared" ref="B49:Y49" si="7">IF(B7=0,0,B7/B$5)</f>
        <v>0</v>
      </c>
      <c r="C49" s="233">
        <f t="shared" si="7"/>
        <v>0</v>
      </c>
      <c r="D49" s="233">
        <f t="shared" si="7"/>
        <v>0</v>
      </c>
      <c r="E49" s="233">
        <f t="shared" si="7"/>
        <v>0</v>
      </c>
      <c r="F49" s="233">
        <f t="shared" si="7"/>
        <v>0</v>
      </c>
      <c r="G49" s="233">
        <f t="shared" si="7"/>
        <v>0</v>
      </c>
      <c r="H49" s="233">
        <f t="shared" si="7"/>
        <v>0</v>
      </c>
      <c r="I49" s="233">
        <f t="shared" si="7"/>
        <v>0</v>
      </c>
      <c r="J49" s="233">
        <f t="shared" si="7"/>
        <v>0</v>
      </c>
      <c r="K49" s="233">
        <f t="shared" si="7"/>
        <v>0</v>
      </c>
      <c r="L49" s="233">
        <f t="shared" si="7"/>
        <v>0</v>
      </c>
      <c r="M49" s="233">
        <f t="shared" si="7"/>
        <v>0</v>
      </c>
      <c r="N49" s="233">
        <f t="shared" si="7"/>
        <v>0</v>
      </c>
      <c r="O49" s="233">
        <f t="shared" si="7"/>
        <v>0</v>
      </c>
      <c r="P49" s="233">
        <f t="shared" si="7"/>
        <v>0</v>
      </c>
      <c r="Q49" s="233">
        <f t="shared" si="7"/>
        <v>0</v>
      </c>
      <c r="R49" s="233">
        <f t="shared" si="7"/>
        <v>0</v>
      </c>
      <c r="S49" s="233">
        <f t="shared" si="7"/>
        <v>0</v>
      </c>
      <c r="T49" s="233">
        <f t="shared" si="7"/>
        <v>0</v>
      </c>
      <c r="U49" s="233">
        <f t="shared" si="7"/>
        <v>0</v>
      </c>
      <c r="V49" s="233">
        <f t="shared" si="7"/>
        <v>0</v>
      </c>
      <c r="W49" s="233">
        <f t="shared" si="7"/>
        <v>0</v>
      </c>
      <c r="X49" s="233">
        <f t="shared" si="7"/>
        <v>0</v>
      </c>
      <c r="Y49" s="233">
        <f t="shared" si="7"/>
        <v>0</v>
      </c>
      <c r="DA49" s="177"/>
    </row>
    <row r="50" spans="1:105" ht="12" customHeight="1" x14ac:dyDescent="0.25">
      <c r="A50" s="173" t="s">
        <v>93</v>
      </c>
      <c r="B50" s="233">
        <f t="shared" ref="B50:Y50" si="8">IF(B8=0,0,B8/B$5)</f>
        <v>0</v>
      </c>
      <c r="C50" s="233">
        <f t="shared" si="8"/>
        <v>0</v>
      </c>
      <c r="D50" s="233">
        <f t="shared" si="8"/>
        <v>0</v>
      </c>
      <c r="E50" s="233">
        <f t="shared" si="8"/>
        <v>0</v>
      </c>
      <c r="F50" s="233">
        <f t="shared" si="8"/>
        <v>0</v>
      </c>
      <c r="G50" s="233">
        <f t="shared" si="8"/>
        <v>0</v>
      </c>
      <c r="H50" s="233">
        <f t="shared" si="8"/>
        <v>0</v>
      </c>
      <c r="I50" s="233">
        <f t="shared" si="8"/>
        <v>0</v>
      </c>
      <c r="J50" s="233">
        <f t="shared" si="8"/>
        <v>0</v>
      </c>
      <c r="K50" s="233">
        <f t="shared" si="8"/>
        <v>0</v>
      </c>
      <c r="L50" s="233">
        <f t="shared" si="8"/>
        <v>0</v>
      </c>
      <c r="M50" s="233">
        <f t="shared" si="8"/>
        <v>0</v>
      </c>
      <c r="N50" s="233">
        <f t="shared" si="8"/>
        <v>0</v>
      </c>
      <c r="O50" s="233">
        <f t="shared" si="8"/>
        <v>0</v>
      </c>
      <c r="P50" s="233">
        <f t="shared" si="8"/>
        <v>0</v>
      </c>
      <c r="Q50" s="233">
        <f t="shared" si="8"/>
        <v>0</v>
      </c>
      <c r="R50" s="233">
        <f t="shared" si="8"/>
        <v>0</v>
      </c>
      <c r="S50" s="233">
        <f t="shared" si="8"/>
        <v>0</v>
      </c>
      <c r="T50" s="233">
        <f t="shared" si="8"/>
        <v>0</v>
      </c>
      <c r="U50" s="233">
        <f t="shared" si="8"/>
        <v>0</v>
      </c>
      <c r="V50" s="233">
        <f t="shared" si="8"/>
        <v>0</v>
      </c>
      <c r="W50" s="233">
        <f t="shared" si="8"/>
        <v>0</v>
      </c>
      <c r="X50" s="233">
        <f t="shared" si="8"/>
        <v>0</v>
      </c>
      <c r="Y50" s="233">
        <f t="shared" si="8"/>
        <v>0</v>
      </c>
      <c r="DA50" s="177"/>
    </row>
    <row r="51" spans="1:105" ht="12" customHeight="1" x14ac:dyDescent="0.25">
      <c r="A51" s="173" t="s">
        <v>94</v>
      </c>
      <c r="B51" s="233">
        <f t="shared" ref="B51:Y51" si="9">IF(B9=0,0,B9/B$5)</f>
        <v>0</v>
      </c>
      <c r="C51" s="233">
        <f t="shared" si="9"/>
        <v>0</v>
      </c>
      <c r="D51" s="233">
        <f t="shared" si="9"/>
        <v>0</v>
      </c>
      <c r="E51" s="233">
        <f t="shared" si="9"/>
        <v>0</v>
      </c>
      <c r="F51" s="233">
        <f t="shared" si="9"/>
        <v>0</v>
      </c>
      <c r="G51" s="233">
        <f t="shared" si="9"/>
        <v>0</v>
      </c>
      <c r="H51" s="233">
        <f t="shared" si="9"/>
        <v>0</v>
      </c>
      <c r="I51" s="233">
        <f t="shared" si="9"/>
        <v>0</v>
      </c>
      <c r="J51" s="233">
        <f t="shared" si="9"/>
        <v>0</v>
      </c>
      <c r="K51" s="233">
        <f t="shared" si="9"/>
        <v>0</v>
      </c>
      <c r="L51" s="233">
        <f t="shared" si="9"/>
        <v>0</v>
      </c>
      <c r="M51" s="233">
        <f t="shared" si="9"/>
        <v>0</v>
      </c>
      <c r="N51" s="233">
        <f t="shared" si="9"/>
        <v>0</v>
      </c>
      <c r="O51" s="233">
        <f t="shared" si="9"/>
        <v>0</v>
      </c>
      <c r="P51" s="233">
        <f t="shared" si="9"/>
        <v>0</v>
      </c>
      <c r="Q51" s="233">
        <f t="shared" si="9"/>
        <v>0</v>
      </c>
      <c r="R51" s="233">
        <f t="shared" si="9"/>
        <v>0</v>
      </c>
      <c r="S51" s="233">
        <f t="shared" si="9"/>
        <v>0</v>
      </c>
      <c r="T51" s="233">
        <f t="shared" si="9"/>
        <v>0</v>
      </c>
      <c r="U51" s="233">
        <f t="shared" si="9"/>
        <v>0</v>
      </c>
      <c r="V51" s="233">
        <f t="shared" si="9"/>
        <v>0</v>
      </c>
      <c r="W51" s="233">
        <f t="shared" si="9"/>
        <v>0</v>
      </c>
      <c r="X51" s="233">
        <f t="shared" si="9"/>
        <v>0</v>
      </c>
      <c r="Y51" s="233">
        <f t="shared" si="9"/>
        <v>0</v>
      </c>
      <c r="DA51" s="177"/>
    </row>
    <row r="52" spans="1:105" ht="12" customHeight="1" x14ac:dyDescent="0.25">
      <c r="A52" s="173" t="s">
        <v>95</v>
      </c>
      <c r="B52" s="233">
        <f t="shared" ref="B52:Y52" si="10">IF(B10=0,0,B10/B$5)</f>
        <v>1.4903100555436116E-2</v>
      </c>
      <c r="C52" s="233">
        <f t="shared" si="10"/>
        <v>1.6092904209224546E-2</v>
      </c>
      <c r="D52" s="233">
        <f t="shared" si="10"/>
        <v>1.5741672729942896E-2</v>
      </c>
      <c r="E52" s="233">
        <f t="shared" si="10"/>
        <v>1.6561400322877388E-2</v>
      </c>
      <c r="F52" s="233">
        <f t="shared" si="10"/>
        <v>1.431400598678232E-2</v>
      </c>
      <c r="G52" s="233">
        <f t="shared" si="10"/>
        <v>1.0925811927587356E-2</v>
      </c>
      <c r="H52" s="233">
        <f t="shared" si="10"/>
        <v>1.065206017197822E-2</v>
      </c>
      <c r="I52" s="233">
        <f t="shared" si="10"/>
        <v>1.1039667093151836E-2</v>
      </c>
      <c r="J52" s="233">
        <f t="shared" si="10"/>
        <v>1.154439906335316E-2</v>
      </c>
      <c r="K52" s="233">
        <f t="shared" si="10"/>
        <v>9.9000038650501037E-3</v>
      </c>
      <c r="L52" s="233">
        <f t="shared" si="10"/>
        <v>1.0471089491769276E-2</v>
      </c>
      <c r="M52" s="233">
        <f t="shared" si="10"/>
        <v>1.3066879659114095E-2</v>
      </c>
      <c r="N52" s="233">
        <f t="shared" si="10"/>
        <v>1.2993749016417571E-2</v>
      </c>
      <c r="O52" s="233">
        <f t="shared" si="10"/>
        <v>1.3486231570703918E-2</v>
      </c>
      <c r="P52" s="233">
        <f t="shared" si="10"/>
        <v>1.2338111482928151E-2</v>
      </c>
      <c r="Q52" s="233">
        <f t="shared" si="10"/>
        <v>1.2467938069350166E-2</v>
      </c>
      <c r="R52" s="233">
        <f t="shared" si="10"/>
        <v>1.2781080731494971E-2</v>
      </c>
      <c r="S52" s="233">
        <f t="shared" si="10"/>
        <v>1.1917845365382096E-2</v>
      </c>
      <c r="T52" s="233">
        <f t="shared" si="10"/>
        <v>1.1468041463066559E-2</v>
      </c>
      <c r="U52" s="233">
        <f t="shared" si="10"/>
        <v>1.1379144557443341E-2</v>
      </c>
      <c r="V52" s="233">
        <f t="shared" si="10"/>
        <v>1.1367006125983953E-2</v>
      </c>
      <c r="W52" s="233">
        <f t="shared" si="10"/>
        <v>1.1402165359420766E-2</v>
      </c>
      <c r="X52" s="233">
        <f t="shared" si="10"/>
        <v>1.1529258130470085E-2</v>
      </c>
      <c r="Y52" s="233">
        <f t="shared" si="10"/>
        <v>1.1593734085846246E-2</v>
      </c>
      <c r="DA52" s="177"/>
    </row>
    <row r="53" spans="1:105" ht="12" customHeight="1" x14ac:dyDescent="0.25">
      <c r="A53" s="40" t="str">
        <f>$A$16</f>
        <v>Steam processes</v>
      </c>
      <c r="B53" s="234">
        <f t="shared" ref="B53:Y53" si="11">IF(B16=0,0,B16/B$5)</f>
        <v>0.29462815216418275</v>
      </c>
      <c r="C53" s="234">
        <f t="shared" si="11"/>
        <v>0.2994501472593129</v>
      </c>
      <c r="D53" s="234">
        <f t="shared" si="11"/>
        <v>0.28362970062397669</v>
      </c>
      <c r="E53" s="234">
        <f t="shared" si="11"/>
        <v>0.28500395070978002</v>
      </c>
      <c r="F53" s="234">
        <f t="shared" si="11"/>
        <v>0.26799732209967808</v>
      </c>
      <c r="G53" s="234">
        <f t="shared" si="11"/>
        <v>0.25799123913461602</v>
      </c>
      <c r="H53" s="234">
        <f t="shared" si="11"/>
        <v>0.26367689556158602</v>
      </c>
      <c r="I53" s="234">
        <f t="shared" si="11"/>
        <v>0.24560467540161676</v>
      </c>
      <c r="J53" s="234">
        <f t="shared" si="11"/>
        <v>0.25533893133601643</v>
      </c>
      <c r="K53" s="234">
        <f t="shared" si="11"/>
        <v>0.2471839198289815</v>
      </c>
      <c r="L53" s="234">
        <f t="shared" si="11"/>
        <v>0.25378215204311472</v>
      </c>
      <c r="M53" s="234">
        <f t="shared" si="11"/>
        <v>0.25914515538656913</v>
      </c>
      <c r="N53" s="234">
        <f t="shared" si="11"/>
        <v>0.25906478941806277</v>
      </c>
      <c r="O53" s="234">
        <f t="shared" si="11"/>
        <v>0.25894996391628572</v>
      </c>
      <c r="P53" s="234">
        <f t="shared" si="11"/>
        <v>0.24803265302805175</v>
      </c>
      <c r="Q53" s="234">
        <f t="shared" si="11"/>
        <v>0.25021052135117161</v>
      </c>
      <c r="R53" s="234">
        <f t="shared" si="11"/>
        <v>0.24710201730461862</v>
      </c>
      <c r="S53" s="234">
        <f t="shared" si="11"/>
        <v>0.23900307978424173</v>
      </c>
      <c r="T53" s="234">
        <f t="shared" si="11"/>
        <v>0.24000051214252463</v>
      </c>
      <c r="U53" s="234">
        <f t="shared" si="11"/>
        <v>0.22682372397686199</v>
      </c>
      <c r="V53" s="234">
        <f t="shared" si="11"/>
        <v>0.23138249375953859</v>
      </c>
      <c r="W53" s="234">
        <f t="shared" si="11"/>
        <v>0.2243527121384844</v>
      </c>
      <c r="X53" s="234">
        <f t="shared" si="11"/>
        <v>0.21820424106727815</v>
      </c>
      <c r="Y53" s="234">
        <f t="shared" si="11"/>
        <v>0.22088797354572182</v>
      </c>
      <c r="DA53" s="96"/>
    </row>
    <row r="54" spans="1:105" ht="12" customHeight="1" x14ac:dyDescent="0.25">
      <c r="A54" s="41" t="str">
        <f>$A$27</f>
        <v>Other energy use related</v>
      </c>
      <c r="B54" s="235">
        <f t="shared" ref="B54:Y54" si="12">IF(B27=0,0,B27/B$5)</f>
        <v>0.29324853876984192</v>
      </c>
      <c r="C54" s="235">
        <f t="shared" si="12"/>
        <v>0.31615613625569089</v>
      </c>
      <c r="D54" s="235">
        <f t="shared" si="12"/>
        <v>0.32001522952172279</v>
      </c>
      <c r="E54" s="235">
        <f t="shared" si="12"/>
        <v>0.32006859200036919</v>
      </c>
      <c r="F54" s="235">
        <f t="shared" si="12"/>
        <v>0.31267793406991312</v>
      </c>
      <c r="G54" s="235">
        <f t="shared" si="12"/>
        <v>0.33699233833065823</v>
      </c>
      <c r="H54" s="235">
        <f t="shared" si="12"/>
        <v>0.33170742643788864</v>
      </c>
      <c r="I54" s="235">
        <f t="shared" si="12"/>
        <v>0.34098424568536284</v>
      </c>
      <c r="J54" s="235">
        <f t="shared" si="12"/>
        <v>0.34139883227323664</v>
      </c>
      <c r="K54" s="235">
        <f t="shared" si="12"/>
        <v>0.34138397241514307</v>
      </c>
      <c r="L54" s="235">
        <f t="shared" si="12"/>
        <v>0.33380065083147142</v>
      </c>
      <c r="M54" s="235">
        <f t="shared" si="12"/>
        <v>0.35091763631466394</v>
      </c>
      <c r="N54" s="235">
        <f t="shared" si="12"/>
        <v>0.35289465737383985</v>
      </c>
      <c r="O54" s="235">
        <f t="shared" si="12"/>
        <v>0.34842498966793639</v>
      </c>
      <c r="P54" s="235">
        <f t="shared" si="12"/>
        <v>0.34245587209512984</v>
      </c>
      <c r="Q54" s="235">
        <f t="shared" si="12"/>
        <v>0.34415802781558269</v>
      </c>
      <c r="R54" s="235">
        <f t="shared" si="12"/>
        <v>0.35302075164158686</v>
      </c>
      <c r="S54" s="235">
        <f t="shared" si="12"/>
        <v>0.339324015272641</v>
      </c>
      <c r="T54" s="235">
        <f t="shared" si="12"/>
        <v>0.34359950317153787</v>
      </c>
      <c r="U54" s="235">
        <f t="shared" si="12"/>
        <v>0.35084610904908026</v>
      </c>
      <c r="V54" s="235">
        <f t="shared" si="12"/>
        <v>0.35201783933376185</v>
      </c>
      <c r="W54" s="235">
        <f t="shared" si="12"/>
        <v>0.35962809154131331</v>
      </c>
      <c r="X54" s="235">
        <f t="shared" si="12"/>
        <v>0.36402232523971984</v>
      </c>
      <c r="Y54" s="235">
        <f t="shared" si="12"/>
        <v>0.37084397615689663</v>
      </c>
      <c r="DA54" s="97"/>
    </row>
    <row r="55" spans="1:105" ht="12" customHeight="1" x14ac:dyDescent="0.25">
      <c r="A55" s="42" t="s">
        <v>105</v>
      </c>
      <c r="B55" s="240">
        <f t="shared" ref="B55:Y55" si="13">IF(B38=0,0,B38/B$5)</f>
        <v>0.3972202085105393</v>
      </c>
      <c r="C55" s="240">
        <f t="shared" si="13"/>
        <v>0.36830081227577161</v>
      </c>
      <c r="D55" s="240">
        <f t="shared" si="13"/>
        <v>0.3806133971243576</v>
      </c>
      <c r="E55" s="240">
        <f t="shared" si="13"/>
        <v>0.37836605696697334</v>
      </c>
      <c r="F55" s="240">
        <f t="shared" si="13"/>
        <v>0.40501073784362651</v>
      </c>
      <c r="G55" s="240">
        <f t="shared" si="13"/>
        <v>0.39409061060713835</v>
      </c>
      <c r="H55" s="240">
        <f t="shared" si="13"/>
        <v>0.39396361782854705</v>
      </c>
      <c r="I55" s="240">
        <f t="shared" si="13"/>
        <v>0.40237141181986857</v>
      </c>
      <c r="J55" s="240">
        <f t="shared" si="13"/>
        <v>0.39171783732739374</v>
      </c>
      <c r="K55" s="240">
        <f t="shared" si="13"/>
        <v>0.40153210389082522</v>
      </c>
      <c r="L55" s="240">
        <f t="shared" si="13"/>
        <v>0.40194610763364458</v>
      </c>
      <c r="M55" s="240">
        <f t="shared" si="13"/>
        <v>0.37687032863965286</v>
      </c>
      <c r="N55" s="240">
        <f t="shared" si="13"/>
        <v>0.37504680419167991</v>
      </c>
      <c r="O55" s="240">
        <f t="shared" si="13"/>
        <v>0.37913881484507389</v>
      </c>
      <c r="P55" s="240">
        <f t="shared" si="13"/>
        <v>0.39717336339389031</v>
      </c>
      <c r="Q55" s="240">
        <f t="shared" si="13"/>
        <v>0.39316351276389555</v>
      </c>
      <c r="R55" s="240">
        <f t="shared" si="13"/>
        <v>0.38709615032229955</v>
      </c>
      <c r="S55" s="240">
        <f t="shared" si="13"/>
        <v>0.40975505957773534</v>
      </c>
      <c r="T55" s="240">
        <f t="shared" si="13"/>
        <v>0.40493194322287096</v>
      </c>
      <c r="U55" s="240">
        <f t="shared" si="13"/>
        <v>0.41095102241661441</v>
      </c>
      <c r="V55" s="240">
        <f t="shared" si="13"/>
        <v>0.40523266078071568</v>
      </c>
      <c r="W55" s="240">
        <f t="shared" si="13"/>
        <v>0.40461703096078144</v>
      </c>
      <c r="X55" s="240">
        <f t="shared" si="13"/>
        <v>0.40624417556253201</v>
      </c>
      <c r="Y55" s="240">
        <f t="shared" si="13"/>
        <v>0.39667431621153526</v>
      </c>
      <c r="DA55" s="93"/>
    </row>
  </sheetData>
  <conditionalFormatting sqref="B6:Y15">
    <cfRule type="cellIs" dxfId="119" priority="84" operator="lessThan">
      <formula>0</formula>
    </cfRule>
  </conditionalFormatting>
  <conditionalFormatting sqref="B17:Y26">
    <cfRule type="cellIs" dxfId="118" priority="71" operator="lessThan">
      <formula>0</formula>
    </cfRule>
  </conditionalFormatting>
  <conditionalFormatting sqref="B28:Y37">
    <cfRule type="cellIs" dxfId="117" priority="64" operator="lessThan">
      <formula>0</formula>
    </cfRule>
  </conditionalFormatting>
  <conditionalFormatting sqref="B48:Y52">
    <cfRule type="cellIs" dxfId="116" priority="66" operator="lessThan">
      <formula>0</formula>
    </cfRule>
  </conditionalFormatting>
  <conditionalFormatting sqref="DA6:DA15">
    <cfRule type="cellIs" dxfId="115" priority="21" operator="lessThan">
      <formula>0</formula>
    </cfRule>
  </conditionalFormatting>
  <conditionalFormatting sqref="DA17:DA26">
    <cfRule type="cellIs" dxfId="114" priority="8" operator="lessThan">
      <formula>0</formula>
    </cfRule>
  </conditionalFormatting>
  <conditionalFormatting sqref="DA28:DA37">
    <cfRule type="cellIs" dxfId="113" priority="1" operator="lessThan">
      <formula>0</formula>
    </cfRule>
  </conditionalFormatting>
  <conditionalFormatting sqref="DA48:DA52">
    <cfRule type="cellIs" dxfId="112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FR: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3" spans="1:105" ht="12" customHeight="1" x14ac:dyDescent="0.25">
      <c r="A3" s="30" t="s">
        <v>57</v>
      </c>
      <c r="B3" s="203">
        <f t="shared" ref="B3:Y3" si="0">SUM(B4:B5)</f>
        <v>8692.3054764518965</v>
      </c>
      <c r="C3" s="203">
        <f t="shared" si="0"/>
        <v>7605.9073761231421</v>
      </c>
      <c r="D3" s="203">
        <f t="shared" si="0"/>
        <v>6723.2676843323261</v>
      </c>
      <c r="E3" s="203">
        <f t="shared" si="0"/>
        <v>6283.6233830078281</v>
      </c>
      <c r="F3" s="203">
        <f t="shared" si="0"/>
        <v>7144.4796103621593</v>
      </c>
      <c r="G3" s="203">
        <f t="shared" si="0"/>
        <v>7398.3194091838568</v>
      </c>
      <c r="H3" s="203">
        <f t="shared" si="0"/>
        <v>7164.0663122254573</v>
      </c>
      <c r="I3" s="203">
        <f t="shared" si="0"/>
        <v>8065.1566421752477</v>
      </c>
      <c r="J3" s="203">
        <f t="shared" si="0"/>
        <v>8179.6246996364152</v>
      </c>
      <c r="K3" s="203">
        <f t="shared" si="0"/>
        <v>5575.8048661321209</v>
      </c>
      <c r="L3" s="203">
        <f t="shared" si="0"/>
        <v>5696.2334936573488</v>
      </c>
      <c r="M3" s="203">
        <f t="shared" si="0"/>
        <v>6820.9081149716767</v>
      </c>
      <c r="N3" s="203">
        <f t="shared" si="0"/>
        <v>4691.9828884035442</v>
      </c>
      <c r="O3" s="203">
        <f t="shared" si="0"/>
        <v>4774.730188310743</v>
      </c>
      <c r="P3" s="203">
        <f t="shared" si="0"/>
        <v>4251.4287360526996</v>
      </c>
      <c r="Q3" s="203">
        <f t="shared" si="0"/>
        <v>4465.1955741715828</v>
      </c>
      <c r="R3" s="203">
        <f t="shared" si="0"/>
        <v>3966.6375459128822</v>
      </c>
      <c r="S3" s="203">
        <f t="shared" si="0"/>
        <v>4695.14823128445</v>
      </c>
      <c r="T3" s="203">
        <f t="shared" si="0"/>
        <v>4842.6883887327313</v>
      </c>
      <c r="U3" s="203">
        <f t="shared" si="0"/>
        <v>3573.4967820455654</v>
      </c>
      <c r="V3" s="203">
        <f t="shared" si="0"/>
        <v>2576.4544898154304</v>
      </c>
      <c r="W3" s="203">
        <f t="shared" si="0"/>
        <v>3806.4831217784867</v>
      </c>
      <c r="X3" s="203">
        <f t="shared" si="0"/>
        <v>7390.0676456953388</v>
      </c>
      <c r="Y3" s="203">
        <f t="shared" si="0"/>
        <v>6869.54571285561</v>
      </c>
      <c r="DA3" s="112"/>
    </row>
    <row r="4" spans="1:105" ht="12" customHeight="1" x14ac:dyDescent="0.25">
      <c r="A4" s="50" t="s">
        <v>43</v>
      </c>
      <c r="B4" s="241">
        <v>5488.4927886979967</v>
      </c>
      <c r="C4" s="241">
        <v>4639.9243960769982</v>
      </c>
      <c r="D4" s="241">
        <v>4357.003032611221</v>
      </c>
      <c r="E4" s="241">
        <v>4048.246087699159</v>
      </c>
      <c r="F4" s="241">
        <v>4645.4222311242984</v>
      </c>
      <c r="G4" s="241">
        <v>4882.0970261078619</v>
      </c>
      <c r="H4" s="241">
        <v>4672.6074263533083</v>
      </c>
      <c r="I4" s="241">
        <v>5219.4664403196557</v>
      </c>
      <c r="J4" s="241">
        <v>5150.8367480032457</v>
      </c>
      <c r="K4" s="241">
        <v>3521.60736867383</v>
      </c>
      <c r="L4" s="241">
        <v>3823.5264548877408</v>
      </c>
      <c r="M4" s="241">
        <v>4399.8365314497541</v>
      </c>
      <c r="N4" s="241">
        <v>3036.86952012137</v>
      </c>
      <c r="O4" s="241">
        <v>3278.8976449742768</v>
      </c>
      <c r="P4" s="241">
        <v>2966.8669891129261</v>
      </c>
      <c r="Q4" s="241">
        <v>3092.2998076791582</v>
      </c>
      <c r="R4" s="241">
        <v>2771.802547958634</v>
      </c>
      <c r="S4" s="241">
        <v>3395.256579852135</v>
      </c>
      <c r="T4" s="241">
        <v>3481.2025006804602</v>
      </c>
      <c r="U4" s="241">
        <v>2623.6607916690318</v>
      </c>
      <c r="V4" s="241">
        <v>1842.894786322219</v>
      </c>
      <c r="W4" s="241">
        <v>2709.9661217771768</v>
      </c>
      <c r="X4" s="241">
        <v>5174.2362369412112</v>
      </c>
      <c r="Y4" s="241">
        <v>4260.6180115813604</v>
      </c>
      <c r="DA4" s="83" t="s">
        <v>113</v>
      </c>
    </row>
    <row r="5" spans="1:105" ht="12" customHeight="1" x14ac:dyDescent="0.25">
      <c r="A5" s="49" t="s">
        <v>44</v>
      </c>
      <c r="B5" s="242">
        <v>3203.8126877538998</v>
      </c>
      <c r="C5" s="242">
        <v>2965.9829800461439</v>
      </c>
      <c r="D5" s="242">
        <v>2366.2646517211051</v>
      </c>
      <c r="E5" s="242">
        <v>2235.3772953086691</v>
      </c>
      <c r="F5" s="242">
        <v>2499.0573792378609</v>
      </c>
      <c r="G5" s="242">
        <v>2516.2223830759949</v>
      </c>
      <c r="H5" s="242">
        <v>2491.458885872149</v>
      </c>
      <c r="I5" s="242">
        <v>2845.690201855592</v>
      </c>
      <c r="J5" s="242">
        <v>3028.7879516331691</v>
      </c>
      <c r="K5" s="242">
        <v>2054.1974974582909</v>
      </c>
      <c r="L5" s="242">
        <v>1872.7070387696081</v>
      </c>
      <c r="M5" s="242">
        <v>2421.0715835219221</v>
      </c>
      <c r="N5" s="242">
        <v>1655.113368282174</v>
      </c>
      <c r="O5" s="242">
        <v>1495.832543336466</v>
      </c>
      <c r="P5" s="242">
        <v>1284.561746939773</v>
      </c>
      <c r="Q5" s="242">
        <v>1372.8957664924251</v>
      </c>
      <c r="R5" s="242">
        <v>1194.8349979542479</v>
      </c>
      <c r="S5" s="242">
        <v>1299.891651432315</v>
      </c>
      <c r="T5" s="242">
        <v>1361.4858880522711</v>
      </c>
      <c r="U5" s="242">
        <v>949.83599037653357</v>
      </c>
      <c r="V5" s="242">
        <v>733.55970349321137</v>
      </c>
      <c r="W5" s="242">
        <v>1096.51700000131</v>
      </c>
      <c r="X5" s="242">
        <v>2215.831408754128</v>
      </c>
      <c r="Y5" s="242">
        <v>2608.92770127425</v>
      </c>
      <c r="DA5" s="84" t="s">
        <v>114</v>
      </c>
    </row>
    <row r="6" spans="1:105" ht="12" customHeight="1" x14ac:dyDescent="0.25">
      <c r="A6" s="4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</row>
    <row r="7" spans="1:105" ht="12" customHeight="1" x14ac:dyDescent="0.25">
      <c r="A7" s="30" t="s">
        <v>115</v>
      </c>
      <c r="B7" s="203">
        <f t="shared" ref="B7:Y7" si="1">SUM(B8:B9)</f>
        <v>20953.667000000001</v>
      </c>
      <c r="C7" s="203">
        <f t="shared" si="1"/>
        <v>19343.190999999999</v>
      </c>
      <c r="D7" s="203">
        <f t="shared" si="1"/>
        <v>20258.472999999998</v>
      </c>
      <c r="E7" s="203">
        <f t="shared" si="1"/>
        <v>19757.864000000001</v>
      </c>
      <c r="F7" s="203">
        <f t="shared" si="1"/>
        <v>20770.252</v>
      </c>
      <c r="G7" s="203">
        <f t="shared" si="1"/>
        <v>19480.777000000002</v>
      </c>
      <c r="H7" s="203">
        <f t="shared" si="1"/>
        <v>19852.105</v>
      </c>
      <c r="I7" s="203">
        <f t="shared" si="1"/>
        <v>19249.862000000001</v>
      </c>
      <c r="J7" s="203">
        <f t="shared" si="1"/>
        <v>17879.161</v>
      </c>
      <c r="K7" s="203">
        <f t="shared" si="1"/>
        <v>12840.108</v>
      </c>
      <c r="L7" s="203">
        <f t="shared" si="1"/>
        <v>15413.576999999997</v>
      </c>
      <c r="M7" s="203">
        <f t="shared" si="1"/>
        <v>15780.072</v>
      </c>
      <c r="N7" s="203">
        <f t="shared" si="1"/>
        <v>15608.972999999998</v>
      </c>
      <c r="O7" s="203">
        <f t="shared" si="1"/>
        <v>15685.35</v>
      </c>
      <c r="P7" s="203">
        <f t="shared" si="1"/>
        <v>16143.449000000001</v>
      </c>
      <c r="Q7" s="203">
        <f t="shared" si="1"/>
        <v>14984.133000000002</v>
      </c>
      <c r="R7" s="203">
        <f t="shared" si="1"/>
        <v>14412.574000000001</v>
      </c>
      <c r="S7" s="203">
        <f t="shared" si="1"/>
        <v>15504.683000000001</v>
      </c>
      <c r="T7" s="203">
        <f t="shared" si="1"/>
        <v>15387.355</v>
      </c>
      <c r="U7" s="203">
        <f t="shared" si="1"/>
        <v>14449.651000000002</v>
      </c>
      <c r="V7" s="203">
        <f t="shared" si="1"/>
        <v>11590.2119242558</v>
      </c>
      <c r="W7" s="203">
        <f t="shared" si="1"/>
        <v>13542.126163999998</v>
      </c>
      <c r="X7" s="203">
        <f t="shared" si="1"/>
        <v>12217.997788000001</v>
      </c>
      <c r="Y7" s="203">
        <f t="shared" si="1"/>
        <v>10010.8851975336</v>
      </c>
      <c r="DA7" s="112"/>
    </row>
    <row r="8" spans="1:105" ht="12" customHeight="1" x14ac:dyDescent="0.25">
      <c r="A8" s="50" t="s">
        <v>43</v>
      </c>
      <c r="B8" s="241">
        <v>12510.666999999999</v>
      </c>
      <c r="C8" s="241">
        <v>11112.191000000001</v>
      </c>
      <c r="D8" s="241">
        <v>12382.473</v>
      </c>
      <c r="E8" s="241">
        <v>11988.335999999999</v>
      </c>
      <c r="F8" s="241">
        <v>12751.424999999999</v>
      </c>
      <c r="G8" s="241">
        <v>12180.458000000001</v>
      </c>
      <c r="H8" s="241">
        <v>12241.768</v>
      </c>
      <c r="I8" s="241">
        <v>11808.286</v>
      </c>
      <c r="J8" s="241">
        <v>10666.348</v>
      </c>
      <c r="K8" s="241">
        <v>7676.2049999999999</v>
      </c>
      <c r="L8" s="241">
        <v>9812.739999999998</v>
      </c>
      <c r="M8" s="241">
        <v>9651.9939999999988</v>
      </c>
      <c r="N8" s="241">
        <v>9507.1929999999993</v>
      </c>
      <c r="O8" s="241">
        <v>10194.708000000001</v>
      </c>
      <c r="P8" s="241">
        <v>10645.172</v>
      </c>
      <c r="Q8" s="241">
        <v>9824.77</v>
      </c>
      <c r="R8" s="241">
        <v>9526.8709999999992</v>
      </c>
      <c r="S8" s="241">
        <v>10664.481</v>
      </c>
      <c r="T8" s="241">
        <v>10523.714</v>
      </c>
      <c r="U8" s="241">
        <v>10061.361000000001</v>
      </c>
      <c r="V8" s="241">
        <v>7823.3929242558006</v>
      </c>
      <c r="W8" s="241">
        <v>9140.9351639999986</v>
      </c>
      <c r="X8" s="241">
        <v>8234.9307880000015</v>
      </c>
      <c r="Y8" s="241">
        <v>5926.4441975336003</v>
      </c>
      <c r="DA8" s="83" t="s">
        <v>116</v>
      </c>
    </row>
    <row r="9" spans="1:105" ht="12" customHeight="1" x14ac:dyDescent="0.25">
      <c r="A9" s="49" t="s">
        <v>44</v>
      </c>
      <c r="B9" s="242">
        <v>8443</v>
      </c>
      <c r="C9" s="242">
        <v>8231</v>
      </c>
      <c r="D9" s="242">
        <v>7876</v>
      </c>
      <c r="E9" s="242">
        <v>7769.5280000000002</v>
      </c>
      <c r="F9" s="242">
        <v>8018.8270000000002</v>
      </c>
      <c r="G9" s="242">
        <v>7300.3190000000004</v>
      </c>
      <c r="H9" s="242">
        <v>7610.3370000000004</v>
      </c>
      <c r="I9" s="242">
        <v>7441.576</v>
      </c>
      <c r="J9" s="242">
        <v>7212.8130000000001</v>
      </c>
      <c r="K9" s="242">
        <v>5163.9030000000002</v>
      </c>
      <c r="L9" s="242">
        <v>5600.8370000000004</v>
      </c>
      <c r="M9" s="242">
        <v>6128.0780000000004</v>
      </c>
      <c r="N9" s="242">
        <v>6101.78</v>
      </c>
      <c r="O9" s="242">
        <v>5490.6419999999998</v>
      </c>
      <c r="P9" s="242">
        <v>5498.277</v>
      </c>
      <c r="Q9" s="242">
        <v>5159.3630000000003</v>
      </c>
      <c r="R9" s="242">
        <v>4885.7030000000004</v>
      </c>
      <c r="S9" s="242">
        <v>4840.2020000000002</v>
      </c>
      <c r="T9" s="242">
        <v>4863.6409999999996</v>
      </c>
      <c r="U9" s="242">
        <v>4388.29</v>
      </c>
      <c r="V9" s="242">
        <v>3766.819</v>
      </c>
      <c r="W9" s="242">
        <v>4401.1909999999998</v>
      </c>
      <c r="X9" s="242">
        <v>3983.067</v>
      </c>
      <c r="Y9" s="242">
        <v>4084.4409999999998</v>
      </c>
      <c r="DA9" s="84" t="s">
        <v>117</v>
      </c>
    </row>
    <row r="10" spans="1:105" ht="12" customHeight="1" x14ac:dyDescent="0.25">
      <c r="A10" s="4"/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</row>
    <row r="11" spans="1:105" ht="12" customHeight="1" x14ac:dyDescent="0.25">
      <c r="A11" s="30" t="s">
        <v>118</v>
      </c>
      <c r="B11" s="203">
        <f t="shared" ref="B11:Y11" si="2">SUM(B12:B13)</f>
        <v>22571.57894736842</v>
      </c>
      <c r="C11" s="203">
        <f t="shared" si="2"/>
        <v>22571.57894736842</v>
      </c>
      <c r="D11" s="203">
        <f t="shared" si="2"/>
        <v>22571.57894736842</v>
      </c>
      <c r="E11" s="203">
        <f t="shared" si="2"/>
        <v>22571.57894736842</v>
      </c>
      <c r="F11" s="203">
        <f t="shared" si="2"/>
        <v>22571.57894736842</v>
      </c>
      <c r="G11" s="203">
        <f t="shared" si="2"/>
        <v>21822.078188714728</v>
      </c>
      <c r="H11" s="203">
        <f t="shared" si="2"/>
        <v>21822.078188714728</v>
      </c>
      <c r="I11" s="203">
        <f t="shared" si="2"/>
        <v>20678.120788096159</v>
      </c>
      <c r="J11" s="203">
        <f t="shared" si="2"/>
        <v>20678.120788096159</v>
      </c>
      <c r="K11" s="203">
        <f t="shared" si="2"/>
        <v>20678.120788096159</v>
      </c>
      <c r="L11" s="203">
        <f t="shared" si="2"/>
        <v>19534.163387477587</v>
      </c>
      <c r="M11" s="203">
        <f t="shared" si="2"/>
        <v>18784.662628823895</v>
      </c>
      <c r="N11" s="203">
        <f t="shared" si="2"/>
        <v>18784.662628823895</v>
      </c>
      <c r="O11" s="203">
        <f t="shared" si="2"/>
        <v>18784.662628823895</v>
      </c>
      <c r="P11" s="203">
        <f t="shared" si="2"/>
        <v>18035.161870170203</v>
      </c>
      <c r="Q11" s="203">
        <f t="shared" si="2"/>
        <v>18035.161870170203</v>
      </c>
      <c r="R11" s="203">
        <f t="shared" si="2"/>
        <v>18035.161870170203</v>
      </c>
      <c r="S11" s="203">
        <f t="shared" si="2"/>
        <v>17285.661111516507</v>
      </c>
      <c r="T11" s="203">
        <f t="shared" si="2"/>
        <v>17285.661111516507</v>
      </c>
      <c r="U11" s="203">
        <f t="shared" si="2"/>
        <v>17285.661111516507</v>
      </c>
      <c r="V11" s="203">
        <f t="shared" si="2"/>
        <v>15392.202952244235</v>
      </c>
      <c r="W11" s="203">
        <f t="shared" si="2"/>
        <v>15392.202952244235</v>
      </c>
      <c r="X11" s="203">
        <f t="shared" si="2"/>
        <v>15392.202952244235</v>
      </c>
      <c r="Y11" s="203">
        <f t="shared" si="2"/>
        <v>13498.744792971975</v>
      </c>
      <c r="DA11" s="112"/>
    </row>
    <row r="12" spans="1:105" ht="12" customHeight="1" x14ac:dyDescent="0.25">
      <c r="A12" s="50" t="s">
        <v>43</v>
      </c>
      <c r="B12" s="241">
        <v>13684.21052631579</v>
      </c>
      <c r="C12" s="241">
        <v>13684.21052631579</v>
      </c>
      <c r="D12" s="241">
        <v>13684.21052631579</v>
      </c>
      <c r="E12" s="241">
        <v>13684.21052631579</v>
      </c>
      <c r="F12" s="241">
        <v>13684.21052631579</v>
      </c>
      <c r="G12" s="241">
        <v>13684.21052631579</v>
      </c>
      <c r="H12" s="241">
        <v>13684.21052631579</v>
      </c>
      <c r="I12" s="241">
        <v>12540.25312569722</v>
      </c>
      <c r="J12" s="241">
        <v>12540.25312569722</v>
      </c>
      <c r="K12" s="241">
        <v>12540.25312569722</v>
      </c>
      <c r="L12" s="241">
        <v>11396.295725078649</v>
      </c>
      <c r="M12" s="241">
        <v>11396.295725078649</v>
      </c>
      <c r="N12" s="241">
        <v>11396.295725078649</v>
      </c>
      <c r="O12" s="241">
        <v>11396.295725078649</v>
      </c>
      <c r="P12" s="241">
        <v>11396.295725078649</v>
      </c>
      <c r="Q12" s="241">
        <v>11396.295725078649</v>
      </c>
      <c r="R12" s="241">
        <v>11396.295725078649</v>
      </c>
      <c r="S12" s="241">
        <v>11396.295725078649</v>
      </c>
      <c r="T12" s="241">
        <v>11396.295725078649</v>
      </c>
      <c r="U12" s="241">
        <v>11396.295725078649</v>
      </c>
      <c r="V12" s="241">
        <v>10252.33832446007</v>
      </c>
      <c r="W12" s="241">
        <v>10252.33832446007</v>
      </c>
      <c r="X12" s="241">
        <v>10252.33832446007</v>
      </c>
      <c r="Y12" s="241">
        <v>9108.3809238415015</v>
      </c>
      <c r="DA12" s="83" t="s">
        <v>119</v>
      </c>
    </row>
    <row r="13" spans="1:105" ht="12" customHeight="1" x14ac:dyDescent="0.25">
      <c r="A13" s="49" t="s">
        <v>44</v>
      </c>
      <c r="B13" s="242">
        <v>8887.3684210526317</v>
      </c>
      <c r="C13" s="242">
        <v>8887.3684210526317</v>
      </c>
      <c r="D13" s="242">
        <v>8887.3684210526317</v>
      </c>
      <c r="E13" s="242">
        <v>8887.3684210526317</v>
      </c>
      <c r="F13" s="242">
        <v>8887.3684210526317</v>
      </c>
      <c r="G13" s="242">
        <v>8137.8676623989386</v>
      </c>
      <c r="H13" s="242">
        <v>8137.8676623989386</v>
      </c>
      <c r="I13" s="242">
        <v>8137.8676623989386</v>
      </c>
      <c r="J13" s="242">
        <v>8137.8676623989386</v>
      </c>
      <c r="K13" s="242">
        <v>8137.8676623989386</v>
      </c>
      <c r="L13" s="242">
        <v>8137.8676623989386</v>
      </c>
      <c r="M13" s="242">
        <v>7388.3669037452464</v>
      </c>
      <c r="N13" s="242">
        <v>7388.3669037452464</v>
      </c>
      <c r="O13" s="242">
        <v>7388.3669037452464</v>
      </c>
      <c r="P13" s="242">
        <v>6638.8661450915524</v>
      </c>
      <c r="Q13" s="242">
        <v>6638.8661450915524</v>
      </c>
      <c r="R13" s="242">
        <v>6638.8661450915524</v>
      </c>
      <c r="S13" s="242">
        <v>5889.3653864378593</v>
      </c>
      <c r="T13" s="242">
        <v>5889.3653864378593</v>
      </c>
      <c r="U13" s="242">
        <v>5889.3653864378593</v>
      </c>
      <c r="V13" s="242">
        <v>5139.8646277841663</v>
      </c>
      <c r="W13" s="242">
        <v>5139.8646277841663</v>
      </c>
      <c r="X13" s="242">
        <v>5139.8646277841663</v>
      </c>
      <c r="Y13" s="242">
        <v>4390.3638691304732</v>
      </c>
      <c r="DA13" s="84" t="s">
        <v>120</v>
      </c>
    </row>
    <row r="14" spans="1:105" ht="12" customHeight="1" x14ac:dyDescent="0.25">
      <c r="A14" s="108" t="s">
        <v>121</v>
      </c>
      <c r="B14" s="245"/>
      <c r="C14" s="210">
        <f t="shared" ref="C14:Y14" si="3">SUM(C15:C16)</f>
        <v>0</v>
      </c>
      <c r="D14" s="210">
        <f t="shared" si="3"/>
        <v>749.50075865369297</v>
      </c>
      <c r="E14" s="210">
        <f t="shared" si="3"/>
        <v>1143.957400618573</v>
      </c>
      <c r="F14" s="210">
        <f t="shared" si="3"/>
        <v>0</v>
      </c>
      <c r="G14" s="210">
        <f t="shared" si="3"/>
        <v>0</v>
      </c>
      <c r="H14" s="210">
        <f t="shared" si="3"/>
        <v>0</v>
      </c>
      <c r="I14" s="210">
        <f t="shared" si="3"/>
        <v>0</v>
      </c>
      <c r="J14" s="210">
        <f t="shared" si="3"/>
        <v>749.50075865369297</v>
      </c>
      <c r="K14" s="210">
        <f t="shared" si="3"/>
        <v>0</v>
      </c>
      <c r="L14" s="210">
        <f t="shared" si="3"/>
        <v>0</v>
      </c>
      <c r="M14" s="210">
        <f t="shared" si="3"/>
        <v>0</v>
      </c>
      <c r="N14" s="210">
        <f t="shared" si="3"/>
        <v>0</v>
      </c>
      <c r="O14" s="210">
        <f t="shared" si="3"/>
        <v>1143.957400618573</v>
      </c>
      <c r="P14" s="210">
        <f t="shared" si="3"/>
        <v>0</v>
      </c>
      <c r="Q14" s="210">
        <f t="shared" si="3"/>
        <v>0</v>
      </c>
      <c r="R14" s="210">
        <f t="shared" si="3"/>
        <v>0</v>
      </c>
      <c r="S14" s="210">
        <f t="shared" si="3"/>
        <v>1143.957400618573</v>
      </c>
      <c r="T14" s="210">
        <f t="shared" si="3"/>
        <v>0</v>
      </c>
      <c r="U14" s="210">
        <f t="shared" si="3"/>
        <v>0</v>
      </c>
      <c r="V14" s="210">
        <f t="shared" si="3"/>
        <v>0</v>
      </c>
      <c r="W14" s="210">
        <f t="shared" si="3"/>
        <v>0</v>
      </c>
      <c r="X14" s="210">
        <f t="shared" si="3"/>
        <v>0</v>
      </c>
      <c r="Y14" s="210">
        <f t="shared" si="3"/>
        <v>0</v>
      </c>
      <c r="DA14" s="109"/>
    </row>
    <row r="15" spans="1:105" ht="12" customHeight="1" x14ac:dyDescent="0.25">
      <c r="A15" s="51" t="s">
        <v>43</v>
      </c>
      <c r="B15" s="246">
        <v>0</v>
      </c>
      <c r="C15" s="241">
        <v>0</v>
      </c>
      <c r="D15" s="241">
        <v>0</v>
      </c>
      <c r="E15" s="241">
        <v>1143.957400618573</v>
      </c>
      <c r="F15" s="241">
        <v>0</v>
      </c>
      <c r="G15" s="241">
        <v>0</v>
      </c>
      <c r="H15" s="241">
        <v>0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1143.957400618573</v>
      </c>
      <c r="P15" s="241">
        <v>0</v>
      </c>
      <c r="Q15" s="241">
        <v>0</v>
      </c>
      <c r="R15" s="241">
        <v>0</v>
      </c>
      <c r="S15" s="241">
        <v>1143.957400618573</v>
      </c>
      <c r="T15" s="241">
        <v>0</v>
      </c>
      <c r="U15" s="241">
        <v>0</v>
      </c>
      <c r="V15" s="241">
        <v>0</v>
      </c>
      <c r="W15" s="241">
        <v>0</v>
      </c>
      <c r="X15" s="241">
        <v>0</v>
      </c>
      <c r="Y15" s="241">
        <v>0</v>
      </c>
      <c r="DA15" s="83" t="s">
        <v>122</v>
      </c>
    </row>
    <row r="16" spans="1:105" ht="12" customHeight="1" x14ac:dyDescent="0.25">
      <c r="A16" s="52" t="s">
        <v>44</v>
      </c>
      <c r="B16" s="247">
        <v>0</v>
      </c>
      <c r="C16" s="242">
        <v>0</v>
      </c>
      <c r="D16" s="242">
        <v>749.50075865369297</v>
      </c>
      <c r="E16" s="242">
        <v>0</v>
      </c>
      <c r="F16" s="242">
        <v>0</v>
      </c>
      <c r="G16" s="242">
        <v>0</v>
      </c>
      <c r="H16" s="242">
        <v>0</v>
      </c>
      <c r="I16" s="242">
        <v>0</v>
      </c>
      <c r="J16" s="242">
        <v>749.50075865369297</v>
      </c>
      <c r="K16" s="242">
        <v>0</v>
      </c>
      <c r="L16" s="242">
        <v>0</v>
      </c>
      <c r="M16" s="242">
        <v>0</v>
      </c>
      <c r="N16" s="242">
        <v>0</v>
      </c>
      <c r="O16" s="242">
        <v>0</v>
      </c>
      <c r="P16" s="242">
        <v>0</v>
      </c>
      <c r="Q16" s="242">
        <v>0</v>
      </c>
      <c r="R16" s="242">
        <v>0</v>
      </c>
      <c r="S16" s="242">
        <v>0</v>
      </c>
      <c r="T16" s="242">
        <v>0</v>
      </c>
      <c r="U16" s="242">
        <v>0</v>
      </c>
      <c r="V16" s="242">
        <v>0</v>
      </c>
      <c r="W16" s="242">
        <v>0</v>
      </c>
      <c r="X16" s="242">
        <v>0</v>
      </c>
      <c r="Y16" s="242">
        <v>0</v>
      </c>
      <c r="DA16" s="84" t="s">
        <v>123</v>
      </c>
    </row>
    <row r="17" spans="1:105" ht="12" customHeight="1" x14ac:dyDescent="0.25">
      <c r="A17" s="108" t="s">
        <v>124</v>
      </c>
      <c r="B17" s="245"/>
      <c r="C17" s="210">
        <f t="shared" ref="C17:Y17" si="4">SUM(C18:C19)</f>
        <v>0</v>
      </c>
      <c r="D17" s="210">
        <f t="shared" si="4"/>
        <v>749.50075865369217</v>
      </c>
      <c r="E17" s="210">
        <f t="shared" si="4"/>
        <v>1143.9574006185721</v>
      </c>
      <c r="F17" s="210">
        <f t="shared" si="4"/>
        <v>0</v>
      </c>
      <c r="G17" s="210">
        <f t="shared" si="4"/>
        <v>749.50075865369308</v>
      </c>
      <c r="H17" s="210">
        <f t="shared" si="4"/>
        <v>0</v>
      </c>
      <c r="I17" s="210">
        <f t="shared" si="4"/>
        <v>1143.9574006185703</v>
      </c>
      <c r="J17" s="210">
        <f t="shared" si="4"/>
        <v>749.50075865369308</v>
      </c>
      <c r="K17" s="210">
        <f t="shared" si="4"/>
        <v>0</v>
      </c>
      <c r="L17" s="210">
        <f t="shared" si="4"/>
        <v>1143.9574006185703</v>
      </c>
      <c r="M17" s="210">
        <f t="shared" si="4"/>
        <v>749.50075865369217</v>
      </c>
      <c r="N17" s="210">
        <f t="shared" si="4"/>
        <v>0</v>
      </c>
      <c r="O17" s="210">
        <f t="shared" si="4"/>
        <v>1143.9574006185721</v>
      </c>
      <c r="P17" s="210">
        <f t="shared" si="4"/>
        <v>749.50075865369399</v>
      </c>
      <c r="Q17" s="210">
        <f t="shared" si="4"/>
        <v>0</v>
      </c>
      <c r="R17" s="210">
        <f t="shared" si="4"/>
        <v>0</v>
      </c>
      <c r="S17" s="210">
        <f t="shared" si="4"/>
        <v>1893.4581592722652</v>
      </c>
      <c r="T17" s="210">
        <f t="shared" si="4"/>
        <v>0</v>
      </c>
      <c r="U17" s="210">
        <f t="shared" si="4"/>
        <v>0</v>
      </c>
      <c r="V17" s="210">
        <f t="shared" si="4"/>
        <v>1893.4581592722725</v>
      </c>
      <c r="W17" s="210">
        <f t="shared" si="4"/>
        <v>0</v>
      </c>
      <c r="X17" s="210">
        <f t="shared" si="4"/>
        <v>0</v>
      </c>
      <c r="Y17" s="210">
        <f t="shared" si="4"/>
        <v>1893.4581592722616</v>
      </c>
      <c r="DA17" s="109"/>
    </row>
    <row r="18" spans="1:105" ht="12" customHeight="1" x14ac:dyDescent="0.25">
      <c r="A18" s="51" t="s">
        <v>43</v>
      </c>
      <c r="B18" s="246"/>
      <c r="C18" s="241">
        <f t="shared" ref="C18:Y18" si="5">B12+C15-C12</f>
        <v>0</v>
      </c>
      <c r="D18" s="241">
        <f t="shared" si="5"/>
        <v>0</v>
      </c>
      <c r="E18" s="241">
        <f t="shared" si="5"/>
        <v>1143.9574006185721</v>
      </c>
      <c r="F18" s="241">
        <f t="shared" si="5"/>
        <v>0</v>
      </c>
      <c r="G18" s="241">
        <f t="shared" si="5"/>
        <v>0</v>
      </c>
      <c r="H18" s="241">
        <f t="shared" si="5"/>
        <v>0</v>
      </c>
      <c r="I18" s="241">
        <f t="shared" si="5"/>
        <v>1143.9574006185703</v>
      </c>
      <c r="J18" s="241">
        <f t="shared" si="5"/>
        <v>0</v>
      </c>
      <c r="K18" s="241">
        <f t="shared" si="5"/>
        <v>0</v>
      </c>
      <c r="L18" s="241">
        <f t="shared" si="5"/>
        <v>1143.9574006185703</v>
      </c>
      <c r="M18" s="241">
        <f t="shared" si="5"/>
        <v>0</v>
      </c>
      <c r="N18" s="241">
        <f t="shared" si="5"/>
        <v>0</v>
      </c>
      <c r="O18" s="241">
        <f t="shared" si="5"/>
        <v>1143.9574006185721</v>
      </c>
      <c r="P18" s="241">
        <f t="shared" si="5"/>
        <v>0</v>
      </c>
      <c r="Q18" s="241">
        <f t="shared" si="5"/>
        <v>0</v>
      </c>
      <c r="R18" s="241">
        <f t="shared" si="5"/>
        <v>0</v>
      </c>
      <c r="S18" s="241">
        <f t="shared" si="5"/>
        <v>1143.9574006185721</v>
      </c>
      <c r="T18" s="241">
        <f t="shared" si="5"/>
        <v>0</v>
      </c>
      <c r="U18" s="241">
        <f t="shared" si="5"/>
        <v>0</v>
      </c>
      <c r="V18" s="241">
        <f t="shared" si="5"/>
        <v>1143.9574006185794</v>
      </c>
      <c r="W18" s="241">
        <f t="shared" si="5"/>
        <v>0</v>
      </c>
      <c r="X18" s="241">
        <f t="shared" si="5"/>
        <v>0</v>
      </c>
      <c r="Y18" s="241">
        <f t="shared" si="5"/>
        <v>1143.9574006185685</v>
      </c>
      <c r="DA18" s="83"/>
    </row>
    <row r="19" spans="1:105" ht="12" customHeight="1" x14ac:dyDescent="0.25">
      <c r="A19" s="52" t="s">
        <v>44</v>
      </c>
      <c r="B19" s="247"/>
      <c r="C19" s="242">
        <f t="shared" ref="C19:Y19" si="6">B13+C16-C13</f>
        <v>0</v>
      </c>
      <c r="D19" s="242">
        <f t="shared" si="6"/>
        <v>749.50075865369217</v>
      </c>
      <c r="E19" s="242">
        <f t="shared" si="6"/>
        <v>0</v>
      </c>
      <c r="F19" s="242">
        <f t="shared" si="6"/>
        <v>0</v>
      </c>
      <c r="G19" s="242">
        <f t="shared" si="6"/>
        <v>749.50075865369308</v>
      </c>
      <c r="H19" s="242">
        <f t="shared" si="6"/>
        <v>0</v>
      </c>
      <c r="I19" s="242">
        <f t="shared" si="6"/>
        <v>0</v>
      </c>
      <c r="J19" s="242">
        <f t="shared" si="6"/>
        <v>749.50075865369308</v>
      </c>
      <c r="K19" s="242">
        <f t="shared" si="6"/>
        <v>0</v>
      </c>
      <c r="L19" s="242">
        <f t="shared" si="6"/>
        <v>0</v>
      </c>
      <c r="M19" s="242">
        <f t="shared" si="6"/>
        <v>749.50075865369217</v>
      </c>
      <c r="N19" s="242">
        <f t="shared" si="6"/>
        <v>0</v>
      </c>
      <c r="O19" s="242">
        <f t="shared" si="6"/>
        <v>0</v>
      </c>
      <c r="P19" s="242">
        <f t="shared" si="6"/>
        <v>749.50075865369399</v>
      </c>
      <c r="Q19" s="242">
        <f t="shared" si="6"/>
        <v>0</v>
      </c>
      <c r="R19" s="242">
        <f t="shared" si="6"/>
        <v>0</v>
      </c>
      <c r="S19" s="242">
        <f t="shared" si="6"/>
        <v>749.50075865369308</v>
      </c>
      <c r="T19" s="242">
        <f t="shared" si="6"/>
        <v>0</v>
      </c>
      <c r="U19" s="242">
        <f t="shared" si="6"/>
        <v>0</v>
      </c>
      <c r="V19" s="242">
        <f t="shared" si="6"/>
        <v>749.50075865369308</v>
      </c>
      <c r="W19" s="242">
        <f t="shared" si="6"/>
        <v>0</v>
      </c>
      <c r="X19" s="242">
        <f t="shared" si="6"/>
        <v>0</v>
      </c>
      <c r="Y19" s="242">
        <f t="shared" si="6"/>
        <v>749.50075865369308</v>
      </c>
      <c r="DA19" s="84"/>
    </row>
    <row r="20" spans="1:105" ht="12" customHeight="1" x14ac:dyDescent="0.25">
      <c r="A20" s="30" t="s">
        <v>125</v>
      </c>
      <c r="B20" s="203">
        <f t="shared" ref="B20:Y20" si="7">SUM(B21:B22)</f>
        <v>1617.9119473684223</v>
      </c>
      <c r="C20" s="203">
        <f t="shared" si="7"/>
        <v>3228.387947368421</v>
      </c>
      <c r="D20" s="203">
        <f t="shared" si="7"/>
        <v>2313.1059473684218</v>
      </c>
      <c r="E20" s="203">
        <f t="shared" si="7"/>
        <v>2813.7149473684221</v>
      </c>
      <c r="F20" s="203">
        <f t="shared" si="7"/>
        <v>1801.3269473684222</v>
      </c>
      <c r="G20" s="203">
        <f t="shared" si="7"/>
        <v>2341.3011887147277</v>
      </c>
      <c r="H20" s="203">
        <f t="shared" si="7"/>
        <v>1969.9731887147282</v>
      </c>
      <c r="I20" s="203">
        <f t="shared" si="7"/>
        <v>1428.2587880961582</v>
      </c>
      <c r="J20" s="203">
        <f t="shared" si="7"/>
        <v>2798.9597880961583</v>
      </c>
      <c r="K20" s="203">
        <f t="shared" si="7"/>
        <v>7838.0127880961581</v>
      </c>
      <c r="L20" s="203">
        <f t="shared" si="7"/>
        <v>4120.5863874775896</v>
      </c>
      <c r="M20" s="203">
        <f t="shared" si="7"/>
        <v>3004.5906288238966</v>
      </c>
      <c r="N20" s="203">
        <f t="shared" si="7"/>
        <v>3175.6896288238968</v>
      </c>
      <c r="O20" s="203">
        <f t="shared" si="7"/>
        <v>3099.3126288238955</v>
      </c>
      <c r="P20" s="203">
        <f t="shared" si="7"/>
        <v>1891.7128701702013</v>
      </c>
      <c r="Q20" s="203">
        <f t="shared" si="7"/>
        <v>3051.0288701702011</v>
      </c>
      <c r="R20" s="203">
        <f t="shared" si="7"/>
        <v>3622.5878701702022</v>
      </c>
      <c r="S20" s="203">
        <f t="shared" si="7"/>
        <v>1780.9781115165088</v>
      </c>
      <c r="T20" s="203">
        <f t="shared" si="7"/>
        <v>1898.3061115165092</v>
      </c>
      <c r="U20" s="203">
        <f t="shared" si="7"/>
        <v>2836.010111516508</v>
      </c>
      <c r="V20" s="203">
        <f t="shared" si="7"/>
        <v>3801.9910279884357</v>
      </c>
      <c r="W20" s="203">
        <f t="shared" si="7"/>
        <v>1850.0767882442378</v>
      </c>
      <c r="X20" s="203">
        <f t="shared" si="7"/>
        <v>3174.2051642442348</v>
      </c>
      <c r="Y20" s="203">
        <f t="shared" si="7"/>
        <v>3487.8595954383745</v>
      </c>
      <c r="DA20" s="112"/>
    </row>
    <row r="21" spans="1:105" ht="12" customHeight="1" x14ac:dyDescent="0.25">
      <c r="A21" s="50" t="s">
        <v>43</v>
      </c>
      <c r="B21" s="241">
        <f t="shared" ref="B21:Y21" si="8">B12-B8</f>
        <v>1173.5435263157906</v>
      </c>
      <c r="C21" s="241">
        <f t="shared" si="8"/>
        <v>2572.0195263157893</v>
      </c>
      <c r="D21" s="241">
        <f t="shared" si="8"/>
        <v>1301.7375263157901</v>
      </c>
      <c r="E21" s="241">
        <f t="shared" si="8"/>
        <v>1695.8745263157907</v>
      </c>
      <c r="F21" s="241">
        <f t="shared" si="8"/>
        <v>932.78552631579078</v>
      </c>
      <c r="G21" s="241">
        <f t="shared" si="8"/>
        <v>1503.7525263157895</v>
      </c>
      <c r="H21" s="241">
        <f t="shared" si="8"/>
        <v>1442.44252631579</v>
      </c>
      <c r="I21" s="241">
        <f t="shared" si="8"/>
        <v>731.96712569721967</v>
      </c>
      <c r="J21" s="241">
        <f t="shared" si="8"/>
        <v>1873.9051256972198</v>
      </c>
      <c r="K21" s="241">
        <f t="shared" si="8"/>
        <v>4864.0481256972198</v>
      </c>
      <c r="L21" s="241">
        <f t="shared" si="8"/>
        <v>1583.5557250786514</v>
      </c>
      <c r="M21" s="241">
        <f t="shared" si="8"/>
        <v>1744.3017250786506</v>
      </c>
      <c r="N21" s="241">
        <f t="shared" si="8"/>
        <v>1889.1027250786501</v>
      </c>
      <c r="O21" s="241">
        <f t="shared" si="8"/>
        <v>1201.5877250786489</v>
      </c>
      <c r="P21" s="241">
        <f t="shared" si="8"/>
        <v>751.12372507864893</v>
      </c>
      <c r="Q21" s="241">
        <f t="shared" si="8"/>
        <v>1571.525725078649</v>
      </c>
      <c r="R21" s="241">
        <f t="shared" si="8"/>
        <v>1869.4247250786502</v>
      </c>
      <c r="S21" s="241">
        <f t="shared" si="8"/>
        <v>731.81472507864964</v>
      </c>
      <c r="T21" s="241">
        <f t="shared" si="8"/>
        <v>872.58172507864947</v>
      </c>
      <c r="U21" s="241">
        <f t="shared" si="8"/>
        <v>1334.9347250786486</v>
      </c>
      <c r="V21" s="241">
        <f t="shared" si="8"/>
        <v>2428.9454002042694</v>
      </c>
      <c r="W21" s="241">
        <f t="shared" si="8"/>
        <v>1111.4031604600714</v>
      </c>
      <c r="X21" s="241">
        <f t="shared" si="8"/>
        <v>2017.4075364600685</v>
      </c>
      <c r="Y21" s="241">
        <f t="shared" si="8"/>
        <v>3181.9367263079012</v>
      </c>
      <c r="DA21" s="83"/>
    </row>
    <row r="22" spans="1:105" ht="12" customHeight="1" x14ac:dyDescent="0.25">
      <c r="A22" s="49" t="s">
        <v>44</v>
      </c>
      <c r="B22" s="242">
        <f t="shared" ref="B22:Y22" si="9">B13-B9</f>
        <v>444.36842105263167</v>
      </c>
      <c r="C22" s="242">
        <f t="shared" si="9"/>
        <v>656.36842105263167</v>
      </c>
      <c r="D22" s="242">
        <f t="shared" si="9"/>
        <v>1011.3684210526317</v>
      </c>
      <c r="E22" s="242">
        <f t="shared" si="9"/>
        <v>1117.8404210526314</v>
      </c>
      <c r="F22" s="242">
        <f t="shared" si="9"/>
        <v>868.54142105263145</v>
      </c>
      <c r="G22" s="242">
        <f t="shared" si="9"/>
        <v>837.54866239893818</v>
      </c>
      <c r="H22" s="242">
        <f t="shared" si="9"/>
        <v>527.53066239893815</v>
      </c>
      <c r="I22" s="242">
        <f t="shared" si="9"/>
        <v>696.29166239893857</v>
      </c>
      <c r="J22" s="242">
        <f t="shared" si="9"/>
        <v>925.05466239893849</v>
      </c>
      <c r="K22" s="242">
        <f t="shared" si="9"/>
        <v>2973.9646623989383</v>
      </c>
      <c r="L22" s="242">
        <f t="shared" si="9"/>
        <v>2537.0306623989381</v>
      </c>
      <c r="M22" s="242">
        <f t="shared" si="9"/>
        <v>1260.288903745246</v>
      </c>
      <c r="N22" s="242">
        <f t="shared" si="9"/>
        <v>1286.5869037452467</v>
      </c>
      <c r="O22" s="242">
        <f t="shared" si="9"/>
        <v>1897.7249037452466</v>
      </c>
      <c r="P22" s="242">
        <f t="shared" si="9"/>
        <v>1140.5891450915524</v>
      </c>
      <c r="Q22" s="242">
        <f t="shared" si="9"/>
        <v>1479.5031450915521</v>
      </c>
      <c r="R22" s="242">
        <f t="shared" si="9"/>
        <v>1753.163145091552</v>
      </c>
      <c r="S22" s="242">
        <f t="shared" si="9"/>
        <v>1049.1633864378591</v>
      </c>
      <c r="T22" s="242">
        <f t="shared" si="9"/>
        <v>1025.7243864378597</v>
      </c>
      <c r="U22" s="242">
        <f t="shared" si="9"/>
        <v>1501.0753864378594</v>
      </c>
      <c r="V22" s="242">
        <f t="shared" si="9"/>
        <v>1373.0456277841663</v>
      </c>
      <c r="W22" s="242">
        <f t="shared" si="9"/>
        <v>738.67362778416646</v>
      </c>
      <c r="X22" s="242">
        <f t="shared" si="9"/>
        <v>1156.7976277841663</v>
      </c>
      <c r="Y22" s="242">
        <f t="shared" si="9"/>
        <v>305.92286913047337</v>
      </c>
      <c r="DA22" s="84"/>
    </row>
    <row r="23" spans="1:105" ht="12" customHeight="1" x14ac:dyDescent="0.25">
      <c r="A23" s="4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</row>
    <row r="24" spans="1:105" ht="12" customHeight="1" x14ac:dyDescent="0.25">
      <c r="A24" s="30" t="s">
        <v>69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DA24" s="112"/>
    </row>
    <row r="25" spans="1:105" ht="12" customHeight="1" x14ac:dyDescent="0.25">
      <c r="A25" s="31" t="s">
        <v>70</v>
      </c>
      <c r="B25" s="210">
        <v>2194.2491831470329</v>
      </c>
      <c r="C25" s="210">
        <v>2225.0152192605328</v>
      </c>
      <c r="D25" s="210">
        <v>2327.3439380911441</v>
      </c>
      <c r="E25" s="210">
        <v>2212.0587274290619</v>
      </c>
      <c r="F25" s="210">
        <v>2246.1597592433359</v>
      </c>
      <c r="G25" s="210">
        <v>2402.876698194324</v>
      </c>
      <c r="H25" s="210">
        <v>2547.23766122098</v>
      </c>
      <c r="I25" s="210">
        <v>2498.3699054170252</v>
      </c>
      <c r="J25" s="210">
        <v>2003.7847807394669</v>
      </c>
      <c r="K25" s="210">
        <v>1662.112381771281</v>
      </c>
      <c r="L25" s="210">
        <v>1935.0067067927771</v>
      </c>
      <c r="M25" s="210">
        <v>2040.461822871883</v>
      </c>
      <c r="N25" s="210">
        <v>2003.6956147893379</v>
      </c>
      <c r="O25" s="210">
        <v>1984.2734307824589</v>
      </c>
      <c r="P25" s="210">
        <v>2055.9611349956999</v>
      </c>
      <c r="Q25" s="210">
        <v>1981.9695614789341</v>
      </c>
      <c r="R25" s="210">
        <v>2001.200085984523</v>
      </c>
      <c r="S25" s="210">
        <v>2038.434737747205</v>
      </c>
      <c r="T25" s="210">
        <v>2147.3519346517628</v>
      </c>
      <c r="U25" s="210">
        <v>2032.789681857266</v>
      </c>
      <c r="V25" s="210">
        <v>1723.804213241616</v>
      </c>
      <c r="W25" s="210">
        <v>2068.8301805674969</v>
      </c>
      <c r="X25" s="210">
        <v>1712.4760963026649</v>
      </c>
      <c r="Y25" s="210">
        <v>1573.9551160791059</v>
      </c>
      <c r="DA25" s="109" t="s">
        <v>126</v>
      </c>
    </row>
    <row r="26" spans="1:105" ht="12" customHeight="1" x14ac:dyDescent="0.25">
      <c r="A26" s="24" t="s">
        <v>28</v>
      </c>
      <c r="B26" s="213">
        <f t="shared" ref="B26:Y26" si="10">B27+B28</f>
        <v>0</v>
      </c>
      <c r="C26" s="213">
        <f t="shared" si="10"/>
        <v>0</v>
      </c>
      <c r="D26" s="213">
        <f t="shared" si="10"/>
        <v>223.36870163370591</v>
      </c>
      <c r="E26" s="213">
        <f t="shared" si="10"/>
        <v>257.47583834909722</v>
      </c>
      <c r="F26" s="213">
        <f t="shared" si="10"/>
        <v>200.63052450558899</v>
      </c>
      <c r="G26" s="213">
        <f t="shared" si="10"/>
        <v>235.50206362854684</v>
      </c>
      <c r="H26" s="213">
        <f t="shared" si="10"/>
        <v>258.14462596732585</v>
      </c>
      <c r="I26" s="213">
        <f t="shared" si="10"/>
        <v>272.57093723129827</v>
      </c>
      <c r="J26" s="213">
        <f t="shared" si="10"/>
        <v>266.64754944110058</v>
      </c>
      <c r="K26" s="213">
        <f t="shared" si="10"/>
        <v>216.77652622527944</v>
      </c>
      <c r="L26" s="213">
        <f t="shared" si="10"/>
        <v>211.52192605331035</v>
      </c>
      <c r="M26" s="213">
        <f t="shared" si="10"/>
        <v>27.992691315563196</v>
      </c>
      <c r="N26" s="213">
        <f t="shared" si="10"/>
        <v>29.218486672398967</v>
      </c>
      <c r="O26" s="213">
        <f t="shared" si="10"/>
        <v>24.537059329320719</v>
      </c>
      <c r="P26" s="213">
        <f t="shared" si="10"/>
        <v>67.20275150472915</v>
      </c>
      <c r="Q26" s="213">
        <f t="shared" si="10"/>
        <v>69.820636285468609</v>
      </c>
      <c r="R26" s="213">
        <f t="shared" si="10"/>
        <v>98.40206362854687</v>
      </c>
      <c r="S26" s="213">
        <f t="shared" si="10"/>
        <v>125.32579535683576</v>
      </c>
      <c r="T26" s="213">
        <f t="shared" si="10"/>
        <v>61.467411865864143</v>
      </c>
      <c r="U26" s="213">
        <f t="shared" si="10"/>
        <v>99.351074806534811</v>
      </c>
      <c r="V26" s="213">
        <f t="shared" si="10"/>
        <v>106.79458297506447</v>
      </c>
      <c r="W26" s="213">
        <f t="shared" si="10"/>
        <v>111.71926053310403</v>
      </c>
      <c r="X26" s="213">
        <f t="shared" si="10"/>
        <v>43.610318142734307</v>
      </c>
      <c r="Y26" s="213">
        <f t="shared" si="10"/>
        <v>32.339638865004297</v>
      </c>
      <c r="DA26" s="85"/>
    </row>
    <row r="27" spans="1:105" ht="12" customHeight="1" x14ac:dyDescent="0.25">
      <c r="A27" s="18" t="s">
        <v>41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16.14600171969045</v>
      </c>
      <c r="H27" s="204">
        <v>17.38796216680996</v>
      </c>
      <c r="I27" s="204">
        <v>21.114015477214078</v>
      </c>
      <c r="J27" s="204">
        <v>19.87196904557177</v>
      </c>
      <c r="K27" s="204">
        <v>16.14600171969045</v>
      </c>
      <c r="L27" s="204">
        <v>14.90395528804814</v>
      </c>
      <c r="M27" s="204">
        <v>1.2419604471195169</v>
      </c>
      <c r="N27" s="204">
        <v>1.7989681857265689</v>
      </c>
      <c r="O27" s="204">
        <v>1.7989681857265689</v>
      </c>
      <c r="P27" s="204">
        <v>5.6760103181427368</v>
      </c>
      <c r="Q27" s="204">
        <v>16.987962166809972</v>
      </c>
      <c r="R27" s="204">
        <v>40.887962166809977</v>
      </c>
      <c r="S27" s="204">
        <v>72.319174548581245</v>
      </c>
      <c r="T27" s="204">
        <v>4.1418744625967321</v>
      </c>
      <c r="U27" s="204">
        <v>45.008254514187442</v>
      </c>
      <c r="V27" s="204">
        <v>68.428632846087694</v>
      </c>
      <c r="W27" s="204">
        <v>50.884694754944107</v>
      </c>
      <c r="X27" s="204">
        <v>10.625967325881341</v>
      </c>
      <c r="Y27" s="204">
        <v>0</v>
      </c>
      <c r="DA27" s="71" t="s">
        <v>127</v>
      </c>
    </row>
    <row r="28" spans="1:105" ht="12" customHeight="1" x14ac:dyDescent="0.25">
      <c r="A28" s="18" t="s">
        <v>42</v>
      </c>
      <c r="B28" s="204">
        <v>0</v>
      </c>
      <c r="C28" s="204">
        <v>0</v>
      </c>
      <c r="D28" s="204">
        <v>223.36870163370591</v>
      </c>
      <c r="E28" s="204">
        <v>257.47583834909722</v>
      </c>
      <c r="F28" s="204">
        <v>200.63052450558899</v>
      </c>
      <c r="G28" s="204">
        <v>219.35606190885639</v>
      </c>
      <c r="H28" s="204">
        <v>240.75666380051589</v>
      </c>
      <c r="I28" s="204">
        <v>251.45692175408419</v>
      </c>
      <c r="J28" s="204">
        <v>246.77558039552881</v>
      </c>
      <c r="K28" s="204">
        <v>200.63052450558899</v>
      </c>
      <c r="L28" s="204">
        <v>196.61797076526221</v>
      </c>
      <c r="M28" s="204">
        <v>26.750730868443679</v>
      </c>
      <c r="N28" s="204">
        <v>27.419518486672398</v>
      </c>
      <c r="O28" s="204">
        <v>22.738091143594151</v>
      </c>
      <c r="P28" s="204">
        <v>61.526741186586413</v>
      </c>
      <c r="Q28" s="204">
        <v>52.832674118658637</v>
      </c>
      <c r="R28" s="204">
        <v>57.514101461736892</v>
      </c>
      <c r="S28" s="204">
        <v>53.00662080825451</v>
      </c>
      <c r="T28" s="204">
        <v>57.325537403267411</v>
      </c>
      <c r="U28" s="204">
        <v>54.342820292347369</v>
      </c>
      <c r="V28" s="204">
        <v>38.365950128976777</v>
      </c>
      <c r="W28" s="204">
        <v>60.834565778159927</v>
      </c>
      <c r="X28" s="204">
        <v>32.984350816852967</v>
      </c>
      <c r="Y28" s="204">
        <v>32.339638865004297</v>
      </c>
      <c r="DA28" s="71" t="s">
        <v>128</v>
      </c>
    </row>
    <row r="29" spans="1:105" ht="12" customHeight="1" x14ac:dyDescent="0.25">
      <c r="A29" s="14" t="s">
        <v>29</v>
      </c>
      <c r="B29" s="204">
        <f t="shared" ref="B29:Y29" si="11">SUM(B30:B34)</f>
        <v>104.85331040412726</v>
      </c>
      <c r="C29" s="204">
        <f t="shared" si="11"/>
        <v>203.13370593293206</v>
      </c>
      <c r="D29" s="204">
        <f t="shared" si="11"/>
        <v>135.21066208082544</v>
      </c>
      <c r="E29" s="204">
        <f t="shared" si="11"/>
        <v>26.512123817712819</v>
      </c>
      <c r="F29" s="204">
        <f t="shared" si="11"/>
        <v>17.14926913155632</v>
      </c>
      <c r="G29" s="204">
        <f t="shared" si="11"/>
        <v>14.115993121238176</v>
      </c>
      <c r="H29" s="204">
        <f t="shared" si="11"/>
        <v>46.456405846947547</v>
      </c>
      <c r="I29" s="204">
        <f t="shared" si="11"/>
        <v>34.446861564918308</v>
      </c>
      <c r="J29" s="204">
        <f t="shared" si="11"/>
        <v>25.886500429922613</v>
      </c>
      <c r="K29" s="204">
        <f t="shared" si="11"/>
        <v>17.951848667239894</v>
      </c>
      <c r="L29" s="204">
        <f t="shared" si="11"/>
        <v>14.990197764402406</v>
      </c>
      <c r="M29" s="204">
        <f t="shared" si="11"/>
        <v>51.156663800515915</v>
      </c>
      <c r="N29" s="204">
        <f t="shared" si="11"/>
        <v>42.740498710232167</v>
      </c>
      <c r="O29" s="204">
        <f t="shared" si="11"/>
        <v>37.754600171969045</v>
      </c>
      <c r="P29" s="204">
        <f t="shared" si="11"/>
        <v>33.380911435941535</v>
      </c>
      <c r="Q29" s="204">
        <f t="shared" si="11"/>
        <v>31.399828030954417</v>
      </c>
      <c r="R29" s="204">
        <f t="shared" si="11"/>
        <v>41.972398968185722</v>
      </c>
      <c r="S29" s="204">
        <f t="shared" si="11"/>
        <v>48.439810834049865</v>
      </c>
      <c r="T29" s="204">
        <f t="shared" si="11"/>
        <v>29.316595012897672</v>
      </c>
      <c r="U29" s="204">
        <f t="shared" si="11"/>
        <v>28.603955288048155</v>
      </c>
      <c r="V29" s="204">
        <f t="shared" si="11"/>
        <v>15.368443680137574</v>
      </c>
      <c r="W29" s="204">
        <f t="shared" si="11"/>
        <v>21.159329320722264</v>
      </c>
      <c r="X29" s="204">
        <f t="shared" si="11"/>
        <v>23.745399828030955</v>
      </c>
      <c r="Y29" s="204">
        <f t="shared" si="11"/>
        <v>35.414273430782458</v>
      </c>
      <c r="DA29" s="71"/>
    </row>
    <row r="30" spans="1:105" ht="12" customHeight="1" x14ac:dyDescent="0.25">
      <c r="A30" s="18" t="s">
        <v>30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129</v>
      </c>
    </row>
    <row r="31" spans="1:105" ht="12" customHeight="1" x14ac:dyDescent="0.25">
      <c r="A31" s="18" t="s">
        <v>31</v>
      </c>
      <c r="B31" s="204">
        <v>0</v>
      </c>
      <c r="C31" s="204">
        <v>74.562940670679282</v>
      </c>
      <c r="D31" s="204">
        <v>51.968099742046427</v>
      </c>
      <c r="E31" s="204">
        <v>9.8882201203783318</v>
      </c>
      <c r="F31" s="204">
        <v>9.8882201203783318</v>
      </c>
      <c r="G31" s="204">
        <v>3.2960447119518479</v>
      </c>
      <c r="H31" s="204">
        <v>7.690799656061909</v>
      </c>
      <c r="I31" s="204">
        <v>9.8882201203783318</v>
      </c>
      <c r="J31" s="204">
        <v>7.690799656061909</v>
      </c>
      <c r="K31" s="204">
        <v>8.7895098882201186</v>
      </c>
      <c r="L31" s="204">
        <v>6.592175408426483</v>
      </c>
      <c r="M31" s="204">
        <v>12.21418744625967</v>
      </c>
      <c r="N31" s="204">
        <v>11.75709372312984</v>
      </c>
      <c r="O31" s="204">
        <v>10.15520206362855</v>
      </c>
      <c r="P31" s="204">
        <v>7.2744625967325884</v>
      </c>
      <c r="Q31" s="204">
        <v>6.5020636285468614</v>
      </c>
      <c r="R31" s="204">
        <v>6.3767841788478066</v>
      </c>
      <c r="S31" s="204">
        <v>8.3335339638865005</v>
      </c>
      <c r="T31" s="204">
        <v>7.6468615649183151</v>
      </c>
      <c r="U31" s="204">
        <v>6.8711951848667239</v>
      </c>
      <c r="V31" s="204">
        <v>5.0462596732588132</v>
      </c>
      <c r="W31" s="204">
        <v>6.2889079965606189</v>
      </c>
      <c r="X31" s="204">
        <v>4.9210662080825447</v>
      </c>
      <c r="Y31" s="204">
        <v>5.4077386070507307</v>
      </c>
      <c r="DA31" s="71" t="s">
        <v>130</v>
      </c>
    </row>
    <row r="32" spans="1:105" ht="12" customHeight="1" x14ac:dyDescent="0.25">
      <c r="A32" s="18" t="s">
        <v>71</v>
      </c>
      <c r="B32" s="204">
        <v>21.56775580395529</v>
      </c>
      <c r="C32" s="204">
        <v>99.622613929492687</v>
      </c>
      <c r="D32" s="204">
        <v>53.405932932072233</v>
      </c>
      <c r="E32" s="204">
        <v>0</v>
      </c>
      <c r="F32" s="204">
        <v>0</v>
      </c>
      <c r="G32" s="204">
        <v>5.0875322441960442</v>
      </c>
      <c r="H32" s="204">
        <v>15.262596732588131</v>
      </c>
      <c r="I32" s="204">
        <v>17.297592433361991</v>
      </c>
      <c r="J32" s="204">
        <v>13.22760103181427</v>
      </c>
      <c r="K32" s="204">
        <v>6.1050730868443672</v>
      </c>
      <c r="L32" s="204">
        <v>6.1050730868443672</v>
      </c>
      <c r="M32" s="204">
        <v>22.224419604471201</v>
      </c>
      <c r="N32" s="204">
        <v>20.81410146173689</v>
      </c>
      <c r="O32" s="204">
        <v>18.49217540842648</v>
      </c>
      <c r="P32" s="204">
        <v>17.69957007738607</v>
      </c>
      <c r="Q32" s="204">
        <v>18.319174548581248</v>
      </c>
      <c r="R32" s="204">
        <v>29.807910576096301</v>
      </c>
      <c r="S32" s="204">
        <v>34.76010318142734</v>
      </c>
      <c r="T32" s="204">
        <v>14.14436801375752</v>
      </c>
      <c r="U32" s="204">
        <v>10.572914875322439</v>
      </c>
      <c r="V32" s="204">
        <v>9.3041272570937217</v>
      </c>
      <c r="W32" s="204">
        <v>12.193809114359411</v>
      </c>
      <c r="X32" s="204">
        <v>14.88202923473775</v>
      </c>
      <c r="Y32" s="204">
        <v>16.475494411006022</v>
      </c>
      <c r="DA32" s="71" t="s">
        <v>131</v>
      </c>
    </row>
    <row r="33" spans="1:105" ht="12" customHeight="1" x14ac:dyDescent="0.25">
      <c r="A33" s="18" t="s">
        <v>32</v>
      </c>
      <c r="B33" s="204">
        <v>28.948151332760101</v>
      </c>
      <c r="C33" s="204">
        <v>28.948151332760101</v>
      </c>
      <c r="D33" s="204">
        <v>14.474032674118661</v>
      </c>
      <c r="E33" s="204">
        <v>5.7324161650902843</v>
      </c>
      <c r="F33" s="204">
        <v>0</v>
      </c>
      <c r="G33" s="204">
        <v>0</v>
      </c>
      <c r="H33" s="204">
        <v>4.7770421324161649</v>
      </c>
      <c r="I33" s="204">
        <v>5.7324161650902843</v>
      </c>
      <c r="J33" s="204">
        <v>1.910834049871023</v>
      </c>
      <c r="K33" s="204">
        <v>0</v>
      </c>
      <c r="L33" s="204">
        <v>0</v>
      </c>
      <c r="M33" s="204">
        <v>13.54006878761823</v>
      </c>
      <c r="N33" s="204">
        <v>6.2177987962166812</v>
      </c>
      <c r="O33" s="204">
        <v>5.1343938091143588</v>
      </c>
      <c r="P33" s="204">
        <v>3.188220120378332</v>
      </c>
      <c r="Q33" s="204">
        <v>1.9729148753224419</v>
      </c>
      <c r="R33" s="204">
        <v>1.312725709372313</v>
      </c>
      <c r="S33" s="204">
        <v>1.2678417884780739</v>
      </c>
      <c r="T33" s="204">
        <v>0.53121238177128116</v>
      </c>
      <c r="U33" s="204">
        <v>0.41367153912295779</v>
      </c>
      <c r="V33" s="204">
        <v>0.2254514187446259</v>
      </c>
      <c r="W33" s="204">
        <v>0.19492691315563199</v>
      </c>
      <c r="X33" s="204">
        <v>8.0223559759243335E-2</v>
      </c>
      <c r="Y33" s="204">
        <v>4.5649183147033536</v>
      </c>
      <c r="DA33" s="71" t="s">
        <v>132</v>
      </c>
    </row>
    <row r="34" spans="1:105" ht="12" customHeight="1" x14ac:dyDescent="0.25">
      <c r="A34" s="18" t="s">
        <v>33</v>
      </c>
      <c r="B34" s="204">
        <v>54.337403267411858</v>
      </c>
      <c r="C34" s="204">
        <v>0</v>
      </c>
      <c r="D34" s="204">
        <v>15.362596732588131</v>
      </c>
      <c r="E34" s="204">
        <v>10.8914875322442</v>
      </c>
      <c r="F34" s="204">
        <v>7.2610490111779882</v>
      </c>
      <c r="G34" s="204">
        <v>5.7324161650902843</v>
      </c>
      <c r="H34" s="204">
        <v>18.725967325881339</v>
      </c>
      <c r="I34" s="204">
        <v>1.5286328460877039</v>
      </c>
      <c r="J34" s="204">
        <v>3.0572656921754078</v>
      </c>
      <c r="K34" s="204">
        <v>3.0572656921754078</v>
      </c>
      <c r="L34" s="204">
        <v>2.2929492691315558</v>
      </c>
      <c r="M34" s="204">
        <v>3.1779879621668101</v>
      </c>
      <c r="N34" s="204">
        <v>3.9515047291487528</v>
      </c>
      <c r="O34" s="204">
        <v>3.9728288907996561</v>
      </c>
      <c r="P34" s="204">
        <v>5.2186586414445397</v>
      </c>
      <c r="Q34" s="204">
        <v>4.6056749785038686</v>
      </c>
      <c r="R34" s="204">
        <v>4.4749785038693028</v>
      </c>
      <c r="S34" s="204">
        <v>4.078331900257953</v>
      </c>
      <c r="T34" s="204">
        <v>6.9941530524505584</v>
      </c>
      <c r="U34" s="204">
        <v>10.746173688736031</v>
      </c>
      <c r="V34" s="204">
        <v>0.79260533104041264</v>
      </c>
      <c r="W34" s="204">
        <v>2.481685296646603</v>
      </c>
      <c r="X34" s="204">
        <v>3.8620808254514181</v>
      </c>
      <c r="Y34" s="204">
        <v>8.966122098022355</v>
      </c>
      <c r="DA34" s="71" t="s">
        <v>133</v>
      </c>
    </row>
    <row r="35" spans="1:105" ht="12" customHeight="1" x14ac:dyDescent="0.25">
      <c r="A35" s="14" t="s">
        <v>34</v>
      </c>
      <c r="B35" s="204">
        <f t="shared" ref="B35:Y35" si="12">B36+B37</f>
        <v>614.58933791917445</v>
      </c>
      <c r="C35" s="204">
        <f t="shared" si="12"/>
        <v>584.73619948409282</v>
      </c>
      <c r="D35" s="204">
        <f t="shared" si="12"/>
        <v>579.08271711092004</v>
      </c>
      <c r="E35" s="204">
        <f t="shared" si="12"/>
        <v>590.06560619088555</v>
      </c>
      <c r="F35" s="204">
        <f t="shared" si="12"/>
        <v>621.50120378331894</v>
      </c>
      <c r="G35" s="204">
        <f t="shared" si="12"/>
        <v>797.8416165090282</v>
      </c>
      <c r="H35" s="204">
        <f t="shared" si="12"/>
        <v>836.9472914875322</v>
      </c>
      <c r="I35" s="204">
        <f t="shared" si="12"/>
        <v>803.88194325021493</v>
      </c>
      <c r="J35" s="204">
        <f t="shared" si="12"/>
        <v>661.30326741186582</v>
      </c>
      <c r="K35" s="204">
        <f t="shared" si="12"/>
        <v>624.36973344797934</v>
      </c>
      <c r="L35" s="204">
        <f t="shared" si="12"/>
        <v>777.18185726569209</v>
      </c>
      <c r="M35" s="204">
        <f t="shared" si="12"/>
        <v>653.43645743766126</v>
      </c>
      <c r="N35" s="204">
        <f t="shared" si="12"/>
        <v>631.0182077488422</v>
      </c>
      <c r="O35" s="204">
        <f t="shared" si="12"/>
        <v>646.8052239189567</v>
      </c>
      <c r="P35" s="204">
        <f t="shared" si="12"/>
        <v>669.07352688793958</v>
      </c>
      <c r="Q35" s="204">
        <f t="shared" si="12"/>
        <v>660.97263357827342</v>
      </c>
      <c r="R35" s="204">
        <f t="shared" si="12"/>
        <v>634.36971056046309</v>
      </c>
      <c r="S35" s="204">
        <f t="shared" si="12"/>
        <v>670.47958388153472</v>
      </c>
      <c r="T35" s="204">
        <f t="shared" si="12"/>
        <v>853.08491005688188</v>
      </c>
      <c r="U35" s="204">
        <f t="shared" si="12"/>
        <v>794.37625547888376</v>
      </c>
      <c r="V35" s="204">
        <f t="shared" si="12"/>
        <v>722.91567077306797</v>
      </c>
      <c r="W35" s="204">
        <f t="shared" si="12"/>
        <v>798.15991261721842</v>
      </c>
      <c r="X35" s="204">
        <f t="shared" si="12"/>
        <v>648.60342581877057</v>
      </c>
      <c r="Y35" s="204">
        <f t="shared" si="12"/>
        <v>580.27201244561854</v>
      </c>
      <c r="DA35" s="71"/>
    </row>
    <row r="36" spans="1:105" ht="12" customHeight="1" x14ac:dyDescent="0.25">
      <c r="A36" s="18" t="s">
        <v>73</v>
      </c>
      <c r="B36" s="204">
        <v>614.58933791917445</v>
      </c>
      <c r="C36" s="204">
        <v>584.73619948409282</v>
      </c>
      <c r="D36" s="204">
        <v>579.08271711092004</v>
      </c>
      <c r="E36" s="204">
        <v>590.06560619088555</v>
      </c>
      <c r="F36" s="204">
        <v>621.50120378331894</v>
      </c>
      <c r="G36" s="204">
        <v>797.8416165090282</v>
      </c>
      <c r="H36" s="204">
        <v>836.9472914875322</v>
      </c>
      <c r="I36" s="204">
        <v>803.88194325021493</v>
      </c>
      <c r="J36" s="204">
        <v>661.30326741186582</v>
      </c>
      <c r="K36" s="204">
        <v>624.36973344797934</v>
      </c>
      <c r="L36" s="204">
        <v>777.18185726569209</v>
      </c>
      <c r="M36" s="204">
        <v>653.43645743766126</v>
      </c>
      <c r="N36" s="204">
        <v>630.82715013921188</v>
      </c>
      <c r="O36" s="204">
        <v>646.8052239189567</v>
      </c>
      <c r="P36" s="204">
        <v>669.07352688793958</v>
      </c>
      <c r="Q36" s="204">
        <v>660.97263357827342</v>
      </c>
      <c r="R36" s="204">
        <v>634.36971056046309</v>
      </c>
      <c r="S36" s="204">
        <v>670.47958388153472</v>
      </c>
      <c r="T36" s="204">
        <v>853.08491005688188</v>
      </c>
      <c r="U36" s="204">
        <v>794.37625547888376</v>
      </c>
      <c r="V36" s="204">
        <v>722.91567077306797</v>
      </c>
      <c r="W36" s="204">
        <v>798.15991261721842</v>
      </c>
      <c r="X36" s="204">
        <v>648.60342581877057</v>
      </c>
      <c r="Y36" s="204">
        <v>580.27201244561854</v>
      </c>
      <c r="DA36" s="71" t="s">
        <v>134</v>
      </c>
    </row>
    <row r="37" spans="1:105" ht="12" customHeight="1" x14ac:dyDescent="0.25">
      <c r="A37" s="18" t="s">
        <v>36</v>
      </c>
      <c r="B37" s="204">
        <v>0</v>
      </c>
      <c r="C37" s="204">
        <v>0</v>
      </c>
      <c r="D37" s="204">
        <v>0</v>
      </c>
      <c r="E37" s="204">
        <v>0</v>
      </c>
      <c r="F37" s="204">
        <v>0</v>
      </c>
      <c r="G37" s="204">
        <v>0</v>
      </c>
      <c r="H37" s="204">
        <v>0</v>
      </c>
      <c r="I37" s="204">
        <v>0</v>
      </c>
      <c r="J37" s="204">
        <v>0</v>
      </c>
      <c r="K37" s="204">
        <v>0</v>
      </c>
      <c r="L37" s="204">
        <v>0</v>
      </c>
      <c r="M37" s="204">
        <v>0</v>
      </c>
      <c r="N37" s="204">
        <v>0.19105760963026661</v>
      </c>
      <c r="O37" s="204">
        <v>0</v>
      </c>
      <c r="P37" s="204">
        <v>0</v>
      </c>
      <c r="Q37" s="204">
        <v>0</v>
      </c>
      <c r="R37" s="204">
        <v>0</v>
      </c>
      <c r="S37" s="204">
        <v>0</v>
      </c>
      <c r="T37" s="204">
        <v>0</v>
      </c>
      <c r="U37" s="204">
        <v>0</v>
      </c>
      <c r="V37" s="204">
        <v>0</v>
      </c>
      <c r="W37" s="204">
        <v>0</v>
      </c>
      <c r="X37" s="204">
        <v>0</v>
      </c>
      <c r="Y37" s="204">
        <v>0</v>
      </c>
      <c r="DA37" s="71" t="s">
        <v>135</v>
      </c>
    </row>
    <row r="38" spans="1:105" ht="12" customHeight="1" x14ac:dyDescent="0.25">
      <c r="A38" s="14" t="s">
        <v>37</v>
      </c>
      <c r="B38" s="204">
        <f t="shared" ref="B38:Y38" si="13">B39+B40+B41+B42+B43+B44</f>
        <v>0</v>
      </c>
      <c r="C38" s="204">
        <f t="shared" si="13"/>
        <v>0</v>
      </c>
      <c r="D38" s="204">
        <f t="shared" si="13"/>
        <v>0</v>
      </c>
      <c r="E38" s="204">
        <f t="shared" si="13"/>
        <v>0</v>
      </c>
      <c r="F38" s="204">
        <f t="shared" si="13"/>
        <v>0</v>
      </c>
      <c r="G38" s="204">
        <f t="shared" si="13"/>
        <v>13.112639724849529</v>
      </c>
      <c r="H38" s="204">
        <f t="shared" si="13"/>
        <v>36.471797076526222</v>
      </c>
      <c r="I38" s="204">
        <f t="shared" si="13"/>
        <v>23.669647463456581</v>
      </c>
      <c r="J38" s="204">
        <f t="shared" si="13"/>
        <v>26.98959587274291</v>
      </c>
      <c r="K38" s="204">
        <f t="shared" si="13"/>
        <v>44.544797936371452</v>
      </c>
      <c r="L38" s="204">
        <f t="shared" si="13"/>
        <v>52.808856405846953</v>
      </c>
      <c r="M38" s="204">
        <f t="shared" si="13"/>
        <v>40.477901977644017</v>
      </c>
      <c r="N38" s="204">
        <f t="shared" si="13"/>
        <v>40.699934985465688</v>
      </c>
      <c r="O38" s="204">
        <f t="shared" si="13"/>
        <v>39.043873243553968</v>
      </c>
      <c r="P38" s="204">
        <f t="shared" si="13"/>
        <v>28.310995897958893</v>
      </c>
      <c r="Q38" s="204">
        <f t="shared" si="13"/>
        <v>16.953333747607925</v>
      </c>
      <c r="R38" s="204">
        <f t="shared" si="13"/>
        <v>0.89280018760221003</v>
      </c>
      <c r="S38" s="204">
        <f t="shared" si="13"/>
        <v>1.5244573910362313</v>
      </c>
      <c r="T38" s="204">
        <f t="shared" si="13"/>
        <v>2.1044278622926589</v>
      </c>
      <c r="U38" s="204">
        <f t="shared" si="13"/>
        <v>2.7543550112280961</v>
      </c>
      <c r="V38" s="204">
        <f t="shared" si="13"/>
        <v>12.365842554533</v>
      </c>
      <c r="W38" s="204">
        <f t="shared" si="13"/>
        <v>9.9781785263756007</v>
      </c>
      <c r="X38" s="204">
        <f t="shared" si="13"/>
        <v>11.407752169191509</v>
      </c>
      <c r="Y38" s="204">
        <f t="shared" si="13"/>
        <v>32.488606642945363</v>
      </c>
      <c r="DA38" s="71"/>
    </row>
    <row r="39" spans="1:105" ht="12" customHeight="1" x14ac:dyDescent="0.25">
      <c r="A39" s="18" t="s">
        <v>38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13.112639724849529</v>
      </c>
      <c r="H39" s="204">
        <v>36.471797076526222</v>
      </c>
      <c r="I39" s="204">
        <v>23.669647463456581</v>
      </c>
      <c r="J39" s="204">
        <v>26.98959587274291</v>
      </c>
      <c r="K39" s="204">
        <v>44.544797936371452</v>
      </c>
      <c r="L39" s="204">
        <v>52.808856405846953</v>
      </c>
      <c r="M39" s="204">
        <v>40.477901977644017</v>
      </c>
      <c r="N39" s="204">
        <v>40.692691315563202</v>
      </c>
      <c r="O39" s="204">
        <v>39.025709372312981</v>
      </c>
      <c r="P39" s="204">
        <v>28.260017196904549</v>
      </c>
      <c r="Q39" s="204">
        <v>16.830352536543419</v>
      </c>
      <c r="R39" s="204">
        <v>0.16595012897678421</v>
      </c>
      <c r="S39" s="204">
        <v>0.145743766122098</v>
      </c>
      <c r="T39" s="204">
        <v>0.34737747205503011</v>
      </c>
      <c r="U39" s="204">
        <v>0.30481513327601029</v>
      </c>
      <c r="V39" s="204">
        <v>8.3992261392949281</v>
      </c>
      <c r="W39" s="204">
        <v>2.096130696474634</v>
      </c>
      <c r="X39" s="204">
        <v>0.22708512467755801</v>
      </c>
      <c r="Y39" s="204">
        <v>17.641702493551161</v>
      </c>
      <c r="DA39" s="71" t="s">
        <v>136</v>
      </c>
    </row>
    <row r="40" spans="1:105" ht="12" customHeight="1" x14ac:dyDescent="0.25">
      <c r="A40" s="18" t="s">
        <v>74</v>
      </c>
      <c r="B40" s="204">
        <v>0</v>
      </c>
      <c r="C40" s="204">
        <v>0</v>
      </c>
      <c r="D40" s="204">
        <v>0</v>
      </c>
      <c r="E40" s="204">
        <v>0</v>
      </c>
      <c r="F40" s="204">
        <v>0</v>
      </c>
      <c r="G40" s="204">
        <v>0</v>
      </c>
      <c r="H40" s="204">
        <v>0</v>
      </c>
      <c r="I40" s="204">
        <v>0</v>
      </c>
      <c r="J40" s="204">
        <v>0</v>
      </c>
      <c r="K40" s="204">
        <v>0</v>
      </c>
      <c r="L40" s="204">
        <v>0</v>
      </c>
      <c r="M40" s="204">
        <v>0</v>
      </c>
      <c r="N40" s="204">
        <v>7.2436699024862987E-3</v>
      </c>
      <c r="O40" s="204">
        <v>1.8163871240984661E-2</v>
      </c>
      <c r="P40" s="204">
        <v>5.09787010543453E-2</v>
      </c>
      <c r="Q40" s="204">
        <v>0.122981211064507</v>
      </c>
      <c r="R40" s="204">
        <v>0.2811062925033278</v>
      </c>
      <c r="S40" s="204">
        <v>0.56186065844809707</v>
      </c>
      <c r="T40" s="204">
        <v>1.3205069680536221</v>
      </c>
      <c r="U40" s="204">
        <v>2.0856533775221631</v>
      </c>
      <c r="V40" s="204">
        <v>3.654836535616405</v>
      </c>
      <c r="W40" s="204">
        <v>7.4972670904340708</v>
      </c>
      <c r="X40" s="204">
        <v>10.795370397910339</v>
      </c>
      <c r="Y40" s="204">
        <v>14.46289727063238</v>
      </c>
      <c r="DA40" s="71" t="s">
        <v>137</v>
      </c>
    </row>
    <row r="41" spans="1:105" ht="12" customHeight="1" x14ac:dyDescent="0.25">
      <c r="A41" s="18" t="s">
        <v>75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0.44574376612209798</v>
      </c>
      <c r="S41" s="204">
        <v>0.81685296646603611</v>
      </c>
      <c r="T41" s="204">
        <v>0.43654342218400682</v>
      </c>
      <c r="U41" s="204">
        <v>0.3638865004299226</v>
      </c>
      <c r="V41" s="204">
        <v>0.31177987962166809</v>
      </c>
      <c r="W41" s="204">
        <v>0.38478073946689589</v>
      </c>
      <c r="X41" s="204">
        <v>0.38529664660361129</v>
      </c>
      <c r="Y41" s="204">
        <v>0.38400687876182288</v>
      </c>
      <c r="DA41" s="71" t="s">
        <v>138</v>
      </c>
    </row>
    <row r="42" spans="1:105" ht="12" customHeight="1" x14ac:dyDescent="0.25">
      <c r="A42" s="18" t="s">
        <v>76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139</v>
      </c>
    </row>
    <row r="43" spans="1:105" ht="12" customHeight="1" x14ac:dyDescent="0.25">
      <c r="A43" s="18" t="s">
        <v>77</v>
      </c>
      <c r="B43" s="204">
        <v>0</v>
      </c>
      <c r="C43" s="204">
        <v>0</v>
      </c>
      <c r="D43" s="204">
        <v>0</v>
      </c>
      <c r="E43" s="204">
        <v>0</v>
      </c>
      <c r="F43" s="204">
        <v>0</v>
      </c>
      <c r="G43" s="204">
        <v>0</v>
      </c>
      <c r="H43" s="204">
        <v>0</v>
      </c>
      <c r="I43" s="204">
        <v>0</v>
      </c>
      <c r="J43" s="204">
        <v>0</v>
      </c>
      <c r="K43" s="204">
        <v>0</v>
      </c>
      <c r="L43" s="204">
        <v>0</v>
      </c>
      <c r="M43" s="204">
        <v>0</v>
      </c>
      <c r="N43" s="204">
        <v>0</v>
      </c>
      <c r="O43" s="204">
        <v>0</v>
      </c>
      <c r="P43" s="204">
        <v>0</v>
      </c>
      <c r="Q43" s="204">
        <v>0</v>
      </c>
      <c r="R43" s="204">
        <v>0</v>
      </c>
      <c r="S43" s="204">
        <v>0</v>
      </c>
      <c r="T43" s="204">
        <v>0</v>
      </c>
      <c r="U43" s="204">
        <v>0</v>
      </c>
      <c r="V43" s="204">
        <v>0</v>
      </c>
      <c r="W43" s="204">
        <v>0</v>
      </c>
      <c r="X43" s="204">
        <v>0</v>
      </c>
      <c r="Y43" s="204">
        <v>0</v>
      </c>
      <c r="DA43" s="71" t="s">
        <v>140</v>
      </c>
    </row>
    <row r="44" spans="1:105" ht="12" customHeight="1" x14ac:dyDescent="0.25">
      <c r="A44" s="18" t="s">
        <v>78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141</v>
      </c>
    </row>
    <row r="45" spans="1:105" ht="12" customHeight="1" x14ac:dyDescent="0.25">
      <c r="A45" s="14" t="s">
        <v>39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14.882889079965601</v>
      </c>
      <c r="N45" s="204">
        <v>17.020550300945828</v>
      </c>
      <c r="O45" s="204">
        <v>12.084006878761819</v>
      </c>
      <c r="P45" s="204">
        <v>12.421926053310401</v>
      </c>
      <c r="Q45" s="204">
        <v>12.07730008598452</v>
      </c>
      <c r="R45" s="204">
        <v>10.434651762682719</v>
      </c>
      <c r="S45" s="204">
        <v>19.765778159931209</v>
      </c>
      <c r="T45" s="204">
        <v>9.1011177987962171</v>
      </c>
      <c r="U45" s="204">
        <v>10.167411865864141</v>
      </c>
      <c r="V45" s="204">
        <v>12.96070507308684</v>
      </c>
      <c r="W45" s="204">
        <v>14.313929492691321</v>
      </c>
      <c r="X45" s="204">
        <v>8.7469475494411011</v>
      </c>
      <c r="Y45" s="204">
        <v>4.7820292347377471</v>
      </c>
      <c r="DA45" s="71" t="s">
        <v>142</v>
      </c>
    </row>
    <row r="46" spans="1:105" ht="12" customHeight="1" x14ac:dyDescent="0.25">
      <c r="A46" s="21" t="s">
        <v>40</v>
      </c>
      <c r="B46" s="207">
        <v>1474.8065348237319</v>
      </c>
      <c r="C46" s="207">
        <v>1437.1453138435079</v>
      </c>
      <c r="D46" s="207">
        <v>1389.6818572656921</v>
      </c>
      <c r="E46" s="207">
        <v>1338.005159071367</v>
      </c>
      <c r="F46" s="207">
        <v>1406.8787618228721</v>
      </c>
      <c r="G46" s="207">
        <v>1342.3043852106621</v>
      </c>
      <c r="H46" s="207">
        <v>1369.2175408426481</v>
      </c>
      <c r="I46" s="207">
        <v>1363.800515907137</v>
      </c>
      <c r="J46" s="207">
        <v>1022.957867583835</v>
      </c>
      <c r="K46" s="207">
        <v>758.46947549441097</v>
      </c>
      <c r="L46" s="207">
        <v>878.50386930352533</v>
      </c>
      <c r="M46" s="207">
        <v>1252.5152192605331</v>
      </c>
      <c r="N46" s="207">
        <v>1242.9979363714531</v>
      </c>
      <c r="O46" s="207">
        <v>1224.048667239897</v>
      </c>
      <c r="P46" s="207">
        <v>1245.571023215821</v>
      </c>
      <c r="Q46" s="207">
        <v>1190.745829750645</v>
      </c>
      <c r="R46" s="207">
        <v>1215.128460877042</v>
      </c>
      <c r="S46" s="207">
        <v>1172.899312123817</v>
      </c>
      <c r="T46" s="207">
        <v>1192.2774720550301</v>
      </c>
      <c r="U46" s="207">
        <v>1097.5366294067071</v>
      </c>
      <c r="V46" s="207">
        <v>853.39896818572652</v>
      </c>
      <c r="W46" s="207">
        <v>1113.4995700773859</v>
      </c>
      <c r="X46" s="207">
        <v>976.36225279449695</v>
      </c>
      <c r="Y46" s="207">
        <v>888.65855546001717</v>
      </c>
      <c r="DA46" s="86" t="s">
        <v>143</v>
      </c>
    </row>
    <row r="47" spans="1:105" ht="12" customHeight="1" x14ac:dyDescent="0.25">
      <c r="A47" s="31" t="s">
        <v>144</v>
      </c>
      <c r="B47" s="210">
        <f t="shared" ref="B47:Y47" si="14">SUM(B48:B49)</f>
        <v>2194.2491831470334</v>
      </c>
      <c r="C47" s="210">
        <f t="shared" si="14"/>
        <v>2225.0152192605328</v>
      </c>
      <c r="D47" s="210">
        <f t="shared" si="14"/>
        <v>2327.3439380911427</v>
      </c>
      <c r="E47" s="210">
        <f t="shared" si="14"/>
        <v>2212.0587274290629</v>
      </c>
      <c r="F47" s="210">
        <f t="shared" si="14"/>
        <v>2246.1597592433354</v>
      </c>
      <c r="G47" s="210">
        <f t="shared" si="14"/>
        <v>2402.8766981943245</v>
      </c>
      <c r="H47" s="210">
        <f t="shared" si="14"/>
        <v>2547.2376612209796</v>
      </c>
      <c r="I47" s="210">
        <f t="shared" si="14"/>
        <v>2498.3699054170252</v>
      </c>
      <c r="J47" s="210">
        <f t="shared" si="14"/>
        <v>2003.7847807394662</v>
      </c>
      <c r="K47" s="210">
        <f t="shared" si="14"/>
        <v>1662.1123817712808</v>
      </c>
      <c r="L47" s="210">
        <f t="shared" si="14"/>
        <v>1935.0067067927766</v>
      </c>
      <c r="M47" s="210">
        <f t="shared" si="14"/>
        <v>2040.461822871883</v>
      </c>
      <c r="N47" s="210">
        <f t="shared" si="14"/>
        <v>2003.6956147893379</v>
      </c>
      <c r="O47" s="210">
        <f t="shared" si="14"/>
        <v>1984.2734307824589</v>
      </c>
      <c r="P47" s="210">
        <f t="shared" si="14"/>
        <v>2055.9611349956999</v>
      </c>
      <c r="Q47" s="210">
        <f t="shared" si="14"/>
        <v>1981.969561478933</v>
      </c>
      <c r="R47" s="210">
        <f t="shared" si="14"/>
        <v>2001.2000859845227</v>
      </c>
      <c r="S47" s="210">
        <f t="shared" si="14"/>
        <v>2038.4347377472054</v>
      </c>
      <c r="T47" s="210">
        <f t="shared" si="14"/>
        <v>2147.3519346517633</v>
      </c>
      <c r="U47" s="210">
        <f t="shared" si="14"/>
        <v>2032.7896818572658</v>
      </c>
      <c r="V47" s="210">
        <f t="shared" si="14"/>
        <v>1723.804213241616</v>
      </c>
      <c r="W47" s="210">
        <f t="shared" si="14"/>
        <v>2068.8301805674964</v>
      </c>
      <c r="X47" s="210">
        <f t="shared" si="14"/>
        <v>1712.4760963026654</v>
      </c>
      <c r="Y47" s="210">
        <f t="shared" si="14"/>
        <v>1573.9551160791054</v>
      </c>
      <c r="DA47" s="109"/>
    </row>
    <row r="48" spans="1:105" ht="12" customHeight="1" x14ac:dyDescent="0.25">
      <c r="A48" s="51" t="s">
        <v>43</v>
      </c>
      <c r="B48" s="241">
        <f>ISI_fec!B5</f>
        <v>1464.574963109769</v>
      </c>
      <c r="C48" s="241">
        <f>ISI_fec!C5</f>
        <v>1479.5033196854381</v>
      </c>
      <c r="D48" s="241">
        <f>ISI_fec!D5</f>
        <v>1618.7864447328659</v>
      </c>
      <c r="E48" s="241">
        <f>ISI_fec!E5</f>
        <v>1520.5935692344619</v>
      </c>
      <c r="F48" s="241">
        <f>ISI_fec!F5</f>
        <v>1544.327702414118</v>
      </c>
      <c r="G48" s="241">
        <f>ISI_fec!G5</f>
        <v>1727.0919443955329</v>
      </c>
      <c r="H48" s="241">
        <f>ISI_fec!H5</f>
        <v>1829.800405873988</v>
      </c>
      <c r="I48" s="241">
        <f>ISI_fec!I5</f>
        <v>1793.004135655169</v>
      </c>
      <c r="J48" s="241">
        <f>ISI_fec!J5</f>
        <v>1360.7829038493239</v>
      </c>
      <c r="K48" s="241">
        <f>ISI_fec!K5</f>
        <v>1171.266927405434</v>
      </c>
      <c r="L48" s="241">
        <f>ISI_fec!L5</f>
        <v>1413.3983746664089</v>
      </c>
      <c r="M48" s="241">
        <f>ISI_fec!M5</f>
        <v>1459.909010582292</v>
      </c>
      <c r="N48" s="241">
        <f>ISI_fec!N5</f>
        <v>1427.161596767761</v>
      </c>
      <c r="O48" s="241">
        <f>ISI_fec!O5</f>
        <v>1472.1917409394921</v>
      </c>
      <c r="P48" s="241">
        <f>ISI_fec!P5</f>
        <v>1542.57511955837</v>
      </c>
      <c r="Q48" s="241">
        <f>ISI_fec!Q5</f>
        <v>1492.581934337634</v>
      </c>
      <c r="R48" s="241">
        <f>ISI_fec!R5</f>
        <v>1529.3065714134391</v>
      </c>
      <c r="S48" s="241">
        <f>ISI_fec!S5</f>
        <v>1582.522086662063</v>
      </c>
      <c r="T48" s="241">
        <f>ISI_fec!T5</f>
        <v>1678.497989848051</v>
      </c>
      <c r="U48" s="241">
        <f>ISI_fec!U5</f>
        <v>1609.376801168353</v>
      </c>
      <c r="V48" s="241">
        <f>ISI_fec!V5</f>
        <v>1351.311346846745</v>
      </c>
      <c r="W48" s="241">
        <f>ISI_fec!W5</f>
        <v>1629.250795684575</v>
      </c>
      <c r="X48" s="241">
        <f>ISI_fec!X5</f>
        <v>1327.2382853954171</v>
      </c>
      <c r="Y48" s="241">
        <f>ISI_fec!Y5</f>
        <v>1152.3723480754429</v>
      </c>
      <c r="DA48" s="83"/>
    </row>
    <row r="49" spans="1:105" ht="12" customHeight="1" x14ac:dyDescent="0.25">
      <c r="A49" s="52" t="s">
        <v>44</v>
      </c>
      <c r="B49" s="242">
        <f>ISI_fec!B54</f>
        <v>729.67422003726415</v>
      </c>
      <c r="C49" s="242">
        <f>ISI_fec!C54</f>
        <v>745.51189957509473</v>
      </c>
      <c r="D49" s="242">
        <f>ISI_fec!D54</f>
        <v>708.55749335827693</v>
      </c>
      <c r="E49" s="242">
        <f>ISI_fec!E54</f>
        <v>691.4651581946008</v>
      </c>
      <c r="F49" s="242">
        <f>ISI_fec!F54</f>
        <v>701.83205682921766</v>
      </c>
      <c r="G49" s="242">
        <f>ISI_fec!G54</f>
        <v>675.78475379879171</v>
      </c>
      <c r="H49" s="242">
        <f>ISI_fec!H54</f>
        <v>717.43725534699161</v>
      </c>
      <c r="I49" s="242">
        <f>ISI_fec!I54</f>
        <v>705.3657697618562</v>
      </c>
      <c r="J49" s="242">
        <f>ISI_fec!J54</f>
        <v>643.00187689014228</v>
      </c>
      <c r="K49" s="242">
        <f>ISI_fec!K54</f>
        <v>490.84545436584682</v>
      </c>
      <c r="L49" s="242">
        <f>ISI_fec!L54</f>
        <v>521.60833212636783</v>
      </c>
      <c r="M49" s="242">
        <f>ISI_fec!M54</f>
        <v>580.55281228959097</v>
      </c>
      <c r="N49" s="242">
        <f>ISI_fec!N54</f>
        <v>576.53401802157691</v>
      </c>
      <c r="O49" s="242">
        <f>ISI_fec!O54</f>
        <v>512.08168984296685</v>
      </c>
      <c r="P49" s="242">
        <f>ISI_fec!P54</f>
        <v>513.38601543732977</v>
      </c>
      <c r="Q49" s="242">
        <f>ISI_fec!Q54</f>
        <v>489.38762714129882</v>
      </c>
      <c r="R49" s="242">
        <f>ISI_fec!R54</f>
        <v>471.8935145710837</v>
      </c>
      <c r="S49" s="242">
        <f>ISI_fec!S54</f>
        <v>455.91265108514239</v>
      </c>
      <c r="T49" s="242">
        <f>ISI_fec!T54</f>
        <v>468.85394480371201</v>
      </c>
      <c r="U49" s="242">
        <f>ISI_fec!U54</f>
        <v>423.41288068891271</v>
      </c>
      <c r="V49" s="242">
        <f>ISI_fec!V54</f>
        <v>372.4928663948711</v>
      </c>
      <c r="W49" s="242">
        <f>ISI_fec!W54</f>
        <v>439.57938488292149</v>
      </c>
      <c r="X49" s="242">
        <f>ISI_fec!X54</f>
        <v>385.23781090724839</v>
      </c>
      <c r="Y49" s="242">
        <f>ISI_fec!Y54</f>
        <v>421.58276800366258</v>
      </c>
      <c r="DA49" s="84"/>
    </row>
    <row r="50" spans="1:105" ht="12" customHeight="1" x14ac:dyDescent="0.25">
      <c r="A50" s="3"/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DA50" s="87"/>
    </row>
    <row r="51" spans="1:105" ht="12" customHeight="1" x14ac:dyDescent="0.25">
      <c r="A51" s="30" t="s">
        <v>84</v>
      </c>
      <c r="B51" s="203">
        <f t="shared" ref="B51:Y51" si="15">B52+B53</f>
        <v>11891.412108562086</v>
      </c>
      <c r="C51" s="203">
        <f t="shared" si="15"/>
        <v>10978.852086423985</v>
      </c>
      <c r="D51" s="203">
        <f t="shared" si="15"/>
        <v>12677.126074216838</v>
      </c>
      <c r="E51" s="203">
        <f t="shared" si="15"/>
        <v>12240.154671309221</v>
      </c>
      <c r="F51" s="203">
        <f t="shared" si="15"/>
        <v>12615.173342722084</v>
      </c>
      <c r="G51" s="203">
        <f t="shared" si="15"/>
        <v>12680.203320249013</v>
      </c>
      <c r="H51" s="203">
        <f t="shared" si="15"/>
        <v>13046.24807449921</v>
      </c>
      <c r="I51" s="203">
        <f t="shared" si="15"/>
        <v>12656.016760135775</v>
      </c>
      <c r="J51" s="203">
        <f t="shared" si="15"/>
        <v>11400.323557033364</v>
      </c>
      <c r="K51" s="203">
        <f t="shared" si="15"/>
        <v>8658.2498193175979</v>
      </c>
      <c r="L51" s="203">
        <f t="shared" si="15"/>
        <v>10614.529253868992</v>
      </c>
      <c r="M51" s="203">
        <f t="shared" si="15"/>
        <v>9548.5845017332449</v>
      </c>
      <c r="N51" s="203">
        <f t="shared" si="15"/>
        <v>9365.9736585957107</v>
      </c>
      <c r="O51" s="203">
        <f t="shared" si="15"/>
        <v>9823.327988558598</v>
      </c>
      <c r="P51" s="203">
        <f t="shared" si="15"/>
        <v>10389.412484468283</v>
      </c>
      <c r="Q51" s="203">
        <f t="shared" si="15"/>
        <v>9728.814317436927</v>
      </c>
      <c r="R51" s="203">
        <f t="shared" si="15"/>
        <v>9568.4443040362221</v>
      </c>
      <c r="S51" s="203">
        <f t="shared" si="15"/>
        <v>10619.071651259144</v>
      </c>
      <c r="T51" s="203">
        <f t="shared" si="15"/>
        <v>10638.17489040183</v>
      </c>
      <c r="U51" s="203">
        <f t="shared" si="15"/>
        <v>10263.981500300206</v>
      </c>
      <c r="V51" s="203">
        <f t="shared" si="15"/>
        <v>8361.71691040109</v>
      </c>
      <c r="W51" s="203">
        <f t="shared" si="15"/>
        <v>9610.3664650299797</v>
      </c>
      <c r="X51" s="203">
        <f t="shared" si="15"/>
        <v>8273.2081039844434</v>
      </c>
      <c r="Y51" s="203">
        <f t="shared" si="15"/>
        <v>6419.1844632674092</v>
      </c>
      <c r="DA51" s="112"/>
    </row>
    <row r="52" spans="1:105" ht="12" customHeight="1" x14ac:dyDescent="0.25">
      <c r="A52" s="24" t="s">
        <v>145</v>
      </c>
      <c r="B52" s="213">
        <f>(ISI_emi!B5-ISI_emi!B52)+(ISI_emi!B54-ISI_emi!B96)</f>
        <v>1826.0776890027216</v>
      </c>
      <c r="C52" s="213">
        <f>(ISI_emi!C5-ISI_emi!C52)+(ISI_emi!C54-ISI_emi!C96)</f>
        <v>1973.2909636807763</v>
      </c>
      <c r="D52" s="213">
        <f>(ISI_emi!D5-ISI_emi!D52)+(ISI_emi!D54-ISI_emi!D96)</f>
        <v>2757.8420910086488</v>
      </c>
      <c r="E52" s="213">
        <f>(ISI_emi!E5-ISI_emi!E52)+(ISI_emi!E54-ISI_emi!E96)</f>
        <v>2623.7229699647551</v>
      </c>
      <c r="F52" s="213">
        <f>(ISI_emi!F5-ISI_emi!F52)+(ISI_emi!F54-ISI_emi!F96)</f>
        <v>2408.5344970875799</v>
      </c>
      <c r="G52" s="213">
        <f>(ISI_emi!G5-ISI_emi!G52)+(ISI_emi!G54-ISI_emi!G96)</f>
        <v>2962.6876047690102</v>
      </c>
      <c r="H52" s="213">
        <f>(ISI_emi!H5-ISI_emi!H52)+(ISI_emi!H54-ISI_emi!H96)</f>
        <v>3255.4130364048951</v>
      </c>
      <c r="I52" s="213">
        <f>(ISI_emi!I5-ISI_emi!I52)+(ISI_emi!I54-ISI_emi!I96)</f>
        <v>3202.8803337655618</v>
      </c>
      <c r="J52" s="213">
        <f>(ISI_emi!J5-ISI_emi!J52)+(ISI_emi!J54-ISI_emi!J96)</f>
        <v>2817.5248677653335</v>
      </c>
      <c r="K52" s="213">
        <f>(ISI_emi!K5-ISI_emi!K52)+(ISI_emi!K54-ISI_emi!K96)</f>
        <v>2483.9073295243193</v>
      </c>
      <c r="L52" s="213">
        <f>(ISI_emi!L5-ISI_emi!L52)+(ISI_emi!L54-ISI_emi!L96)</f>
        <v>2811.0114061236804</v>
      </c>
      <c r="M52" s="213">
        <f>(ISI_emi!M5-ISI_emi!M52)+(ISI_emi!M54-ISI_emi!M96)</f>
        <v>1817.6156010013901</v>
      </c>
      <c r="N52" s="213">
        <f>(ISI_emi!N5-ISI_emi!N52)+(ISI_emi!N54-ISI_emi!N96)</f>
        <v>1745.1240509481634</v>
      </c>
      <c r="O52" s="213">
        <f>(ISI_emi!O5-ISI_emi!O52)+(ISI_emi!O54-ISI_emi!O96)</f>
        <v>1745.3658053151571</v>
      </c>
      <c r="P52" s="213">
        <f>(ISI_emi!P5-ISI_emi!P52)+(ISI_emi!P54-ISI_emi!P96)</f>
        <v>1975.5030384147224</v>
      </c>
      <c r="Q52" s="213">
        <f>(ISI_emi!Q5-ISI_emi!Q52)+(ISI_emi!Q54-ISI_emi!Q96)</f>
        <v>1955.7718699342806</v>
      </c>
      <c r="R52" s="213">
        <f>(ISI_emi!R5-ISI_emi!R52)+(ISI_emi!R54-ISI_emi!R96)</f>
        <v>2041.5592932061327</v>
      </c>
      <c r="S52" s="213">
        <f>(ISI_emi!S5-ISI_emi!S52)+(ISI_emi!S54-ISI_emi!S96)</f>
        <v>2249.5651579696901</v>
      </c>
      <c r="T52" s="213">
        <f>(ISI_emi!T5-ISI_emi!T52)+(ISI_emi!T54-ISI_emi!T96)</f>
        <v>2371.3432069441546</v>
      </c>
      <c r="U52" s="213">
        <f>(ISI_emi!U5-ISI_emi!U52)+(ISI_emi!U54-ISI_emi!U96)</f>
        <v>2383.7183213558728</v>
      </c>
      <c r="V52" s="213">
        <f>(ISI_emi!V5-ISI_emi!V52)+(ISI_emi!V54-ISI_emi!V96)</f>
        <v>2202.6037222330438</v>
      </c>
      <c r="W52" s="213">
        <f>(ISI_emi!W5-ISI_emi!W52)+(ISI_emi!W54-ISI_emi!W96)</f>
        <v>2413.9933936876514</v>
      </c>
      <c r="X52" s="213">
        <f>(ISI_emi!X5-ISI_emi!X52)+(ISI_emi!X54-ISI_emi!X96)</f>
        <v>1788.4874352264912</v>
      </c>
      <c r="Y52" s="213">
        <f>(ISI_emi!Y5-ISI_emi!Y52)+(ISI_emi!Y54-ISI_emi!Y96)</f>
        <v>1643.5396316034173</v>
      </c>
      <c r="DA52" s="85"/>
    </row>
    <row r="53" spans="1:105" ht="12" customHeight="1" x14ac:dyDescent="0.25">
      <c r="A53" s="14" t="s">
        <v>146</v>
      </c>
      <c r="B53" s="204">
        <f>ISI_emi!B52+ISI_emi!B96</f>
        <v>10065.334419559365</v>
      </c>
      <c r="C53" s="204">
        <f>ISI_emi!C52+ISI_emi!C96</f>
        <v>9005.5611227432091</v>
      </c>
      <c r="D53" s="204">
        <f>ISI_emi!D52+ISI_emi!D96</f>
        <v>9919.28398320819</v>
      </c>
      <c r="E53" s="204">
        <f>ISI_emi!E52+ISI_emi!E96</f>
        <v>9616.431701344467</v>
      </c>
      <c r="F53" s="204">
        <f>ISI_emi!F52+ISI_emi!F96</f>
        <v>10206.638845634505</v>
      </c>
      <c r="G53" s="204">
        <f>ISI_emi!G52+ISI_emi!G96</f>
        <v>9717.5157154800017</v>
      </c>
      <c r="H53" s="204">
        <f>ISI_emi!H52+ISI_emi!H96</f>
        <v>9790.8350380943157</v>
      </c>
      <c r="I53" s="204">
        <f>ISI_emi!I52+ISI_emi!I96</f>
        <v>9453.1364263702126</v>
      </c>
      <c r="J53" s="204">
        <f>ISI_emi!J52+ISI_emi!J96</f>
        <v>8582.7986892680292</v>
      </c>
      <c r="K53" s="204">
        <f>ISI_emi!K52+ISI_emi!K96</f>
        <v>6174.3424897932791</v>
      </c>
      <c r="L53" s="204">
        <f>ISI_emi!L52+ISI_emi!L96</f>
        <v>7803.517847745311</v>
      </c>
      <c r="M53" s="204">
        <f>ISI_emi!M52+ISI_emi!M96</f>
        <v>7730.9689007318548</v>
      </c>
      <c r="N53" s="204">
        <f>ISI_emi!N52+ISI_emi!N96</f>
        <v>7620.8496076475476</v>
      </c>
      <c r="O53" s="204">
        <f>ISI_emi!O52+ISI_emi!O96</f>
        <v>8077.9621832434404</v>
      </c>
      <c r="P53" s="204">
        <f>ISI_emi!P52+ISI_emi!P96</f>
        <v>8413.9094460535598</v>
      </c>
      <c r="Q53" s="204">
        <f>ISI_emi!Q52+ISI_emi!Q96</f>
        <v>7773.0424475026466</v>
      </c>
      <c r="R53" s="204">
        <f>ISI_emi!R52+ISI_emi!R96</f>
        <v>7526.8850108300894</v>
      </c>
      <c r="S53" s="204">
        <f>ISI_emi!S52+ISI_emi!S96</f>
        <v>8369.5064932894547</v>
      </c>
      <c r="T53" s="204">
        <f>ISI_emi!T52+ISI_emi!T96</f>
        <v>8266.8316834576744</v>
      </c>
      <c r="U53" s="204">
        <f>ISI_emi!U52+ISI_emi!U96</f>
        <v>7880.263178944333</v>
      </c>
      <c r="V53" s="204">
        <f>ISI_emi!V52+ISI_emi!V96</f>
        <v>6159.1131881680458</v>
      </c>
      <c r="W53" s="204">
        <f>ISI_emi!W52+ISI_emi!W96</f>
        <v>7196.3730713423274</v>
      </c>
      <c r="X53" s="204">
        <f>ISI_emi!X52+ISI_emi!X96</f>
        <v>6484.7206687579519</v>
      </c>
      <c r="Y53" s="204">
        <f>ISI_emi!Y52+ISI_emi!Y96</f>
        <v>4775.6448316639917</v>
      </c>
      <c r="DA53" s="71"/>
    </row>
    <row r="54" spans="1:105" ht="12" customHeight="1" x14ac:dyDescent="0.25">
      <c r="A54" s="31" t="s">
        <v>144</v>
      </c>
      <c r="B54" s="210">
        <f t="shared" ref="B54:Y54" si="16">SUM(B55:B56)</f>
        <v>11891.412108562088</v>
      </c>
      <c r="C54" s="210">
        <f t="shared" si="16"/>
        <v>10978.852086423985</v>
      </c>
      <c r="D54" s="210">
        <f t="shared" si="16"/>
        <v>12677.12607421684</v>
      </c>
      <c r="E54" s="210">
        <f t="shared" si="16"/>
        <v>12240.154671309223</v>
      </c>
      <c r="F54" s="210">
        <f t="shared" si="16"/>
        <v>12615.173342722086</v>
      </c>
      <c r="G54" s="210">
        <f t="shared" si="16"/>
        <v>12680.203320249013</v>
      </c>
      <c r="H54" s="210">
        <f t="shared" si="16"/>
        <v>13046.24807449921</v>
      </c>
      <c r="I54" s="210">
        <f t="shared" si="16"/>
        <v>12656.016760135775</v>
      </c>
      <c r="J54" s="210">
        <f t="shared" si="16"/>
        <v>11400.323557033364</v>
      </c>
      <c r="K54" s="210">
        <f t="shared" si="16"/>
        <v>8658.2498193175998</v>
      </c>
      <c r="L54" s="210">
        <f t="shared" si="16"/>
        <v>10614.529253868992</v>
      </c>
      <c r="M54" s="210">
        <f t="shared" si="16"/>
        <v>9548.5845017332449</v>
      </c>
      <c r="N54" s="210">
        <f t="shared" si="16"/>
        <v>9365.9736585957107</v>
      </c>
      <c r="O54" s="210">
        <f t="shared" si="16"/>
        <v>9823.327988558598</v>
      </c>
      <c r="P54" s="210">
        <f t="shared" si="16"/>
        <v>10389.412484468281</v>
      </c>
      <c r="Q54" s="210">
        <f t="shared" si="16"/>
        <v>9728.814317436927</v>
      </c>
      <c r="R54" s="210">
        <f t="shared" si="16"/>
        <v>9568.4443040362221</v>
      </c>
      <c r="S54" s="210">
        <f t="shared" si="16"/>
        <v>10619.071651259146</v>
      </c>
      <c r="T54" s="210">
        <f t="shared" si="16"/>
        <v>10638.17489040183</v>
      </c>
      <c r="U54" s="210">
        <f t="shared" si="16"/>
        <v>10263.981500300206</v>
      </c>
      <c r="V54" s="210">
        <f t="shared" si="16"/>
        <v>8361.71691040109</v>
      </c>
      <c r="W54" s="210">
        <f t="shared" si="16"/>
        <v>9610.3664650299779</v>
      </c>
      <c r="X54" s="210">
        <f t="shared" si="16"/>
        <v>8273.2081039844434</v>
      </c>
      <c r="Y54" s="210">
        <f t="shared" si="16"/>
        <v>6419.1844632674092</v>
      </c>
      <c r="DA54" s="109"/>
    </row>
    <row r="55" spans="1:105" ht="12" customHeight="1" x14ac:dyDescent="0.25">
      <c r="A55" s="51" t="s">
        <v>43</v>
      </c>
      <c r="B55" s="241">
        <f>ISI_emi!B$5</f>
        <v>11186.687772475761</v>
      </c>
      <c r="C55" s="241">
        <f>ISI_emi!C$5</f>
        <v>10217.924450979819</v>
      </c>
      <c r="D55" s="241">
        <f>ISI_emi!D$5</f>
        <v>11944.044410449433</v>
      </c>
      <c r="E55" s="241">
        <f>ISI_emi!E$5</f>
        <v>11565.518191554893</v>
      </c>
      <c r="F55" s="241">
        <f>ISI_emi!F$5</f>
        <v>11947.087500448964</v>
      </c>
      <c r="G55" s="241">
        <f>ISI_emi!G$5</f>
        <v>11986.602338272891</v>
      </c>
      <c r="H55" s="241">
        <f>ISI_emi!H$5</f>
        <v>12289.764512114332</v>
      </c>
      <c r="I55" s="241">
        <f>ISI_emi!I$5</f>
        <v>11922.394613713968</v>
      </c>
      <c r="J55" s="241">
        <f>ISI_emi!J$5</f>
        <v>10666.269854508362</v>
      </c>
      <c r="K55" s="241">
        <f>ISI_emi!K$5</f>
        <v>8078.1075482678825</v>
      </c>
      <c r="L55" s="241">
        <f>ISI_emi!L$5</f>
        <v>9998.944187587309</v>
      </c>
      <c r="M55" s="241">
        <f>ISI_emi!M$5</f>
        <v>9010.6682375750352</v>
      </c>
      <c r="N55" s="241">
        <f>ISI_emi!N$5</f>
        <v>8838.9969167516829</v>
      </c>
      <c r="O55" s="241">
        <f>ISI_emi!O$5</f>
        <v>9355.1169460594829</v>
      </c>
      <c r="P55" s="241">
        <f>ISI_emi!P$5</f>
        <v>9911.1637081583231</v>
      </c>
      <c r="Q55" s="241">
        <f>ISI_emi!Q$5</f>
        <v>9267.4860787759735</v>
      </c>
      <c r="R55" s="241">
        <f>ISI_emi!R$5</f>
        <v>9123.3749745844943</v>
      </c>
      <c r="S55" s="241">
        <f>ISI_emi!S$5</f>
        <v>10161.844965355984</v>
      </c>
      <c r="T55" s="241">
        <f>ISI_emi!T$5</f>
        <v>10165.291708584842</v>
      </c>
      <c r="U55" s="241">
        <f>ISI_emi!U$5</f>
        <v>9825.2809233602693</v>
      </c>
      <c r="V55" s="241">
        <f>ISI_emi!V$5</f>
        <v>7950.7339050087248</v>
      </c>
      <c r="W55" s="241">
        <f>ISI_emi!W$5</f>
        <v>9164.4017673567541</v>
      </c>
      <c r="X55" s="241">
        <f>ISI_emi!X$5</f>
        <v>7895.6901308470315</v>
      </c>
      <c r="Y55" s="241">
        <f>ISI_emi!Y$5</f>
        <v>6004.1717468409115</v>
      </c>
      <c r="DA55" s="83"/>
    </row>
    <row r="56" spans="1:105" ht="12" customHeight="1" x14ac:dyDescent="0.25">
      <c r="A56" s="52" t="s">
        <v>44</v>
      </c>
      <c r="B56" s="242">
        <f>ISI_emi!B$54</f>
        <v>704.72433608632593</v>
      </c>
      <c r="C56" s="242">
        <f>ISI_emi!C$54</f>
        <v>760.92763544416607</v>
      </c>
      <c r="D56" s="242">
        <f>ISI_emi!D$54</f>
        <v>733.08166376740633</v>
      </c>
      <c r="E56" s="242">
        <f>ISI_emi!E$54</f>
        <v>674.63647975432946</v>
      </c>
      <c r="F56" s="242">
        <f>ISI_emi!F$54</f>
        <v>668.08584227312087</v>
      </c>
      <c r="G56" s="242">
        <f>ISI_emi!G$54</f>
        <v>693.60098197612194</v>
      </c>
      <c r="H56" s="242">
        <f>ISI_emi!H$54</f>
        <v>756.48356238487827</v>
      </c>
      <c r="I56" s="242">
        <f>ISI_emi!I$54</f>
        <v>733.62214642180675</v>
      </c>
      <c r="J56" s="242">
        <f>ISI_emi!J$54</f>
        <v>734.05370252500143</v>
      </c>
      <c r="K56" s="242">
        <f>ISI_emi!K$54</f>
        <v>580.14227104971633</v>
      </c>
      <c r="L56" s="242">
        <f>ISI_emi!L$54</f>
        <v>615.58506628168209</v>
      </c>
      <c r="M56" s="242">
        <f>ISI_emi!M$54</f>
        <v>537.91626415820986</v>
      </c>
      <c r="N56" s="242">
        <f>ISI_emi!N$54</f>
        <v>526.97674184402763</v>
      </c>
      <c r="O56" s="242">
        <f>ISI_emi!O$54</f>
        <v>468.2110424991148</v>
      </c>
      <c r="P56" s="242">
        <f>ISI_emi!P$54</f>
        <v>478.2487763099582</v>
      </c>
      <c r="Q56" s="242">
        <f>ISI_emi!Q$54</f>
        <v>461.32823866095373</v>
      </c>
      <c r="R56" s="242">
        <f>ISI_emi!R$54</f>
        <v>445.06932945172775</v>
      </c>
      <c r="S56" s="242">
        <f>ISI_emi!S$54</f>
        <v>457.22668590316164</v>
      </c>
      <c r="T56" s="242">
        <f>ISI_emi!T$54</f>
        <v>472.88318181698702</v>
      </c>
      <c r="U56" s="242">
        <f>ISI_emi!U$54</f>
        <v>438.70057693993624</v>
      </c>
      <c r="V56" s="242">
        <f>ISI_emi!V$54</f>
        <v>410.98300539236465</v>
      </c>
      <c r="W56" s="242">
        <f>ISI_emi!W$54</f>
        <v>445.96469767322435</v>
      </c>
      <c r="X56" s="242">
        <f>ISI_emi!X$54</f>
        <v>377.51797313741133</v>
      </c>
      <c r="Y56" s="242">
        <f>ISI_emi!Y$54</f>
        <v>415.0127164264976</v>
      </c>
      <c r="DA56" s="84"/>
    </row>
    <row r="57" spans="1:105" ht="12" customHeight="1" x14ac:dyDescent="0.25">
      <c r="A57" s="3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DA57" s="87"/>
    </row>
    <row r="58" spans="1:105" ht="12" customHeight="1" x14ac:dyDescent="0.25">
      <c r="A58" s="110" t="s">
        <v>147</v>
      </c>
      <c r="B58" s="250">
        <f t="shared" ref="B58:Y58" si="17">IF(B$7=0,"",B$3/B$7*1000)</f>
        <v>414.83457174593337</v>
      </c>
      <c r="C58" s="250">
        <f t="shared" si="17"/>
        <v>393.20851332766875</v>
      </c>
      <c r="D58" s="250">
        <f t="shared" si="17"/>
        <v>331.87435619320013</v>
      </c>
      <c r="E58" s="250">
        <f t="shared" si="17"/>
        <v>318.03151307286191</v>
      </c>
      <c r="F58" s="250">
        <f t="shared" si="17"/>
        <v>343.9765492668148</v>
      </c>
      <c r="G58" s="250">
        <f t="shared" si="17"/>
        <v>379.775375960818</v>
      </c>
      <c r="H58" s="250">
        <f t="shared" si="17"/>
        <v>360.871872893351</v>
      </c>
      <c r="I58" s="250">
        <f t="shared" si="17"/>
        <v>418.97217975771713</v>
      </c>
      <c r="J58" s="250">
        <f t="shared" si="17"/>
        <v>457.49488466692679</v>
      </c>
      <c r="K58" s="250">
        <f t="shared" si="17"/>
        <v>434.2490628686395</v>
      </c>
      <c r="L58" s="250">
        <f t="shared" si="17"/>
        <v>369.55947951973445</v>
      </c>
      <c r="M58" s="250">
        <f t="shared" si="17"/>
        <v>432.24822516473159</v>
      </c>
      <c r="N58" s="250">
        <f t="shared" si="17"/>
        <v>300.59523380580805</v>
      </c>
      <c r="O58" s="250">
        <f t="shared" si="17"/>
        <v>304.406990491812</v>
      </c>
      <c r="P58" s="250">
        <f t="shared" si="17"/>
        <v>263.35318654970814</v>
      </c>
      <c r="Q58" s="250">
        <f t="shared" si="17"/>
        <v>297.99492397535329</v>
      </c>
      <c r="R58" s="250">
        <f t="shared" si="17"/>
        <v>275.22061957238742</v>
      </c>
      <c r="S58" s="250">
        <f t="shared" si="17"/>
        <v>302.82129800941112</v>
      </c>
      <c r="T58" s="250">
        <f t="shared" si="17"/>
        <v>314.71870173481608</v>
      </c>
      <c r="U58" s="250">
        <f t="shared" si="17"/>
        <v>247.30678838164084</v>
      </c>
      <c r="V58" s="250">
        <f t="shared" si="17"/>
        <v>222.29571871964393</v>
      </c>
      <c r="W58" s="250">
        <f t="shared" si="17"/>
        <v>281.08460042984484</v>
      </c>
      <c r="X58" s="250">
        <f t="shared" si="17"/>
        <v>604.85095626335351</v>
      </c>
      <c r="Y58" s="250">
        <f t="shared" si="17"/>
        <v>686.20762073548428</v>
      </c>
      <c r="DA58" s="109"/>
    </row>
    <row r="59" spans="1:105" ht="12" customHeight="1" x14ac:dyDescent="0.25">
      <c r="A59" s="110" t="s">
        <v>148</v>
      </c>
      <c r="B59" s="251">
        <f t="shared" ref="B59:Y59" si="18">IF(B$47=0,"",B$47/B$7)</f>
        <v>0.10471910158479818</v>
      </c>
      <c r="C59" s="251">
        <f t="shared" si="18"/>
        <v>0.11502834352721497</v>
      </c>
      <c r="D59" s="251">
        <f t="shared" si="18"/>
        <v>0.1148824957385062</v>
      </c>
      <c r="E59" s="251">
        <f t="shared" si="18"/>
        <v>0.11195839425906882</v>
      </c>
      <c r="F59" s="251">
        <f t="shared" si="18"/>
        <v>0.10814311541541891</v>
      </c>
      <c r="G59" s="251">
        <f t="shared" si="18"/>
        <v>0.12334603995489113</v>
      </c>
      <c r="H59" s="251">
        <f t="shared" si="18"/>
        <v>0.12831070867401617</v>
      </c>
      <c r="I59" s="251">
        <f t="shared" si="18"/>
        <v>0.12978638004869983</v>
      </c>
      <c r="J59" s="251">
        <f t="shared" si="18"/>
        <v>0.11207375898340342</v>
      </c>
      <c r="K59" s="251">
        <f t="shared" si="18"/>
        <v>0.12944691600501185</v>
      </c>
      <c r="L59" s="251">
        <f t="shared" si="18"/>
        <v>0.12553910794313203</v>
      </c>
      <c r="M59" s="251">
        <f t="shared" si="18"/>
        <v>0.12930624289115303</v>
      </c>
      <c r="N59" s="251">
        <f t="shared" si="18"/>
        <v>0.12836819019350845</v>
      </c>
      <c r="O59" s="251">
        <f t="shared" si="18"/>
        <v>0.12650488709416488</v>
      </c>
      <c r="P59" s="251">
        <f t="shared" si="18"/>
        <v>0.12735575495643464</v>
      </c>
      <c r="Q59" s="251">
        <f t="shared" si="18"/>
        <v>0.1322712205957417</v>
      </c>
      <c r="R59" s="251">
        <f t="shared" si="18"/>
        <v>0.13885098428528608</v>
      </c>
      <c r="S59" s="251">
        <f t="shared" si="18"/>
        <v>0.13147219699668838</v>
      </c>
      <c r="T59" s="251">
        <f t="shared" si="18"/>
        <v>0.1395530248474649</v>
      </c>
      <c r="U59" s="251">
        <f t="shared" si="18"/>
        <v>0.14068088439348919</v>
      </c>
      <c r="V59" s="251">
        <f t="shared" si="18"/>
        <v>0.14872930922290278</v>
      </c>
      <c r="W59" s="251">
        <f t="shared" si="18"/>
        <v>0.15276996798827763</v>
      </c>
      <c r="X59" s="251">
        <f t="shared" si="18"/>
        <v>0.14016012492526286</v>
      </c>
      <c r="Y59" s="251">
        <f t="shared" si="18"/>
        <v>0.15722436977570012</v>
      </c>
      <c r="DA59" s="109"/>
    </row>
    <row r="60" spans="1:105" ht="12" customHeight="1" x14ac:dyDescent="0.25">
      <c r="A60" s="50" t="s">
        <v>43</v>
      </c>
      <c r="B60" s="252">
        <f t="shared" ref="B60:Y60" si="19">IF(B$48=0,"",B$48/B$8)</f>
        <v>0.11706609752379861</v>
      </c>
      <c r="C60" s="252">
        <f t="shared" si="19"/>
        <v>0.1331423586658507</v>
      </c>
      <c r="D60" s="252">
        <f t="shared" si="19"/>
        <v>0.13073207950728952</v>
      </c>
      <c r="E60" s="252">
        <f t="shared" si="19"/>
        <v>0.12683941868449983</v>
      </c>
      <c r="F60" s="252">
        <f t="shared" si="19"/>
        <v>0.12111020551931397</v>
      </c>
      <c r="G60" s="252">
        <f t="shared" si="19"/>
        <v>0.14179203642387936</v>
      </c>
      <c r="H60" s="252">
        <f t="shared" si="19"/>
        <v>0.14947190682538566</v>
      </c>
      <c r="I60" s="252">
        <f t="shared" si="19"/>
        <v>0.15184287843766395</v>
      </c>
      <c r="J60" s="252">
        <f t="shared" si="19"/>
        <v>0.1275772086049812</v>
      </c>
      <c r="K60" s="252">
        <f t="shared" si="19"/>
        <v>0.15258411251463894</v>
      </c>
      <c r="L60" s="252">
        <f t="shared" si="19"/>
        <v>0.14403707574708075</v>
      </c>
      <c r="M60" s="252">
        <f t="shared" si="19"/>
        <v>0.15125465376193689</v>
      </c>
      <c r="N60" s="252">
        <f t="shared" si="19"/>
        <v>0.15011387659509606</v>
      </c>
      <c r="O60" s="252">
        <f t="shared" si="19"/>
        <v>0.14440744560211946</v>
      </c>
      <c r="P60" s="252">
        <f t="shared" si="19"/>
        <v>0.1449084260506425</v>
      </c>
      <c r="Q60" s="252">
        <f t="shared" si="19"/>
        <v>0.15192029272315116</v>
      </c>
      <c r="R60" s="252">
        <f t="shared" si="19"/>
        <v>0.16052558824544169</v>
      </c>
      <c r="S60" s="252">
        <f t="shared" si="19"/>
        <v>0.14839185204250099</v>
      </c>
      <c r="T60" s="252">
        <f t="shared" si="19"/>
        <v>0.15949673184277444</v>
      </c>
      <c r="U60" s="252">
        <f t="shared" si="19"/>
        <v>0.15995617304342355</v>
      </c>
      <c r="V60" s="252">
        <f t="shared" si="19"/>
        <v>0.17272702009598839</v>
      </c>
      <c r="W60" s="252">
        <f t="shared" si="19"/>
        <v>0.17823677407767852</v>
      </c>
      <c r="X60" s="252">
        <f t="shared" si="19"/>
        <v>0.16117175961326571</v>
      </c>
      <c r="Y60" s="252">
        <f t="shared" si="19"/>
        <v>0.19444582782961561</v>
      </c>
      <c r="DA60" s="83"/>
    </row>
    <row r="61" spans="1:105" ht="12" customHeight="1" x14ac:dyDescent="0.25">
      <c r="A61" s="49" t="s">
        <v>44</v>
      </c>
      <c r="B61" s="253">
        <f t="shared" ref="B61:Y61" si="20">IF(B$49=0,"",B$49/B$9)</f>
        <v>8.6423572194393478E-2</v>
      </c>
      <c r="C61" s="253">
        <f t="shared" si="20"/>
        <v>9.0573672649142845E-2</v>
      </c>
      <c r="D61" s="253">
        <f t="shared" si="20"/>
        <v>8.9964130695565886E-2</v>
      </c>
      <c r="E61" s="253">
        <f t="shared" si="20"/>
        <v>8.8997061107779107E-2</v>
      </c>
      <c r="F61" s="253">
        <f t="shared" si="20"/>
        <v>8.7523032586838162E-2</v>
      </c>
      <c r="G61" s="253">
        <f t="shared" si="20"/>
        <v>9.2569208797422642E-2</v>
      </c>
      <c r="H61" s="253">
        <f t="shared" si="20"/>
        <v>9.4271417329743951E-2</v>
      </c>
      <c r="I61" s="253">
        <f t="shared" si="20"/>
        <v>9.478714855050277E-2</v>
      </c>
      <c r="J61" s="253">
        <f t="shared" si="20"/>
        <v>8.9147171414279316E-2</v>
      </c>
      <c r="K61" s="253">
        <f t="shared" si="20"/>
        <v>9.5053190264388548E-2</v>
      </c>
      <c r="L61" s="253">
        <f t="shared" si="20"/>
        <v>9.3130425350062468E-2</v>
      </c>
      <c r="M61" s="253">
        <f t="shared" si="20"/>
        <v>9.4736524614992004E-2</v>
      </c>
      <c r="N61" s="253">
        <f t="shared" si="20"/>
        <v>9.4486202062607452E-2</v>
      </c>
      <c r="O61" s="253">
        <f t="shared" si="20"/>
        <v>9.3264447006919562E-2</v>
      </c>
      <c r="P61" s="253">
        <f t="shared" si="20"/>
        <v>9.3372162849803639E-2</v>
      </c>
      <c r="Q61" s="253">
        <f t="shared" si="20"/>
        <v>9.4854273122728289E-2</v>
      </c>
      <c r="R61" s="253">
        <f t="shared" si="20"/>
        <v>9.6586614980706698E-2</v>
      </c>
      <c r="S61" s="253">
        <f t="shared" si="20"/>
        <v>9.4192897545421109E-2</v>
      </c>
      <c r="T61" s="253">
        <f t="shared" si="20"/>
        <v>9.6399784606576028E-2</v>
      </c>
      <c r="U61" s="253">
        <f t="shared" si="20"/>
        <v>9.6486987115462455E-2</v>
      </c>
      <c r="V61" s="253">
        <f t="shared" si="20"/>
        <v>9.8887912160066913E-2</v>
      </c>
      <c r="W61" s="253">
        <f t="shared" si="20"/>
        <v>9.9877370666922094E-2</v>
      </c>
      <c r="X61" s="253">
        <f t="shared" si="20"/>
        <v>9.6718887959265656E-2</v>
      </c>
      <c r="Y61" s="253">
        <f t="shared" si="20"/>
        <v>0.10321676038499825</v>
      </c>
      <c r="DA61" s="84"/>
    </row>
    <row r="62" spans="1:105" ht="12" customHeight="1" x14ac:dyDescent="0.25">
      <c r="A62" s="110" t="s">
        <v>149</v>
      </c>
      <c r="B62" s="251">
        <f>IF(SUM(ISI_ued!B$5,ISI_ued!B$54)=0,"",SUM(ISI_ued!B$5,ISI_ued!B$54)/B$7)</f>
        <v>5.5109348692887507E-2</v>
      </c>
      <c r="C62" s="251">
        <f>IF(SUM(ISI_ued!C$5,ISI_ued!C$54)=0,"",SUM(ISI_ued!C$5,ISI_ued!C$54)/C$7)</f>
        <v>6.0171601415869136E-2</v>
      </c>
      <c r="D62" s="251">
        <f>IF(SUM(ISI_ued!D$5,ISI_ued!D$54)=0,"",SUM(ISI_ued!D$5,ISI_ued!D$54)/D$7)</f>
        <v>5.938784239249869E-2</v>
      </c>
      <c r="E62" s="251">
        <f>IF(SUM(ISI_ued!E$5,ISI_ued!E$54)=0,"",SUM(ISI_ued!E$5,ISI_ued!E$54)/E$7)</f>
        <v>5.8405838102145793E-2</v>
      </c>
      <c r="F62" s="251">
        <f>IF(SUM(ISI_ued!F$5,ISI_ued!F$54)=0,"",SUM(ISI_ued!F$5,ISI_ued!F$54)/F$7)</f>
        <v>5.6645696320513486E-2</v>
      </c>
      <c r="G62" s="251">
        <f>IF(SUM(ISI_ued!G$5,ISI_ued!G$54)=0,"",SUM(ISI_ued!G$5,ISI_ued!G$54)/G$7)</f>
        <v>6.3353633411565816E-2</v>
      </c>
      <c r="H62" s="251">
        <f>IF(SUM(ISI_ued!H$5,ISI_ued!H$54)=0,"",SUM(ISI_ued!H$5,ISI_ued!H$54)/H$7)</f>
        <v>6.5495168962709335E-2</v>
      </c>
      <c r="I62" s="251">
        <f>IF(SUM(ISI_ued!I$5,ISI_ued!I$54)=0,"",SUM(ISI_ued!I$5,ISI_ued!I$54)/I$7)</f>
        <v>6.6434759966492007E-2</v>
      </c>
      <c r="J62" s="251">
        <f>IF(SUM(ISI_ued!J$5,ISI_ued!J$54)=0,"",SUM(ISI_ued!J$5,ISI_ued!J$54)/J$7)</f>
        <v>5.7636649551373612E-2</v>
      </c>
      <c r="K62" s="251">
        <f>IF(SUM(ISI_ued!K$5,ISI_ued!K$54)=0,"",SUM(ISI_ued!K$5,ISI_ued!K$54)/K$7)</f>
        <v>6.542950574223827E-2</v>
      </c>
      <c r="L62" s="251">
        <f>IF(SUM(ISI_ued!L$5,ISI_ued!L$54)=0,"",SUM(ISI_ued!L$5,ISI_ued!L$54)/L$7)</f>
        <v>6.3108679398179615E-2</v>
      </c>
      <c r="M62" s="251">
        <f>IF(SUM(ISI_ued!M$5,ISI_ued!M$54)=0,"",SUM(ISI_ued!M$5,ISI_ued!M$54)/M$7)</f>
        <v>6.7246938105143358E-2</v>
      </c>
      <c r="N62" s="251">
        <f>IF(SUM(ISI_ued!N$5,ISI_ued!N$54)=0,"",SUM(ISI_ued!N$5,ISI_ued!N$54)/N$7)</f>
        <v>6.6900388600502445E-2</v>
      </c>
      <c r="O62" s="251">
        <f>IF(SUM(ISI_ued!O$5,ISI_ued!O$54)=0,"",SUM(ISI_ued!O$5,ISI_ued!O$54)/O$7)</f>
        <v>6.6452902015535595E-2</v>
      </c>
      <c r="P62" s="251">
        <f>IF(SUM(ISI_ued!P$5,ISI_ued!P$54)=0,"",SUM(ISI_ued!P$5,ISI_ued!P$54)/P$7)</f>
        <v>6.670540432094324E-2</v>
      </c>
      <c r="Q62" s="251">
        <f>IF(SUM(ISI_ued!Q$5,ISI_ued!Q$54)=0,"",SUM(ISI_ued!Q$5,ISI_ued!Q$54)/Q$7)</f>
        <v>6.9193758182158518E-2</v>
      </c>
      <c r="R62" s="251">
        <f>IF(SUM(ISI_ued!R$5,ISI_ued!R$54)=0,"",SUM(ISI_ued!R$5,ISI_ued!R$54)/R$7)</f>
        <v>7.2510248232403124E-2</v>
      </c>
      <c r="S62" s="251">
        <f>IF(SUM(ISI_ued!S$5,ISI_ued!S$54)=0,"",SUM(ISI_ued!S$5,ISI_ued!S$54)/S$7)</f>
        <v>6.9322566162085708E-2</v>
      </c>
      <c r="T62" s="251">
        <f>IF(SUM(ISI_ued!T$5,ISI_ued!T$54)=0,"",SUM(ISI_ued!T$5,ISI_ued!T$54)/T$7)</f>
        <v>7.3565942386580624E-2</v>
      </c>
      <c r="U62" s="251">
        <f>IF(SUM(ISI_ued!U$5,ISI_ued!U$54)=0,"",SUM(ISI_ued!U$5,ISI_ued!U$54)/U$7)</f>
        <v>7.3661437404366273E-2</v>
      </c>
      <c r="V62" s="251">
        <f>IF(SUM(ISI_ued!V$5,ISI_ued!V$54)=0,"",SUM(ISI_ued!V$5,ISI_ued!V$54)/V$7)</f>
        <v>7.7183105336510335E-2</v>
      </c>
      <c r="W62" s="251">
        <f>IF(SUM(ISI_ued!W$5,ISI_ued!W$54)=0,"",SUM(ISI_ued!W$5,ISI_ued!W$54)/W$7)</f>
        <v>8.0034407756377671E-2</v>
      </c>
      <c r="X62" s="251">
        <f>IF(SUM(ISI_ued!X$5,ISI_ued!X$54)=0,"",SUM(ISI_ued!X$5,ISI_ued!X$54)/X$7)</f>
        <v>7.413685533566057E-2</v>
      </c>
      <c r="Y62" s="251">
        <f>IF(SUM(ISI_ued!Y$5,ISI_ued!Y$54)=0,"",SUM(ISI_ued!Y$5,ISI_ued!Y$54)/Y$7)</f>
        <v>8.3494933529361742E-2</v>
      </c>
      <c r="DA62" s="109"/>
    </row>
    <row r="63" spans="1:105" ht="12" customHeight="1" x14ac:dyDescent="0.25">
      <c r="A63" s="50" t="s">
        <v>43</v>
      </c>
      <c r="B63" s="252">
        <f>IF(ISI_ued!B$5=0,"",ISI_ued!B$5/B$8)</f>
        <v>5.6780280895352045E-2</v>
      </c>
      <c r="C63" s="252">
        <f>IF(ISI_ued!C$5=0,"",ISI_ued!C$5/C$8)</f>
        <v>6.4175318471007992E-2</v>
      </c>
      <c r="D63" s="252">
        <f>IF(ISI_ued!D$5=0,"",ISI_ued!D$5/D$8)</f>
        <v>6.2552961126375081E-2</v>
      </c>
      <c r="E63" s="252">
        <f>IF(ISI_ued!E$5=0,"",ISI_ued!E$5/E$8)</f>
        <v>6.1175484632078739E-2</v>
      </c>
      <c r="F63" s="252">
        <f>IF(ISI_ued!F$5=0,"",ISI_ued!F$5/F$8)</f>
        <v>5.8690630254994575E-2</v>
      </c>
      <c r="G63" s="252">
        <f>IF(ISI_ued!G$5=0,"",ISI_ued!G$5/G$8)</f>
        <v>6.7822358042053485E-2</v>
      </c>
      <c r="H63" s="252">
        <f>IF(ISI_ued!H$5=0,"",ISI_ued!H$5/H$8)</f>
        <v>7.102472341415797E-2</v>
      </c>
      <c r="I63" s="252">
        <f>IF(ISI_ued!I$5=0,"",ISI_ued!I$5/I$8)</f>
        <v>7.2346737542654568E-2</v>
      </c>
      <c r="J63" s="252">
        <f>IF(ISI_ued!J$5=0,"",ISI_ued!J$5/J$8)</f>
        <v>6.0199642919603592E-2</v>
      </c>
      <c r="K63" s="252">
        <f>IF(ISI_ued!K$5=0,"",ISI_ued!K$5/K$8)</f>
        <v>7.1200716538924028E-2</v>
      </c>
      <c r="L63" s="252">
        <f>IF(ISI_ued!L$5=0,"",ISI_ued!L$5/L$8)</f>
        <v>6.730043790904848E-2</v>
      </c>
      <c r="M63" s="252">
        <f>IF(ISI_ued!M$5=0,"",ISI_ued!M$5/M$8)</f>
        <v>7.3032471564829074E-2</v>
      </c>
      <c r="N63" s="252">
        <f>IF(ISI_ued!N$5=0,"",ISI_ued!N$5/N$8)</f>
        <v>7.2585300273170048E-2</v>
      </c>
      <c r="O63" s="252">
        <f>IF(ISI_ued!O$5=0,"",ISI_ued!O$5/O$8)</f>
        <v>7.1360316181181396E-2</v>
      </c>
      <c r="P63" s="252">
        <f>IF(ISI_ued!P$5=0,"",ISI_ued!P$5/P$8)</f>
        <v>7.1517444839422142E-2</v>
      </c>
      <c r="Q63" s="252">
        <f>IF(ISI_ued!Q$5=0,"",ISI_ued!Q$5/Q$8)</f>
        <v>7.4923259691830404E-2</v>
      </c>
      <c r="R63" s="252">
        <f>IF(ISI_ued!R$5=0,"",ISI_ued!R$5/R$8)</f>
        <v>7.9221956604585309E-2</v>
      </c>
      <c r="S63" s="252">
        <f>IF(ISI_ued!S$5=0,"",ISI_ued!S$5/S$8)</f>
        <v>7.4612613405542719E-2</v>
      </c>
      <c r="T63" s="252">
        <f>IF(ISI_ued!T$5=0,"",ISI_ued!T$5/T$8)</f>
        <v>8.0303754978952924E-2</v>
      </c>
      <c r="U63" s="252">
        <f>IF(ISI_ued!U$5=0,"",ISI_ued!U$5/U$8)</f>
        <v>8.0107737315644578E-2</v>
      </c>
      <c r="V63" s="252">
        <f>IF(ISI_ued!V$5=0,"",ISI_ued!V$5/V$8)</f>
        <v>8.5522551474279368E-2</v>
      </c>
      <c r="W63" s="252">
        <f>IF(ISI_ued!W$5=0,"",ISI_ued!W$5/W$8)</f>
        <v>8.92287215767123E-2</v>
      </c>
      <c r="X63" s="252">
        <f>IF(ISI_ued!X$5=0,"",ISI_ued!X$5/X$8)</f>
        <v>8.1322011772549871E-2</v>
      </c>
      <c r="Y63" s="252">
        <f>IF(ISI_ued!Y$5=0,"",ISI_ued!Y$5/Y$8)</f>
        <v>9.7641077414834701E-2</v>
      </c>
      <c r="DA63" s="83"/>
    </row>
    <row r="64" spans="1:105" ht="12" customHeight="1" x14ac:dyDescent="0.25">
      <c r="A64" s="49" t="s">
        <v>44</v>
      </c>
      <c r="B64" s="253">
        <f>IF(ISI_ued!B$54=0,"",ISI_ued!B$54/B$9)</f>
        <v>5.2633395078697014E-2</v>
      </c>
      <c r="C64" s="253">
        <f>IF(ISI_ued!C$54=0,"",ISI_ued!C$54/C$9)</f>
        <v>5.4766417522458775E-2</v>
      </c>
      <c r="D64" s="253">
        <f>IF(ISI_ued!D$54=0,"",ISI_ued!D$54/D$9)</f>
        <v>5.4411712724644616E-2</v>
      </c>
      <c r="E64" s="253">
        <f>IF(ISI_ued!E$54=0,"",ISI_ued!E$54/E$9)</f>
        <v>5.4132289798816416E-2</v>
      </c>
      <c r="F64" s="253">
        <f>IF(ISI_ued!F$54=0,"",ISI_ued!F$54/F$9)</f>
        <v>5.3393871372115126E-2</v>
      </c>
      <c r="G64" s="253">
        <f>IF(ISI_ued!G$54=0,"",ISI_ued!G$54/G$9)</f>
        <v>5.5897642423333581E-2</v>
      </c>
      <c r="H64" s="253">
        <f>IF(ISI_ued!H$54=0,"",ISI_ued!H$54/H$9)</f>
        <v>5.6600487592094406E-2</v>
      </c>
      <c r="I64" s="253">
        <f>IF(ISI_ued!I$54=0,"",ISI_ued!I$54/I$9)</f>
        <v>5.7053639348371037E-2</v>
      </c>
      <c r="J64" s="253">
        <f>IF(ISI_ued!J$54=0,"",ISI_ued!J$54/J$9)</f>
        <v>5.3846480696693302E-2</v>
      </c>
      <c r="K64" s="253">
        <f>IF(ISI_ued!K$54=0,"",ISI_ued!K$54/K$9)</f>
        <v>5.6850530270860664E-2</v>
      </c>
      <c r="L64" s="253">
        <f>IF(ISI_ued!L$54=0,"",ISI_ued!L$54/L$9)</f>
        <v>5.5764663421649062E-2</v>
      </c>
      <c r="M64" s="253">
        <f>IF(ISI_ued!M$54=0,"",ISI_ued!M$54/M$9)</f>
        <v>5.8134466912758788E-2</v>
      </c>
      <c r="N64" s="253">
        <f>IF(ISI_ued!N$54=0,"",ISI_ued!N$54/N$9)</f>
        <v>5.804271879595297E-2</v>
      </c>
      <c r="O64" s="253">
        <f>IF(ISI_ued!O$54=0,"",ISI_ued!O$54/O$9)</f>
        <v>5.73410978851948E-2</v>
      </c>
      <c r="P64" s="253">
        <f>IF(ISI_ued!P$54=0,"",ISI_ued!P$54/P$9)</f>
        <v>5.7388849518379283E-2</v>
      </c>
      <c r="Q64" s="253">
        <f>IF(ISI_ued!Q$54=0,"",ISI_ued!Q$54/Q$9)</f>
        <v>5.8283296067517795E-2</v>
      </c>
      <c r="R64" s="253">
        <f>IF(ISI_ued!R$54=0,"",ISI_ued!R$54/R$9)</f>
        <v>5.9422760136749457E-2</v>
      </c>
      <c r="S64" s="253">
        <f>IF(ISI_ued!S$54=0,"",ISI_ued!S$54/S$9)</f>
        <v>5.7666935195248049E-2</v>
      </c>
      <c r="T64" s="253">
        <f>IF(ISI_ued!T$54=0,"",ISI_ued!T$54/T$9)</f>
        <v>5.8986985447175622E-2</v>
      </c>
      <c r="U64" s="253">
        <f>IF(ISI_ued!U$54=0,"",ISI_ued!U$54/U$9)</f>
        <v>5.8881523013649413E-2</v>
      </c>
      <c r="V64" s="253">
        <f>IF(ISI_ued!V$54=0,"",ISI_ued!V$54/V$9)</f>
        <v>5.9862718053119594E-2</v>
      </c>
      <c r="W64" s="253">
        <f>IF(ISI_ued!W$54=0,"",ISI_ued!W$54/W$9)</f>
        <v>6.093852518523997E-2</v>
      </c>
      <c r="X64" s="253">
        <f>IF(ISI_ued!X$54=0,"",ISI_ued!X$54/X$9)</f>
        <v>5.9281653060947133E-2</v>
      </c>
      <c r="Y64" s="253">
        <f>IF(ISI_ued!Y$54=0,"",ISI_ued!Y$54/Y$9)</f>
        <v>6.2969154763666102E-2</v>
      </c>
      <c r="DA64" s="84"/>
    </row>
    <row r="65" spans="1:105" ht="12" customHeight="1" x14ac:dyDescent="0.25">
      <c r="A65" s="110" t="s">
        <v>87</v>
      </c>
      <c r="B65" s="254">
        <f t="shared" ref="B65:Y65" si="21">IF(B$47=0,"",B$54/B$47)</f>
        <v>5.4193535537778814</v>
      </c>
      <c r="C65" s="254">
        <f t="shared" si="21"/>
        <v>4.9342817933949794</v>
      </c>
      <c r="D65" s="254">
        <f t="shared" si="21"/>
        <v>5.447035939438523</v>
      </c>
      <c r="E65" s="254">
        <f t="shared" si="21"/>
        <v>5.5333769033949594</v>
      </c>
      <c r="F65" s="254">
        <f t="shared" si="21"/>
        <v>5.6163295112061684</v>
      </c>
      <c r="G65" s="254">
        <f t="shared" si="21"/>
        <v>5.2770927987181908</v>
      </c>
      <c r="H65" s="254">
        <f t="shared" si="21"/>
        <v>5.1217239259275438</v>
      </c>
      <c r="I65" s="254">
        <f t="shared" si="21"/>
        <v>5.0657097384557419</v>
      </c>
      <c r="J65" s="254">
        <f t="shared" si="21"/>
        <v>5.6893952217893622</v>
      </c>
      <c r="K65" s="254">
        <f t="shared" si="21"/>
        <v>5.2091843573721963</v>
      </c>
      <c r="L65" s="254">
        <f t="shared" si="21"/>
        <v>5.4855258209736641</v>
      </c>
      <c r="M65" s="254">
        <f t="shared" si="21"/>
        <v>4.6796192875071414</v>
      </c>
      <c r="N65" s="254">
        <f t="shared" si="21"/>
        <v>4.6743495316679722</v>
      </c>
      <c r="O65" s="254">
        <f t="shared" si="21"/>
        <v>4.9505919074292919</v>
      </c>
      <c r="P65" s="254">
        <f t="shared" si="21"/>
        <v>5.0533117127673775</v>
      </c>
      <c r="Q65" s="254">
        <f t="shared" si="21"/>
        <v>4.9086598031189483</v>
      </c>
      <c r="R65" s="254">
        <f t="shared" si="21"/>
        <v>4.7813531345761815</v>
      </c>
      <c r="S65" s="254">
        <f t="shared" si="21"/>
        <v>5.2094243954039507</v>
      </c>
      <c r="T65" s="254">
        <f t="shared" si="21"/>
        <v>4.9540900672748949</v>
      </c>
      <c r="U65" s="254">
        <f t="shared" si="21"/>
        <v>5.0492097593305774</v>
      </c>
      <c r="V65" s="254">
        <f t="shared" si="21"/>
        <v>4.8507346983894832</v>
      </c>
      <c r="W65" s="254">
        <f t="shared" si="21"/>
        <v>4.6453143207693239</v>
      </c>
      <c r="X65" s="254">
        <f t="shared" si="21"/>
        <v>4.8311378604622721</v>
      </c>
      <c r="Y65" s="254">
        <f t="shared" si="21"/>
        <v>4.0783783461743814</v>
      </c>
      <c r="DA65" s="109"/>
    </row>
    <row r="66" spans="1:105" ht="12" customHeight="1" x14ac:dyDescent="0.25">
      <c r="A66" s="50" t="s">
        <v>150</v>
      </c>
      <c r="B66" s="255">
        <f t="shared" ref="B66:Y66" si="22">IF(B$48=0,"",B$55/B$48)</f>
        <v>7.6381803965314177</v>
      </c>
      <c r="C66" s="255">
        <f t="shared" si="22"/>
        <v>6.9063207327931408</v>
      </c>
      <c r="D66" s="255">
        <f t="shared" si="22"/>
        <v>7.3783941355034344</v>
      </c>
      <c r="E66" s="255">
        <f t="shared" si="22"/>
        <v>7.6059233877843617</v>
      </c>
      <c r="F66" s="255">
        <f t="shared" si="22"/>
        <v>7.7361090406997715</v>
      </c>
      <c r="G66" s="255">
        <f t="shared" si="22"/>
        <v>6.9403382820293897</v>
      </c>
      <c r="H66" s="255">
        <f t="shared" si="22"/>
        <v>6.7164508613409311</v>
      </c>
      <c r="I66" s="255">
        <f t="shared" si="22"/>
        <v>6.6493960480227727</v>
      </c>
      <c r="J66" s="255">
        <f t="shared" si="22"/>
        <v>7.838333230330921</v>
      </c>
      <c r="K66" s="255">
        <f t="shared" si="22"/>
        <v>6.8968971625983988</v>
      </c>
      <c r="L66" s="255">
        <f t="shared" si="22"/>
        <v>7.0743990985183247</v>
      </c>
      <c r="M66" s="255">
        <f t="shared" si="22"/>
        <v>6.1720752267849113</v>
      </c>
      <c r="N66" s="255">
        <f t="shared" si="22"/>
        <v>6.193410008208085</v>
      </c>
      <c r="O66" s="255">
        <f t="shared" si="22"/>
        <v>6.354550624016837</v>
      </c>
      <c r="P66" s="255">
        <f t="shared" si="22"/>
        <v>6.4250768617322374</v>
      </c>
      <c r="Q66" s="255">
        <f t="shared" si="22"/>
        <v>6.2090300475790121</v>
      </c>
      <c r="R66" s="255">
        <f t="shared" si="22"/>
        <v>5.965693959028993</v>
      </c>
      <c r="S66" s="255">
        <f t="shared" si="22"/>
        <v>6.4212974030522822</v>
      </c>
      <c r="T66" s="255">
        <f t="shared" si="22"/>
        <v>6.0561834271276505</v>
      </c>
      <c r="U66" s="255">
        <f t="shared" si="22"/>
        <v>6.1050220906797268</v>
      </c>
      <c r="V66" s="255">
        <f t="shared" si="22"/>
        <v>5.8837172673504048</v>
      </c>
      <c r="W66" s="255">
        <f t="shared" si="22"/>
        <v>5.6249177791600076</v>
      </c>
      <c r="X66" s="255">
        <f t="shared" si="22"/>
        <v>5.9489620045843621</v>
      </c>
      <c r="Y66" s="255">
        <f t="shared" si="22"/>
        <v>5.2102705838684642</v>
      </c>
      <c r="DA66" s="83"/>
    </row>
    <row r="67" spans="1:105" ht="12" customHeight="1" x14ac:dyDescent="0.25">
      <c r="A67" s="49" t="s">
        <v>151</v>
      </c>
      <c r="B67" s="256">
        <f t="shared" ref="B67:Y67" si="23">IF(B$49=0,"",B$56/B$49)</f>
        <v>0.96580681725378204</v>
      </c>
      <c r="C67" s="256">
        <f t="shared" si="23"/>
        <v>1.0206780547404508</v>
      </c>
      <c r="D67" s="256">
        <f t="shared" si="23"/>
        <v>1.0346114050574706</v>
      </c>
      <c r="E67" s="256">
        <f t="shared" si="23"/>
        <v>0.97566229007950211</v>
      </c>
      <c r="F67" s="256">
        <f t="shared" si="23"/>
        <v>0.95191696613495025</v>
      </c>
      <c r="G67" s="256">
        <f t="shared" si="23"/>
        <v>1.0263637616521826</v>
      </c>
      <c r="H67" s="256">
        <f t="shared" si="23"/>
        <v>1.0544246995076967</v>
      </c>
      <c r="I67" s="256">
        <f t="shared" si="23"/>
        <v>1.0400591832936412</v>
      </c>
      <c r="J67" s="256">
        <f t="shared" si="23"/>
        <v>1.1416042921604341</v>
      </c>
      <c r="K67" s="256">
        <f t="shared" si="23"/>
        <v>1.1819245057474099</v>
      </c>
      <c r="L67" s="256">
        <f t="shared" si="23"/>
        <v>1.1801672411409005</v>
      </c>
      <c r="M67" s="256">
        <f t="shared" si="23"/>
        <v>0.9265587088223195</v>
      </c>
      <c r="N67" s="256">
        <f t="shared" si="23"/>
        <v>0.91404275441090344</v>
      </c>
      <c r="O67" s="256">
        <f t="shared" si="23"/>
        <v>0.91432881078543293</v>
      </c>
      <c r="P67" s="256">
        <f t="shared" si="23"/>
        <v>0.931557856913107</v>
      </c>
      <c r="Q67" s="256">
        <f t="shared" si="23"/>
        <v>0.94266428711275196</v>
      </c>
      <c r="R67" s="256">
        <f t="shared" si="23"/>
        <v>0.94315627511063138</v>
      </c>
      <c r="S67" s="256">
        <f t="shared" si="23"/>
        <v>1.0028822074028692</v>
      </c>
      <c r="T67" s="256">
        <f t="shared" si="23"/>
        <v>1.0085937999625061</v>
      </c>
      <c r="U67" s="256">
        <f t="shared" si="23"/>
        <v>1.0361058837561807</v>
      </c>
      <c r="V67" s="256">
        <f t="shared" si="23"/>
        <v>1.1033312110645659</v>
      </c>
      <c r="W67" s="256">
        <f t="shared" si="23"/>
        <v>1.0145259605201995</v>
      </c>
      <c r="X67" s="256">
        <f t="shared" si="23"/>
        <v>0.97996085132023625</v>
      </c>
      <c r="Y67" s="256">
        <f t="shared" si="23"/>
        <v>0.98441574922932362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FR: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1464.574963109769</v>
      </c>
      <c r="C5" s="223">
        <v>1479.5033196854381</v>
      </c>
      <c r="D5" s="223">
        <v>1618.7864447328659</v>
      </c>
      <c r="E5" s="223">
        <v>1520.5935692344619</v>
      </c>
      <c r="F5" s="223">
        <v>1544.327702414118</v>
      </c>
      <c r="G5" s="223">
        <v>1727.0919443955329</v>
      </c>
      <c r="H5" s="223">
        <v>1829.800405873988</v>
      </c>
      <c r="I5" s="223">
        <v>1793.004135655169</v>
      </c>
      <c r="J5" s="223">
        <v>1360.7829038493239</v>
      </c>
      <c r="K5" s="223">
        <v>1171.266927405434</v>
      </c>
      <c r="L5" s="223">
        <v>1413.3983746664089</v>
      </c>
      <c r="M5" s="223">
        <v>1459.909010582292</v>
      </c>
      <c r="N5" s="223">
        <v>1427.161596767761</v>
      </c>
      <c r="O5" s="223">
        <v>1472.1917409394921</v>
      </c>
      <c r="P5" s="223">
        <v>1542.57511955837</v>
      </c>
      <c r="Q5" s="223">
        <v>1492.581934337634</v>
      </c>
      <c r="R5" s="223">
        <v>1529.3065714134391</v>
      </c>
      <c r="S5" s="223">
        <v>1582.522086662063</v>
      </c>
      <c r="T5" s="223">
        <v>1678.497989848051</v>
      </c>
      <c r="U5" s="223">
        <v>1609.376801168353</v>
      </c>
      <c r="V5" s="223">
        <v>1351.311346846745</v>
      </c>
      <c r="W5" s="223">
        <v>1629.250795684575</v>
      </c>
      <c r="X5" s="223">
        <v>1327.2382853954171</v>
      </c>
      <c r="Y5" s="223">
        <v>1152.3723480754429</v>
      </c>
      <c r="DA5" s="89" t="s">
        <v>153</v>
      </c>
    </row>
    <row r="6" spans="1:105" ht="12" customHeight="1" x14ac:dyDescent="0.25">
      <c r="A6" s="55" t="s">
        <v>91</v>
      </c>
      <c r="B6" s="259">
        <v>5.1318087395829961</v>
      </c>
      <c r="C6" s="259">
        <v>5.2360842723624836</v>
      </c>
      <c r="D6" s="259">
        <v>5.1763618285253301</v>
      </c>
      <c r="E6" s="259">
        <v>4.7605758579178472</v>
      </c>
      <c r="F6" s="259">
        <v>5.0262421766541312</v>
      </c>
      <c r="G6" s="259">
        <v>5.4530306214133217</v>
      </c>
      <c r="H6" s="259">
        <v>5.6366240740603368</v>
      </c>
      <c r="I6" s="259">
        <v>5.5594964457469924</v>
      </c>
      <c r="J6" s="259">
        <v>3.945776438647743</v>
      </c>
      <c r="K6" s="259">
        <v>3.3101146451089329</v>
      </c>
      <c r="L6" s="259">
        <v>4.132899885541339</v>
      </c>
      <c r="M6" s="259">
        <v>4.9826620841164049</v>
      </c>
      <c r="N6" s="259">
        <v>4.8722734244774548</v>
      </c>
      <c r="O6" s="259">
        <v>5.0850518462335996</v>
      </c>
      <c r="P6" s="259">
        <v>5.260621278123522</v>
      </c>
      <c r="Q6" s="259">
        <v>5.1020987655014221</v>
      </c>
      <c r="R6" s="259">
        <v>5.262807941706753</v>
      </c>
      <c r="S6" s="259">
        <v>5.3475170589617571</v>
      </c>
      <c r="T6" s="259">
        <v>5.7330885193852419</v>
      </c>
      <c r="U6" s="259">
        <v>5.4179670173810646</v>
      </c>
      <c r="V6" s="259">
        <v>4.4128052357642771</v>
      </c>
      <c r="W6" s="259">
        <v>5.4601859961166417</v>
      </c>
      <c r="X6" s="259">
        <v>4.5687624302786833</v>
      </c>
      <c r="Y6" s="259">
        <v>3.8679026624790249</v>
      </c>
      <c r="DA6" s="67" t="s">
        <v>154</v>
      </c>
    </row>
    <row r="7" spans="1:105" ht="12" customHeight="1" x14ac:dyDescent="0.25">
      <c r="A7" s="173" t="s">
        <v>92</v>
      </c>
      <c r="B7" s="224">
        <v>2.7369646611109322</v>
      </c>
      <c r="C7" s="224">
        <v>2.7925782785933251</v>
      </c>
      <c r="D7" s="224">
        <v>2.7607263085468432</v>
      </c>
      <c r="E7" s="224">
        <v>2.5389737908895191</v>
      </c>
      <c r="F7" s="224">
        <v>2.6806624942155368</v>
      </c>
      <c r="G7" s="224">
        <v>2.9082829980871039</v>
      </c>
      <c r="H7" s="224">
        <v>3.006199506165514</v>
      </c>
      <c r="I7" s="224">
        <v>2.9650647710650628</v>
      </c>
      <c r="J7" s="224">
        <v>2.1044141006121291</v>
      </c>
      <c r="K7" s="224">
        <v>1.7653944773914321</v>
      </c>
      <c r="L7" s="224">
        <v>2.204213272288714</v>
      </c>
      <c r="M7" s="224">
        <v>2.657419778195417</v>
      </c>
      <c r="N7" s="224">
        <v>2.598545826387975</v>
      </c>
      <c r="O7" s="224">
        <v>2.7120276513245858</v>
      </c>
      <c r="P7" s="224">
        <v>2.805664681665879</v>
      </c>
      <c r="Q7" s="224">
        <v>2.7211193416007591</v>
      </c>
      <c r="R7" s="224">
        <v>2.8068309022436022</v>
      </c>
      <c r="S7" s="224">
        <v>2.852009098112938</v>
      </c>
      <c r="T7" s="224">
        <v>3.0576472103387959</v>
      </c>
      <c r="U7" s="224">
        <v>2.889582409269901</v>
      </c>
      <c r="V7" s="224">
        <v>2.3534961257409468</v>
      </c>
      <c r="W7" s="224">
        <v>2.9120991979288759</v>
      </c>
      <c r="X7" s="224">
        <v>2.4366732961486308</v>
      </c>
      <c r="Y7" s="224">
        <v>2.062881419988813</v>
      </c>
      <c r="DA7" s="177" t="s">
        <v>155</v>
      </c>
    </row>
    <row r="8" spans="1:105" ht="12" customHeight="1" x14ac:dyDescent="0.25">
      <c r="A8" s="173" t="s">
        <v>93</v>
      </c>
      <c r="B8" s="224">
        <v>68.424116527773293</v>
      </c>
      <c r="C8" s="224">
        <v>69.814456964833127</v>
      </c>
      <c r="D8" s="224">
        <v>69.018157713671073</v>
      </c>
      <c r="E8" s="224">
        <v>63.47434477223797</v>
      </c>
      <c r="F8" s="224">
        <v>67.01656235538843</v>
      </c>
      <c r="G8" s="224">
        <v>72.707074952177621</v>
      </c>
      <c r="H8" s="224">
        <v>75.154987654137841</v>
      </c>
      <c r="I8" s="224">
        <v>74.126619276626585</v>
      </c>
      <c r="J8" s="224">
        <v>52.610352515303227</v>
      </c>
      <c r="K8" s="224">
        <v>44.134861934785803</v>
      </c>
      <c r="L8" s="224">
        <v>55.105331807217873</v>
      </c>
      <c r="M8" s="224">
        <v>66.435494454885401</v>
      </c>
      <c r="N8" s="224">
        <v>64.963645659699395</v>
      </c>
      <c r="O8" s="224">
        <v>67.800691283114674</v>
      </c>
      <c r="P8" s="224">
        <v>70.141617041646981</v>
      </c>
      <c r="Q8" s="224">
        <v>68.027983540018965</v>
      </c>
      <c r="R8" s="224">
        <v>70.170772556090043</v>
      </c>
      <c r="S8" s="224">
        <v>71.300227452823449</v>
      </c>
      <c r="T8" s="224">
        <v>76.441180258469913</v>
      </c>
      <c r="U8" s="224">
        <v>72.239560231747532</v>
      </c>
      <c r="V8" s="224">
        <v>58.837403143523687</v>
      </c>
      <c r="W8" s="224">
        <v>72.802479948221873</v>
      </c>
      <c r="X8" s="224">
        <v>60.916832403715773</v>
      </c>
      <c r="Y8" s="224">
        <v>51.572035499720329</v>
      </c>
      <c r="DA8" s="177" t="s">
        <v>156</v>
      </c>
    </row>
    <row r="9" spans="1:105" ht="12" customHeight="1" x14ac:dyDescent="0.25">
      <c r="A9" s="173" t="s">
        <v>94</v>
      </c>
      <c r="B9" s="224">
        <v>1.710602913194333</v>
      </c>
      <c r="C9" s="224">
        <v>1.745361424120828</v>
      </c>
      <c r="D9" s="224">
        <v>1.725453942841777</v>
      </c>
      <c r="E9" s="224">
        <v>1.5868586193059491</v>
      </c>
      <c r="F9" s="224">
        <v>1.67541405888471</v>
      </c>
      <c r="G9" s="224">
        <v>1.81767687380444</v>
      </c>
      <c r="H9" s="224">
        <v>1.878874691353446</v>
      </c>
      <c r="I9" s="224">
        <v>1.853165481915664</v>
      </c>
      <c r="J9" s="224">
        <v>1.3152588128825811</v>
      </c>
      <c r="K9" s="224">
        <v>1.103371548369644</v>
      </c>
      <c r="L9" s="224">
        <v>1.377633295180446</v>
      </c>
      <c r="M9" s="224">
        <v>1.6608873613721351</v>
      </c>
      <c r="N9" s="224">
        <v>1.624091141492485</v>
      </c>
      <c r="O9" s="224">
        <v>1.6950172820778671</v>
      </c>
      <c r="P9" s="224">
        <v>1.753540426041174</v>
      </c>
      <c r="Q9" s="224">
        <v>1.7006995885004741</v>
      </c>
      <c r="R9" s="224">
        <v>1.7542693139022509</v>
      </c>
      <c r="S9" s="224">
        <v>1.7825056863205859</v>
      </c>
      <c r="T9" s="224">
        <v>1.9110295064617471</v>
      </c>
      <c r="U9" s="224">
        <v>1.805989005793688</v>
      </c>
      <c r="V9" s="224">
        <v>1.4709350785880919</v>
      </c>
      <c r="W9" s="224">
        <v>1.8200619987055471</v>
      </c>
      <c r="X9" s="224">
        <v>1.5229208100928939</v>
      </c>
      <c r="Y9" s="224">
        <v>1.2893008874930081</v>
      </c>
      <c r="DA9" s="177" t="s">
        <v>157</v>
      </c>
    </row>
    <row r="10" spans="1:105" ht="12" customHeight="1" x14ac:dyDescent="0.25">
      <c r="A10" s="56" t="s">
        <v>95</v>
      </c>
      <c r="B10" s="260">
        <v>3.1531526050387182</v>
      </c>
      <c r="C10" s="260">
        <v>3.250058542741145</v>
      </c>
      <c r="D10" s="260">
        <v>3.26870782221317</v>
      </c>
      <c r="E10" s="260">
        <v>2.995706878736494</v>
      </c>
      <c r="F10" s="260">
        <v>3.1336859005535018</v>
      </c>
      <c r="G10" s="260">
        <v>3.4188563897568498</v>
      </c>
      <c r="H10" s="260">
        <v>3.5627440933828458</v>
      </c>
      <c r="I10" s="260">
        <v>3.5106319829852808</v>
      </c>
      <c r="J10" s="260">
        <v>2.5481864708370341</v>
      </c>
      <c r="K10" s="260">
        <v>2.1589117843032088</v>
      </c>
      <c r="L10" s="260">
        <v>2.664148698809004</v>
      </c>
      <c r="M10" s="260">
        <v>3.057139365714777</v>
      </c>
      <c r="N10" s="260">
        <v>2.9886584438587911</v>
      </c>
      <c r="O10" s="260">
        <v>3.1003150571437539</v>
      </c>
      <c r="P10" s="260">
        <v>3.2211023528872911</v>
      </c>
      <c r="Q10" s="260">
        <v>3.1229524452655961</v>
      </c>
      <c r="R10" s="260">
        <v>3.2284521085019868</v>
      </c>
      <c r="S10" s="260">
        <v>3.2950488640822981</v>
      </c>
      <c r="T10" s="260">
        <v>3.487552323774088</v>
      </c>
      <c r="U10" s="260">
        <v>3.3114596033641601</v>
      </c>
      <c r="V10" s="260">
        <v>2.7297304229778452</v>
      </c>
      <c r="W10" s="260">
        <v>3.3457213752437189</v>
      </c>
      <c r="X10" s="260">
        <v>2.7778493598181901</v>
      </c>
      <c r="Y10" s="260">
        <v>2.3782632442847991</v>
      </c>
      <c r="DA10" s="68" t="s">
        <v>158</v>
      </c>
    </row>
    <row r="11" spans="1:105" ht="12" customHeight="1" x14ac:dyDescent="0.25">
      <c r="A11" s="37" t="s">
        <v>159</v>
      </c>
      <c r="B11" s="226">
        <v>5.6528612183027953E-2</v>
      </c>
      <c r="C11" s="226">
        <v>0.2613180464210742</v>
      </c>
      <c r="D11" s="226">
        <v>0.1429633190847755</v>
      </c>
      <c r="E11" s="226">
        <v>0</v>
      </c>
      <c r="F11" s="226">
        <v>0</v>
      </c>
      <c r="G11" s="226">
        <v>1.387013988887829E-2</v>
      </c>
      <c r="H11" s="226">
        <v>4.3469116476976842E-2</v>
      </c>
      <c r="I11" s="226">
        <v>4.7805954548481147E-2</v>
      </c>
      <c r="J11" s="226">
        <v>3.4935163238068882E-2</v>
      </c>
      <c r="K11" s="226">
        <v>1.7432637035515869E-2</v>
      </c>
      <c r="L11" s="226">
        <v>1.8189986889449651E-2</v>
      </c>
      <c r="M11" s="226">
        <v>6.4505340894514082E-2</v>
      </c>
      <c r="N11" s="226">
        <v>6.0091287989958428E-2</v>
      </c>
      <c r="O11" s="226">
        <v>5.5159889807011177E-2</v>
      </c>
      <c r="P11" s="226">
        <v>5.2477026714312348E-2</v>
      </c>
      <c r="Q11" s="226">
        <v>5.3983945986828867E-2</v>
      </c>
      <c r="R11" s="226">
        <v>8.7967936802623034E-2</v>
      </c>
      <c r="S11" s="226">
        <v>0.1085710553763973</v>
      </c>
      <c r="T11" s="226">
        <v>4.4330626512818223E-2</v>
      </c>
      <c r="U11" s="226">
        <v>3.4222260501543228E-2</v>
      </c>
      <c r="V11" s="226">
        <v>3.0482351426057281E-2</v>
      </c>
      <c r="W11" s="226">
        <v>3.9040562458416223E-2</v>
      </c>
      <c r="X11" s="226">
        <v>4.5801906512866683E-2</v>
      </c>
      <c r="Y11" s="226">
        <v>4.9547259621332607E-2</v>
      </c>
      <c r="DA11" s="69" t="s">
        <v>160</v>
      </c>
    </row>
    <row r="12" spans="1:105" ht="12" customHeight="1" x14ac:dyDescent="0.25">
      <c r="A12" s="37" t="s">
        <v>35</v>
      </c>
      <c r="B12" s="226">
        <v>0.50323466946582951</v>
      </c>
      <c r="C12" s="226">
        <v>0.44895899600325623</v>
      </c>
      <c r="D12" s="226">
        <v>0.62201015614461164</v>
      </c>
      <c r="E12" s="226">
        <v>0.6623994521567369</v>
      </c>
      <c r="F12" s="226">
        <v>0.64851534273817391</v>
      </c>
      <c r="G12" s="226">
        <v>0.98624769045324212</v>
      </c>
      <c r="H12" s="226">
        <v>1.076343307050206</v>
      </c>
      <c r="I12" s="226">
        <v>1.020484102565332</v>
      </c>
      <c r="J12" s="226">
        <v>0.87680382472551288</v>
      </c>
      <c r="K12" s="226">
        <v>0.90973093796435256</v>
      </c>
      <c r="L12" s="226">
        <v>1.139573236958195</v>
      </c>
      <c r="M12" s="226">
        <v>0.64807359087718064</v>
      </c>
      <c r="N12" s="226">
        <v>0.61252354510011098</v>
      </c>
      <c r="O12" s="226">
        <v>0.64363952782082801</v>
      </c>
      <c r="P12" s="226">
        <v>0.70735338712758533</v>
      </c>
      <c r="Q12" s="226">
        <v>0.71017460404392185</v>
      </c>
      <c r="R12" s="226">
        <v>0.6760631052477748</v>
      </c>
      <c r="S12" s="226">
        <v>0.77948779448283645</v>
      </c>
      <c r="T12" s="226">
        <v>1.0204203509253389</v>
      </c>
      <c r="U12" s="226">
        <v>1.007322739629217</v>
      </c>
      <c r="V12" s="226">
        <v>0.99710722213110325</v>
      </c>
      <c r="W12" s="226">
        <v>1.0237906683134259</v>
      </c>
      <c r="X12" s="226">
        <v>0.7570688876763414</v>
      </c>
      <c r="Y12" s="226">
        <v>0.67264456285887497</v>
      </c>
      <c r="DA12" s="69" t="s">
        <v>161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163</v>
      </c>
    </row>
    <row r="15" spans="1:105" ht="12" customHeight="1" x14ac:dyDescent="0.25">
      <c r="A15" s="37" t="s">
        <v>40</v>
      </c>
      <c r="B15" s="226">
        <v>2.5933893233898608</v>
      </c>
      <c r="C15" s="226">
        <v>2.5397815003168152</v>
      </c>
      <c r="D15" s="226">
        <v>2.5037343469837841</v>
      </c>
      <c r="E15" s="226">
        <v>2.3333074265797569</v>
      </c>
      <c r="F15" s="226">
        <v>2.4851705578153278</v>
      </c>
      <c r="G15" s="226">
        <v>2.418738559414729</v>
      </c>
      <c r="H15" s="226">
        <v>2.4429316698556631</v>
      </c>
      <c r="I15" s="226">
        <v>2.4423419258714669</v>
      </c>
      <c r="J15" s="226">
        <v>1.6364474828734521</v>
      </c>
      <c r="K15" s="226">
        <v>1.2317482093033409</v>
      </c>
      <c r="L15" s="226">
        <v>1.5063854749613601</v>
      </c>
      <c r="M15" s="226">
        <v>2.3445604339430832</v>
      </c>
      <c r="N15" s="226">
        <v>2.316043610768721</v>
      </c>
      <c r="O15" s="226">
        <v>2.4015156395159152</v>
      </c>
      <c r="P15" s="226">
        <v>2.461271939045393</v>
      </c>
      <c r="Q15" s="226">
        <v>2.3587938952348448</v>
      </c>
      <c r="R15" s="226">
        <v>2.4644210664515889</v>
      </c>
      <c r="S15" s="226">
        <v>2.406990014223064</v>
      </c>
      <c r="T15" s="226">
        <v>2.4228013463359299</v>
      </c>
      <c r="U15" s="226">
        <v>2.2699146032334001</v>
      </c>
      <c r="V15" s="226">
        <v>1.702140849420684</v>
      </c>
      <c r="W15" s="226">
        <v>2.2828901444718772</v>
      </c>
      <c r="X15" s="226">
        <v>1.974978565628982</v>
      </c>
      <c r="Y15" s="226">
        <v>1.6560714218045911</v>
      </c>
      <c r="DA15" s="69" t="s">
        <v>164</v>
      </c>
    </row>
    <row r="16" spans="1:105" ht="12" customHeight="1" x14ac:dyDescent="0.25">
      <c r="A16" s="57" t="s">
        <v>165</v>
      </c>
      <c r="B16" s="261">
        <v>287.87143282080962</v>
      </c>
      <c r="C16" s="261">
        <v>292.50009657057927</v>
      </c>
      <c r="D16" s="261">
        <v>297.46103491283338</v>
      </c>
      <c r="E16" s="261">
        <v>275.26013398370202</v>
      </c>
      <c r="F16" s="261">
        <v>288.0305012023033</v>
      </c>
      <c r="G16" s="261">
        <v>314.27725190053718</v>
      </c>
      <c r="H16" s="261">
        <v>326.9746974410042</v>
      </c>
      <c r="I16" s="261">
        <v>322.16675302485072</v>
      </c>
      <c r="J16" s="261">
        <v>234.31120432845941</v>
      </c>
      <c r="K16" s="261">
        <v>198.93492118469709</v>
      </c>
      <c r="L16" s="261">
        <v>245.20854483332951</v>
      </c>
      <c r="M16" s="261">
        <v>279.30242344333828</v>
      </c>
      <c r="N16" s="261">
        <v>273.26183928016638</v>
      </c>
      <c r="O16" s="261">
        <v>283.65571083413249</v>
      </c>
      <c r="P16" s="261">
        <v>294.88622176912298</v>
      </c>
      <c r="Q16" s="261">
        <v>285.83142236968138</v>
      </c>
      <c r="R16" s="261">
        <v>294.70067723726009</v>
      </c>
      <c r="S16" s="261">
        <v>300.64015792672842</v>
      </c>
      <c r="T16" s="261">
        <v>319.65531490464161</v>
      </c>
      <c r="U16" s="261">
        <v>304.08567819138642</v>
      </c>
      <c r="V16" s="261">
        <v>251.81495454848371</v>
      </c>
      <c r="W16" s="261">
        <v>307.263350930694</v>
      </c>
      <c r="X16" s="261">
        <v>254.3991055882457</v>
      </c>
      <c r="Y16" s="261">
        <v>217.45912583486151</v>
      </c>
      <c r="DA16" s="70" t="s">
        <v>166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2.9505922422517039</v>
      </c>
      <c r="H17" s="230">
        <v>3.401887220653506</v>
      </c>
      <c r="I17" s="230">
        <v>4.0366700972302443</v>
      </c>
      <c r="J17" s="230">
        <v>4.3046698556487719</v>
      </c>
      <c r="K17" s="230">
        <v>4.0063701984929923</v>
      </c>
      <c r="L17" s="230">
        <v>3.618790144331554</v>
      </c>
      <c r="M17" s="230">
        <v>0.1629700800973877</v>
      </c>
      <c r="N17" s="230">
        <v>0.23018031790365109</v>
      </c>
      <c r="O17" s="230">
        <v>0.23405518746569251</v>
      </c>
      <c r="P17" s="230">
        <v>0.80133849455694728</v>
      </c>
      <c r="Q17" s="230">
        <v>2.4398336337204301</v>
      </c>
      <c r="R17" s="230">
        <v>5.7443656570236143</v>
      </c>
      <c r="S17" s="230">
        <v>11.297098494995829</v>
      </c>
      <c r="T17" s="230">
        <v>0.68603747505081325</v>
      </c>
      <c r="U17" s="230">
        <v>7.8884892587962474</v>
      </c>
      <c r="V17" s="230">
        <v>13.43819679110419</v>
      </c>
      <c r="W17" s="230">
        <v>8.9985887056200156</v>
      </c>
      <c r="X17" s="230">
        <v>1.664559324011748</v>
      </c>
      <c r="Y17" s="230">
        <v>0</v>
      </c>
      <c r="DA17" s="71" t="s">
        <v>167</v>
      </c>
    </row>
    <row r="18" spans="1:105" ht="12" customHeight="1" x14ac:dyDescent="0.25">
      <c r="A18" s="18" t="s">
        <v>32</v>
      </c>
      <c r="B18" s="230">
        <v>2.3194456491695399</v>
      </c>
      <c r="C18" s="230">
        <v>2.2758438691113461</v>
      </c>
      <c r="D18" s="230">
        <v>1.585994059244781</v>
      </c>
      <c r="E18" s="230">
        <v>0.64020614923616148</v>
      </c>
      <c r="F18" s="230">
        <v>0</v>
      </c>
      <c r="G18" s="230">
        <v>0</v>
      </c>
      <c r="H18" s="230">
        <v>0.61754343608131479</v>
      </c>
      <c r="I18" s="230">
        <v>0.72968638734684876</v>
      </c>
      <c r="J18" s="230">
        <v>0.2558632983588971</v>
      </c>
      <c r="K18" s="230">
        <v>0</v>
      </c>
      <c r="L18" s="230">
        <v>0</v>
      </c>
      <c r="M18" s="230">
        <v>1.3346742140323431</v>
      </c>
      <c r="N18" s="230">
        <v>0.60049769682648624</v>
      </c>
      <c r="O18" s="230">
        <v>0.50738165198360319</v>
      </c>
      <c r="P18" s="230">
        <v>0.335332976340875</v>
      </c>
      <c r="Q18" s="230">
        <v>0.2100926530734511</v>
      </c>
      <c r="R18" s="230">
        <v>0.13796333152766671</v>
      </c>
      <c r="S18" s="230">
        <v>0.14421058368084011</v>
      </c>
      <c r="T18" s="230">
        <v>6.3514743400150286E-2</v>
      </c>
      <c r="U18" s="230">
        <v>5.1313767717695143E-2</v>
      </c>
      <c r="V18" s="230">
        <v>2.9898520118131579E-2</v>
      </c>
      <c r="W18" s="230">
        <v>2.426837738360112E-2</v>
      </c>
      <c r="X18" s="230">
        <v>9.1853840314658035E-3</v>
      </c>
      <c r="Y18" s="230">
        <v>0.51966674752832009</v>
      </c>
      <c r="DA18" s="71" t="s">
        <v>168</v>
      </c>
    </row>
    <row r="19" spans="1:105" ht="12" customHeight="1" x14ac:dyDescent="0.25">
      <c r="A19" s="18" t="s">
        <v>35</v>
      </c>
      <c r="B19" s="230">
        <v>46.405265931919622</v>
      </c>
      <c r="C19" s="230">
        <v>43.596554892965301</v>
      </c>
      <c r="D19" s="230">
        <v>58.877902584949169</v>
      </c>
      <c r="E19" s="230">
        <v>60.722926879146662</v>
      </c>
      <c r="F19" s="230">
        <v>59.607824502534449</v>
      </c>
      <c r="G19" s="230">
        <v>90.175165634343543</v>
      </c>
      <c r="H19" s="230">
        <v>98.773395702509148</v>
      </c>
      <c r="I19" s="230">
        <v>93.536913537495479</v>
      </c>
      <c r="J19" s="230">
        <v>80.153650615809156</v>
      </c>
      <c r="K19" s="230">
        <v>82.808433484383727</v>
      </c>
      <c r="L19" s="230">
        <v>104.0489473727086</v>
      </c>
      <c r="M19" s="230">
        <v>60.160360168625303</v>
      </c>
      <c r="N19" s="230">
        <v>56.975141091268739</v>
      </c>
      <c r="O19" s="230">
        <v>59.798203940775963</v>
      </c>
      <c r="P19" s="230">
        <v>65.575673354102136</v>
      </c>
      <c r="Q19" s="230">
        <v>65.529609346101864</v>
      </c>
      <c r="R19" s="230">
        <v>62.174944592666897</v>
      </c>
      <c r="S19" s="230">
        <v>70.744874556993679</v>
      </c>
      <c r="T19" s="230">
        <v>94.509723417226454</v>
      </c>
      <c r="U19" s="230">
        <v>91.026203808723267</v>
      </c>
      <c r="V19" s="230">
        <v>88.045769939593015</v>
      </c>
      <c r="W19" s="230">
        <v>92.339071050906995</v>
      </c>
      <c r="X19" s="230">
        <v>70.031912373153972</v>
      </c>
      <c r="Y19" s="230">
        <v>62.662492371618278</v>
      </c>
      <c r="DA19" s="71" t="s">
        <v>169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2.4446069514478211E-2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170</v>
      </c>
    </row>
    <row r="21" spans="1:105" ht="12" customHeight="1" x14ac:dyDescent="0.25">
      <c r="A21" s="18" t="s">
        <v>40</v>
      </c>
      <c r="B21" s="230">
        <v>239.14672123972039</v>
      </c>
      <c r="C21" s="230">
        <v>246.6276978085026</v>
      </c>
      <c r="D21" s="230">
        <v>236.99713826863939</v>
      </c>
      <c r="E21" s="230">
        <v>213.89700095531921</v>
      </c>
      <c r="F21" s="230">
        <v>228.42267669976891</v>
      </c>
      <c r="G21" s="230">
        <v>221.15149402394189</v>
      </c>
      <c r="H21" s="230">
        <v>224.18187108176019</v>
      </c>
      <c r="I21" s="230">
        <v>223.8634830027782</v>
      </c>
      <c r="J21" s="230">
        <v>149.59702055864261</v>
      </c>
      <c r="K21" s="230">
        <v>112.1201175018203</v>
      </c>
      <c r="L21" s="230">
        <v>137.54080731628929</v>
      </c>
      <c r="M21" s="230">
        <v>217.64441898058331</v>
      </c>
      <c r="N21" s="230">
        <v>215.43157410465309</v>
      </c>
      <c r="O21" s="230">
        <v>223.11607005390729</v>
      </c>
      <c r="P21" s="230">
        <v>228.17387694412301</v>
      </c>
      <c r="Q21" s="230">
        <v>217.65188673678571</v>
      </c>
      <c r="R21" s="230">
        <v>226.6434036560419</v>
      </c>
      <c r="S21" s="230">
        <v>218.4539742910581</v>
      </c>
      <c r="T21" s="230">
        <v>224.39603926896419</v>
      </c>
      <c r="U21" s="230">
        <v>205.11967135614921</v>
      </c>
      <c r="V21" s="230">
        <v>150.3010892976684</v>
      </c>
      <c r="W21" s="230">
        <v>205.90142279678341</v>
      </c>
      <c r="X21" s="230">
        <v>182.69344850704849</v>
      </c>
      <c r="Y21" s="230">
        <v>154.27696671571491</v>
      </c>
      <c r="DA21" s="71" t="s">
        <v>171</v>
      </c>
    </row>
    <row r="22" spans="1:105" ht="12" customHeight="1" x14ac:dyDescent="0.25">
      <c r="A22" s="57" t="s">
        <v>172</v>
      </c>
      <c r="B22" s="261">
        <v>345.09973505181728</v>
      </c>
      <c r="C22" s="261">
        <v>340.08727781442161</v>
      </c>
      <c r="D22" s="261">
        <v>465.37786135118699</v>
      </c>
      <c r="E22" s="261">
        <v>468.31636822598028</v>
      </c>
      <c r="F22" s="261">
        <v>445.74972677009418</v>
      </c>
      <c r="G22" s="261">
        <v>521.45424334457641</v>
      </c>
      <c r="H22" s="261">
        <v>556.42342008577805</v>
      </c>
      <c r="I22" s="261">
        <v>551.71393946650733</v>
      </c>
      <c r="J22" s="261">
        <v>453.78486357665412</v>
      </c>
      <c r="K22" s="261">
        <v>390.40853238105711</v>
      </c>
      <c r="L22" s="261">
        <v>451.4799617023358</v>
      </c>
      <c r="M22" s="261">
        <v>364.01294813704322</v>
      </c>
      <c r="N22" s="261">
        <v>353.26276990654361</v>
      </c>
      <c r="O22" s="261">
        <v>362.19868466166281</v>
      </c>
      <c r="P22" s="261">
        <v>395.36647546885479</v>
      </c>
      <c r="Q22" s="261">
        <v>385.59780825457591</v>
      </c>
      <c r="R22" s="261">
        <v>394.96895953965878</v>
      </c>
      <c r="S22" s="261">
        <v>418.82673901449408</v>
      </c>
      <c r="T22" s="261">
        <v>448.94721480045462</v>
      </c>
      <c r="U22" s="261">
        <v>437.92346266993002</v>
      </c>
      <c r="V22" s="261">
        <v>380.8085062830778</v>
      </c>
      <c r="W22" s="261">
        <v>446.85783905989769</v>
      </c>
      <c r="X22" s="261">
        <v>348.84588576235819</v>
      </c>
      <c r="Y22" s="261">
        <v>305.56093988672382</v>
      </c>
      <c r="DA22" s="70" t="s">
        <v>173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9.5716649277916677</v>
      </c>
      <c r="H23" s="230">
        <v>10.446864263074691</v>
      </c>
      <c r="I23" s="230">
        <v>12.329585013926669</v>
      </c>
      <c r="J23" s="230">
        <v>10.518977832232711</v>
      </c>
      <c r="K23" s="230">
        <v>8.7579643428079379</v>
      </c>
      <c r="L23" s="230">
        <v>8.5660949346389792</v>
      </c>
      <c r="M23" s="230">
        <v>0.89142765876058838</v>
      </c>
      <c r="N23" s="230">
        <v>1.2969455175580531</v>
      </c>
      <c r="O23" s="230">
        <v>1.312404762055261</v>
      </c>
      <c r="P23" s="230">
        <v>4.0100318883222918</v>
      </c>
      <c r="Q23" s="230">
        <v>11.90814162721213</v>
      </c>
      <c r="R23" s="230">
        <v>28.482835052516279</v>
      </c>
      <c r="S23" s="230">
        <v>50.284679541108069</v>
      </c>
      <c r="T23" s="230">
        <v>2.8203778051407249</v>
      </c>
      <c r="U23" s="230">
        <v>30.574859732540119</v>
      </c>
      <c r="V23" s="230">
        <v>45.331841595005827</v>
      </c>
      <c r="W23" s="230">
        <v>34.269915055970642</v>
      </c>
      <c r="X23" s="230">
        <v>7.3323400759690633</v>
      </c>
      <c r="Y23" s="230">
        <v>0</v>
      </c>
      <c r="DA23" s="71" t="s">
        <v>174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223.36870163406689</v>
      </c>
      <c r="E24" s="230">
        <v>257.47583834870358</v>
      </c>
      <c r="F24" s="230">
        <v>200.63052450586099</v>
      </c>
      <c r="G24" s="230">
        <v>219.35606190924901</v>
      </c>
      <c r="H24" s="230">
        <v>240.75666380026601</v>
      </c>
      <c r="I24" s="230">
        <v>251.45692175387049</v>
      </c>
      <c r="J24" s="230">
        <v>246.77558039526369</v>
      </c>
      <c r="K24" s="230">
        <v>200.63052450537381</v>
      </c>
      <c r="L24" s="230">
        <v>196.61797076499781</v>
      </c>
      <c r="M24" s="230">
        <v>26.750730868459549</v>
      </c>
      <c r="N24" s="230">
        <v>27.41951848671431</v>
      </c>
      <c r="O24" s="230">
        <v>22.738091143612611</v>
      </c>
      <c r="P24" s="230">
        <v>61.526741186638667</v>
      </c>
      <c r="Q24" s="230">
        <v>52.832674118749942</v>
      </c>
      <c r="R24" s="230">
        <v>57.514101461872968</v>
      </c>
      <c r="S24" s="230">
        <v>53.006620808304163</v>
      </c>
      <c r="T24" s="230">
        <v>57.325537403388729</v>
      </c>
      <c r="U24" s="230">
        <v>54.342820292441353</v>
      </c>
      <c r="V24" s="230">
        <v>38.365950129038488</v>
      </c>
      <c r="W24" s="230">
        <v>60.834565778270658</v>
      </c>
      <c r="X24" s="230">
        <v>32.984350816880713</v>
      </c>
      <c r="Y24" s="230">
        <v>32.339638865040612</v>
      </c>
      <c r="DA24" s="71" t="s">
        <v>175</v>
      </c>
    </row>
    <row r="25" spans="1:105" ht="12" customHeight="1" x14ac:dyDescent="0.25">
      <c r="A25" s="18" t="s">
        <v>32</v>
      </c>
      <c r="B25" s="230">
        <v>16.427805378865749</v>
      </c>
      <c r="C25" s="230">
        <v>16.872576256391088</v>
      </c>
      <c r="D25" s="230">
        <v>6.3480045266158136</v>
      </c>
      <c r="E25" s="230">
        <v>2.1997149929292079</v>
      </c>
      <c r="F25" s="230">
        <v>0</v>
      </c>
      <c r="G25" s="230">
        <v>0</v>
      </c>
      <c r="H25" s="230">
        <v>1.896415734809374</v>
      </c>
      <c r="I25" s="230">
        <v>2.2287504625337342</v>
      </c>
      <c r="J25" s="230">
        <v>0.62523270164084388</v>
      </c>
      <c r="K25" s="230">
        <v>0</v>
      </c>
      <c r="L25" s="230">
        <v>0</v>
      </c>
      <c r="M25" s="230">
        <v>7.3005149725152014</v>
      </c>
      <c r="N25" s="230">
        <v>3.383489966892137</v>
      </c>
      <c r="O25" s="230">
        <v>2.8450131930545268</v>
      </c>
      <c r="P25" s="230">
        <v>1.678062313824576</v>
      </c>
      <c r="Q25" s="230">
        <v>1.025403139401952</v>
      </c>
      <c r="R25" s="230">
        <v>0.68407671966241523</v>
      </c>
      <c r="S25" s="230">
        <v>0.64189782801657946</v>
      </c>
      <c r="T25" s="230">
        <v>0.26111630792723678</v>
      </c>
      <c r="U25" s="230">
        <v>0.19888614902621851</v>
      </c>
      <c r="V25" s="230">
        <v>0.1008583963301872</v>
      </c>
      <c r="W25" s="230">
        <v>9.2422851925972743E-2</v>
      </c>
      <c r="X25" s="230">
        <v>4.0461375257423791E-2</v>
      </c>
      <c r="Y25" s="230">
        <v>2.247217044128643</v>
      </c>
      <c r="DA25" s="71" t="s">
        <v>176</v>
      </c>
    </row>
    <row r="26" spans="1:105" ht="12" customHeight="1" x14ac:dyDescent="0.25">
      <c r="A26" s="18" t="s">
        <v>35</v>
      </c>
      <c r="B26" s="230">
        <v>328.67192967295148</v>
      </c>
      <c r="C26" s="230">
        <v>323.21470155803053</v>
      </c>
      <c r="D26" s="230">
        <v>235.6611551905043</v>
      </c>
      <c r="E26" s="230">
        <v>208.64081488434749</v>
      </c>
      <c r="F26" s="230">
        <v>245.11920226423331</v>
      </c>
      <c r="G26" s="230">
        <v>292.52651650753569</v>
      </c>
      <c r="H26" s="230">
        <v>303.32347628762801</v>
      </c>
      <c r="I26" s="230">
        <v>285.69868223617652</v>
      </c>
      <c r="J26" s="230">
        <v>195.8650726475168</v>
      </c>
      <c r="K26" s="230">
        <v>181.02004353287529</v>
      </c>
      <c r="L26" s="230">
        <v>246.2958960026991</v>
      </c>
      <c r="M26" s="230">
        <v>329.07027463730782</v>
      </c>
      <c r="N26" s="230">
        <v>321.02507513908739</v>
      </c>
      <c r="O26" s="230">
        <v>335.3031755629404</v>
      </c>
      <c r="P26" s="230">
        <v>328.15164008006928</v>
      </c>
      <c r="Q26" s="230">
        <v>319.83158936921183</v>
      </c>
      <c r="R26" s="230">
        <v>308.28794630560719</v>
      </c>
      <c r="S26" s="230">
        <v>314.89354083706519</v>
      </c>
      <c r="T26" s="230">
        <v>388.54018328399792</v>
      </c>
      <c r="U26" s="230">
        <v>352.80689649592227</v>
      </c>
      <c r="V26" s="230">
        <v>297.00985616270327</v>
      </c>
      <c r="W26" s="230">
        <v>351.66093537373041</v>
      </c>
      <c r="X26" s="230">
        <v>308.48873349425099</v>
      </c>
      <c r="Y26" s="230">
        <v>270.97408397755453</v>
      </c>
      <c r="DA26" s="71" t="s">
        <v>177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0.13774079629165439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178</v>
      </c>
    </row>
    <row r="28" spans="1:105" ht="12" customHeight="1" x14ac:dyDescent="0.25">
      <c r="A28" s="57" t="s">
        <v>179</v>
      </c>
      <c r="B28" s="261">
        <v>519.39384516381131</v>
      </c>
      <c r="C28" s="261">
        <v>541.67311083905986</v>
      </c>
      <c r="D28" s="261">
        <v>543.8612070160076</v>
      </c>
      <c r="E28" s="261">
        <v>495.46308440168059</v>
      </c>
      <c r="F28" s="261">
        <v>518.40626589791361</v>
      </c>
      <c r="G28" s="261">
        <v>565.07175980263719</v>
      </c>
      <c r="H28" s="261">
        <v>589.24599456689441</v>
      </c>
      <c r="I28" s="261">
        <v>580.76521886082344</v>
      </c>
      <c r="J28" s="261">
        <v>421.65525206834229</v>
      </c>
      <c r="K28" s="261">
        <v>357.57642371444251</v>
      </c>
      <c r="L28" s="261">
        <v>440.84323279486108</v>
      </c>
      <c r="M28" s="261">
        <v>505.75294662750622</v>
      </c>
      <c r="N28" s="261">
        <v>494.6920149640294</v>
      </c>
      <c r="O28" s="261">
        <v>513.02384912791445</v>
      </c>
      <c r="P28" s="261">
        <v>532.73681334651553</v>
      </c>
      <c r="Q28" s="261">
        <v>516.4854254820882</v>
      </c>
      <c r="R28" s="261">
        <v>533.87604012748216</v>
      </c>
      <c r="S28" s="261">
        <v>545.15395691221056</v>
      </c>
      <c r="T28" s="261">
        <v>576.94645026100477</v>
      </c>
      <c r="U28" s="261">
        <v>547.80041334654538</v>
      </c>
      <c r="V28" s="261">
        <v>451.52872129567032</v>
      </c>
      <c r="W28" s="261">
        <v>553.3902617682802</v>
      </c>
      <c r="X28" s="261">
        <v>459.4084072409903</v>
      </c>
      <c r="Y28" s="261">
        <v>393.33483366472359</v>
      </c>
      <c r="DA28" s="70" t="s">
        <v>180</v>
      </c>
    </row>
    <row r="29" spans="1:105" ht="12" customHeight="1" x14ac:dyDescent="0.25">
      <c r="A29" s="60" t="s">
        <v>181</v>
      </c>
      <c r="B29" s="262">
        <v>95.586107143631764</v>
      </c>
      <c r="C29" s="262">
        <v>145.18584063038429</v>
      </c>
      <c r="D29" s="262">
        <v>146.29979123122061</v>
      </c>
      <c r="E29" s="262">
        <v>113.5858881444464</v>
      </c>
      <c r="F29" s="262">
        <v>110.4651318647997</v>
      </c>
      <c r="G29" s="262">
        <v>166.35222444082041</v>
      </c>
      <c r="H29" s="262">
        <v>188.43768038803211</v>
      </c>
      <c r="I29" s="262">
        <v>180.76015104683509</v>
      </c>
      <c r="J29" s="262">
        <v>153.30979726322221</v>
      </c>
      <c r="K29" s="262">
        <v>155.91798037405249</v>
      </c>
      <c r="L29" s="262">
        <v>193.40939344504849</v>
      </c>
      <c r="M29" s="262">
        <v>124.1216756838048</v>
      </c>
      <c r="N29" s="262">
        <v>116.46252131565539</v>
      </c>
      <c r="O29" s="262">
        <v>120.1786766903712</v>
      </c>
      <c r="P29" s="262">
        <v>128.83628236740191</v>
      </c>
      <c r="Q29" s="262">
        <v>129.04784252710701</v>
      </c>
      <c r="R29" s="262">
        <v>128.86744554326981</v>
      </c>
      <c r="S29" s="262">
        <v>150.17663858635569</v>
      </c>
      <c r="T29" s="262">
        <v>178.88376575119011</v>
      </c>
      <c r="U29" s="262">
        <v>174.79335371726819</v>
      </c>
      <c r="V29" s="262">
        <v>171.65633485226519</v>
      </c>
      <c r="W29" s="262">
        <v>178.02325074498819</v>
      </c>
      <c r="X29" s="262">
        <v>134.52565554943769</v>
      </c>
      <c r="Y29" s="262">
        <v>121.8989076426289</v>
      </c>
      <c r="DA29" s="72" t="s">
        <v>182</v>
      </c>
    </row>
    <row r="30" spans="1:105" ht="12" customHeight="1" x14ac:dyDescent="0.25">
      <c r="A30" s="59" t="s">
        <v>31</v>
      </c>
      <c r="B30" s="230">
        <v>0</v>
      </c>
      <c r="C30" s="230">
        <v>30.64521194645431</v>
      </c>
      <c r="D30" s="230">
        <v>22.171161310294401</v>
      </c>
      <c r="E30" s="230">
        <v>4.0323128732650462</v>
      </c>
      <c r="F30" s="230">
        <v>4.0112373735294158</v>
      </c>
      <c r="G30" s="230">
        <v>1.486734919882122</v>
      </c>
      <c r="H30" s="230">
        <v>3.6075653631006039</v>
      </c>
      <c r="I30" s="230">
        <v>4.492523402155097</v>
      </c>
      <c r="J30" s="230">
        <v>3.3434295052870491</v>
      </c>
      <c r="K30" s="230">
        <v>4.1252991716725953</v>
      </c>
      <c r="L30" s="230">
        <v>3.239078943053316</v>
      </c>
      <c r="M30" s="230">
        <v>5.7927232214769164</v>
      </c>
      <c r="N30" s="230">
        <v>5.5645516238041388</v>
      </c>
      <c r="O30" s="230">
        <v>4.974184424464811</v>
      </c>
      <c r="P30" s="230">
        <v>3.552731600372331</v>
      </c>
      <c r="Q30" s="230">
        <v>3.158977199601209</v>
      </c>
      <c r="R30" s="230">
        <v>3.0582980868506828</v>
      </c>
      <c r="S30" s="230">
        <v>4.1890349981190376</v>
      </c>
      <c r="T30" s="230">
        <v>3.834081353691666</v>
      </c>
      <c r="U30" s="230">
        <v>3.546624573666648</v>
      </c>
      <c r="V30" s="230">
        <v>2.640527333220525</v>
      </c>
      <c r="W30" s="230">
        <v>3.2216802239450089</v>
      </c>
      <c r="X30" s="230">
        <v>2.4375725006277058</v>
      </c>
      <c r="Y30" s="230">
        <v>2.614824767061068</v>
      </c>
      <c r="DA30" s="71" t="s">
        <v>183</v>
      </c>
    </row>
    <row r="31" spans="1:105" ht="12" customHeight="1" x14ac:dyDescent="0.25">
      <c r="A31" s="59" t="s">
        <v>159</v>
      </c>
      <c r="B31" s="230">
        <v>9.2378198084790899</v>
      </c>
      <c r="C31" s="230">
        <v>40.794563968920677</v>
      </c>
      <c r="D31" s="230">
        <v>22.700770794276171</v>
      </c>
      <c r="E31" s="230">
        <v>0</v>
      </c>
      <c r="F31" s="230">
        <v>0</v>
      </c>
      <c r="G31" s="230">
        <v>2.2864379907331278</v>
      </c>
      <c r="H31" s="230">
        <v>7.1319159307517994</v>
      </c>
      <c r="I31" s="230">
        <v>7.8296261012898052</v>
      </c>
      <c r="J31" s="230">
        <v>5.728685072954252</v>
      </c>
      <c r="K31" s="230">
        <v>2.854023591305598</v>
      </c>
      <c r="L31" s="230">
        <v>2.9878264020666649</v>
      </c>
      <c r="M31" s="230">
        <v>10.49973157946234</v>
      </c>
      <c r="N31" s="230">
        <v>9.8134151375400087</v>
      </c>
      <c r="O31" s="230">
        <v>9.0231752258083073</v>
      </c>
      <c r="P31" s="230">
        <v>8.6116038694759531</v>
      </c>
      <c r="Q31" s="230">
        <v>8.8669932518317207</v>
      </c>
      <c r="R31" s="230">
        <v>14.45685193082773</v>
      </c>
      <c r="S31" s="230">
        <v>17.816070713620832</v>
      </c>
      <c r="T31" s="230">
        <v>7.2834564923704894</v>
      </c>
      <c r="U31" s="230">
        <v>5.6236233492503933</v>
      </c>
      <c r="V31" s="230">
        <v>5.0120226189981416</v>
      </c>
      <c r="W31" s="230">
        <v>6.4192923492926157</v>
      </c>
      <c r="X31" s="230">
        <v>7.534385273634796</v>
      </c>
      <c r="Y31" s="230">
        <v>8.1209699775620301</v>
      </c>
      <c r="DA31" s="71" t="s">
        <v>184</v>
      </c>
    </row>
    <row r="32" spans="1:105" ht="12" customHeight="1" x14ac:dyDescent="0.25">
      <c r="A32" s="59" t="s">
        <v>32</v>
      </c>
      <c r="B32" s="230">
        <v>4.110443199636979</v>
      </c>
      <c r="C32" s="230">
        <v>3.6587258085900158</v>
      </c>
      <c r="D32" s="230">
        <v>2.6604964440747891</v>
      </c>
      <c r="E32" s="230">
        <v>1.142980631822955</v>
      </c>
      <c r="F32" s="230">
        <v>0</v>
      </c>
      <c r="G32" s="230">
        <v>0</v>
      </c>
      <c r="H32" s="230">
        <v>1.1040881332358199</v>
      </c>
      <c r="I32" s="230">
        <v>1.303822530314148</v>
      </c>
      <c r="J32" s="230">
        <v>0.45896471005678569</v>
      </c>
      <c r="K32" s="230">
        <v>0</v>
      </c>
      <c r="L32" s="230">
        <v>0</v>
      </c>
      <c r="M32" s="230">
        <v>2.340300840162548</v>
      </c>
      <c r="N32" s="230">
        <v>1.0542834343185119</v>
      </c>
      <c r="O32" s="230">
        <v>0.89335758072910509</v>
      </c>
      <c r="P32" s="230">
        <v>0.59358752637600964</v>
      </c>
      <c r="Q32" s="230">
        <v>0.37398154881062262</v>
      </c>
      <c r="R32" s="230">
        <v>0.24653854515428539</v>
      </c>
      <c r="S32" s="230">
        <v>0.26074100872421629</v>
      </c>
      <c r="T32" s="230">
        <v>0.1126706574063524</v>
      </c>
      <c r="U32" s="230">
        <v>9.3313320406231137E-2</v>
      </c>
      <c r="V32" s="230">
        <v>5.5673383444450178E-2</v>
      </c>
      <c r="W32" s="230">
        <v>4.4242279422509731E-2</v>
      </c>
      <c r="X32" s="230">
        <v>1.6334317753989549E-2</v>
      </c>
      <c r="Y32" s="230">
        <v>0.91430514769040749</v>
      </c>
      <c r="DA32" s="71" t="s">
        <v>185</v>
      </c>
    </row>
    <row r="33" spans="1:105" ht="12" customHeight="1" x14ac:dyDescent="0.25">
      <c r="A33" s="59" t="s">
        <v>35</v>
      </c>
      <c r="B33" s="230">
        <v>82.237844135515701</v>
      </c>
      <c r="C33" s="230">
        <v>70.087338906419305</v>
      </c>
      <c r="D33" s="230">
        <v>98.767362682575296</v>
      </c>
      <c r="E33" s="230">
        <v>108.41059463935839</v>
      </c>
      <c r="F33" s="230">
        <v>106.4538944912703</v>
      </c>
      <c r="G33" s="230">
        <v>162.57905153020519</v>
      </c>
      <c r="H33" s="230">
        <v>176.59411096094391</v>
      </c>
      <c r="I33" s="230">
        <v>167.13417901307611</v>
      </c>
      <c r="J33" s="230">
        <v>143.77871797492409</v>
      </c>
      <c r="K33" s="230">
        <v>148.93865761107429</v>
      </c>
      <c r="L33" s="230">
        <v>187.18248809992849</v>
      </c>
      <c r="M33" s="230">
        <v>105.488920042703</v>
      </c>
      <c r="N33" s="230">
        <v>100.0302711199927</v>
      </c>
      <c r="O33" s="230">
        <v>105.28795945936891</v>
      </c>
      <c r="P33" s="230">
        <v>116.0783593711776</v>
      </c>
      <c r="Q33" s="230">
        <v>116.64789052686341</v>
      </c>
      <c r="R33" s="230">
        <v>111.10575698043711</v>
      </c>
      <c r="S33" s="230">
        <v>127.9107918658916</v>
      </c>
      <c r="T33" s="230">
        <v>167.65355724772161</v>
      </c>
      <c r="U33" s="230">
        <v>165.52979247394501</v>
      </c>
      <c r="V33" s="230">
        <v>163.9481115166021</v>
      </c>
      <c r="W33" s="230">
        <v>168.33803589232809</v>
      </c>
      <c r="X33" s="230">
        <v>124.53736345742119</v>
      </c>
      <c r="Y33" s="230">
        <v>110.24880775031539</v>
      </c>
      <c r="DA33" s="71" t="s">
        <v>186</v>
      </c>
    </row>
    <row r="34" spans="1:105" ht="12" customHeight="1" x14ac:dyDescent="0.25">
      <c r="A34" s="60" t="s">
        <v>187</v>
      </c>
      <c r="B34" s="262">
        <v>423.8077380201795</v>
      </c>
      <c r="C34" s="262">
        <v>396.48727020867551</v>
      </c>
      <c r="D34" s="262">
        <v>397.56141578478702</v>
      </c>
      <c r="E34" s="262">
        <v>381.87719625723417</v>
      </c>
      <c r="F34" s="262">
        <v>407.94113403311388</v>
      </c>
      <c r="G34" s="262">
        <v>398.71953536181672</v>
      </c>
      <c r="H34" s="262">
        <v>400.8083141788623</v>
      </c>
      <c r="I34" s="262">
        <v>400.00506781398832</v>
      </c>
      <c r="J34" s="262">
        <v>268.34545480512008</v>
      </c>
      <c r="K34" s="262">
        <v>201.65844334038991</v>
      </c>
      <c r="L34" s="262">
        <v>247.4338393498127</v>
      </c>
      <c r="M34" s="262">
        <v>381.6312709437014</v>
      </c>
      <c r="N34" s="262">
        <v>378.22949364837399</v>
      </c>
      <c r="O34" s="262">
        <v>392.84517243754323</v>
      </c>
      <c r="P34" s="262">
        <v>403.90053097911363</v>
      </c>
      <c r="Q34" s="262">
        <v>387.43758295498122</v>
      </c>
      <c r="R34" s="262">
        <v>405.0085945842124</v>
      </c>
      <c r="S34" s="262">
        <v>394.97731832585481</v>
      </c>
      <c r="T34" s="262">
        <v>398.06268450981469</v>
      </c>
      <c r="U34" s="262">
        <v>373.00705962927708</v>
      </c>
      <c r="V34" s="262">
        <v>279.87238644340499</v>
      </c>
      <c r="W34" s="262">
        <v>375.36701102329198</v>
      </c>
      <c r="X34" s="262">
        <v>324.88275169155258</v>
      </c>
      <c r="Y34" s="262">
        <v>271.43592602209469</v>
      </c>
      <c r="DA34" s="72" t="s">
        <v>188</v>
      </c>
    </row>
    <row r="35" spans="1:105" ht="12" customHeight="1" x14ac:dyDescent="0.25">
      <c r="A35" s="57" t="s">
        <v>189</v>
      </c>
      <c r="B35" s="261">
        <f t="shared" ref="B35:Y35" si="0">B36+B40+B51</f>
        <v>231.05330462663125</v>
      </c>
      <c r="C35" s="261">
        <f t="shared" si="0"/>
        <v>222.4042949787264</v>
      </c>
      <c r="D35" s="261">
        <f t="shared" si="0"/>
        <v>230.13693383704023</v>
      </c>
      <c r="E35" s="261">
        <f t="shared" si="0"/>
        <v>206.19752270401142</v>
      </c>
      <c r="F35" s="261">
        <f t="shared" si="0"/>
        <v>212.60864155811117</v>
      </c>
      <c r="G35" s="261">
        <f t="shared" si="0"/>
        <v>239.98376751254278</v>
      </c>
      <c r="H35" s="261">
        <f t="shared" si="0"/>
        <v>267.91686376121129</v>
      </c>
      <c r="I35" s="261">
        <f t="shared" si="0"/>
        <v>250.34324634464815</v>
      </c>
      <c r="J35" s="261">
        <f t="shared" si="0"/>
        <v>188.5075955375861</v>
      </c>
      <c r="K35" s="261">
        <f t="shared" si="0"/>
        <v>171.87439573527868</v>
      </c>
      <c r="L35" s="261">
        <f t="shared" si="0"/>
        <v>210.38240837684563</v>
      </c>
      <c r="M35" s="261">
        <f t="shared" si="0"/>
        <v>232.04708933012017</v>
      </c>
      <c r="N35" s="261">
        <f t="shared" si="0"/>
        <v>228.89775812110531</v>
      </c>
      <c r="O35" s="261">
        <f t="shared" si="0"/>
        <v>232.9203931958879</v>
      </c>
      <c r="P35" s="261">
        <f t="shared" si="0"/>
        <v>236.40306319351191</v>
      </c>
      <c r="Q35" s="261">
        <f t="shared" si="0"/>
        <v>223.99242455040206</v>
      </c>
      <c r="R35" s="261">
        <f t="shared" si="0"/>
        <v>222.53776168659289</v>
      </c>
      <c r="S35" s="261">
        <f t="shared" si="0"/>
        <v>233.32392464832881</v>
      </c>
      <c r="T35" s="261">
        <f t="shared" si="0"/>
        <v>242.31851206352013</v>
      </c>
      <c r="U35" s="261">
        <f t="shared" si="0"/>
        <v>233.90268869293547</v>
      </c>
      <c r="V35" s="261">
        <f t="shared" si="0"/>
        <v>197.35479471291859</v>
      </c>
      <c r="W35" s="261">
        <f t="shared" si="0"/>
        <v>235.39879540948675</v>
      </c>
      <c r="X35" s="261">
        <f t="shared" si="0"/>
        <v>192.36184850376847</v>
      </c>
      <c r="Y35" s="261">
        <f t="shared" si="0"/>
        <v>174.84706497516811</v>
      </c>
      <c r="DA35" s="70"/>
    </row>
    <row r="36" spans="1:105" ht="12" customHeight="1" x14ac:dyDescent="0.25">
      <c r="A36" s="60" t="s">
        <v>190</v>
      </c>
      <c r="B36" s="262">
        <v>29.1076906457406</v>
      </c>
      <c r="C36" s="262">
        <v>44.996044688083771</v>
      </c>
      <c r="D36" s="262">
        <v>45.484925493679519</v>
      </c>
      <c r="E36" s="262">
        <v>35.489039484952329</v>
      </c>
      <c r="F36" s="262">
        <v>34.773188388498959</v>
      </c>
      <c r="G36" s="262">
        <v>52.365820251827387</v>
      </c>
      <c r="H36" s="262">
        <v>59.089058331401823</v>
      </c>
      <c r="I36" s="262">
        <v>56.628168236286719</v>
      </c>
      <c r="J36" s="262">
        <v>48.168907545956031</v>
      </c>
      <c r="K36" s="262">
        <v>49.081236886015873</v>
      </c>
      <c r="L36" s="262">
        <v>60.883114525236813</v>
      </c>
      <c r="M36" s="262">
        <v>38.558250033609752</v>
      </c>
      <c r="N36" s="262">
        <v>36.427256585879533</v>
      </c>
      <c r="O36" s="262">
        <v>37.633179468279678</v>
      </c>
      <c r="P36" s="262">
        <v>40.425057767147052</v>
      </c>
      <c r="Q36" s="262">
        <v>40.541058736958178</v>
      </c>
      <c r="R36" s="262">
        <v>40.511863672171039</v>
      </c>
      <c r="S36" s="262">
        <v>47.218985711388868</v>
      </c>
      <c r="T36" s="262">
        <v>56.287862437873713</v>
      </c>
      <c r="U36" s="262">
        <v>55.004253702544077</v>
      </c>
      <c r="V36" s="262">
        <v>54.02511872559964</v>
      </c>
      <c r="W36" s="262">
        <v>56.030859149469329</v>
      </c>
      <c r="X36" s="262">
        <v>42.343808767995363</v>
      </c>
      <c r="Y36" s="262">
        <v>38.186697816334217</v>
      </c>
      <c r="DA36" s="72" t="s">
        <v>191</v>
      </c>
    </row>
    <row r="37" spans="1:105" ht="12" customHeight="1" x14ac:dyDescent="0.25">
      <c r="A37" s="59" t="s">
        <v>31</v>
      </c>
      <c r="B37" s="230">
        <v>0</v>
      </c>
      <c r="C37" s="230">
        <v>9.7431034890715686</v>
      </c>
      <c r="D37" s="230">
        <v>7.0207363646659759</v>
      </c>
      <c r="E37" s="230">
        <v>1.2726717401799601</v>
      </c>
      <c r="F37" s="230">
        <v>1.2626926751098491</v>
      </c>
      <c r="G37" s="230">
        <v>0.4680075294355841</v>
      </c>
      <c r="H37" s="230">
        <v>1.137903979787366</v>
      </c>
      <c r="I37" s="230">
        <v>1.4176338785359319</v>
      </c>
      <c r="J37" s="230">
        <v>1.05363735372901</v>
      </c>
      <c r="K37" s="230">
        <v>1.298598053828069</v>
      </c>
      <c r="L37" s="230">
        <v>1.01962583478257</v>
      </c>
      <c r="M37" s="230">
        <v>1.8340839938453439</v>
      </c>
      <c r="N37" s="230">
        <v>1.7563854496600511</v>
      </c>
      <c r="O37" s="230">
        <v>1.5692993618279589</v>
      </c>
      <c r="P37" s="230">
        <v>1.119903011662815</v>
      </c>
      <c r="Q37" s="230">
        <v>0.99529367677360514</v>
      </c>
      <c r="R37" s="230">
        <v>0.96327539631773629</v>
      </c>
      <c r="S37" s="230">
        <v>1.319419667405602</v>
      </c>
      <c r="T37" s="230">
        <v>1.207198757153652</v>
      </c>
      <c r="U37" s="230">
        <v>1.1166536504197719</v>
      </c>
      <c r="V37" s="230">
        <v>0.83131848941823416</v>
      </c>
      <c r="W37" s="230">
        <v>1.0142404568312799</v>
      </c>
      <c r="X37" s="230">
        <v>0.76735279666544975</v>
      </c>
      <c r="Y37" s="230">
        <v>0.82532422443264952</v>
      </c>
      <c r="DA37" s="71" t="s">
        <v>192</v>
      </c>
    </row>
    <row r="38" spans="1:105" ht="12" customHeight="1" x14ac:dyDescent="0.25">
      <c r="A38" s="59" t="s">
        <v>159</v>
      </c>
      <c r="B38" s="230">
        <v>2.9394878335174548</v>
      </c>
      <c r="C38" s="230">
        <v>12.96991057641328</v>
      </c>
      <c r="D38" s="230">
        <v>7.1884428961924192</v>
      </c>
      <c r="E38" s="230">
        <v>0</v>
      </c>
      <c r="F38" s="230">
        <v>0</v>
      </c>
      <c r="G38" s="230">
        <v>0.71974511457329227</v>
      </c>
      <c r="H38" s="230">
        <v>2.249560217014722</v>
      </c>
      <c r="I38" s="230">
        <v>2.47067009425774</v>
      </c>
      <c r="J38" s="230">
        <v>1.805318931076487</v>
      </c>
      <c r="K38" s="230">
        <v>0.89841471539775941</v>
      </c>
      <c r="L38" s="230">
        <v>0.9405343441617009</v>
      </c>
      <c r="M38" s="230">
        <v>3.3244104531295888</v>
      </c>
      <c r="N38" s="230">
        <v>3.097489379973744</v>
      </c>
      <c r="O38" s="230">
        <v>2.846710518789489</v>
      </c>
      <c r="P38" s="230">
        <v>2.71457632984787</v>
      </c>
      <c r="Q38" s="230">
        <v>2.7937087727814078</v>
      </c>
      <c r="R38" s="230">
        <v>4.5534900057813834</v>
      </c>
      <c r="S38" s="230">
        <v>5.6115248752983309</v>
      </c>
      <c r="T38" s="230">
        <v>2.293268925268467</v>
      </c>
      <c r="U38" s="230">
        <v>1.7705960727143339</v>
      </c>
      <c r="V38" s="230">
        <v>1.5779374900367991</v>
      </c>
      <c r="W38" s="230">
        <v>2.020903861435261</v>
      </c>
      <c r="X38" s="230">
        <v>2.3718398568205972</v>
      </c>
      <c r="Y38" s="230">
        <v>2.5632437526226322</v>
      </c>
      <c r="DA38" s="71" t="s">
        <v>193</v>
      </c>
    </row>
    <row r="39" spans="1:105" ht="12" customHeight="1" x14ac:dyDescent="0.25">
      <c r="A39" s="59" t="s">
        <v>35</v>
      </c>
      <c r="B39" s="230">
        <v>26.16820281222315</v>
      </c>
      <c r="C39" s="230">
        <v>22.283030622598911</v>
      </c>
      <c r="D39" s="230">
        <v>31.27574623282112</v>
      </c>
      <c r="E39" s="230">
        <v>34.21636774477237</v>
      </c>
      <c r="F39" s="230">
        <v>33.510495713389112</v>
      </c>
      <c r="G39" s="230">
        <v>51.178067607818512</v>
      </c>
      <c r="H39" s="230">
        <v>55.701594134599738</v>
      </c>
      <c r="I39" s="230">
        <v>52.739864263493047</v>
      </c>
      <c r="J39" s="230">
        <v>45.30995126115053</v>
      </c>
      <c r="K39" s="230">
        <v>46.884224116790037</v>
      </c>
      <c r="L39" s="230">
        <v>58.922954346292542</v>
      </c>
      <c r="M39" s="230">
        <v>33.399755586634811</v>
      </c>
      <c r="N39" s="230">
        <v>31.573381756245741</v>
      </c>
      <c r="O39" s="230">
        <v>33.217169587662227</v>
      </c>
      <c r="P39" s="230">
        <v>36.590578425636359</v>
      </c>
      <c r="Q39" s="230">
        <v>36.752056287403171</v>
      </c>
      <c r="R39" s="230">
        <v>34.995098270071921</v>
      </c>
      <c r="S39" s="230">
        <v>40.288041168684941</v>
      </c>
      <c r="T39" s="230">
        <v>52.787394755451587</v>
      </c>
      <c r="U39" s="230">
        <v>52.117003979409979</v>
      </c>
      <c r="V39" s="230">
        <v>51.615862746144607</v>
      </c>
      <c r="W39" s="230">
        <v>52.99571483120279</v>
      </c>
      <c r="X39" s="230">
        <v>39.204616114509307</v>
      </c>
      <c r="Y39" s="230">
        <v>34.798129839278943</v>
      </c>
      <c r="DA39" s="71" t="s">
        <v>194</v>
      </c>
    </row>
    <row r="40" spans="1:105" ht="12" customHeight="1" x14ac:dyDescent="0.25">
      <c r="A40" s="60" t="s">
        <v>195</v>
      </c>
      <c r="B40" s="262">
        <v>67.089369164617821</v>
      </c>
      <c r="C40" s="262">
        <v>51.352130577965511</v>
      </c>
      <c r="D40" s="262">
        <v>58.759915911902922</v>
      </c>
      <c r="E40" s="262">
        <v>50.181051154440908</v>
      </c>
      <c r="F40" s="262">
        <v>49.420145409755811</v>
      </c>
      <c r="G40" s="262">
        <v>62.105495654895101</v>
      </c>
      <c r="H40" s="262">
        <v>82.404212249503843</v>
      </c>
      <c r="I40" s="262">
        <v>67.491865682322754</v>
      </c>
      <c r="J40" s="262">
        <v>55.773185881006057</v>
      </c>
      <c r="K40" s="262">
        <v>59.31333565048805</v>
      </c>
      <c r="L40" s="262">
        <v>71.609887808702041</v>
      </c>
      <c r="M40" s="262">
        <v>72.657275483206035</v>
      </c>
      <c r="N40" s="262">
        <v>73.086798374944763</v>
      </c>
      <c r="O40" s="262">
        <v>71.348970631653614</v>
      </c>
      <c r="P40" s="262">
        <v>68.659234425393478</v>
      </c>
      <c r="Q40" s="262">
        <v>61.382052838275193</v>
      </c>
      <c r="R40" s="262">
        <v>54.459910860454727</v>
      </c>
      <c r="S40" s="262">
        <v>61.69899766114284</v>
      </c>
      <c r="T40" s="262">
        <v>60.696642941932311</v>
      </c>
      <c r="U40" s="262">
        <v>61.457277598093093</v>
      </c>
      <c r="V40" s="262">
        <v>55.217318049997452</v>
      </c>
      <c r="W40" s="262">
        <v>61.195932126886547</v>
      </c>
      <c r="X40" s="262">
        <v>47.744286633175321</v>
      </c>
      <c r="Y40" s="262">
        <v>50.986310545421283</v>
      </c>
      <c r="DA40" s="72" t="s">
        <v>196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1.467813934789896</v>
      </c>
      <c r="H41" s="229">
        <v>1.2307827884926841</v>
      </c>
      <c r="I41" s="229">
        <v>1.8363557011787861</v>
      </c>
      <c r="J41" s="229">
        <v>1.6119449643484021</v>
      </c>
      <c r="K41" s="229">
        <v>1.025507594238827</v>
      </c>
      <c r="L41" s="229">
        <v>0.92328221867669846</v>
      </c>
      <c r="M41" s="229">
        <v>6.0625199998250549E-2</v>
      </c>
      <c r="N41" s="229">
        <v>8.4712470463874284E-2</v>
      </c>
      <c r="O41" s="229">
        <v>9.0865177478345854E-2</v>
      </c>
      <c r="P41" s="229">
        <v>0.33904207879142079</v>
      </c>
      <c r="Q41" s="229">
        <v>1.103949544040784</v>
      </c>
      <c r="R41" s="229">
        <v>3.0958360118559538</v>
      </c>
      <c r="S41" s="229">
        <v>4.9821600086688038</v>
      </c>
      <c r="T41" s="229">
        <v>0.31661407135493508</v>
      </c>
      <c r="U41" s="229">
        <v>3.2956097801492938</v>
      </c>
      <c r="V41" s="229">
        <v>4.6569743678334712</v>
      </c>
      <c r="W41" s="229">
        <v>3.8166426144978352</v>
      </c>
      <c r="X41" s="229">
        <v>0.79650811595735371</v>
      </c>
      <c r="Y41" s="229">
        <v>0</v>
      </c>
      <c r="DA41" s="73" t="s">
        <v>197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198</v>
      </c>
    </row>
    <row r="43" spans="1:105" ht="12" customHeight="1" x14ac:dyDescent="0.25">
      <c r="A43" s="64" t="s">
        <v>31</v>
      </c>
      <c r="B43" s="229">
        <v>0</v>
      </c>
      <c r="C43" s="229">
        <v>10.839190093406449</v>
      </c>
      <c r="D43" s="229">
        <v>7.12448628389809</v>
      </c>
      <c r="E43" s="229">
        <v>1.490191795331369</v>
      </c>
      <c r="F43" s="229">
        <v>1.5944818981558779</v>
      </c>
      <c r="G43" s="229">
        <v>0.4102208360243304</v>
      </c>
      <c r="H43" s="229">
        <v>0.73002793488262663</v>
      </c>
      <c r="I43" s="229">
        <v>1.143777795233867</v>
      </c>
      <c r="J43" s="229">
        <v>0.69796112157411316</v>
      </c>
      <c r="K43" s="229">
        <v>0.5870977115167294</v>
      </c>
      <c r="L43" s="229">
        <v>0.45937259291565657</v>
      </c>
      <c r="M43" s="229">
        <v>1.2289427871667631</v>
      </c>
      <c r="N43" s="229">
        <v>1.166442408433026</v>
      </c>
      <c r="O43" s="229">
        <v>1.0967572717280101</v>
      </c>
      <c r="P43" s="229">
        <v>0.84916384105141918</v>
      </c>
      <c r="Q43" s="229">
        <v>0.80296421603314605</v>
      </c>
      <c r="R43" s="229">
        <v>0.92234740037829621</v>
      </c>
      <c r="S43" s="229">
        <v>1.0217685670011321</v>
      </c>
      <c r="T43" s="229">
        <v>0.99748739391350949</v>
      </c>
      <c r="U43" s="229">
        <v>0.81479325261034619</v>
      </c>
      <c r="V43" s="229">
        <v>0.49142313192005299</v>
      </c>
      <c r="W43" s="229">
        <v>0.74953647094502884</v>
      </c>
      <c r="X43" s="229">
        <v>0.65591080926591583</v>
      </c>
      <c r="Y43" s="229">
        <v>0.55396922115711178</v>
      </c>
      <c r="DA43" s="73" t="s">
        <v>199</v>
      </c>
    </row>
    <row r="44" spans="1:105" ht="12" customHeight="1" x14ac:dyDescent="0.25">
      <c r="A44" s="64" t="s">
        <v>159</v>
      </c>
      <c r="B44" s="229">
        <v>2.5257431676709272</v>
      </c>
      <c r="C44" s="229">
        <v>14.429008825567021</v>
      </c>
      <c r="D44" s="229">
        <v>7.2946711222853571</v>
      </c>
      <c r="E44" s="229">
        <v>0</v>
      </c>
      <c r="F44" s="229">
        <v>0</v>
      </c>
      <c r="G44" s="229">
        <v>0.63087541130109515</v>
      </c>
      <c r="H44" s="229">
        <v>1.4432165005067019</v>
      </c>
      <c r="I44" s="229">
        <v>1.993390279356773</v>
      </c>
      <c r="J44" s="229">
        <v>1.1958976411320359</v>
      </c>
      <c r="K44" s="229">
        <v>0.40617435229331722</v>
      </c>
      <c r="L44" s="229">
        <v>0.42373945977538002</v>
      </c>
      <c r="M44" s="229">
        <v>2.2275480630468349</v>
      </c>
      <c r="N44" s="229">
        <v>2.0570900158456671</v>
      </c>
      <c r="O44" s="229">
        <v>1.9895187227695239</v>
      </c>
      <c r="P44" s="229">
        <v>2.058321157345826</v>
      </c>
      <c r="Q44" s="229">
        <v>2.253855547272412</v>
      </c>
      <c r="R44" s="229">
        <v>4.3600196636764048</v>
      </c>
      <c r="S44" s="229">
        <v>4.3456072939999526</v>
      </c>
      <c r="T44" s="229">
        <v>1.8948883357057029</v>
      </c>
      <c r="U44" s="229">
        <v>1.2919581041119499</v>
      </c>
      <c r="V44" s="229">
        <v>0.93277726069897582</v>
      </c>
      <c r="W44" s="229">
        <v>1.4934734048686711</v>
      </c>
      <c r="X44" s="229">
        <v>2.0273795921468589</v>
      </c>
      <c r="Y44" s="229">
        <v>1.7204852386979319</v>
      </c>
      <c r="DA44" s="73" t="s">
        <v>200</v>
      </c>
    </row>
    <row r="45" spans="1:105" ht="12" customHeight="1" x14ac:dyDescent="0.25">
      <c r="A45" s="64" t="s">
        <v>32</v>
      </c>
      <c r="B45" s="229">
        <v>1.123850003877896</v>
      </c>
      <c r="C45" s="229">
        <v>1.2940887668929271</v>
      </c>
      <c r="D45" s="229">
        <v>0.85492456434248865</v>
      </c>
      <c r="E45" s="229">
        <v>0.42240282768188742</v>
      </c>
      <c r="F45" s="229">
        <v>0</v>
      </c>
      <c r="G45" s="229">
        <v>0</v>
      </c>
      <c r="H45" s="229">
        <v>0.2234235831396861</v>
      </c>
      <c r="I45" s="229">
        <v>0.33194779984531142</v>
      </c>
      <c r="J45" s="229">
        <v>9.5811657846415099E-2</v>
      </c>
      <c r="K45" s="229">
        <v>0</v>
      </c>
      <c r="L45" s="229">
        <v>0</v>
      </c>
      <c r="M45" s="229">
        <v>0.49650151187178371</v>
      </c>
      <c r="N45" s="229">
        <v>0.22099910135379719</v>
      </c>
      <c r="O45" s="229">
        <v>0.1969762958725457</v>
      </c>
      <c r="P45" s="229">
        <v>0.14187760872361921</v>
      </c>
      <c r="Q45" s="229">
        <v>9.5060452221526814E-2</v>
      </c>
      <c r="R45" s="229">
        <v>7.4353179369204048E-2</v>
      </c>
      <c r="S45" s="229">
        <v>6.3598649083189476E-2</v>
      </c>
      <c r="T45" s="229">
        <v>2.931277405435628E-2</v>
      </c>
      <c r="U45" s="229">
        <v>2.1437584459936342E-2</v>
      </c>
      <c r="V45" s="229">
        <v>1.036125932598814E-2</v>
      </c>
      <c r="W45" s="229">
        <v>1.0293138884002989E-2</v>
      </c>
      <c r="X45" s="229">
        <v>4.3952971959057389E-3</v>
      </c>
      <c r="Y45" s="229">
        <v>0.1937020472447453</v>
      </c>
      <c r="DA45" s="73" t="s">
        <v>201</v>
      </c>
    </row>
    <row r="46" spans="1:105" ht="12" customHeight="1" x14ac:dyDescent="0.25">
      <c r="A46" s="64" t="s">
        <v>33</v>
      </c>
      <c r="B46" s="229">
        <v>40.954852357882487</v>
      </c>
      <c r="C46" s="229">
        <v>0</v>
      </c>
      <c r="D46" s="229">
        <v>11.747905969057699</v>
      </c>
      <c r="E46" s="229">
        <v>8.2039616035441245</v>
      </c>
      <c r="F46" s="229">
        <v>5.5098412482128651</v>
      </c>
      <c r="G46" s="229">
        <v>4.4830041708495303</v>
      </c>
      <c r="H46" s="229">
        <v>14.601800664948829</v>
      </c>
      <c r="I46" s="229">
        <v>1.1911244496075559</v>
      </c>
      <c r="J46" s="229">
        <v>2.254462133436717</v>
      </c>
      <c r="K46" s="229">
        <v>2.318420792578737</v>
      </c>
      <c r="L46" s="229">
        <v>1.8000477687223559</v>
      </c>
      <c r="M46" s="229">
        <v>2.5116010733767449</v>
      </c>
      <c r="N46" s="229">
        <v>3.1130406184729131</v>
      </c>
      <c r="O46" s="229">
        <v>3.2283098370531329</v>
      </c>
      <c r="P46" s="229">
        <v>4.2665225690961686</v>
      </c>
      <c r="Q46" s="229">
        <v>3.7759890570594439</v>
      </c>
      <c r="R46" s="229">
        <v>3.7101978837000811</v>
      </c>
      <c r="S46" s="229">
        <v>3.4147524192686469</v>
      </c>
      <c r="T46" s="229">
        <v>5.8875122872368486</v>
      </c>
      <c r="U46" s="229">
        <v>9.1187552024365122</v>
      </c>
      <c r="V46" s="229">
        <v>0.66598899341355777</v>
      </c>
      <c r="W46" s="229">
        <v>2.0967562089620948</v>
      </c>
      <c r="X46" s="229">
        <v>3.2341570231457859</v>
      </c>
      <c r="Y46" s="229">
        <v>7.1869730606743438</v>
      </c>
      <c r="DA46" s="73" t="s">
        <v>202</v>
      </c>
    </row>
    <row r="47" spans="1:105" ht="12" customHeight="1" x14ac:dyDescent="0.25">
      <c r="A47" s="64" t="s">
        <v>35</v>
      </c>
      <c r="B47" s="229">
        <v>22.484923635186501</v>
      </c>
      <c r="C47" s="229">
        <v>24.789842892099109</v>
      </c>
      <c r="D47" s="229">
        <v>31.737927972319291</v>
      </c>
      <c r="E47" s="229">
        <v>40.064494927883523</v>
      </c>
      <c r="F47" s="229">
        <v>42.315822263387069</v>
      </c>
      <c r="G47" s="229">
        <v>44.858914354450903</v>
      </c>
      <c r="H47" s="229">
        <v>35.73563363698814</v>
      </c>
      <c r="I47" s="229">
        <v>42.55166766367774</v>
      </c>
      <c r="J47" s="229">
        <v>30.01467657612552</v>
      </c>
      <c r="K47" s="229">
        <v>21.19641301175799</v>
      </c>
      <c r="L47" s="229">
        <v>26.546591305308851</v>
      </c>
      <c r="M47" s="229">
        <v>22.379775876714191</v>
      </c>
      <c r="N47" s="229">
        <v>20.96836515313813</v>
      </c>
      <c r="O47" s="229">
        <v>23.214928379920529</v>
      </c>
      <c r="P47" s="229">
        <v>27.74472056832154</v>
      </c>
      <c r="Q47" s="229">
        <v>29.650129155932909</v>
      </c>
      <c r="R47" s="229">
        <v>33.508213786804809</v>
      </c>
      <c r="S47" s="229">
        <v>31.199363712042711</v>
      </c>
      <c r="T47" s="229">
        <v>43.617308677693707</v>
      </c>
      <c r="U47" s="229">
        <v>38.028428217403459</v>
      </c>
      <c r="V47" s="229">
        <v>30.51204712795073</v>
      </c>
      <c r="W47" s="229">
        <v>39.164500688416837</v>
      </c>
      <c r="X47" s="229">
        <v>33.510963398284787</v>
      </c>
      <c r="Y47" s="229">
        <v>23.3569939111396</v>
      </c>
      <c r="DA47" s="73" t="s">
        <v>203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8.9968028568362859E-3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204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10.25466694747935</v>
      </c>
      <c r="H49" s="229">
        <v>28.439327140545171</v>
      </c>
      <c r="I49" s="229">
        <v>18.44360199342271</v>
      </c>
      <c r="J49" s="229">
        <v>19.902431786542859</v>
      </c>
      <c r="K49" s="229">
        <v>33.779722188102447</v>
      </c>
      <c r="L49" s="229">
        <v>41.456854463303088</v>
      </c>
      <c r="M49" s="229">
        <v>31.99015958064636</v>
      </c>
      <c r="N49" s="229">
        <v>32.058167615458643</v>
      </c>
      <c r="O49" s="229">
        <v>31.712184170926069</v>
      </c>
      <c r="P49" s="229">
        <v>23.104021446450549</v>
      </c>
      <c r="Q49" s="229">
        <v>13.79846109442245</v>
      </c>
      <c r="R49" s="229">
        <v>0.1375889999911836</v>
      </c>
      <c r="S49" s="229">
        <v>0.1220300088688907</v>
      </c>
      <c r="T49" s="229">
        <v>0.29241412358236663</v>
      </c>
      <c r="U49" s="229">
        <v>0.25865342054311502</v>
      </c>
      <c r="V49" s="229">
        <v>7.0574748148857234</v>
      </c>
      <c r="W49" s="229">
        <v>1.77100418758499</v>
      </c>
      <c r="X49" s="229">
        <v>0.19016405508344511</v>
      </c>
      <c r="Y49" s="229">
        <v>14.14105665520098</v>
      </c>
      <c r="DA49" s="73" t="s">
        <v>205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11.76212139038511</v>
      </c>
      <c r="N50" s="229">
        <v>13.408984188921901</v>
      </c>
      <c r="O50" s="229">
        <v>9.8194307759054613</v>
      </c>
      <c r="P50" s="229">
        <v>10.15556515561294</v>
      </c>
      <c r="Q50" s="229">
        <v>9.9016437712925143</v>
      </c>
      <c r="R50" s="229">
        <v>8.6513539346787987</v>
      </c>
      <c r="S50" s="229">
        <v>16.549717002209519</v>
      </c>
      <c r="T50" s="229">
        <v>7.6611052783908864</v>
      </c>
      <c r="U50" s="229">
        <v>8.6276420363784769</v>
      </c>
      <c r="V50" s="229">
        <v>10.89027109396895</v>
      </c>
      <c r="W50" s="229">
        <v>12.093725412727091</v>
      </c>
      <c r="X50" s="229">
        <v>7.3248083420952774</v>
      </c>
      <c r="Y50" s="229">
        <v>3.833130411306569</v>
      </c>
      <c r="DA50" s="73" t="s">
        <v>206</v>
      </c>
    </row>
    <row r="51" spans="1:105" ht="12" customHeight="1" x14ac:dyDescent="0.25">
      <c r="A51" s="61" t="s">
        <v>207</v>
      </c>
      <c r="B51" s="263">
        <v>134.85624481627281</v>
      </c>
      <c r="C51" s="263">
        <v>126.0561197126771</v>
      </c>
      <c r="D51" s="263">
        <v>125.8920924314578</v>
      </c>
      <c r="E51" s="263">
        <v>120.5274320646182</v>
      </c>
      <c r="F51" s="263">
        <v>128.4153077598564</v>
      </c>
      <c r="G51" s="263">
        <v>125.5124516058203</v>
      </c>
      <c r="H51" s="263">
        <v>126.4235931803056</v>
      </c>
      <c r="I51" s="263">
        <v>126.2232124260387</v>
      </c>
      <c r="J51" s="263">
        <v>84.565502110624024</v>
      </c>
      <c r="K51" s="263">
        <v>63.479823198774767</v>
      </c>
      <c r="L51" s="263">
        <v>77.889406042906785</v>
      </c>
      <c r="M51" s="263">
        <v>120.8315638133044</v>
      </c>
      <c r="N51" s="263">
        <v>119.383703160281</v>
      </c>
      <c r="O51" s="263">
        <v>123.9382430959546</v>
      </c>
      <c r="P51" s="263">
        <v>127.3187710009714</v>
      </c>
      <c r="Q51" s="263">
        <v>122.0693129751687</v>
      </c>
      <c r="R51" s="263">
        <v>127.5659871539671</v>
      </c>
      <c r="S51" s="263">
        <v>124.4059412757971</v>
      </c>
      <c r="T51" s="263">
        <v>125.33400668371409</v>
      </c>
      <c r="U51" s="263">
        <v>117.44115739229829</v>
      </c>
      <c r="V51" s="263">
        <v>88.112357937321477</v>
      </c>
      <c r="W51" s="263">
        <v>118.1720041331309</v>
      </c>
      <c r="X51" s="263">
        <v>102.27375310259779</v>
      </c>
      <c r="Y51" s="263">
        <v>85.674056613412588</v>
      </c>
      <c r="DA51" s="74" t="s">
        <v>208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729.67422003726415</v>
      </c>
      <c r="C54" s="223">
        <v>745.51189957509473</v>
      </c>
      <c r="D54" s="223">
        <v>708.55749335827693</v>
      </c>
      <c r="E54" s="223">
        <v>691.4651581946008</v>
      </c>
      <c r="F54" s="223">
        <v>701.83205682921766</v>
      </c>
      <c r="G54" s="223">
        <v>675.78475379879171</v>
      </c>
      <c r="H54" s="223">
        <v>717.43725534699161</v>
      </c>
      <c r="I54" s="223">
        <v>705.3657697618562</v>
      </c>
      <c r="J54" s="223">
        <v>643.00187689014228</v>
      </c>
      <c r="K54" s="223">
        <v>490.84545436584682</v>
      </c>
      <c r="L54" s="223">
        <v>521.60833212636783</v>
      </c>
      <c r="M54" s="223">
        <v>580.55281228959097</v>
      </c>
      <c r="N54" s="223">
        <v>576.53401802157691</v>
      </c>
      <c r="O54" s="223">
        <v>512.08168984296685</v>
      </c>
      <c r="P54" s="223">
        <v>513.38601543732977</v>
      </c>
      <c r="Q54" s="223">
        <v>489.38762714129882</v>
      </c>
      <c r="R54" s="223">
        <v>471.8935145710837</v>
      </c>
      <c r="S54" s="223">
        <v>455.91265108514239</v>
      </c>
      <c r="T54" s="223">
        <v>468.85394480371201</v>
      </c>
      <c r="U54" s="223">
        <v>423.41288068891271</v>
      </c>
      <c r="V54" s="223">
        <v>372.4928663948711</v>
      </c>
      <c r="W54" s="223">
        <v>439.57938488292149</v>
      </c>
      <c r="X54" s="223">
        <v>385.23781090724839</v>
      </c>
      <c r="Y54" s="223">
        <v>421.58276800366258</v>
      </c>
      <c r="DA54" s="89" t="s">
        <v>209</v>
      </c>
    </row>
    <row r="55" spans="1:105" ht="12" customHeight="1" x14ac:dyDescent="0.25">
      <c r="A55" s="55" t="s">
        <v>91</v>
      </c>
      <c r="B55" s="259">
        <v>2.0391729515153578</v>
      </c>
      <c r="C55" s="259">
        <v>2.082703698098908</v>
      </c>
      <c r="D55" s="259">
        <v>1.936802664228092</v>
      </c>
      <c r="E55" s="259">
        <v>1.896437759798397</v>
      </c>
      <c r="F55" s="259">
        <v>1.942638798185365</v>
      </c>
      <c r="G55" s="259">
        <v>1.8480959896193829</v>
      </c>
      <c r="H55" s="259">
        <v>1.935971337414206</v>
      </c>
      <c r="I55" s="259">
        <v>1.9156358653487069</v>
      </c>
      <c r="J55" s="259">
        <v>1.7086333514019629</v>
      </c>
      <c r="K55" s="259">
        <v>1.2827857076747919</v>
      </c>
      <c r="L55" s="259">
        <v>1.376198421019265</v>
      </c>
      <c r="M55" s="259">
        <v>1.607634357042204</v>
      </c>
      <c r="N55" s="259">
        <v>1.595810811743988</v>
      </c>
      <c r="O55" s="259">
        <v>1.426087104488891</v>
      </c>
      <c r="P55" s="259">
        <v>1.4276181779526369</v>
      </c>
      <c r="Q55" s="259">
        <v>1.363270118069783</v>
      </c>
      <c r="R55" s="259">
        <v>1.3191900971016299</v>
      </c>
      <c r="S55" s="259">
        <v>1.263676665197804</v>
      </c>
      <c r="T55" s="259">
        <v>1.3104291503166929</v>
      </c>
      <c r="U55" s="259">
        <v>1.17584507662848</v>
      </c>
      <c r="V55" s="259">
        <v>1.020205159732035</v>
      </c>
      <c r="W55" s="259">
        <v>1.218962344060551</v>
      </c>
      <c r="X55" s="259">
        <v>1.078684604465828</v>
      </c>
      <c r="Y55" s="259">
        <v>1.164372419059778</v>
      </c>
      <c r="DA55" s="67" t="s">
        <v>210</v>
      </c>
    </row>
    <row r="56" spans="1:105" ht="12" customHeight="1" x14ac:dyDescent="0.25">
      <c r="A56" s="173" t="s">
        <v>92</v>
      </c>
      <c r="B56" s="224">
        <v>1.5067327340551859</v>
      </c>
      <c r="C56" s="224">
        <v>1.538897343126993</v>
      </c>
      <c r="D56" s="224">
        <v>1.431091939224254</v>
      </c>
      <c r="E56" s="224">
        <v>1.401266552041655</v>
      </c>
      <c r="F56" s="224">
        <v>1.4354042238037561</v>
      </c>
      <c r="G56" s="224">
        <v>1.365547106323838</v>
      </c>
      <c r="H56" s="224">
        <v>1.430477676798771</v>
      </c>
      <c r="I56" s="224">
        <v>1.415451917752298</v>
      </c>
      <c r="J56" s="224">
        <v>1.2624989945765099</v>
      </c>
      <c r="K56" s="224">
        <v>0.94784271000428622</v>
      </c>
      <c r="L56" s="224">
        <v>1.0168648068639159</v>
      </c>
      <c r="M56" s="224">
        <v>1.187871439912539</v>
      </c>
      <c r="N56" s="224">
        <v>1.179135092796828</v>
      </c>
      <c r="O56" s="224">
        <v>1.053727257587747</v>
      </c>
      <c r="P56" s="224">
        <v>1.054858558640144</v>
      </c>
      <c r="Q56" s="224">
        <v>1.00731216090748</v>
      </c>
      <c r="R56" s="224">
        <v>0.974741696268275</v>
      </c>
      <c r="S56" s="224">
        <v>0.93372315246742654</v>
      </c>
      <c r="T56" s="224">
        <v>0.96826828493140471</v>
      </c>
      <c r="U56" s="224">
        <v>0.868824915423274</v>
      </c>
      <c r="V56" s="224">
        <v>0.75382350892696182</v>
      </c>
      <c r="W56" s="224">
        <v>0.90068400721567698</v>
      </c>
      <c r="X56" s="224">
        <v>0.79703362192120164</v>
      </c>
      <c r="Y56" s="224">
        <v>0.86034783715851826</v>
      </c>
      <c r="DA56" s="177" t="s">
        <v>211</v>
      </c>
    </row>
    <row r="57" spans="1:105" ht="12" customHeight="1" x14ac:dyDescent="0.25">
      <c r="A57" s="173" t="s">
        <v>93</v>
      </c>
      <c r="B57" s="224">
        <v>37.668318351379646</v>
      </c>
      <c r="C57" s="224">
        <v>38.472433578174837</v>
      </c>
      <c r="D57" s="224">
        <v>35.777298480606369</v>
      </c>
      <c r="E57" s="224">
        <v>35.031663801041361</v>
      </c>
      <c r="F57" s="224">
        <v>35.88510559509389</v>
      </c>
      <c r="G57" s="224">
        <v>34.138677658095951</v>
      </c>
      <c r="H57" s="224">
        <v>35.761941919969267</v>
      </c>
      <c r="I57" s="224">
        <v>35.386297943807463</v>
      </c>
      <c r="J57" s="224">
        <v>31.56247486441276</v>
      </c>
      <c r="K57" s="224">
        <v>23.696067750107161</v>
      </c>
      <c r="L57" s="224">
        <v>25.421620171597912</v>
      </c>
      <c r="M57" s="224">
        <v>29.696785997813471</v>
      </c>
      <c r="N57" s="224">
        <v>29.4783773199207</v>
      </c>
      <c r="O57" s="224">
        <v>26.343181439693669</v>
      </c>
      <c r="P57" s="224">
        <v>26.37146396600361</v>
      </c>
      <c r="Q57" s="224">
        <v>25.182804022687009</v>
      </c>
      <c r="R57" s="224">
        <v>24.368542406706879</v>
      </c>
      <c r="S57" s="224">
        <v>23.343078811685661</v>
      </c>
      <c r="T57" s="224">
        <v>24.206707123285121</v>
      </c>
      <c r="U57" s="224">
        <v>21.72062288558185</v>
      </c>
      <c r="V57" s="224">
        <v>18.845587723174049</v>
      </c>
      <c r="W57" s="224">
        <v>22.517100180391932</v>
      </c>
      <c r="X57" s="224">
        <v>19.925840548030049</v>
      </c>
      <c r="Y57" s="224">
        <v>21.508695928962961</v>
      </c>
      <c r="DA57" s="177" t="s">
        <v>212</v>
      </c>
    </row>
    <row r="58" spans="1:105" ht="12" customHeight="1" x14ac:dyDescent="0.25">
      <c r="A58" s="173" t="s">
        <v>94</v>
      </c>
      <c r="B58" s="224">
        <v>0.94170795878449154</v>
      </c>
      <c r="C58" s="224">
        <v>0.9618108394543714</v>
      </c>
      <c r="D58" s="224">
        <v>0.89443246201515947</v>
      </c>
      <c r="E58" s="224">
        <v>0.87579159502603454</v>
      </c>
      <c r="F58" s="224">
        <v>0.89712763987734767</v>
      </c>
      <c r="G58" s="224">
        <v>0.85346694145239899</v>
      </c>
      <c r="H58" s="224">
        <v>0.89404854799923195</v>
      </c>
      <c r="I58" s="224">
        <v>0.8846574485951868</v>
      </c>
      <c r="J58" s="224">
        <v>0.78906187161031927</v>
      </c>
      <c r="K58" s="224">
        <v>0.59240169375267893</v>
      </c>
      <c r="L58" s="224">
        <v>0.63554050428994791</v>
      </c>
      <c r="M58" s="224">
        <v>0.74241964994533716</v>
      </c>
      <c r="N58" s="224">
        <v>0.7369594329980178</v>
      </c>
      <c r="O58" s="224">
        <v>0.65857953599234198</v>
      </c>
      <c r="P58" s="224">
        <v>0.65928659915009036</v>
      </c>
      <c r="Q58" s="224">
        <v>0.62957010056717533</v>
      </c>
      <c r="R58" s="224">
        <v>0.60921356016767214</v>
      </c>
      <c r="S58" s="224">
        <v>0.58357697029214184</v>
      </c>
      <c r="T58" s="224">
        <v>0.60516767808212801</v>
      </c>
      <c r="U58" s="224">
        <v>0.54301557213954632</v>
      </c>
      <c r="V58" s="224">
        <v>0.47113969307935127</v>
      </c>
      <c r="W58" s="224">
        <v>0.56292750450979845</v>
      </c>
      <c r="X58" s="224">
        <v>0.49814601370075129</v>
      </c>
      <c r="Y58" s="224">
        <v>0.53771739822407416</v>
      </c>
      <c r="DA58" s="177" t="s">
        <v>213</v>
      </c>
    </row>
    <row r="59" spans="1:105" ht="12" customHeight="1" x14ac:dyDescent="0.25">
      <c r="A59" s="56" t="s">
        <v>95</v>
      </c>
      <c r="B59" s="260">
        <v>1.2529351405090801</v>
      </c>
      <c r="C59" s="260">
        <v>1.2927425522414</v>
      </c>
      <c r="D59" s="260">
        <v>1.223029268116143</v>
      </c>
      <c r="E59" s="260">
        <v>1.1933790809518761</v>
      </c>
      <c r="F59" s="260">
        <v>1.2111672294696489</v>
      </c>
      <c r="G59" s="260">
        <v>1.1586905010551061</v>
      </c>
      <c r="H59" s="260">
        <v>1.223670473089123</v>
      </c>
      <c r="I59" s="260">
        <v>1.2096585729075411</v>
      </c>
      <c r="J59" s="260">
        <v>1.1034371706967649</v>
      </c>
      <c r="K59" s="260">
        <v>0.83665415792379638</v>
      </c>
      <c r="L59" s="260">
        <v>0.88712461811332943</v>
      </c>
      <c r="M59" s="260">
        <v>0.98637278539446516</v>
      </c>
      <c r="N59" s="260">
        <v>0.97887229262617248</v>
      </c>
      <c r="O59" s="260">
        <v>0.86947379427807281</v>
      </c>
      <c r="P59" s="260">
        <v>0.87413710832044655</v>
      </c>
      <c r="Q59" s="260">
        <v>0.8344463610878643</v>
      </c>
      <c r="R59" s="260">
        <v>0.80925279768455771</v>
      </c>
      <c r="S59" s="260">
        <v>0.77865602191005756</v>
      </c>
      <c r="T59" s="260">
        <v>0.79716024144318409</v>
      </c>
      <c r="U59" s="260">
        <v>0.71867611201369308</v>
      </c>
      <c r="V59" s="260">
        <v>0.63109176893395791</v>
      </c>
      <c r="W59" s="260">
        <v>0.74691748102374655</v>
      </c>
      <c r="X59" s="260">
        <v>0.65585010901483076</v>
      </c>
      <c r="Y59" s="260">
        <v>0.71593945570854089</v>
      </c>
      <c r="DA59" s="68" t="s">
        <v>214</v>
      </c>
    </row>
    <row r="60" spans="1:105" ht="12" customHeight="1" x14ac:dyDescent="0.25">
      <c r="A60" s="37" t="s">
        <v>159</v>
      </c>
      <c r="B60" s="226">
        <v>2.2462181035939971E-2</v>
      </c>
      <c r="C60" s="226">
        <v>0.1039418071504019</v>
      </c>
      <c r="D60" s="226">
        <v>5.3491573128528057E-2</v>
      </c>
      <c r="E60" s="226">
        <v>0</v>
      </c>
      <c r="F60" s="226">
        <v>0</v>
      </c>
      <c r="G60" s="226">
        <v>4.7007529727482343E-3</v>
      </c>
      <c r="H60" s="226">
        <v>1.493002947445559E-2</v>
      </c>
      <c r="I60" s="226">
        <v>1.6472499263914149E-2</v>
      </c>
      <c r="J60" s="226">
        <v>1.5127918667813109E-2</v>
      </c>
      <c r="K60" s="226">
        <v>6.7557592512044523E-3</v>
      </c>
      <c r="L60" s="226">
        <v>6.0570137019766851E-3</v>
      </c>
      <c r="M60" s="226">
        <v>2.0812369067795228E-2</v>
      </c>
      <c r="N60" s="226">
        <v>1.9681639085409462E-2</v>
      </c>
      <c r="O60" s="226">
        <v>1.5469420945446391E-2</v>
      </c>
      <c r="P60" s="226">
        <v>1.424112349121274E-2</v>
      </c>
      <c r="Q60" s="226">
        <v>1.4424397449331669E-2</v>
      </c>
      <c r="R60" s="226">
        <v>2.205028805494429E-2</v>
      </c>
      <c r="S60" s="226">
        <v>2.56565257636952E-2</v>
      </c>
      <c r="T60" s="226">
        <v>1.0132783583887219E-2</v>
      </c>
      <c r="U60" s="226">
        <v>7.4271542061339754E-3</v>
      </c>
      <c r="V60" s="226">
        <v>7.0472750425484686E-3</v>
      </c>
      <c r="W60" s="226">
        <v>8.7156326838681592E-3</v>
      </c>
      <c r="X60" s="226">
        <v>1.0813828069322221E-2</v>
      </c>
      <c r="Y60" s="226">
        <v>1.491543804933762E-2</v>
      </c>
      <c r="DA60" s="69" t="s">
        <v>215</v>
      </c>
    </row>
    <row r="61" spans="1:105" ht="12" customHeight="1" x14ac:dyDescent="0.25">
      <c r="A61" s="37" t="s">
        <v>35</v>
      </c>
      <c r="B61" s="226">
        <v>0.19996507631398541</v>
      </c>
      <c r="C61" s="226">
        <v>0.1785778288951923</v>
      </c>
      <c r="D61" s="226">
        <v>0.23273313719281091</v>
      </c>
      <c r="E61" s="226">
        <v>0.26387549965210227</v>
      </c>
      <c r="F61" s="226">
        <v>0.25065068927106521</v>
      </c>
      <c r="G61" s="226">
        <v>0.33425090157032938</v>
      </c>
      <c r="H61" s="226">
        <v>0.36968401019615549</v>
      </c>
      <c r="I61" s="226">
        <v>0.35162823935031318</v>
      </c>
      <c r="J61" s="226">
        <v>0.37968097809318341</v>
      </c>
      <c r="K61" s="226">
        <v>0.35255269686039831</v>
      </c>
      <c r="L61" s="226">
        <v>0.37946210476188758</v>
      </c>
      <c r="M61" s="226">
        <v>0.2090981393073191</v>
      </c>
      <c r="N61" s="226">
        <v>0.2006192203433956</v>
      </c>
      <c r="O61" s="226">
        <v>0.1805067201516268</v>
      </c>
      <c r="P61" s="226">
        <v>0.19196032185383219</v>
      </c>
      <c r="Q61" s="226">
        <v>0.18975716872661719</v>
      </c>
      <c r="R61" s="226">
        <v>0.16946386099155439</v>
      </c>
      <c r="S61" s="226">
        <v>0.1842014762802287</v>
      </c>
      <c r="T61" s="226">
        <v>0.2332405245283638</v>
      </c>
      <c r="U61" s="226">
        <v>0.21861622268447639</v>
      </c>
      <c r="V61" s="226">
        <v>0.23052318841985889</v>
      </c>
      <c r="W61" s="226">
        <v>0.2285567330054728</v>
      </c>
      <c r="X61" s="226">
        <v>0.17874393035724681</v>
      </c>
      <c r="Y61" s="226">
        <v>0.2024892674836393</v>
      </c>
      <c r="DA61" s="69" t="s">
        <v>216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217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218</v>
      </c>
    </row>
    <row r="64" spans="1:105" ht="12" customHeight="1" x14ac:dyDescent="0.25">
      <c r="A64" s="37" t="s">
        <v>40</v>
      </c>
      <c r="B64" s="226">
        <v>1.030507883159155</v>
      </c>
      <c r="C64" s="226">
        <v>1.0102229161958061</v>
      </c>
      <c r="D64" s="226">
        <v>0.93680455779480387</v>
      </c>
      <c r="E64" s="226">
        <v>0.92950358129977328</v>
      </c>
      <c r="F64" s="226">
        <v>0.96051654019858379</v>
      </c>
      <c r="G64" s="226">
        <v>0.81973884651202877</v>
      </c>
      <c r="H64" s="226">
        <v>0.83905643341851177</v>
      </c>
      <c r="I64" s="226">
        <v>0.84155783429331399</v>
      </c>
      <c r="J64" s="226">
        <v>0.70862827393576877</v>
      </c>
      <c r="K64" s="226">
        <v>0.47734570181219371</v>
      </c>
      <c r="L64" s="226">
        <v>0.5016054996494651</v>
      </c>
      <c r="M64" s="226">
        <v>0.75646227701935076</v>
      </c>
      <c r="N64" s="226">
        <v>0.75857143319736742</v>
      </c>
      <c r="O64" s="226">
        <v>0.67349765318099952</v>
      </c>
      <c r="P64" s="226">
        <v>0.66793566297540152</v>
      </c>
      <c r="Q64" s="226">
        <v>0.63026479491191534</v>
      </c>
      <c r="R64" s="226">
        <v>0.61773864863805905</v>
      </c>
      <c r="S64" s="226">
        <v>0.56879801986613365</v>
      </c>
      <c r="T64" s="226">
        <v>0.5537869333309331</v>
      </c>
      <c r="U64" s="226">
        <v>0.4926327351230827</v>
      </c>
      <c r="V64" s="226">
        <v>0.39352130547155062</v>
      </c>
      <c r="W64" s="226">
        <v>0.5096451153344056</v>
      </c>
      <c r="X64" s="226">
        <v>0.46629235058826179</v>
      </c>
      <c r="Y64" s="226">
        <v>0.49853475017556392</v>
      </c>
      <c r="DA64" s="69" t="s">
        <v>219</v>
      </c>
    </row>
    <row r="65" spans="1:105" ht="12" customHeight="1" x14ac:dyDescent="0.25">
      <c r="A65" s="57" t="s">
        <v>220</v>
      </c>
      <c r="B65" s="261">
        <v>49.884146113835477</v>
      </c>
      <c r="C65" s="261">
        <v>49.209115995078832</v>
      </c>
      <c r="D65" s="261">
        <v>53.588785648878151</v>
      </c>
      <c r="E65" s="261">
        <v>54.494770918337892</v>
      </c>
      <c r="F65" s="261">
        <v>53.452360969780827</v>
      </c>
      <c r="G65" s="261">
        <v>55.133626266897899</v>
      </c>
      <c r="H65" s="261">
        <v>59.248423474940061</v>
      </c>
      <c r="I65" s="261">
        <v>58.228643577064737</v>
      </c>
      <c r="J65" s="261">
        <v>56.330303142338551</v>
      </c>
      <c r="K65" s="261">
        <v>43.974290715661247</v>
      </c>
      <c r="L65" s="261">
        <v>45.907034935940658</v>
      </c>
      <c r="M65" s="261">
        <v>41.939762181501607</v>
      </c>
      <c r="N65" s="261">
        <v>41.28194995564936</v>
      </c>
      <c r="O65" s="261">
        <v>36.389597633049647</v>
      </c>
      <c r="P65" s="261">
        <v>37.45766291357117</v>
      </c>
      <c r="Q65" s="261">
        <v>36.145165113297701</v>
      </c>
      <c r="R65" s="261">
        <v>34.675518865010147</v>
      </c>
      <c r="S65" s="261">
        <v>34.82582432824492</v>
      </c>
      <c r="T65" s="261">
        <v>36.009516420531028</v>
      </c>
      <c r="U65" s="261">
        <v>33.385536226473327</v>
      </c>
      <c r="V65" s="261">
        <v>31.094655287082769</v>
      </c>
      <c r="W65" s="261">
        <v>34.906380630263108</v>
      </c>
      <c r="X65" s="261">
        <v>29.203118168701881</v>
      </c>
      <c r="Y65" s="261">
        <v>32.48399529890515</v>
      </c>
      <c r="DA65" s="70" t="s">
        <v>221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1.746851286470962</v>
      </c>
      <c r="H66" s="230">
        <v>1.9608027311055649</v>
      </c>
      <c r="I66" s="230">
        <v>2.39106821448603</v>
      </c>
      <c r="J66" s="230">
        <v>2.8623702325368732</v>
      </c>
      <c r="K66" s="230">
        <v>2.0293461523756382</v>
      </c>
      <c r="L66" s="230">
        <v>1.5429684826002219</v>
      </c>
      <c r="M66" s="230">
        <v>0.11085221556454029</v>
      </c>
      <c r="N66" s="230">
        <v>0.16431348422205519</v>
      </c>
      <c r="O66" s="230">
        <v>0.14068755588960519</v>
      </c>
      <c r="P66" s="230">
        <v>0.44993572460271769</v>
      </c>
      <c r="Q66" s="230">
        <v>1.293470081911974</v>
      </c>
      <c r="R66" s="230">
        <v>2.926782829023129</v>
      </c>
      <c r="S66" s="230">
        <v>4.7870670008194471</v>
      </c>
      <c r="T66" s="230">
        <v>0.25933304193307949</v>
      </c>
      <c r="U66" s="230">
        <v>2.6611303450905419</v>
      </c>
      <c r="V66" s="230">
        <v>4.1162465429421786</v>
      </c>
      <c r="W66" s="230">
        <v>3.0988771452589812</v>
      </c>
      <c r="X66" s="230">
        <v>0.67791475061562889</v>
      </c>
      <c r="Y66" s="230">
        <v>0</v>
      </c>
      <c r="DA66" s="71" t="s">
        <v>222</v>
      </c>
    </row>
    <row r="67" spans="1:105" ht="12" customHeight="1" x14ac:dyDescent="0.25">
      <c r="A67" s="18" t="s">
        <v>32</v>
      </c>
      <c r="B67" s="230">
        <v>2.3746382874676621</v>
      </c>
      <c r="C67" s="230">
        <v>2.4413867154114208</v>
      </c>
      <c r="D67" s="230">
        <v>1.4056569357645601</v>
      </c>
      <c r="E67" s="230">
        <v>0.56854801444050906</v>
      </c>
      <c r="F67" s="230">
        <v>0</v>
      </c>
      <c r="G67" s="230">
        <v>0</v>
      </c>
      <c r="H67" s="230">
        <v>0.3559438563080719</v>
      </c>
      <c r="I67" s="230">
        <v>0.43222009361759239</v>
      </c>
      <c r="J67" s="230">
        <v>0.1701351121875592</v>
      </c>
      <c r="K67" s="230">
        <v>0</v>
      </c>
      <c r="L67" s="230">
        <v>0</v>
      </c>
      <c r="M67" s="230">
        <v>0.90784513079906304</v>
      </c>
      <c r="N67" s="230">
        <v>0.42866336153980189</v>
      </c>
      <c r="O67" s="230">
        <v>0.30498057015406449</v>
      </c>
      <c r="P67" s="230">
        <v>0.1882828376746544</v>
      </c>
      <c r="Q67" s="230">
        <v>0.11137995534787321</v>
      </c>
      <c r="R67" s="230">
        <v>7.0293002545248673E-2</v>
      </c>
      <c r="S67" s="230">
        <v>6.1108232933726921E-2</v>
      </c>
      <c r="T67" s="230">
        <v>2.400957996112376E-2</v>
      </c>
      <c r="U67" s="230">
        <v>1.7310364496246192E-2</v>
      </c>
      <c r="V67" s="230">
        <v>9.1581989747922064E-3</v>
      </c>
      <c r="W67" s="230">
        <v>8.3573905294274404E-3</v>
      </c>
      <c r="X67" s="230">
        <v>3.7408743774853741E-3</v>
      </c>
      <c r="Y67" s="230">
        <v>0.26717751370088488</v>
      </c>
      <c r="DA67" s="71" t="s">
        <v>223</v>
      </c>
    </row>
    <row r="68" spans="1:105" ht="12" customHeight="1" x14ac:dyDescent="0.25">
      <c r="A68" s="18" t="s">
        <v>35</v>
      </c>
      <c r="B68" s="230">
        <v>47.509507826367823</v>
      </c>
      <c r="C68" s="230">
        <v>46.767729279667407</v>
      </c>
      <c r="D68" s="230">
        <v>52.183128713113589</v>
      </c>
      <c r="E68" s="230">
        <v>53.926222903897383</v>
      </c>
      <c r="F68" s="230">
        <v>53.452360969780827</v>
      </c>
      <c r="G68" s="230">
        <v>53.386774980426942</v>
      </c>
      <c r="H68" s="230">
        <v>56.931676887526422</v>
      </c>
      <c r="I68" s="230">
        <v>55.405355268961117</v>
      </c>
      <c r="J68" s="230">
        <v>53.297797797614123</v>
      </c>
      <c r="K68" s="230">
        <v>41.94494456328561</v>
      </c>
      <c r="L68" s="230">
        <v>44.364066453340442</v>
      </c>
      <c r="M68" s="230">
        <v>40.921064835137997</v>
      </c>
      <c r="N68" s="230">
        <v>40.671522361300298</v>
      </c>
      <c r="O68" s="230">
        <v>35.943929507005983</v>
      </c>
      <c r="P68" s="230">
        <v>36.819444351293797</v>
      </c>
      <c r="Q68" s="230">
        <v>34.740315076037852</v>
      </c>
      <c r="R68" s="230">
        <v>31.67844303344177</v>
      </c>
      <c r="S68" s="230">
        <v>29.977649094491749</v>
      </c>
      <c r="T68" s="230">
        <v>35.726173798636822</v>
      </c>
      <c r="U68" s="230">
        <v>30.70709551688654</v>
      </c>
      <c r="V68" s="230">
        <v>26.969250545165799</v>
      </c>
      <c r="W68" s="230">
        <v>31.7991460944747</v>
      </c>
      <c r="X68" s="230">
        <v>28.521462543708768</v>
      </c>
      <c r="Y68" s="230">
        <v>32.216817785204263</v>
      </c>
      <c r="DA68" s="71" t="s">
        <v>224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1.7450748587200401E-2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225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279.76477439066332</v>
      </c>
      <c r="C71" s="261">
        <v>285.73698458889788</v>
      </c>
      <c r="D71" s="261">
        <v>265.72006067182622</v>
      </c>
      <c r="E71" s="261">
        <v>260.18218887302538</v>
      </c>
      <c r="F71" s="261">
        <v>266.52075033312087</v>
      </c>
      <c r="G71" s="261">
        <v>253.54992925143381</v>
      </c>
      <c r="H71" s="261">
        <v>265.6060066096835</v>
      </c>
      <c r="I71" s="261">
        <v>262.81607711875722</v>
      </c>
      <c r="J71" s="261">
        <v>234.41632241939479</v>
      </c>
      <c r="K71" s="261">
        <v>175.9920627784488</v>
      </c>
      <c r="L71" s="261">
        <v>188.80784020165149</v>
      </c>
      <c r="M71" s="261">
        <v>220.55974353051519</v>
      </c>
      <c r="N71" s="261">
        <v>218.93760967453451</v>
      </c>
      <c r="O71" s="261">
        <v>195.65232892692379</v>
      </c>
      <c r="P71" s="261">
        <v>195.86238488212959</v>
      </c>
      <c r="Q71" s="261">
        <v>187.0341388806192</v>
      </c>
      <c r="R71" s="261">
        <v>180.986570864318</v>
      </c>
      <c r="S71" s="261">
        <v>173.37039356033591</v>
      </c>
      <c r="T71" s="261">
        <v>179.78461087415869</v>
      </c>
      <c r="U71" s="261">
        <v>161.32031975849861</v>
      </c>
      <c r="V71" s="261">
        <v>139.96726767708591</v>
      </c>
      <c r="W71" s="261">
        <v>167.23580259506301</v>
      </c>
      <c r="X71" s="261">
        <v>147.99036775316469</v>
      </c>
      <c r="Y71" s="261">
        <v>159.74632602050599</v>
      </c>
      <c r="DA71" s="70" t="s">
        <v>227</v>
      </c>
    </row>
    <row r="72" spans="1:105" ht="12" customHeight="1" x14ac:dyDescent="0.25">
      <c r="A72" s="57" t="s">
        <v>179</v>
      </c>
      <c r="B72" s="261">
        <v>281.11664582623519</v>
      </c>
      <c r="C72" s="261">
        <v>293.47039826967313</v>
      </c>
      <c r="D72" s="261">
        <v>277.1755983301245</v>
      </c>
      <c r="E72" s="261">
        <v>268.84166079635548</v>
      </c>
      <c r="F72" s="261">
        <v>272.91352181097608</v>
      </c>
      <c r="G72" s="261">
        <v>260.85331196568228</v>
      </c>
      <c r="H72" s="261">
        <v>275.66565097917902</v>
      </c>
      <c r="I72" s="261">
        <v>272.57389832143429</v>
      </c>
      <c r="J72" s="261">
        <v>248.70246048779359</v>
      </c>
      <c r="K72" s="261">
        <v>188.74963345675059</v>
      </c>
      <c r="L72" s="261">
        <v>199.94774576157499</v>
      </c>
      <c r="M72" s="261">
        <v>222.26466707275159</v>
      </c>
      <c r="N72" s="261">
        <v>220.69414667025899</v>
      </c>
      <c r="O72" s="261">
        <v>195.97216292253009</v>
      </c>
      <c r="P72" s="261">
        <v>196.9218486528375</v>
      </c>
      <c r="Q72" s="261">
        <v>187.97378591836761</v>
      </c>
      <c r="R72" s="261">
        <v>182.27892359335661</v>
      </c>
      <c r="S72" s="261">
        <v>175.4725226207913</v>
      </c>
      <c r="T72" s="261">
        <v>179.62491153286459</v>
      </c>
      <c r="U72" s="261">
        <v>161.93557490228179</v>
      </c>
      <c r="V72" s="261">
        <v>142.18844348331771</v>
      </c>
      <c r="W72" s="261">
        <v>168.27536023541461</v>
      </c>
      <c r="X72" s="261">
        <v>147.740990599741</v>
      </c>
      <c r="Y72" s="261">
        <v>161.28164561230531</v>
      </c>
      <c r="DA72" s="70" t="s">
        <v>228</v>
      </c>
    </row>
    <row r="73" spans="1:105" ht="12" customHeight="1" x14ac:dyDescent="0.25">
      <c r="A73" s="60" t="s">
        <v>181</v>
      </c>
      <c r="B73" s="262">
        <v>51.735010104577057</v>
      </c>
      <c r="C73" s="262">
        <v>78.659519219841144</v>
      </c>
      <c r="D73" s="262">
        <v>74.560810087144787</v>
      </c>
      <c r="E73" s="262">
        <v>61.632480346458003</v>
      </c>
      <c r="F73" s="262">
        <v>58.154058231373902</v>
      </c>
      <c r="G73" s="262">
        <v>76.792952302912113</v>
      </c>
      <c r="H73" s="262">
        <v>88.156383432617744</v>
      </c>
      <c r="I73" s="262">
        <v>84.837206898601281</v>
      </c>
      <c r="J73" s="262">
        <v>90.425824436471757</v>
      </c>
      <c r="K73" s="262">
        <v>82.302578394881436</v>
      </c>
      <c r="L73" s="262">
        <v>87.722277108076298</v>
      </c>
      <c r="M73" s="262">
        <v>54.548101214903568</v>
      </c>
      <c r="N73" s="262">
        <v>51.956764983753217</v>
      </c>
      <c r="O73" s="262">
        <v>45.907564040570072</v>
      </c>
      <c r="P73" s="262">
        <v>47.623288388830652</v>
      </c>
      <c r="Q73" s="262">
        <v>46.966691270669529</v>
      </c>
      <c r="R73" s="262">
        <v>43.998639186436741</v>
      </c>
      <c r="S73" s="262">
        <v>48.338406568150972</v>
      </c>
      <c r="T73" s="262">
        <v>55.693176694625663</v>
      </c>
      <c r="U73" s="262">
        <v>51.67075733000128</v>
      </c>
      <c r="V73" s="262">
        <v>54.055358863234339</v>
      </c>
      <c r="W73" s="262">
        <v>54.13345466844558</v>
      </c>
      <c r="X73" s="262">
        <v>43.262058984322707</v>
      </c>
      <c r="Y73" s="262">
        <v>49.983003640363407</v>
      </c>
      <c r="DA73" s="72" t="s">
        <v>229</v>
      </c>
    </row>
    <row r="74" spans="1:105" ht="12" customHeight="1" x14ac:dyDescent="0.25">
      <c r="A74" s="59" t="s">
        <v>31</v>
      </c>
      <c r="B74" s="230">
        <v>0</v>
      </c>
      <c r="C74" s="230">
        <v>16.603117959932479</v>
      </c>
      <c r="D74" s="230">
        <v>11.29939922645316</v>
      </c>
      <c r="E74" s="230">
        <v>2.187960564222859</v>
      </c>
      <c r="F74" s="230">
        <v>2.1117046425617452</v>
      </c>
      <c r="G74" s="230">
        <v>0.68631942959198433</v>
      </c>
      <c r="H74" s="230">
        <v>1.687719328495439</v>
      </c>
      <c r="I74" s="230">
        <v>2.1085019854109781</v>
      </c>
      <c r="J74" s="230">
        <v>1.972035544093264</v>
      </c>
      <c r="K74" s="230">
        <v>2.177572834540292</v>
      </c>
      <c r="L74" s="230">
        <v>1.4691084830798959</v>
      </c>
      <c r="M74" s="230">
        <v>2.545744333971105</v>
      </c>
      <c r="N74" s="230">
        <v>2.4824818979690928</v>
      </c>
      <c r="O74" s="230">
        <v>1.900109872270048</v>
      </c>
      <c r="P74" s="230">
        <v>1.3132384640699051</v>
      </c>
      <c r="Q74" s="230">
        <v>1.149703117536345</v>
      </c>
      <c r="R74" s="230">
        <v>1.0441811233290219</v>
      </c>
      <c r="S74" s="230">
        <v>1.348354036775524</v>
      </c>
      <c r="T74" s="230">
        <v>1.1936922805489349</v>
      </c>
      <c r="U74" s="230">
        <v>1.0484195982815809</v>
      </c>
      <c r="V74" s="230">
        <v>0.83151404058730582</v>
      </c>
      <c r="W74" s="230">
        <v>0.97965113899070067</v>
      </c>
      <c r="X74" s="230">
        <v>0.78389809638924013</v>
      </c>
      <c r="Y74" s="230">
        <v>1.0721736427211439</v>
      </c>
      <c r="DA74" s="71" t="s">
        <v>230</v>
      </c>
    </row>
    <row r="75" spans="1:105" ht="12" customHeight="1" x14ac:dyDescent="0.25">
      <c r="A75" s="59" t="s">
        <v>159</v>
      </c>
      <c r="B75" s="230">
        <v>4.9998761893063266</v>
      </c>
      <c r="C75" s="230">
        <v>22.10188524339339</v>
      </c>
      <c r="D75" s="230">
        <v>11.56931151971888</v>
      </c>
      <c r="E75" s="230">
        <v>0</v>
      </c>
      <c r="F75" s="230">
        <v>0</v>
      </c>
      <c r="G75" s="230">
        <v>1.0554852762332521</v>
      </c>
      <c r="H75" s="230">
        <v>3.3365084632005559</v>
      </c>
      <c r="I75" s="230">
        <v>3.6747236912946919</v>
      </c>
      <c r="J75" s="230">
        <v>3.3789169375091652</v>
      </c>
      <c r="K75" s="230">
        <v>1.5065196444999649</v>
      </c>
      <c r="L75" s="230">
        <v>1.355151013734947</v>
      </c>
      <c r="M75" s="230">
        <v>4.6143465093467269</v>
      </c>
      <c r="N75" s="230">
        <v>4.3780033115308603</v>
      </c>
      <c r="O75" s="230">
        <v>3.4468010959657112</v>
      </c>
      <c r="P75" s="230">
        <v>3.1832096287667331</v>
      </c>
      <c r="Q75" s="230">
        <v>3.227123572177605</v>
      </c>
      <c r="R75" s="230">
        <v>4.9359387019327059</v>
      </c>
      <c r="S75" s="230">
        <v>5.7345834725599962</v>
      </c>
      <c r="T75" s="230">
        <v>2.2676111925182312</v>
      </c>
      <c r="U75" s="230">
        <v>1.662402323743156</v>
      </c>
      <c r="V75" s="230">
        <v>1.578308668501883</v>
      </c>
      <c r="W75" s="230">
        <v>1.951983631012953</v>
      </c>
      <c r="X75" s="230">
        <v>2.4229803511257701</v>
      </c>
      <c r="Y75" s="230">
        <v>3.329894252553705</v>
      </c>
      <c r="DA75" s="71" t="s">
        <v>231</v>
      </c>
    </row>
    <row r="76" spans="1:105" ht="12" customHeight="1" x14ac:dyDescent="0.25">
      <c r="A76" s="59" t="s">
        <v>32</v>
      </c>
      <c r="B76" s="230">
        <v>2.2247356527237421</v>
      </c>
      <c r="C76" s="230">
        <v>1.982242977767944</v>
      </c>
      <c r="D76" s="230">
        <v>1.355906036739799</v>
      </c>
      <c r="E76" s="230">
        <v>0.62018911396481136</v>
      </c>
      <c r="F76" s="230">
        <v>0</v>
      </c>
      <c r="G76" s="230">
        <v>0</v>
      </c>
      <c r="H76" s="230">
        <v>0.51652311053984823</v>
      </c>
      <c r="I76" s="230">
        <v>0.61193056723358996</v>
      </c>
      <c r="J76" s="230">
        <v>0.27070848070377779</v>
      </c>
      <c r="K76" s="230">
        <v>0</v>
      </c>
      <c r="L76" s="230">
        <v>0</v>
      </c>
      <c r="M76" s="230">
        <v>1.0284985793111341</v>
      </c>
      <c r="N76" s="230">
        <v>0.47034149702705952</v>
      </c>
      <c r="O76" s="230">
        <v>0.34125746328621409</v>
      </c>
      <c r="P76" s="230">
        <v>0.21941482192107889</v>
      </c>
      <c r="Q76" s="230">
        <v>0.1361097992802616</v>
      </c>
      <c r="R76" s="230">
        <v>8.4174559742865668E-2</v>
      </c>
      <c r="S76" s="230">
        <v>8.3926534828207874E-2</v>
      </c>
      <c r="T76" s="230">
        <v>3.5078570740508179E-2</v>
      </c>
      <c r="U76" s="230">
        <v>2.7584400847219921E-2</v>
      </c>
      <c r="V76" s="230">
        <v>1.7531801106031201E-2</v>
      </c>
      <c r="W76" s="230">
        <v>1.345322825824513E-2</v>
      </c>
      <c r="X76" s="230">
        <v>5.2529475902243199E-3</v>
      </c>
      <c r="Y76" s="230">
        <v>0.37489849916777368</v>
      </c>
      <c r="DA76" s="71" t="s">
        <v>232</v>
      </c>
    </row>
    <row r="77" spans="1:105" ht="12" customHeight="1" x14ac:dyDescent="0.25">
      <c r="A77" s="59" t="s">
        <v>35</v>
      </c>
      <c r="B77" s="230">
        <v>44.510398262546992</v>
      </c>
      <c r="C77" s="230">
        <v>37.972273038747332</v>
      </c>
      <c r="D77" s="230">
        <v>50.33619330423295</v>
      </c>
      <c r="E77" s="230">
        <v>58.824330668270328</v>
      </c>
      <c r="F77" s="230">
        <v>56.042353588812148</v>
      </c>
      <c r="G77" s="230">
        <v>75.051147597086882</v>
      </c>
      <c r="H77" s="230">
        <v>82.615632530381902</v>
      </c>
      <c r="I77" s="230">
        <v>78.442050654662026</v>
      </c>
      <c r="J77" s="230">
        <v>84.804163474165549</v>
      </c>
      <c r="K77" s="230">
        <v>78.618485915841177</v>
      </c>
      <c r="L77" s="230">
        <v>84.898017611261452</v>
      </c>
      <c r="M77" s="230">
        <v>46.35951179227461</v>
      </c>
      <c r="N77" s="230">
        <v>44.625938277226211</v>
      </c>
      <c r="O77" s="230">
        <v>40.2193956090481</v>
      </c>
      <c r="P77" s="230">
        <v>42.907425474072937</v>
      </c>
      <c r="Q77" s="230">
        <v>42.453754781675308</v>
      </c>
      <c r="R77" s="230">
        <v>37.934344801432147</v>
      </c>
      <c r="S77" s="230">
        <v>41.171542523987242</v>
      </c>
      <c r="T77" s="230">
        <v>52.196794650817978</v>
      </c>
      <c r="U77" s="230">
        <v>48.93235100712932</v>
      </c>
      <c r="V77" s="230">
        <v>51.628004353039117</v>
      </c>
      <c r="W77" s="230">
        <v>51.188366670183683</v>
      </c>
      <c r="X77" s="230">
        <v>40.049927589217482</v>
      </c>
      <c r="Y77" s="230">
        <v>45.206037245920783</v>
      </c>
      <c r="DA77" s="71" t="s">
        <v>233</v>
      </c>
    </row>
    <row r="78" spans="1:105" ht="12" customHeight="1" x14ac:dyDescent="0.25">
      <c r="A78" s="60" t="s">
        <v>187</v>
      </c>
      <c r="B78" s="262">
        <v>229.38163572165811</v>
      </c>
      <c r="C78" s="262">
        <v>214.81087904983201</v>
      </c>
      <c r="D78" s="262">
        <v>202.6147882429797</v>
      </c>
      <c r="E78" s="262">
        <v>207.2091804498975</v>
      </c>
      <c r="F78" s="262">
        <v>214.7594635796022</v>
      </c>
      <c r="G78" s="262">
        <v>184.0603596627702</v>
      </c>
      <c r="H78" s="262">
        <v>187.50926754656129</v>
      </c>
      <c r="I78" s="262">
        <v>187.73669142283299</v>
      </c>
      <c r="J78" s="262">
        <v>158.27663605132179</v>
      </c>
      <c r="K78" s="262">
        <v>106.44705506186909</v>
      </c>
      <c r="L78" s="262">
        <v>112.22546865349879</v>
      </c>
      <c r="M78" s="262">
        <v>167.71656585784811</v>
      </c>
      <c r="N78" s="262">
        <v>168.73738168650581</v>
      </c>
      <c r="O78" s="262">
        <v>150.06459888196011</v>
      </c>
      <c r="P78" s="262">
        <v>149.29856026400691</v>
      </c>
      <c r="Q78" s="262">
        <v>141.0070946476981</v>
      </c>
      <c r="R78" s="262">
        <v>138.2802844069198</v>
      </c>
      <c r="S78" s="262">
        <v>127.13411605264029</v>
      </c>
      <c r="T78" s="262">
        <v>123.931734838239</v>
      </c>
      <c r="U78" s="262">
        <v>110.26481757228061</v>
      </c>
      <c r="V78" s="262">
        <v>88.133084620083395</v>
      </c>
      <c r="W78" s="262">
        <v>114.141905566969</v>
      </c>
      <c r="X78" s="262">
        <v>104.4789316154183</v>
      </c>
      <c r="Y78" s="262">
        <v>111.2986419719419</v>
      </c>
      <c r="DA78" s="72" t="s">
        <v>234</v>
      </c>
    </row>
    <row r="79" spans="1:105" ht="12" customHeight="1" x14ac:dyDescent="0.25">
      <c r="A79" s="57" t="s">
        <v>189</v>
      </c>
      <c r="B79" s="261">
        <f t="shared" ref="B79:Y79" si="1">B80+B84+B95</f>
        <v>75.499786570286489</v>
      </c>
      <c r="C79" s="261">
        <f t="shared" si="1"/>
        <v>72.746812710348451</v>
      </c>
      <c r="D79" s="261">
        <f t="shared" si="1"/>
        <v>70.810393893258137</v>
      </c>
      <c r="E79" s="261">
        <f t="shared" si="1"/>
        <v>67.547998818022677</v>
      </c>
      <c r="F79" s="261">
        <f t="shared" si="1"/>
        <v>67.573980228909747</v>
      </c>
      <c r="G79" s="261">
        <f t="shared" si="1"/>
        <v>66.883408118231102</v>
      </c>
      <c r="H79" s="261">
        <f t="shared" si="1"/>
        <v>75.671064327918344</v>
      </c>
      <c r="I79" s="261">
        <f t="shared" si="1"/>
        <v>70.935448996188768</v>
      </c>
      <c r="J79" s="261">
        <f t="shared" si="1"/>
        <v>67.126684587916998</v>
      </c>
      <c r="K79" s="261">
        <f t="shared" si="1"/>
        <v>54.77371539552346</v>
      </c>
      <c r="L79" s="261">
        <f t="shared" si="1"/>
        <v>57.608362705316267</v>
      </c>
      <c r="M79" s="261">
        <f t="shared" si="1"/>
        <v>61.567555274714529</v>
      </c>
      <c r="N79" s="261">
        <f t="shared" si="1"/>
        <v>61.651156771048342</v>
      </c>
      <c r="O79" s="261">
        <f t="shared" si="1"/>
        <v>53.716551228422475</v>
      </c>
      <c r="P79" s="261">
        <f t="shared" si="1"/>
        <v>52.756754578724596</v>
      </c>
      <c r="Q79" s="261">
        <f t="shared" si="1"/>
        <v>49.217134465694905</v>
      </c>
      <c r="R79" s="261">
        <f t="shared" si="1"/>
        <v>45.871560690470062</v>
      </c>
      <c r="S79" s="261">
        <f t="shared" si="1"/>
        <v>45.341198954217198</v>
      </c>
      <c r="T79" s="261">
        <f t="shared" si="1"/>
        <v>45.54717349809912</v>
      </c>
      <c r="U79" s="261">
        <f t="shared" si="1"/>
        <v>41.744465239872028</v>
      </c>
      <c r="V79" s="261">
        <f t="shared" si="1"/>
        <v>37.520652093538345</v>
      </c>
      <c r="W79" s="261">
        <f t="shared" si="1"/>
        <v>43.215249904979238</v>
      </c>
      <c r="X79" s="261">
        <f t="shared" si="1"/>
        <v>37.347779488508159</v>
      </c>
      <c r="Y79" s="261">
        <f t="shared" si="1"/>
        <v>43.283728032832229</v>
      </c>
      <c r="DA79" s="70"/>
    </row>
    <row r="80" spans="1:105" ht="12" customHeight="1" x14ac:dyDescent="0.25">
      <c r="A80" s="60" t="s">
        <v>190</v>
      </c>
      <c r="B80" s="262">
        <v>9.5113308803722703</v>
      </c>
      <c r="C80" s="262">
        <v>14.71787600119683</v>
      </c>
      <c r="D80" s="262">
        <v>13.995169904773279</v>
      </c>
      <c r="E80" s="262">
        <v>11.62581182230509</v>
      </c>
      <c r="F80" s="262">
        <v>11.052056621218449</v>
      </c>
      <c r="G80" s="262">
        <v>14.594339290743269</v>
      </c>
      <c r="H80" s="262">
        <v>16.689251551021549</v>
      </c>
      <c r="I80" s="262">
        <v>16.045747581872352</v>
      </c>
      <c r="J80" s="262">
        <v>17.152725621271959</v>
      </c>
      <c r="K80" s="262">
        <v>15.64143215721044</v>
      </c>
      <c r="L80" s="262">
        <v>16.671434514223229</v>
      </c>
      <c r="M80" s="262">
        <v>10.23041140957069</v>
      </c>
      <c r="N80" s="262">
        <v>9.8112909665417636</v>
      </c>
      <c r="O80" s="262">
        <v>8.6790365800908766</v>
      </c>
      <c r="P80" s="262">
        <v>9.0214349283045667</v>
      </c>
      <c r="Q80" s="262">
        <v>8.9079563438071823</v>
      </c>
      <c r="R80" s="262">
        <v>8.3506834931646594</v>
      </c>
      <c r="S80" s="262">
        <v>9.1759361102095856</v>
      </c>
      <c r="T80" s="262">
        <v>10.58009565370276</v>
      </c>
      <c r="U80" s="262">
        <v>9.8165744462445037</v>
      </c>
      <c r="V80" s="262">
        <v>10.27113471939701</v>
      </c>
      <c r="W80" s="262">
        <v>10.286321033728729</v>
      </c>
      <c r="X80" s="262">
        <v>8.2212104160543404</v>
      </c>
      <c r="Y80" s="262">
        <v>9.4531906668773598</v>
      </c>
      <c r="DA80" s="72" t="s">
        <v>235</v>
      </c>
    </row>
    <row r="81" spans="1:105" ht="12" customHeight="1" x14ac:dyDescent="0.25">
      <c r="A81" s="59" t="s">
        <v>31</v>
      </c>
      <c r="B81" s="230">
        <v>0</v>
      </c>
      <c r="C81" s="230">
        <v>3.186897648738432</v>
      </c>
      <c r="D81" s="230">
        <v>2.1601969710552589</v>
      </c>
      <c r="E81" s="230">
        <v>0.41691300687840099</v>
      </c>
      <c r="F81" s="230">
        <v>0.40132503193545199</v>
      </c>
      <c r="G81" s="230">
        <v>0.13043356606195969</v>
      </c>
      <c r="H81" s="230">
        <v>0.32139225595828441</v>
      </c>
      <c r="I81" s="230">
        <v>0.40169046760587662</v>
      </c>
      <c r="J81" s="230">
        <v>0.37519539789425971</v>
      </c>
      <c r="K81" s="230">
        <v>0.41384314347270418</v>
      </c>
      <c r="L81" s="230">
        <v>0.27920098152241651</v>
      </c>
      <c r="M81" s="230">
        <v>0.48662565859163798</v>
      </c>
      <c r="N81" s="230">
        <v>0.47306358784907582</v>
      </c>
      <c r="O81" s="230">
        <v>0.36191485170415061</v>
      </c>
      <c r="P81" s="230">
        <v>0.24992251597817369</v>
      </c>
      <c r="Q81" s="230">
        <v>0.21869267597306549</v>
      </c>
      <c r="R81" s="230">
        <v>0.19855931626586379</v>
      </c>
      <c r="S81" s="230">
        <v>0.25639920867143251</v>
      </c>
      <c r="T81" s="230">
        <v>0.2269099903698388</v>
      </c>
      <c r="U81" s="230">
        <v>0.1992884722933595</v>
      </c>
      <c r="V81" s="230">
        <v>0.15804841157145511</v>
      </c>
      <c r="W81" s="230">
        <v>0.1861974473125857</v>
      </c>
      <c r="X81" s="230">
        <v>0.14898444396675581</v>
      </c>
      <c r="Y81" s="230">
        <v>0.20431060295078099</v>
      </c>
      <c r="DA81" s="71" t="s">
        <v>236</v>
      </c>
    </row>
    <row r="82" spans="1:105" ht="12" customHeight="1" x14ac:dyDescent="0.25">
      <c r="A82" s="59" t="s">
        <v>159</v>
      </c>
      <c r="B82" s="230">
        <v>0.96051733350080726</v>
      </c>
      <c r="C82" s="230">
        <v>4.2423625661660669</v>
      </c>
      <c r="D82" s="230">
        <v>2.2117982736270081</v>
      </c>
      <c r="E82" s="230">
        <v>0</v>
      </c>
      <c r="F82" s="230">
        <v>0</v>
      </c>
      <c r="G82" s="230">
        <v>0.20059275982736011</v>
      </c>
      <c r="H82" s="230">
        <v>0.63537103824478292</v>
      </c>
      <c r="I82" s="230">
        <v>0.70007118233319754</v>
      </c>
      <c r="J82" s="230">
        <v>0.64286573769810762</v>
      </c>
      <c r="K82" s="230">
        <v>0.2863108941726239</v>
      </c>
      <c r="L82" s="230">
        <v>0.25754360382746372</v>
      </c>
      <c r="M82" s="230">
        <v>0.88204435108304269</v>
      </c>
      <c r="N82" s="230">
        <v>0.83427555135941245</v>
      </c>
      <c r="O82" s="230">
        <v>0.65651388148929302</v>
      </c>
      <c r="P82" s="230">
        <v>0.60579687625185319</v>
      </c>
      <c r="Q82" s="230">
        <v>0.61385263632893328</v>
      </c>
      <c r="R82" s="230">
        <v>0.9386078639894645</v>
      </c>
      <c r="S82" s="230">
        <v>1.090472253074467</v>
      </c>
      <c r="T82" s="230">
        <v>0.43105215828339871</v>
      </c>
      <c r="U82" s="230">
        <v>0.31599716371071279</v>
      </c>
      <c r="V82" s="230">
        <v>0.29999394580275862</v>
      </c>
      <c r="W82" s="230">
        <v>0.37100387558883252</v>
      </c>
      <c r="X82" s="230">
        <v>0.46050166726722308</v>
      </c>
      <c r="Y82" s="230">
        <v>0.6345359327943596</v>
      </c>
      <c r="DA82" s="71" t="s">
        <v>237</v>
      </c>
    </row>
    <row r="83" spans="1:105" ht="12" customHeight="1" x14ac:dyDescent="0.25">
      <c r="A83" s="59" t="s">
        <v>35</v>
      </c>
      <c r="B83" s="230">
        <v>8.5508135468714634</v>
      </c>
      <c r="C83" s="230">
        <v>7.2886157862923344</v>
      </c>
      <c r="D83" s="230">
        <v>9.6231746600910153</v>
      </c>
      <c r="E83" s="230">
        <v>11.208898815426689</v>
      </c>
      <c r="F83" s="230">
        <v>10.650731589283</v>
      </c>
      <c r="G83" s="230">
        <v>14.263312964853951</v>
      </c>
      <c r="H83" s="230">
        <v>15.732488256818479</v>
      </c>
      <c r="I83" s="230">
        <v>14.94398593193328</v>
      </c>
      <c r="J83" s="230">
        <v>16.13466448567959</v>
      </c>
      <c r="K83" s="230">
        <v>14.94127811956511</v>
      </c>
      <c r="L83" s="230">
        <v>16.13468992887335</v>
      </c>
      <c r="M83" s="230">
        <v>8.86174139989601</v>
      </c>
      <c r="N83" s="230">
        <v>8.5039518273332746</v>
      </c>
      <c r="O83" s="230">
        <v>7.6606078468974337</v>
      </c>
      <c r="P83" s="230">
        <v>8.1657155360745399</v>
      </c>
      <c r="Q83" s="230">
        <v>8.0754110315051832</v>
      </c>
      <c r="R83" s="230">
        <v>7.2135163129093307</v>
      </c>
      <c r="S83" s="230">
        <v>7.8290646484636861</v>
      </c>
      <c r="T83" s="230">
        <v>9.9221335050495263</v>
      </c>
      <c r="U83" s="230">
        <v>9.3012888102404307</v>
      </c>
      <c r="V83" s="230">
        <v>9.8130923620227968</v>
      </c>
      <c r="W83" s="230">
        <v>9.7291197108273071</v>
      </c>
      <c r="X83" s="230">
        <v>7.6117243048203624</v>
      </c>
      <c r="Y83" s="230">
        <v>8.6143441311322189</v>
      </c>
      <c r="DA83" s="71" t="s">
        <v>238</v>
      </c>
    </row>
    <row r="84" spans="1:105" ht="12" customHeight="1" x14ac:dyDescent="0.25">
      <c r="A84" s="60" t="s">
        <v>195</v>
      </c>
      <c r="B84" s="262">
        <v>21.92235709958328</v>
      </c>
      <c r="C84" s="262">
        <v>16.796905049832549</v>
      </c>
      <c r="D84" s="262">
        <v>18.079726367619219</v>
      </c>
      <c r="E84" s="262">
        <v>16.438750279909971</v>
      </c>
      <c r="F84" s="262">
        <v>15.7073386309931</v>
      </c>
      <c r="G84" s="262">
        <v>17.308784070382099</v>
      </c>
      <c r="H84" s="262">
        <v>23.27443804202381</v>
      </c>
      <c r="I84" s="262">
        <v>19.124006202168431</v>
      </c>
      <c r="J84" s="262">
        <v>19.86057403374539</v>
      </c>
      <c r="K84" s="262">
        <v>18.902244003131319</v>
      </c>
      <c r="L84" s="262">
        <v>19.60871358968976</v>
      </c>
      <c r="M84" s="262">
        <v>19.277685565184989</v>
      </c>
      <c r="N84" s="262">
        <v>19.685145461860522</v>
      </c>
      <c r="O84" s="262">
        <v>16.45463749843136</v>
      </c>
      <c r="P84" s="262">
        <v>15.322298836621069</v>
      </c>
      <c r="Q84" s="262">
        <v>13.48728089526079</v>
      </c>
      <c r="R84" s="262">
        <v>11.2257851759612</v>
      </c>
      <c r="S84" s="262">
        <v>11.989797156233021</v>
      </c>
      <c r="T84" s="262">
        <v>11.40878797614802</v>
      </c>
      <c r="U84" s="262">
        <v>10.96824154851303</v>
      </c>
      <c r="V84" s="262">
        <v>10.497792988034231</v>
      </c>
      <c r="W84" s="262">
        <v>11.23454134687119</v>
      </c>
      <c r="X84" s="262">
        <v>9.2697335926101196</v>
      </c>
      <c r="Y84" s="262">
        <v>12.621759475110229</v>
      </c>
      <c r="DA84" s="72" t="s">
        <v>239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0.40907932840519468</v>
      </c>
      <c r="H85" s="229">
        <v>0.3476251634713583</v>
      </c>
      <c r="I85" s="229">
        <v>0.52033645038099152</v>
      </c>
      <c r="J85" s="229">
        <v>0.57400616079324884</v>
      </c>
      <c r="K85" s="229">
        <v>0.3268134317650197</v>
      </c>
      <c r="L85" s="229">
        <v>0.25281950778708873</v>
      </c>
      <c r="M85" s="229">
        <v>1.608529269946082E-2</v>
      </c>
      <c r="N85" s="229">
        <v>2.2816395581593821E-2</v>
      </c>
      <c r="O85" s="229">
        <v>2.095550283907659E-2</v>
      </c>
      <c r="P85" s="229">
        <v>7.5662131873553889E-2</v>
      </c>
      <c r="Q85" s="229">
        <v>0.24256727994911281</v>
      </c>
      <c r="R85" s="229">
        <v>0.63814261646790393</v>
      </c>
      <c r="S85" s="229">
        <v>0.96816950304292237</v>
      </c>
      <c r="T85" s="229">
        <v>5.9512069123974172E-2</v>
      </c>
      <c r="U85" s="229">
        <v>0.58816539767197518</v>
      </c>
      <c r="V85" s="229">
        <v>0.8853735492881224</v>
      </c>
      <c r="W85" s="229">
        <v>0.70067123366796236</v>
      </c>
      <c r="X85" s="229">
        <v>0.15464505933461939</v>
      </c>
      <c r="Y85" s="229">
        <v>0</v>
      </c>
      <c r="DA85" s="73" t="s">
        <v>240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241</v>
      </c>
    </row>
    <row r="87" spans="1:105" ht="12" customHeight="1" x14ac:dyDescent="0.25">
      <c r="A87" s="64" t="s">
        <v>31</v>
      </c>
      <c r="B87" s="229">
        <v>0</v>
      </c>
      <c r="C87" s="229">
        <v>3.5454195330729918</v>
      </c>
      <c r="D87" s="229">
        <v>2.1921195856687929</v>
      </c>
      <c r="E87" s="229">
        <v>0.48817014050243102</v>
      </c>
      <c r="F87" s="229">
        <v>0.50677849908509154</v>
      </c>
      <c r="G87" s="229">
        <v>0.1143284309551615</v>
      </c>
      <c r="H87" s="229">
        <v>0.20619079383863159</v>
      </c>
      <c r="I87" s="229">
        <v>0.32409259143778679</v>
      </c>
      <c r="J87" s="229">
        <v>0.24854073348568401</v>
      </c>
      <c r="K87" s="229">
        <v>0.1870989731915019</v>
      </c>
      <c r="L87" s="229">
        <v>0.1257885730738659</v>
      </c>
      <c r="M87" s="229">
        <v>0.32606745120905178</v>
      </c>
      <c r="N87" s="229">
        <v>0.31416875541723838</v>
      </c>
      <c r="O87" s="229">
        <v>0.25293628163496779</v>
      </c>
      <c r="P87" s="229">
        <v>0.18950316359820479</v>
      </c>
      <c r="Q87" s="229">
        <v>0.17643274262943701</v>
      </c>
      <c r="R87" s="229">
        <v>0.1901228557054338</v>
      </c>
      <c r="S87" s="229">
        <v>0.19855748591315989</v>
      </c>
      <c r="T87" s="229">
        <v>0.1874917892399236</v>
      </c>
      <c r="U87" s="229">
        <v>0.14541563759417439</v>
      </c>
      <c r="V87" s="229">
        <v>9.342826654052587E-2</v>
      </c>
      <c r="W87" s="229">
        <v>0.137602258535093</v>
      </c>
      <c r="X87" s="229">
        <v>0.12734756116731991</v>
      </c>
      <c r="Y87" s="229">
        <v>0.13713614872820251</v>
      </c>
      <c r="DA87" s="73" t="s">
        <v>242</v>
      </c>
    </row>
    <row r="88" spans="1:105" ht="12" customHeight="1" x14ac:dyDescent="0.25">
      <c r="A88" s="64" t="s">
        <v>159</v>
      </c>
      <c r="B88" s="229">
        <v>0.82532067826800137</v>
      </c>
      <c r="C88" s="229">
        <v>4.7196228954566406</v>
      </c>
      <c r="D88" s="229">
        <v>2.2444834337480239</v>
      </c>
      <c r="E88" s="229">
        <v>0</v>
      </c>
      <c r="F88" s="229">
        <v>0</v>
      </c>
      <c r="G88" s="229">
        <v>0.17582479866519629</v>
      </c>
      <c r="H88" s="229">
        <v>0.40762543692020931</v>
      </c>
      <c r="I88" s="229">
        <v>0.56483263101950199</v>
      </c>
      <c r="J88" s="229">
        <v>0.42585362954087419</v>
      </c>
      <c r="K88" s="229">
        <v>0.1294414928896167</v>
      </c>
      <c r="L88" s="229">
        <v>0.1160312626879382</v>
      </c>
      <c r="M88" s="229">
        <v>0.59102093844241865</v>
      </c>
      <c r="N88" s="229">
        <v>0.55405513841669252</v>
      </c>
      <c r="O88" s="229">
        <v>0.45882665285420587</v>
      </c>
      <c r="P88" s="229">
        <v>0.45934406549293127</v>
      </c>
      <c r="Q88" s="229">
        <v>0.49523242475282048</v>
      </c>
      <c r="R88" s="229">
        <v>0.89872795114944526</v>
      </c>
      <c r="S88" s="229">
        <v>0.84446995819706494</v>
      </c>
      <c r="T88" s="229">
        <v>0.35617092169701009</v>
      </c>
      <c r="U88" s="229">
        <v>0.23057494751278251</v>
      </c>
      <c r="V88" s="229">
        <v>0.17733752620685159</v>
      </c>
      <c r="W88" s="229">
        <v>0.27417653648383472</v>
      </c>
      <c r="X88" s="229">
        <v>0.3936234057634313</v>
      </c>
      <c r="Y88" s="229">
        <v>0.42590943786720098</v>
      </c>
      <c r="DA88" s="73" t="s">
        <v>243</v>
      </c>
    </row>
    <row r="89" spans="1:105" ht="12" customHeight="1" x14ac:dyDescent="0.25">
      <c r="A89" s="64" t="s">
        <v>32</v>
      </c>
      <c r="B89" s="229">
        <v>0.36723316105307491</v>
      </c>
      <c r="C89" s="229">
        <v>0.42328693861209099</v>
      </c>
      <c r="D89" s="229">
        <v>0.26305010734600448</v>
      </c>
      <c r="E89" s="229">
        <v>0.13837443501172819</v>
      </c>
      <c r="F89" s="229">
        <v>0</v>
      </c>
      <c r="G89" s="229">
        <v>0</v>
      </c>
      <c r="H89" s="229">
        <v>6.3104278300323072E-2</v>
      </c>
      <c r="I89" s="229">
        <v>9.4058324197438689E-2</v>
      </c>
      <c r="J89" s="229">
        <v>3.4118089076253508E-2</v>
      </c>
      <c r="K89" s="229">
        <v>0</v>
      </c>
      <c r="L89" s="229">
        <v>0</v>
      </c>
      <c r="M89" s="229">
        <v>0.13173353893121881</v>
      </c>
      <c r="N89" s="229">
        <v>5.9523738264903051E-2</v>
      </c>
      <c r="O89" s="229">
        <v>4.54270540369726E-2</v>
      </c>
      <c r="P89" s="229">
        <v>3.1662035519063103E-2</v>
      </c>
      <c r="Q89" s="229">
        <v>2.0887327188620571E-2</v>
      </c>
      <c r="R89" s="229">
        <v>1.532637137227633E-2</v>
      </c>
      <c r="S89" s="229">
        <v>1.235895121191119E-2</v>
      </c>
      <c r="T89" s="229">
        <v>5.5097482821055178E-3</v>
      </c>
      <c r="U89" s="229">
        <v>3.8259521697480278E-3</v>
      </c>
      <c r="V89" s="229">
        <v>1.969859445202944E-3</v>
      </c>
      <c r="W89" s="229">
        <v>1.889646752036532E-3</v>
      </c>
      <c r="X89" s="229">
        <v>8.5336355278333722E-4</v>
      </c>
      <c r="Y89" s="229">
        <v>4.7951315245326573E-2</v>
      </c>
      <c r="DA89" s="73" t="s">
        <v>244</v>
      </c>
    </row>
    <row r="90" spans="1:105" ht="12" customHeight="1" x14ac:dyDescent="0.25">
      <c r="A90" s="64" t="s">
        <v>33</v>
      </c>
      <c r="B90" s="229">
        <v>13.38255090977535</v>
      </c>
      <c r="C90" s="229">
        <v>0</v>
      </c>
      <c r="D90" s="229">
        <v>3.6146907635389991</v>
      </c>
      <c r="E90" s="229">
        <v>2.6875259286930389</v>
      </c>
      <c r="F90" s="229">
        <v>1.751207762970457</v>
      </c>
      <c r="G90" s="229">
        <v>1.2494119942466131</v>
      </c>
      <c r="H90" s="229">
        <v>4.1241666609145922</v>
      </c>
      <c r="I90" s="229">
        <v>0.33750839647948261</v>
      </c>
      <c r="J90" s="229">
        <v>0.80280355873742359</v>
      </c>
      <c r="K90" s="229">
        <v>0.73884489959376931</v>
      </c>
      <c r="L90" s="229">
        <v>0.49290150040351749</v>
      </c>
      <c r="M90" s="229">
        <v>0.66638688879724495</v>
      </c>
      <c r="N90" s="229">
        <v>0.83846411069946991</v>
      </c>
      <c r="O90" s="229">
        <v>0.74451905375860572</v>
      </c>
      <c r="P90" s="229">
        <v>0.95213607235768538</v>
      </c>
      <c r="Q90" s="229">
        <v>0.82968592145610454</v>
      </c>
      <c r="R90" s="229">
        <v>0.7647806201784737</v>
      </c>
      <c r="S90" s="229">
        <v>0.66357948099328445</v>
      </c>
      <c r="T90" s="229">
        <v>1.106640765228343</v>
      </c>
      <c r="U90" s="229">
        <v>1.6274184863207619</v>
      </c>
      <c r="V90" s="229">
        <v>0.12661633762860999</v>
      </c>
      <c r="W90" s="229">
        <v>0.3849290876892148</v>
      </c>
      <c r="X90" s="229">
        <v>0.62792380230892075</v>
      </c>
      <c r="Y90" s="229">
        <v>1.7791490373698871</v>
      </c>
      <c r="DA90" s="73" t="s">
        <v>245</v>
      </c>
    </row>
    <row r="91" spans="1:105" ht="12" customHeight="1" x14ac:dyDescent="0.25">
      <c r="A91" s="64" t="s">
        <v>35</v>
      </c>
      <c r="B91" s="229">
        <v>7.3472523504868539</v>
      </c>
      <c r="C91" s="229">
        <v>8.1085756826908231</v>
      </c>
      <c r="D91" s="229">
        <v>9.7653824773174005</v>
      </c>
      <c r="E91" s="229">
        <v>13.124679775702781</v>
      </c>
      <c r="F91" s="229">
        <v>13.44935236893755</v>
      </c>
      <c r="G91" s="229">
        <v>12.50216674072635</v>
      </c>
      <c r="H91" s="229">
        <v>10.093255772632549</v>
      </c>
      <c r="I91" s="229">
        <v>12.05713233862966</v>
      </c>
      <c r="J91" s="229">
        <v>10.688087775923041</v>
      </c>
      <c r="K91" s="229">
        <v>6.7549694574646688</v>
      </c>
      <c r="L91" s="229">
        <v>7.2691708033243589</v>
      </c>
      <c r="M91" s="229">
        <v>5.937881368402385</v>
      </c>
      <c r="N91" s="229">
        <v>5.6476043186266232</v>
      </c>
      <c r="O91" s="229">
        <v>5.3538716489088252</v>
      </c>
      <c r="P91" s="229">
        <v>6.1916347195555481</v>
      </c>
      <c r="Q91" s="229">
        <v>6.5149274423984211</v>
      </c>
      <c r="R91" s="229">
        <v>6.9070258040762278</v>
      </c>
      <c r="S91" s="229">
        <v>6.0628868618803482</v>
      </c>
      <c r="T91" s="229">
        <v>8.1984868136789011</v>
      </c>
      <c r="U91" s="229">
        <v>6.7869095850043317</v>
      </c>
      <c r="V91" s="229">
        <v>5.8008821453505188</v>
      </c>
      <c r="W91" s="229">
        <v>7.189941994858045</v>
      </c>
      <c r="X91" s="229">
        <v>6.5062801235354657</v>
      </c>
      <c r="Y91" s="229">
        <v>5.7820688740635457</v>
      </c>
      <c r="DA91" s="73" t="s">
        <v>246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2.423192380379577E-3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247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2.8579727773835799</v>
      </c>
      <c r="H93" s="229">
        <v>8.0324699359461462</v>
      </c>
      <c r="I93" s="229">
        <v>5.2260454700235686</v>
      </c>
      <c r="J93" s="229">
        <v>7.0871640861888654</v>
      </c>
      <c r="K93" s="229">
        <v>10.765075748226741</v>
      </c>
      <c r="L93" s="229">
        <v>11.35200194241299</v>
      </c>
      <c r="M93" s="229">
        <v>8.4877423970891055</v>
      </c>
      <c r="N93" s="229">
        <v>8.6345237003479074</v>
      </c>
      <c r="O93" s="229">
        <v>7.3135252015055956</v>
      </c>
      <c r="P93" s="229">
        <v>5.1559957505044451</v>
      </c>
      <c r="Q93" s="229">
        <v>3.031891442163646</v>
      </c>
      <c r="R93" s="229">
        <v>2.8361128985943711E-2</v>
      </c>
      <c r="S93" s="229">
        <v>2.3713757253349441E-2</v>
      </c>
      <c r="T93" s="229">
        <v>5.496334847339019E-2</v>
      </c>
      <c r="U93" s="229">
        <v>4.6161712733497888E-2</v>
      </c>
      <c r="V93" s="229">
        <v>1.341751324427807</v>
      </c>
      <c r="W93" s="229">
        <v>0.32512650889362071</v>
      </c>
      <c r="X93" s="229">
        <v>3.6921069594306237E-2</v>
      </c>
      <c r="Y93" s="229">
        <v>3.5006458383932242</v>
      </c>
      <c r="DA93" s="73" t="s">
        <v>248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3.1207676896141092</v>
      </c>
      <c r="N94" s="229">
        <v>3.6115661121257161</v>
      </c>
      <c r="O94" s="229">
        <v>2.2645761028931068</v>
      </c>
      <c r="P94" s="229">
        <v>2.2663608977196339</v>
      </c>
      <c r="Q94" s="229">
        <v>2.1756563147226311</v>
      </c>
      <c r="R94" s="229">
        <v>1.7832978280254921</v>
      </c>
      <c r="S94" s="229">
        <v>3.216061157740977</v>
      </c>
      <c r="T94" s="229">
        <v>1.440012520424371</v>
      </c>
      <c r="U94" s="229">
        <v>1.5397698295057609</v>
      </c>
      <c r="V94" s="229">
        <v>2.0704339791465922</v>
      </c>
      <c r="W94" s="229">
        <v>2.220204079991384</v>
      </c>
      <c r="X94" s="229">
        <v>1.422139207353273</v>
      </c>
      <c r="Y94" s="229">
        <v>0.94889882344284715</v>
      </c>
      <c r="DA94" s="73" t="s">
        <v>249</v>
      </c>
    </row>
    <row r="95" spans="1:105" ht="12" customHeight="1" x14ac:dyDescent="0.25">
      <c r="A95" s="61" t="s">
        <v>207</v>
      </c>
      <c r="B95" s="263">
        <v>44.066098590330938</v>
      </c>
      <c r="C95" s="263">
        <v>41.232031659319077</v>
      </c>
      <c r="D95" s="263">
        <v>38.735497620865637</v>
      </c>
      <c r="E95" s="263">
        <v>39.483436715807613</v>
      </c>
      <c r="F95" s="263">
        <v>40.8145849766982</v>
      </c>
      <c r="G95" s="263">
        <v>34.980284757105743</v>
      </c>
      <c r="H95" s="263">
        <v>35.707374734872992</v>
      </c>
      <c r="I95" s="263">
        <v>35.765695212147982</v>
      </c>
      <c r="J95" s="263">
        <v>30.113384932899649</v>
      </c>
      <c r="K95" s="263">
        <v>20.2300392351817</v>
      </c>
      <c r="L95" s="263">
        <v>21.328214601403271</v>
      </c>
      <c r="M95" s="263">
        <v>32.059458299958848</v>
      </c>
      <c r="N95" s="263">
        <v>32.154720342646058</v>
      </c>
      <c r="O95" s="263">
        <v>28.582877149900241</v>
      </c>
      <c r="P95" s="263">
        <v>28.413020813798958</v>
      </c>
      <c r="Q95" s="263">
        <v>26.82189722662693</v>
      </c>
      <c r="R95" s="263">
        <v>26.2950920213442</v>
      </c>
      <c r="S95" s="263">
        <v>24.17546568777459</v>
      </c>
      <c r="T95" s="263">
        <v>23.558289868248341</v>
      </c>
      <c r="U95" s="263">
        <v>20.959649245114498</v>
      </c>
      <c r="V95" s="263">
        <v>16.75172438610711</v>
      </c>
      <c r="W95" s="263">
        <v>21.694387524379319</v>
      </c>
      <c r="X95" s="263">
        <v>19.856835479843699</v>
      </c>
      <c r="Y95" s="263">
        <v>21.20877789084464</v>
      </c>
      <c r="DA95" s="74" t="s">
        <v>250</v>
      </c>
    </row>
    <row r="96" spans="1:105" ht="12" hidden="1" customHeight="1" x14ac:dyDescent="0.25"/>
    <row r="98" spans="1:105" ht="15" customHeight="1" x14ac:dyDescent="0.25">
      <c r="A98" s="32" t="s">
        <v>251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1.0000000000000004</v>
      </c>
      <c r="C100" s="232">
        <f t="shared" si="2"/>
        <v>1</v>
      </c>
      <c r="D100" s="232">
        <f t="shared" si="2"/>
        <v>1.0000000000000004</v>
      </c>
      <c r="E100" s="232">
        <f t="shared" si="2"/>
        <v>1</v>
      </c>
      <c r="F100" s="232">
        <f t="shared" si="2"/>
        <v>1.0000000000000002</v>
      </c>
      <c r="G100" s="232">
        <f t="shared" si="2"/>
        <v>0.99999999999999989</v>
      </c>
      <c r="H100" s="232">
        <f t="shared" si="2"/>
        <v>1</v>
      </c>
      <c r="I100" s="232">
        <f t="shared" si="2"/>
        <v>1</v>
      </c>
      <c r="J100" s="232">
        <f t="shared" si="2"/>
        <v>1.0000000000000004</v>
      </c>
      <c r="K100" s="232">
        <f t="shared" si="2"/>
        <v>1.0000000000000002</v>
      </c>
      <c r="L100" s="232">
        <f t="shared" si="2"/>
        <v>1.0000000000000004</v>
      </c>
      <c r="M100" s="232">
        <f t="shared" si="2"/>
        <v>1</v>
      </c>
      <c r="N100" s="232">
        <f t="shared" si="2"/>
        <v>0.99999999999999978</v>
      </c>
      <c r="O100" s="232">
        <f t="shared" si="2"/>
        <v>1</v>
      </c>
      <c r="P100" s="232">
        <f t="shared" si="2"/>
        <v>1</v>
      </c>
      <c r="Q100" s="232">
        <f t="shared" si="2"/>
        <v>1.0000000000000004</v>
      </c>
      <c r="R100" s="232">
        <f t="shared" si="2"/>
        <v>0.99999999999999967</v>
      </c>
      <c r="S100" s="232">
        <f t="shared" si="2"/>
        <v>0.99999999999999989</v>
      </c>
      <c r="T100" s="232">
        <f t="shared" si="2"/>
        <v>1</v>
      </c>
      <c r="U100" s="232">
        <f t="shared" si="2"/>
        <v>1.0000000000000002</v>
      </c>
      <c r="V100" s="232">
        <f t="shared" si="2"/>
        <v>1</v>
      </c>
      <c r="W100" s="232">
        <f t="shared" si="2"/>
        <v>1.0000000000000002</v>
      </c>
      <c r="X100" s="232">
        <f t="shared" si="2"/>
        <v>0.99999999999999989</v>
      </c>
      <c r="Y100" s="232">
        <f t="shared" si="2"/>
        <v>1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3.503957713906632E-3</v>
      </c>
      <c r="C101" s="266">
        <f t="shared" si="3"/>
        <v>3.5390824763243817E-3</v>
      </c>
      <c r="D101" s="266">
        <f t="shared" si="3"/>
        <v>3.1976804879778565E-3</v>
      </c>
      <c r="E101" s="266">
        <f t="shared" si="3"/>
        <v>3.1307352301342063E-3</v>
      </c>
      <c r="F101" s="266">
        <f t="shared" si="3"/>
        <v>3.2546474228216126E-3</v>
      </c>
      <c r="G101" s="266">
        <f t="shared" si="3"/>
        <v>3.1573481881544152E-3</v>
      </c>
      <c r="H101" s="266">
        <f t="shared" si="3"/>
        <v>3.0804584237525369E-3</v>
      </c>
      <c r="I101" s="266">
        <f t="shared" si="3"/>
        <v>3.1006601352403106E-3</v>
      </c>
      <c r="J101" s="266">
        <f t="shared" si="3"/>
        <v>2.8996369865362808E-3</v>
      </c>
      <c r="K101" s="266">
        <f t="shared" si="3"/>
        <v>2.8260975936897918E-3</v>
      </c>
      <c r="L101" s="266">
        <f t="shared" si="3"/>
        <v>2.9240870511944577E-3</v>
      </c>
      <c r="M101" s="266">
        <f t="shared" si="3"/>
        <v>3.4129949524244973E-3</v>
      </c>
      <c r="N101" s="266">
        <f t="shared" si="3"/>
        <v>3.4139605742700696E-3</v>
      </c>
      <c r="O101" s="266">
        <f t="shared" si="3"/>
        <v>3.4540689944290333E-3</v>
      </c>
      <c r="P101" s="266">
        <f t="shared" si="3"/>
        <v>3.4102853153949522E-3</v>
      </c>
      <c r="Q101" s="266">
        <f t="shared" si="3"/>
        <v>3.4183039792489451E-3</v>
      </c>
      <c r="R101" s="266">
        <f t="shared" si="3"/>
        <v>3.4413034247558882E-3</v>
      </c>
      <c r="S101" s="266">
        <f t="shared" si="3"/>
        <v>3.3791105375603416E-3</v>
      </c>
      <c r="T101" s="266">
        <f t="shared" si="3"/>
        <v>3.4156064255425412E-3</v>
      </c>
      <c r="U101" s="266">
        <f t="shared" si="3"/>
        <v>3.3665000100957117E-3</v>
      </c>
      <c r="V101" s="266">
        <f t="shared" si="3"/>
        <v>3.2655725462984236E-3</v>
      </c>
      <c r="W101" s="266">
        <f t="shared" si="3"/>
        <v>3.3513477547957205E-3</v>
      </c>
      <c r="X101" s="266">
        <f t="shared" si="3"/>
        <v>3.4423075950657466E-3</v>
      </c>
      <c r="Y101" s="266">
        <f t="shared" si="3"/>
        <v>3.3564695204104317E-3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1.868777447416871E-3</v>
      </c>
      <c r="C102" s="267">
        <f t="shared" si="4"/>
        <v>1.8875106540396705E-3</v>
      </c>
      <c r="D102" s="267">
        <f t="shared" si="4"/>
        <v>1.7054295935881904E-3</v>
      </c>
      <c r="E102" s="267">
        <f t="shared" si="4"/>
        <v>1.6697254560715771E-3</v>
      </c>
      <c r="F102" s="267">
        <f t="shared" si="4"/>
        <v>1.7358119588381934E-3</v>
      </c>
      <c r="G102" s="267">
        <f t="shared" si="4"/>
        <v>1.6839190336823541E-3</v>
      </c>
      <c r="H102" s="267">
        <f t="shared" si="4"/>
        <v>1.6429111593346869E-3</v>
      </c>
      <c r="I102" s="267">
        <f t="shared" si="4"/>
        <v>1.653685405461499E-3</v>
      </c>
      <c r="J102" s="267">
        <f t="shared" si="4"/>
        <v>1.546473059486016E-3</v>
      </c>
      <c r="K102" s="267">
        <f t="shared" si="4"/>
        <v>1.50725204996789E-3</v>
      </c>
      <c r="L102" s="267">
        <f t="shared" si="4"/>
        <v>1.5595130939703773E-3</v>
      </c>
      <c r="M102" s="267">
        <f t="shared" si="4"/>
        <v>1.8202639746263993E-3</v>
      </c>
      <c r="N102" s="267">
        <f t="shared" si="4"/>
        <v>1.8207789729440364E-3</v>
      </c>
      <c r="O102" s="267">
        <f t="shared" si="4"/>
        <v>1.8421701303621507E-3</v>
      </c>
      <c r="P102" s="267">
        <f t="shared" si="4"/>
        <v>1.8188188348773082E-3</v>
      </c>
      <c r="Q102" s="267">
        <f t="shared" si="4"/>
        <v>1.8230954555994378E-3</v>
      </c>
      <c r="R102" s="267">
        <f t="shared" si="4"/>
        <v>1.835361826536474E-3</v>
      </c>
      <c r="S102" s="267">
        <f t="shared" si="4"/>
        <v>1.8021922866988493E-3</v>
      </c>
      <c r="T102" s="267">
        <f t="shared" si="4"/>
        <v>1.8216567602893554E-3</v>
      </c>
      <c r="U102" s="267">
        <f t="shared" si="4"/>
        <v>1.795466672051046E-3</v>
      </c>
      <c r="V102" s="267">
        <f t="shared" si="4"/>
        <v>1.7416386913591585E-3</v>
      </c>
      <c r="W102" s="267">
        <f t="shared" si="4"/>
        <v>1.7873854692243844E-3</v>
      </c>
      <c r="X102" s="267">
        <f t="shared" si="4"/>
        <v>1.8358973840350648E-3</v>
      </c>
      <c r="Y102" s="267">
        <f t="shared" si="4"/>
        <v>1.79011707755223E-3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4.6719436185421771E-2</v>
      </c>
      <c r="C103" s="267">
        <f t="shared" si="5"/>
        <v>4.7187766350991762E-2</v>
      </c>
      <c r="D103" s="267">
        <f t="shared" si="5"/>
        <v>4.2635739839704756E-2</v>
      </c>
      <c r="E103" s="267">
        <f t="shared" si="5"/>
        <v>4.1743136401789421E-2</v>
      </c>
      <c r="F103" s="267">
        <f t="shared" si="5"/>
        <v>4.3395298970954843E-2</v>
      </c>
      <c r="G103" s="267">
        <f t="shared" si="5"/>
        <v>4.209797584205887E-2</v>
      </c>
      <c r="H103" s="267">
        <f t="shared" si="5"/>
        <v>4.1072778983367163E-2</v>
      </c>
      <c r="I103" s="267">
        <f t="shared" si="5"/>
        <v>4.1342135136537485E-2</v>
      </c>
      <c r="J103" s="267">
        <f t="shared" si="5"/>
        <v>3.86618264871504E-2</v>
      </c>
      <c r="K103" s="267">
        <f t="shared" si="5"/>
        <v>3.7681301249197247E-2</v>
      </c>
      <c r="L103" s="267">
        <f t="shared" si="5"/>
        <v>3.898782734925945E-2</v>
      </c>
      <c r="M103" s="267">
        <f t="shared" si="5"/>
        <v>4.5506599365659969E-2</v>
      </c>
      <c r="N103" s="267">
        <f t="shared" si="5"/>
        <v>4.5519474323600928E-2</v>
      </c>
      <c r="O103" s="267">
        <f t="shared" si="5"/>
        <v>4.6054253259053789E-2</v>
      </c>
      <c r="P103" s="267">
        <f t="shared" si="5"/>
        <v>4.5470470871932712E-2</v>
      </c>
      <c r="Q103" s="267">
        <f t="shared" si="5"/>
        <v>4.5577386389985937E-2</v>
      </c>
      <c r="R103" s="267">
        <f t="shared" si="5"/>
        <v>4.5884045663411845E-2</v>
      </c>
      <c r="S103" s="267">
        <f t="shared" si="5"/>
        <v>4.5054807167471234E-2</v>
      </c>
      <c r="T103" s="267">
        <f t="shared" si="5"/>
        <v>4.5541419007233894E-2</v>
      </c>
      <c r="U103" s="267">
        <f t="shared" si="5"/>
        <v>4.4886666801276155E-2</v>
      </c>
      <c r="V103" s="267">
        <f t="shared" si="5"/>
        <v>4.3540967283978972E-2</v>
      </c>
      <c r="W103" s="267">
        <f t="shared" si="5"/>
        <v>4.46846367306096E-2</v>
      </c>
      <c r="X103" s="267">
        <f t="shared" si="5"/>
        <v>4.589743460087662E-2</v>
      </c>
      <c r="Y103" s="267">
        <f t="shared" si="5"/>
        <v>4.4752926938805754E-2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1.1679859046355447E-3</v>
      </c>
      <c r="C104" s="267">
        <f t="shared" si="6"/>
        <v>1.1796941587747939E-3</v>
      </c>
      <c r="D104" s="267">
        <f t="shared" si="6"/>
        <v>1.065893495992619E-3</v>
      </c>
      <c r="E104" s="267">
        <f t="shared" si="6"/>
        <v>1.0435784100447354E-3</v>
      </c>
      <c r="F104" s="267">
        <f t="shared" si="6"/>
        <v>1.0848824742738705E-3</v>
      </c>
      <c r="G104" s="267">
        <f t="shared" si="6"/>
        <v>1.0524493960514714E-3</v>
      </c>
      <c r="H104" s="267">
        <f t="shared" si="6"/>
        <v>1.026819474584179E-3</v>
      </c>
      <c r="I104" s="267">
        <f t="shared" si="6"/>
        <v>1.0335533784134369E-3</v>
      </c>
      <c r="J104" s="267">
        <f t="shared" si="6"/>
        <v>9.6654566217876025E-4</v>
      </c>
      <c r="K104" s="267">
        <f t="shared" si="6"/>
        <v>9.4203253122993036E-4</v>
      </c>
      <c r="L104" s="267">
        <f t="shared" si="6"/>
        <v>9.7469568373148563E-4</v>
      </c>
      <c r="M104" s="267">
        <f t="shared" si="6"/>
        <v>1.1376649841414992E-3</v>
      </c>
      <c r="N104" s="267">
        <f t="shared" si="6"/>
        <v>1.1379868580900232E-3</v>
      </c>
      <c r="O104" s="267">
        <f t="shared" si="6"/>
        <v>1.1513563314763449E-3</v>
      </c>
      <c r="P104" s="267">
        <f t="shared" si="6"/>
        <v>1.1367617717983173E-3</v>
      </c>
      <c r="Q104" s="267">
        <f t="shared" si="6"/>
        <v>1.1394346597496483E-3</v>
      </c>
      <c r="R104" s="267">
        <f t="shared" si="6"/>
        <v>1.147101141585296E-3</v>
      </c>
      <c r="S104" s="267">
        <f t="shared" si="6"/>
        <v>1.1263701791867807E-3</v>
      </c>
      <c r="T104" s="267">
        <f t="shared" si="6"/>
        <v>1.1385354751808469E-3</v>
      </c>
      <c r="U104" s="267">
        <f t="shared" si="6"/>
        <v>1.1221666700319038E-3</v>
      </c>
      <c r="V104" s="267">
        <f t="shared" si="6"/>
        <v>1.0885241820994742E-3</v>
      </c>
      <c r="W104" s="267">
        <f t="shared" si="6"/>
        <v>1.11711591826524E-3</v>
      </c>
      <c r="X104" s="267">
        <f t="shared" si="6"/>
        <v>1.1474358650219152E-3</v>
      </c>
      <c r="Y104" s="267">
        <f t="shared" si="6"/>
        <v>1.1188231734701438E-3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2.1529472266435235E-3</v>
      </c>
      <c r="C105" s="268">
        <f t="shared" si="7"/>
        <v>2.1967227105865166E-3</v>
      </c>
      <c r="D105" s="268">
        <f t="shared" si="7"/>
        <v>2.0192335022626014E-3</v>
      </c>
      <c r="E105" s="268">
        <f t="shared" si="7"/>
        <v>1.9700904563503272E-3</v>
      </c>
      <c r="F105" s="268">
        <f t="shared" si="7"/>
        <v>2.0291586401350397E-3</v>
      </c>
      <c r="G105" s="268">
        <f t="shared" si="7"/>
        <v>1.9795450965139089E-3</v>
      </c>
      <c r="H105" s="268">
        <f t="shared" si="7"/>
        <v>1.9470670582134517E-3</v>
      </c>
      <c r="I105" s="268">
        <f t="shared" si="7"/>
        <v>1.957960895445724E-3</v>
      </c>
      <c r="J105" s="268">
        <f t="shared" si="7"/>
        <v>1.8725885397507819E-3</v>
      </c>
      <c r="K105" s="268">
        <f t="shared" si="7"/>
        <v>1.8432278192005173E-3</v>
      </c>
      <c r="L105" s="268">
        <f t="shared" si="7"/>
        <v>1.8849241279464452E-3</v>
      </c>
      <c r="M105" s="268">
        <f t="shared" si="7"/>
        <v>2.0940615775057255E-3</v>
      </c>
      <c r="N105" s="268">
        <f t="shared" si="7"/>
        <v>2.0941275680536192E-3</v>
      </c>
      <c r="O105" s="268">
        <f t="shared" si="7"/>
        <v>2.1059179799264873E-3</v>
      </c>
      <c r="P105" s="268">
        <f t="shared" si="7"/>
        <v>2.0881332209023787E-3</v>
      </c>
      <c r="Q105" s="268">
        <f t="shared" si="7"/>
        <v>2.0923155864481734E-3</v>
      </c>
      <c r="R105" s="268">
        <f t="shared" si="7"/>
        <v>2.1110561929503367E-3</v>
      </c>
      <c r="S105" s="268">
        <f t="shared" si="7"/>
        <v>2.0821503167974009E-3</v>
      </c>
      <c r="T105" s="268">
        <f t="shared" si="7"/>
        <v>2.0777816505397214E-3</v>
      </c>
      <c r="U105" s="268">
        <f t="shared" si="7"/>
        <v>2.0576036643253168E-3</v>
      </c>
      <c r="V105" s="268">
        <f t="shared" si="7"/>
        <v>2.0200603135225722E-3</v>
      </c>
      <c r="W105" s="268">
        <f t="shared" si="7"/>
        <v>2.0535336757886444E-3</v>
      </c>
      <c r="X105" s="268">
        <f t="shared" si="7"/>
        <v>2.0929545134320778E-3</v>
      </c>
      <c r="Y105" s="268">
        <f t="shared" si="7"/>
        <v>2.0637975635710935E-3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0.19655629795115775</v>
      </c>
      <c r="C106" s="269">
        <f t="shared" si="8"/>
        <v>0.19770154799839762</v>
      </c>
      <c r="D106" s="269">
        <f t="shared" si="8"/>
        <v>0.18375557559225841</v>
      </c>
      <c r="E106" s="269">
        <f t="shared" si="8"/>
        <v>0.18102150341348666</v>
      </c>
      <c r="F106" s="269">
        <f t="shared" si="8"/>
        <v>0.1865086670089835</v>
      </c>
      <c r="G106" s="269">
        <f t="shared" si="8"/>
        <v>0.18196903350766971</v>
      </c>
      <c r="H106" s="269">
        <f t="shared" si="8"/>
        <v>0.17869418784221311</v>
      </c>
      <c r="I106" s="269">
        <f t="shared" si="8"/>
        <v>0.17967987168480792</v>
      </c>
      <c r="J106" s="269">
        <f t="shared" si="8"/>
        <v>0.17218852740260771</v>
      </c>
      <c r="K106" s="269">
        <f t="shared" si="8"/>
        <v>0.16984593053043304</v>
      </c>
      <c r="L106" s="269">
        <f t="shared" si="8"/>
        <v>0.1734886279964796</v>
      </c>
      <c r="M106" s="269">
        <f t="shared" si="8"/>
        <v>0.19131495279417252</v>
      </c>
      <c r="N106" s="269">
        <f t="shared" si="8"/>
        <v>0.19147224806150226</v>
      </c>
      <c r="O106" s="269">
        <f t="shared" si="8"/>
        <v>0.19267579279660618</v>
      </c>
      <c r="P106" s="269">
        <f t="shared" si="8"/>
        <v>0.19116490213685486</v>
      </c>
      <c r="Q106" s="269">
        <f t="shared" si="8"/>
        <v>0.19150132786279858</v>
      </c>
      <c r="R106" s="269">
        <f t="shared" si="8"/>
        <v>0.19270215844615599</v>
      </c>
      <c r="S106" s="269">
        <f t="shared" si="8"/>
        <v>0.18997533144125281</v>
      </c>
      <c r="T106" s="269">
        <f t="shared" si="8"/>
        <v>0.19044128550525041</v>
      </c>
      <c r="U106" s="269">
        <f t="shared" si="8"/>
        <v>0.18894622935451197</v>
      </c>
      <c r="V106" s="269">
        <f t="shared" si="8"/>
        <v>0.18634858290510792</v>
      </c>
      <c r="W106" s="269">
        <f t="shared" si="8"/>
        <v>0.18859180658039132</v>
      </c>
      <c r="X106" s="269">
        <f t="shared" si="8"/>
        <v>0.19167553286217473</v>
      </c>
      <c r="Y106" s="269">
        <f t="shared" si="8"/>
        <v>0.18870560908376205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0.23563132222270022</v>
      </c>
      <c r="C107" s="269">
        <f t="shared" si="9"/>
        <v>0.22986584300921248</v>
      </c>
      <c r="D107" s="269">
        <f t="shared" si="9"/>
        <v>0.2874856426339697</v>
      </c>
      <c r="E107" s="269">
        <f t="shared" si="9"/>
        <v>0.30798260475463718</v>
      </c>
      <c r="F107" s="269">
        <f t="shared" si="9"/>
        <v>0.2886367485821118</v>
      </c>
      <c r="G107" s="269">
        <f t="shared" si="9"/>
        <v>0.30192616266708422</v>
      </c>
      <c r="H107" s="269">
        <f t="shared" si="9"/>
        <v>0.30408968010913046</v>
      </c>
      <c r="I107" s="269">
        <f t="shared" si="9"/>
        <v>0.30770366252663967</v>
      </c>
      <c r="J107" s="269">
        <f t="shared" si="9"/>
        <v>0.33347337205149113</v>
      </c>
      <c r="K107" s="269">
        <f t="shared" si="9"/>
        <v>0.33332157106653898</v>
      </c>
      <c r="L107" s="269">
        <f t="shared" si="9"/>
        <v>0.31942866908198786</v>
      </c>
      <c r="M107" s="269">
        <f t="shared" si="9"/>
        <v>0.2493394762950705</v>
      </c>
      <c r="N107" s="269">
        <f t="shared" si="9"/>
        <v>0.24752822014452602</v>
      </c>
      <c r="O107" s="269">
        <f t="shared" si="9"/>
        <v>0.24602684187762291</v>
      </c>
      <c r="P107" s="269">
        <f t="shared" si="9"/>
        <v>0.25630289925980776</v>
      </c>
      <c r="Q107" s="269">
        <f t="shared" si="9"/>
        <v>0.25834280811236898</v>
      </c>
      <c r="R107" s="269">
        <f t="shared" si="9"/>
        <v>0.25826669872647873</v>
      </c>
      <c r="S107" s="269">
        <f t="shared" si="9"/>
        <v>0.26465775267497527</v>
      </c>
      <c r="T107" s="269">
        <f t="shared" si="9"/>
        <v>0.26746961719096035</v>
      </c>
      <c r="U107" s="269">
        <f t="shared" si="9"/>
        <v>0.27210747809463415</v>
      </c>
      <c r="V107" s="269">
        <f t="shared" si="9"/>
        <v>0.28180663706531139</v>
      </c>
      <c r="W107" s="269">
        <f t="shared" si="9"/>
        <v>0.2742719784108732</v>
      </c>
      <c r="X107" s="269">
        <f t="shared" si="9"/>
        <v>0.2628359124363478</v>
      </c>
      <c r="Y107" s="269">
        <f t="shared" si="9"/>
        <v>0.2651581673206892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0.35463793813665179</v>
      </c>
      <c r="C108" s="269">
        <f t="shared" si="10"/>
        <v>0.36611821253245092</v>
      </c>
      <c r="D108" s="269">
        <f t="shared" si="10"/>
        <v>0.33596847118753592</v>
      </c>
      <c r="E108" s="269">
        <f t="shared" si="10"/>
        <v>0.32583531485742107</v>
      </c>
      <c r="F108" s="269">
        <f t="shared" si="10"/>
        <v>0.33568410712799657</v>
      </c>
      <c r="G108" s="269">
        <f t="shared" si="10"/>
        <v>0.32718105230952682</v>
      </c>
      <c r="H108" s="269">
        <f t="shared" si="10"/>
        <v>0.32202746959466666</v>
      </c>
      <c r="I108" s="269">
        <f t="shared" si="10"/>
        <v>0.3239062349672775</v>
      </c>
      <c r="J108" s="269">
        <f t="shared" si="10"/>
        <v>0.30986224979427807</v>
      </c>
      <c r="K108" s="269">
        <f t="shared" si="10"/>
        <v>0.30529029322678675</v>
      </c>
      <c r="L108" s="269">
        <f t="shared" si="10"/>
        <v>0.31190302797603625</v>
      </c>
      <c r="M108" s="269">
        <f t="shared" si="10"/>
        <v>0.346427717728644</v>
      </c>
      <c r="N108" s="269">
        <f t="shared" si="10"/>
        <v>0.34662649000954698</v>
      </c>
      <c r="O108" s="269">
        <f t="shared" si="10"/>
        <v>0.34847624454170878</v>
      </c>
      <c r="P108" s="269">
        <f t="shared" si="10"/>
        <v>0.34535550754833572</v>
      </c>
      <c r="Q108" s="269">
        <f t="shared" si="10"/>
        <v>0.34603489001177679</v>
      </c>
      <c r="R108" s="269">
        <f t="shared" si="10"/>
        <v>0.34909680642649371</v>
      </c>
      <c r="S108" s="269">
        <f t="shared" si="10"/>
        <v>0.3444842643947405</v>
      </c>
      <c r="T108" s="269">
        <f t="shared" si="10"/>
        <v>0.34372781722141582</v>
      </c>
      <c r="U108" s="269">
        <f t="shared" si="10"/>
        <v>0.34038045841648817</v>
      </c>
      <c r="V108" s="269">
        <f t="shared" si="10"/>
        <v>0.33414114545053036</v>
      </c>
      <c r="W108" s="269">
        <f t="shared" si="10"/>
        <v>0.33965934724970193</v>
      </c>
      <c r="X108" s="269">
        <f t="shared" si="10"/>
        <v>0.34613860396900864</v>
      </c>
      <c r="Y108" s="269">
        <f t="shared" si="10"/>
        <v>0.34132616451759301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6.5265424816952605E-2</v>
      </c>
      <c r="C109" s="270">
        <f t="shared" si="11"/>
        <v>9.8131473379358625E-2</v>
      </c>
      <c r="D109" s="270">
        <f t="shared" si="11"/>
        <v>9.0376214668243762E-2</v>
      </c>
      <c r="E109" s="270">
        <f t="shared" si="11"/>
        <v>7.4698387815509998E-2</v>
      </c>
      <c r="F109" s="270">
        <f t="shared" si="11"/>
        <v>7.1529592904484476E-2</v>
      </c>
      <c r="G109" s="270">
        <f t="shared" si="11"/>
        <v>9.6319263708361649E-2</v>
      </c>
      <c r="H109" s="270">
        <f t="shared" si="11"/>
        <v>0.10298264214124847</v>
      </c>
      <c r="I109" s="270">
        <f t="shared" si="11"/>
        <v>0.10081412945586141</v>
      </c>
      <c r="J109" s="270">
        <f t="shared" si="11"/>
        <v>0.11266293604185214</v>
      </c>
      <c r="K109" s="270">
        <f t="shared" si="11"/>
        <v>0.13311908389613522</v>
      </c>
      <c r="L109" s="270">
        <f t="shared" si="11"/>
        <v>0.13683997159731917</v>
      </c>
      <c r="M109" s="270">
        <f t="shared" si="11"/>
        <v>8.5020144943347017E-2</v>
      </c>
      <c r="N109" s="270">
        <f t="shared" si="11"/>
        <v>8.1604298755950266E-2</v>
      </c>
      <c r="O109" s="270">
        <f t="shared" si="11"/>
        <v>8.1632489402282696E-2</v>
      </c>
      <c r="P109" s="270">
        <f t="shared" si="11"/>
        <v>8.3520264740356343E-2</v>
      </c>
      <c r="Q109" s="270">
        <f t="shared" si="11"/>
        <v>8.6459469700318203E-2</v>
      </c>
      <c r="R109" s="270">
        <f t="shared" si="11"/>
        <v>8.4265279409717023E-2</v>
      </c>
      <c r="S109" s="270">
        <f t="shared" si="11"/>
        <v>9.4897025357235917E-2</v>
      </c>
      <c r="T109" s="270">
        <f t="shared" si="11"/>
        <v>0.10657371461456673</v>
      </c>
      <c r="U109" s="270">
        <f t="shared" si="11"/>
        <v>0.10860934095133852</v>
      </c>
      <c r="V109" s="270">
        <f t="shared" si="11"/>
        <v>0.12702944828578658</v>
      </c>
      <c r="W109" s="270">
        <f t="shared" si="11"/>
        <v>0.10926694110969377</v>
      </c>
      <c r="X109" s="270">
        <f t="shared" si="11"/>
        <v>0.10135757612609794</v>
      </c>
      <c r="Y109" s="270">
        <f t="shared" si="11"/>
        <v>0.10578083363958719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0.28937251331969915</v>
      </c>
      <c r="C110" s="270">
        <f t="shared" si="12"/>
        <v>0.26798673915309223</v>
      </c>
      <c r="D110" s="270">
        <f t="shared" si="12"/>
        <v>0.2455922565192922</v>
      </c>
      <c r="E110" s="270">
        <f t="shared" si="12"/>
        <v>0.25113692704191104</v>
      </c>
      <c r="F110" s="270">
        <f t="shared" si="12"/>
        <v>0.2641545142235121</v>
      </c>
      <c r="G110" s="270">
        <f t="shared" si="12"/>
        <v>0.2308617886011651</v>
      </c>
      <c r="H110" s="270">
        <f t="shared" si="12"/>
        <v>0.21904482745341822</v>
      </c>
      <c r="I110" s="270">
        <f t="shared" si="12"/>
        <v>0.22309210551141606</v>
      </c>
      <c r="J110" s="270">
        <f t="shared" si="12"/>
        <v>0.19719931375242594</v>
      </c>
      <c r="K110" s="270">
        <f t="shared" si="12"/>
        <v>0.17217120933065144</v>
      </c>
      <c r="L110" s="270">
        <f t="shared" si="12"/>
        <v>0.17506305637871714</v>
      </c>
      <c r="M110" s="270">
        <f t="shared" si="12"/>
        <v>0.26140757278529697</v>
      </c>
      <c r="N110" s="270">
        <f t="shared" si="12"/>
        <v>0.26502219125359666</v>
      </c>
      <c r="O110" s="270">
        <f t="shared" si="12"/>
        <v>0.2668437551394261</v>
      </c>
      <c r="P110" s="270">
        <f t="shared" si="12"/>
        <v>0.26183524280797937</v>
      </c>
      <c r="Q110" s="270">
        <f t="shared" si="12"/>
        <v>0.25957542031145858</v>
      </c>
      <c r="R110" s="270">
        <f t="shared" si="12"/>
        <v>0.26483152701677676</v>
      </c>
      <c r="S110" s="270">
        <f t="shared" si="12"/>
        <v>0.24958723903750454</v>
      </c>
      <c r="T110" s="270">
        <f t="shared" si="12"/>
        <v>0.23715410260684913</v>
      </c>
      <c r="U110" s="270">
        <f t="shared" si="12"/>
        <v>0.23177111746514961</v>
      </c>
      <c r="V110" s="270">
        <f t="shared" si="12"/>
        <v>0.2071116971647437</v>
      </c>
      <c r="W110" s="270">
        <f t="shared" si="12"/>
        <v>0.23039240614000811</v>
      </c>
      <c r="X110" s="270">
        <f t="shared" si="12"/>
        <v>0.24478102784291067</v>
      </c>
      <c r="Y110" s="270">
        <f t="shared" si="12"/>
        <v>0.2355453308780058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0.1577613372114664</v>
      </c>
      <c r="C111" s="269">
        <f t="shared" si="13"/>
        <v>0.15032362010922184</v>
      </c>
      <c r="D111" s="269">
        <f t="shared" si="13"/>
        <v>0.14216633366671025</v>
      </c>
      <c r="E111" s="269">
        <f t="shared" si="13"/>
        <v>0.13560331102006495</v>
      </c>
      <c r="F111" s="269">
        <f t="shared" si="13"/>
        <v>0.13767067781388492</v>
      </c>
      <c r="G111" s="269">
        <f t="shared" si="13"/>
        <v>0.13895251395925826</v>
      </c>
      <c r="H111" s="269">
        <f t="shared" si="13"/>
        <v>0.14641862735473773</v>
      </c>
      <c r="I111" s="269">
        <f t="shared" si="13"/>
        <v>0.13962223587017661</v>
      </c>
      <c r="J111" s="269">
        <f t="shared" si="13"/>
        <v>0.13852878001652133</v>
      </c>
      <c r="K111" s="269">
        <f t="shared" si="13"/>
        <v>0.14674229393295621</v>
      </c>
      <c r="L111" s="269">
        <f t="shared" si="13"/>
        <v>0.14884862763939447</v>
      </c>
      <c r="M111" s="269">
        <f t="shared" si="13"/>
        <v>0.15894626832775491</v>
      </c>
      <c r="N111" s="269">
        <f t="shared" si="13"/>
        <v>0.16038671348746597</v>
      </c>
      <c r="O111" s="269">
        <f t="shared" si="13"/>
        <v>0.15821335408881435</v>
      </c>
      <c r="P111" s="269">
        <f t="shared" si="13"/>
        <v>0.15325222104009606</v>
      </c>
      <c r="Q111" s="269">
        <f t="shared" si="13"/>
        <v>0.15007043794202402</v>
      </c>
      <c r="R111" s="269">
        <f t="shared" si="13"/>
        <v>0.14551546815163138</v>
      </c>
      <c r="S111" s="269">
        <f t="shared" si="13"/>
        <v>0.14743802100131673</v>
      </c>
      <c r="T111" s="269">
        <f t="shared" si="13"/>
        <v>0.14436628076358698</v>
      </c>
      <c r="U111" s="269">
        <f t="shared" si="13"/>
        <v>0.14533743031658591</v>
      </c>
      <c r="V111" s="269">
        <f t="shared" si="13"/>
        <v>0.14604687156179191</v>
      </c>
      <c r="W111" s="269">
        <f t="shared" si="13"/>
        <v>0.14448284821035021</v>
      </c>
      <c r="X111" s="269">
        <f t="shared" si="13"/>
        <v>0.1449339207740373</v>
      </c>
      <c r="Y111" s="269">
        <f t="shared" si="13"/>
        <v>0.15172792480414612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1.9874496955714378E-2</v>
      </c>
      <c r="C112" s="270">
        <f t="shared" si="14"/>
        <v>3.041293932186007E-2</v>
      </c>
      <c r="D112" s="270">
        <f t="shared" si="14"/>
        <v>2.8098163066336706E-2</v>
      </c>
      <c r="E112" s="270">
        <f t="shared" si="14"/>
        <v>2.3338938295536245E-2</v>
      </c>
      <c r="F112" s="270">
        <f t="shared" si="14"/>
        <v>2.2516716066247434E-2</v>
      </c>
      <c r="G112" s="270">
        <f t="shared" si="14"/>
        <v>3.0320227259328088E-2</v>
      </c>
      <c r="H112" s="270">
        <f t="shared" si="14"/>
        <v>3.2292624999817103E-2</v>
      </c>
      <c r="I112" s="270">
        <f t="shared" si="14"/>
        <v>3.158284306778502E-2</v>
      </c>
      <c r="J112" s="270">
        <f t="shared" si="14"/>
        <v>3.5397937032937365E-2</v>
      </c>
      <c r="K112" s="270">
        <f t="shared" si="14"/>
        <v>4.1904399191685197E-2</v>
      </c>
      <c r="L112" s="270">
        <f t="shared" si="14"/>
        <v>4.3075693036371633E-2</v>
      </c>
      <c r="M112" s="270">
        <f t="shared" si="14"/>
        <v>2.6411406295951692E-2</v>
      </c>
      <c r="N112" s="270">
        <f t="shared" si="14"/>
        <v>2.5524269058514515E-2</v>
      </c>
      <c r="O112" s="270">
        <f t="shared" si="14"/>
        <v>2.5562688895580773E-2</v>
      </c>
      <c r="P112" s="270">
        <f t="shared" si="14"/>
        <v>2.6206216640341316E-2</v>
      </c>
      <c r="Q112" s="270">
        <f t="shared" si="14"/>
        <v>2.7161697327489871E-2</v>
      </c>
      <c r="R112" s="270">
        <f t="shared" si="14"/>
        <v>2.6490348259426196E-2</v>
      </c>
      <c r="S112" s="270">
        <f t="shared" si="14"/>
        <v>2.9837805177800446E-2</v>
      </c>
      <c r="T112" s="270">
        <f t="shared" si="14"/>
        <v>3.3534661809734592E-2</v>
      </c>
      <c r="U112" s="270">
        <f t="shared" si="14"/>
        <v>3.4177362108496187E-2</v>
      </c>
      <c r="V112" s="270">
        <f t="shared" si="14"/>
        <v>3.9979771391445838E-2</v>
      </c>
      <c r="W112" s="270">
        <f t="shared" si="14"/>
        <v>3.4390567307304221E-2</v>
      </c>
      <c r="X112" s="270">
        <f t="shared" si="14"/>
        <v>3.1903697500242086E-2</v>
      </c>
      <c r="Y112" s="270">
        <f t="shared" si="14"/>
        <v>3.3137464535754578E-2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4.5808081426003122E-2</v>
      </c>
      <c r="C113" s="270">
        <f t="shared" si="15"/>
        <v>3.4709033697121847E-2</v>
      </c>
      <c r="D113" s="270">
        <f t="shared" si="15"/>
        <v>3.6298744718979627E-2</v>
      </c>
      <c r="E113" s="270">
        <f t="shared" si="15"/>
        <v>3.3000962367415773E-2</v>
      </c>
      <c r="F113" s="270">
        <f t="shared" si="15"/>
        <v>3.2001074210157236E-2</v>
      </c>
      <c r="G113" s="270">
        <f t="shared" si="15"/>
        <v>3.5959576938812882E-2</v>
      </c>
      <c r="H113" s="270">
        <f t="shared" si="15"/>
        <v>4.5034535999102156E-2</v>
      </c>
      <c r="I113" s="270">
        <f t="shared" si="15"/>
        <v>3.764177914607042E-2</v>
      </c>
      <c r="J113" s="270">
        <f t="shared" si="15"/>
        <v>4.0986101253357367E-2</v>
      </c>
      <c r="K113" s="270">
        <f t="shared" si="15"/>
        <v>5.0640323108821751E-2</v>
      </c>
      <c r="L113" s="270">
        <f t="shared" si="15"/>
        <v>5.0665041853895892E-2</v>
      </c>
      <c r="M113" s="270">
        <f t="shared" si="15"/>
        <v>4.9768358819996812E-2</v>
      </c>
      <c r="N113" s="270">
        <f t="shared" si="15"/>
        <v>5.121129838448002E-2</v>
      </c>
      <c r="O113" s="270">
        <f t="shared" si="15"/>
        <v>4.846445517084727E-2</v>
      </c>
      <c r="P113" s="270">
        <f t="shared" si="15"/>
        <v>4.4509491664205113E-2</v>
      </c>
      <c r="Q113" s="270">
        <f t="shared" si="15"/>
        <v>4.1124745935984294E-2</v>
      </c>
      <c r="R113" s="270">
        <f t="shared" si="15"/>
        <v>3.5610852577531889E-2</v>
      </c>
      <c r="S113" s="270">
        <f t="shared" si="15"/>
        <v>3.8987764013633165E-2</v>
      </c>
      <c r="T113" s="270">
        <f t="shared" si="15"/>
        <v>3.6161284260713938E-2</v>
      </c>
      <c r="U113" s="270">
        <f t="shared" si="15"/>
        <v>3.8187003536696434E-2</v>
      </c>
      <c r="V113" s="270">
        <f t="shared" si="15"/>
        <v>4.0862025009148213E-2</v>
      </c>
      <c r="W113" s="270">
        <f t="shared" si="15"/>
        <v>3.7560780874851978E-2</v>
      </c>
      <c r="X113" s="270">
        <f t="shared" si="15"/>
        <v>3.5972656273211043E-2</v>
      </c>
      <c r="Y113" s="270">
        <f t="shared" si="15"/>
        <v>4.4244649423055525E-2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9.2078758829748891E-2</v>
      </c>
      <c r="C114" s="271">
        <f t="shared" si="16"/>
        <v>8.5201647090239918E-2</v>
      </c>
      <c r="D114" s="271">
        <f t="shared" si="16"/>
        <v>7.7769425881393919E-2</v>
      </c>
      <c r="E114" s="271">
        <f t="shared" si="16"/>
        <v>7.9263410357112943E-2</v>
      </c>
      <c r="F114" s="271">
        <f t="shared" si="16"/>
        <v>8.3152887537480236E-2</v>
      </c>
      <c r="G114" s="271">
        <f t="shared" si="16"/>
        <v>7.2672709761117296E-2</v>
      </c>
      <c r="H114" s="271">
        <f t="shared" si="16"/>
        <v>6.9091466355818462E-2</v>
      </c>
      <c r="I114" s="271">
        <f t="shared" si="16"/>
        <v>7.039761365632119E-2</v>
      </c>
      <c r="J114" s="271">
        <f t="shared" si="16"/>
        <v>6.2144741730226612E-2</v>
      </c>
      <c r="K114" s="271">
        <f t="shared" si="16"/>
        <v>5.4197571632449267E-2</v>
      </c>
      <c r="L114" s="271">
        <f t="shared" si="16"/>
        <v>5.5107892749126933E-2</v>
      </c>
      <c r="M114" s="271">
        <f t="shared" si="16"/>
        <v>8.2766503211806411E-2</v>
      </c>
      <c r="N114" s="271">
        <f t="shared" si="16"/>
        <v>8.3651146044471422E-2</v>
      </c>
      <c r="O114" s="271">
        <f t="shared" si="16"/>
        <v>8.4186210022386299E-2</v>
      </c>
      <c r="P114" s="271">
        <f t="shared" si="16"/>
        <v>8.2536512735549628E-2</v>
      </c>
      <c r="Q114" s="271">
        <f t="shared" si="16"/>
        <v>8.1783994678549854E-2</v>
      </c>
      <c r="R114" s="271">
        <f t="shared" si="16"/>
        <v>8.3414267314673288E-2</v>
      </c>
      <c r="S114" s="271">
        <f t="shared" si="16"/>
        <v>7.8612451809883119E-2</v>
      </c>
      <c r="T114" s="271">
        <f t="shared" si="16"/>
        <v>7.4670334693138468E-2</v>
      </c>
      <c r="U114" s="271">
        <f t="shared" si="16"/>
        <v>7.2973064671393292E-2</v>
      </c>
      <c r="V114" s="271">
        <f t="shared" si="16"/>
        <v>6.5205075161197834E-2</v>
      </c>
      <c r="W114" s="271">
        <f t="shared" si="16"/>
        <v>7.2531500028194029E-2</v>
      </c>
      <c r="X114" s="271">
        <f t="shared" si="16"/>
        <v>7.7057567000584165E-2</v>
      </c>
      <c r="Y114" s="271">
        <f t="shared" si="16"/>
        <v>7.4345810845336008E-2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</v>
      </c>
      <c r="C117" s="232">
        <f t="shared" si="17"/>
        <v>1</v>
      </c>
      <c r="D117" s="232">
        <f t="shared" si="17"/>
        <v>1</v>
      </c>
      <c r="E117" s="232">
        <f t="shared" si="17"/>
        <v>0.99999999999999989</v>
      </c>
      <c r="F117" s="232">
        <f t="shared" si="17"/>
        <v>0.99999999999999978</v>
      </c>
      <c r="G117" s="232">
        <f t="shared" si="17"/>
        <v>1</v>
      </c>
      <c r="H117" s="232">
        <f t="shared" si="17"/>
        <v>1</v>
      </c>
      <c r="I117" s="232">
        <f t="shared" si="17"/>
        <v>1</v>
      </c>
      <c r="J117" s="232">
        <f t="shared" si="17"/>
        <v>0.99999999999999989</v>
      </c>
      <c r="K117" s="232">
        <f t="shared" si="17"/>
        <v>0.99999999999999978</v>
      </c>
      <c r="L117" s="232">
        <f t="shared" si="17"/>
        <v>1</v>
      </c>
      <c r="M117" s="232">
        <f t="shared" si="17"/>
        <v>1</v>
      </c>
      <c r="N117" s="232">
        <f t="shared" si="17"/>
        <v>1</v>
      </c>
      <c r="O117" s="232">
        <f t="shared" si="17"/>
        <v>0.99999999999999989</v>
      </c>
      <c r="P117" s="232">
        <f t="shared" si="17"/>
        <v>1.0000000000000002</v>
      </c>
      <c r="Q117" s="232">
        <f t="shared" si="17"/>
        <v>0.99999999999999978</v>
      </c>
      <c r="R117" s="232">
        <f t="shared" si="17"/>
        <v>1.0000000000000002</v>
      </c>
      <c r="S117" s="232">
        <f t="shared" si="17"/>
        <v>0.99999999999999989</v>
      </c>
      <c r="T117" s="232">
        <f t="shared" si="17"/>
        <v>1</v>
      </c>
      <c r="U117" s="232">
        <f t="shared" si="17"/>
        <v>1</v>
      </c>
      <c r="V117" s="232">
        <f t="shared" si="17"/>
        <v>1.0000000000000002</v>
      </c>
      <c r="W117" s="232">
        <f t="shared" si="17"/>
        <v>1.0000000000000002</v>
      </c>
      <c r="X117" s="232">
        <f t="shared" si="17"/>
        <v>1</v>
      </c>
      <c r="Y117" s="232">
        <f t="shared" si="17"/>
        <v>0.99999999999999978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2.7946347774370022E-3</v>
      </c>
      <c r="C118" s="266">
        <f t="shared" si="18"/>
        <v>2.7936558749577936E-3</v>
      </c>
      <c r="D118" s="266">
        <f t="shared" si="18"/>
        <v>2.733444614421376E-3</v>
      </c>
      <c r="E118" s="266">
        <f t="shared" si="18"/>
        <v>2.7426367580833011E-3</v>
      </c>
      <c r="F118" s="266">
        <f t="shared" si="18"/>
        <v>2.7679539275563222E-3</v>
      </c>
      <c r="G118" s="266">
        <f t="shared" si="18"/>
        <v>2.7347405800895522E-3</v>
      </c>
      <c r="H118" s="266">
        <f t="shared" si="18"/>
        <v>2.6984538689419817E-3</v>
      </c>
      <c r="I118" s="266">
        <f t="shared" si="18"/>
        <v>2.7158049730644841E-3</v>
      </c>
      <c r="J118" s="266">
        <f t="shared" si="18"/>
        <v>2.65727583823816E-3</v>
      </c>
      <c r="K118" s="266">
        <f t="shared" si="18"/>
        <v>2.6134207748385917E-3</v>
      </c>
      <c r="L118" s="266">
        <f t="shared" si="18"/>
        <v>2.6383750723634131E-3</v>
      </c>
      <c r="M118" s="266">
        <f t="shared" si="18"/>
        <v>2.769144034807095E-3</v>
      </c>
      <c r="N118" s="266">
        <f t="shared" si="18"/>
        <v>2.7679386850755863E-3</v>
      </c>
      <c r="O118" s="266">
        <f t="shared" si="18"/>
        <v>2.784882046702763E-3</v>
      </c>
      <c r="P118" s="266">
        <f t="shared" si="18"/>
        <v>2.7807889872818506E-3</v>
      </c>
      <c r="Q118" s="266">
        <f t="shared" si="18"/>
        <v>2.7856652732174037E-3</v>
      </c>
      <c r="R118" s="266">
        <f t="shared" si="18"/>
        <v>2.7955249571519885E-3</v>
      </c>
      <c r="S118" s="266">
        <f t="shared" si="18"/>
        <v>2.7717516989056099E-3</v>
      </c>
      <c r="T118" s="266">
        <f t="shared" si="18"/>
        <v>2.7949624074621159E-3</v>
      </c>
      <c r="U118" s="266">
        <f t="shared" si="18"/>
        <v>2.7770649648525682E-3</v>
      </c>
      <c r="V118" s="266">
        <f t="shared" si="18"/>
        <v>2.7388582487658675E-3</v>
      </c>
      <c r="W118" s="266">
        <f t="shared" si="18"/>
        <v>2.773019813895986E-3</v>
      </c>
      <c r="X118" s="266">
        <f t="shared" si="18"/>
        <v>2.8000486295088438E-3</v>
      </c>
      <c r="Y118" s="266">
        <f t="shared" si="18"/>
        <v>2.7619070498860194E-3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2.0649389723241666E-3</v>
      </c>
      <c r="C119" s="267">
        <f t="shared" si="19"/>
        <v>2.0642156671195847E-3</v>
      </c>
      <c r="D119" s="267">
        <f t="shared" si="19"/>
        <v>2.0197259257557988E-3</v>
      </c>
      <c r="E119" s="267">
        <f t="shared" si="19"/>
        <v>2.0265179458938015E-3</v>
      </c>
      <c r="F119" s="267">
        <f t="shared" si="19"/>
        <v>2.0452246514482656E-3</v>
      </c>
      <c r="G119" s="267">
        <f t="shared" si="19"/>
        <v>2.0206835070600252E-3</v>
      </c>
      <c r="H119" s="267">
        <f t="shared" si="19"/>
        <v>1.9938714725748585E-3</v>
      </c>
      <c r="I119" s="267">
        <f t="shared" si="19"/>
        <v>2.0066920999443722E-3</v>
      </c>
      <c r="J119" s="267">
        <f t="shared" si="19"/>
        <v>1.9634452712370691E-3</v>
      </c>
      <c r="K119" s="267">
        <f t="shared" si="19"/>
        <v>1.9310410264038445E-3</v>
      </c>
      <c r="L119" s="267">
        <f t="shared" si="19"/>
        <v>1.9494796080396285E-3</v>
      </c>
      <c r="M119" s="267">
        <f t="shared" si="19"/>
        <v>2.0461040145991157E-3</v>
      </c>
      <c r="N119" s="267">
        <f t="shared" si="19"/>
        <v>2.0452133888701407E-3</v>
      </c>
      <c r="O119" s="267">
        <f t="shared" si="19"/>
        <v>2.0577327377412757E-3</v>
      </c>
      <c r="P119" s="267">
        <f t="shared" si="19"/>
        <v>2.0547084005425407E-3</v>
      </c>
      <c r="Q119" s="267">
        <f t="shared" si="19"/>
        <v>2.0583114591424742E-3</v>
      </c>
      <c r="R119" s="267">
        <f t="shared" si="19"/>
        <v>2.0655967208073269E-3</v>
      </c>
      <c r="S119" s="267">
        <f t="shared" si="19"/>
        <v>2.0480308020517121E-3</v>
      </c>
      <c r="T119" s="267">
        <f t="shared" si="19"/>
        <v>2.0651810561960293E-3</v>
      </c>
      <c r="U119" s="267">
        <f t="shared" si="19"/>
        <v>2.0519567425763123E-3</v>
      </c>
      <c r="V119" s="267">
        <f t="shared" si="19"/>
        <v>2.023726027890829E-3</v>
      </c>
      <c r="W119" s="267">
        <f t="shared" si="19"/>
        <v>2.0489678046561877E-3</v>
      </c>
      <c r="X119" s="267">
        <f t="shared" si="19"/>
        <v>2.0689392353366348E-3</v>
      </c>
      <c r="Y119" s="267">
        <f t="shared" si="19"/>
        <v>2.0407566495958956E-3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5.1623474308104156E-2</v>
      </c>
      <c r="C120" s="267">
        <f t="shared" si="20"/>
        <v>5.160539167798963E-2</v>
      </c>
      <c r="D120" s="267">
        <f t="shared" si="20"/>
        <v>5.0493148143894995E-2</v>
      </c>
      <c r="E120" s="267">
        <f t="shared" si="20"/>
        <v>5.0662948647345017E-2</v>
      </c>
      <c r="F120" s="267">
        <f t="shared" si="20"/>
        <v>5.1130616286206625E-2</v>
      </c>
      <c r="G120" s="267">
        <f t="shared" si="20"/>
        <v>5.0517087676500629E-2</v>
      </c>
      <c r="H120" s="267">
        <f t="shared" si="20"/>
        <v>4.9846786814371456E-2</v>
      </c>
      <c r="I120" s="267">
        <f t="shared" si="20"/>
        <v>5.0167302498609331E-2</v>
      </c>
      <c r="J120" s="267">
        <f t="shared" si="20"/>
        <v>4.9086131780926745E-2</v>
      </c>
      <c r="K120" s="267">
        <f t="shared" si="20"/>
        <v>4.8276025660096124E-2</v>
      </c>
      <c r="L120" s="267">
        <f t="shared" si="20"/>
        <v>4.8736990200990739E-2</v>
      </c>
      <c r="M120" s="267">
        <f t="shared" si="20"/>
        <v>5.1152600364977888E-2</v>
      </c>
      <c r="N120" s="267">
        <f t="shared" si="20"/>
        <v>5.1130334721753511E-2</v>
      </c>
      <c r="O120" s="267">
        <f t="shared" si="20"/>
        <v>5.144331844353188E-2</v>
      </c>
      <c r="P120" s="267">
        <f t="shared" si="20"/>
        <v>5.1367710013563536E-2</v>
      </c>
      <c r="Q120" s="267">
        <f t="shared" si="20"/>
        <v>5.1457786478561876E-2</v>
      </c>
      <c r="R120" s="267">
        <f t="shared" si="20"/>
        <v>5.1639918020183181E-2</v>
      </c>
      <c r="S120" s="267">
        <f t="shared" si="20"/>
        <v>5.1200770051292796E-2</v>
      </c>
      <c r="T120" s="267">
        <f t="shared" si="20"/>
        <v>5.1629526404900733E-2</v>
      </c>
      <c r="U120" s="267">
        <f t="shared" si="20"/>
        <v>5.1298918564407804E-2</v>
      </c>
      <c r="V120" s="267">
        <f t="shared" si="20"/>
        <v>5.0593150697270738E-2</v>
      </c>
      <c r="W120" s="267">
        <f t="shared" si="20"/>
        <v>5.1224195116404705E-2</v>
      </c>
      <c r="X120" s="267">
        <f t="shared" si="20"/>
        <v>5.1723480883415891E-2</v>
      </c>
      <c r="Y120" s="267">
        <f t="shared" si="20"/>
        <v>5.1018916239897405E-2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1.2905868577026045E-3</v>
      </c>
      <c r="C121" s="267">
        <f t="shared" si="21"/>
        <v>1.2901347919497415E-3</v>
      </c>
      <c r="D121" s="267">
        <f t="shared" si="21"/>
        <v>1.2623287035973751E-3</v>
      </c>
      <c r="E121" s="267">
        <f t="shared" si="21"/>
        <v>1.2665737161836263E-3</v>
      </c>
      <c r="F121" s="267">
        <f t="shared" si="21"/>
        <v>1.2782654071551661E-3</v>
      </c>
      <c r="G121" s="267">
        <f t="shared" si="21"/>
        <v>1.2629271919125159E-3</v>
      </c>
      <c r="H121" s="267">
        <f t="shared" si="21"/>
        <v>1.2461696703592866E-3</v>
      </c>
      <c r="I121" s="267">
        <f t="shared" si="21"/>
        <v>1.2541825624652336E-3</v>
      </c>
      <c r="J121" s="267">
        <f t="shared" si="21"/>
        <v>1.227153294523169E-3</v>
      </c>
      <c r="K121" s="267">
        <f t="shared" si="21"/>
        <v>1.2069006415024027E-3</v>
      </c>
      <c r="L121" s="267">
        <f t="shared" si="21"/>
        <v>1.2184247550247687E-3</v>
      </c>
      <c r="M121" s="267">
        <f t="shared" si="21"/>
        <v>1.2788150091244479E-3</v>
      </c>
      <c r="N121" s="267">
        <f t="shared" si="21"/>
        <v>1.2782583680438385E-3</v>
      </c>
      <c r="O121" s="267">
        <f t="shared" si="21"/>
        <v>1.2860829610882975E-3</v>
      </c>
      <c r="P121" s="267">
        <f t="shared" si="21"/>
        <v>1.2841927503390886E-3</v>
      </c>
      <c r="Q121" s="267">
        <f t="shared" si="21"/>
        <v>1.2864446619640472E-3</v>
      </c>
      <c r="R121" s="267">
        <f t="shared" si="21"/>
        <v>1.2909979505045799E-3</v>
      </c>
      <c r="S121" s="267">
        <f t="shared" si="21"/>
        <v>1.2800192512823206E-3</v>
      </c>
      <c r="T121" s="267">
        <f t="shared" si="21"/>
        <v>1.2907381601225184E-3</v>
      </c>
      <c r="U121" s="267">
        <f t="shared" si="21"/>
        <v>1.2824729641101953E-3</v>
      </c>
      <c r="V121" s="267">
        <f t="shared" si="21"/>
        <v>1.2648287674317687E-3</v>
      </c>
      <c r="W121" s="267">
        <f t="shared" si="21"/>
        <v>1.2806048779101179E-3</v>
      </c>
      <c r="X121" s="267">
        <f t="shared" si="21"/>
        <v>1.2930870220853976E-3</v>
      </c>
      <c r="Y121" s="267">
        <f t="shared" si="21"/>
        <v>1.2754729059974354E-3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1.7171158115536727E-3</v>
      </c>
      <c r="C122" s="268">
        <f t="shared" si="22"/>
        <v>1.7340334245210573E-3</v>
      </c>
      <c r="D122" s="268">
        <f t="shared" si="22"/>
        <v>1.726083316569665E-3</v>
      </c>
      <c r="E122" s="268">
        <f t="shared" si="22"/>
        <v>1.7258701567375581E-3</v>
      </c>
      <c r="F122" s="268">
        <f t="shared" si="22"/>
        <v>1.7257222973563486E-3</v>
      </c>
      <c r="G122" s="268">
        <f t="shared" si="22"/>
        <v>1.7145851464416063E-3</v>
      </c>
      <c r="H122" s="268">
        <f t="shared" si="22"/>
        <v>1.7056132281523205E-3</v>
      </c>
      <c r="I122" s="268">
        <f t="shared" si="22"/>
        <v>1.7149380148060529E-3</v>
      </c>
      <c r="J122" s="268">
        <f t="shared" si="22"/>
        <v>1.7160714616161045E-3</v>
      </c>
      <c r="K122" s="268">
        <f t="shared" si="22"/>
        <v>1.7045164633432755E-3</v>
      </c>
      <c r="L122" s="268">
        <f t="shared" si="22"/>
        <v>1.7007485568662456E-3</v>
      </c>
      <c r="M122" s="268">
        <f t="shared" si="22"/>
        <v>1.6990233524223173E-3</v>
      </c>
      <c r="N122" s="268">
        <f t="shared" si="22"/>
        <v>1.6978569555795716E-3</v>
      </c>
      <c r="O122" s="268">
        <f t="shared" si="22"/>
        <v>1.6979201004915887E-3</v>
      </c>
      <c r="P122" s="268">
        <f t="shared" si="22"/>
        <v>1.7026897539774426E-3</v>
      </c>
      <c r="Q122" s="268">
        <f t="shared" si="22"/>
        <v>1.7050826682361918E-3</v>
      </c>
      <c r="R122" s="268">
        <f t="shared" si="22"/>
        <v>1.7149055299480194E-3</v>
      </c>
      <c r="S122" s="268">
        <f t="shared" si="22"/>
        <v>1.7079061527613595E-3</v>
      </c>
      <c r="T122" s="268">
        <f t="shared" si="22"/>
        <v>1.7002314905912098E-3</v>
      </c>
      <c r="U122" s="268">
        <f t="shared" si="22"/>
        <v>1.6973411645965356E-3</v>
      </c>
      <c r="V122" s="268">
        <f t="shared" si="22"/>
        <v>1.6942385368125469E-3</v>
      </c>
      <c r="W122" s="268">
        <f t="shared" si="22"/>
        <v>1.6991640343249539E-3</v>
      </c>
      <c r="X122" s="268">
        <f t="shared" si="22"/>
        <v>1.7024551859805273E-3</v>
      </c>
      <c r="Y122" s="268">
        <f t="shared" si="22"/>
        <v>1.6982180251312383E-3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6.8364956228394516E-2</v>
      </c>
      <c r="C123" s="269">
        <f t="shared" si="23"/>
        <v>6.6007150285764205E-2</v>
      </c>
      <c r="D123" s="269">
        <f t="shared" si="23"/>
        <v>7.5630821988613664E-2</v>
      </c>
      <c r="E123" s="269">
        <f t="shared" si="23"/>
        <v>7.8810581086431672E-2</v>
      </c>
      <c r="F123" s="269">
        <f t="shared" si="23"/>
        <v>7.616118478724293E-2</v>
      </c>
      <c r="G123" s="269">
        <f t="shared" si="23"/>
        <v>8.1584596214956034E-2</v>
      </c>
      <c r="H123" s="269">
        <f t="shared" si="23"/>
        <v>8.2583421802209456E-2</v>
      </c>
      <c r="I123" s="269">
        <f t="shared" si="23"/>
        <v>8.2550991376748747E-2</v>
      </c>
      <c r="J123" s="269">
        <f t="shared" si="23"/>
        <v>8.7605192405935478E-2</v>
      </c>
      <c r="K123" s="269">
        <f t="shared" si="23"/>
        <v>8.9588872270344885E-2</v>
      </c>
      <c r="L123" s="269">
        <f t="shared" si="23"/>
        <v>8.8010547586151205E-2</v>
      </c>
      <c r="M123" s="269">
        <f t="shared" si="23"/>
        <v>7.2241080042484127E-2</v>
      </c>
      <c r="N123" s="269">
        <f t="shared" si="23"/>
        <v>7.1603667199572563E-2</v>
      </c>
      <c r="O123" s="269">
        <f t="shared" si="23"/>
        <v>7.1062094886088875E-2</v>
      </c>
      <c r="P123" s="269">
        <f t="shared" si="23"/>
        <v>7.2961985303909613E-2</v>
      </c>
      <c r="Q123" s="269">
        <f t="shared" si="23"/>
        <v>7.3857946357237303E-2</v>
      </c>
      <c r="R123" s="269">
        <f t="shared" si="23"/>
        <v>7.3481660150654174E-2</v>
      </c>
      <c r="S123" s="269">
        <f t="shared" si="23"/>
        <v>7.6387054066944821E-2</v>
      </c>
      <c r="T123" s="269">
        <f t="shared" si="23"/>
        <v>7.6803270655228434E-2</v>
      </c>
      <c r="U123" s="269">
        <f t="shared" si="23"/>
        <v>7.8848655175897078E-2</v>
      </c>
      <c r="V123" s="269">
        <f t="shared" si="23"/>
        <v>8.3477183302941543E-2</v>
      </c>
      <c r="W123" s="269">
        <f t="shared" si="23"/>
        <v>7.9408593375142347E-2</v>
      </c>
      <c r="X123" s="269">
        <f t="shared" si="23"/>
        <v>7.5805430676515184E-2</v>
      </c>
      <c r="Y123" s="269">
        <f t="shared" si="23"/>
        <v>7.7052474067495422E-2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0.38341052309121715</v>
      </c>
      <c r="C124" s="269">
        <f t="shared" si="24"/>
        <v>0.38327622235373299</v>
      </c>
      <c r="D124" s="269">
        <f t="shared" si="24"/>
        <v>0.37501552543382222</v>
      </c>
      <c r="E124" s="269">
        <f t="shared" si="24"/>
        <v>0.3762766435728373</v>
      </c>
      <c r="F124" s="269">
        <f t="shared" si="24"/>
        <v>0.37975003811770236</v>
      </c>
      <c r="G124" s="269">
        <f t="shared" si="24"/>
        <v>0.37519332572413405</v>
      </c>
      <c r="H124" s="269">
        <f t="shared" si="24"/>
        <v>0.37021496253525615</v>
      </c>
      <c r="I124" s="269">
        <f t="shared" si="24"/>
        <v>0.37259545102038127</v>
      </c>
      <c r="J124" s="269">
        <f t="shared" si="24"/>
        <v>0.36456553370130385</v>
      </c>
      <c r="K124" s="269">
        <f t="shared" si="24"/>
        <v>0.35854882878730876</v>
      </c>
      <c r="L124" s="269">
        <f t="shared" si="24"/>
        <v>0.36197243903670967</v>
      </c>
      <c r="M124" s="269">
        <f t="shared" si="24"/>
        <v>0.37991331513952897</v>
      </c>
      <c r="N124" s="269">
        <f t="shared" si="24"/>
        <v>0.37974794692225899</v>
      </c>
      <c r="O124" s="269">
        <f t="shared" si="24"/>
        <v>0.38207249508749636</v>
      </c>
      <c r="P124" s="269">
        <f t="shared" si="24"/>
        <v>0.38151094691444504</v>
      </c>
      <c r="Q124" s="269">
        <f t="shared" si="24"/>
        <v>0.38217995001867427</v>
      </c>
      <c r="R124" s="269">
        <f t="shared" si="24"/>
        <v>0.38353265148986293</v>
      </c>
      <c r="S124" s="269">
        <f t="shared" si="24"/>
        <v>0.38027107417986244</v>
      </c>
      <c r="T124" s="269">
        <f t="shared" si="24"/>
        <v>0.38345547236341671</v>
      </c>
      <c r="U124" s="269">
        <f t="shared" si="24"/>
        <v>0.38100002885132556</v>
      </c>
      <c r="V124" s="269">
        <f t="shared" si="24"/>
        <v>0.3757582501693062</v>
      </c>
      <c r="W124" s="269">
        <f t="shared" si="24"/>
        <v>0.38044505349040642</v>
      </c>
      <c r="X124" s="269">
        <f t="shared" si="24"/>
        <v>0.38415327769785174</v>
      </c>
      <c r="Y124" s="269">
        <f t="shared" si="24"/>
        <v>0.3789204354270907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0.38526322858422857</v>
      </c>
      <c r="C125" s="269">
        <f t="shared" si="25"/>
        <v>0.39364951577156165</v>
      </c>
      <c r="D125" s="269">
        <f t="shared" si="25"/>
        <v>0.39118293282937971</v>
      </c>
      <c r="E125" s="269">
        <f t="shared" si="25"/>
        <v>0.38880001054325675</v>
      </c>
      <c r="F125" s="269">
        <f t="shared" si="25"/>
        <v>0.38885872931476295</v>
      </c>
      <c r="G125" s="269">
        <f t="shared" si="25"/>
        <v>0.38600058746419841</v>
      </c>
      <c r="H125" s="269">
        <f t="shared" si="25"/>
        <v>0.3842365989843281</v>
      </c>
      <c r="I125" s="269">
        <f t="shared" si="25"/>
        <v>0.3864291549240616</v>
      </c>
      <c r="J125" s="269">
        <f t="shared" si="25"/>
        <v>0.38678341296705848</v>
      </c>
      <c r="K125" s="269">
        <f t="shared" si="25"/>
        <v>0.38453984197654995</v>
      </c>
      <c r="L125" s="269">
        <f t="shared" si="25"/>
        <v>0.38332927878371104</v>
      </c>
      <c r="M125" s="269">
        <f t="shared" si="25"/>
        <v>0.38285003942394424</v>
      </c>
      <c r="N125" s="269">
        <f t="shared" si="25"/>
        <v>0.38279466566012671</v>
      </c>
      <c r="O125" s="269">
        <f t="shared" si="25"/>
        <v>0.38269707120874841</v>
      </c>
      <c r="P125" s="269">
        <f t="shared" si="25"/>
        <v>0.38357462558673106</v>
      </c>
      <c r="Q125" s="269">
        <f t="shared" si="25"/>
        <v>0.38409999659450877</v>
      </c>
      <c r="R125" s="269">
        <f t="shared" si="25"/>
        <v>0.38627130478585758</v>
      </c>
      <c r="S125" s="269">
        <f t="shared" si="25"/>
        <v>0.38488188955305286</v>
      </c>
      <c r="T125" s="269">
        <f t="shared" si="25"/>
        <v>0.38311485596663891</v>
      </c>
      <c r="U125" s="269">
        <f t="shared" si="25"/>
        <v>0.38245311441353647</v>
      </c>
      <c r="V125" s="269">
        <f t="shared" si="25"/>
        <v>0.3817212524349044</v>
      </c>
      <c r="W125" s="269">
        <f t="shared" si="25"/>
        <v>0.38280994519393446</v>
      </c>
      <c r="X125" s="269">
        <f t="shared" si="25"/>
        <v>0.3835059446833784</v>
      </c>
      <c r="Y125" s="269">
        <f t="shared" si="25"/>
        <v>0.38256223416348017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7.0901518354225215E-2</v>
      </c>
      <c r="C126" s="270">
        <f t="shared" si="26"/>
        <v>0.1055107494121465</v>
      </c>
      <c r="D126" s="270">
        <f t="shared" si="26"/>
        <v>0.10522901922010111</v>
      </c>
      <c r="E126" s="270">
        <f t="shared" si="26"/>
        <v>8.9133168339788738E-2</v>
      </c>
      <c r="F126" s="270">
        <f t="shared" si="26"/>
        <v>8.2860361913512579E-2</v>
      </c>
      <c r="G126" s="270">
        <f t="shared" si="26"/>
        <v>0.11363522463511579</v>
      </c>
      <c r="H126" s="270">
        <f t="shared" si="26"/>
        <v>0.12287678507855092</v>
      </c>
      <c r="I126" s="270">
        <f t="shared" si="26"/>
        <v>0.12027406281317536</v>
      </c>
      <c r="J126" s="270">
        <f t="shared" si="26"/>
        <v>0.14063073170767917</v>
      </c>
      <c r="K126" s="270">
        <f t="shared" si="26"/>
        <v>0.16767513616116331</v>
      </c>
      <c r="L126" s="270">
        <f t="shared" si="26"/>
        <v>0.16817652576689324</v>
      </c>
      <c r="M126" s="270">
        <f t="shared" si="26"/>
        <v>9.3958895832019357E-2</v>
      </c>
      <c r="N126" s="270">
        <f t="shared" si="26"/>
        <v>9.011916618909506E-2</v>
      </c>
      <c r="O126" s="270">
        <f t="shared" si="26"/>
        <v>8.9648907491005819E-2</v>
      </c>
      <c r="P126" s="270">
        <f t="shared" si="26"/>
        <v>9.2763119673726552E-2</v>
      </c>
      <c r="Q126" s="270">
        <f t="shared" si="26"/>
        <v>9.5970328357134857E-2</v>
      </c>
      <c r="R126" s="270">
        <f t="shared" si="26"/>
        <v>9.3238490947323671E-2</v>
      </c>
      <c r="S126" s="270">
        <f t="shared" si="26"/>
        <v>0.10602558725470354</v>
      </c>
      <c r="T126" s="270">
        <f t="shared" si="26"/>
        <v>0.11878576966637634</v>
      </c>
      <c r="U126" s="270">
        <f t="shared" si="26"/>
        <v>0.12203397602342783</v>
      </c>
      <c r="V126" s="270">
        <f t="shared" si="26"/>
        <v>0.14511783644718582</v>
      </c>
      <c r="W126" s="270">
        <f t="shared" si="26"/>
        <v>0.1231483016039608</v>
      </c>
      <c r="X126" s="270">
        <f t="shared" si="26"/>
        <v>0.11229961794881728</v>
      </c>
      <c r="Y126" s="270">
        <f t="shared" si="26"/>
        <v>0.11856035738142212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0.31436171023000331</v>
      </c>
      <c r="C127" s="270">
        <f t="shared" si="27"/>
        <v>0.28813876635941515</v>
      </c>
      <c r="D127" s="270">
        <f t="shared" si="27"/>
        <v>0.28595391360927858</v>
      </c>
      <c r="E127" s="270">
        <f t="shared" si="27"/>
        <v>0.29966684220346801</v>
      </c>
      <c r="F127" s="270">
        <f t="shared" si="27"/>
        <v>0.30599836740125042</v>
      </c>
      <c r="G127" s="270">
        <f t="shared" si="27"/>
        <v>0.27236536282908264</v>
      </c>
      <c r="H127" s="270">
        <f t="shared" si="27"/>
        <v>0.26135981390577723</v>
      </c>
      <c r="I127" s="270">
        <f t="shared" si="27"/>
        <v>0.26615509211088623</v>
      </c>
      <c r="J127" s="270">
        <f t="shared" si="27"/>
        <v>0.24615268125937922</v>
      </c>
      <c r="K127" s="270">
        <f t="shared" si="27"/>
        <v>0.2168647058153865</v>
      </c>
      <c r="L127" s="270">
        <f t="shared" si="27"/>
        <v>0.21515275301681799</v>
      </c>
      <c r="M127" s="270">
        <f t="shared" si="27"/>
        <v>0.28889114359192503</v>
      </c>
      <c r="N127" s="270">
        <f t="shared" si="27"/>
        <v>0.29267549947103172</v>
      </c>
      <c r="O127" s="270">
        <f t="shared" si="27"/>
        <v>0.29304816371774273</v>
      </c>
      <c r="P127" s="270">
        <f t="shared" si="27"/>
        <v>0.29081150591300464</v>
      </c>
      <c r="Q127" s="270">
        <f t="shared" si="27"/>
        <v>0.28812966823737396</v>
      </c>
      <c r="R127" s="270">
        <f t="shared" si="27"/>
        <v>0.2930328138385338</v>
      </c>
      <c r="S127" s="270">
        <f t="shared" si="27"/>
        <v>0.27885630229834923</v>
      </c>
      <c r="T127" s="270">
        <f t="shared" si="27"/>
        <v>0.26432908630026269</v>
      </c>
      <c r="U127" s="270">
        <f t="shared" si="27"/>
        <v>0.26041913839010883</v>
      </c>
      <c r="V127" s="270">
        <f t="shared" si="27"/>
        <v>0.23660341598771867</v>
      </c>
      <c r="W127" s="270">
        <f t="shared" si="27"/>
        <v>0.25966164358997362</v>
      </c>
      <c r="X127" s="270">
        <f t="shared" si="27"/>
        <v>0.27120632673456119</v>
      </c>
      <c r="Y127" s="270">
        <f t="shared" si="27"/>
        <v>0.26400187678205805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0.10347054136903829</v>
      </c>
      <c r="C128" s="269">
        <f t="shared" si="28"/>
        <v>9.7579680152403425E-2</v>
      </c>
      <c r="D128" s="269">
        <f t="shared" si="28"/>
        <v>9.9935989043945336E-2</v>
      </c>
      <c r="E128" s="269">
        <f t="shared" si="28"/>
        <v>9.7688217573230887E-2</v>
      </c>
      <c r="F128" s="269">
        <f t="shared" si="28"/>
        <v>9.6282265210568832E-2</v>
      </c>
      <c r="G128" s="269">
        <f t="shared" si="28"/>
        <v>9.8971466494707255E-2</v>
      </c>
      <c r="H128" s="269">
        <f t="shared" si="28"/>
        <v>0.10547412162380626</v>
      </c>
      <c r="I128" s="269">
        <f t="shared" si="28"/>
        <v>0.10056548252991893</v>
      </c>
      <c r="J128" s="269">
        <f t="shared" si="28"/>
        <v>0.10439578327916091</v>
      </c>
      <c r="K128" s="269">
        <f t="shared" si="28"/>
        <v>0.11159055239961214</v>
      </c>
      <c r="L128" s="269">
        <f t="shared" si="28"/>
        <v>0.11044371640014319</v>
      </c>
      <c r="M128" s="269">
        <f t="shared" si="28"/>
        <v>0.10604987861811173</v>
      </c>
      <c r="N128" s="269">
        <f t="shared" si="28"/>
        <v>0.10693411809871908</v>
      </c>
      <c r="O128" s="269">
        <f t="shared" si="28"/>
        <v>0.10489840252811031</v>
      </c>
      <c r="P128" s="269">
        <f t="shared" si="28"/>
        <v>0.10276235228920982</v>
      </c>
      <c r="Q128" s="269">
        <f t="shared" si="28"/>
        <v>0.10056881648845742</v>
      </c>
      <c r="R128" s="269">
        <f t="shared" si="28"/>
        <v>9.7207440395030473E-2</v>
      </c>
      <c r="S128" s="269">
        <f t="shared" si="28"/>
        <v>9.9451504243846175E-2</v>
      </c>
      <c r="T128" s="269">
        <f t="shared" si="28"/>
        <v>9.7145761495443253E-2</v>
      </c>
      <c r="U128" s="269">
        <f t="shared" si="28"/>
        <v>9.8590447158697248E-2</v>
      </c>
      <c r="V128" s="269">
        <f t="shared" si="28"/>
        <v>0.10072851181467611</v>
      </c>
      <c r="W128" s="269">
        <f t="shared" si="28"/>
        <v>9.8310456293325216E-2</v>
      </c>
      <c r="X128" s="269">
        <f t="shared" si="28"/>
        <v>9.6947335985927349E-2</v>
      </c>
      <c r="Y128" s="269">
        <f t="shared" si="28"/>
        <v>0.10266958547142561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1.3035037581410688E-2</v>
      </c>
      <c r="C129" s="270">
        <f t="shared" si="29"/>
        <v>1.974197327981659E-2</v>
      </c>
      <c r="D129" s="270">
        <f t="shared" si="29"/>
        <v>1.9751636297630295E-2</v>
      </c>
      <c r="E129" s="270">
        <f t="shared" si="29"/>
        <v>1.681330098057263E-2</v>
      </c>
      <c r="F129" s="270">
        <f t="shared" si="29"/>
        <v>1.5747437743368616E-2</v>
      </c>
      <c r="G129" s="270">
        <f t="shared" si="29"/>
        <v>2.1596135764685498E-2</v>
      </c>
      <c r="H129" s="270">
        <f t="shared" si="29"/>
        <v>2.326231517340108E-2</v>
      </c>
      <c r="I129" s="270">
        <f t="shared" si="29"/>
        <v>2.2748123413033887E-2</v>
      </c>
      <c r="J129" s="270">
        <f t="shared" si="29"/>
        <v>2.6676011747011626E-2</v>
      </c>
      <c r="K129" s="270">
        <f t="shared" si="29"/>
        <v>3.1866307445830501E-2</v>
      </c>
      <c r="L129" s="270">
        <f t="shared" si="29"/>
        <v>3.1961595487290474E-2</v>
      </c>
      <c r="M129" s="270">
        <f t="shared" si="29"/>
        <v>1.7621844547137538E-2</v>
      </c>
      <c r="N129" s="270">
        <f t="shared" si="29"/>
        <v>1.7017713889997337E-2</v>
      </c>
      <c r="O129" s="270">
        <f t="shared" si="29"/>
        <v>1.6948539173022099E-2</v>
      </c>
      <c r="P129" s="270">
        <f t="shared" si="29"/>
        <v>1.7572420473159215E-2</v>
      </c>
      <c r="Q129" s="270">
        <f t="shared" si="29"/>
        <v>1.8202250833029798E-2</v>
      </c>
      <c r="R129" s="270">
        <f t="shared" si="29"/>
        <v>1.7696118372711296E-2</v>
      </c>
      <c r="S129" s="270">
        <f t="shared" si="29"/>
        <v>2.0126522237032561E-2</v>
      </c>
      <c r="T129" s="270">
        <f t="shared" si="29"/>
        <v>2.2565866771435971E-2</v>
      </c>
      <c r="U129" s="270">
        <f t="shared" si="29"/>
        <v>2.3184402019779074E-2</v>
      </c>
      <c r="V129" s="270">
        <f t="shared" si="29"/>
        <v>2.757404408520623E-2</v>
      </c>
      <c r="W129" s="270">
        <f t="shared" si="29"/>
        <v>2.3400371781466527E-2</v>
      </c>
      <c r="X129" s="270">
        <f t="shared" si="29"/>
        <v>2.1340611391942824E-2</v>
      </c>
      <c r="Y129" s="270">
        <f t="shared" si="29"/>
        <v>2.2423095497098765E-2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3.0044034032699847E-2</v>
      </c>
      <c r="C130" s="270">
        <f t="shared" si="30"/>
        <v>2.2530700126189754E-2</v>
      </c>
      <c r="D130" s="270">
        <f t="shared" si="30"/>
        <v>2.5516244676107514E-2</v>
      </c>
      <c r="E130" s="270">
        <f t="shared" si="30"/>
        <v>2.3773794073487606E-2</v>
      </c>
      <c r="F130" s="270">
        <f t="shared" si="30"/>
        <v>2.2380480455618874E-2</v>
      </c>
      <c r="G130" s="270">
        <f t="shared" si="30"/>
        <v>2.5612865595271508E-2</v>
      </c>
      <c r="H130" s="270">
        <f t="shared" si="30"/>
        <v>3.2441078113189185E-2</v>
      </c>
      <c r="I130" s="270">
        <f t="shared" si="30"/>
        <v>2.7112183525187263E-2</v>
      </c>
      <c r="J130" s="270">
        <f t="shared" si="30"/>
        <v>3.0887272257742716E-2</v>
      </c>
      <c r="K130" s="270">
        <f t="shared" si="30"/>
        <v>3.8509563111982531E-2</v>
      </c>
      <c r="L130" s="270">
        <f t="shared" si="30"/>
        <v>3.7592792104669141E-2</v>
      </c>
      <c r="M130" s="270">
        <f t="shared" si="30"/>
        <v>3.3205739696888947E-2</v>
      </c>
      <c r="N130" s="270">
        <f t="shared" si="30"/>
        <v>3.4143944410100359E-2</v>
      </c>
      <c r="O130" s="270">
        <f t="shared" si="30"/>
        <v>3.2132837054723203E-2</v>
      </c>
      <c r="P130" s="270">
        <f t="shared" si="30"/>
        <v>2.9845571121700134E-2</v>
      </c>
      <c r="Q130" s="270">
        <f t="shared" si="30"/>
        <v>2.7559505282234411E-2</v>
      </c>
      <c r="R130" s="270">
        <f t="shared" si="30"/>
        <v>2.3788810037291164E-2</v>
      </c>
      <c r="S130" s="270">
        <f t="shared" si="30"/>
        <v>2.6298452406827176E-2</v>
      </c>
      <c r="T130" s="270">
        <f t="shared" si="30"/>
        <v>2.4333351788101868E-2</v>
      </c>
      <c r="U130" s="270">
        <f t="shared" si="30"/>
        <v>2.5904364389357226E-2</v>
      </c>
      <c r="V130" s="270">
        <f t="shared" si="30"/>
        <v>2.8182534311692729E-2</v>
      </c>
      <c r="W130" s="270">
        <f t="shared" si="30"/>
        <v>2.5557480021187576E-2</v>
      </c>
      <c r="X130" s="270">
        <f t="shared" si="30"/>
        <v>2.4062367011118604E-2</v>
      </c>
      <c r="Y130" s="270">
        <f t="shared" si="30"/>
        <v>2.9938983357594387E-2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6.0391469754927755E-2</v>
      </c>
      <c r="C131" s="271">
        <f t="shared" si="31"/>
        <v>5.5307006746397096E-2</v>
      </c>
      <c r="D131" s="271">
        <f t="shared" si="31"/>
        <v>5.4668108070207527E-2</v>
      </c>
      <c r="E131" s="271">
        <f t="shared" si="31"/>
        <v>5.7101122519170648E-2</v>
      </c>
      <c r="F131" s="271">
        <f t="shared" si="31"/>
        <v>5.8154347011581342E-2</v>
      </c>
      <c r="G131" s="271">
        <f t="shared" si="31"/>
        <v>5.176246513475026E-2</v>
      </c>
      <c r="H131" s="271">
        <f t="shared" si="31"/>
        <v>4.9770728337216005E-2</v>
      </c>
      <c r="I131" s="271">
        <f t="shared" si="31"/>
        <v>5.0705175591697772E-2</v>
      </c>
      <c r="J131" s="271">
        <f t="shared" si="31"/>
        <v>4.6832499274406567E-2</v>
      </c>
      <c r="K131" s="271">
        <f t="shared" si="31"/>
        <v>4.1214681841799106E-2</v>
      </c>
      <c r="L131" s="271">
        <f t="shared" si="31"/>
        <v>4.0889328808183564E-2</v>
      </c>
      <c r="M131" s="271">
        <f t="shared" si="31"/>
        <v>5.5222294374085247E-2</v>
      </c>
      <c r="N131" s="271">
        <f t="shared" si="31"/>
        <v>5.5772459798621388E-2</v>
      </c>
      <c r="O131" s="271">
        <f t="shared" si="31"/>
        <v>5.5817026300365016E-2</v>
      </c>
      <c r="P131" s="271">
        <f t="shared" si="31"/>
        <v>5.5344360694350468E-2</v>
      </c>
      <c r="Q131" s="271">
        <f t="shared" si="31"/>
        <v>5.4807060373193203E-2</v>
      </c>
      <c r="R131" s="271">
        <f t="shared" si="31"/>
        <v>5.5722511985028006E-2</v>
      </c>
      <c r="S131" s="271">
        <f t="shared" si="31"/>
        <v>5.3026529599986431E-2</v>
      </c>
      <c r="T131" s="271">
        <f t="shared" si="31"/>
        <v>5.0246542935905414E-2</v>
      </c>
      <c r="U131" s="271">
        <f t="shared" si="31"/>
        <v>4.9501680749560954E-2</v>
      </c>
      <c r="V131" s="271">
        <f t="shared" si="31"/>
        <v>4.4971933417777173E-2</v>
      </c>
      <c r="W131" s="271">
        <f t="shared" si="31"/>
        <v>4.9352604490671116E-2</v>
      </c>
      <c r="X131" s="271">
        <f t="shared" si="31"/>
        <v>5.1544357582865928E-2</v>
      </c>
      <c r="Y131" s="271">
        <f t="shared" si="31"/>
        <v>5.0307506616732459E-2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252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 t="shared" ref="B136:Y136" si="32">SUM(B$137:B$145)</f>
        <v>117.06609752379867</v>
      </c>
      <c r="C136" s="272">
        <f t="shared" si="32"/>
        <v>133.14235866585068</v>
      </c>
      <c r="D136" s="272">
        <f t="shared" si="32"/>
        <v>130.73207950728957</v>
      </c>
      <c r="E136" s="272">
        <f t="shared" si="32"/>
        <v>126.83941868449983</v>
      </c>
      <c r="F136" s="272">
        <f t="shared" si="32"/>
        <v>121.11020551931401</v>
      </c>
      <c r="G136" s="272">
        <f t="shared" si="32"/>
        <v>141.79203642387935</v>
      </c>
      <c r="H136" s="272">
        <f t="shared" si="32"/>
        <v>149.47190682538564</v>
      </c>
      <c r="I136" s="272">
        <f t="shared" si="32"/>
        <v>151.84287843766396</v>
      </c>
      <c r="J136" s="272">
        <f t="shared" si="32"/>
        <v>127.57720860498125</v>
      </c>
      <c r="K136" s="272">
        <f t="shared" si="32"/>
        <v>152.584112514639</v>
      </c>
      <c r="L136" s="272">
        <f t="shared" si="32"/>
        <v>144.03707574708082</v>
      </c>
      <c r="M136" s="272">
        <f t="shared" si="32"/>
        <v>151.25465376193688</v>
      </c>
      <c r="N136" s="272">
        <f t="shared" si="32"/>
        <v>150.11387659509603</v>
      </c>
      <c r="O136" s="272">
        <f t="shared" si="32"/>
        <v>144.40744560211945</v>
      </c>
      <c r="P136" s="272">
        <f t="shared" si="32"/>
        <v>144.90842605064248</v>
      </c>
      <c r="Q136" s="272">
        <f t="shared" si="32"/>
        <v>151.92029272315125</v>
      </c>
      <c r="R136" s="272">
        <f t="shared" si="32"/>
        <v>160.52558824544164</v>
      </c>
      <c r="S136" s="272">
        <f t="shared" si="32"/>
        <v>148.391852042501</v>
      </c>
      <c r="T136" s="272">
        <f t="shared" si="32"/>
        <v>159.49673184277441</v>
      </c>
      <c r="U136" s="272">
        <f t="shared" si="32"/>
        <v>159.9561730434236</v>
      </c>
      <c r="V136" s="272">
        <f t="shared" si="32"/>
        <v>172.72702009598842</v>
      </c>
      <c r="W136" s="272">
        <f t="shared" si="32"/>
        <v>178.23677407767855</v>
      </c>
      <c r="X136" s="272">
        <f t="shared" si="32"/>
        <v>161.17175961326569</v>
      </c>
      <c r="Y136" s="272">
        <f t="shared" si="32"/>
        <v>194.44582782961561</v>
      </c>
      <c r="DA136" s="111"/>
    </row>
    <row r="137" spans="1:105" ht="12" customHeight="1" x14ac:dyDescent="0.25">
      <c r="A137" s="55" t="s">
        <v>91</v>
      </c>
      <c r="B137" s="273">
        <f>IF(B$6=0,0,B$6/ISI!B$8*1000)</f>
        <v>0.41019465545546019</v>
      </c>
      <c r="C137" s="273">
        <f>IF(C$6=0,0,C$6/ISI!C$8*1000)</f>
        <v>0.47120178841080784</v>
      </c>
      <c r="D137" s="273">
        <f>IF(D$6=0,0,D$6/ISI!D$8*1000)</f>
        <v>0.41803941979322951</v>
      </c>
      <c r="E137" s="273">
        <f>IF(E$6=0,0,E$6/ISI!E$8*1000)</f>
        <v>0.39710063664530654</v>
      </c>
      <c r="F137" s="273">
        <f>IF(F$6=0,0,F$6/ISI!F$8*1000)</f>
        <v>0.39417101827083106</v>
      </c>
      <c r="G137" s="273">
        <f>IF(G$6=0,0,G$6/ISI!G$8*1000)</f>
        <v>0.44768682929766035</v>
      </c>
      <c r="H137" s="273">
        <f>IF(H$6=0,0,H$6/ISI!H$8*1000)</f>
        <v>0.46044199449461359</v>
      </c>
      <c r="I137" s="273">
        <f>IF(I$6=0,0,I$6/ISI!I$8*1000)</f>
        <v>0.47081315999180512</v>
      </c>
      <c r="J137" s="273">
        <f>IF(J$6=0,0,J$6/ISI!J$8*1000)</f>
        <v>0.3699275927100581</v>
      </c>
      <c r="K137" s="273">
        <f>IF(K$6=0,0,K$6/ISI!K$8*1000)</f>
        <v>0.43121759321291353</v>
      </c>
      <c r="L137" s="273">
        <f>IF(L$6=0,0,L$6/ISI!L$8*1000)</f>
        <v>0.42117694808395412</v>
      </c>
      <c r="M137" s="273">
        <f>IF(M$6=0,0,M$6/ISI!M$8*1000)</f>
        <v>0.51623136982020568</v>
      </c>
      <c r="N137" s="273">
        <f>IF(N$6=0,0,N$6/ISI!N$8*1000)</f>
        <v>0.51248285634650048</v>
      </c>
      <c r="O137" s="273">
        <f>IF(O$6=0,0,O$6/ISI!O$8*1000)</f>
        <v>0.49879328041897808</v>
      </c>
      <c r="P137" s="273">
        <f>IF(P$6=0,0,P$6/ISI!P$8*1000)</f>
        <v>0.49417907743750139</v>
      </c>
      <c r="Q137" s="273">
        <f>IF(Q$6=0,0,Q$6/ISI!Q$8*1000)</f>
        <v>0.51930974114421224</v>
      </c>
      <c r="R137" s="273">
        <f>IF(R$6=0,0,R$6/ISI!R$8*1000)</f>
        <v>0.55241725658999197</v>
      </c>
      <c r="S137" s="273">
        <f>IF(S$6=0,0,S$6/ISI!S$8*1000)</f>
        <v>0.50143247092491017</v>
      </c>
      <c r="T137" s="273">
        <f>IF(T$6=0,0,T$6/ISI!T$8*1000)</f>
        <v>0.54477806213521596</v>
      </c>
      <c r="U137" s="273">
        <f>IF(U$6=0,0,U$6/ISI!U$8*1000)</f>
        <v>0.53849245816555669</v>
      </c>
      <c r="V137" s="273">
        <f>IF(V$6=0,0,V$6/ISI!V$8*1000)</f>
        <v>0.56405261482939573</v>
      </c>
      <c r="W137" s="273">
        <f>IF(W$6=0,0,W$6/ISI!W$8*1000)</f>
        <v>0.59733341262725992</v>
      </c>
      <c r="X137" s="273">
        <f>IF(X$6=0,0,X$6/ISI!X$8*1000)</f>
        <v>0.55480277222685537</v>
      </c>
      <c r="Y137" s="273">
        <f>IF(Y$6=0,0,Y$6/ISI!Y$8*1000)</f>
        <v>0.65265149448107929</v>
      </c>
      <c r="DA137" s="76"/>
    </row>
    <row r="138" spans="1:105" ht="12" customHeight="1" x14ac:dyDescent="0.25">
      <c r="A138" s="173" t="s">
        <v>92</v>
      </c>
      <c r="B138" s="274">
        <f>IF(B$7=0,0,B$7/ISI!B$8*1000)</f>
        <v>0.21877048290957885</v>
      </c>
      <c r="C138" s="274">
        <f>IF(C$7=0,0,C$7/ISI!C$8*1000)</f>
        <v>0.25130762048576422</v>
      </c>
      <c r="D138" s="274">
        <f>IF(D$7=0,0,D$7/ISI!D$8*1000)</f>
        <v>0.22295435722305579</v>
      </c>
      <c r="E138" s="274">
        <f>IF(E$7=0,0,E$7/ISI!E$8*1000)</f>
        <v>0.21178700621083019</v>
      </c>
      <c r="F138" s="274">
        <f>IF(F$7=0,0,F$7/ISI!F$8*1000)</f>
        <v>0.21022454307777655</v>
      </c>
      <c r="G138" s="274">
        <f>IF(G$7=0,0,G$7/ISI!G$8*1000)</f>
        <v>0.23876630895875209</v>
      </c>
      <c r="H138" s="274">
        <f>IF(H$7=0,0,H$7/ISI!H$8*1000)</f>
        <v>0.24556906373046064</v>
      </c>
      <c r="I138" s="274">
        <f>IF(I$7=0,0,I$7/ISI!I$8*1000)</f>
        <v>0.25110035199562941</v>
      </c>
      <c r="J138" s="274">
        <f>IF(J$7=0,0,J$7/ISI!J$8*1000)</f>
        <v>0.19729471611203095</v>
      </c>
      <c r="K138" s="274">
        <f>IF(K$7=0,0,K$7/ISI!K$8*1000)</f>
        <v>0.22998271638022072</v>
      </c>
      <c r="L138" s="274">
        <f>IF(L$7=0,0,L$7/ISI!L$8*1000)</f>
        <v>0.22462770564477552</v>
      </c>
      <c r="M138" s="274">
        <f>IF(M$7=0,0,M$7/ISI!M$8*1000)</f>
        <v>0.27532339723744309</v>
      </c>
      <c r="N138" s="274">
        <f>IF(N$7=0,0,N$7/ISI!N$8*1000)</f>
        <v>0.27332419005146685</v>
      </c>
      <c r="O138" s="274">
        <f>IF(O$7=0,0,O$7/ISI!O$8*1000)</f>
        <v>0.26602308289012155</v>
      </c>
      <c r="P138" s="274">
        <f>IF(P$7=0,0,P$7/ISI!P$8*1000)</f>
        <v>0.26356217463333415</v>
      </c>
      <c r="Q138" s="274">
        <f>IF(Q$7=0,0,Q$7/ISI!Q$8*1000)</f>
        <v>0.27696519527691321</v>
      </c>
      <c r="R138" s="274">
        <f>IF(R$7=0,0,R$7/ISI!R$8*1000)</f>
        <v>0.29462253684799578</v>
      </c>
      <c r="S138" s="274">
        <f>IF(S$7=0,0,S$7/ISI!S$8*1000)</f>
        <v>0.26743065115995218</v>
      </c>
      <c r="T138" s="274">
        <f>IF(T$7=0,0,T$7/ISI!T$8*1000)</f>
        <v>0.29054829980544855</v>
      </c>
      <c r="U138" s="274">
        <f>IF(U$7=0,0,U$7/ISI!U$8*1000)</f>
        <v>0.28719597768829691</v>
      </c>
      <c r="V138" s="274">
        <f>IF(V$7=0,0,V$7/ISI!V$8*1000)</f>
        <v>0.30082806124234424</v>
      </c>
      <c r="W138" s="274">
        <f>IF(W$7=0,0,W$7/ISI!W$8*1000)</f>
        <v>0.318577820067872</v>
      </c>
      <c r="X138" s="274">
        <f>IF(X$7=0,0,X$7/ISI!X$8*1000)</f>
        <v>0.29589481185432281</v>
      </c>
      <c r="Y138" s="274">
        <f>IF(Y$7=0,0,Y$7/ISI!Y$8*1000)</f>
        <v>0.34808079705657557</v>
      </c>
      <c r="DA138" s="77"/>
    </row>
    <row r="139" spans="1:105" ht="12" customHeight="1" x14ac:dyDescent="0.25">
      <c r="A139" s="173" t="s">
        <v>93</v>
      </c>
      <c r="B139" s="274">
        <f>IF(B$8=0,0,B$8/ISI!B$8*1000)</f>
        <v>5.469262072739471</v>
      </c>
      <c r="C139" s="274">
        <f>IF(C$8=0,0,C$8/ISI!C$8*1000)</f>
        <v>6.2826905121441055</v>
      </c>
      <c r="D139" s="274">
        <f>IF(D$8=0,0,D$8/ISI!D$8*1000)</f>
        <v>5.5738589305763941</v>
      </c>
      <c r="E139" s="274">
        <f>IF(E$8=0,0,E$8/ISI!E$8*1000)</f>
        <v>5.2946751552707543</v>
      </c>
      <c r="F139" s="274">
        <f>IF(F$8=0,0,F$8/ISI!F$8*1000)</f>
        <v>5.2556135769444152</v>
      </c>
      <c r="G139" s="274">
        <f>IF(G$8=0,0,G$8/ISI!G$8*1000)</f>
        <v>5.9691577239688041</v>
      </c>
      <c r="H139" s="274">
        <f>IF(H$8=0,0,H$8/ISI!H$8*1000)</f>
        <v>6.1392265932615153</v>
      </c>
      <c r="I139" s="274">
        <f>IF(I$8=0,0,I$8/ISI!I$8*1000)</f>
        <v>6.277508799890736</v>
      </c>
      <c r="J139" s="274">
        <f>IF(J$8=0,0,J$8/ISI!J$8*1000)</f>
        <v>4.932367902800773</v>
      </c>
      <c r="K139" s="274">
        <f>IF(K$8=0,0,K$8/ISI!K$8*1000)</f>
        <v>5.7495679095055179</v>
      </c>
      <c r="L139" s="274">
        <f>IF(L$8=0,0,L$8/ISI!L$8*1000)</f>
        <v>5.6156926411193906</v>
      </c>
      <c r="M139" s="274">
        <f>IF(M$8=0,0,M$8/ISI!M$8*1000)</f>
        <v>6.8830849309360751</v>
      </c>
      <c r="N139" s="274">
        <f>IF(N$8=0,0,N$8/ISI!N$8*1000)</f>
        <v>6.8331047512866734</v>
      </c>
      <c r="O139" s="274">
        <f>IF(O$8=0,0,O$8/ISI!O$8*1000)</f>
        <v>6.6505770722530428</v>
      </c>
      <c r="P139" s="274">
        <f>IF(P$8=0,0,P$8/ISI!P$8*1000)</f>
        <v>6.5890543658333547</v>
      </c>
      <c r="Q139" s="274">
        <f>IF(Q$8=0,0,Q$8/ISI!Q$8*1000)</f>
        <v>6.9241298819228305</v>
      </c>
      <c r="R139" s="274">
        <f>IF(R$8=0,0,R$8/ISI!R$8*1000)</f>
        <v>7.3655634211998926</v>
      </c>
      <c r="S139" s="274">
        <f>IF(S$8=0,0,S$8/ISI!S$8*1000)</f>
        <v>6.6857662789988046</v>
      </c>
      <c r="T139" s="274">
        <f>IF(T$8=0,0,T$8/ISI!T$8*1000)</f>
        <v>7.2637074951362148</v>
      </c>
      <c r="U139" s="274">
        <f>IF(U$8=0,0,U$8/ISI!U$8*1000)</f>
        <v>7.1798994422074234</v>
      </c>
      <c r="V139" s="274">
        <f>IF(V$8=0,0,V$8/ISI!V$8*1000)</f>
        <v>7.5207015310586085</v>
      </c>
      <c r="W139" s="274">
        <f>IF(W$8=0,0,W$8/ISI!W$8*1000)</f>
        <v>7.9644455016967974</v>
      </c>
      <c r="X139" s="274">
        <f>IF(X$8=0,0,X$8/ISI!X$8*1000)</f>
        <v>7.397370296358071</v>
      </c>
      <c r="Y139" s="274">
        <f>IF(Y$8=0,0,Y$8/ISI!Y$8*1000)</f>
        <v>8.7020199264143905</v>
      </c>
      <c r="DA139" s="77"/>
    </row>
    <row r="140" spans="1:105" ht="12" customHeight="1" x14ac:dyDescent="0.25">
      <c r="A140" s="173" t="s">
        <v>94</v>
      </c>
      <c r="B140" s="274">
        <f>IF(B$9=0,0,B$9/ISI!B$8*1000)</f>
        <v>0.13673155181848681</v>
      </c>
      <c r="C140" s="274">
        <f>IF(C$9=0,0,C$9/ISI!C$8*1000)</f>
        <v>0.15706726280360264</v>
      </c>
      <c r="D140" s="274">
        <f>IF(D$9=0,0,D$9/ISI!D$8*1000)</f>
        <v>0.13934647326440985</v>
      </c>
      <c r="E140" s="274">
        <f>IF(E$9=0,0,E$9/ISI!E$8*1000)</f>
        <v>0.13236687888176885</v>
      </c>
      <c r="F140" s="274">
        <f>IF(F$9=0,0,F$9/ISI!F$8*1000)</f>
        <v>0.13139033942361031</v>
      </c>
      <c r="G140" s="274">
        <f>IF(G$9=0,0,G$9/ISI!G$8*1000)</f>
        <v>0.14922894309922005</v>
      </c>
      <c r="H140" s="274">
        <f>IF(H$9=0,0,H$9/ISI!H$8*1000)</f>
        <v>0.15348066483153788</v>
      </c>
      <c r="I140" s="274">
        <f>IF(I$9=0,0,I$9/ISI!I$8*1000)</f>
        <v>0.15693771999726835</v>
      </c>
      <c r="J140" s="274">
        <f>IF(J$9=0,0,J$9/ISI!J$8*1000)</f>
        <v>0.12330919757001936</v>
      </c>
      <c r="K140" s="274">
        <f>IF(K$9=0,0,K$9/ISI!K$8*1000)</f>
        <v>0.1437391977376378</v>
      </c>
      <c r="L140" s="274">
        <f>IF(L$9=0,0,L$9/ISI!L$8*1000)</f>
        <v>0.14039231602798466</v>
      </c>
      <c r="M140" s="274">
        <f>IF(M$9=0,0,M$9/ISI!M$8*1000)</f>
        <v>0.17207712327340188</v>
      </c>
      <c r="N140" s="274">
        <f>IF(N$9=0,0,N$9/ISI!N$8*1000)</f>
        <v>0.17082761878216685</v>
      </c>
      <c r="O140" s="274">
        <f>IF(O$9=0,0,O$9/ISI!O$8*1000)</f>
        <v>0.16626442680632608</v>
      </c>
      <c r="P140" s="274">
        <f>IF(P$9=0,0,P$9/ISI!P$8*1000)</f>
        <v>0.16472635914583381</v>
      </c>
      <c r="Q140" s="274">
        <f>IF(Q$9=0,0,Q$9/ISI!Q$8*1000)</f>
        <v>0.17310324704807076</v>
      </c>
      <c r="R140" s="274">
        <f>IF(R$9=0,0,R$9/ISI!R$8*1000)</f>
        <v>0.18413908552999733</v>
      </c>
      <c r="S140" s="274">
        <f>IF(S$9=0,0,S$9/ISI!S$8*1000)</f>
        <v>0.16714415697497009</v>
      </c>
      <c r="T140" s="274">
        <f>IF(T$9=0,0,T$9/ISI!T$8*1000)</f>
        <v>0.18159268737840528</v>
      </c>
      <c r="U140" s="274">
        <f>IF(U$9=0,0,U$9/ISI!U$8*1000)</f>
        <v>0.17949748605518556</v>
      </c>
      <c r="V140" s="274">
        <f>IF(V$9=0,0,V$9/ISI!V$8*1000)</f>
        <v>0.1880175382764652</v>
      </c>
      <c r="W140" s="274">
        <f>IF(W$9=0,0,W$9/ISI!W$8*1000)</f>
        <v>0.19911113754241996</v>
      </c>
      <c r="X140" s="274">
        <f>IF(X$9=0,0,X$9/ISI!X$8*1000)</f>
        <v>0.18493425740895172</v>
      </c>
      <c r="Y140" s="274">
        <f>IF(Y$9=0,0,Y$9/ISI!Y$8*1000)</f>
        <v>0.21755049816035973</v>
      </c>
      <c r="DA140" s="77"/>
    </row>
    <row r="141" spans="1:105" ht="12" customHeight="1" x14ac:dyDescent="0.25">
      <c r="A141" s="56" t="s">
        <v>95</v>
      </c>
      <c r="B141" s="275">
        <f>IF(B$10=0,0,B$10/ISI!B$8*1000)</f>
        <v>0.2520371299978425</v>
      </c>
      <c r="C141" s="275">
        <f>IF(C$10=0,0,C$10/ISI!C$8*1000)</f>
        <v>0.29247684302232968</v>
      </c>
      <c r="D141" s="275">
        <f>IF(D$10=0,0,D$10/ISI!D$8*1000)</f>
        <v>0.26397859476157715</v>
      </c>
      <c r="E141" s="275">
        <f>IF(E$10=0,0,E$10/ISI!E$8*1000)</f>
        <v>0.24988512823935652</v>
      </c>
      <c r="F141" s="275">
        <f>IF(F$10=0,0,F$10/ISI!F$8*1000)</f>
        <v>0.24575181993804629</v>
      </c>
      <c r="G141" s="275">
        <f>IF(G$10=0,0,G$10/ISI!G$8*1000)</f>
        <v>0.28068373042761197</v>
      </c>
      <c r="H141" s="275">
        <f>IF(H$10=0,0,H$10/ISI!H$8*1000)</f>
        <v>0.29103182590805887</v>
      </c>
      <c r="I141" s="275">
        <f>IF(I$10=0,0,I$10/ISI!I$8*1000)</f>
        <v>0.29730241823286468</v>
      </c>
      <c r="J141" s="275">
        <f>IF(J$10=0,0,J$10/ISI!J$8*1000)</f>
        <v>0.23889961876708263</v>
      </c>
      <c r="K141" s="275">
        <f>IF(K$10=0,0,K$10/ISI!K$8*1000)</f>
        <v>0.28124728095500429</v>
      </c>
      <c r="L141" s="275">
        <f>IF(L$10=0,0,L$10/ISI!L$8*1000)</f>
        <v>0.27149895939452229</v>
      </c>
      <c r="M141" s="275">
        <f>IF(M$10=0,0,M$10/ISI!M$8*1000)</f>
        <v>0.3167365588618038</v>
      </c>
      <c r="N141" s="275">
        <f>IF(N$10=0,0,N$10/ISI!N$8*1000)</f>
        <v>0.31435760732518964</v>
      </c>
      <c r="O141" s="275">
        <f>IF(O$10=0,0,O$10/ISI!O$8*1000)</f>
        <v>0.30411023612875954</v>
      </c>
      <c r="P141" s="275">
        <f>IF(P$10=0,0,P$10/ISI!P$8*1000)</f>
        <v>0.30258809842502227</v>
      </c>
      <c r="Q141" s="275">
        <f>IF(Q$10=0,0,Q$10/ISI!Q$8*1000)</f>
        <v>0.31786519636241828</v>
      </c>
      <c r="R141" s="275">
        <f>IF(R$10=0,0,R$10/ISI!R$8*1000)</f>
        <v>0.33887853719253547</v>
      </c>
      <c r="S141" s="275">
        <f>IF(S$10=0,0,S$10/ISI!S$8*1000)</f>
        <v>0.30897414174044646</v>
      </c>
      <c r="T141" s="275">
        <f>IF(T$10=0,0,T$10/ISI!T$8*1000)</f>
        <v>0.33139938274397118</v>
      </c>
      <c r="U141" s="275">
        <f>IF(U$10=0,0,U$10/ISI!U$8*1000)</f>
        <v>0.32912640778560276</v>
      </c>
      <c r="V141" s="275">
        <f>IF(V$10=0,0,V$10/ISI!V$8*1000)</f>
        <v>0.34891899836892198</v>
      </c>
      <c r="W141" s="275">
        <f>IF(W$10=0,0,W$10/ISI!W$8*1000)</f>
        <v>0.36601521783244534</v>
      </c>
      <c r="X141" s="275">
        <f>IF(X$10=0,0,X$10/ISI!X$8*1000)</f>
        <v>0.3373251617203743</v>
      </c>
      <c r="Y141" s="275">
        <f>IF(Y$10=0,0,Y$10/ISI!Y$8*1000)</f>
        <v>0.40129682572132502</v>
      </c>
      <c r="DA141" s="78"/>
    </row>
    <row r="142" spans="1:105" ht="12" customHeight="1" x14ac:dyDescent="0.25">
      <c r="A142" s="174" t="s">
        <v>165</v>
      </c>
      <c r="B142" s="276">
        <f>IF(B$16=0,0,B$16/ISI!B$8*1000)</f>
        <v>23.010078744867048</v>
      </c>
      <c r="C142" s="276">
        <f>IF(C$16=0,0,C$16/ISI!C$8*1000)</f>
        <v>26.322450412396552</v>
      </c>
      <c r="D142" s="276">
        <f>IF(D$16=0,0,D$16/ISI!D$8*1000)</f>
        <v>24.022748518234877</v>
      </c>
      <c r="E142" s="276">
        <f>IF(E$16=0,0,E$16/ISI!E$8*1000)</f>
        <v>22.960662262360852</v>
      </c>
      <c r="F142" s="276">
        <f>IF(F$16=0,0,F$16/ISI!F$8*1000)</f>
        <v>22.588102992591285</v>
      </c>
      <c r="G142" s="276">
        <f>IF(G$16=0,0,G$16/ISI!G$8*1000)</f>
        <v>25.80175982713763</v>
      </c>
      <c r="H142" s="276">
        <f>IF(H$16=0,0,H$16/ISI!H$8*1000)</f>
        <v>26.709760995389242</v>
      </c>
      <c r="I142" s="276">
        <f>IF(I$16=0,0,I$16/ISI!I$8*1000)</f>
        <v>27.283108913931347</v>
      </c>
      <c r="J142" s="276">
        <f>IF(J$16=0,0,J$16/ISI!J$8*1000)</f>
        <v>21.967331679827005</v>
      </c>
      <c r="K142" s="276">
        <f>IF(K$16=0,0,K$16/ISI!K$8*1000)</f>
        <v>25.915790574209144</v>
      </c>
      <c r="L142" s="276">
        <f>IF(L$16=0,0,L$16/ISI!L$8*1000)</f>
        <v>24.988794651986048</v>
      </c>
      <c r="M142" s="276">
        <f>IF(M$16=0,0,M$16/ISI!M$8*1000)</f>
        <v>28.937276944363859</v>
      </c>
      <c r="N142" s="276">
        <f>IF(N$16=0,0,N$16/ISI!N$8*1000)</f>
        <v>28.74264141688997</v>
      </c>
      <c r="O142" s="276">
        <f>IF(O$16=0,0,O$16/ISI!O$8*1000)</f>
        <v>27.823819067121146</v>
      </c>
      <c r="P142" s="276">
        <f>IF(P$16=0,0,P$16/ISI!P$8*1000)</f>
        <v>27.701405084776738</v>
      </c>
      <c r="Q142" s="276">
        <f>IF(Q$16=0,0,Q$16/ISI!Q$8*1000)</f>
        <v>29.092937785788511</v>
      </c>
      <c r="R142" s="276">
        <f>IF(R$16=0,0,R$16/ISI!R$8*1000)</f>
        <v>30.933627340735498</v>
      </c>
      <c r="S142" s="276">
        <f>IF(S$16=0,0,S$16/ISI!S$8*1000)</f>
        <v>28.190791274955476</v>
      </c>
      <c r="T142" s="276">
        <f>IF(T$16=0,0,T$16/ISI!T$8*1000)</f>
        <v>30.37476264602417</v>
      </c>
      <c r="U142" s="276">
        <f>IF(U$16=0,0,U$16/ISI!U$8*1000)</f>
        <v>30.223115758532707</v>
      </c>
      <c r="V142" s="276">
        <f>IF(V$16=0,0,V$16/ISI!V$8*1000)</f>
        <v>32.187435424309534</v>
      </c>
      <c r="W142" s="276">
        <f>IF(W$16=0,0,W$16/ISI!W$8*1000)</f>
        <v>33.613995222370448</v>
      </c>
      <c r="X142" s="276">
        <f>IF(X$16=0,0,X$16/ISI!X$8*1000)</f>
        <v>30.892682906207039</v>
      </c>
      <c r="Y142" s="276">
        <f>IF(Y$16=0,0,Y$16/ISI!Y$8*1000)</f>
        <v>36.693018374383939</v>
      </c>
      <c r="DA142" s="79"/>
    </row>
    <row r="143" spans="1:105" ht="12" customHeight="1" x14ac:dyDescent="0.25">
      <c r="A143" s="174" t="s">
        <v>172</v>
      </c>
      <c r="B143" s="276">
        <f>IF(B$22=0,0,B$22/ISI!B$8*1000)</f>
        <v>27.584439346984244</v>
      </c>
      <c r="C143" s="276">
        <f>IF(C$22=0,0,C$22/ISI!C$8*1000)</f>
        <v>30.604880514960694</v>
      </c>
      <c r="D143" s="276">
        <f>IF(D$22=0,0,D$22/ISI!D$8*1000)</f>
        <v>37.583595890028349</v>
      </c>
      <c r="E143" s="276">
        <f>IF(E$22=0,0,E$22/ISI!E$8*1000)</f>
        <v>39.064334552016248</v>
      </c>
      <c r="F143" s="276">
        <f>IF(F$22=0,0,F$22/ISI!F$8*1000)</f>
        <v>34.956855941206115</v>
      </c>
      <c r="G143" s="276">
        <f>IF(G$22=0,0,G$22/ISI!G$8*1000)</f>
        <v>42.810725454213326</v>
      </c>
      <c r="H143" s="276">
        <f>IF(H$22=0,0,H$22/ISI!H$8*1000)</f>
        <v>45.452864331833275</v>
      </c>
      <c r="I143" s="276">
        <f>IF(I$22=0,0,I$22/ISI!I$8*1000)</f>
        <v>46.722609823856516</v>
      </c>
      <c r="J143" s="276">
        <f>IF(J$22=0,0,J$22/ISI!J$8*1000)</f>
        <v>42.543601950419593</v>
      </c>
      <c r="K143" s="276">
        <f>IF(K$22=0,0,K$22/ISI!K$8*1000)</f>
        <v>50.859576103173005</v>
      </c>
      <c r="L143" s="276">
        <f>IF(L$22=0,0,L$22/ISI!L$8*1000)</f>
        <v>46.009571404351476</v>
      </c>
      <c r="M143" s="276">
        <f>IF(M$22=0,0,M$22/ISI!M$8*1000)</f>
        <v>37.713756156193561</v>
      </c>
      <c r="N143" s="276">
        <f>IF(N$22=0,0,N$22/ISI!N$8*1000)</f>
        <v>37.157420692579151</v>
      </c>
      <c r="O143" s="276">
        <f>IF(O$22=0,0,O$22/ISI!O$8*1000)</f>
        <v>35.528107785104076</v>
      </c>
      <c r="P143" s="276">
        <f>IF(P$22=0,0,P$22/ISI!P$8*1000)</f>
        <v>37.140449723955115</v>
      </c>
      <c r="Q143" s="276">
        <f>IF(Q$22=0,0,Q$22/ISI!Q$8*1000)</f>
        <v>39.247515031351966</v>
      </c>
      <c r="R143" s="276">
        <f>IF(R$22=0,0,R$22/ISI!R$8*1000)</f>
        <v>41.45841373727626</v>
      </c>
      <c r="S143" s="276">
        <f>IF(S$22=0,0,S$22/ISI!S$8*1000)</f>
        <v>39.273054076845753</v>
      </c>
      <c r="T143" s="276">
        <f>IF(T$22=0,0,T$22/ISI!T$8*1000)</f>
        <v>42.660529809196127</v>
      </c>
      <c r="U143" s="276">
        <f>IF(U$22=0,0,U$22/ISI!U$8*1000)</f>
        <v>43.525270852514886</v>
      </c>
      <c r="V143" s="276">
        <f>IF(V$22=0,0,V$22/ISI!V$8*1000)</f>
        <v>48.675620663562952</v>
      </c>
      <c r="W143" s="276">
        <f>IF(W$22=0,0,W$22/ISI!W$8*1000)</f>
        <v>48.885352651856721</v>
      </c>
      <c r="X143" s="276">
        <f>IF(X$22=0,0,X$22/ISI!X$8*1000)</f>
        <v>42.361726496924398</v>
      </c>
      <c r="Y143" s="276">
        <f>IF(Y$22=0,0,Y$22/ISI!Y$8*1000)</f>
        <v>51.55889935045515</v>
      </c>
      <c r="DA143" s="79"/>
    </row>
    <row r="144" spans="1:105" ht="12" customHeight="1" x14ac:dyDescent="0.25">
      <c r="A144" s="174" t="s">
        <v>179</v>
      </c>
      <c r="B144" s="276">
        <f>IF(B$28=0,0,B$28/ISI!B$8*1000)</f>
        <v>41.516079451544137</v>
      </c>
      <c r="C144" s="276">
        <f>IF(C$28=0,0,C$28/ISI!C$8*1000)</f>
        <v>48.745842367095726</v>
      </c>
      <c r="D144" s="276">
        <f>IF(D$28=0,0,D$28/ISI!D$8*1000)</f>
        <v>43.921856887231456</v>
      </c>
      <c r="E144" s="276">
        <f>IF(E$28=0,0,E$28/ISI!E$8*1000)</f>
        <v>41.328761923396257</v>
      </c>
      <c r="F144" s="276">
        <f>IF(F$28=0,0,F$28/ISI!F$8*1000)</f>
        <v>40.654771203839069</v>
      </c>
      <c r="G144" s="276">
        <f>IF(G$28=0,0,G$28/ISI!G$8*1000)</f>
        <v>46.391667686275603</v>
      </c>
      <c r="H144" s="276">
        <f>IF(H$28=0,0,H$28/ISI!H$8*1000)</f>
        <v>48.134059930468737</v>
      </c>
      <c r="I144" s="276">
        <f>IF(I$28=0,0,I$28/ISI!I$8*1000)</f>
        <v>49.182855061337733</v>
      </c>
      <c r="J144" s="276">
        <f>IF(J$28=0,0,J$28/ISI!J$8*1000)</f>
        <v>39.531360880813402</v>
      </c>
      <c r="K144" s="276">
        <f>IF(K$28=0,0,K$28/ISI!K$8*1000)</f>
        <v>46.582448451343147</v>
      </c>
      <c r="L144" s="276">
        <f>IF(L$28=0,0,L$28/ISI!L$8*1000)</f>
        <v>44.92560006632818</v>
      </c>
      <c r="M144" s="276">
        <f>IF(M$28=0,0,M$28/ISI!M$8*1000)</f>
        <v>52.398804498584049</v>
      </c>
      <c r="N144" s="276">
        <f>IF(N$28=0,0,N$28/ISI!N$8*1000)</f>
        <v>52.033446145884433</v>
      </c>
      <c r="O144" s="276">
        <f>IF(O$28=0,0,O$28/ISI!O$8*1000)</f>
        <v>50.322564327287694</v>
      </c>
      <c r="P144" s="276">
        <f>IF(P$28=0,0,P$28/ISI!P$8*1000)</f>
        <v>50.044923026750105</v>
      </c>
      <c r="Q144" s="276">
        <f>IF(Q$28=0,0,Q$28/ISI!Q$8*1000)</f>
        <v>52.569721783012547</v>
      </c>
      <c r="R144" s="276">
        <f>IF(R$28=0,0,R$28/ISI!R$8*1000)</f>
        <v>56.038970206217996</v>
      </c>
      <c r="S144" s="276">
        <f>IF(S$28=0,0,S$28/ISI!S$8*1000)</f>
        <v>51.118657993034127</v>
      </c>
      <c r="T144" s="276">
        <f>IF(T$28=0,0,T$28/ISI!T$8*1000)</f>
        <v>54.823463490266342</v>
      </c>
      <c r="U144" s="276">
        <f>IF(U$28=0,0,U$28/ISI!U$8*1000)</f>
        <v>54.445955507067616</v>
      </c>
      <c r="V144" s="276">
        <f>IF(V$28=0,0,V$28/ISI!V$8*1000)</f>
        <v>57.715204345130338</v>
      </c>
      <c r="W144" s="276">
        <f>IF(W$28=0,0,W$28/ISI!W$8*1000)</f>
        <v>60.53978633911688</v>
      </c>
      <c r="X144" s="276">
        <f>IF(X$28=0,0,X$28/ISI!X$8*1000)</f>
        <v>55.787767871764437</v>
      </c>
      <c r="Y144" s="276">
        <f>IF(Y$28=0,0,Y$28/ISI!Y$8*1000)</f>
        <v>66.369448619530942</v>
      </c>
      <c r="DA144" s="79"/>
    </row>
    <row r="145" spans="1:105" ht="12" customHeight="1" x14ac:dyDescent="0.25">
      <c r="A145" s="41" t="s">
        <v>189</v>
      </c>
      <c r="B145" s="277">
        <f>IF(B$35=0,0,B$35/ISI!B$8*1000)</f>
        <v>18.468504087482408</v>
      </c>
      <c r="C145" s="277">
        <f>IF(C$35=0,0,C$35/ISI!C$8*1000)</f>
        <v>20.0144413445311</v>
      </c>
      <c r="D145" s="277">
        <f>IF(D$35=0,0,D$35/ISI!D$8*1000)</f>
        <v>18.585700436176218</v>
      </c>
      <c r="E145" s="277">
        <f>IF(E$35=0,0,E$35/ISI!E$8*1000)</f>
        <v>17.19984514147847</v>
      </c>
      <c r="F145" s="277">
        <f>IF(F$35=0,0,F$35/ISI!F$8*1000)</f>
        <v>16.673324084022859</v>
      </c>
      <c r="G145" s="277">
        <f>IF(G$35=0,0,G$35/ISI!G$8*1000)</f>
        <v>19.702359920500754</v>
      </c>
      <c r="H145" s="277">
        <f>IF(H$35=0,0,H$35/ISI!H$8*1000)</f>
        <v>21.885471425468225</v>
      </c>
      <c r="I145" s="277">
        <f>IF(I$35=0,0,I$35/ISI!I$8*1000)</f>
        <v>21.20064218843007</v>
      </c>
      <c r="J145" s="277">
        <f>IF(J$35=0,0,J$35/ISI!J$8*1000)</f>
        <v>17.673115065961291</v>
      </c>
      <c r="K145" s="277">
        <f>IF(K$35=0,0,K$35/ISI!K$8*1000)</f>
        <v>22.390542688122409</v>
      </c>
      <c r="L145" s="277">
        <f>IF(L$35=0,0,L$35/ISI!L$8*1000)</f>
        <v>21.439721054144474</v>
      </c>
      <c r="M145" s="277">
        <f>IF(M$35=0,0,M$35/ISI!M$8*1000)</f>
        <v>24.041362782666482</v>
      </c>
      <c r="N145" s="277">
        <f>IF(N$35=0,0,N$35/ISI!N$8*1000)</f>
        <v>24.076271315950496</v>
      </c>
      <c r="O145" s="277">
        <f>IF(O$35=0,0,O$35/ISI!O$8*1000)</f>
        <v>22.84718632410932</v>
      </c>
      <c r="P145" s="277">
        <f>IF(P$35=0,0,P$35/ISI!P$8*1000)</f>
        <v>22.207538139685475</v>
      </c>
      <c r="Q145" s="277">
        <f>IF(Q$35=0,0,Q$35/ISI!Q$8*1000)</f>
        <v>22.79874486124378</v>
      </c>
      <c r="R145" s="277">
        <f>IF(R$35=0,0,R$35/ISI!R$8*1000)</f>
        <v>23.358956123851463</v>
      </c>
      <c r="S145" s="277">
        <f>IF(S$35=0,0,S$35/ISI!S$8*1000)</f>
        <v>21.878600997866545</v>
      </c>
      <c r="T145" s="277">
        <f>IF(T$35=0,0,T$35/ISI!T$8*1000)</f>
        <v>23.025949970088519</v>
      </c>
      <c r="U145" s="277">
        <f>IF(U$35=0,0,U$35/ISI!U$8*1000)</f>
        <v>23.24761915340633</v>
      </c>
      <c r="V145" s="277">
        <f>IF(V$35=0,0,V$35/ISI!V$8*1000)</f>
        <v>25.226240919209864</v>
      </c>
      <c r="W145" s="277">
        <f>IF(W$35=0,0,W$35/ISI!W$8*1000)</f>
        <v>25.752156774567705</v>
      </c>
      <c r="X145" s="277">
        <f>IF(X$35=0,0,X$35/ISI!X$8*1000)</f>
        <v>23.359255038801237</v>
      </c>
      <c r="Y145" s="277">
        <f>IF(Y$35=0,0,Y$35/ISI!Y$8*1000)</f>
        <v>29.502861943411862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 t="shared" ref="B147:Y147" si="33">SUM(B$148:B$152,B$155,B$156,B$154,B$153)</f>
        <v>86.4235721943935</v>
      </c>
      <c r="C147" s="272">
        <f t="shared" si="33"/>
        <v>90.57367264914285</v>
      </c>
      <c r="D147" s="272">
        <f t="shared" si="33"/>
        <v>89.964130695565885</v>
      </c>
      <c r="E147" s="272">
        <f t="shared" si="33"/>
        <v>88.997061107779089</v>
      </c>
      <c r="F147" s="272">
        <f t="shared" si="33"/>
        <v>87.523032586838156</v>
      </c>
      <c r="G147" s="272">
        <f t="shared" si="33"/>
        <v>92.569208797422633</v>
      </c>
      <c r="H147" s="272">
        <f t="shared" si="33"/>
        <v>94.27141732974394</v>
      </c>
      <c r="I147" s="272">
        <f t="shared" si="33"/>
        <v>94.787148550502778</v>
      </c>
      <c r="J147" s="272">
        <f t="shared" si="33"/>
        <v>89.147171414279313</v>
      </c>
      <c r="K147" s="272">
        <f t="shared" si="33"/>
        <v>95.053190264388547</v>
      </c>
      <c r="L147" s="272">
        <f t="shared" si="33"/>
        <v>93.130425350062453</v>
      </c>
      <c r="M147" s="272">
        <f t="shared" si="33"/>
        <v>94.736524614991993</v>
      </c>
      <c r="N147" s="272">
        <f t="shared" si="33"/>
        <v>94.486202062607461</v>
      </c>
      <c r="O147" s="272">
        <f t="shared" si="33"/>
        <v>93.264447006919525</v>
      </c>
      <c r="P147" s="272">
        <f t="shared" si="33"/>
        <v>93.37216284980363</v>
      </c>
      <c r="Q147" s="272">
        <f t="shared" si="33"/>
        <v>94.854273122728259</v>
      </c>
      <c r="R147" s="272">
        <f t="shared" si="33"/>
        <v>96.586614980706727</v>
      </c>
      <c r="S147" s="272">
        <f t="shared" si="33"/>
        <v>94.192897545421118</v>
      </c>
      <c r="T147" s="272">
        <f t="shared" si="33"/>
        <v>96.39978460657602</v>
      </c>
      <c r="U147" s="272">
        <f t="shared" si="33"/>
        <v>96.486987115462426</v>
      </c>
      <c r="V147" s="272">
        <f t="shared" si="33"/>
        <v>98.887912160066904</v>
      </c>
      <c r="W147" s="272">
        <f t="shared" si="33"/>
        <v>99.877370666922147</v>
      </c>
      <c r="X147" s="272">
        <f t="shared" si="33"/>
        <v>96.718887959265658</v>
      </c>
      <c r="Y147" s="272">
        <f t="shared" si="33"/>
        <v>103.21676038499822</v>
      </c>
      <c r="DA147" s="111"/>
    </row>
    <row r="148" spans="1:105" ht="12" customHeight="1" x14ac:dyDescent="0.25">
      <c r="A148" s="55" t="s">
        <v>91</v>
      </c>
      <c r="B148" s="273">
        <f>IF(B$55=0,0,B$55/ISI!B$9*1000)</f>
        <v>0.2415223204447895</v>
      </c>
      <c r="C148" s="273">
        <f>IF(C$55=0,0,C$55/ISI!C$9*1000)</f>
        <v>0.25303167271278193</v>
      </c>
      <c r="D148" s="273">
        <f>IF(D$55=0,0,D$55/ISI!D$9*1000)</f>
        <v>0.24591196854089539</v>
      </c>
      <c r="E148" s="273">
        <f>IF(E$55=0,0,E$55/ISI!E$9*1000)</f>
        <v>0.24408661115558075</v>
      </c>
      <c r="F148" s="273">
        <f>IF(F$55=0,0,F$55/ISI!F$9*1000)</f>
        <v>0.24225972180037864</v>
      </c>
      <c r="G148" s="273">
        <f>IF(G$55=0,0,G$55/ISI!G$9*1000)</f>
        <v>0.25315277176509449</v>
      </c>
      <c r="H148" s="273">
        <f>IF(H$55=0,0,H$55/ISI!H$9*1000)</f>
        <v>0.25438707082409173</v>
      </c>
      <c r="I148" s="273">
        <f>IF(I$55=0,0,I$55/ISI!I$9*1000)</f>
        <v>0.25742340941605746</v>
      </c>
      <c r="J148" s="273">
        <f>IF(J$55=0,0,J$55/ISI!J$9*1000)</f>
        <v>0.23688862464644</v>
      </c>
      <c r="K148" s="273">
        <f>IF(K$55=0,0,K$55/ISI!K$9*1000)</f>
        <v>0.2484139821516384</v>
      </c>
      <c r="L148" s="273">
        <f>IF(L$55=0,0,L$55/ISI!L$9*1000)</f>
        <v>0.24571299272220651</v>
      </c>
      <c r="M148" s="273">
        <f>IF(M$55=0,0,M$55/ISI!M$9*1000)</f>
        <v>0.26233908201596062</v>
      </c>
      <c r="N148" s="273">
        <f>IF(N$55=0,0,N$55/ISI!N$9*1000)</f>
        <v>0.26153201389495989</v>
      </c>
      <c r="O148" s="273">
        <f>IF(O$55=0,0,O$55/ISI!O$9*1000)</f>
        <v>0.25973048406523153</v>
      </c>
      <c r="P148" s="273">
        <f>IF(P$55=0,0,P$55/ISI!P$9*1000)</f>
        <v>0.2596482821714215</v>
      </c>
      <c r="Q148" s="273">
        <f>IF(Q$55=0,0,Q$55/ISI!Q$9*1000)</f>
        <v>0.26423225465426309</v>
      </c>
      <c r="R148" s="273">
        <f>IF(R$55=0,0,R$55/ISI!R$9*1000)</f>
        <v>0.27001029270539567</v>
      </c>
      <c r="S148" s="273">
        <f>IF(S$55=0,0,S$55/ISI!S$9*1000)</f>
        <v>0.26107932379636306</v>
      </c>
      <c r="T148" s="273">
        <f>IF(T$55=0,0,T$55/ISI!T$9*1000)</f>
        <v>0.26943377406282515</v>
      </c>
      <c r="U148" s="273">
        <f>IF(U$55=0,0,U$55/ISI!U$9*1000)</f>
        <v>0.26795063148253195</v>
      </c>
      <c r="V148" s="273">
        <f>IF(V$55=0,0,V$55/ISI!V$9*1000)</f>
        <v>0.27083997392283382</v>
      </c>
      <c r="W148" s="273">
        <f>IF(W$55=0,0,W$55/ISI!W$9*1000)</f>
        <v>0.2769619278192087</v>
      </c>
      <c r="X148" s="273">
        <f>IF(X$55=0,0,X$55/ISI!X$9*1000)</f>
        <v>0.27081758967796121</v>
      </c>
      <c r="Y148" s="273">
        <f>IF(Y$55=0,0,Y$55/ISI!Y$9*1000)</f>
        <v>0.28507509817372267</v>
      </c>
      <c r="DA148" s="76"/>
    </row>
    <row r="149" spans="1:105" ht="12" customHeight="1" x14ac:dyDescent="0.25">
      <c r="A149" s="173" t="s">
        <v>92</v>
      </c>
      <c r="B149" s="274">
        <f>IF(B$56=0,0,B$56/ISI!B$9*1000)</f>
        <v>0.17845940235167429</v>
      </c>
      <c r="C149" s="274">
        <f>IF(C$56=0,0,C$56/ISI!C$9*1000)</f>
        <v>0.18696359411092128</v>
      </c>
      <c r="D149" s="274">
        <f>IF(D$56=0,0,D$56/ISI!D$9*1000)</f>
        <v>0.18170288715391747</v>
      </c>
      <c r="E149" s="274">
        <f>IF(E$56=0,0,E$56/ISI!E$9*1000)</f>
        <v>0.18035414146672163</v>
      </c>
      <c r="F149" s="274">
        <f>IF(F$56=0,0,F$56/ISI!F$9*1000)</f>
        <v>0.17900426381611126</v>
      </c>
      <c r="G149" s="274">
        <f>IF(G$56=0,0,G$56/ISI!G$9*1000)</f>
        <v>0.18705307347854772</v>
      </c>
      <c r="H149" s="274">
        <f>IF(H$56=0,0,H$56/ISI!H$9*1000)</f>
        <v>0.1879650896929756</v>
      </c>
      <c r="I149" s="274">
        <f>IF(I$56=0,0,I$56/ISI!I$9*1000)</f>
        <v>0.19020862217254758</v>
      </c>
      <c r="J149" s="274">
        <f>IF(J$56=0,0,J$56/ISI!J$9*1000)</f>
        <v>0.17503559215752715</v>
      </c>
      <c r="K149" s="274">
        <f>IF(K$56=0,0,K$56/ISI!K$9*1000)</f>
        <v>0.18355161009110477</v>
      </c>
      <c r="L149" s="274">
        <f>IF(L$56=0,0,L$56/ISI!L$9*1000)</f>
        <v>0.18155586510800364</v>
      </c>
      <c r="M149" s="274">
        <f>IF(M$56=0,0,M$56/ISI!M$9*1000)</f>
        <v>0.19384078334390306</v>
      </c>
      <c r="N149" s="274">
        <f>IF(N$56=0,0,N$56/ISI!N$9*1000)</f>
        <v>0.19324444552193429</v>
      </c>
      <c r="O149" s="274">
        <f>IF(O$56=0,0,O$56/ISI!O$9*1000)</f>
        <v>0.19191330587347474</v>
      </c>
      <c r="P149" s="274">
        <f>IF(P$56=0,0,P$56/ISI!P$9*1000)</f>
        <v>0.19185256738431766</v>
      </c>
      <c r="Q149" s="274">
        <f>IF(Q$56=0,0,Q$56/ISI!Q$9*1000)</f>
        <v>0.19523963731714164</v>
      </c>
      <c r="R149" s="274">
        <f>IF(R$56=0,0,R$56/ISI!R$9*1000)</f>
        <v>0.19950899517802759</v>
      </c>
      <c r="S149" s="274">
        <f>IF(S$56=0,0,S$56/ISI!S$9*1000)</f>
        <v>0.19290995550752357</v>
      </c>
      <c r="T149" s="274">
        <f>IF(T$56=0,0,T$56/ISI!T$9*1000)</f>
        <v>0.19908300899087841</v>
      </c>
      <c r="U149" s="274">
        <f>IF(U$56=0,0,U$56/ISI!U$9*1000)</f>
        <v>0.1979871237824469</v>
      </c>
      <c r="V149" s="274">
        <f>IF(V$56=0,0,V$56/ISI!V$9*1000)</f>
        <v>0.20012204168210945</v>
      </c>
      <c r="W149" s="274">
        <f>IF(W$56=0,0,W$56/ISI!W$9*1000)</f>
        <v>0.20464551691023566</v>
      </c>
      <c r="X149" s="274">
        <f>IF(X$56=0,0,X$56/ISI!X$9*1000)</f>
        <v>0.20010550209705275</v>
      </c>
      <c r="Y149" s="274">
        <f>IF(Y$56=0,0,Y$56/ISI!Y$9*1000)</f>
        <v>0.21064029010543137</v>
      </c>
      <c r="DA149" s="77"/>
    </row>
    <row r="150" spans="1:105" ht="12" customHeight="1" x14ac:dyDescent="0.25">
      <c r="A150" s="173" t="s">
        <v>93</v>
      </c>
      <c r="B150" s="274">
        <f>IF(B$57=0,0,B$57/ISI!B$9*1000)</f>
        <v>4.4614850587918573</v>
      </c>
      <c r="C150" s="274">
        <f>IF(C$57=0,0,C$57/ISI!C$9*1000)</f>
        <v>4.674089852773033</v>
      </c>
      <c r="D150" s="274">
        <f>IF(D$57=0,0,D$57/ISI!D$9*1000)</f>
        <v>4.542572178847939</v>
      </c>
      <c r="E150" s="274">
        <f>IF(E$57=0,0,E$57/ISI!E$9*1000)</f>
        <v>4.5088535366680391</v>
      </c>
      <c r="F150" s="274">
        <f>IF(F$57=0,0,F$57/ISI!F$9*1000)</f>
        <v>4.4751065954027807</v>
      </c>
      <c r="G150" s="274">
        <f>IF(G$57=0,0,G$57/ISI!G$9*1000)</f>
        <v>4.6763268369636926</v>
      </c>
      <c r="H150" s="274">
        <f>IF(H$57=0,0,H$57/ISI!H$9*1000)</f>
        <v>4.6991272423243888</v>
      </c>
      <c r="I150" s="274">
        <f>IF(I$57=0,0,I$57/ISI!I$9*1000)</f>
        <v>4.7552155543136916</v>
      </c>
      <c r="J150" s="274">
        <f>IF(J$57=0,0,J$57/ISI!J$9*1000)</f>
        <v>4.3758898039381808</v>
      </c>
      <c r="K150" s="274">
        <f>IF(K$57=0,0,K$57/ISI!K$9*1000)</f>
        <v>4.5887902522776205</v>
      </c>
      <c r="L150" s="274">
        <f>IF(L$57=0,0,L$57/ISI!L$9*1000)</f>
        <v>4.5388966277000939</v>
      </c>
      <c r="M150" s="274">
        <f>IF(M$57=0,0,M$57/ISI!M$9*1000)</f>
        <v>4.8460195835975766</v>
      </c>
      <c r="N150" s="274">
        <f>IF(N$57=0,0,N$57/ISI!N$9*1000)</f>
        <v>4.8311111380483567</v>
      </c>
      <c r="O150" s="274">
        <f>IF(O$57=0,0,O$57/ISI!O$9*1000)</f>
        <v>4.7978326468368673</v>
      </c>
      <c r="P150" s="274">
        <f>IF(P$57=0,0,P$57/ISI!P$9*1000)</f>
        <v>4.7963141846079438</v>
      </c>
      <c r="Q150" s="274">
        <f>IF(Q$57=0,0,Q$57/ISI!Q$9*1000)</f>
        <v>4.880990932928543</v>
      </c>
      <c r="R150" s="274">
        <f>IF(R$57=0,0,R$57/ISI!R$9*1000)</f>
        <v>4.987724879450691</v>
      </c>
      <c r="S150" s="274">
        <f>IF(S$57=0,0,S$57/ISI!S$9*1000)</f>
        <v>4.8227488876880882</v>
      </c>
      <c r="T150" s="274">
        <f>IF(T$57=0,0,T$57/ISI!T$9*1000)</f>
        <v>4.9770752247719603</v>
      </c>
      <c r="U150" s="274">
        <f>IF(U$57=0,0,U$57/ISI!U$9*1000)</f>
        <v>4.9496780945611727</v>
      </c>
      <c r="V150" s="274">
        <f>IF(V$57=0,0,V$57/ISI!V$9*1000)</f>
        <v>5.0030510420527365</v>
      </c>
      <c r="W150" s="274">
        <f>IF(W$57=0,0,W$57/ISI!W$9*1000)</f>
        <v>5.1161379227558932</v>
      </c>
      <c r="X150" s="274">
        <f>IF(X$57=0,0,X$57/ISI!X$9*1000)</f>
        <v>5.0026375524263207</v>
      </c>
      <c r="Y150" s="274">
        <f>IF(Y$57=0,0,Y$57/ISI!Y$9*1000)</f>
        <v>5.2660072526357862</v>
      </c>
      <c r="DA150" s="77"/>
    </row>
    <row r="151" spans="1:105" ht="12" customHeight="1" x14ac:dyDescent="0.25">
      <c r="A151" s="173" t="s">
        <v>94</v>
      </c>
      <c r="B151" s="274">
        <f>IF(B$58=0,0,B$58/ISI!B$9*1000)</f>
        <v>0.11153712646979647</v>
      </c>
      <c r="C151" s="274">
        <f>IF(C$58=0,0,C$58/ISI!C$9*1000)</f>
        <v>0.11685224631932589</v>
      </c>
      <c r="D151" s="274">
        <f>IF(D$58=0,0,D$58/ISI!D$9*1000)</f>
        <v>0.11356430447119852</v>
      </c>
      <c r="E151" s="274">
        <f>IF(E$58=0,0,E$58/ISI!E$9*1000)</f>
        <v>0.11272133841670105</v>
      </c>
      <c r="F151" s="274">
        <f>IF(F$58=0,0,F$58/ISI!F$9*1000)</f>
        <v>0.11187766488506956</v>
      </c>
      <c r="G151" s="274">
        <f>IF(G$58=0,0,G$58/ISI!G$9*1000)</f>
        <v>0.11690817092409235</v>
      </c>
      <c r="H151" s="274">
        <f>IF(H$58=0,0,H$58/ISI!H$9*1000)</f>
        <v>0.11747818105810977</v>
      </c>
      <c r="I151" s="274">
        <f>IF(I$58=0,0,I$58/ISI!I$9*1000)</f>
        <v>0.11888038885784231</v>
      </c>
      <c r="J151" s="274">
        <f>IF(J$58=0,0,J$58/ISI!J$9*1000)</f>
        <v>0.10939724509845455</v>
      </c>
      <c r="K151" s="274">
        <f>IF(K$58=0,0,K$58/ISI!K$9*1000)</f>
        <v>0.11471975630694048</v>
      </c>
      <c r="L151" s="274">
        <f>IF(L$58=0,0,L$58/ISI!L$9*1000)</f>
        <v>0.11347241569250237</v>
      </c>
      <c r="M151" s="274">
        <f>IF(M$58=0,0,M$58/ISI!M$9*1000)</f>
        <v>0.12115048958993947</v>
      </c>
      <c r="N151" s="274">
        <f>IF(N$58=0,0,N$58/ISI!N$9*1000)</f>
        <v>0.12077777845120898</v>
      </c>
      <c r="O151" s="274">
        <f>IF(O$58=0,0,O$58/ISI!O$9*1000)</f>
        <v>0.11994581617092173</v>
      </c>
      <c r="P151" s="274">
        <f>IF(P$58=0,0,P$58/ISI!P$9*1000)</f>
        <v>0.11990785461519861</v>
      </c>
      <c r="Q151" s="274">
        <f>IF(Q$58=0,0,Q$58/ISI!Q$9*1000)</f>
        <v>0.12202477332321361</v>
      </c>
      <c r="R151" s="274">
        <f>IF(R$58=0,0,R$58/ISI!R$9*1000)</f>
        <v>0.12469312198626729</v>
      </c>
      <c r="S151" s="274">
        <f>IF(S$58=0,0,S$58/ISI!S$9*1000)</f>
        <v>0.12056872219220227</v>
      </c>
      <c r="T151" s="274">
        <f>IF(T$58=0,0,T$58/ISI!T$9*1000)</f>
        <v>0.12442688061929902</v>
      </c>
      <c r="U151" s="274">
        <f>IF(U$58=0,0,U$58/ISI!U$9*1000)</f>
        <v>0.12374195236402935</v>
      </c>
      <c r="V151" s="274">
        <f>IF(V$58=0,0,V$58/ISI!V$9*1000)</f>
        <v>0.12507627605131844</v>
      </c>
      <c r="W151" s="274">
        <f>IF(W$58=0,0,W$58/ISI!W$9*1000)</f>
        <v>0.12790344806889736</v>
      </c>
      <c r="X151" s="274">
        <f>IF(X$58=0,0,X$58/ISI!X$9*1000)</f>
        <v>0.12506593881065803</v>
      </c>
      <c r="Y151" s="274">
        <f>IF(Y$58=0,0,Y$58/ISI!Y$9*1000)</f>
        <v>0.13165018131589468</v>
      </c>
      <c r="DA151" s="77"/>
    </row>
    <row r="152" spans="1:105" ht="12" customHeight="1" x14ac:dyDescent="0.25">
      <c r="A152" s="56" t="s">
        <v>95</v>
      </c>
      <c r="B152" s="275">
        <f>IF(B$59=0,0,B$59/ISI!B$9*1000)</f>
        <v>0.1483992823059434</v>
      </c>
      <c r="C152" s="275">
        <f>IF(C$59=0,0,C$59/ISI!C$9*1000)</f>
        <v>0.15705777575524238</v>
      </c>
      <c r="D152" s="275">
        <f>IF(D$59=0,0,D$59/ISI!D$9*1000)</f>
        <v>0.15528558508330914</v>
      </c>
      <c r="E152" s="275">
        <f>IF(E$59=0,0,E$59/ISI!E$9*1000)</f>
        <v>0.15359737180326474</v>
      </c>
      <c r="F152" s="275">
        <f>IF(F$59=0,0,F$59/ISI!F$9*1000)</f>
        <v>0.15104044886735291</v>
      </c>
      <c r="G152" s="275">
        <f>IF(G$59=0,0,G$59/ISI!G$9*1000)</f>
        <v>0.15871779042191253</v>
      </c>
      <c r="H152" s="275">
        <f>IF(H$59=0,0,H$59/ISI!H$9*1000)</f>
        <v>0.16079057643427916</v>
      </c>
      <c r="I152" s="275">
        <f>IF(I$59=0,0,I$59/ISI!I$9*1000)</f>
        <v>0.16255408436432567</v>
      </c>
      <c r="J152" s="275">
        <f>IF(J$59=0,0,J$59/ISI!J$9*1000)</f>
        <v>0.15298291674784373</v>
      </c>
      <c r="K152" s="275">
        <f>IF(K$59=0,0,K$59/ISI!K$9*1000)</f>
        <v>0.16201972769895104</v>
      </c>
      <c r="L152" s="275">
        <f>IF(L$59=0,0,L$59/ISI!L$9*1000)</f>
        <v>0.15839143651445833</v>
      </c>
      <c r="M152" s="275">
        <f>IF(M$59=0,0,M$59/ISI!M$9*1000)</f>
        <v>0.1609595676482031</v>
      </c>
      <c r="N152" s="275">
        <f>IF(N$59=0,0,N$59/ISI!N$9*1000)</f>
        <v>0.16042405537829493</v>
      </c>
      <c r="O152" s="275">
        <f>IF(O$59=0,0,O$59/ISI!O$9*1000)</f>
        <v>0.15835557923428131</v>
      </c>
      <c r="P152" s="275">
        <f>IF(P$59=0,0,P$59/ISI!P$9*1000)</f>
        <v>0.15898382499107386</v>
      </c>
      <c r="Q152" s="275">
        <f>IF(Q$59=0,0,Q$59/ISI!Q$9*1000)</f>
        <v>0.16173437710970603</v>
      </c>
      <c r="R152" s="275">
        <f>IF(R$59=0,0,R$59/ISI!R$9*1000)</f>
        <v>0.16563692014937414</v>
      </c>
      <c r="S152" s="275">
        <f>IF(S$59=0,0,S$59/ISI!S$9*1000)</f>
        <v>0.16087262926424506</v>
      </c>
      <c r="T152" s="275">
        <f>IF(T$59=0,0,T$59/ISI!T$9*1000)</f>
        <v>0.16390194947431033</v>
      </c>
      <c r="U152" s="275">
        <f>IF(U$59=0,0,U$59/ISI!U$9*1000)</f>
        <v>0.16377133507896996</v>
      </c>
      <c r="V152" s="275">
        <f>IF(V$59=0,0,V$59/ISI!V$9*1000)</f>
        <v>0.16753971160651943</v>
      </c>
      <c r="W152" s="275">
        <f>IF(W$59=0,0,W$59/ISI!W$9*1000)</f>
        <v>0.16970803608017618</v>
      </c>
      <c r="X152" s="275">
        <f>IF(X$59=0,0,X$59/ISI!X$9*1000)</f>
        <v>0.16465957238852139</v>
      </c>
      <c r="Y152" s="275">
        <f>IF(Y$59=0,0,Y$59/ISI!Y$9*1000)</f>
        <v>0.17528456298145595</v>
      </c>
      <c r="DA152" s="78"/>
    </row>
    <row r="153" spans="1:105" ht="12" customHeight="1" x14ac:dyDescent="0.25">
      <c r="A153" s="174" t="s">
        <v>220</v>
      </c>
      <c r="B153" s="276">
        <f>IF(B$65=0,0,B$65/ISI!B$9*1000)</f>
        <v>5.9083437301712038</v>
      </c>
      <c r="C153" s="276">
        <f>IF(C$65=0,0,C$65/ISI!C$9*1000)</f>
        <v>5.9785100224855832</v>
      </c>
      <c r="D153" s="276">
        <f>IF(D$65=0,0,D$65/ISI!D$9*1000)</f>
        <v>6.8040611539967184</v>
      </c>
      <c r="E153" s="276">
        <f>IF(E$65=0,0,E$65/ISI!E$9*1000)</f>
        <v>7.0139101008887401</v>
      </c>
      <c r="F153" s="276">
        <f>IF(F$65=0,0,F$65/ISI!F$9*1000)</f>
        <v>6.6658578579860652</v>
      </c>
      <c r="G153" s="276">
        <f>IF(G$65=0,0,G$65/ISI!G$9*1000)</f>
        <v>7.5522215216756825</v>
      </c>
      <c r="H153" s="276">
        <f>IF(H$65=0,0,H$65/ISI!H$9*1000)</f>
        <v>7.7852562212343637</v>
      </c>
      <c r="I153" s="276">
        <f>IF(I$65=0,0,I$65/ISI!I$9*1000)</f>
        <v>7.8247730826191564</v>
      </c>
      <c r="J153" s="276">
        <f>IF(J$65=0,0,J$65/ISI!J$9*1000)</f>
        <v>7.8097551041928508</v>
      </c>
      <c r="K153" s="276">
        <f>IF(K$65=0,0,K$65/ISI!K$9*1000)</f>
        <v>8.515708121485094</v>
      </c>
      <c r="L153" s="276">
        <f>IF(L$65=0,0,L$65/ISI!L$9*1000)</f>
        <v>8.1964597319901742</v>
      </c>
      <c r="M153" s="276">
        <f>IF(M$65=0,0,M$65/ISI!M$9*1000)</f>
        <v>6.8438688576584044</v>
      </c>
      <c r="N153" s="276">
        <f>IF(N$65=0,0,N$65/ISI!N$9*1000)</f>
        <v>6.7655585674425103</v>
      </c>
      <c r="O153" s="276">
        <f>IF(O$65=0,0,O$65/ISI!O$9*1000)</f>
        <v>6.6275669827043266</v>
      </c>
      <c r="P153" s="276">
        <f>IF(P$65=0,0,P$65/ISI!P$9*1000)</f>
        <v>6.8126183736416284</v>
      </c>
      <c r="Q153" s="276">
        <f>IF(Q$65=0,0,Q$65/ISI!Q$9*1000)</f>
        <v>7.0057418160532023</v>
      </c>
      <c r="R153" s="276">
        <f>IF(R$65=0,0,R$65/ISI!R$9*1000)</f>
        <v>7.0973448171143731</v>
      </c>
      <c r="S153" s="276">
        <f>IF(S$65=0,0,S$65/ISI!S$9*1000)</f>
        <v>7.1951179575242765</v>
      </c>
      <c r="T153" s="276">
        <f>IF(T$65=0,0,T$65/ISI!T$9*1000)</f>
        <v>7.403818748244583</v>
      </c>
      <c r="U153" s="276">
        <f>IF(U$65=0,0,U$65/ISI!U$9*1000)</f>
        <v>7.6078691760283226</v>
      </c>
      <c r="V153" s="276">
        <f>IF(V$65=0,0,V$65/ISI!V$9*1000)</f>
        <v>8.254884369831089</v>
      </c>
      <c r="W153" s="276">
        <f>IF(W$65=0,0,W$65/ISI!W$9*1000)</f>
        <v>7.9311215146679865</v>
      </c>
      <c r="X153" s="276">
        <f>IF(X$65=0,0,X$65/ISI!X$9*1000)</f>
        <v>7.3318169563057509</v>
      </c>
      <c r="Y153" s="276">
        <f>IF(Y$65=0,0,Y$65/ISI!Y$9*1000)</f>
        <v>7.953106752895966</v>
      </c>
      <c r="DA153" s="79"/>
    </row>
    <row r="154" spans="1:105" ht="12" customHeight="1" x14ac:dyDescent="0.25">
      <c r="A154" s="174" t="s">
        <v>226</v>
      </c>
      <c r="B154" s="276">
        <f>IF(B$71=0,0,B$71/ISI!B$9*1000)</f>
        <v>33.135707022463976</v>
      </c>
      <c r="C154" s="276">
        <f>IF(C$71=0,0,C$71/ISI!C$9*1000)</f>
        <v>34.714735097667102</v>
      </c>
      <c r="D154" s="276">
        <f>IF(D$71=0,0,D$71/ISI!D$9*1000)</f>
        <v>33.73794574299469</v>
      </c>
      <c r="E154" s="276">
        <f>IF(E$71=0,0,E$71/ISI!E$9*1000)</f>
        <v>33.487515441481818</v>
      </c>
      <c r="F154" s="276">
        <f>IF(F$71=0,0,F$71/ISI!F$9*1000)</f>
        <v>33.236874961028704</v>
      </c>
      <c r="G154" s="276">
        <f>IF(G$71=0,0,G$71/ISI!G$9*1000)</f>
        <v>34.731349308356769</v>
      </c>
      <c r="H154" s="276">
        <f>IF(H$71=0,0,H$71/ISI!H$9*1000)</f>
        <v>34.900689234876651</v>
      </c>
      <c r="I154" s="276">
        <f>IF(I$71=0,0,I$71/ISI!I$9*1000)</f>
        <v>35.317260365110457</v>
      </c>
      <c r="J154" s="276">
        <f>IF(J$71=0,0,J$71/ISI!J$9*1000)</f>
        <v>32.499986124608363</v>
      </c>
      <c r="K154" s="276">
        <f>IF(K$71=0,0,K$71/ISI!K$9*1000)</f>
        <v>34.081210041793739</v>
      </c>
      <c r="L154" s="276">
        <f>IF(L$71=0,0,L$71/ISI!L$9*1000)</f>
        <v>33.710647212488325</v>
      </c>
      <c r="M154" s="276">
        <f>IF(M$71=0,0,M$71/ISI!M$9*1000)</f>
        <v>35.9916671312792</v>
      </c>
      <c r="N154" s="276">
        <f>IF(N$71=0,0,N$71/ISI!N$9*1000)</f>
        <v>35.880941245756901</v>
      </c>
      <c r="O154" s="276">
        <f>IF(O$71=0,0,O$71/ISI!O$9*1000)</f>
        <v>35.633779970889336</v>
      </c>
      <c r="P154" s="276">
        <f>IF(P$71=0,0,P$71/ISI!P$9*1000)</f>
        <v>35.622502264278353</v>
      </c>
      <c r="Q154" s="276">
        <f>IF(Q$71=0,0,Q$71/ISI!Q$9*1000)</f>
        <v>36.251401361101976</v>
      </c>
      <c r="R154" s="276">
        <f>IF(R$71=0,0,R$71/ISI!R$9*1000)</f>
        <v>37.044120541980952</v>
      </c>
      <c r="S154" s="276">
        <f>IF(S$71=0,0,S$71/ISI!S$9*1000)</f>
        <v>35.818834329711017</v>
      </c>
      <c r="T154" s="276">
        <f>IF(T$71=0,0,T$71/ISI!T$9*1000)</f>
        <v>36.965024942046242</v>
      </c>
      <c r="U154" s="276">
        <f>IF(U$71=0,0,U$71/ISI!U$9*1000)</f>
        <v>36.761544874768674</v>
      </c>
      <c r="V154" s="276">
        <f>IF(V$71=0,0,V$71/ISI!V$9*1000)</f>
        <v>37.157948836162795</v>
      </c>
      <c r="W154" s="276">
        <f>IF(W$71=0,0,W$71/ISI!W$9*1000)</f>
        <v>37.997851625858324</v>
      </c>
      <c r="X154" s="276">
        <f>IF(X$71=0,0,X$71/ISI!X$9*1000)</f>
        <v>37.15487782484319</v>
      </c>
      <c r="Y154" s="276">
        <f>IF(Y$71=0,0,Y$71/ISI!Y$9*1000)</f>
        <v>39.110939788457223</v>
      </c>
      <c r="DA154" s="79"/>
    </row>
    <row r="155" spans="1:105" ht="12" customHeight="1" x14ac:dyDescent="0.25">
      <c r="A155" s="174" t="s">
        <v>179</v>
      </c>
      <c r="B155" s="276">
        <f>IF(B$72=0,0,B$72/ISI!B$9*1000)</f>
        <v>33.295824449394196</v>
      </c>
      <c r="C155" s="276">
        <f>IF(C$72=0,0,C$72/ISI!C$9*1000)</f>
        <v>35.654282379987016</v>
      </c>
      <c r="D155" s="276">
        <f>IF(D$72=0,0,D$72/ISI!D$9*1000)</f>
        <v>35.192432494937087</v>
      </c>
      <c r="E155" s="276">
        <f>IF(E$72=0,0,E$72/ISI!E$9*1000)</f>
        <v>34.602058297023383</v>
      </c>
      <c r="F155" s="276">
        <f>IF(F$72=0,0,F$72/ISI!F$9*1000)</f>
        <v>34.03409523749248</v>
      </c>
      <c r="G155" s="276">
        <f>IF(G$72=0,0,G$72/ISI!G$9*1000)</f>
        <v>35.731768976901179</v>
      </c>
      <c r="H155" s="276">
        <f>IF(H$72=0,0,H$72/ISI!H$9*1000)</f>
        <v>36.222528776213061</v>
      </c>
      <c r="I155" s="276">
        <f>IF(I$72=0,0,I$72/ISI!I$9*1000)</f>
        <v>36.62851771203227</v>
      </c>
      <c r="J155" s="276">
        <f>IF(J$72=0,0,J$72/ISI!J$9*1000)</f>
        <v>34.480647215974344</v>
      </c>
      <c r="K155" s="276">
        <f>IF(K$72=0,0,K$72/ISI!K$9*1000)</f>
        <v>36.551738763634908</v>
      </c>
      <c r="L155" s="276">
        <f>IF(L$72=0,0,L$72/ISI!L$9*1000)</f>
        <v>35.699618782259684</v>
      </c>
      <c r="M155" s="276">
        <f>IF(M$72=0,0,M$72/ISI!M$9*1000)</f>
        <v>36.269882183737145</v>
      </c>
      <c r="N155" s="276">
        <f>IF(N$72=0,0,N$72/ISI!N$9*1000)</f>
        <v>36.168814128050997</v>
      </c>
      <c r="O155" s="276">
        <f>IF(O$72=0,0,O$72/ISI!O$9*1000)</f>
        <v>35.692030717451637</v>
      </c>
      <c r="P155" s="276">
        <f>IF(P$72=0,0,P$72/ISI!P$9*1000)</f>
        <v>35.815192405336703</v>
      </c>
      <c r="Q155" s="276">
        <f>IF(Q$72=0,0,Q$72/ISI!Q$9*1000)</f>
        <v>36.43352598341454</v>
      </c>
      <c r="R155" s="276">
        <f>IF(R$72=0,0,R$72/ISI!R$9*1000)</f>
        <v>37.308637793446835</v>
      </c>
      <c r="S155" s="276">
        <f>IF(S$72=0,0,S$72/ISI!S$9*1000)</f>
        <v>36.253140389758791</v>
      </c>
      <c r="T155" s="276">
        <f>IF(T$72=0,0,T$72/ISI!T$9*1000)</f>
        <v>36.932189594763386</v>
      </c>
      <c r="U155" s="276">
        <f>IF(U$72=0,0,U$72/ISI!U$9*1000)</f>
        <v>36.901748722687373</v>
      </c>
      <c r="V155" s="276">
        <f>IF(V$72=0,0,V$72/ISI!V$9*1000)</f>
        <v>37.747617680413555</v>
      </c>
      <c r="W155" s="276">
        <f>IF(W$72=0,0,W$72/ISI!W$9*1000)</f>
        <v>38.234050791118726</v>
      </c>
      <c r="X155" s="276">
        <f>IF(X$72=0,0,X$72/ISI!X$9*1000)</f>
        <v>37.092268495544012</v>
      </c>
      <c r="Y155" s="276">
        <f>IF(Y$72=0,0,Y$72/ISI!Y$9*1000)</f>
        <v>39.486834456001525</v>
      </c>
      <c r="DA155" s="79"/>
    </row>
    <row r="156" spans="1:105" ht="12" customHeight="1" x14ac:dyDescent="0.25">
      <c r="A156" s="41" t="s">
        <v>189</v>
      </c>
      <c r="B156" s="277">
        <f>IF(B$79=0,0,B$79/ISI!B$9*1000)</f>
        <v>8.9422938020000569</v>
      </c>
      <c r="C156" s="277">
        <f>IF(C$79=0,0,C$79/ISI!C$9*1000)</f>
        <v>8.8381500073318495</v>
      </c>
      <c r="D156" s="277">
        <f>IF(D$79=0,0,D$79/ISI!D$9*1000)</f>
        <v>8.990654379540139</v>
      </c>
      <c r="E156" s="277">
        <f>IF(E$79=0,0,E$79/ISI!E$9*1000)</f>
        <v>8.6939642688748489</v>
      </c>
      <c r="F156" s="277">
        <f>IF(F$79=0,0,F$79/ISI!F$9*1000)</f>
        <v>8.4269158355592086</v>
      </c>
      <c r="G156" s="277">
        <f>IF(G$79=0,0,G$79/ISI!G$9*1000)</f>
        <v>9.1617103469356742</v>
      </c>
      <c r="H156" s="277">
        <f>IF(H$79=0,0,H$79/ISI!H$9*1000)</f>
        <v>9.9431949370860107</v>
      </c>
      <c r="I156" s="277">
        <f>IF(I$79=0,0,I$79/ISI!I$9*1000)</f>
        <v>9.5323153316164166</v>
      </c>
      <c r="J156" s="277">
        <f>IF(J$79=0,0,J$79/ISI!J$9*1000)</f>
        <v>9.306588786915313</v>
      </c>
      <c r="K156" s="277">
        <f>IF(K$79=0,0,K$79/ISI!K$9*1000)</f>
        <v>10.607038008948553</v>
      </c>
      <c r="L156" s="277">
        <f>IF(L$79=0,0,L$79/ISI!L$9*1000)</f>
        <v>10.285670285587004</v>
      </c>
      <c r="M156" s="277">
        <f>IF(M$79=0,0,M$79/ISI!M$9*1000)</f>
        <v>10.046796936121655</v>
      </c>
      <c r="N156" s="277">
        <f>IF(N$79=0,0,N$79/ISI!N$9*1000)</f>
        <v>10.103798690062302</v>
      </c>
      <c r="O156" s="277">
        <f>IF(O$79=0,0,O$79/ISI!O$9*1000)</f>
        <v>9.7832915036934622</v>
      </c>
      <c r="P156" s="277">
        <f>IF(P$79=0,0,P$79/ISI!P$9*1000)</f>
        <v>9.5951430927769916</v>
      </c>
      <c r="Q156" s="277">
        <f>IF(Q$79=0,0,Q$79/ISI!Q$9*1000)</f>
        <v>9.5393819868256795</v>
      </c>
      <c r="R156" s="277">
        <f>IF(R$79=0,0,R$79/ISI!R$9*1000)</f>
        <v>9.3889376186948041</v>
      </c>
      <c r="S156" s="277">
        <f>IF(S$79=0,0,S$79/ISI!S$9*1000)</f>
        <v>9.3676253499786171</v>
      </c>
      <c r="T156" s="277">
        <f>IF(T$79=0,0,T$79/ISI!T$9*1000)</f>
        <v>9.3648304836025353</v>
      </c>
      <c r="U156" s="277">
        <f>IF(U$79=0,0,U$79/ISI!U$9*1000)</f>
        <v>9.5126952047089031</v>
      </c>
      <c r="V156" s="277">
        <f>IF(V$79=0,0,V$79/ISI!V$9*1000)</f>
        <v>9.9608322283439534</v>
      </c>
      <c r="W156" s="277">
        <f>IF(W$79=0,0,W$79/ISI!W$9*1000)</f>
        <v>9.8189898836426863</v>
      </c>
      <c r="X156" s="277">
        <f>IF(X$79=0,0,X$79/ISI!X$9*1000)</f>
        <v>9.3766385271721902</v>
      </c>
      <c r="Y156" s="277">
        <f>IF(Y$79=0,0,Y$79/ISI!Y$9*1000)</f>
        <v>10.597222002431234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FR: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710.35918644821129</v>
      </c>
      <c r="C5" s="223">
        <v>713.12839633566875</v>
      </c>
      <c r="D5" s="223">
        <v>774.5603522173891</v>
      </c>
      <c r="E5" s="223">
        <v>733.39226473219628</v>
      </c>
      <c r="F5" s="223">
        <v>748.38916989929419</v>
      </c>
      <c r="G5" s="223">
        <v>826.10738359219476</v>
      </c>
      <c r="H5" s="223">
        <v>869.46818630028974</v>
      </c>
      <c r="I5" s="223">
        <v>854.29096807060228</v>
      </c>
      <c r="J5" s="223">
        <v>642.11034085622794</v>
      </c>
      <c r="K5" s="223">
        <v>546.55129629967132</v>
      </c>
      <c r="L5" s="223">
        <v>660.4016990876363</v>
      </c>
      <c r="M5" s="223">
        <v>704.90897734890075</v>
      </c>
      <c r="N5" s="223">
        <v>690.08245865998026</v>
      </c>
      <c r="O5" s="223">
        <v>727.49758625481945</v>
      </c>
      <c r="P5" s="223">
        <v>761.31550131616109</v>
      </c>
      <c r="Q5" s="223">
        <v>736.10379412250461</v>
      </c>
      <c r="R5" s="223">
        <v>754.73736093948219</v>
      </c>
      <c r="S5" s="223">
        <v>795.70479802375553</v>
      </c>
      <c r="T5" s="223">
        <v>845.09375052457665</v>
      </c>
      <c r="U5" s="223">
        <v>805.99286402587109</v>
      </c>
      <c r="V5" s="223">
        <v>669.07652406817965</v>
      </c>
      <c r="W5" s="223">
        <v>815.63395869933493</v>
      </c>
      <c r="X5" s="223">
        <v>669.68113848786948</v>
      </c>
      <c r="Y5" s="223">
        <v>578.6643966860762</v>
      </c>
      <c r="DA5" s="89" t="s">
        <v>254</v>
      </c>
    </row>
    <row r="6" spans="1:105" ht="12" customHeight="1" x14ac:dyDescent="0.25">
      <c r="A6" s="55" t="s">
        <v>91</v>
      </c>
      <c r="B6" s="259">
        <v>2.0383957947021432</v>
      </c>
      <c r="C6" s="259">
        <v>2.0798148768024829</v>
      </c>
      <c r="D6" s="259">
        <v>2.056092640736281</v>
      </c>
      <c r="E6" s="259">
        <v>1.898271411042483</v>
      </c>
      <c r="F6" s="259">
        <v>2.0042053973469391</v>
      </c>
      <c r="G6" s="259">
        <v>2.1743865534569049</v>
      </c>
      <c r="H6" s="259">
        <v>2.2475941259892842</v>
      </c>
      <c r="I6" s="259">
        <v>2.2168396172495011</v>
      </c>
      <c r="J6" s="259">
        <v>1.573371548190398</v>
      </c>
      <c r="K6" s="259">
        <v>1.319902504574638</v>
      </c>
      <c r="L6" s="259">
        <v>1.6479866998391319</v>
      </c>
      <c r="M6" s="259">
        <v>1.9868279106260081</v>
      </c>
      <c r="N6" s="259">
        <v>1.942810623022577</v>
      </c>
      <c r="O6" s="259">
        <v>2.070887922632394</v>
      </c>
      <c r="P6" s="259">
        <v>2.142388593044156</v>
      </c>
      <c r="Q6" s="259">
        <v>2.077830282375682</v>
      </c>
      <c r="R6" s="259">
        <v>2.1432791120284862</v>
      </c>
      <c r="S6" s="259">
        <v>2.2348491411277061</v>
      </c>
      <c r="T6" s="259">
        <v>2.3959882338448928</v>
      </c>
      <c r="U6" s="259">
        <v>2.2642917828864659</v>
      </c>
      <c r="V6" s="259">
        <v>1.844211786960877</v>
      </c>
      <c r="W6" s="259">
        <v>2.281936055420084</v>
      </c>
      <c r="X6" s="259">
        <v>1.9093898496711399</v>
      </c>
      <c r="Y6" s="259">
        <v>1.616484594232434</v>
      </c>
      <c r="DA6" s="67" t="s">
        <v>255</v>
      </c>
    </row>
    <row r="7" spans="1:105" ht="12" customHeight="1" x14ac:dyDescent="0.25">
      <c r="A7" s="173" t="s">
        <v>92</v>
      </c>
      <c r="B7" s="224">
        <v>0.2819557511353718</v>
      </c>
      <c r="C7" s="224">
        <v>0.28768493701541109</v>
      </c>
      <c r="D7" s="224">
        <v>0.28440362094026977</v>
      </c>
      <c r="E7" s="224">
        <v>0.26257341334316031</v>
      </c>
      <c r="F7" s="224">
        <v>0.27722645411025099</v>
      </c>
      <c r="G7" s="224">
        <v>0.30076631610603338</v>
      </c>
      <c r="H7" s="224">
        <v>0.31089256153678407</v>
      </c>
      <c r="I7" s="224">
        <v>0.30663852479128928</v>
      </c>
      <c r="J7" s="224">
        <v>0.21763249209894969</v>
      </c>
      <c r="K7" s="224">
        <v>0.1825720515466335</v>
      </c>
      <c r="L7" s="224">
        <v>0.2279534372185763</v>
      </c>
      <c r="M7" s="224">
        <v>0.27482275884460172</v>
      </c>
      <c r="N7" s="224">
        <v>0.2687341830040198</v>
      </c>
      <c r="O7" s="224">
        <v>0.28645013949722542</v>
      </c>
      <c r="P7" s="224">
        <v>0.29634028216972669</v>
      </c>
      <c r="Q7" s="224">
        <v>0.28741042319735771</v>
      </c>
      <c r="R7" s="224">
        <v>0.29646346087220432</v>
      </c>
      <c r="S7" s="224">
        <v>0.30912964493874417</v>
      </c>
      <c r="T7" s="224">
        <v>0.3314187872350694</v>
      </c>
      <c r="U7" s="224">
        <v>0.31320222112540869</v>
      </c>
      <c r="V7" s="224">
        <v>0.25509575765252318</v>
      </c>
      <c r="W7" s="224">
        <v>0.31564281883875939</v>
      </c>
      <c r="X7" s="224">
        <v>0.26411134220032478</v>
      </c>
      <c r="Y7" s="224">
        <v>0.22359599109757891</v>
      </c>
      <c r="DA7" s="177" t="s">
        <v>256</v>
      </c>
    </row>
    <row r="8" spans="1:105" ht="12" customHeight="1" x14ac:dyDescent="0.25">
      <c r="A8" s="173" t="s">
        <v>93</v>
      </c>
      <c r="B8" s="224">
        <v>38.935123563465787</v>
      </c>
      <c r="C8" s="224">
        <v>39.72626387274893</v>
      </c>
      <c r="D8" s="224">
        <v>39.273148636326319</v>
      </c>
      <c r="E8" s="224">
        <v>36.25862658175938</v>
      </c>
      <c r="F8" s="224">
        <v>38.282057388011189</v>
      </c>
      <c r="G8" s="224">
        <v>41.532664732539793</v>
      </c>
      <c r="H8" s="224">
        <v>42.930992716603399</v>
      </c>
      <c r="I8" s="224">
        <v>42.3435549868802</v>
      </c>
      <c r="J8" s="224">
        <v>30.052758055746491</v>
      </c>
      <c r="K8" s="224">
        <v>25.21127998836501</v>
      </c>
      <c r="L8" s="224">
        <v>31.477972018952659</v>
      </c>
      <c r="M8" s="224">
        <v>37.950132354384039</v>
      </c>
      <c r="N8" s="224">
        <v>37.109364071687203</v>
      </c>
      <c r="O8" s="224">
        <v>39.55575132334063</v>
      </c>
      <c r="P8" s="224">
        <v>40.921475999867162</v>
      </c>
      <c r="Q8" s="224">
        <v>39.68835640186829</v>
      </c>
      <c r="R8" s="224">
        <v>40.938485683060478</v>
      </c>
      <c r="S8" s="224">
        <v>42.68755247713186</v>
      </c>
      <c r="T8" s="224">
        <v>45.765448586491353</v>
      </c>
      <c r="U8" s="224">
        <v>43.249932412319922</v>
      </c>
      <c r="V8" s="224">
        <v>35.226040982396221</v>
      </c>
      <c r="W8" s="224">
        <v>43.586953285827079</v>
      </c>
      <c r="X8" s="224">
        <v>36.470998380683142</v>
      </c>
      <c r="Y8" s="224">
        <v>30.876254542153521</v>
      </c>
      <c r="DA8" s="177" t="s">
        <v>257</v>
      </c>
    </row>
    <row r="9" spans="1:105" ht="12" customHeight="1" x14ac:dyDescent="0.25">
      <c r="A9" s="173" t="s">
        <v>94</v>
      </c>
      <c r="B9" s="224">
        <v>0.67254814690534259</v>
      </c>
      <c r="C9" s="224">
        <v>0.68621395556993214</v>
      </c>
      <c r="D9" s="224">
        <v>0.67838704288288609</v>
      </c>
      <c r="E9" s="224">
        <v>0.62631551886936832</v>
      </c>
      <c r="F9" s="224">
        <v>0.66126736991249102</v>
      </c>
      <c r="G9" s="224">
        <v>0.71741692706789684</v>
      </c>
      <c r="H9" s="224">
        <v>0.7415710277455253</v>
      </c>
      <c r="I9" s="224">
        <v>0.73142388757005805</v>
      </c>
      <c r="J9" s="224">
        <v>0.51911808387716218</v>
      </c>
      <c r="K9" s="224">
        <v>0.43548852772094049</v>
      </c>
      <c r="L9" s="224">
        <v>0.54373660109685129</v>
      </c>
      <c r="M9" s="224">
        <v>0.65553384332142894</v>
      </c>
      <c r="N9" s="224">
        <v>0.64101078293912828</v>
      </c>
      <c r="O9" s="224">
        <v>0.68326859701875853</v>
      </c>
      <c r="P9" s="224">
        <v>0.70685952254602924</v>
      </c>
      <c r="Q9" s="224">
        <v>0.68555915864208672</v>
      </c>
      <c r="R9" s="224">
        <v>0.70715334030912114</v>
      </c>
      <c r="S9" s="224">
        <v>0.73736594845068559</v>
      </c>
      <c r="T9" s="224">
        <v>0.79053216792710879</v>
      </c>
      <c r="U9" s="224">
        <v>0.74708025133843536</v>
      </c>
      <c r="V9" s="224">
        <v>0.60847909078558871</v>
      </c>
      <c r="W9" s="224">
        <v>0.75290180121938532</v>
      </c>
      <c r="X9" s="224">
        <v>0.62998393562906652</v>
      </c>
      <c r="Y9" s="224">
        <v>0.53334279887038205</v>
      </c>
      <c r="DA9" s="177" t="s">
        <v>258</v>
      </c>
    </row>
    <row r="10" spans="1:105" ht="12" customHeight="1" x14ac:dyDescent="0.25">
      <c r="A10" s="56" t="s">
        <v>95</v>
      </c>
      <c r="B10" s="260">
        <v>2.1332880377342089</v>
      </c>
      <c r="C10" s="260">
        <v>2.169083514830191</v>
      </c>
      <c r="D10" s="260">
        <v>2.1811735610086092</v>
      </c>
      <c r="E10" s="260">
        <v>2.0194483884831289</v>
      </c>
      <c r="F10" s="260">
        <v>2.1186403625263162</v>
      </c>
      <c r="G10" s="260">
        <v>2.2699461401826291</v>
      </c>
      <c r="H10" s="260">
        <v>2.3530611090098819</v>
      </c>
      <c r="I10" s="260">
        <v>2.3232564683263699</v>
      </c>
      <c r="J10" s="260">
        <v>1.667346420118814</v>
      </c>
      <c r="K10" s="260">
        <v>1.391781427801758</v>
      </c>
      <c r="L10" s="260">
        <v>1.7157811820157201</v>
      </c>
      <c r="M10" s="260">
        <v>2.0521687309450951</v>
      </c>
      <c r="N10" s="260">
        <v>2.0097055757454481</v>
      </c>
      <c r="O10" s="260">
        <v>2.129497711675052</v>
      </c>
      <c r="P10" s="260">
        <v>2.2079324258951858</v>
      </c>
      <c r="Q10" s="260">
        <v>2.1365716057726911</v>
      </c>
      <c r="R10" s="260">
        <v>2.210604145293261</v>
      </c>
      <c r="S10" s="260">
        <v>2.2984410987210842</v>
      </c>
      <c r="T10" s="260">
        <v>2.4186428328420799</v>
      </c>
      <c r="U10" s="260">
        <v>2.292524538947053</v>
      </c>
      <c r="V10" s="260">
        <v>1.8650070974271089</v>
      </c>
      <c r="W10" s="260">
        <v>2.3144498825976552</v>
      </c>
      <c r="X10" s="260">
        <v>1.932439321975896</v>
      </c>
      <c r="Y10" s="260">
        <v>1.648781031062815</v>
      </c>
      <c r="DA10" s="68" t="s">
        <v>259</v>
      </c>
    </row>
    <row r="11" spans="1:105" ht="12" customHeight="1" x14ac:dyDescent="0.25">
      <c r="A11" s="37" t="s">
        <v>159</v>
      </c>
      <c r="B11" s="226">
        <v>2.871375309872029E-2</v>
      </c>
      <c r="C11" s="226">
        <v>0.13273670757881209</v>
      </c>
      <c r="D11" s="226">
        <v>7.2618330573597428E-2</v>
      </c>
      <c r="E11" s="226">
        <v>0</v>
      </c>
      <c r="F11" s="226">
        <v>0</v>
      </c>
      <c r="G11" s="226">
        <v>7.0726675422043113E-3</v>
      </c>
      <c r="H11" s="226">
        <v>2.2165790082732631E-2</v>
      </c>
      <c r="I11" s="226">
        <v>2.4377232368813641E-2</v>
      </c>
      <c r="J11" s="226">
        <v>1.7814153072358181E-2</v>
      </c>
      <c r="K11" s="226">
        <v>8.8892575795133568E-3</v>
      </c>
      <c r="L11" s="226">
        <v>9.275445734277802E-3</v>
      </c>
      <c r="M11" s="226">
        <v>3.2892590449594229E-2</v>
      </c>
      <c r="N11" s="226">
        <v>3.0641774743499141E-2</v>
      </c>
      <c r="O11" s="226">
        <v>2.8726861836915661E-2</v>
      </c>
      <c r="P11" s="226">
        <v>2.7329646620189049E-2</v>
      </c>
      <c r="Q11" s="226">
        <v>2.8114439009956749E-2</v>
      </c>
      <c r="R11" s="226">
        <v>4.5813049580934392E-2</v>
      </c>
      <c r="S11" s="226">
        <v>5.8024803547325032E-2</v>
      </c>
      <c r="T11" s="226">
        <v>2.369209625547504E-2</v>
      </c>
      <c r="U11" s="226">
        <v>1.8289772864998E-2</v>
      </c>
      <c r="V11" s="226">
        <v>1.62910128028654E-2</v>
      </c>
      <c r="W11" s="226">
        <v>2.0864870099799551E-2</v>
      </c>
      <c r="X11" s="226">
        <v>2.4478408340864219E-2</v>
      </c>
      <c r="Y11" s="226">
        <v>2.6480077916430891E-2</v>
      </c>
      <c r="DA11" s="69" t="s">
        <v>260</v>
      </c>
    </row>
    <row r="12" spans="1:105" ht="12" customHeight="1" x14ac:dyDescent="0.25">
      <c r="A12" s="37" t="s">
        <v>35</v>
      </c>
      <c r="B12" s="226">
        <v>0.28358767040382138</v>
      </c>
      <c r="C12" s="226">
        <v>0.2530017177046805</v>
      </c>
      <c r="D12" s="226">
        <v>0.35052118196825688</v>
      </c>
      <c r="E12" s="226">
        <v>0.37472918691375218</v>
      </c>
      <c r="F12" s="226">
        <v>0.36687474045172741</v>
      </c>
      <c r="G12" s="226">
        <v>0.5579349347826158</v>
      </c>
      <c r="H12" s="226">
        <v>0.6089033603179147</v>
      </c>
      <c r="I12" s="226">
        <v>0.577302980501609</v>
      </c>
      <c r="J12" s="226">
        <v>0.49602091797098102</v>
      </c>
      <c r="K12" s="226">
        <v>0.51464827391343104</v>
      </c>
      <c r="L12" s="226">
        <v>0.64467346874099285</v>
      </c>
      <c r="M12" s="226">
        <v>0.36662483487715503</v>
      </c>
      <c r="N12" s="226">
        <v>0.34651364712569571</v>
      </c>
      <c r="O12" s="226">
        <v>0.37187985808331281</v>
      </c>
      <c r="P12" s="226">
        <v>0.40869223509371427</v>
      </c>
      <c r="Q12" s="226">
        <v>0.41032226821181939</v>
      </c>
      <c r="R12" s="226">
        <v>0.39061344241258789</v>
      </c>
      <c r="S12" s="226">
        <v>0.462172490522617</v>
      </c>
      <c r="T12" s="226">
        <v>0.60502578527226847</v>
      </c>
      <c r="U12" s="226">
        <v>0.5972599733179681</v>
      </c>
      <c r="V12" s="226">
        <v>0.5912030071954737</v>
      </c>
      <c r="W12" s="226">
        <v>0.60702410775034799</v>
      </c>
      <c r="X12" s="226">
        <v>0.44887991292629081</v>
      </c>
      <c r="Y12" s="226">
        <v>0.39882319524866972</v>
      </c>
      <c r="DA12" s="69" t="s">
        <v>261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263</v>
      </c>
    </row>
    <row r="15" spans="1:105" ht="12" customHeight="1" x14ac:dyDescent="0.25">
      <c r="A15" s="37" t="s">
        <v>40</v>
      </c>
      <c r="B15" s="226">
        <v>1.8209866142316671</v>
      </c>
      <c r="C15" s="226">
        <v>1.783345089546698</v>
      </c>
      <c r="D15" s="226">
        <v>1.758034048466754</v>
      </c>
      <c r="E15" s="226">
        <v>1.644719201569377</v>
      </c>
      <c r="F15" s="226">
        <v>1.751765622074589</v>
      </c>
      <c r="G15" s="226">
        <v>1.704938537857809</v>
      </c>
      <c r="H15" s="226">
        <v>1.721991958609234</v>
      </c>
      <c r="I15" s="226">
        <v>1.7215762554559479</v>
      </c>
      <c r="J15" s="226">
        <v>1.1535113490754749</v>
      </c>
      <c r="K15" s="226">
        <v>0.86824389630881371</v>
      </c>
      <c r="L15" s="226">
        <v>1.061832267540449</v>
      </c>
      <c r="M15" s="226">
        <v>1.6526513056183461</v>
      </c>
      <c r="N15" s="226">
        <v>1.632550153876253</v>
      </c>
      <c r="O15" s="226">
        <v>1.728890991754823</v>
      </c>
      <c r="P15" s="226">
        <v>1.771910544181283</v>
      </c>
      <c r="Q15" s="226">
        <v>1.698134898550915</v>
      </c>
      <c r="R15" s="226">
        <v>1.774177653299738</v>
      </c>
      <c r="S15" s="226">
        <v>1.778243804651142</v>
      </c>
      <c r="T15" s="226">
        <v>1.7899249513143369</v>
      </c>
      <c r="U15" s="226">
        <v>1.676974792764087</v>
      </c>
      <c r="V15" s="226">
        <v>1.2575130774287699</v>
      </c>
      <c r="W15" s="226">
        <v>1.686560904747507</v>
      </c>
      <c r="X15" s="226">
        <v>1.4590810007087409</v>
      </c>
      <c r="Y15" s="226">
        <v>1.223477757897715</v>
      </c>
      <c r="DA15" s="69" t="s">
        <v>264</v>
      </c>
    </row>
    <row r="16" spans="1:105" ht="12" customHeight="1" x14ac:dyDescent="0.25">
      <c r="A16" s="57" t="s">
        <v>165</v>
      </c>
      <c r="B16" s="261">
        <v>137.5909749214826</v>
      </c>
      <c r="C16" s="261">
        <v>140.15749578600261</v>
      </c>
      <c r="D16" s="261">
        <v>141.24631370299099</v>
      </c>
      <c r="E16" s="261">
        <v>130.73472971650679</v>
      </c>
      <c r="F16" s="261">
        <v>137.2816961102944</v>
      </c>
      <c r="G16" s="261">
        <v>146.88153013396459</v>
      </c>
      <c r="H16" s="261">
        <v>152.1890400817077</v>
      </c>
      <c r="I16" s="261">
        <v>150.18609525847549</v>
      </c>
      <c r="J16" s="261">
        <v>107.8771297335317</v>
      </c>
      <c r="K16" s="261">
        <v>90.14047623746491</v>
      </c>
      <c r="L16" s="261">
        <v>111.1326049148206</v>
      </c>
      <c r="M16" s="261">
        <v>132.66409577026641</v>
      </c>
      <c r="N16" s="261">
        <v>130.06932632901331</v>
      </c>
      <c r="O16" s="261">
        <v>137.85308290930371</v>
      </c>
      <c r="P16" s="261">
        <v>142.9112948274333</v>
      </c>
      <c r="Q16" s="261">
        <v>138.0689497396915</v>
      </c>
      <c r="R16" s="261">
        <v>142.35719305077069</v>
      </c>
      <c r="S16" s="261">
        <v>147.3587180730874</v>
      </c>
      <c r="T16" s="261">
        <v>156.68333379719971</v>
      </c>
      <c r="U16" s="261">
        <v>147.69886399218399</v>
      </c>
      <c r="V16" s="261">
        <v>119.8459968404141</v>
      </c>
      <c r="W16" s="261">
        <v>149.03386471969861</v>
      </c>
      <c r="X16" s="261">
        <v>125.0365536153417</v>
      </c>
      <c r="Y16" s="261">
        <v>106.7596700217496</v>
      </c>
      <c r="DA16" s="70" t="s">
        <v>265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0.98248105197466451</v>
      </c>
      <c r="H17" s="230">
        <v>1.132752159849848</v>
      </c>
      <c r="I17" s="230">
        <v>1.34412062324643</v>
      </c>
      <c r="J17" s="230">
        <v>1.433358533117383</v>
      </c>
      <c r="K17" s="230">
        <v>1.3340314364181669</v>
      </c>
      <c r="L17" s="230">
        <v>1.2049759695582889</v>
      </c>
      <c r="M17" s="230">
        <v>5.4265382197401582E-2</v>
      </c>
      <c r="N17" s="230">
        <v>7.6644884250512427E-2</v>
      </c>
      <c r="O17" s="230">
        <v>7.9596807824068347E-2</v>
      </c>
      <c r="P17" s="230">
        <v>0.27251686597472641</v>
      </c>
      <c r="Q17" s="230">
        <v>0.82973153028026558</v>
      </c>
      <c r="R17" s="230">
        <v>1.9535271754671419</v>
      </c>
      <c r="S17" s="230">
        <v>3.9425673295536292</v>
      </c>
      <c r="T17" s="230">
        <v>0.23941978882302359</v>
      </c>
      <c r="U17" s="230">
        <v>2.7529989266749579</v>
      </c>
      <c r="V17" s="230">
        <v>4.6897878831620616</v>
      </c>
      <c r="W17" s="230">
        <v>3.1404118374804741</v>
      </c>
      <c r="X17" s="230">
        <v>0.58091351614395337</v>
      </c>
      <c r="Y17" s="230">
        <v>0</v>
      </c>
      <c r="DA17" s="71" t="s">
        <v>266</v>
      </c>
    </row>
    <row r="18" spans="1:105" ht="12" customHeight="1" x14ac:dyDescent="0.25">
      <c r="A18" s="18" t="s">
        <v>32</v>
      </c>
      <c r="B18" s="230">
        <v>0.79569231190399359</v>
      </c>
      <c r="C18" s="230">
        <v>0.78073459940486445</v>
      </c>
      <c r="D18" s="230">
        <v>0.54407969426587555</v>
      </c>
      <c r="E18" s="230">
        <v>0.22047612504721981</v>
      </c>
      <c r="F18" s="230">
        <v>0</v>
      </c>
      <c r="G18" s="230">
        <v>0</v>
      </c>
      <c r="H18" s="230">
        <v>0.21267147152210331</v>
      </c>
      <c r="I18" s="230">
        <v>0.25129159939167101</v>
      </c>
      <c r="J18" s="230">
        <v>8.8114974576979477E-2</v>
      </c>
      <c r="K18" s="230">
        <v>0</v>
      </c>
      <c r="L18" s="230">
        <v>0</v>
      </c>
      <c r="M18" s="230">
        <v>0.45963913227229181</v>
      </c>
      <c r="N18" s="230">
        <v>0.2068012084139563</v>
      </c>
      <c r="O18" s="230">
        <v>0.17845917342134529</v>
      </c>
      <c r="P18" s="230">
        <v>0.1179452302714447</v>
      </c>
      <c r="Q18" s="230">
        <v>7.3894988245647428E-2</v>
      </c>
      <c r="R18" s="230">
        <v>4.8525251180502042E-2</v>
      </c>
      <c r="S18" s="230">
        <v>5.2051838922559518E-2</v>
      </c>
      <c r="T18" s="230">
        <v>2.2925218859034192E-2</v>
      </c>
      <c r="U18" s="230">
        <v>1.8521358859918201E-2</v>
      </c>
      <c r="V18" s="230">
        <v>1.079166947036397E-2</v>
      </c>
      <c r="W18" s="230">
        <v>8.7595073692980519E-3</v>
      </c>
      <c r="X18" s="230">
        <v>3.3154025026751991E-3</v>
      </c>
      <c r="Y18" s="230">
        <v>0.18757021256927589</v>
      </c>
      <c r="DA18" s="71" t="s">
        <v>267</v>
      </c>
    </row>
    <row r="19" spans="1:105" ht="12" customHeight="1" x14ac:dyDescent="0.25">
      <c r="A19" s="18" t="s">
        <v>35</v>
      </c>
      <c r="B19" s="230">
        <v>18.492413993881151</v>
      </c>
      <c r="C19" s="230">
        <v>17.373147758068011</v>
      </c>
      <c r="D19" s="230">
        <v>23.462736993892829</v>
      </c>
      <c r="E19" s="230">
        <v>24.291805934448679</v>
      </c>
      <c r="F19" s="230">
        <v>23.845716591890842</v>
      </c>
      <c r="G19" s="230">
        <v>36.073979570449559</v>
      </c>
      <c r="H19" s="230">
        <v>39.513644733680501</v>
      </c>
      <c r="I19" s="230">
        <v>37.418824620926728</v>
      </c>
      <c r="J19" s="230">
        <v>32.064938661010103</v>
      </c>
      <c r="K19" s="230">
        <v>33.126967017611918</v>
      </c>
      <c r="L19" s="230">
        <v>41.624094344001428</v>
      </c>
      <c r="M19" s="230">
        <v>24.066754836625879</v>
      </c>
      <c r="N19" s="230">
        <v>22.79252897725905</v>
      </c>
      <c r="O19" s="230">
        <v>24.431922332427419</v>
      </c>
      <c r="P19" s="230">
        <v>26.79243944970003</v>
      </c>
      <c r="Q19" s="230">
        <v>26.77361894688196</v>
      </c>
      <c r="R19" s="230">
        <v>25.40299402329013</v>
      </c>
      <c r="S19" s="230">
        <v>29.661923024696289</v>
      </c>
      <c r="T19" s="230">
        <v>39.626052892760057</v>
      </c>
      <c r="U19" s="230">
        <v>38.165482199413248</v>
      </c>
      <c r="V19" s="230">
        <v>36.915845380351293</v>
      </c>
      <c r="W19" s="230">
        <v>38.715941399788633</v>
      </c>
      <c r="X19" s="230">
        <v>29.362992119114772</v>
      </c>
      <c r="Y19" s="230">
        <v>26.273140448714152</v>
      </c>
      <c r="DA19" s="71" t="s">
        <v>268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8.8259885407547412E-3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269</v>
      </c>
    </row>
    <row r="21" spans="1:105" ht="12" customHeight="1" x14ac:dyDescent="0.25">
      <c r="A21" s="18" t="s">
        <v>40</v>
      </c>
      <c r="B21" s="230">
        <v>118.30286861569751</v>
      </c>
      <c r="C21" s="230">
        <v>122.0036134285297</v>
      </c>
      <c r="D21" s="230">
        <v>117.2394970148323</v>
      </c>
      <c r="E21" s="230">
        <v>106.2224476570109</v>
      </c>
      <c r="F21" s="230">
        <v>113.4359795184036</v>
      </c>
      <c r="G21" s="230">
        <v>109.82506951154031</v>
      </c>
      <c r="H21" s="230">
        <v>111.32997171665519</v>
      </c>
      <c r="I21" s="230">
        <v>111.1718584149107</v>
      </c>
      <c r="J21" s="230">
        <v>74.290717564827261</v>
      </c>
      <c r="K21" s="230">
        <v>55.67947778343482</v>
      </c>
      <c r="L21" s="230">
        <v>68.30353460126085</v>
      </c>
      <c r="M21" s="230">
        <v>108.08343641917089</v>
      </c>
      <c r="N21" s="230">
        <v>106.984525270549</v>
      </c>
      <c r="O21" s="230">
        <v>113.1631045956309</v>
      </c>
      <c r="P21" s="230">
        <v>115.7283932814871</v>
      </c>
      <c r="Q21" s="230">
        <v>110.3917042742836</v>
      </c>
      <c r="R21" s="230">
        <v>114.9521466008329</v>
      </c>
      <c r="S21" s="230">
        <v>113.7021758799149</v>
      </c>
      <c r="T21" s="230">
        <v>116.79493589675759</v>
      </c>
      <c r="U21" s="230">
        <v>106.76186150723591</v>
      </c>
      <c r="V21" s="230">
        <v>78.229571907430412</v>
      </c>
      <c r="W21" s="230">
        <v>107.1687519750602</v>
      </c>
      <c r="X21" s="230">
        <v>95.089332577580308</v>
      </c>
      <c r="Y21" s="230">
        <v>80.298959360466128</v>
      </c>
      <c r="DA21" s="71" t="s">
        <v>270</v>
      </c>
    </row>
    <row r="22" spans="1:105" ht="12" customHeight="1" x14ac:dyDescent="0.25">
      <c r="A22" s="57" t="s">
        <v>172</v>
      </c>
      <c r="B22" s="261">
        <v>165.11185254944419</v>
      </c>
      <c r="C22" s="261">
        <v>162.6884192192899</v>
      </c>
      <c r="D22" s="261">
        <v>218.60434732825379</v>
      </c>
      <c r="E22" s="261">
        <v>220.31143690351641</v>
      </c>
      <c r="F22" s="261">
        <v>210.69925053249321</v>
      </c>
      <c r="G22" s="261">
        <v>246.22896367620271</v>
      </c>
      <c r="H22" s="261">
        <v>262.51751900850462</v>
      </c>
      <c r="I22" s="261">
        <v>259.89885005367501</v>
      </c>
      <c r="J22" s="261">
        <v>212.95620675415481</v>
      </c>
      <c r="K22" s="261">
        <v>183.49532371249171</v>
      </c>
      <c r="L22" s="261">
        <v>213.03099742524341</v>
      </c>
      <c r="M22" s="261">
        <v>174.5968231705717</v>
      </c>
      <c r="N22" s="261">
        <v>169.51895023705131</v>
      </c>
      <c r="O22" s="261">
        <v>177.65453968649049</v>
      </c>
      <c r="P22" s="261">
        <v>193.03758096005279</v>
      </c>
      <c r="Q22" s="261">
        <v>187.9535657354952</v>
      </c>
      <c r="R22" s="261">
        <v>191.46442892401791</v>
      </c>
      <c r="S22" s="261">
        <v>207.26450912926049</v>
      </c>
      <c r="T22" s="261">
        <v>225.38970339261479</v>
      </c>
      <c r="U22" s="261">
        <v>218.14125036341059</v>
      </c>
      <c r="V22" s="261">
        <v>188.70837619190999</v>
      </c>
      <c r="W22" s="261">
        <v>222.28514973585359</v>
      </c>
      <c r="X22" s="261">
        <v>175.0701614537887</v>
      </c>
      <c r="Y22" s="261">
        <v>153.59021146601771</v>
      </c>
      <c r="DA22" s="70" t="s">
        <v>271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4.0395680076008436</v>
      </c>
      <c r="H23" s="230">
        <v>4.4089318812585567</v>
      </c>
      <c r="I23" s="230">
        <v>5.2035040450109067</v>
      </c>
      <c r="J23" s="230">
        <v>4.4393662590896099</v>
      </c>
      <c r="K23" s="230">
        <v>3.6961586973436029</v>
      </c>
      <c r="L23" s="230">
        <v>3.6151832841084199</v>
      </c>
      <c r="M23" s="230">
        <v>0.37621277787986651</v>
      </c>
      <c r="N23" s="230">
        <v>0.54735510069067683</v>
      </c>
      <c r="O23" s="230">
        <v>0.56568886139262331</v>
      </c>
      <c r="P23" s="230">
        <v>1.728453323729735</v>
      </c>
      <c r="Q23" s="230">
        <v>5.1327938401034894</v>
      </c>
      <c r="R23" s="230">
        <v>12.27702229978147</v>
      </c>
      <c r="S23" s="230">
        <v>22.242333088129399</v>
      </c>
      <c r="T23" s="230">
        <v>1.2475327107339651</v>
      </c>
      <c r="U23" s="230">
        <v>13.52412346066642</v>
      </c>
      <c r="V23" s="230">
        <v>20.051553066578819</v>
      </c>
      <c r="W23" s="230">
        <v>15.15855072624378</v>
      </c>
      <c r="X23" s="230">
        <v>3.2433009770265731</v>
      </c>
      <c r="Y23" s="230">
        <v>0</v>
      </c>
      <c r="DA23" s="71" t="s">
        <v>272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102.6248150445136</v>
      </c>
      <c r="E24" s="230">
        <v>118.7537446478126</v>
      </c>
      <c r="F24" s="230">
        <v>92.53538595516018</v>
      </c>
      <c r="G24" s="230">
        <v>101.1720320243863</v>
      </c>
      <c r="H24" s="230">
        <v>111.04247900913769</v>
      </c>
      <c r="I24" s="230">
        <v>115.9776826726642</v>
      </c>
      <c r="J24" s="230">
        <v>113.818540984362</v>
      </c>
      <c r="K24" s="230">
        <v>92.535385954935535</v>
      </c>
      <c r="L24" s="230">
        <v>90.684704410110683</v>
      </c>
      <c r="M24" s="230">
        <v>12.338048816810071</v>
      </c>
      <c r="N24" s="230">
        <v>12.646508960298499</v>
      </c>
      <c r="O24" s="230">
        <v>10.71093115781421</v>
      </c>
      <c r="P24" s="230">
        <v>28.982586315292441</v>
      </c>
      <c r="Q24" s="230">
        <v>24.887187398231859</v>
      </c>
      <c r="R24" s="230">
        <v>27.092405315417739</v>
      </c>
      <c r="S24" s="230">
        <v>25.62348324693264</v>
      </c>
      <c r="T24" s="230">
        <v>27.711254271221581</v>
      </c>
      <c r="U24" s="230">
        <v>26.269404163494539</v>
      </c>
      <c r="V24" s="230">
        <v>18.546160185145411</v>
      </c>
      <c r="W24" s="230">
        <v>29.40752406555475</v>
      </c>
      <c r="X24" s="230">
        <v>15.944686676478049</v>
      </c>
      <c r="Y24" s="230">
        <v>15.633031912504039</v>
      </c>
      <c r="DA24" s="71" t="s">
        <v>273</v>
      </c>
    </row>
    <row r="25" spans="1:105" ht="12" customHeight="1" x14ac:dyDescent="0.25">
      <c r="A25" s="18" t="s">
        <v>32</v>
      </c>
      <c r="B25" s="230">
        <v>7.2819814820429958</v>
      </c>
      <c r="C25" s="230">
        <v>7.4791358321948618</v>
      </c>
      <c r="D25" s="230">
        <v>2.813890860322156</v>
      </c>
      <c r="E25" s="230">
        <v>0.97885237876033604</v>
      </c>
      <c r="F25" s="230">
        <v>0</v>
      </c>
      <c r="G25" s="230">
        <v>0</v>
      </c>
      <c r="H25" s="230">
        <v>0.84388707587284539</v>
      </c>
      <c r="I25" s="230">
        <v>0.99177288827278276</v>
      </c>
      <c r="J25" s="230">
        <v>0.27822264213643388</v>
      </c>
      <c r="K25" s="230">
        <v>0</v>
      </c>
      <c r="L25" s="230">
        <v>0</v>
      </c>
      <c r="M25" s="230">
        <v>3.2486601536983439</v>
      </c>
      <c r="N25" s="230">
        <v>1.505621052386346</v>
      </c>
      <c r="O25" s="230">
        <v>1.292996838998502</v>
      </c>
      <c r="P25" s="230">
        <v>0.76264295459669718</v>
      </c>
      <c r="Q25" s="230">
        <v>0.4660235042785098</v>
      </c>
      <c r="R25" s="230">
        <v>0.31089804374731927</v>
      </c>
      <c r="S25" s="230">
        <v>0.29937388153517752</v>
      </c>
      <c r="T25" s="230">
        <v>0.12178169051896599</v>
      </c>
      <c r="U25" s="230">
        <v>9.2758248772302904E-2</v>
      </c>
      <c r="V25" s="230">
        <v>4.703921446202735E-2</v>
      </c>
      <c r="W25" s="230">
        <v>4.3104972031335113E-2</v>
      </c>
      <c r="X25" s="230">
        <v>1.887072744971726E-2</v>
      </c>
      <c r="Y25" s="230">
        <v>1.0480765937962071</v>
      </c>
      <c r="DA25" s="71" t="s">
        <v>274</v>
      </c>
    </row>
    <row r="26" spans="1:105" ht="12" customHeight="1" x14ac:dyDescent="0.25">
      <c r="A26" s="18" t="s">
        <v>35</v>
      </c>
      <c r="B26" s="230">
        <v>157.8298710674012</v>
      </c>
      <c r="C26" s="230">
        <v>155.20928338709501</v>
      </c>
      <c r="D26" s="230">
        <v>113.16564142341809</v>
      </c>
      <c r="E26" s="230">
        <v>100.5788398769435</v>
      </c>
      <c r="F26" s="230">
        <v>118.163864577333</v>
      </c>
      <c r="G26" s="230">
        <v>141.01736364421561</v>
      </c>
      <c r="H26" s="230">
        <v>146.2222210422355</v>
      </c>
      <c r="I26" s="230">
        <v>137.72589044772721</v>
      </c>
      <c r="J26" s="230">
        <v>94.420076868566767</v>
      </c>
      <c r="K26" s="230">
        <v>87.26377906021257</v>
      </c>
      <c r="L26" s="230">
        <v>118.7311097310243</v>
      </c>
      <c r="M26" s="230">
        <v>158.63390142218341</v>
      </c>
      <c r="N26" s="230">
        <v>154.7555766919138</v>
      </c>
      <c r="O26" s="230">
        <v>165.08492282828519</v>
      </c>
      <c r="P26" s="230">
        <v>161.5638983664339</v>
      </c>
      <c r="Q26" s="230">
        <v>157.46756099288129</v>
      </c>
      <c r="R26" s="230">
        <v>151.78410326507131</v>
      </c>
      <c r="S26" s="230">
        <v>159.09931891266331</v>
      </c>
      <c r="T26" s="230">
        <v>196.30913472014029</v>
      </c>
      <c r="U26" s="230">
        <v>178.25496449047739</v>
      </c>
      <c r="V26" s="230">
        <v>150.0636237257238</v>
      </c>
      <c r="W26" s="230">
        <v>177.67596997202369</v>
      </c>
      <c r="X26" s="230">
        <v>155.86330307283441</v>
      </c>
      <c r="Y26" s="230">
        <v>136.9091029597175</v>
      </c>
      <c r="DA26" s="71" t="s">
        <v>275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6.3888431762026882E-2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276</v>
      </c>
    </row>
    <row r="28" spans="1:105" ht="12" customHeight="1" x14ac:dyDescent="0.25">
      <c r="A28" s="57" t="s">
        <v>179</v>
      </c>
      <c r="B28" s="261">
        <v>259.06931954002312</v>
      </c>
      <c r="C28" s="261">
        <v>264.20269233157109</v>
      </c>
      <c r="D28" s="261">
        <v>265.98080429618682</v>
      </c>
      <c r="E28" s="261">
        <v>246.21153248121689</v>
      </c>
      <c r="F28" s="261">
        <v>258.53342581421941</v>
      </c>
      <c r="G28" s="261">
        <v>277.12482280501098</v>
      </c>
      <c r="H28" s="261">
        <v>287.21990700568853</v>
      </c>
      <c r="I28" s="261">
        <v>283.53692291965342</v>
      </c>
      <c r="J28" s="261">
        <v>203.64995953652021</v>
      </c>
      <c r="K28" s="261">
        <v>170.14860809744749</v>
      </c>
      <c r="L28" s="261">
        <v>209.69367843451039</v>
      </c>
      <c r="M28" s="261">
        <v>250.06846239817099</v>
      </c>
      <c r="N28" s="261">
        <v>245.1878382650271</v>
      </c>
      <c r="O28" s="261">
        <v>259.81847710863462</v>
      </c>
      <c r="P28" s="261">
        <v>269.45270351737008</v>
      </c>
      <c r="Q28" s="261">
        <v>260.80407830795389</v>
      </c>
      <c r="R28" s="261">
        <v>269.89133031951019</v>
      </c>
      <c r="S28" s="261">
        <v>280.72478401286691</v>
      </c>
      <c r="T28" s="261">
        <v>295.38849732655041</v>
      </c>
      <c r="U28" s="261">
        <v>279.98722898955037</v>
      </c>
      <c r="V28" s="261">
        <v>227.84944755707241</v>
      </c>
      <c r="W28" s="261">
        <v>282.67451053361418</v>
      </c>
      <c r="X28" s="261">
        <v>236.005413557655</v>
      </c>
      <c r="Y28" s="261">
        <v>201.23053426518129</v>
      </c>
      <c r="DA28" s="70" t="s">
        <v>277</v>
      </c>
    </row>
    <row r="29" spans="1:105" ht="12" customHeight="1" x14ac:dyDescent="0.25">
      <c r="A29" s="60" t="s">
        <v>181</v>
      </c>
      <c r="B29" s="262">
        <v>39.380425047270357</v>
      </c>
      <c r="C29" s="262">
        <v>58.675887937910261</v>
      </c>
      <c r="D29" s="262">
        <v>59.897195878034687</v>
      </c>
      <c r="E29" s="262">
        <v>47.490556542081187</v>
      </c>
      <c r="F29" s="262">
        <v>46.24931700827895</v>
      </c>
      <c r="G29" s="262">
        <v>69.639442767480205</v>
      </c>
      <c r="H29" s="262">
        <v>78.647569775865293</v>
      </c>
      <c r="I29" s="262">
        <v>75.382578445385533</v>
      </c>
      <c r="J29" s="262">
        <v>64.008548134242716</v>
      </c>
      <c r="K29" s="262">
        <v>65.209734921120642</v>
      </c>
      <c r="L29" s="262">
        <v>80.934238180212674</v>
      </c>
      <c r="M29" s="262">
        <v>51.475460893728773</v>
      </c>
      <c r="N29" s="262">
        <v>48.365051140182757</v>
      </c>
      <c r="O29" s="262">
        <v>51.031311060545043</v>
      </c>
      <c r="P29" s="262">
        <v>54.789897035116987</v>
      </c>
      <c r="Q29" s="262">
        <v>54.890907824605762</v>
      </c>
      <c r="R29" s="262">
        <v>54.639616358837209</v>
      </c>
      <c r="S29" s="262">
        <v>65.303128394450582</v>
      </c>
      <c r="T29" s="262">
        <v>78.284074975211468</v>
      </c>
      <c r="U29" s="262">
        <v>76.548209545895631</v>
      </c>
      <c r="V29" s="262">
        <v>75.206320845234231</v>
      </c>
      <c r="W29" s="262">
        <v>77.948367468196778</v>
      </c>
      <c r="X29" s="262">
        <v>58.813516696574247</v>
      </c>
      <c r="Y29" s="262">
        <v>53.188674986169602</v>
      </c>
      <c r="DA29" s="72" t="s">
        <v>278</v>
      </c>
    </row>
    <row r="30" spans="1:105" ht="12" customHeight="1" x14ac:dyDescent="0.25">
      <c r="A30" s="59" t="s">
        <v>31</v>
      </c>
      <c r="B30" s="230">
        <v>0</v>
      </c>
      <c r="C30" s="230">
        <v>12.362520716963219</v>
      </c>
      <c r="D30" s="230">
        <v>8.944021711990823</v>
      </c>
      <c r="E30" s="230">
        <v>1.632974450892323</v>
      </c>
      <c r="F30" s="230">
        <v>1.624439460257977</v>
      </c>
      <c r="G30" s="230">
        <v>0.60208625067605692</v>
      </c>
      <c r="H30" s="230">
        <v>1.460963534582389</v>
      </c>
      <c r="I30" s="230">
        <v>1.819346902467635</v>
      </c>
      <c r="J30" s="230">
        <v>1.3539958659191169</v>
      </c>
      <c r="K30" s="230">
        <v>1.670631312935279</v>
      </c>
      <c r="L30" s="230">
        <v>1.3117367934166511</v>
      </c>
      <c r="M30" s="230">
        <v>2.3458916307015212</v>
      </c>
      <c r="N30" s="230">
        <v>2.2534884861218138</v>
      </c>
      <c r="O30" s="230">
        <v>2.0573559821713592</v>
      </c>
      <c r="P30" s="230">
        <v>1.4694335769148059</v>
      </c>
      <c r="Q30" s="230">
        <v>1.3065741204080381</v>
      </c>
      <c r="R30" s="230">
        <v>1.264932565286309</v>
      </c>
      <c r="S30" s="230">
        <v>1.7780188986517289</v>
      </c>
      <c r="T30" s="230">
        <v>1.627360265286155</v>
      </c>
      <c r="U30" s="230">
        <v>1.5053504019979389</v>
      </c>
      <c r="V30" s="230">
        <v>1.120761106789667</v>
      </c>
      <c r="W30" s="230">
        <v>1.367429091940946</v>
      </c>
      <c r="X30" s="230">
        <v>1.0346177520349891</v>
      </c>
      <c r="Y30" s="230">
        <v>1.1098517569284509</v>
      </c>
      <c r="DA30" s="71" t="s">
        <v>279</v>
      </c>
    </row>
    <row r="31" spans="1:105" ht="12" customHeight="1" x14ac:dyDescent="0.25">
      <c r="A31" s="59" t="s">
        <v>159</v>
      </c>
      <c r="B31" s="230">
        <v>3.56233542053769</v>
      </c>
      <c r="C31" s="230">
        <v>15.7314088393983</v>
      </c>
      <c r="D31" s="230">
        <v>8.7539875804604517</v>
      </c>
      <c r="E31" s="230">
        <v>0</v>
      </c>
      <c r="F31" s="230">
        <v>0</v>
      </c>
      <c r="G31" s="230">
        <v>0.88512684892903215</v>
      </c>
      <c r="H31" s="230">
        <v>2.760910333102454</v>
      </c>
      <c r="I31" s="230">
        <v>3.031008191525471</v>
      </c>
      <c r="J31" s="230">
        <v>2.2176910056961261</v>
      </c>
      <c r="K31" s="230">
        <v>1.104850828397689</v>
      </c>
      <c r="L31" s="230">
        <v>1.1566486294956391</v>
      </c>
      <c r="M31" s="230">
        <v>4.0646605616232954</v>
      </c>
      <c r="N31" s="230">
        <v>3.7989734482753761</v>
      </c>
      <c r="O31" s="230">
        <v>3.5675319484194921</v>
      </c>
      <c r="P31" s="230">
        <v>3.4048071951009078</v>
      </c>
      <c r="Q31" s="230">
        <v>3.5057816035591789</v>
      </c>
      <c r="R31" s="230">
        <v>5.7158682887240237</v>
      </c>
      <c r="S31" s="230">
        <v>7.2286172731245033</v>
      </c>
      <c r="T31" s="230">
        <v>2.9551588706116001</v>
      </c>
      <c r="U31" s="230">
        <v>2.2817051825495369</v>
      </c>
      <c r="V31" s="230">
        <v>2.0335568857661719</v>
      </c>
      <c r="W31" s="230">
        <v>2.6045365615806988</v>
      </c>
      <c r="X31" s="230">
        <v>3.05696965435442</v>
      </c>
      <c r="Y31" s="230">
        <v>3.294968054288772</v>
      </c>
      <c r="DA31" s="71" t="s">
        <v>280</v>
      </c>
    </row>
    <row r="32" spans="1:105" ht="12" customHeight="1" x14ac:dyDescent="0.25">
      <c r="A32" s="59" t="s">
        <v>32</v>
      </c>
      <c r="B32" s="230">
        <v>1.477603767381312</v>
      </c>
      <c r="C32" s="230">
        <v>1.3152224166642901</v>
      </c>
      <c r="D32" s="230">
        <v>0.95638338201989481</v>
      </c>
      <c r="E32" s="230">
        <v>0.41246677804049509</v>
      </c>
      <c r="F32" s="230">
        <v>0</v>
      </c>
      <c r="G32" s="230">
        <v>0</v>
      </c>
      <c r="H32" s="230">
        <v>0.39843166394009721</v>
      </c>
      <c r="I32" s="230">
        <v>0.47050970352626581</v>
      </c>
      <c r="J32" s="230">
        <v>0.16562633689556319</v>
      </c>
      <c r="K32" s="230">
        <v>0</v>
      </c>
      <c r="L32" s="230">
        <v>0</v>
      </c>
      <c r="M32" s="230">
        <v>0.84454304850970752</v>
      </c>
      <c r="N32" s="230">
        <v>0.3804586702412146</v>
      </c>
      <c r="O32" s="230">
        <v>0.32925912740790769</v>
      </c>
      <c r="P32" s="230">
        <v>0.21877478312242399</v>
      </c>
      <c r="Q32" s="230">
        <v>0.1378360032805078</v>
      </c>
      <c r="R32" s="230">
        <v>9.0865145156841728E-2</v>
      </c>
      <c r="S32" s="230">
        <v>9.8618106750423692E-2</v>
      </c>
      <c r="T32" s="230">
        <v>4.2614573649565342E-2</v>
      </c>
      <c r="U32" s="230">
        <v>3.5293193955506549E-2</v>
      </c>
      <c r="V32" s="230">
        <v>2.1056924258083299E-2</v>
      </c>
      <c r="W32" s="230">
        <v>1.6733423930203259E-2</v>
      </c>
      <c r="X32" s="230">
        <v>6.1780059064743282E-3</v>
      </c>
      <c r="Y32" s="230">
        <v>0.34581074568428732</v>
      </c>
      <c r="DA32" s="71" t="s">
        <v>281</v>
      </c>
    </row>
    <row r="33" spans="1:105" ht="12" customHeight="1" x14ac:dyDescent="0.25">
      <c r="A33" s="59" t="s">
        <v>35</v>
      </c>
      <c r="B33" s="230">
        <v>34.340485859351361</v>
      </c>
      <c r="C33" s="230">
        <v>29.26673596488445</v>
      </c>
      <c r="D33" s="230">
        <v>41.242803203563533</v>
      </c>
      <c r="E33" s="230">
        <v>45.445115313148371</v>
      </c>
      <c r="F33" s="230">
        <v>44.624877548020983</v>
      </c>
      <c r="G33" s="230">
        <v>68.152229667875119</v>
      </c>
      <c r="H33" s="230">
        <v>74.027264244240357</v>
      </c>
      <c r="I33" s="230">
        <v>70.061713647866156</v>
      </c>
      <c r="J33" s="230">
        <v>60.27123492573191</v>
      </c>
      <c r="K33" s="230">
        <v>62.43425277978767</v>
      </c>
      <c r="L33" s="230">
        <v>78.465852757300382</v>
      </c>
      <c r="M33" s="230">
        <v>44.220365652894237</v>
      </c>
      <c r="N33" s="230">
        <v>41.93213053554436</v>
      </c>
      <c r="O33" s="230">
        <v>45.077164002546283</v>
      </c>
      <c r="P33" s="230">
        <v>49.696881479978863</v>
      </c>
      <c r="Q33" s="230">
        <v>49.940716097358028</v>
      </c>
      <c r="R33" s="230">
        <v>47.567950359670043</v>
      </c>
      <c r="S33" s="230">
        <v>56.197874115923923</v>
      </c>
      <c r="T33" s="230">
        <v>73.658941265664154</v>
      </c>
      <c r="U33" s="230">
        <v>72.725860767392646</v>
      </c>
      <c r="V33" s="230">
        <v>72.030945928420309</v>
      </c>
      <c r="W33" s="230">
        <v>73.959668390744923</v>
      </c>
      <c r="X33" s="230">
        <v>54.715751284278362</v>
      </c>
      <c r="Y33" s="230">
        <v>48.438044429268103</v>
      </c>
      <c r="DA33" s="71" t="s">
        <v>282</v>
      </c>
    </row>
    <row r="34" spans="1:105" ht="12" customHeight="1" x14ac:dyDescent="0.25">
      <c r="A34" s="60" t="s">
        <v>187</v>
      </c>
      <c r="B34" s="262">
        <v>219.68889449275281</v>
      </c>
      <c r="C34" s="262">
        <v>205.5268043936608</v>
      </c>
      <c r="D34" s="262">
        <v>206.0836084181521</v>
      </c>
      <c r="E34" s="262">
        <v>198.72097593913571</v>
      </c>
      <c r="F34" s="262">
        <v>212.28410880594041</v>
      </c>
      <c r="G34" s="262">
        <v>207.4853800375308</v>
      </c>
      <c r="H34" s="262">
        <v>208.57233722982321</v>
      </c>
      <c r="I34" s="262">
        <v>208.15434447426779</v>
      </c>
      <c r="J34" s="262">
        <v>139.6414114022775</v>
      </c>
      <c r="K34" s="262">
        <v>104.93887317632689</v>
      </c>
      <c r="L34" s="262">
        <v>128.7594402542978</v>
      </c>
      <c r="M34" s="262">
        <v>198.59300150444221</v>
      </c>
      <c r="N34" s="262">
        <v>196.82278712484441</v>
      </c>
      <c r="O34" s="262">
        <v>208.78716604808949</v>
      </c>
      <c r="P34" s="262">
        <v>214.66280648225319</v>
      </c>
      <c r="Q34" s="262">
        <v>205.9131704833481</v>
      </c>
      <c r="R34" s="262">
        <v>215.25171396067299</v>
      </c>
      <c r="S34" s="262">
        <v>215.42165561841631</v>
      </c>
      <c r="T34" s="262">
        <v>217.10442235133891</v>
      </c>
      <c r="U34" s="262">
        <v>203.43901944365479</v>
      </c>
      <c r="V34" s="262">
        <v>152.64312671183819</v>
      </c>
      <c r="W34" s="262">
        <v>204.72614306541749</v>
      </c>
      <c r="X34" s="262">
        <v>177.19189686108069</v>
      </c>
      <c r="Y34" s="262">
        <v>148.0418592790117</v>
      </c>
      <c r="DA34" s="72" t="s">
        <v>283</v>
      </c>
    </row>
    <row r="35" spans="1:105" ht="12" customHeight="1" x14ac:dyDescent="0.25">
      <c r="A35" s="57" t="s">
        <v>189</v>
      </c>
      <c r="B35" s="261">
        <f t="shared" ref="B35:Y35" si="0">B36+B40+B51</f>
        <v>104.52572814331847</v>
      </c>
      <c r="C35" s="261">
        <f t="shared" si="0"/>
        <v>101.13072784183815</v>
      </c>
      <c r="D35" s="261">
        <f t="shared" si="0"/>
        <v>104.25568138806312</v>
      </c>
      <c r="E35" s="261">
        <f t="shared" si="0"/>
        <v>95.069330317458622</v>
      </c>
      <c r="F35" s="261">
        <f t="shared" si="0"/>
        <v>98.531400470380106</v>
      </c>
      <c r="G35" s="261">
        <f t="shared" si="0"/>
        <v>108.8768863076632</v>
      </c>
      <c r="H35" s="261">
        <f t="shared" si="0"/>
        <v>118.95760866350408</v>
      </c>
      <c r="I35" s="261">
        <f t="shared" si="0"/>
        <v>112.74738635398074</v>
      </c>
      <c r="J35" s="261">
        <f t="shared" si="0"/>
        <v>83.596818231989431</v>
      </c>
      <c r="K35" s="261">
        <f t="shared" si="0"/>
        <v>74.225863752258263</v>
      </c>
      <c r="L35" s="261">
        <f t="shared" si="0"/>
        <v>90.930988373939073</v>
      </c>
      <c r="M35" s="261">
        <f t="shared" si="0"/>
        <v>104.66011041177033</v>
      </c>
      <c r="N35" s="261">
        <f t="shared" si="0"/>
        <v>103.33471859249018</v>
      </c>
      <c r="O35" s="261">
        <f t="shared" si="0"/>
        <v>107.44563085622644</v>
      </c>
      <c r="P35" s="261">
        <f t="shared" si="0"/>
        <v>109.63892518778273</v>
      </c>
      <c r="Q35" s="261">
        <f t="shared" si="0"/>
        <v>104.40147246750789</v>
      </c>
      <c r="R35" s="261">
        <f t="shared" si="0"/>
        <v>104.72842290361967</v>
      </c>
      <c r="S35" s="261">
        <f t="shared" si="0"/>
        <v>112.08944849817061</v>
      </c>
      <c r="T35" s="261">
        <f t="shared" si="0"/>
        <v>115.93018539987116</v>
      </c>
      <c r="U35" s="261">
        <f t="shared" si="0"/>
        <v>111.29848947410864</v>
      </c>
      <c r="V35" s="261">
        <f t="shared" si="0"/>
        <v>92.873868763560793</v>
      </c>
      <c r="W35" s="261">
        <f t="shared" si="0"/>
        <v>112.38854986626555</v>
      </c>
      <c r="X35" s="261">
        <f t="shared" si="0"/>
        <v>92.362087030924513</v>
      </c>
      <c r="Y35" s="261">
        <f t="shared" si="0"/>
        <v>82.185521975710913</v>
      </c>
      <c r="DA35" s="70"/>
    </row>
    <row r="36" spans="1:105" ht="12" customHeight="1" x14ac:dyDescent="0.25">
      <c r="A36" s="60" t="s">
        <v>190</v>
      </c>
      <c r="B36" s="262">
        <v>11.44851344082644</v>
      </c>
      <c r="C36" s="262">
        <v>17.311083377890061</v>
      </c>
      <c r="D36" s="262">
        <v>17.71681792901818</v>
      </c>
      <c r="E36" s="262">
        <v>14.10445765668165</v>
      </c>
      <c r="F36" s="262">
        <v>13.81974412557925</v>
      </c>
      <c r="G36" s="262">
        <v>20.8089403768324</v>
      </c>
      <c r="H36" s="262">
        <v>23.428600710810048</v>
      </c>
      <c r="I36" s="262">
        <v>22.43886606097297</v>
      </c>
      <c r="J36" s="262">
        <v>19.09796631587044</v>
      </c>
      <c r="K36" s="262">
        <v>19.485300743909779</v>
      </c>
      <c r="L36" s="262">
        <v>24.183934704354829</v>
      </c>
      <c r="M36" s="262">
        <v>15.2169503403627</v>
      </c>
      <c r="N36" s="262">
        <v>14.37695276584094</v>
      </c>
      <c r="O36" s="262">
        <v>15.183952308535041</v>
      </c>
      <c r="P36" s="262">
        <v>16.32887555196686</v>
      </c>
      <c r="Q36" s="262">
        <v>16.37527580667026</v>
      </c>
      <c r="R36" s="262">
        <v>16.309132003899691</v>
      </c>
      <c r="S36" s="262">
        <v>19.494943576436629</v>
      </c>
      <c r="T36" s="262">
        <v>23.384591320011531</v>
      </c>
      <c r="U36" s="262">
        <v>22.867221961772088</v>
      </c>
      <c r="V36" s="262">
        <v>22.46905882804807</v>
      </c>
      <c r="W36" s="262">
        <v>23.28882951569927</v>
      </c>
      <c r="X36" s="262">
        <v>17.57294075446427</v>
      </c>
      <c r="Y36" s="262">
        <v>15.832289867393889</v>
      </c>
      <c r="DA36" s="72" t="s">
        <v>284</v>
      </c>
    </row>
    <row r="37" spans="1:105" ht="12" customHeight="1" x14ac:dyDescent="0.25">
      <c r="A37" s="59" t="s">
        <v>31</v>
      </c>
      <c r="B37" s="230">
        <v>0</v>
      </c>
      <c r="C37" s="230">
        <v>3.730929983944768</v>
      </c>
      <c r="D37" s="230">
        <v>2.6884530008004379</v>
      </c>
      <c r="E37" s="230">
        <v>0.48923435747909749</v>
      </c>
      <c r="F37" s="230">
        <v>0.48539825321616542</v>
      </c>
      <c r="G37" s="230">
        <v>0.179909206537753</v>
      </c>
      <c r="H37" s="230">
        <v>0.43742758234378698</v>
      </c>
      <c r="I37" s="230">
        <v>0.54496000642558229</v>
      </c>
      <c r="J37" s="230">
        <v>0.40503421070283158</v>
      </c>
      <c r="K37" s="230">
        <v>0.49920082644276059</v>
      </c>
      <c r="L37" s="230">
        <v>0.39195966595314069</v>
      </c>
      <c r="M37" s="230">
        <v>0.7050497594648748</v>
      </c>
      <c r="N37" s="230">
        <v>0.67518125830983378</v>
      </c>
      <c r="O37" s="230">
        <v>0.61612486919000931</v>
      </c>
      <c r="P37" s="230">
        <v>0.43968672475755072</v>
      </c>
      <c r="Q37" s="230">
        <v>0.39076367538535223</v>
      </c>
      <c r="R37" s="230">
        <v>0.37819293245547397</v>
      </c>
      <c r="S37" s="230">
        <v>0.53159479235582829</v>
      </c>
      <c r="T37" s="230">
        <v>0.48638093587249293</v>
      </c>
      <c r="U37" s="230">
        <v>0.44990027062086818</v>
      </c>
      <c r="V37" s="230">
        <v>0.33493860269099313</v>
      </c>
      <c r="W37" s="230">
        <v>0.40863794770338258</v>
      </c>
      <c r="X37" s="230">
        <v>0.30916679558759019</v>
      </c>
      <c r="Y37" s="230">
        <v>0.33252351056446489</v>
      </c>
      <c r="DA37" s="71" t="s">
        <v>285</v>
      </c>
    </row>
    <row r="38" spans="1:105" ht="12" customHeight="1" x14ac:dyDescent="0.25">
      <c r="A38" s="59" t="s">
        <v>159</v>
      </c>
      <c r="B38" s="230">
        <v>1.076000243928998</v>
      </c>
      <c r="C38" s="230">
        <v>4.7476389542522393</v>
      </c>
      <c r="D38" s="230">
        <v>2.631331288933124</v>
      </c>
      <c r="E38" s="230">
        <v>0</v>
      </c>
      <c r="F38" s="230">
        <v>0</v>
      </c>
      <c r="G38" s="230">
        <v>0.26448448025059079</v>
      </c>
      <c r="H38" s="230">
        <v>0.82664508968884143</v>
      </c>
      <c r="I38" s="230">
        <v>0.90789625732693247</v>
      </c>
      <c r="J38" s="230">
        <v>0.66339990297175488</v>
      </c>
      <c r="K38" s="230">
        <v>0.33014013466744008</v>
      </c>
      <c r="L38" s="230">
        <v>0.34561781960953702</v>
      </c>
      <c r="M38" s="230">
        <v>1.22161992215381</v>
      </c>
      <c r="N38" s="230">
        <v>1.138233316428654</v>
      </c>
      <c r="O38" s="230">
        <v>1.068383485453642</v>
      </c>
      <c r="P38" s="230">
        <v>1.0187929196418899</v>
      </c>
      <c r="Q38" s="230">
        <v>1.048491687618391</v>
      </c>
      <c r="R38" s="230">
        <v>1.7089456378668719</v>
      </c>
      <c r="S38" s="230">
        <v>2.1612229775736869</v>
      </c>
      <c r="T38" s="230">
        <v>0.88322971120794114</v>
      </c>
      <c r="U38" s="230">
        <v>0.68192746203383925</v>
      </c>
      <c r="V38" s="230">
        <v>0.6077269256444624</v>
      </c>
      <c r="W38" s="230">
        <v>0.77833101658826265</v>
      </c>
      <c r="X38" s="230">
        <v>0.91349052380583673</v>
      </c>
      <c r="Y38" s="230">
        <v>0.98720783002779056</v>
      </c>
      <c r="DA38" s="71" t="s">
        <v>286</v>
      </c>
    </row>
    <row r="39" spans="1:105" ht="12" customHeight="1" x14ac:dyDescent="0.25">
      <c r="A39" s="59" t="s">
        <v>35</v>
      </c>
      <c r="B39" s="230">
        <v>10.372513196897451</v>
      </c>
      <c r="C39" s="230">
        <v>8.8325144396930497</v>
      </c>
      <c r="D39" s="230">
        <v>12.39703363928462</v>
      </c>
      <c r="E39" s="230">
        <v>13.615223299202549</v>
      </c>
      <c r="F39" s="230">
        <v>13.33434587236308</v>
      </c>
      <c r="G39" s="230">
        <v>20.364546690044051</v>
      </c>
      <c r="H39" s="230">
        <v>22.164528038777419</v>
      </c>
      <c r="I39" s="230">
        <v>20.986009797220451</v>
      </c>
      <c r="J39" s="230">
        <v>18.029532202195849</v>
      </c>
      <c r="K39" s="230">
        <v>18.655959782799581</v>
      </c>
      <c r="L39" s="230">
        <v>23.446357218792151</v>
      </c>
      <c r="M39" s="230">
        <v>13.29028065874402</v>
      </c>
      <c r="N39" s="230">
        <v>12.563538191102451</v>
      </c>
      <c r="O39" s="230">
        <v>13.49944395389138</v>
      </c>
      <c r="P39" s="230">
        <v>14.870395907567421</v>
      </c>
      <c r="Q39" s="230">
        <v>14.936020443666511</v>
      </c>
      <c r="R39" s="230">
        <v>14.221993433577341</v>
      </c>
      <c r="S39" s="230">
        <v>16.80212580650711</v>
      </c>
      <c r="T39" s="230">
        <v>22.014980672931099</v>
      </c>
      <c r="U39" s="230">
        <v>21.735394229117389</v>
      </c>
      <c r="V39" s="230">
        <v>21.526393299712609</v>
      </c>
      <c r="W39" s="230">
        <v>22.101860551407629</v>
      </c>
      <c r="X39" s="230">
        <v>16.350283435070839</v>
      </c>
      <c r="Y39" s="230">
        <v>14.51255852680163</v>
      </c>
      <c r="DA39" s="71" t="s">
        <v>287</v>
      </c>
    </row>
    <row r="40" spans="1:105" ht="12" customHeight="1" x14ac:dyDescent="0.25">
      <c r="A40" s="60" t="s">
        <v>195</v>
      </c>
      <c r="B40" s="262">
        <v>26.7203796049664</v>
      </c>
      <c r="C40" s="262">
        <v>21.792964422515428</v>
      </c>
      <c r="D40" s="262">
        <v>24.59289403851232</v>
      </c>
      <c r="E40" s="262">
        <v>21.428650934786859</v>
      </c>
      <c r="F40" s="262">
        <v>21.27910738197907</v>
      </c>
      <c r="G40" s="262">
        <v>26.06930362863292</v>
      </c>
      <c r="H40" s="262">
        <v>33.080294443691997</v>
      </c>
      <c r="I40" s="262">
        <v>27.95878767832416</v>
      </c>
      <c r="J40" s="262">
        <v>22.72653172490687</v>
      </c>
      <c r="K40" s="262">
        <v>23.383810737523628</v>
      </c>
      <c r="L40" s="262">
        <v>28.272485110038261</v>
      </c>
      <c r="M40" s="262">
        <v>29.75670818690898</v>
      </c>
      <c r="N40" s="262">
        <v>29.986505093161959</v>
      </c>
      <c r="O40" s="262">
        <v>29.735326042489671</v>
      </c>
      <c r="P40" s="262">
        <v>29.078234198731991</v>
      </c>
      <c r="Q40" s="262">
        <v>26.442711995463029</v>
      </c>
      <c r="R40" s="262">
        <v>24.062755893106441</v>
      </c>
      <c r="S40" s="262">
        <v>28.18741095087741</v>
      </c>
      <c r="T40" s="262">
        <v>27.658024696608599</v>
      </c>
      <c r="U40" s="262">
        <v>27.62996186212575</v>
      </c>
      <c r="V40" s="262">
        <v>24.787527838979251</v>
      </c>
      <c r="W40" s="262">
        <v>27.92004278151968</v>
      </c>
      <c r="X40" s="262">
        <v>21.840266510114919</v>
      </c>
      <c r="Y40" s="262">
        <v>21.998300514402331</v>
      </c>
      <c r="DA40" s="72" t="s">
        <v>288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0.53056183569162607</v>
      </c>
      <c r="H41" s="229">
        <v>0.44488361918556729</v>
      </c>
      <c r="I41" s="229">
        <v>0.66377640156390938</v>
      </c>
      <c r="J41" s="229">
        <v>0.58266000822575692</v>
      </c>
      <c r="K41" s="229">
        <v>0.37068403482144191</v>
      </c>
      <c r="L41" s="229">
        <v>0.33373324587810599</v>
      </c>
      <c r="M41" s="229">
        <v>2.1913824796088999E-2</v>
      </c>
      <c r="N41" s="229">
        <v>3.0620504935947011E-2</v>
      </c>
      <c r="O41" s="229">
        <v>3.35447741947065E-2</v>
      </c>
      <c r="P41" s="229">
        <v>0.12516445013572361</v>
      </c>
      <c r="Q41" s="229">
        <v>0.40754598411500781</v>
      </c>
      <c r="R41" s="229">
        <v>1.1428923911615869</v>
      </c>
      <c r="S41" s="229">
        <v>1.887469265453892</v>
      </c>
      <c r="T41" s="229">
        <v>0.11994783942162859</v>
      </c>
      <c r="U41" s="229">
        <v>1.248527176995081</v>
      </c>
      <c r="V41" s="229">
        <v>1.764274124877182</v>
      </c>
      <c r="W41" s="229">
        <v>1.445918159904914</v>
      </c>
      <c r="X41" s="229">
        <v>0.3017535739394655</v>
      </c>
      <c r="Y41" s="229">
        <v>0</v>
      </c>
      <c r="DA41" s="73" t="s">
        <v>289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290</v>
      </c>
    </row>
    <row r="43" spans="1:105" ht="12" customHeight="1" x14ac:dyDescent="0.25">
      <c r="A43" s="64" t="s">
        <v>31</v>
      </c>
      <c r="B43" s="229">
        <v>0</v>
      </c>
      <c r="C43" s="229">
        <v>4.5749917935550766</v>
      </c>
      <c r="D43" s="229">
        <v>3.0070942571582799</v>
      </c>
      <c r="E43" s="229">
        <v>0.63141721600938794</v>
      </c>
      <c r="F43" s="229">
        <v>0.67560653887983169</v>
      </c>
      <c r="G43" s="229">
        <v>0.17381688655313579</v>
      </c>
      <c r="H43" s="229">
        <v>0.30932408009277118</v>
      </c>
      <c r="I43" s="229">
        <v>0.48463626860818321</v>
      </c>
      <c r="J43" s="229">
        <v>0.29573687739242882</v>
      </c>
      <c r="K43" s="229">
        <v>0.24876234300360239</v>
      </c>
      <c r="L43" s="229">
        <v>0.1946432429963279</v>
      </c>
      <c r="M43" s="229">
        <v>0.52072198742384335</v>
      </c>
      <c r="N43" s="229">
        <v>0.49423961430702368</v>
      </c>
      <c r="O43" s="229">
        <v>0.47462123655879962</v>
      </c>
      <c r="P43" s="229">
        <v>0.36747528616413327</v>
      </c>
      <c r="Q43" s="229">
        <v>0.3474824183528466</v>
      </c>
      <c r="R43" s="229">
        <v>0.39914543991544632</v>
      </c>
      <c r="S43" s="229">
        <v>0.45375769779958752</v>
      </c>
      <c r="T43" s="229">
        <v>0.44297465988284129</v>
      </c>
      <c r="U43" s="229">
        <v>0.361841930186035</v>
      </c>
      <c r="V43" s="229">
        <v>0.21823633666865319</v>
      </c>
      <c r="W43" s="229">
        <v>0.33286201441002738</v>
      </c>
      <c r="X43" s="229">
        <v>0.29128374896860248</v>
      </c>
      <c r="Y43" s="229">
        <v>0.24601245973130739</v>
      </c>
      <c r="DA43" s="73" t="s">
        <v>291</v>
      </c>
    </row>
    <row r="44" spans="1:105" ht="12" customHeight="1" x14ac:dyDescent="0.25">
      <c r="A44" s="64" t="s">
        <v>159</v>
      </c>
      <c r="B44" s="229">
        <v>1.0384484820760409</v>
      </c>
      <c r="C44" s="229">
        <v>5.932425158884592</v>
      </c>
      <c r="D44" s="229">
        <v>2.9991727785871638</v>
      </c>
      <c r="E44" s="229">
        <v>0</v>
      </c>
      <c r="F44" s="229">
        <v>0</v>
      </c>
      <c r="G44" s="229">
        <v>0.2603875015014418</v>
      </c>
      <c r="H44" s="229">
        <v>0.5956731423682643</v>
      </c>
      <c r="I44" s="229">
        <v>0.8227518541077592</v>
      </c>
      <c r="J44" s="229">
        <v>0.4935947625278736</v>
      </c>
      <c r="K44" s="229">
        <v>0.16764439201949871</v>
      </c>
      <c r="L44" s="229">
        <v>0.17489421404287719</v>
      </c>
      <c r="M44" s="229">
        <v>0.91939813189884378</v>
      </c>
      <c r="N44" s="229">
        <v>0.84904328175499588</v>
      </c>
      <c r="O44" s="229">
        <v>0.83866198345664855</v>
      </c>
      <c r="P44" s="229">
        <v>0.86766497075605076</v>
      </c>
      <c r="Q44" s="229">
        <v>0.95009056314330798</v>
      </c>
      <c r="R44" s="229">
        <v>1.8379232611385889</v>
      </c>
      <c r="S44" s="229">
        <v>1.879854460309651</v>
      </c>
      <c r="T44" s="229">
        <v>0.81970460022546532</v>
      </c>
      <c r="U44" s="229">
        <v>0.55888464838996921</v>
      </c>
      <c r="V44" s="229">
        <v>0.40350758256997882</v>
      </c>
      <c r="W44" s="229">
        <v>0.64605760519883793</v>
      </c>
      <c r="X44" s="229">
        <v>0.87701863311491313</v>
      </c>
      <c r="Y44" s="229">
        <v>0.74426003802249197</v>
      </c>
      <c r="DA44" s="73" t="s">
        <v>292</v>
      </c>
    </row>
    <row r="45" spans="1:105" ht="12" customHeight="1" x14ac:dyDescent="0.25">
      <c r="A45" s="64" t="s">
        <v>32</v>
      </c>
      <c r="B45" s="229">
        <v>0.41758561170394393</v>
      </c>
      <c r="C45" s="229">
        <v>0.48084072381326232</v>
      </c>
      <c r="D45" s="229">
        <v>0.31766178398347328</v>
      </c>
      <c r="E45" s="229">
        <v>0.1575595588670006</v>
      </c>
      <c r="F45" s="229">
        <v>0</v>
      </c>
      <c r="G45" s="229">
        <v>0</v>
      </c>
      <c r="H45" s="229">
        <v>8.3338744186827962E-2</v>
      </c>
      <c r="I45" s="229">
        <v>0.12381912592187259</v>
      </c>
      <c r="J45" s="229">
        <v>3.5738497839711503E-2</v>
      </c>
      <c r="K45" s="229">
        <v>0</v>
      </c>
      <c r="L45" s="229">
        <v>0</v>
      </c>
      <c r="M45" s="229">
        <v>0.18519894768846401</v>
      </c>
      <c r="N45" s="229">
        <v>8.2434393515782203E-2</v>
      </c>
      <c r="O45" s="229">
        <v>7.5040254540245571E-2</v>
      </c>
      <c r="P45" s="229">
        <v>5.4049812567653448E-2</v>
      </c>
      <c r="Q45" s="229">
        <v>3.6214309441730458E-2</v>
      </c>
      <c r="R45" s="229">
        <v>2.8325649444397281E-2</v>
      </c>
      <c r="S45" s="229">
        <v>2.486354482307181E-2</v>
      </c>
      <c r="T45" s="229">
        <v>1.1459669066802659E-2</v>
      </c>
      <c r="U45" s="229">
        <v>8.3809066670710516E-3</v>
      </c>
      <c r="V45" s="229">
        <v>4.0506777956588833E-3</v>
      </c>
      <c r="W45" s="229">
        <v>4.0240464805746641E-3</v>
      </c>
      <c r="X45" s="229">
        <v>1.7183174551110079E-3</v>
      </c>
      <c r="Y45" s="229">
        <v>7.5726758404739525E-2</v>
      </c>
      <c r="DA45" s="73" t="s">
        <v>293</v>
      </c>
    </row>
    <row r="46" spans="1:105" ht="12" customHeight="1" x14ac:dyDescent="0.25">
      <c r="A46" s="64" t="s">
        <v>33</v>
      </c>
      <c r="B46" s="229">
        <v>15.46424281800935</v>
      </c>
      <c r="C46" s="229">
        <v>0</v>
      </c>
      <c r="D46" s="229">
        <v>4.4359205332035261</v>
      </c>
      <c r="E46" s="229">
        <v>3.1097657735002668</v>
      </c>
      <c r="F46" s="229">
        <v>2.088541677682926</v>
      </c>
      <c r="G46" s="229">
        <v>1.699312308695379</v>
      </c>
      <c r="H46" s="229">
        <v>5.5349088810599616</v>
      </c>
      <c r="I46" s="229">
        <v>0.45150358136351298</v>
      </c>
      <c r="J46" s="229">
        <v>0.85456874605375965</v>
      </c>
      <c r="K46" s="229">
        <v>0.87881269778470172</v>
      </c>
      <c r="L46" s="229">
        <v>0.6823199829970048</v>
      </c>
      <c r="M46" s="229">
        <v>0.95203895777612957</v>
      </c>
      <c r="N46" s="229">
        <v>1.1800185854917991</v>
      </c>
      <c r="O46" s="229">
        <v>1.249803287018733</v>
      </c>
      <c r="P46" s="229">
        <v>1.6517354901298591</v>
      </c>
      <c r="Q46" s="229">
        <v>1.461831042700499</v>
      </c>
      <c r="R46" s="229">
        <v>1.43636074125124</v>
      </c>
      <c r="S46" s="229">
        <v>1.3566271304542681</v>
      </c>
      <c r="T46" s="229">
        <v>2.3390155182784871</v>
      </c>
      <c r="U46" s="229">
        <v>3.6227372250448182</v>
      </c>
      <c r="V46" s="229">
        <v>0.26458689419195669</v>
      </c>
      <c r="W46" s="229">
        <v>0.83300808075439914</v>
      </c>
      <c r="X46" s="229">
        <v>1.2848794357655029</v>
      </c>
      <c r="Y46" s="229">
        <v>2.8552707320558768</v>
      </c>
      <c r="DA46" s="73" t="s">
        <v>294</v>
      </c>
    </row>
    <row r="47" spans="1:105" ht="12" customHeight="1" x14ac:dyDescent="0.25">
      <c r="A47" s="64" t="s">
        <v>35</v>
      </c>
      <c r="B47" s="229">
        <v>9.8001026931770649</v>
      </c>
      <c r="C47" s="229">
        <v>10.8047067462625</v>
      </c>
      <c r="D47" s="229">
        <v>13.83304468557988</v>
      </c>
      <c r="E47" s="229">
        <v>17.529908386410199</v>
      </c>
      <c r="F47" s="229">
        <v>18.514959165416311</v>
      </c>
      <c r="G47" s="229">
        <v>19.627669345709311</v>
      </c>
      <c r="H47" s="229">
        <v>15.63584877119562</v>
      </c>
      <c r="I47" s="229">
        <v>18.618151487393501</v>
      </c>
      <c r="J47" s="229">
        <v>13.132688470784309</v>
      </c>
      <c r="K47" s="229">
        <v>9.2743257811052473</v>
      </c>
      <c r="L47" s="229">
        <v>11.615254713461111</v>
      </c>
      <c r="M47" s="229">
        <v>9.7920970059241803</v>
      </c>
      <c r="N47" s="229">
        <v>9.1745452128859544</v>
      </c>
      <c r="O47" s="229">
        <v>10.37408292583113</v>
      </c>
      <c r="P47" s="229">
        <v>12.398316601257831</v>
      </c>
      <c r="Q47" s="229">
        <v>13.2497888251639</v>
      </c>
      <c r="R47" s="229">
        <v>14.973855737649311</v>
      </c>
      <c r="S47" s="229">
        <v>14.30747275680627</v>
      </c>
      <c r="T47" s="229">
        <v>20.002121241672391</v>
      </c>
      <c r="U47" s="229">
        <v>17.439160161290349</v>
      </c>
      <c r="V47" s="229">
        <v>13.99228160762263</v>
      </c>
      <c r="W47" s="229">
        <v>17.960142771025659</v>
      </c>
      <c r="X47" s="229">
        <v>15.36753121956218</v>
      </c>
      <c r="Y47" s="229">
        <v>10.71110158363676</v>
      </c>
      <c r="DA47" s="73" t="s">
        <v>295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3.794944767943116E-3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296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3.7775557504820321</v>
      </c>
      <c r="H49" s="229">
        <v>10.47631720560298</v>
      </c>
      <c r="I49" s="229">
        <v>6.7941489593654216</v>
      </c>
      <c r="J49" s="229">
        <v>7.3315443620830241</v>
      </c>
      <c r="K49" s="229">
        <v>12.443581488789141</v>
      </c>
      <c r="L49" s="229">
        <v>15.271639710662839</v>
      </c>
      <c r="M49" s="229">
        <v>11.784352617362449</v>
      </c>
      <c r="N49" s="229">
        <v>11.809405029527561</v>
      </c>
      <c r="O49" s="229">
        <v>11.931028153663711</v>
      </c>
      <c r="P49" s="229">
        <v>8.6923918218529259</v>
      </c>
      <c r="Q49" s="229">
        <v>5.1913746119613338</v>
      </c>
      <c r="R49" s="229">
        <v>5.1764905995792497E-2</v>
      </c>
      <c r="S49" s="229">
        <v>4.7114347617598792E-2</v>
      </c>
      <c r="T49" s="229">
        <v>0.1128976453780073</v>
      </c>
      <c r="U49" s="229">
        <v>9.986303599340271E-2</v>
      </c>
      <c r="V49" s="229">
        <v>2.724807814184643</v>
      </c>
      <c r="W49" s="229">
        <v>0.68376383562956322</v>
      </c>
      <c r="X49" s="229">
        <v>7.3420099519944257E-2</v>
      </c>
      <c r="Y49" s="229">
        <v>5.4596952430702048</v>
      </c>
      <c r="DA49" s="73" t="s">
        <v>297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5.5809867140389757</v>
      </c>
      <c r="N50" s="229">
        <v>6.3624035259749654</v>
      </c>
      <c r="O50" s="229">
        <v>4.7585434272256961</v>
      </c>
      <c r="P50" s="229">
        <v>4.9214357658678107</v>
      </c>
      <c r="Q50" s="229">
        <v>4.7983842405844044</v>
      </c>
      <c r="R50" s="229">
        <v>4.1924877665500748</v>
      </c>
      <c r="S50" s="229">
        <v>8.2302517476130692</v>
      </c>
      <c r="T50" s="229">
        <v>3.8099035226829709</v>
      </c>
      <c r="U50" s="229">
        <v>4.2905667775590279</v>
      </c>
      <c r="V50" s="229">
        <v>5.4157828010685503</v>
      </c>
      <c r="W50" s="229">
        <v>6.0142662681157066</v>
      </c>
      <c r="X50" s="229">
        <v>3.6426614817892</v>
      </c>
      <c r="Y50" s="229">
        <v>1.9062336994809539</v>
      </c>
      <c r="DA50" s="73" t="s">
        <v>298</v>
      </c>
    </row>
    <row r="51" spans="1:105" ht="12" customHeight="1" x14ac:dyDescent="0.25">
      <c r="A51" s="61" t="s">
        <v>207</v>
      </c>
      <c r="B51" s="263">
        <v>66.356835097525632</v>
      </c>
      <c r="C51" s="263">
        <v>62.026680041432662</v>
      </c>
      <c r="D51" s="263">
        <v>61.945969420532627</v>
      </c>
      <c r="E51" s="263">
        <v>59.536221725990117</v>
      </c>
      <c r="F51" s="263">
        <v>63.432548962821791</v>
      </c>
      <c r="G51" s="263">
        <v>61.998642302197872</v>
      </c>
      <c r="H51" s="263">
        <v>62.448713509002033</v>
      </c>
      <c r="I51" s="263">
        <v>62.349732614683617</v>
      </c>
      <c r="J51" s="263">
        <v>41.77232019121211</v>
      </c>
      <c r="K51" s="263">
        <v>31.35675227082486</v>
      </c>
      <c r="L51" s="263">
        <v>38.474568559545979</v>
      </c>
      <c r="M51" s="263">
        <v>59.686451884498652</v>
      </c>
      <c r="N51" s="263">
        <v>58.971260733487277</v>
      </c>
      <c r="O51" s="263">
        <v>62.526352505201729</v>
      </c>
      <c r="P51" s="263">
        <v>64.231815437083881</v>
      </c>
      <c r="Q51" s="263">
        <v>61.583484665374591</v>
      </c>
      <c r="R51" s="263">
        <v>64.356535006613541</v>
      </c>
      <c r="S51" s="263">
        <v>64.407093970856579</v>
      </c>
      <c r="T51" s="263">
        <v>64.887569383251034</v>
      </c>
      <c r="U51" s="263">
        <v>60.801305650210793</v>
      </c>
      <c r="V51" s="263">
        <v>45.617282096533472</v>
      </c>
      <c r="W51" s="263">
        <v>61.179677569046603</v>
      </c>
      <c r="X51" s="263">
        <v>52.948879766345328</v>
      </c>
      <c r="Y51" s="263">
        <v>44.354931593914699</v>
      </c>
      <c r="DA51" s="74" t="s">
        <v>299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444.38375464943891</v>
      </c>
      <c r="C54" s="223">
        <v>450.78238262735817</v>
      </c>
      <c r="D54" s="223">
        <v>428.54664941930099</v>
      </c>
      <c r="E54" s="223">
        <v>420.58234129601851</v>
      </c>
      <c r="F54" s="223">
        <v>428.15621739324382</v>
      </c>
      <c r="G54" s="223">
        <v>408.0706210382682</v>
      </c>
      <c r="H54" s="223">
        <v>430.74878494015701</v>
      </c>
      <c r="I54" s="223">
        <v>424.56899328749353</v>
      </c>
      <c r="J54" s="223">
        <v>388.3845959733585</v>
      </c>
      <c r="K54" s="223">
        <v>293.57062381728821</v>
      </c>
      <c r="L54" s="223">
        <v>312.32879018451871</v>
      </c>
      <c r="M54" s="223">
        <v>356.25254772980509</v>
      </c>
      <c r="N54" s="223">
        <v>354.16390069476989</v>
      </c>
      <c r="O54" s="223">
        <v>314.83944037456172</v>
      </c>
      <c r="P54" s="223">
        <v>315.53979136336591</v>
      </c>
      <c r="Q54" s="223">
        <v>300.70468124879682</v>
      </c>
      <c r="R54" s="223">
        <v>290.32195746839727</v>
      </c>
      <c r="S54" s="223">
        <v>279.11961506591001</v>
      </c>
      <c r="T54" s="223">
        <v>286.89152088728667</v>
      </c>
      <c r="U54" s="223">
        <v>258.38919862556759</v>
      </c>
      <c r="V54" s="223">
        <v>225.4920237541339</v>
      </c>
      <c r="W54" s="223">
        <v>268.20208859855148</v>
      </c>
      <c r="X54" s="223">
        <v>236.12279601250751</v>
      </c>
      <c r="Y54" s="223">
        <v>257.19379745206311</v>
      </c>
      <c r="DA54" s="89" t="s">
        <v>300</v>
      </c>
    </row>
    <row r="55" spans="1:105" ht="12" customHeight="1" x14ac:dyDescent="0.25">
      <c r="A55" s="55" t="s">
        <v>91</v>
      </c>
      <c r="B55" s="259">
        <v>0.95682786486342553</v>
      </c>
      <c r="C55" s="259">
        <v>0.97725351403580041</v>
      </c>
      <c r="D55" s="259">
        <v>0.911145353148753</v>
      </c>
      <c r="E55" s="259">
        <v>0.8921561727946109</v>
      </c>
      <c r="F55" s="259">
        <v>0.91389089167662485</v>
      </c>
      <c r="G55" s="259">
        <v>0.8694143725714335</v>
      </c>
      <c r="H55" s="259">
        <v>0.91075426551891348</v>
      </c>
      <c r="I55" s="259">
        <v>0.90118768900661272</v>
      </c>
      <c r="J55" s="259">
        <v>0.81310481403956503</v>
      </c>
      <c r="K55" s="259">
        <v>0.61045234393656911</v>
      </c>
      <c r="L55" s="259">
        <v>0.65490560645223239</v>
      </c>
      <c r="M55" s="259">
        <v>0.76504139045036035</v>
      </c>
      <c r="N55" s="259">
        <v>0.75941479912044985</v>
      </c>
      <c r="O55" s="259">
        <v>0.6786466440844221</v>
      </c>
      <c r="P55" s="259">
        <v>0.67937525166017787</v>
      </c>
      <c r="Q55" s="259">
        <v>0.64875328280891775</v>
      </c>
      <c r="R55" s="259">
        <v>0.62777647276201043</v>
      </c>
      <c r="S55" s="259">
        <v>0.60135872861121198</v>
      </c>
      <c r="T55" s="259">
        <v>0.62360731148435444</v>
      </c>
      <c r="U55" s="259">
        <v>0.55956141297771922</v>
      </c>
      <c r="V55" s="259">
        <v>0.48549545518672838</v>
      </c>
      <c r="W55" s="259">
        <v>0.58008006766070463</v>
      </c>
      <c r="X55" s="259">
        <v>0.5133246661736216</v>
      </c>
      <c r="Y55" s="259">
        <v>0.55410180217749438</v>
      </c>
      <c r="DA55" s="67" t="s">
        <v>301</v>
      </c>
    </row>
    <row r="56" spans="1:105" ht="12" customHeight="1" x14ac:dyDescent="0.25">
      <c r="A56" s="173" t="s">
        <v>92</v>
      </c>
      <c r="B56" s="224">
        <v>0.18346763310184011</v>
      </c>
      <c r="C56" s="224">
        <v>0.1873841635937265</v>
      </c>
      <c r="D56" s="224">
        <v>0.17470820770651641</v>
      </c>
      <c r="E56" s="224">
        <v>0.1710671139402769</v>
      </c>
      <c r="F56" s="224">
        <v>0.17523465292597129</v>
      </c>
      <c r="G56" s="224">
        <v>0.16670647143326051</v>
      </c>
      <c r="H56" s="224">
        <v>0.17463321833338369</v>
      </c>
      <c r="I56" s="224">
        <v>0.1727988683796958</v>
      </c>
      <c r="J56" s="224">
        <v>0.15590935545845969</v>
      </c>
      <c r="K56" s="224">
        <v>0.1170516147954147</v>
      </c>
      <c r="L56" s="224">
        <v>0.12557533693698039</v>
      </c>
      <c r="M56" s="224">
        <v>0.14669340043823129</v>
      </c>
      <c r="N56" s="224">
        <v>0.14561452571934189</v>
      </c>
      <c r="O56" s="224">
        <v>0.13012757892502211</v>
      </c>
      <c r="P56" s="224">
        <v>0.1302672862979915</v>
      </c>
      <c r="Q56" s="224">
        <v>0.12439565530524151</v>
      </c>
      <c r="R56" s="224">
        <v>0.12037344208313561</v>
      </c>
      <c r="S56" s="224">
        <v>0.1153079531177523</v>
      </c>
      <c r="T56" s="224">
        <v>0.1195740233164795</v>
      </c>
      <c r="U56" s="224">
        <v>0.1072934973824127</v>
      </c>
      <c r="V56" s="224">
        <v>9.3091668121019336E-2</v>
      </c>
      <c r="W56" s="224">
        <v>0.1112278612814601</v>
      </c>
      <c r="X56" s="224">
        <v>9.8427799789368858E-2</v>
      </c>
      <c r="Y56" s="224">
        <v>0.1062466404628376</v>
      </c>
      <c r="DA56" s="177" t="s">
        <v>302</v>
      </c>
    </row>
    <row r="57" spans="1:105" ht="12" customHeight="1" x14ac:dyDescent="0.25">
      <c r="A57" s="173" t="s">
        <v>93</v>
      </c>
      <c r="B57" s="224">
        <v>25.380103732074641</v>
      </c>
      <c r="C57" s="224">
        <v>25.921899298264421</v>
      </c>
      <c r="D57" s="224">
        <v>24.168363429940371</v>
      </c>
      <c r="E57" s="224">
        <v>23.664670566392751</v>
      </c>
      <c r="F57" s="224">
        <v>24.241189541299221</v>
      </c>
      <c r="G57" s="224">
        <v>23.061438501447881</v>
      </c>
      <c r="H57" s="224">
        <v>24.157989730575881</v>
      </c>
      <c r="I57" s="224">
        <v>23.904233842856531</v>
      </c>
      <c r="J57" s="224">
        <v>21.567813065643779</v>
      </c>
      <c r="K57" s="224">
        <v>16.19240448731048</v>
      </c>
      <c r="L57" s="224">
        <v>17.37153864017894</v>
      </c>
      <c r="M57" s="224">
        <v>20.292918467348631</v>
      </c>
      <c r="N57" s="224">
        <v>20.143671693863929</v>
      </c>
      <c r="O57" s="224">
        <v>18.001275732856602</v>
      </c>
      <c r="P57" s="224">
        <v>18.02060223507473</v>
      </c>
      <c r="Q57" s="224">
        <v>17.208346682675799</v>
      </c>
      <c r="R57" s="224">
        <v>16.651931433382732</v>
      </c>
      <c r="S57" s="224">
        <v>15.951194015989079</v>
      </c>
      <c r="T57" s="224">
        <v>16.541343364631459</v>
      </c>
      <c r="U57" s="224">
        <v>14.842509533172811</v>
      </c>
      <c r="V57" s="224">
        <v>12.87789106753152</v>
      </c>
      <c r="W57" s="224">
        <v>15.38677209430873</v>
      </c>
      <c r="X57" s="224">
        <v>13.616068003599279</v>
      </c>
      <c r="Y57" s="224">
        <v>14.697691960927211</v>
      </c>
      <c r="DA57" s="177" t="s">
        <v>303</v>
      </c>
    </row>
    <row r="58" spans="1:105" ht="12" customHeight="1" x14ac:dyDescent="0.25">
      <c r="A58" s="173" t="s">
        <v>94</v>
      </c>
      <c r="B58" s="224">
        <v>0.43759866203423292</v>
      </c>
      <c r="C58" s="224">
        <v>0.44694019260335749</v>
      </c>
      <c r="D58" s="224">
        <v>0.41670607859389042</v>
      </c>
      <c r="E58" s="224">
        <v>0.40802150718742808</v>
      </c>
      <c r="F58" s="224">
        <v>0.41796173181060742</v>
      </c>
      <c r="G58" s="224">
        <v>0.39762070081946882</v>
      </c>
      <c r="H58" s="224">
        <v>0.4165272173484767</v>
      </c>
      <c r="I58" s="224">
        <v>0.41215200918851319</v>
      </c>
      <c r="J58" s="224">
        <v>0.37186791039796402</v>
      </c>
      <c r="K58" s="224">
        <v>0.27918619299452963</v>
      </c>
      <c r="L58" s="224">
        <v>0.2995165877439418</v>
      </c>
      <c r="M58" s="224">
        <v>0.3498864332401862</v>
      </c>
      <c r="N58" s="224">
        <v>0.34731315028282411</v>
      </c>
      <c r="O58" s="224">
        <v>0.3103743884881055</v>
      </c>
      <c r="P58" s="224">
        <v>0.31070761216605958</v>
      </c>
      <c r="Q58" s="224">
        <v>0.29670286471853607</v>
      </c>
      <c r="R58" s="224">
        <v>0.28710926450332591</v>
      </c>
      <c r="S58" s="224">
        <v>0.27502729038982932</v>
      </c>
      <c r="T58" s="224">
        <v>0.28520252718525291</v>
      </c>
      <c r="U58" s="224">
        <v>0.25591157473239529</v>
      </c>
      <c r="V58" s="224">
        <v>0.22203801688377661</v>
      </c>
      <c r="W58" s="224">
        <v>0.26529564073396228</v>
      </c>
      <c r="X58" s="224">
        <v>0.234765515674869</v>
      </c>
      <c r="Y58" s="224">
        <v>0.25341465917512629</v>
      </c>
      <c r="DA58" s="177" t="s">
        <v>304</v>
      </c>
    </row>
    <row r="59" spans="1:105" ht="12" customHeight="1" x14ac:dyDescent="0.25">
      <c r="A59" s="56" t="s">
        <v>95</v>
      </c>
      <c r="B59" s="260">
        <v>1.001860777502162</v>
      </c>
      <c r="C59" s="260">
        <v>1.019697631949102</v>
      </c>
      <c r="D59" s="260">
        <v>0.96704745736565734</v>
      </c>
      <c r="E59" s="260">
        <v>0.94957202719380551</v>
      </c>
      <c r="F59" s="260">
        <v>0.96654469182594172</v>
      </c>
      <c r="G59" s="260">
        <v>0.90806762245206551</v>
      </c>
      <c r="H59" s="260">
        <v>0.953957678709759</v>
      </c>
      <c r="I59" s="260">
        <v>0.94491057130326839</v>
      </c>
      <c r="J59" s="260">
        <v>0.86209208540571192</v>
      </c>
      <c r="K59" s="260">
        <v>0.64401135713343871</v>
      </c>
      <c r="L59" s="260">
        <v>0.68218078574350893</v>
      </c>
      <c r="M59" s="260">
        <v>0.79058818994340907</v>
      </c>
      <c r="N59" s="260">
        <v>0.78594761576177774</v>
      </c>
      <c r="O59" s="260">
        <v>0.6981952098499915</v>
      </c>
      <c r="P59" s="260">
        <v>0.70050272532171398</v>
      </c>
      <c r="Q59" s="260">
        <v>0.66742047573547425</v>
      </c>
      <c r="R59" s="260">
        <v>0.64781330114350277</v>
      </c>
      <c r="S59" s="260">
        <v>0.61877300999859308</v>
      </c>
      <c r="T59" s="260">
        <v>0.62981185886929414</v>
      </c>
      <c r="U59" s="260">
        <v>0.56681578643627639</v>
      </c>
      <c r="V59" s="260">
        <v>0.49121027296323561</v>
      </c>
      <c r="W59" s="260">
        <v>0.58863330367498279</v>
      </c>
      <c r="X59" s="260">
        <v>0.51977569358700038</v>
      </c>
      <c r="Y59" s="260">
        <v>0.56544914495056087</v>
      </c>
      <c r="DA59" s="68" t="s">
        <v>305</v>
      </c>
    </row>
    <row r="60" spans="1:105" ht="12" customHeight="1" x14ac:dyDescent="0.25">
      <c r="A60" s="37" t="s">
        <v>159</v>
      </c>
      <c r="B60" s="226">
        <v>1.3484903349030641E-2</v>
      </c>
      <c r="C60" s="226">
        <v>6.2400228237146187E-2</v>
      </c>
      <c r="D60" s="226">
        <v>3.2196141194221553E-2</v>
      </c>
      <c r="E60" s="226">
        <v>0</v>
      </c>
      <c r="F60" s="226">
        <v>0</v>
      </c>
      <c r="G60" s="226">
        <v>2.8293448402818252E-3</v>
      </c>
      <c r="H60" s="226">
        <v>8.9862628612262813E-3</v>
      </c>
      <c r="I60" s="226">
        <v>9.9146628357400877E-3</v>
      </c>
      <c r="J60" s="226">
        <v>9.2107076169518961E-3</v>
      </c>
      <c r="K60" s="226">
        <v>4.1132772167631823E-3</v>
      </c>
      <c r="L60" s="226">
        <v>3.6878425555974771E-3</v>
      </c>
      <c r="M60" s="226">
        <v>1.2671713175416431E-2</v>
      </c>
      <c r="N60" s="226">
        <v>1.1983262669423461E-2</v>
      </c>
      <c r="O60" s="226">
        <v>9.4186329567738057E-3</v>
      </c>
      <c r="P60" s="226">
        <v>8.6707780161160673E-3</v>
      </c>
      <c r="Q60" s="226">
        <v>8.782365266094258E-3</v>
      </c>
      <c r="R60" s="226">
        <v>1.342542623366832E-2</v>
      </c>
      <c r="S60" s="226">
        <v>1.562110178308829E-2</v>
      </c>
      <c r="T60" s="226">
        <v>6.1693950758479974E-3</v>
      </c>
      <c r="U60" s="226">
        <v>4.5220593341941716E-3</v>
      </c>
      <c r="V60" s="226">
        <v>4.2907680387826701E-3</v>
      </c>
      <c r="W60" s="226">
        <v>5.3065557867296642E-3</v>
      </c>
      <c r="X60" s="226">
        <v>6.5840523573434178E-3</v>
      </c>
      <c r="Y60" s="226">
        <v>9.0813377482989923E-3</v>
      </c>
      <c r="DA60" s="69" t="s">
        <v>306</v>
      </c>
    </row>
    <row r="61" spans="1:105" ht="12" customHeight="1" x14ac:dyDescent="0.25">
      <c r="A61" s="37" t="s">
        <v>35</v>
      </c>
      <c r="B61" s="226">
        <v>0.13318190461638821</v>
      </c>
      <c r="C61" s="226">
        <v>0.1189374455426235</v>
      </c>
      <c r="D61" s="226">
        <v>0.1554074484647899</v>
      </c>
      <c r="E61" s="226">
        <v>0.17620274709454439</v>
      </c>
      <c r="F61" s="226">
        <v>0.167371885866369</v>
      </c>
      <c r="G61" s="226">
        <v>0.22319589030876141</v>
      </c>
      <c r="H61" s="226">
        <v>0.2468563327757633</v>
      </c>
      <c r="I61" s="226">
        <v>0.23479959985383039</v>
      </c>
      <c r="J61" s="226">
        <v>0.25646482483705269</v>
      </c>
      <c r="K61" s="226">
        <v>0.23814036220677309</v>
      </c>
      <c r="L61" s="226">
        <v>0.25631698147957349</v>
      </c>
      <c r="M61" s="226">
        <v>0.14124046440389221</v>
      </c>
      <c r="N61" s="226">
        <v>0.1355131707222042</v>
      </c>
      <c r="O61" s="226">
        <v>0.1219276893935841</v>
      </c>
      <c r="P61" s="226">
        <v>0.1296643054575802</v>
      </c>
      <c r="Q61" s="226">
        <v>0.1281761316657351</v>
      </c>
      <c r="R61" s="226">
        <v>0.11446851944935491</v>
      </c>
      <c r="S61" s="226">
        <v>0.12442340300056109</v>
      </c>
      <c r="T61" s="226">
        <v>0.15754803037140369</v>
      </c>
      <c r="U61" s="226">
        <v>0.14766968716444881</v>
      </c>
      <c r="V61" s="226">
        <v>0.15571253907923771</v>
      </c>
      <c r="W61" s="226">
        <v>0.15438424856035729</v>
      </c>
      <c r="X61" s="226">
        <v>0.120736969810763</v>
      </c>
      <c r="Y61" s="226">
        <v>0.1367763399087889</v>
      </c>
      <c r="DA61" s="69" t="s">
        <v>307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308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309</v>
      </c>
    </row>
    <row r="64" spans="1:105" ht="12" customHeight="1" x14ac:dyDescent="0.25">
      <c r="A64" s="37" t="s">
        <v>40</v>
      </c>
      <c r="B64" s="226">
        <v>0.85519396953674354</v>
      </c>
      <c r="C64" s="226">
        <v>0.83835995816933273</v>
      </c>
      <c r="D64" s="226">
        <v>0.77944386770664587</v>
      </c>
      <c r="E64" s="226">
        <v>0.77336928009926109</v>
      </c>
      <c r="F64" s="226">
        <v>0.79917280595957274</v>
      </c>
      <c r="G64" s="226">
        <v>0.68204238730302236</v>
      </c>
      <c r="H64" s="226">
        <v>0.69811508307276948</v>
      </c>
      <c r="I64" s="226">
        <v>0.70019630861369786</v>
      </c>
      <c r="J64" s="226">
        <v>0.59641655295170726</v>
      </c>
      <c r="K64" s="226">
        <v>0.40175771770990248</v>
      </c>
      <c r="L64" s="226">
        <v>0.42217596170833799</v>
      </c>
      <c r="M64" s="226">
        <v>0.63667601236410043</v>
      </c>
      <c r="N64" s="226">
        <v>0.63845118237015008</v>
      </c>
      <c r="O64" s="226">
        <v>0.56684888749963369</v>
      </c>
      <c r="P64" s="226">
        <v>0.56216764184801771</v>
      </c>
      <c r="Q64" s="226">
        <v>0.53046197880364487</v>
      </c>
      <c r="R64" s="226">
        <v>0.51991935546047952</v>
      </c>
      <c r="S64" s="226">
        <v>0.47872850521494359</v>
      </c>
      <c r="T64" s="226">
        <v>0.46609443342204238</v>
      </c>
      <c r="U64" s="226">
        <v>0.41462403993763342</v>
      </c>
      <c r="V64" s="226">
        <v>0.33120696584521531</v>
      </c>
      <c r="W64" s="226">
        <v>0.4289424993278958</v>
      </c>
      <c r="X64" s="226">
        <v>0.3924546714188939</v>
      </c>
      <c r="Y64" s="226">
        <v>0.41959146729347302</v>
      </c>
      <c r="DA64" s="69" t="s">
        <v>310</v>
      </c>
    </row>
    <row r="65" spans="1:105" ht="12" customHeight="1" x14ac:dyDescent="0.25">
      <c r="A65" s="57" t="s">
        <v>220</v>
      </c>
      <c r="B65" s="261">
        <v>23.623739195232101</v>
      </c>
      <c r="C65" s="261">
        <v>23.297504916510551</v>
      </c>
      <c r="D65" s="261">
        <v>25.520000638568561</v>
      </c>
      <c r="E65" s="261">
        <v>26.008697750669398</v>
      </c>
      <c r="F65" s="261">
        <v>25.548273417948671</v>
      </c>
      <c r="G65" s="261">
        <v>26.211883584360461</v>
      </c>
      <c r="H65" s="261">
        <v>28.13779153924801</v>
      </c>
      <c r="I65" s="261">
        <v>27.610824867839561</v>
      </c>
      <c r="J65" s="261">
        <v>26.991839930437031</v>
      </c>
      <c r="K65" s="261">
        <v>21.09676332800791</v>
      </c>
      <c r="L65" s="261">
        <v>22.07065501009432</v>
      </c>
      <c r="M65" s="261">
        <v>20.20751666503563</v>
      </c>
      <c r="N65" s="261">
        <v>19.916548321451771</v>
      </c>
      <c r="O65" s="261">
        <v>17.562189067164532</v>
      </c>
      <c r="P65" s="261">
        <v>18.061374990085831</v>
      </c>
      <c r="Q65" s="261">
        <v>17.363591718492401</v>
      </c>
      <c r="R65" s="261">
        <v>16.52340279201244</v>
      </c>
      <c r="S65" s="261">
        <v>16.445905428587078</v>
      </c>
      <c r="T65" s="261">
        <v>17.387706877108119</v>
      </c>
      <c r="U65" s="261">
        <v>15.92480233699585</v>
      </c>
      <c r="V65" s="261">
        <v>14.6997806414027</v>
      </c>
      <c r="W65" s="261">
        <v>16.625240034325181</v>
      </c>
      <c r="X65" s="261">
        <v>14.06429724191716</v>
      </c>
      <c r="Y65" s="261">
        <v>15.68780499886747</v>
      </c>
      <c r="DA65" s="70" t="s">
        <v>311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0.69495787038592727</v>
      </c>
      <c r="H66" s="230">
        <v>0.78007515625955082</v>
      </c>
      <c r="I66" s="230">
        <v>0.95124964967320635</v>
      </c>
      <c r="J66" s="230">
        <v>1.151923697431442</v>
      </c>
      <c r="K66" s="230">
        <v>0.8166839833088233</v>
      </c>
      <c r="L66" s="230">
        <v>0.62094761163085643</v>
      </c>
      <c r="M66" s="230">
        <v>4.4611033391162687E-2</v>
      </c>
      <c r="N66" s="230">
        <v>6.6125826118293568E-2</v>
      </c>
      <c r="O66" s="230">
        <v>5.6617878330614942E-2</v>
      </c>
      <c r="P66" s="230">
        <v>0.18107078448461369</v>
      </c>
      <c r="Q66" s="230">
        <v>0.5205402230418138</v>
      </c>
      <c r="R66" s="230">
        <v>1.1778457097072079</v>
      </c>
      <c r="S66" s="230">
        <v>1.926492896255672</v>
      </c>
      <c r="T66" s="230">
        <v>0.1043652121357253</v>
      </c>
      <c r="U66" s="230">
        <v>1.070937320273512</v>
      </c>
      <c r="V66" s="230">
        <v>1.656529921736553</v>
      </c>
      <c r="W66" s="230">
        <v>1.2471028305408189</v>
      </c>
      <c r="X66" s="230">
        <v>0.27281798042609068</v>
      </c>
      <c r="Y66" s="230">
        <v>0</v>
      </c>
      <c r="DA66" s="71" t="s">
        <v>312</v>
      </c>
    </row>
    <row r="67" spans="1:105" ht="12" customHeight="1" x14ac:dyDescent="0.25">
      <c r="A67" s="18" t="s">
        <v>32</v>
      </c>
      <c r="B67" s="230">
        <v>0.97455018953484851</v>
      </c>
      <c r="C67" s="230">
        <v>1.001943706032518</v>
      </c>
      <c r="D67" s="230">
        <v>0.57837381463182624</v>
      </c>
      <c r="E67" s="230">
        <v>0.2339356606485565</v>
      </c>
      <c r="F67" s="230">
        <v>0</v>
      </c>
      <c r="G67" s="230">
        <v>0</v>
      </c>
      <c r="H67" s="230">
        <v>0.1464572192045471</v>
      </c>
      <c r="I67" s="230">
        <v>0.177841959830804</v>
      </c>
      <c r="J67" s="230">
        <v>7.0813913594275454E-2</v>
      </c>
      <c r="K67" s="230">
        <v>0</v>
      </c>
      <c r="L67" s="230">
        <v>0</v>
      </c>
      <c r="M67" s="230">
        <v>0.37786477948488689</v>
      </c>
      <c r="N67" s="230">
        <v>0.17841896275735891</v>
      </c>
      <c r="O67" s="230">
        <v>0.12693950981155569</v>
      </c>
      <c r="P67" s="230">
        <v>7.8367389464436055E-2</v>
      </c>
      <c r="Q67" s="230">
        <v>4.6358746485226081E-2</v>
      </c>
      <c r="R67" s="230">
        <v>2.925746804712432E-2</v>
      </c>
      <c r="S67" s="230">
        <v>2.5434568274756299E-2</v>
      </c>
      <c r="T67" s="230">
        <v>9.9933064900061888E-3</v>
      </c>
      <c r="U67" s="230">
        <v>7.204948114244855E-3</v>
      </c>
      <c r="V67" s="230">
        <v>3.8118404986571589E-3</v>
      </c>
      <c r="W67" s="230">
        <v>3.47852670277762E-3</v>
      </c>
      <c r="X67" s="230">
        <v>1.557032828369093E-3</v>
      </c>
      <c r="Y67" s="230">
        <v>0.11120506006244189</v>
      </c>
      <c r="DA67" s="71" t="s">
        <v>313</v>
      </c>
    </row>
    <row r="68" spans="1:105" ht="12" customHeight="1" x14ac:dyDescent="0.25">
      <c r="A68" s="18" t="s">
        <v>35</v>
      </c>
      <c r="B68" s="230">
        <v>22.649189005697259</v>
      </c>
      <c r="C68" s="230">
        <v>22.295561210478031</v>
      </c>
      <c r="D68" s="230">
        <v>24.94162682393674</v>
      </c>
      <c r="E68" s="230">
        <v>25.77476209002084</v>
      </c>
      <c r="F68" s="230">
        <v>25.548273417948671</v>
      </c>
      <c r="G68" s="230">
        <v>25.51692571397453</v>
      </c>
      <c r="H68" s="230">
        <v>27.211259163783911</v>
      </c>
      <c r="I68" s="230">
        <v>26.481733258335549</v>
      </c>
      <c r="J68" s="230">
        <v>25.769102319411321</v>
      </c>
      <c r="K68" s="230">
        <v>20.280079344699079</v>
      </c>
      <c r="L68" s="230">
        <v>21.44970739846346</v>
      </c>
      <c r="M68" s="230">
        <v>19.785040852159579</v>
      </c>
      <c r="N68" s="230">
        <v>19.664388858886209</v>
      </c>
      <c r="O68" s="230">
        <v>17.378631679022359</v>
      </c>
      <c r="P68" s="230">
        <v>17.801936816136781</v>
      </c>
      <c r="Q68" s="230">
        <v>16.796692748965359</v>
      </c>
      <c r="R68" s="230">
        <v>15.31629961425811</v>
      </c>
      <c r="S68" s="230">
        <v>14.493977964056651</v>
      </c>
      <c r="T68" s="230">
        <v>17.273348358482391</v>
      </c>
      <c r="U68" s="230">
        <v>14.84666006860809</v>
      </c>
      <c r="V68" s="230">
        <v>13.03943887916749</v>
      </c>
      <c r="W68" s="230">
        <v>15.37465867708158</v>
      </c>
      <c r="X68" s="230">
        <v>13.7899222286627</v>
      </c>
      <c r="Y68" s="230">
        <v>15.57659993880503</v>
      </c>
      <c r="DA68" s="71" t="s">
        <v>314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7.6146736899024969E-3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315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188.26634816817281</v>
      </c>
      <c r="C71" s="261">
        <v>192.28531805801421</v>
      </c>
      <c r="D71" s="261">
        <v>179.27781431428181</v>
      </c>
      <c r="E71" s="261">
        <v>175.54148537648339</v>
      </c>
      <c r="F71" s="261">
        <v>179.8180290502639</v>
      </c>
      <c r="G71" s="261">
        <v>171.06678743340149</v>
      </c>
      <c r="H71" s="261">
        <v>179.20086354540541</v>
      </c>
      <c r="I71" s="261">
        <v>177.31853497766519</v>
      </c>
      <c r="J71" s="261">
        <v>159.98726587988779</v>
      </c>
      <c r="K71" s="261">
        <v>120.113175780101</v>
      </c>
      <c r="L71" s="261">
        <v>128.8598414085937</v>
      </c>
      <c r="M71" s="261">
        <v>150.53026157233529</v>
      </c>
      <c r="N71" s="261">
        <v>149.42316818467759</v>
      </c>
      <c r="O71" s="261">
        <v>133.53115024152939</v>
      </c>
      <c r="P71" s="261">
        <v>133.67451175154861</v>
      </c>
      <c r="Q71" s="261">
        <v>127.6493044378285</v>
      </c>
      <c r="R71" s="261">
        <v>123.5218876173407</v>
      </c>
      <c r="S71" s="261">
        <v>118.3239074991281</v>
      </c>
      <c r="T71" s="261">
        <v>122.701559533793</v>
      </c>
      <c r="U71" s="261">
        <v>110.0998284703747</v>
      </c>
      <c r="V71" s="261">
        <v>95.526541143632642</v>
      </c>
      <c r="W71" s="261">
        <v>114.1370982117204</v>
      </c>
      <c r="X71" s="261">
        <v>101.0022428004314</v>
      </c>
      <c r="Y71" s="261">
        <v>109.02559032836101</v>
      </c>
      <c r="DA71" s="70" t="s">
        <v>316</v>
      </c>
    </row>
    <row r="72" spans="1:105" ht="12" customHeight="1" x14ac:dyDescent="0.25">
      <c r="A72" s="57" t="s">
        <v>179</v>
      </c>
      <c r="B72" s="261">
        <v>164.2510487564752</v>
      </c>
      <c r="C72" s="261">
        <v>167.6743635105523</v>
      </c>
      <c r="D72" s="261">
        <v>159.19966445018969</v>
      </c>
      <c r="E72" s="261">
        <v>156.29239131020901</v>
      </c>
      <c r="F72" s="261">
        <v>159.2266249739437</v>
      </c>
      <c r="G72" s="261">
        <v>149.66228004221699</v>
      </c>
      <c r="H72" s="261">
        <v>157.1971724130965</v>
      </c>
      <c r="I72" s="261">
        <v>155.68166407556541</v>
      </c>
      <c r="J72" s="261">
        <v>142.14985963213749</v>
      </c>
      <c r="K72" s="261">
        <v>106.2882313694209</v>
      </c>
      <c r="L72" s="261">
        <v>112.55303523419811</v>
      </c>
      <c r="M72" s="261">
        <v>130.05602335160941</v>
      </c>
      <c r="N72" s="261">
        <v>129.4477119544965</v>
      </c>
      <c r="O72" s="261">
        <v>115.0016338551778</v>
      </c>
      <c r="P72" s="261">
        <v>115.409321423667</v>
      </c>
      <c r="Q72" s="261">
        <v>109.984312024582</v>
      </c>
      <c r="R72" s="261">
        <v>106.7731622618705</v>
      </c>
      <c r="S72" s="261">
        <v>102.02650979918251</v>
      </c>
      <c r="T72" s="261">
        <v>103.84054625207889</v>
      </c>
      <c r="U72" s="261">
        <v>93.454551407015444</v>
      </c>
      <c r="V72" s="261">
        <v>81.01570626715629</v>
      </c>
      <c r="W72" s="261">
        <v>97.055016621897323</v>
      </c>
      <c r="X72" s="261">
        <v>85.697145471864474</v>
      </c>
      <c r="Y72" s="261">
        <v>93.166276784787613</v>
      </c>
      <c r="DA72" s="70" t="s">
        <v>317</v>
      </c>
    </row>
    <row r="73" spans="1:105" ht="12" customHeight="1" x14ac:dyDescent="0.25">
      <c r="A73" s="60" t="s">
        <v>181</v>
      </c>
      <c r="B73" s="262">
        <v>24.96735671354034</v>
      </c>
      <c r="C73" s="262">
        <v>37.238235827886541</v>
      </c>
      <c r="D73" s="262">
        <v>35.85075814219995</v>
      </c>
      <c r="E73" s="262">
        <v>30.146486526502589</v>
      </c>
      <c r="F73" s="262">
        <v>28.484218748062709</v>
      </c>
      <c r="G73" s="262">
        <v>37.609037256052353</v>
      </c>
      <c r="H73" s="262">
        <v>43.04428517791726</v>
      </c>
      <c r="I73" s="262">
        <v>41.390324525776293</v>
      </c>
      <c r="J73" s="262">
        <v>44.678654261690838</v>
      </c>
      <c r="K73" s="262">
        <v>40.735140124479543</v>
      </c>
      <c r="L73" s="262">
        <v>43.441434332010239</v>
      </c>
      <c r="M73" s="262">
        <v>26.771443627185729</v>
      </c>
      <c r="N73" s="262">
        <v>25.53448512357101</v>
      </c>
      <c r="O73" s="262">
        <v>22.587632007713939</v>
      </c>
      <c r="P73" s="262">
        <v>23.46706770855544</v>
      </c>
      <c r="Q73" s="262">
        <v>23.148176104690521</v>
      </c>
      <c r="R73" s="262">
        <v>21.616272803212532</v>
      </c>
      <c r="S73" s="262">
        <v>23.733744394824441</v>
      </c>
      <c r="T73" s="262">
        <v>27.51989729403045</v>
      </c>
      <c r="U73" s="262">
        <v>25.550374600796111</v>
      </c>
      <c r="V73" s="262">
        <v>26.74087325800885</v>
      </c>
      <c r="W73" s="262">
        <v>26.76321995214342</v>
      </c>
      <c r="X73" s="262">
        <v>21.35608001562629</v>
      </c>
      <c r="Y73" s="262">
        <v>24.625441828064631</v>
      </c>
      <c r="DA73" s="72" t="s">
        <v>318</v>
      </c>
    </row>
    <row r="74" spans="1:105" ht="12" customHeight="1" x14ac:dyDescent="0.25">
      <c r="A74" s="59" t="s">
        <v>31</v>
      </c>
      <c r="B74" s="230">
        <v>0</v>
      </c>
      <c r="C74" s="230">
        <v>7.8457860300734081</v>
      </c>
      <c r="D74" s="230">
        <v>5.3533384078294688</v>
      </c>
      <c r="E74" s="230">
        <v>1.036594343516005</v>
      </c>
      <c r="F74" s="230">
        <v>1.000466426794806</v>
      </c>
      <c r="G74" s="230">
        <v>0.32515889463157499</v>
      </c>
      <c r="H74" s="230">
        <v>0.79959407768503366</v>
      </c>
      <c r="I74" s="230">
        <v>0.9989490976706018</v>
      </c>
      <c r="J74" s="230">
        <v>0.94510366081551589</v>
      </c>
      <c r="K74" s="230">
        <v>1.0436079936696709</v>
      </c>
      <c r="L74" s="230">
        <v>0.70407443195064146</v>
      </c>
      <c r="M74" s="230">
        <v>1.220055235182242</v>
      </c>
      <c r="N74" s="230">
        <v>1.1897365322376161</v>
      </c>
      <c r="O74" s="230">
        <v>0.91063307738696386</v>
      </c>
      <c r="P74" s="230">
        <v>0.62937328063571374</v>
      </c>
      <c r="Q74" s="230">
        <v>0.55099849923558109</v>
      </c>
      <c r="R74" s="230">
        <v>0.50042678245258065</v>
      </c>
      <c r="S74" s="230">
        <v>0.6462025190412386</v>
      </c>
      <c r="T74" s="230">
        <v>0.57208043111248597</v>
      </c>
      <c r="U74" s="230">
        <v>0.50245808366615985</v>
      </c>
      <c r="V74" s="230">
        <v>0.39850547629956817</v>
      </c>
      <c r="W74" s="230">
        <v>0.4695006033514037</v>
      </c>
      <c r="X74" s="230">
        <v>0.37568539919214922</v>
      </c>
      <c r="Y74" s="230">
        <v>0.51384227723521081</v>
      </c>
      <c r="DA74" s="71" t="s">
        <v>319</v>
      </c>
    </row>
    <row r="75" spans="1:105" ht="12" customHeight="1" x14ac:dyDescent="0.25">
      <c r="A75" s="59" t="s">
        <v>159</v>
      </c>
      <c r="B75" s="230">
        <v>2.2585357844940068</v>
      </c>
      <c r="C75" s="230">
        <v>9.9838269663052408</v>
      </c>
      <c r="D75" s="230">
        <v>5.2395957260830501</v>
      </c>
      <c r="E75" s="230">
        <v>0</v>
      </c>
      <c r="F75" s="230">
        <v>0</v>
      </c>
      <c r="G75" s="230">
        <v>0.47801601096741098</v>
      </c>
      <c r="H75" s="230">
        <v>1.5110627329922861</v>
      </c>
      <c r="I75" s="230">
        <v>1.6642361574089279</v>
      </c>
      <c r="J75" s="230">
        <v>1.5479721473287389</v>
      </c>
      <c r="K75" s="230">
        <v>0.69017690941188292</v>
      </c>
      <c r="L75" s="230">
        <v>0.62083089447957551</v>
      </c>
      <c r="M75" s="230">
        <v>2.1139554498364919</v>
      </c>
      <c r="N75" s="230">
        <v>2.00568031487586</v>
      </c>
      <c r="O75" s="230">
        <v>1.5790716944555321</v>
      </c>
      <c r="P75" s="230">
        <v>1.4583133991071049</v>
      </c>
      <c r="Q75" s="230">
        <v>1.4784315501408829</v>
      </c>
      <c r="R75" s="230">
        <v>2.2612854274974539</v>
      </c>
      <c r="S75" s="230">
        <v>2.627165939923469</v>
      </c>
      <c r="T75" s="230">
        <v>1.0388532869874989</v>
      </c>
      <c r="U75" s="230">
        <v>0.7615909305855787</v>
      </c>
      <c r="V75" s="230">
        <v>0.72306537979872942</v>
      </c>
      <c r="W75" s="230">
        <v>0.89425586622354614</v>
      </c>
      <c r="X75" s="230">
        <v>1.110032050634665</v>
      </c>
      <c r="Y75" s="230">
        <v>1.5255135452672559</v>
      </c>
      <c r="DA75" s="71" t="s">
        <v>320</v>
      </c>
    </row>
    <row r="76" spans="1:105" ht="12" customHeight="1" x14ac:dyDescent="0.25">
      <c r="A76" s="59" t="s">
        <v>32</v>
      </c>
      <c r="B76" s="230">
        <v>0.9368070633365958</v>
      </c>
      <c r="C76" s="230">
        <v>0.83469657194951652</v>
      </c>
      <c r="D76" s="230">
        <v>0.57243196141988539</v>
      </c>
      <c r="E76" s="230">
        <v>0.26182940509045471</v>
      </c>
      <c r="F76" s="230">
        <v>0</v>
      </c>
      <c r="G76" s="230">
        <v>0</v>
      </c>
      <c r="H76" s="230">
        <v>0.21806403192654719</v>
      </c>
      <c r="I76" s="230">
        <v>0.25834283893045912</v>
      </c>
      <c r="J76" s="230">
        <v>0.11560896252899749</v>
      </c>
      <c r="K76" s="230">
        <v>0</v>
      </c>
      <c r="L76" s="230">
        <v>0</v>
      </c>
      <c r="M76" s="230">
        <v>0.4392313584250731</v>
      </c>
      <c r="N76" s="230">
        <v>0.20086438505461671</v>
      </c>
      <c r="O76" s="230">
        <v>0.14573766282914269</v>
      </c>
      <c r="P76" s="230">
        <v>9.3703454948416323E-2</v>
      </c>
      <c r="Q76" s="230">
        <v>5.8127150815196239E-2</v>
      </c>
      <c r="R76" s="230">
        <v>3.5947649286452582E-2</v>
      </c>
      <c r="S76" s="230">
        <v>3.5841727584293902E-2</v>
      </c>
      <c r="T76" s="230">
        <v>1.4980680175837591E-2</v>
      </c>
      <c r="U76" s="230">
        <v>1.178021447883879E-2</v>
      </c>
      <c r="V76" s="230">
        <v>7.4871438525446711E-3</v>
      </c>
      <c r="W76" s="230">
        <v>5.7453455375984707E-3</v>
      </c>
      <c r="X76" s="230">
        <v>2.2433276547015701E-3</v>
      </c>
      <c r="Y76" s="230">
        <v>0.16010442831265059</v>
      </c>
      <c r="DA76" s="71" t="s">
        <v>321</v>
      </c>
    </row>
    <row r="77" spans="1:105" ht="12" customHeight="1" x14ac:dyDescent="0.25">
      <c r="A77" s="59" t="s">
        <v>35</v>
      </c>
      <c r="B77" s="230">
        <v>21.772013865709742</v>
      </c>
      <c r="C77" s="230">
        <v>18.57392625955837</v>
      </c>
      <c r="D77" s="230">
        <v>24.685392046867548</v>
      </c>
      <c r="E77" s="230">
        <v>28.848062777896128</v>
      </c>
      <c r="F77" s="230">
        <v>27.4837523212679</v>
      </c>
      <c r="G77" s="230">
        <v>36.805862350453367</v>
      </c>
      <c r="H77" s="230">
        <v>40.515564335313393</v>
      </c>
      <c r="I77" s="230">
        <v>38.4687964317663</v>
      </c>
      <c r="J77" s="230">
        <v>42.069969491017588</v>
      </c>
      <c r="K77" s="230">
        <v>39.001355221397979</v>
      </c>
      <c r="L77" s="230">
        <v>42.11652900558002</v>
      </c>
      <c r="M77" s="230">
        <v>22.99820158374192</v>
      </c>
      <c r="N77" s="230">
        <v>22.13820389140291</v>
      </c>
      <c r="O77" s="230">
        <v>19.9521895730423</v>
      </c>
      <c r="P77" s="230">
        <v>21.285677573864199</v>
      </c>
      <c r="Q77" s="230">
        <v>21.06061890449886</v>
      </c>
      <c r="R77" s="230">
        <v>18.818612943976039</v>
      </c>
      <c r="S77" s="230">
        <v>20.424534208275439</v>
      </c>
      <c r="T77" s="230">
        <v>25.893982895754629</v>
      </c>
      <c r="U77" s="230">
        <v>24.274545372065528</v>
      </c>
      <c r="V77" s="230">
        <v>25.611815258058009</v>
      </c>
      <c r="W77" s="230">
        <v>25.39371813703087</v>
      </c>
      <c r="X77" s="230">
        <v>19.868119238144772</v>
      </c>
      <c r="Y77" s="230">
        <v>22.425981577249509</v>
      </c>
      <c r="DA77" s="71" t="s">
        <v>322</v>
      </c>
    </row>
    <row r="78" spans="1:105" ht="12" customHeight="1" x14ac:dyDescent="0.25">
      <c r="A78" s="60" t="s">
        <v>187</v>
      </c>
      <c r="B78" s="262">
        <v>139.28369204293489</v>
      </c>
      <c r="C78" s="262">
        <v>130.43612768266581</v>
      </c>
      <c r="D78" s="262">
        <v>123.34890630798979</v>
      </c>
      <c r="E78" s="262">
        <v>126.1459047837065</v>
      </c>
      <c r="F78" s="262">
        <v>130.74240622588101</v>
      </c>
      <c r="G78" s="262">
        <v>112.0532427861647</v>
      </c>
      <c r="H78" s="262">
        <v>114.15288723517931</v>
      </c>
      <c r="I78" s="262">
        <v>114.2913395497892</v>
      </c>
      <c r="J78" s="262">
        <v>97.471205370446611</v>
      </c>
      <c r="K78" s="262">
        <v>65.553091244941413</v>
      </c>
      <c r="L78" s="262">
        <v>69.111600902187874</v>
      </c>
      <c r="M78" s="262">
        <v>103.28457972442369</v>
      </c>
      <c r="N78" s="262">
        <v>103.9132268309255</v>
      </c>
      <c r="O78" s="262">
        <v>92.414001847463865</v>
      </c>
      <c r="P78" s="262">
        <v>91.94225371511159</v>
      </c>
      <c r="Q78" s="262">
        <v>86.836135919891518</v>
      </c>
      <c r="R78" s="262">
        <v>85.156889458657943</v>
      </c>
      <c r="S78" s="262">
        <v>78.292765404358022</v>
      </c>
      <c r="T78" s="262">
        <v>76.320648958048409</v>
      </c>
      <c r="U78" s="262">
        <v>67.90417680621934</v>
      </c>
      <c r="V78" s="262">
        <v>54.274833009147443</v>
      </c>
      <c r="W78" s="262">
        <v>70.291796669753907</v>
      </c>
      <c r="X78" s="262">
        <v>64.341065456238184</v>
      </c>
      <c r="Y78" s="262">
        <v>68.540834956722989</v>
      </c>
      <c r="DA78" s="72" t="s">
        <v>323</v>
      </c>
    </row>
    <row r="79" spans="1:105" ht="12" customHeight="1" x14ac:dyDescent="0.25">
      <c r="A79" s="57" t="s">
        <v>189</v>
      </c>
      <c r="B79" s="261">
        <f t="shared" ref="B79:Y79" si="1">B80+B84+B95</f>
        <v>40.282759859982349</v>
      </c>
      <c r="C79" s="261">
        <f t="shared" si="1"/>
        <v>38.972021341834719</v>
      </c>
      <c r="D79" s="261">
        <f t="shared" si="1"/>
        <v>37.91119948950567</v>
      </c>
      <c r="E79" s="261">
        <f t="shared" si="1"/>
        <v>36.654279471147795</v>
      </c>
      <c r="F79" s="261">
        <f t="shared" si="1"/>
        <v>36.848468441549159</v>
      </c>
      <c r="G79" s="261">
        <f t="shared" si="1"/>
        <v>35.726422309565123</v>
      </c>
      <c r="H79" s="261">
        <f t="shared" si="1"/>
        <v>39.599095331920665</v>
      </c>
      <c r="I79" s="261">
        <f t="shared" si="1"/>
        <v>37.622686385688709</v>
      </c>
      <c r="J79" s="261">
        <f t="shared" si="1"/>
        <v>35.48484329995064</v>
      </c>
      <c r="K79" s="261">
        <f t="shared" si="1"/>
        <v>28.229347343587918</v>
      </c>
      <c r="L79" s="261">
        <f t="shared" si="1"/>
        <v>29.711541574576948</v>
      </c>
      <c r="M79" s="261">
        <f t="shared" si="1"/>
        <v>33.113618259403886</v>
      </c>
      <c r="N79" s="261">
        <f t="shared" si="1"/>
        <v>33.194510449395658</v>
      </c>
      <c r="O79" s="261">
        <f t="shared" si="1"/>
        <v>28.925847656485789</v>
      </c>
      <c r="P79" s="261">
        <f t="shared" si="1"/>
        <v>28.553128087543726</v>
      </c>
      <c r="Q79" s="261">
        <f t="shared" si="1"/>
        <v>26.761854106649796</v>
      </c>
      <c r="R79" s="261">
        <f t="shared" si="1"/>
        <v>25.168500883298968</v>
      </c>
      <c r="S79" s="261">
        <f t="shared" si="1"/>
        <v>24.761631340905872</v>
      </c>
      <c r="T79" s="261">
        <f t="shared" si="1"/>
        <v>24.762169138819832</v>
      </c>
      <c r="U79" s="261">
        <f t="shared" si="1"/>
        <v>22.577924606479939</v>
      </c>
      <c r="V79" s="261">
        <f t="shared" si="1"/>
        <v>20.080269221255982</v>
      </c>
      <c r="W79" s="261">
        <f t="shared" si="1"/>
        <v>23.452724762948762</v>
      </c>
      <c r="X79" s="261">
        <f t="shared" si="1"/>
        <v>20.376748819470222</v>
      </c>
      <c r="Y79" s="261">
        <f t="shared" si="1"/>
        <v>23.137221132353723</v>
      </c>
      <c r="DA79" s="70"/>
    </row>
    <row r="80" spans="1:105" ht="12" customHeight="1" x14ac:dyDescent="0.25">
      <c r="A80" s="60" t="s">
        <v>190</v>
      </c>
      <c r="B80" s="262">
        <v>4.3821278218936781</v>
      </c>
      <c r="C80" s="262">
        <v>6.6328083942400706</v>
      </c>
      <c r="D80" s="262">
        <v>6.4020837519221603</v>
      </c>
      <c r="E80" s="262">
        <v>5.4054220912556801</v>
      </c>
      <c r="F80" s="262">
        <v>5.1385757958584684</v>
      </c>
      <c r="G80" s="262">
        <v>6.7847003373625618</v>
      </c>
      <c r="H80" s="262">
        <v>7.7414144645805418</v>
      </c>
      <c r="I80" s="262">
        <v>7.4382800526251698</v>
      </c>
      <c r="J80" s="262">
        <v>8.04809336953101</v>
      </c>
      <c r="K80" s="262">
        <v>7.3486517898192378</v>
      </c>
      <c r="L80" s="262">
        <v>7.8368694247942221</v>
      </c>
      <c r="M80" s="262">
        <v>4.7779648052939354</v>
      </c>
      <c r="N80" s="262">
        <v>4.5825380096947734</v>
      </c>
      <c r="O80" s="262">
        <v>4.0575378968243996</v>
      </c>
      <c r="P80" s="262">
        <v>4.2223905157416421</v>
      </c>
      <c r="Q80" s="262">
        <v>4.169161933575471</v>
      </c>
      <c r="R80" s="262">
        <v>3.8953617481630758</v>
      </c>
      <c r="S80" s="262">
        <v>4.2775789364086423</v>
      </c>
      <c r="T80" s="262">
        <v>4.9630305104402366</v>
      </c>
      <c r="U80" s="262">
        <v>4.608073718533217</v>
      </c>
      <c r="V80" s="262">
        <v>4.8233624701699114</v>
      </c>
      <c r="W80" s="262">
        <v>4.8275055002151026</v>
      </c>
      <c r="X80" s="262">
        <v>3.852410979651463</v>
      </c>
      <c r="Y80" s="262">
        <v>4.4253983394490231</v>
      </c>
      <c r="DA80" s="72" t="s">
        <v>324</v>
      </c>
    </row>
    <row r="81" spans="1:105" ht="12" customHeight="1" x14ac:dyDescent="0.25">
      <c r="A81" s="59" t="s">
        <v>31</v>
      </c>
      <c r="B81" s="230">
        <v>0</v>
      </c>
      <c r="C81" s="230">
        <v>1.429520219828496</v>
      </c>
      <c r="D81" s="230">
        <v>0.97148942565131824</v>
      </c>
      <c r="E81" s="230">
        <v>0.18749520669913999</v>
      </c>
      <c r="F81" s="230">
        <v>0.18048494188194841</v>
      </c>
      <c r="G81" s="230">
        <v>5.8658924106020832E-2</v>
      </c>
      <c r="H81" s="230">
        <v>0.14453736503350931</v>
      </c>
      <c r="I81" s="230">
        <v>0.18064928656640539</v>
      </c>
      <c r="J81" s="230">
        <v>0.1706858778403974</v>
      </c>
      <c r="K81" s="230">
        <v>0.1882677149781446</v>
      </c>
      <c r="L81" s="230">
        <v>0.1270155894568965</v>
      </c>
      <c r="M81" s="230">
        <v>0.22137832228897389</v>
      </c>
      <c r="N81" s="230">
        <v>0.21520859322774441</v>
      </c>
      <c r="O81" s="230">
        <v>0.16464422141982049</v>
      </c>
      <c r="P81" s="230">
        <v>0.11369607482189199</v>
      </c>
      <c r="Q81" s="230">
        <v>9.9488830580614501E-2</v>
      </c>
      <c r="R81" s="230">
        <v>9.0329655935117645E-2</v>
      </c>
      <c r="S81" s="230">
        <v>0.1166424861693012</v>
      </c>
      <c r="T81" s="230">
        <v>0.103227094773554</v>
      </c>
      <c r="U81" s="230">
        <v>9.0661367457524969E-2</v>
      </c>
      <c r="V81" s="230">
        <v>7.190022058308132E-2</v>
      </c>
      <c r="W81" s="230">
        <v>8.4705929029403118E-2</v>
      </c>
      <c r="X81" s="230">
        <v>6.7776792428024243E-2</v>
      </c>
      <c r="Y81" s="230">
        <v>9.2946061738697239E-2</v>
      </c>
      <c r="DA81" s="71" t="s">
        <v>325</v>
      </c>
    </row>
    <row r="82" spans="1:105" ht="12" customHeight="1" x14ac:dyDescent="0.25">
      <c r="A82" s="59" t="s">
        <v>159</v>
      </c>
      <c r="B82" s="230">
        <v>0.41185876486556922</v>
      </c>
      <c r="C82" s="230">
        <v>1.8190761849605019</v>
      </c>
      <c r="D82" s="230">
        <v>0.95084813527440848</v>
      </c>
      <c r="E82" s="230">
        <v>0</v>
      </c>
      <c r="F82" s="230">
        <v>0</v>
      </c>
      <c r="G82" s="230">
        <v>8.6234469890700979E-2</v>
      </c>
      <c r="H82" s="230">
        <v>0.27314487678467991</v>
      </c>
      <c r="I82" s="230">
        <v>0.30095935339948032</v>
      </c>
      <c r="J82" s="230">
        <v>0.27956402645959699</v>
      </c>
      <c r="K82" s="230">
        <v>0.1245084652990707</v>
      </c>
      <c r="L82" s="230">
        <v>0.11199838885912521</v>
      </c>
      <c r="M82" s="230">
        <v>0.38357600326884511</v>
      </c>
      <c r="N82" s="230">
        <v>0.36280271079614618</v>
      </c>
      <c r="O82" s="230">
        <v>0.28549921604619022</v>
      </c>
      <c r="P82" s="230">
        <v>0.2634438328414167</v>
      </c>
      <c r="Q82" s="230">
        <v>0.26694705379608302</v>
      </c>
      <c r="R82" s="230">
        <v>0.40817386638632952</v>
      </c>
      <c r="S82" s="230">
        <v>0.47421537023198568</v>
      </c>
      <c r="T82" s="230">
        <v>0.18745232467249159</v>
      </c>
      <c r="U82" s="230">
        <v>0.13741817965459041</v>
      </c>
      <c r="V82" s="230">
        <v>0.13045883531205679</v>
      </c>
      <c r="W82" s="230">
        <v>0.1613390342797153</v>
      </c>
      <c r="X82" s="230">
        <v>0.20025907859634479</v>
      </c>
      <c r="Y82" s="230">
        <v>0.27594163120354698</v>
      </c>
      <c r="DA82" s="71" t="s">
        <v>326</v>
      </c>
    </row>
    <row r="83" spans="1:105" ht="12" customHeight="1" x14ac:dyDescent="0.25">
      <c r="A83" s="59" t="s">
        <v>35</v>
      </c>
      <c r="B83" s="230">
        <v>3.9702690570281089</v>
      </c>
      <c r="C83" s="230">
        <v>3.3842119894510718</v>
      </c>
      <c r="D83" s="230">
        <v>4.4797461909964333</v>
      </c>
      <c r="E83" s="230">
        <v>5.2179268845565403</v>
      </c>
      <c r="F83" s="230">
        <v>4.9580908539765201</v>
      </c>
      <c r="G83" s="230">
        <v>6.6398069433658398</v>
      </c>
      <c r="H83" s="230">
        <v>7.3237322227623523</v>
      </c>
      <c r="I83" s="230">
        <v>6.9566714126592837</v>
      </c>
      <c r="J83" s="230">
        <v>7.5978434652310156</v>
      </c>
      <c r="K83" s="230">
        <v>7.035875609542023</v>
      </c>
      <c r="L83" s="230">
        <v>7.5978554464782002</v>
      </c>
      <c r="M83" s="230">
        <v>4.1730104797361163</v>
      </c>
      <c r="N83" s="230">
        <v>4.0045267056708829</v>
      </c>
      <c r="O83" s="230">
        <v>3.6073944593583889</v>
      </c>
      <c r="P83" s="230">
        <v>3.845250608078334</v>
      </c>
      <c r="Q83" s="230">
        <v>3.8027260491987742</v>
      </c>
      <c r="R83" s="230">
        <v>3.396858225841628</v>
      </c>
      <c r="S83" s="230">
        <v>3.6867210800073549</v>
      </c>
      <c r="T83" s="230">
        <v>4.6723510909941908</v>
      </c>
      <c r="U83" s="230">
        <v>4.3799941714211013</v>
      </c>
      <c r="V83" s="230">
        <v>4.6210034142747736</v>
      </c>
      <c r="W83" s="230">
        <v>4.5814605369059853</v>
      </c>
      <c r="X83" s="230">
        <v>3.5843751086270941</v>
      </c>
      <c r="Y83" s="230">
        <v>4.0565106465067791</v>
      </c>
      <c r="DA83" s="71" t="s">
        <v>327</v>
      </c>
    </row>
    <row r="84" spans="1:105" ht="12" customHeight="1" x14ac:dyDescent="0.25">
      <c r="A84" s="60" t="s">
        <v>195</v>
      </c>
      <c r="B84" s="262">
        <v>10.50134026482533</v>
      </c>
      <c r="C84" s="262">
        <v>8.5734511483581386</v>
      </c>
      <c r="D84" s="262">
        <v>9.1245495071714799</v>
      </c>
      <c r="E84" s="262">
        <v>8.4320702349351642</v>
      </c>
      <c r="F84" s="262">
        <v>8.1238582149482035</v>
      </c>
      <c r="G84" s="262">
        <v>8.7272275421034458</v>
      </c>
      <c r="H84" s="262">
        <v>11.223013862666081</v>
      </c>
      <c r="I84" s="262">
        <v>9.5160369451407121</v>
      </c>
      <c r="J84" s="262">
        <v>9.8334340799016431</v>
      </c>
      <c r="K84" s="262">
        <v>9.0548655742166613</v>
      </c>
      <c r="L84" s="262">
        <v>9.4068841879602942</v>
      </c>
      <c r="M84" s="262">
        <v>9.5947257334897404</v>
      </c>
      <c r="N84" s="262">
        <v>9.8153575942448263</v>
      </c>
      <c r="O84" s="262">
        <v>8.1596795107736604</v>
      </c>
      <c r="P84" s="262">
        <v>7.7213998714028413</v>
      </c>
      <c r="Q84" s="262">
        <v>6.9134741229438834</v>
      </c>
      <c r="R84" s="262">
        <v>5.9018744566025898</v>
      </c>
      <c r="S84" s="262">
        <v>6.3518530757425404</v>
      </c>
      <c r="T84" s="262">
        <v>6.0277204243849258</v>
      </c>
      <c r="U84" s="262">
        <v>5.7175143738033434</v>
      </c>
      <c r="V84" s="262">
        <v>5.4643877079247236</v>
      </c>
      <c r="W84" s="262">
        <v>5.9433783927636474</v>
      </c>
      <c r="X84" s="262">
        <v>4.9166707667766891</v>
      </c>
      <c r="Y84" s="262">
        <v>6.3138536888691066</v>
      </c>
      <c r="DA84" s="72" t="s">
        <v>328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0.17761632344299569</v>
      </c>
      <c r="H85" s="229">
        <v>0.1509338145067439</v>
      </c>
      <c r="I85" s="229">
        <v>0.22592255548661661</v>
      </c>
      <c r="J85" s="229">
        <v>0.2521083661702635</v>
      </c>
      <c r="K85" s="229">
        <v>0.14353922649700079</v>
      </c>
      <c r="L85" s="229">
        <v>0.1110404685484393</v>
      </c>
      <c r="M85" s="229">
        <v>7.0647967544937044E-3</v>
      </c>
      <c r="N85" s="229">
        <v>1.002115413538553E-2</v>
      </c>
      <c r="O85" s="229">
        <v>9.2038342859160037E-3</v>
      </c>
      <c r="P85" s="229">
        <v>3.3231448981731977E-2</v>
      </c>
      <c r="Q85" s="229">
        <v>0.1065376032721058</v>
      </c>
      <c r="R85" s="229">
        <v>0.28027764057272558</v>
      </c>
      <c r="S85" s="229">
        <v>0.42522824363194173</v>
      </c>
      <c r="T85" s="229">
        <v>2.6138204672790991E-2</v>
      </c>
      <c r="U85" s="229">
        <v>0.25832722289957172</v>
      </c>
      <c r="V85" s="229">
        <v>0.38886355967491748</v>
      </c>
      <c r="W85" s="229">
        <v>0.30774073870290508</v>
      </c>
      <c r="X85" s="229">
        <v>6.7921419504062081E-2</v>
      </c>
      <c r="Y85" s="229">
        <v>0</v>
      </c>
      <c r="DA85" s="73" t="s">
        <v>329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330</v>
      </c>
    </row>
    <row r="87" spans="1:105" ht="12" customHeight="1" x14ac:dyDescent="0.25">
      <c r="A87" s="64" t="s">
        <v>31</v>
      </c>
      <c r="B87" s="229">
        <v>0</v>
      </c>
      <c r="C87" s="229">
        <v>1.799822542988234</v>
      </c>
      <c r="D87" s="229">
        <v>1.1157036003653511</v>
      </c>
      <c r="E87" s="229">
        <v>0.24845961274656159</v>
      </c>
      <c r="F87" s="229">
        <v>0.25793054343998451</v>
      </c>
      <c r="G87" s="229">
        <v>5.8188724225954572E-2</v>
      </c>
      <c r="H87" s="229">
        <v>0.10494309368517681</v>
      </c>
      <c r="I87" s="229">
        <v>0.16495052253664241</v>
      </c>
      <c r="J87" s="229">
        <v>0.12796097196156411</v>
      </c>
      <c r="K87" s="229">
        <v>9.6327737215655337E-2</v>
      </c>
      <c r="L87" s="229">
        <v>6.4762133137895667E-2</v>
      </c>
      <c r="M87" s="229">
        <v>0.16787553249955889</v>
      </c>
      <c r="N87" s="229">
        <v>0.16174949972721611</v>
      </c>
      <c r="O87" s="229">
        <v>0.13022401595277611</v>
      </c>
      <c r="P87" s="229">
        <v>9.7565532473228661E-2</v>
      </c>
      <c r="Q87" s="229">
        <v>9.0836238052736121E-2</v>
      </c>
      <c r="R87" s="229">
        <v>9.7884580394452025E-2</v>
      </c>
      <c r="S87" s="229">
        <v>0.1022271421322412</v>
      </c>
      <c r="T87" s="229">
        <v>9.6529978203091074E-2</v>
      </c>
      <c r="U87" s="229">
        <v>7.4867109563885259E-2</v>
      </c>
      <c r="V87" s="229">
        <v>4.8101458571974433E-2</v>
      </c>
      <c r="W87" s="229">
        <v>7.0844398418382915E-2</v>
      </c>
      <c r="X87" s="229">
        <v>6.5564776748530881E-2</v>
      </c>
      <c r="Y87" s="229">
        <v>7.0604422205654993E-2</v>
      </c>
      <c r="DA87" s="73" t="s">
        <v>331</v>
      </c>
    </row>
    <row r="88" spans="1:105" ht="12" customHeight="1" x14ac:dyDescent="0.25">
      <c r="A88" s="64" t="s">
        <v>159</v>
      </c>
      <c r="B88" s="229">
        <v>0.40811923404505029</v>
      </c>
      <c r="C88" s="229">
        <v>2.3338429919355219</v>
      </c>
      <c r="D88" s="229">
        <v>1.1127645431206461</v>
      </c>
      <c r="E88" s="229">
        <v>0</v>
      </c>
      <c r="F88" s="229">
        <v>0</v>
      </c>
      <c r="G88" s="229">
        <v>8.7169991461795535E-2</v>
      </c>
      <c r="H88" s="229">
        <v>0.2020915486649088</v>
      </c>
      <c r="I88" s="229">
        <v>0.28003134937221807</v>
      </c>
      <c r="J88" s="229">
        <v>0.21357115191418161</v>
      </c>
      <c r="K88" s="229">
        <v>6.4916597685762772E-2</v>
      </c>
      <c r="L88" s="229">
        <v>5.8191192257858737E-2</v>
      </c>
      <c r="M88" s="229">
        <v>0.29640471249390321</v>
      </c>
      <c r="N88" s="229">
        <v>0.27786588143724339</v>
      </c>
      <c r="O88" s="229">
        <v>0.23010755335031291</v>
      </c>
      <c r="P88" s="229">
        <v>0.23036704254002971</v>
      </c>
      <c r="Q88" s="229">
        <v>0.24836552299376699</v>
      </c>
      <c r="R88" s="229">
        <v>0.45072379444411043</v>
      </c>
      <c r="S88" s="229">
        <v>0.42351270299965171</v>
      </c>
      <c r="T88" s="229">
        <v>0.17862436468412229</v>
      </c>
      <c r="U88" s="229">
        <v>0.1156363448068965</v>
      </c>
      <c r="V88" s="229">
        <v>8.8937083359937497E-2</v>
      </c>
      <c r="W88" s="229">
        <v>0.13750311060592449</v>
      </c>
      <c r="X88" s="229">
        <v>0.19740727413762821</v>
      </c>
      <c r="Y88" s="229">
        <v>0.2135991405180426</v>
      </c>
      <c r="DA88" s="73" t="s">
        <v>332</v>
      </c>
    </row>
    <row r="89" spans="1:105" ht="12" customHeight="1" x14ac:dyDescent="0.25">
      <c r="A89" s="64" t="s">
        <v>32</v>
      </c>
      <c r="B89" s="229">
        <v>0.1641147567148814</v>
      </c>
      <c r="C89" s="229">
        <v>0.1891649238639164</v>
      </c>
      <c r="D89" s="229">
        <v>0.11786008877013621</v>
      </c>
      <c r="E89" s="229">
        <v>6.1998922405105947E-2</v>
      </c>
      <c r="F89" s="229">
        <v>0</v>
      </c>
      <c r="G89" s="229">
        <v>0</v>
      </c>
      <c r="H89" s="229">
        <v>2.827398900266756E-2</v>
      </c>
      <c r="I89" s="229">
        <v>4.2143006712020453E-2</v>
      </c>
      <c r="J89" s="229">
        <v>1.54635193295404E-2</v>
      </c>
      <c r="K89" s="229">
        <v>0</v>
      </c>
      <c r="L89" s="229">
        <v>0</v>
      </c>
      <c r="M89" s="229">
        <v>5.9706278421949428E-2</v>
      </c>
      <c r="N89" s="229">
        <v>2.6978254121109921E-2</v>
      </c>
      <c r="O89" s="229">
        <v>2.058914045903355E-2</v>
      </c>
      <c r="P89" s="229">
        <v>1.4350349375293619E-2</v>
      </c>
      <c r="Q89" s="229">
        <v>9.4668721627927787E-3</v>
      </c>
      <c r="R89" s="229">
        <v>6.9464511754224658E-3</v>
      </c>
      <c r="S89" s="229">
        <v>5.6015118704655581E-3</v>
      </c>
      <c r="T89" s="229">
        <v>2.4972119297425911E-3</v>
      </c>
      <c r="U89" s="229">
        <v>1.734056242088112E-3</v>
      </c>
      <c r="V89" s="229">
        <v>8.9280966291205744E-4</v>
      </c>
      <c r="W89" s="229">
        <v>8.5645444593372363E-4</v>
      </c>
      <c r="X89" s="229">
        <v>3.8677441060950082E-4</v>
      </c>
      <c r="Y89" s="229">
        <v>2.1733224522503519E-2</v>
      </c>
      <c r="DA89" s="73" t="s">
        <v>333</v>
      </c>
    </row>
    <row r="90" spans="1:105" ht="12" customHeight="1" x14ac:dyDescent="0.25">
      <c r="A90" s="64" t="s">
        <v>33</v>
      </c>
      <c r="B90" s="229">
        <v>6.0775811635405734</v>
      </c>
      <c r="C90" s="229">
        <v>0</v>
      </c>
      <c r="D90" s="229">
        <v>1.645832184358184</v>
      </c>
      <c r="E90" s="229">
        <v>1.223677752563687</v>
      </c>
      <c r="F90" s="229">
        <v>0.79735564847401652</v>
      </c>
      <c r="G90" s="229">
        <v>0.56887922264225876</v>
      </c>
      <c r="H90" s="229">
        <v>1.877805507640357</v>
      </c>
      <c r="I90" s="229">
        <v>0.15367350010134881</v>
      </c>
      <c r="J90" s="229">
        <v>0.36975925463603881</v>
      </c>
      <c r="K90" s="229">
        <v>0.34030085740412869</v>
      </c>
      <c r="L90" s="229">
        <v>0.22702302377037761</v>
      </c>
      <c r="M90" s="229">
        <v>0.30692778652902081</v>
      </c>
      <c r="N90" s="229">
        <v>0.38618396896358048</v>
      </c>
      <c r="O90" s="229">
        <v>0.34291428754135878</v>
      </c>
      <c r="P90" s="229">
        <v>0.43853956624302087</v>
      </c>
      <c r="Q90" s="229">
        <v>0.38214086691656712</v>
      </c>
      <c r="R90" s="229">
        <v>0.35224646054386949</v>
      </c>
      <c r="S90" s="229">
        <v>0.305634736684194</v>
      </c>
      <c r="T90" s="229">
        <v>0.50970210588531206</v>
      </c>
      <c r="U90" s="229">
        <v>0.74956449798162073</v>
      </c>
      <c r="V90" s="229">
        <v>5.831758232353914E-2</v>
      </c>
      <c r="W90" s="229">
        <v>0.17729255308177741</v>
      </c>
      <c r="X90" s="229">
        <v>0.28921226691511748</v>
      </c>
      <c r="Y90" s="229">
        <v>0.81944930959067108</v>
      </c>
      <c r="DA90" s="73" t="s">
        <v>334</v>
      </c>
    </row>
    <row r="91" spans="1:105" ht="12" customHeight="1" x14ac:dyDescent="0.25">
      <c r="A91" s="64" t="s">
        <v>35</v>
      </c>
      <c r="B91" s="229">
        <v>3.8515251105248201</v>
      </c>
      <c r="C91" s="229">
        <v>4.2506206895704644</v>
      </c>
      <c r="D91" s="229">
        <v>5.1323890905571634</v>
      </c>
      <c r="E91" s="229">
        <v>6.8979339472198093</v>
      </c>
      <c r="F91" s="229">
        <v>7.0685720230342044</v>
      </c>
      <c r="G91" s="229">
        <v>6.5707599612685366</v>
      </c>
      <c r="H91" s="229">
        <v>5.3047093583878571</v>
      </c>
      <c r="I91" s="229">
        <v>6.3368633662760674</v>
      </c>
      <c r="J91" s="229">
        <v>5.6823200272047254</v>
      </c>
      <c r="K91" s="229">
        <v>3.5912783498817049</v>
      </c>
      <c r="L91" s="229">
        <v>3.8646534069406639</v>
      </c>
      <c r="M91" s="229">
        <v>3.1568736079101618</v>
      </c>
      <c r="N91" s="229">
        <v>3.0025478643384811</v>
      </c>
      <c r="O91" s="229">
        <v>2.8463849410191489</v>
      </c>
      <c r="P91" s="229">
        <v>3.2917815333929692</v>
      </c>
      <c r="Q91" s="229">
        <v>3.4636600538704969</v>
      </c>
      <c r="R91" s="229">
        <v>3.6721190803967398</v>
      </c>
      <c r="S91" s="229">
        <v>3.2233327570107679</v>
      </c>
      <c r="T91" s="229">
        <v>4.3587241039586413</v>
      </c>
      <c r="U91" s="229">
        <v>3.6082593131929301</v>
      </c>
      <c r="V91" s="229">
        <v>3.084037994545088</v>
      </c>
      <c r="W91" s="229">
        <v>3.822531424550712</v>
      </c>
      <c r="X91" s="229">
        <v>3.4590627082847609</v>
      </c>
      <c r="Y91" s="229">
        <v>3.0740359221021549</v>
      </c>
      <c r="DA91" s="73" t="s">
        <v>335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1.241969279552531E-3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336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1.264613319061906</v>
      </c>
      <c r="H93" s="229">
        <v>3.5542565507783652</v>
      </c>
      <c r="I93" s="229">
        <v>2.3124526446557998</v>
      </c>
      <c r="J93" s="229">
        <v>3.1722507886853299</v>
      </c>
      <c r="K93" s="229">
        <v>4.8185028055324093</v>
      </c>
      <c r="L93" s="229">
        <v>5.0812139633050588</v>
      </c>
      <c r="M93" s="229">
        <v>3.799156783429706</v>
      </c>
      <c r="N93" s="229">
        <v>3.8648568433358101</v>
      </c>
      <c r="O93" s="229">
        <v>3.273571178316288</v>
      </c>
      <c r="P93" s="229">
        <v>2.30784999290054</v>
      </c>
      <c r="Q93" s="229">
        <v>1.3570900718038801</v>
      </c>
      <c r="R93" s="229">
        <v>1.2694585972546191E-2</v>
      </c>
      <c r="S93" s="229">
        <v>1.061439868398519E-2</v>
      </c>
      <c r="T93" s="229">
        <v>2.4601875083332479E-2</v>
      </c>
      <c r="U93" s="229">
        <v>2.066221803884476E-2</v>
      </c>
      <c r="V93" s="229">
        <v>0.60057473558857111</v>
      </c>
      <c r="W93" s="229">
        <v>0.14552828348791971</v>
      </c>
      <c r="X93" s="229">
        <v>1.652605904354431E-2</v>
      </c>
      <c r="Y93" s="229">
        <v>1.5669069301487859</v>
      </c>
      <c r="DA93" s="73" t="s">
        <v>337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1.8007162354509461</v>
      </c>
      <c r="N94" s="229">
        <v>2.0839121589064482</v>
      </c>
      <c r="O94" s="229">
        <v>1.3066845598488259</v>
      </c>
      <c r="P94" s="229">
        <v>1.307714405496027</v>
      </c>
      <c r="Q94" s="229">
        <v>1.2553768938715371</v>
      </c>
      <c r="R94" s="229">
        <v>1.028981863102725</v>
      </c>
      <c r="S94" s="229">
        <v>1.8557015827292931</v>
      </c>
      <c r="T94" s="229">
        <v>0.83090257996789219</v>
      </c>
      <c r="U94" s="229">
        <v>0.88846361107750671</v>
      </c>
      <c r="V94" s="229">
        <v>1.1946624841977851</v>
      </c>
      <c r="W94" s="229">
        <v>1.281081429470091</v>
      </c>
      <c r="X94" s="229">
        <v>0.82058948773243512</v>
      </c>
      <c r="Y94" s="229">
        <v>0.54752473978129412</v>
      </c>
      <c r="DA94" s="73" t="s">
        <v>338</v>
      </c>
    </row>
    <row r="95" spans="1:105" ht="12" customHeight="1" x14ac:dyDescent="0.25">
      <c r="A95" s="61" t="s">
        <v>207</v>
      </c>
      <c r="B95" s="263">
        <v>25.399291773263339</v>
      </c>
      <c r="C95" s="263">
        <v>23.765761799236511</v>
      </c>
      <c r="D95" s="263">
        <v>22.38456623041203</v>
      </c>
      <c r="E95" s="263">
        <v>22.816787144956951</v>
      </c>
      <c r="F95" s="263">
        <v>23.58603443074249</v>
      </c>
      <c r="G95" s="263">
        <v>20.214494430099119</v>
      </c>
      <c r="H95" s="263">
        <v>20.634667004674039</v>
      </c>
      <c r="I95" s="263">
        <v>20.66836938792283</v>
      </c>
      <c r="J95" s="263">
        <v>17.603315850517991</v>
      </c>
      <c r="K95" s="263">
        <v>11.825829979552021</v>
      </c>
      <c r="L95" s="263">
        <v>12.467787961822429</v>
      </c>
      <c r="M95" s="263">
        <v>18.74092772062021</v>
      </c>
      <c r="N95" s="263">
        <v>18.796614845456059</v>
      </c>
      <c r="O95" s="263">
        <v>16.708630248887729</v>
      </c>
      <c r="P95" s="263">
        <v>16.609337700399241</v>
      </c>
      <c r="Q95" s="263">
        <v>15.679218050130441</v>
      </c>
      <c r="R95" s="263">
        <v>15.371264678533301</v>
      </c>
      <c r="S95" s="263">
        <v>14.132199328754689</v>
      </c>
      <c r="T95" s="263">
        <v>13.771418203994671</v>
      </c>
      <c r="U95" s="263">
        <v>12.25233651414338</v>
      </c>
      <c r="V95" s="263">
        <v>9.7925190431613487</v>
      </c>
      <c r="W95" s="263">
        <v>12.68184086997001</v>
      </c>
      <c r="X95" s="263">
        <v>11.607667073042069</v>
      </c>
      <c r="Y95" s="263">
        <v>12.397969104035591</v>
      </c>
      <c r="DA95" s="74" t="s">
        <v>339</v>
      </c>
    </row>
    <row r="96" spans="1:105" ht="12" hidden="1" customHeight="1" x14ac:dyDescent="0.25"/>
    <row r="98" spans="1:105" ht="15" customHeight="1" x14ac:dyDescent="0.25">
      <c r="A98" s="32" t="s">
        <v>340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1</v>
      </c>
      <c r="C100" s="232">
        <f t="shared" si="2"/>
        <v>0.99999999999999989</v>
      </c>
      <c r="D100" s="232">
        <f t="shared" si="2"/>
        <v>1</v>
      </c>
      <c r="E100" s="232">
        <f t="shared" si="2"/>
        <v>0.99999999999999989</v>
      </c>
      <c r="F100" s="232">
        <f t="shared" si="2"/>
        <v>1</v>
      </c>
      <c r="G100" s="232">
        <f t="shared" si="2"/>
        <v>0.99999999999999989</v>
      </c>
      <c r="H100" s="232">
        <f t="shared" si="2"/>
        <v>1</v>
      </c>
      <c r="I100" s="232">
        <f t="shared" si="2"/>
        <v>0.99999999999999956</v>
      </c>
      <c r="J100" s="232">
        <f t="shared" si="2"/>
        <v>1</v>
      </c>
      <c r="K100" s="232">
        <f t="shared" si="2"/>
        <v>1.0000000000000002</v>
      </c>
      <c r="L100" s="232">
        <f t="shared" si="2"/>
        <v>1.0000000000000004</v>
      </c>
      <c r="M100" s="232">
        <f t="shared" si="2"/>
        <v>0.99999999999999989</v>
      </c>
      <c r="N100" s="232">
        <f t="shared" si="2"/>
        <v>1</v>
      </c>
      <c r="O100" s="232">
        <f t="shared" si="2"/>
        <v>0.99999999999999967</v>
      </c>
      <c r="P100" s="232">
        <f t="shared" si="2"/>
        <v>1.0000000000000002</v>
      </c>
      <c r="Q100" s="232">
        <f t="shared" si="2"/>
        <v>0.99999999999999989</v>
      </c>
      <c r="R100" s="232">
        <f t="shared" si="2"/>
        <v>0.99999999999999967</v>
      </c>
      <c r="S100" s="232">
        <f t="shared" si="2"/>
        <v>1</v>
      </c>
      <c r="T100" s="232">
        <f t="shared" si="2"/>
        <v>0.99999999999999989</v>
      </c>
      <c r="U100" s="232">
        <f t="shared" si="2"/>
        <v>0.99999999999999978</v>
      </c>
      <c r="V100" s="232">
        <f t="shared" si="2"/>
        <v>1</v>
      </c>
      <c r="W100" s="232">
        <f t="shared" si="2"/>
        <v>1</v>
      </c>
      <c r="X100" s="232">
        <f t="shared" si="2"/>
        <v>0.99999999999999989</v>
      </c>
      <c r="Y100" s="232">
        <f t="shared" si="2"/>
        <v>1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2.8695283084802514E-3</v>
      </c>
      <c r="C101" s="266">
        <f t="shared" si="3"/>
        <v>2.9164662177097156E-3</v>
      </c>
      <c r="D101" s="266">
        <f t="shared" si="3"/>
        <v>2.6545286430555838E-3</v>
      </c>
      <c r="E101" s="266">
        <f t="shared" si="3"/>
        <v>2.5883439222469181E-3</v>
      </c>
      <c r="F101" s="266">
        <f t="shared" si="3"/>
        <v>2.6780256555778751E-3</v>
      </c>
      <c r="G101" s="266">
        <f t="shared" si="3"/>
        <v>2.6320870587089244E-3</v>
      </c>
      <c r="H101" s="266">
        <f t="shared" si="3"/>
        <v>2.5850216964845092E-3</v>
      </c>
      <c r="I101" s="266">
        <f t="shared" si="3"/>
        <v>2.5949468039632743E-3</v>
      </c>
      <c r="J101" s="266">
        <f t="shared" si="3"/>
        <v>2.4503133621744375E-3</v>
      </c>
      <c r="K101" s="266">
        <f t="shared" si="3"/>
        <v>2.4149654634629978E-3</v>
      </c>
      <c r="L101" s="266">
        <f t="shared" si="3"/>
        <v>2.4954307387698616E-3</v>
      </c>
      <c r="M101" s="266">
        <f t="shared" si="3"/>
        <v>2.8185595225333759E-3</v>
      </c>
      <c r="N101" s="266">
        <f t="shared" si="3"/>
        <v>2.8153311225953726E-3</v>
      </c>
      <c r="O101" s="266">
        <f t="shared" si="3"/>
        <v>2.8465907815493799E-3</v>
      </c>
      <c r="P101" s="266">
        <f t="shared" si="3"/>
        <v>2.8140614362119226E-3</v>
      </c>
      <c r="Q101" s="266">
        <f t="shared" si="3"/>
        <v>2.8227408946487282E-3</v>
      </c>
      <c r="R101" s="266">
        <f t="shared" si="3"/>
        <v>2.8397681404834321E-3</v>
      </c>
      <c r="S101" s="266">
        <f t="shared" si="3"/>
        <v>2.8086410270219148E-3</v>
      </c>
      <c r="T101" s="266">
        <f t="shared" si="3"/>
        <v>2.835174478994344E-3</v>
      </c>
      <c r="U101" s="266">
        <f t="shared" si="3"/>
        <v>2.8093198884869852E-3</v>
      </c>
      <c r="V101" s="266">
        <f t="shared" si="3"/>
        <v>2.7563540501279785E-3</v>
      </c>
      <c r="W101" s="266">
        <f t="shared" si="3"/>
        <v>2.7977452766422498E-3</v>
      </c>
      <c r="X101" s="266">
        <f t="shared" si="3"/>
        <v>2.8511925152655713E-3</v>
      </c>
      <c r="Y101" s="266">
        <f t="shared" si="3"/>
        <v>2.7934751187213133E-3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3.9691997585777374E-4</v>
      </c>
      <c r="C102" s="267">
        <f t="shared" si="4"/>
        <v>4.0341253902333472E-4</v>
      </c>
      <c r="D102" s="267">
        <f t="shared" si="4"/>
        <v>3.6718071112998139E-4</v>
      </c>
      <c r="E102" s="267">
        <f t="shared" si="4"/>
        <v>3.5802588324140692E-4</v>
      </c>
      <c r="F102" s="267">
        <f t="shared" si="4"/>
        <v>3.7043087374922265E-4</v>
      </c>
      <c r="G102" s="267">
        <f t="shared" si="4"/>
        <v>3.6407653784451064E-4</v>
      </c>
      <c r="H102" s="267">
        <f t="shared" si="4"/>
        <v>3.5756634507776061E-4</v>
      </c>
      <c r="I102" s="267">
        <f t="shared" si="4"/>
        <v>3.5893920953399027E-4</v>
      </c>
      <c r="J102" s="267">
        <f t="shared" si="4"/>
        <v>3.3893316810432557E-4</v>
      </c>
      <c r="K102" s="267">
        <f t="shared" si="4"/>
        <v>3.3404376274048786E-4</v>
      </c>
      <c r="L102" s="267">
        <f t="shared" si="4"/>
        <v>3.4517391086894608E-4</v>
      </c>
      <c r="M102" s="267">
        <f t="shared" si="4"/>
        <v>3.8986985224416547E-4</v>
      </c>
      <c r="N102" s="267">
        <f t="shared" si="4"/>
        <v>3.8942329229155409E-4</v>
      </c>
      <c r="O102" s="267">
        <f t="shared" si="4"/>
        <v>3.9374720261531006E-4</v>
      </c>
      <c r="P102" s="267">
        <f t="shared" si="4"/>
        <v>3.8924766625323412E-4</v>
      </c>
      <c r="Q102" s="267">
        <f t="shared" si="4"/>
        <v>3.9044822957335008E-4</v>
      </c>
      <c r="R102" s="267">
        <f t="shared" si="4"/>
        <v>3.9280347868717199E-4</v>
      </c>
      <c r="S102" s="267">
        <f t="shared" si="4"/>
        <v>3.8849790237096849E-4</v>
      </c>
      <c r="T102" s="267">
        <f t="shared" si="4"/>
        <v>3.9216807251189252E-4</v>
      </c>
      <c r="U102" s="267">
        <f t="shared" si="4"/>
        <v>3.8859180410231943E-4</v>
      </c>
      <c r="V102" s="267">
        <f t="shared" si="4"/>
        <v>3.8126544345251699E-4</v>
      </c>
      <c r="W102" s="267">
        <f t="shared" si="4"/>
        <v>3.8699077628168496E-4</v>
      </c>
      <c r="X102" s="267">
        <f t="shared" si="4"/>
        <v>3.9438372536022809E-4</v>
      </c>
      <c r="Y102" s="267">
        <f t="shared" si="4"/>
        <v>3.8640011788884795E-4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5.4810473780371599E-2</v>
      </c>
      <c r="C103" s="267">
        <f t="shared" si="5"/>
        <v>5.5707028463426692E-2</v>
      </c>
      <c r="D103" s="267">
        <f t="shared" si="5"/>
        <v>5.0703794125139867E-2</v>
      </c>
      <c r="E103" s="267">
        <f t="shared" si="5"/>
        <v>4.9439608686082187E-2</v>
      </c>
      <c r="F103" s="267">
        <f t="shared" si="5"/>
        <v>5.115260739698111E-2</v>
      </c>
      <c r="G103" s="267">
        <f t="shared" si="5"/>
        <v>5.0275140444746659E-2</v>
      </c>
      <c r="H103" s="267">
        <f t="shared" si="5"/>
        <v>4.9376151299199172E-2</v>
      </c>
      <c r="I103" s="267">
        <f t="shared" si="5"/>
        <v>4.9565729440535E-2</v>
      </c>
      <c r="J103" s="267">
        <f t="shared" si="5"/>
        <v>4.6803105546738846E-2</v>
      </c>
      <c r="K103" s="267">
        <f t="shared" si="5"/>
        <v>4.6127930093759748E-2</v>
      </c>
      <c r="L103" s="267">
        <f t="shared" si="5"/>
        <v>4.7664886481122583E-2</v>
      </c>
      <c r="M103" s="267">
        <f t="shared" si="5"/>
        <v>5.383692586397619E-2</v>
      </c>
      <c r="N103" s="267">
        <f t="shared" si="5"/>
        <v>5.3775260631529619E-2</v>
      </c>
      <c r="O103" s="267">
        <f t="shared" si="5"/>
        <v>5.4372347167466063E-2</v>
      </c>
      <c r="P103" s="267">
        <f t="shared" si="5"/>
        <v>5.3751008522908275E-2</v>
      </c>
      <c r="Q103" s="267">
        <f t="shared" si="5"/>
        <v>5.3916793689645394E-2</v>
      </c>
      <c r="R103" s="267">
        <f t="shared" si="5"/>
        <v>5.4242028819271725E-2</v>
      </c>
      <c r="S103" s="267">
        <f t="shared" si="5"/>
        <v>5.3647474016937417E-2</v>
      </c>
      <c r="T103" s="267">
        <f t="shared" si="5"/>
        <v>5.4154285909797914E-2</v>
      </c>
      <c r="U103" s="267">
        <f t="shared" si="5"/>
        <v>5.3660440858359346E-2</v>
      </c>
      <c r="V103" s="267">
        <f t="shared" si="5"/>
        <v>5.2648747512783228E-2</v>
      </c>
      <c r="W103" s="267">
        <f t="shared" si="5"/>
        <v>5.3439355756268146E-2</v>
      </c>
      <c r="X103" s="267">
        <f t="shared" si="5"/>
        <v>5.4460244263462666E-2</v>
      </c>
      <c r="Y103" s="267">
        <f t="shared" si="5"/>
        <v>5.335779204488332E-2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9.4677194261128157E-4</v>
      </c>
      <c r="C104" s="267">
        <f t="shared" si="6"/>
        <v>9.6225863266133631E-4</v>
      </c>
      <c r="D104" s="267">
        <f t="shared" si="6"/>
        <v>8.7583497004567706E-4</v>
      </c>
      <c r="E104" s="267">
        <f t="shared" si="6"/>
        <v>8.5399798850901727E-4</v>
      </c>
      <c r="F104" s="267">
        <f t="shared" si="6"/>
        <v>8.8358757249449964E-4</v>
      </c>
      <c r="G104" s="267">
        <f t="shared" si="6"/>
        <v>8.6843059548545013E-4</v>
      </c>
      <c r="H104" s="267">
        <f t="shared" si="6"/>
        <v>8.5290185360434529E-4</v>
      </c>
      <c r="I104" s="267">
        <f t="shared" si="6"/>
        <v>8.5617654277905233E-4</v>
      </c>
      <c r="J104" s="267">
        <f t="shared" si="6"/>
        <v>8.084561964614048E-4</v>
      </c>
      <c r="K104" s="267">
        <f t="shared" si="6"/>
        <v>7.9679351356284098E-4</v>
      </c>
      <c r="L104" s="267">
        <f t="shared" si="6"/>
        <v>8.23342220118511E-4</v>
      </c>
      <c r="M104" s="267">
        <f t="shared" si="6"/>
        <v>9.2995530541664087E-4</v>
      </c>
      <c r="N104" s="267">
        <f t="shared" si="6"/>
        <v>9.2889012739703512E-4</v>
      </c>
      <c r="O104" s="267">
        <f t="shared" si="6"/>
        <v>9.3920393679413684E-4</v>
      </c>
      <c r="P104" s="267">
        <f t="shared" si="6"/>
        <v>9.2847120717233728E-4</v>
      </c>
      <c r="Q104" s="267">
        <f t="shared" si="6"/>
        <v>9.3133490700089217E-4</v>
      </c>
      <c r="R104" s="267">
        <f t="shared" si="6"/>
        <v>9.3695287514171898E-4</v>
      </c>
      <c r="S104" s="267">
        <f t="shared" si="6"/>
        <v>9.2668279779390219E-4</v>
      </c>
      <c r="T104" s="267">
        <f t="shared" si="6"/>
        <v>9.3543724283418289E-4</v>
      </c>
      <c r="U104" s="267">
        <f t="shared" si="6"/>
        <v>9.2690678129186922E-4</v>
      </c>
      <c r="V104" s="267">
        <f t="shared" si="6"/>
        <v>9.0943123678269126E-4</v>
      </c>
      <c r="W104" s="267">
        <f t="shared" si="6"/>
        <v>9.2308785477742176E-4</v>
      </c>
      <c r="X104" s="267">
        <f t="shared" si="6"/>
        <v>9.4072223245164307E-4</v>
      </c>
      <c r="Y104" s="267">
        <f t="shared" si="6"/>
        <v>9.2167895921151512E-4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3.0031117756083754E-3</v>
      </c>
      <c r="C105" s="268">
        <f t="shared" si="7"/>
        <v>3.0416451314739202E-3</v>
      </c>
      <c r="D105" s="268">
        <f t="shared" si="7"/>
        <v>2.8160149880695653E-3</v>
      </c>
      <c r="E105" s="268">
        <f t="shared" si="7"/>
        <v>2.7535719772290557E-3</v>
      </c>
      <c r="F105" s="268">
        <f t="shared" si="7"/>
        <v>2.8309340216820717E-3</v>
      </c>
      <c r="G105" s="268">
        <f t="shared" si="7"/>
        <v>2.747761592823604E-3</v>
      </c>
      <c r="H105" s="268">
        <f t="shared" si="7"/>
        <v>2.7063222623733827E-3</v>
      </c>
      <c r="I105" s="268">
        <f t="shared" si="7"/>
        <v>2.7195142582080605E-3</v>
      </c>
      <c r="J105" s="268">
        <f t="shared" si="7"/>
        <v>2.596666513570667E-3</v>
      </c>
      <c r="K105" s="268">
        <f t="shared" si="7"/>
        <v>2.546479053703774E-3</v>
      </c>
      <c r="L105" s="268">
        <f t="shared" si="7"/>
        <v>2.5980871708630071E-3</v>
      </c>
      <c r="M105" s="268">
        <f t="shared" si="7"/>
        <v>2.9112535049037355E-3</v>
      </c>
      <c r="N105" s="268">
        <f t="shared" si="7"/>
        <v>2.9122687448800621E-3</v>
      </c>
      <c r="O105" s="268">
        <f t="shared" si="7"/>
        <v>2.9271543327556225E-3</v>
      </c>
      <c r="P105" s="268">
        <f t="shared" si="7"/>
        <v>2.9001543014402251E-3</v>
      </c>
      <c r="Q105" s="268">
        <f t="shared" si="7"/>
        <v>2.9025412215401736E-3</v>
      </c>
      <c r="R105" s="268">
        <f t="shared" si="7"/>
        <v>2.9289714007817826E-3</v>
      </c>
      <c r="S105" s="268">
        <f t="shared" si="7"/>
        <v>2.8885600594964174E-3</v>
      </c>
      <c r="T105" s="268">
        <f t="shared" si="7"/>
        <v>2.8619816811338993E-3</v>
      </c>
      <c r="U105" s="268">
        <f t="shared" si="7"/>
        <v>2.8443484319402939E-3</v>
      </c>
      <c r="V105" s="268">
        <f t="shared" si="7"/>
        <v>2.7874346660488459E-3</v>
      </c>
      <c r="W105" s="268">
        <f t="shared" si="7"/>
        <v>2.8376085349467715E-3</v>
      </c>
      <c r="X105" s="268">
        <f t="shared" si="7"/>
        <v>2.8856110929737643E-3</v>
      </c>
      <c r="Y105" s="268">
        <f t="shared" si="7"/>
        <v>2.8492871524585504E-3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0.19369211737717656</v>
      </c>
      <c r="C106" s="269">
        <f t="shared" si="8"/>
        <v>0.19653893535327771</v>
      </c>
      <c r="D106" s="269">
        <f t="shared" si="8"/>
        <v>0.18235675670544602</v>
      </c>
      <c r="E106" s="269">
        <f t="shared" si="8"/>
        <v>0.17826030625540557</v>
      </c>
      <c r="F106" s="269">
        <f t="shared" si="8"/>
        <v>0.18343624097174938</v>
      </c>
      <c r="G106" s="269">
        <f t="shared" si="8"/>
        <v>0.17779956099081687</v>
      </c>
      <c r="H106" s="269">
        <f t="shared" si="8"/>
        <v>0.17503692772163823</v>
      </c>
      <c r="I106" s="269">
        <f t="shared" si="8"/>
        <v>0.1758020403723424</v>
      </c>
      <c r="J106" s="269">
        <f t="shared" si="8"/>
        <v>0.16800403742086126</v>
      </c>
      <c r="K106" s="269">
        <f t="shared" si="8"/>
        <v>0.16492592158822975</v>
      </c>
      <c r="L106" s="269">
        <f t="shared" si="8"/>
        <v>0.16828031343401062</v>
      </c>
      <c r="M106" s="269">
        <f t="shared" si="8"/>
        <v>0.18820032093959727</v>
      </c>
      <c r="N106" s="269">
        <f t="shared" si="8"/>
        <v>0.18848374523471478</v>
      </c>
      <c r="O106" s="269">
        <f t="shared" si="8"/>
        <v>0.18948940245833079</v>
      </c>
      <c r="P106" s="269">
        <f t="shared" si="8"/>
        <v>0.18771625506162487</v>
      </c>
      <c r="Q106" s="269">
        <f t="shared" si="8"/>
        <v>0.18756723011362941</v>
      </c>
      <c r="R106" s="269">
        <f t="shared" si="8"/>
        <v>0.18861818748917805</v>
      </c>
      <c r="S106" s="269">
        <f t="shared" si="8"/>
        <v>0.18519269764248431</v>
      </c>
      <c r="T106" s="269">
        <f t="shared" si="8"/>
        <v>0.18540349363599171</v>
      </c>
      <c r="U106" s="269">
        <f t="shared" si="8"/>
        <v>0.18325083333174907</v>
      </c>
      <c r="V106" s="269">
        <f t="shared" si="8"/>
        <v>0.17912150931812049</v>
      </c>
      <c r="W106" s="269">
        <f t="shared" si="8"/>
        <v>0.18272150531515152</v>
      </c>
      <c r="X106" s="269">
        <f t="shared" si="8"/>
        <v>0.18671057975094307</v>
      </c>
      <c r="Y106" s="269">
        <f t="shared" si="8"/>
        <v>0.18449324104462991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0.23243431731347317</v>
      </c>
      <c r="C107" s="269">
        <f t="shared" si="9"/>
        <v>0.22813341896809369</v>
      </c>
      <c r="D107" s="269">
        <f t="shared" si="9"/>
        <v>0.28223023125627272</v>
      </c>
      <c r="E107" s="269">
        <f t="shared" si="9"/>
        <v>0.30040054619878598</v>
      </c>
      <c r="F107" s="269">
        <f t="shared" si="9"/>
        <v>0.28153701176734774</v>
      </c>
      <c r="G107" s="269">
        <f t="shared" si="9"/>
        <v>0.29805926997712545</v>
      </c>
      <c r="H107" s="269">
        <f t="shared" si="9"/>
        <v>0.3019288378170038</v>
      </c>
      <c r="I107" s="269">
        <f t="shared" si="9"/>
        <v>0.30422755216603886</v>
      </c>
      <c r="J107" s="269">
        <f t="shared" si="9"/>
        <v>0.33165048622357707</v>
      </c>
      <c r="K107" s="269">
        <f t="shared" si="9"/>
        <v>0.33573303174800662</v>
      </c>
      <c r="L107" s="269">
        <f t="shared" si="9"/>
        <v>0.32257790632512268</v>
      </c>
      <c r="M107" s="269">
        <f t="shared" si="9"/>
        <v>0.24768704723723997</v>
      </c>
      <c r="N107" s="269">
        <f t="shared" si="9"/>
        <v>0.24565028151306373</v>
      </c>
      <c r="O107" s="269">
        <f t="shared" si="9"/>
        <v>0.24419949020183238</v>
      </c>
      <c r="P107" s="269">
        <f t="shared" si="9"/>
        <v>0.2535579278582003</v>
      </c>
      <c r="Q107" s="269">
        <f t="shared" si="9"/>
        <v>0.25533568395684075</v>
      </c>
      <c r="R107" s="269">
        <f t="shared" si="9"/>
        <v>0.25368351804618067</v>
      </c>
      <c r="S107" s="269">
        <f t="shared" si="9"/>
        <v>0.26047914960929097</v>
      </c>
      <c r="T107" s="269">
        <f t="shared" si="9"/>
        <v>0.26670378671325901</v>
      </c>
      <c r="U107" s="269">
        <f t="shared" si="9"/>
        <v>0.27064910881941578</v>
      </c>
      <c r="V107" s="269">
        <f t="shared" si="9"/>
        <v>0.282043039030137</v>
      </c>
      <c r="W107" s="269">
        <f t="shared" si="9"/>
        <v>0.27253052348424106</v>
      </c>
      <c r="X107" s="269">
        <f t="shared" si="9"/>
        <v>0.26142316304307844</v>
      </c>
      <c r="Y107" s="269">
        <f t="shared" si="9"/>
        <v>0.26542191354022421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0.36470186418699962</v>
      </c>
      <c r="C108" s="269">
        <f t="shared" si="10"/>
        <v>0.37048404423263376</v>
      </c>
      <c r="D108" s="269">
        <f t="shared" si="10"/>
        <v>0.34339584195698197</v>
      </c>
      <c r="E108" s="269">
        <f t="shared" si="10"/>
        <v>0.33571602036343112</v>
      </c>
      <c r="F108" s="269">
        <f t="shared" si="10"/>
        <v>0.34545318961391247</v>
      </c>
      <c r="G108" s="269">
        <f t="shared" si="10"/>
        <v>0.33545859570940811</v>
      </c>
      <c r="H108" s="269">
        <f t="shared" si="10"/>
        <v>0.33033975426731815</v>
      </c>
      <c r="I108" s="269">
        <f t="shared" si="10"/>
        <v>0.33189736695919358</v>
      </c>
      <c r="J108" s="269">
        <f t="shared" si="10"/>
        <v>0.3171572650036461</v>
      </c>
      <c r="K108" s="269">
        <f t="shared" si="10"/>
        <v>0.31131315440912588</v>
      </c>
      <c r="L108" s="269">
        <f t="shared" si="10"/>
        <v>0.31752443811729764</v>
      </c>
      <c r="M108" s="269">
        <f t="shared" si="10"/>
        <v>0.35475284105283489</v>
      </c>
      <c r="N108" s="269">
        <f t="shared" si="10"/>
        <v>0.35530223263628391</v>
      </c>
      <c r="O108" s="269">
        <f t="shared" si="10"/>
        <v>0.3571399850907937</v>
      </c>
      <c r="P108" s="269">
        <f t="shared" si="10"/>
        <v>0.3539304047422398</v>
      </c>
      <c r="Q108" s="269">
        <f t="shared" si="10"/>
        <v>0.35430340176259179</v>
      </c>
      <c r="R108" s="269">
        <f t="shared" si="10"/>
        <v>0.35759635641139426</v>
      </c>
      <c r="S108" s="269">
        <f t="shared" si="10"/>
        <v>0.35280016497334976</v>
      </c>
      <c r="T108" s="269">
        <f t="shared" si="10"/>
        <v>0.34953340637437369</v>
      </c>
      <c r="U108" s="269">
        <f t="shared" si="10"/>
        <v>0.3473817715842249</v>
      </c>
      <c r="V108" s="269">
        <f t="shared" si="10"/>
        <v>0.34054318057922817</v>
      </c>
      <c r="W108" s="269">
        <f t="shared" si="10"/>
        <v>0.34657030585679155</v>
      </c>
      <c r="X108" s="269">
        <f t="shared" si="10"/>
        <v>0.35241460449453882</v>
      </c>
      <c r="Y108" s="269">
        <f t="shared" si="10"/>
        <v>0.34774998326767337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5.5437341838531128E-2</v>
      </c>
      <c r="C109" s="270">
        <f t="shared" si="11"/>
        <v>8.227955616325168E-2</v>
      </c>
      <c r="D109" s="270">
        <f t="shared" si="11"/>
        <v>7.733057302321597E-2</v>
      </c>
      <c r="E109" s="270">
        <f t="shared" si="11"/>
        <v>6.4754646082097314E-2</v>
      </c>
      <c r="F109" s="270">
        <f t="shared" si="11"/>
        <v>6.1798485157798871E-2</v>
      </c>
      <c r="G109" s="270">
        <f t="shared" si="11"/>
        <v>8.4298293600360175E-2</v>
      </c>
      <c r="H109" s="270">
        <f t="shared" si="11"/>
        <v>9.0454798709222295E-2</v>
      </c>
      <c r="I109" s="270">
        <f t="shared" si="11"/>
        <v>8.8239933772957316E-2</v>
      </c>
      <c r="J109" s="270">
        <f t="shared" si="11"/>
        <v>9.9684655520248952E-2</v>
      </c>
      <c r="K109" s="270">
        <f t="shared" si="11"/>
        <v>0.11931128031826399</v>
      </c>
      <c r="L109" s="270">
        <f t="shared" si="11"/>
        <v>0.12255304353702545</v>
      </c>
      <c r="M109" s="270">
        <f t="shared" si="11"/>
        <v>7.3024266320629583E-2</v>
      </c>
      <c r="N109" s="270">
        <f t="shared" si="11"/>
        <v>7.0085901377784976E-2</v>
      </c>
      <c r="O109" s="270">
        <f t="shared" si="11"/>
        <v>7.0146364777999945E-2</v>
      </c>
      <c r="P109" s="270">
        <f t="shared" si="11"/>
        <v>7.1967399771049309E-2</v>
      </c>
      <c r="Q109" s="270">
        <f t="shared" si="11"/>
        <v>7.456952166649293E-2</v>
      </c>
      <c r="R109" s="270">
        <f t="shared" si="11"/>
        <v>7.2395536761056714E-2</v>
      </c>
      <c r="S109" s="270">
        <f t="shared" si="11"/>
        <v>8.2069542067158649E-2</v>
      </c>
      <c r="T109" s="270">
        <f t="shared" si="11"/>
        <v>9.2633598256546143E-2</v>
      </c>
      <c r="U109" s="270">
        <f t="shared" si="11"/>
        <v>9.4973805553988822E-2</v>
      </c>
      <c r="V109" s="270">
        <f t="shared" si="11"/>
        <v>0.1124031678588242</v>
      </c>
      <c r="W109" s="270">
        <f t="shared" si="11"/>
        <v>9.5567829952174277E-2</v>
      </c>
      <c r="X109" s="270">
        <f t="shared" si="11"/>
        <v>8.7823164363527301E-2</v>
      </c>
      <c r="Y109" s="270">
        <f t="shared" si="11"/>
        <v>9.1916273561624198E-2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0.30926452234846857</v>
      </c>
      <c r="C110" s="270">
        <f t="shared" si="12"/>
        <v>0.28820448806938204</v>
      </c>
      <c r="D110" s="270">
        <f t="shared" si="12"/>
        <v>0.26606526893376592</v>
      </c>
      <c r="E110" s="270">
        <f t="shared" si="12"/>
        <v>0.27096137428133382</v>
      </c>
      <c r="F110" s="270">
        <f t="shared" si="12"/>
        <v>0.28365470445611352</v>
      </c>
      <c r="G110" s="270">
        <f t="shared" si="12"/>
        <v>0.25116030210904794</v>
      </c>
      <c r="H110" s="270">
        <f t="shared" si="12"/>
        <v>0.23988495555809586</v>
      </c>
      <c r="I110" s="270">
        <f t="shared" si="12"/>
        <v>0.24365743318623617</v>
      </c>
      <c r="J110" s="270">
        <f t="shared" si="12"/>
        <v>0.21747260948339717</v>
      </c>
      <c r="K110" s="270">
        <f t="shared" si="12"/>
        <v>0.19200187409086197</v>
      </c>
      <c r="L110" s="270">
        <f t="shared" si="12"/>
        <v>0.19497139458027232</v>
      </c>
      <c r="M110" s="270">
        <f t="shared" si="12"/>
        <v>0.28172857473220531</v>
      </c>
      <c r="N110" s="270">
        <f t="shared" si="12"/>
        <v>0.28521633125849905</v>
      </c>
      <c r="O110" s="270">
        <f t="shared" si="12"/>
        <v>0.28699362031279363</v>
      </c>
      <c r="P110" s="270">
        <f t="shared" si="12"/>
        <v>0.28196300497119059</v>
      </c>
      <c r="Q110" s="270">
        <f t="shared" si="12"/>
        <v>0.27973388009609879</v>
      </c>
      <c r="R110" s="270">
        <f t="shared" si="12"/>
        <v>0.28520081965033756</v>
      </c>
      <c r="S110" s="270">
        <f t="shared" si="12"/>
        <v>0.2707306229061911</v>
      </c>
      <c r="T110" s="270">
        <f t="shared" si="12"/>
        <v>0.25689980811782748</v>
      </c>
      <c r="U110" s="270">
        <f t="shared" si="12"/>
        <v>0.25240796603023613</v>
      </c>
      <c r="V110" s="270">
        <f t="shared" si="12"/>
        <v>0.22814001272040399</v>
      </c>
      <c r="W110" s="270">
        <f t="shared" si="12"/>
        <v>0.25100247590461738</v>
      </c>
      <c r="X110" s="270">
        <f t="shared" si="12"/>
        <v>0.26459144013101143</v>
      </c>
      <c r="Y110" s="270">
        <f t="shared" si="12"/>
        <v>0.25583370970604918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0.14714489533942124</v>
      </c>
      <c r="C111" s="269">
        <f t="shared" si="13"/>
        <v>0.14181279046169973</v>
      </c>
      <c r="D111" s="269">
        <f t="shared" si="13"/>
        <v>0.13459981664385862</v>
      </c>
      <c r="E111" s="269">
        <f t="shared" si="13"/>
        <v>0.12962957872506864</v>
      </c>
      <c r="F111" s="269">
        <f t="shared" si="13"/>
        <v>0.13165797212650582</v>
      </c>
      <c r="G111" s="269">
        <f t="shared" si="13"/>
        <v>0.13179507709304039</v>
      </c>
      <c r="H111" s="269">
        <f t="shared" si="13"/>
        <v>0.13681651673730069</v>
      </c>
      <c r="I111" s="269">
        <f t="shared" si="13"/>
        <v>0.13197773424740553</v>
      </c>
      <c r="J111" s="269">
        <f t="shared" si="13"/>
        <v>0.13019073656486591</v>
      </c>
      <c r="K111" s="269">
        <f t="shared" si="13"/>
        <v>0.13580768036740801</v>
      </c>
      <c r="L111" s="269">
        <f t="shared" si="13"/>
        <v>0.13769042160182632</v>
      </c>
      <c r="M111" s="269">
        <f t="shared" si="13"/>
        <v>0.14847322672125357</v>
      </c>
      <c r="N111" s="269">
        <f t="shared" si="13"/>
        <v>0.14974256669724395</v>
      </c>
      <c r="O111" s="269">
        <f t="shared" si="13"/>
        <v>0.14769207882786242</v>
      </c>
      <c r="P111" s="269">
        <f t="shared" si="13"/>
        <v>0.14401246920394911</v>
      </c>
      <c r="Q111" s="269">
        <f t="shared" si="13"/>
        <v>0.14182982522452953</v>
      </c>
      <c r="R111" s="269">
        <f t="shared" si="13"/>
        <v>0.13876141333888095</v>
      </c>
      <c r="S111" s="269">
        <f t="shared" si="13"/>
        <v>0.14086813197125425</v>
      </c>
      <c r="T111" s="269">
        <f t="shared" si="13"/>
        <v>0.13718026589110333</v>
      </c>
      <c r="U111" s="269">
        <f t="shared" si="13"/>
        <v>0.13808867850042916</v>
      </c>
      <c r="V111" s="269">
        <f t="shared" si="13"/>
        <v>0.13880903816331902</v>
      </c>
      <c r="W111" s="269">
        <f t="shared" si="13"/>
        <v>0.13779287714489957</v>
      </c>
      <c r="X111" s="269">
        <f t="shared" si="13"/>
        <v>0.13791949888192581</v>
      </c>
      <c r="Y111" s="269">
        <f t="shared" si="13"/>
        <v>0.14202622875430909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1.6116513531793528E-2</v>
      </c>
      <c r="C112" s="270">
        <f t="shared" si="14"/>
        <v>2.4274847933192879E-2</v>
      </c>
      <c r="D112" s="270">
        <f t="shared" si="14"/>
        <v>2.2873386016078648E-2</v>
      </c>
      <c r="E112" s="270">
        <f t="shared" si="14"/>
        <v>1.9231805862899302E-2</v>
      </c>
      <c r="F112" s="270">
        <f t="shared" si="14"/>
        <v>1.8465986256106407E-2</v>
      </c>
      <c r="G112" s="270">
        <f t="shared" si="14"/>
        <v>2.518914706505597E-2</v>
      </c>
      <c r="H112" s="270">
        <f t="shared" si="14"/>
        <v>2.6945897595749953E-2</v>
      </c>
      <c r="I112" s="270">
        <f t="shared" si="14"/>
        <v>2.6266069640945244E-2</v>
      </c>
      <c r="J112" s="270">
        <f t="shared" si="14"/>
        <v>2.9742499225918213E-2</v>
      </c>
      <c r="K112" s="270">
        <f t="shared" si="14"/>
        <v>3.5651366808260365E-2</v>
      </c>
      <c r="L112" s="270">
        <f t="shared" si="14"/>
        <v>3.6620037074049962E-2</v>
      </c>
      <c r="M112" s="270">
        <f t="shared" si="14"/>
        <v>2.1587113839282177E-2</v>
      </c>
      <c r="N112" s="270">
        <f t="shared" si="14"/>
        <v>2.0833673694240069E-2</v>
      </c>
      <c r="O112" s="270">
        <f t="shared" si="14"/>
        <v>2.0871481356663335E-2</v>
      </c>
      <c r="P112" s="270">
        <f t="shared" si="14"/>
        <v>2.1448237325704684E-2</v>
      </c>
      <c r="Q112" s="270">
        <f t="shared" si="14"/>
        <v>2.2245878824997657E-2</v>
      </c>
      <c r="R112" s="270">
        <f t="shared" si="14"/>
        <v>2.160901639160728E-2</v>
      </c>
      <c r="S112" s="270">
        <f t="shared" si="14"/>
        <v>2.4500221218792518E-2</v>
      </c>
      <c r="T112" s="270">
        <f t="shared" si="14"/>
        <v>2.7671002543204194E-2</v>
      </c>
      <c r="U112" s="270">
        <f t="shared" si="14"/>
        <v>2.8371494317644588E-2</v>
      </c>
      <c r="V112" s="270">
        <f t="shared" si="14"/>
        <v>3.3582195787455915E-2</v>
      </c>
      <c r="W112" s="270">
        <f t="shared" si="14"/>
        <v>2.8553040573294927E-2</v>
      </c>
      <c r="X112" s="270">
        <f t="shared" si="14"/>
        <v>2.6240758092939159E-2</v>
      </c>
      <c r="Y112" s="270">
        <f t="shared" si="14"/>
        <v>2.7360055254933652E-2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3.7615308022647002E-2</v>
      </c>
      <c r="C113" s="270">
        <f t="shared" si="15"/>
        <v>3.0559664338842992E-2</v>
      </c>
      <c r="D113" s="270">
        <f t="shared" si="15"/>
        <v>3.1750778319737757E-2</v>
      </c>
      <c r="E113" s="270">
        <f t="shared" si="15"/>
        <v>2.9218539607329636E-2</v>
      </c>
      <c r="F113" s="270">
        <f t="shared" si="15"/>
        <v>2.8433211272742575E-2</v>
      </c>
      <c r="G113" s="270">
        <f t="shared" si="15"/>
        <v>3.1556797755849554E-2</v>
      </c>
      <c r="H113" s="270">
        <f t="shared" si="15"/>
        <v>3.8046584067041408E-2</v>
      </c>
      <c r="I113" s="270">
        <f t="shared" si="15"/>
        <v>3.2727476613112837E-2</v>
      </c>
      <c r="J113" s="270">
        <f t="shared" si="15"/>
        <v>3.5393499027911571E-2</v>
      </c>
      <c r="K113" s="270">
        <f t="shared" si="15"/>
        <v>4.278429288493061E-2</v>
      </c>
      <c r="L113" s="270">
        <f t="shared" si="15"/>
        <v>4.2811042353612203E-2</v>
      </c>
      <c r="M113" s="270">
        <f t="shared" si="15"/>
        <v>4.221354691611573E-2</v>
      </c>
      <c r="N113" s="270">
        <f t="shared" si="15"/>
        <v>4.3453510108618788E-2</v>
      </c>
      <c r="O113" s="270">
        <f t="shared" si="15"/>
        <v>4.0873436014500157E-2</v>
      </c>
      <c r="P113" s="270">
        <f t="shared" si="15"/>
        <v>3.8194722356843624E-2</v>
      </c>
      <c r="Q113" s="270">
        <f t="shared" si="15"/>
        <v>3.5922531858411197E-2</v>
      </c>
      <c r="R113" s="270">
        <f t="shared" si="15"/>
        <v>3.1882290633066843E-2</v>
      </c>
      <c r="S113" s="270">
        <f t="shared" si="15"/>
        <v>3.5424457689440608E-2</v>
      </c>
      <c r="T113" s="270">
        <f t="shared" si="15"/>
        <v>3.2727759114820551E-2</v>
      </c>
      <c r="U113" s="270">
        <f t="shared" si="15"/>
        <v>3.4280653210893533E-2</v>
      </c>
      <c r="V113" s="270">
        <f t="shared" si="15"/>
        <v>3.7047373427876201E-2</v>
      </c>
      <c r="W113" s="270">
        <f t="shared" si="15"/>
        <v>3.423109408789559E-2</v>
      </c>
      <c r="X113" s="270">
        <f t="shared" si="15"/>
        <v>3.2612933611106225E-2</v>
      </c>
      <c r="Y113" s="270">
        <f t="shared" si="15"/>
        <v>3.8015645407568327E-2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9.3413073784980719E-2</v>
      </c>
      <c r="C114" s="271">
        <f t="shared" si="16"/>
        <v>8.697827818966386E-2</v>
      </c>
      <c r="D114" s="271">
        <f t="shared" si="16"/>
        <v>7.9975652308042211E-2</v>
      </c>
      <c r="E114" s="271">
        <f t="shared" si="16"/>
        <v>8.1179233254839708E-2</v>
      </c>
      <c r="F114" s="271">
        <f t="shared" si="16"/>
        <v>8.475877459765685E-2</v>
      </c>
      <c r="G114" s="271">
        <f t="shared" si="16"/>
        <v>7.5049132272134861E-2</v>
      </c>
      <c r="H114" s="271">
        <f t="shared" si="16"/>
        <v>7.1824035074509338E-2</v>
      </c>
      <c r="I114" s="271">
        <f t="shared" si="16"/>
        <v>7.2984187993347452E-2</v>
      </c>
      <c r="J114" s="271">
        <f t="shared" si="16"/>
        <v>6.5054738311036114E-2</v>
      </c>
      <c r="K114" s="271">
        <f t="shared" si="16"/>
        <v>5.7372020674217025E-2</v>
      </c>
      <c r="L114" s="271">
        <f t="shared" si="16"/>
        <v>5.8259342174164133E-2</v>
      </c>
      <c r="M114" s="271">
        <f t="shared" si="16"/>
        <v>8.4672565965855665E-2</v>
      </c>
      <c r="N114" s="271">
        <f t="shared" si="16"/>
        <v>8.5455382894385076E-2</v>
      </c>
      <c r="O114" s="271">
        <f t="shared" si="16"/>
        <v>8.5947161456698937E-2</v>
      </c>
      <c r="P114" s="271">
        <f t="shared" si="16"/>
        <v>8.4369509521400807E-2</v>
      </c>
      <c r="Q114" s="271">
        <f t="shared" si="16"/>
        <v>8.3661414541120652E-2</v>
      </c>
      <c r="R114" s="271">
        <f t="shared" si="16"/>
        <v>8.5270106314206826E-2</v>
      </c>
      <c r="S114" s="271">
        <f t="shared" si="16"/>
        <v>8.0943453063021142E-2</v>
      </c>
      <c r="T114" s="271">
        <f t="shared" si="16"/>
        <v>7.6781504233078585E-2</v>
      </c>
      <c r="U114" s="271">
        <f t="shared" si="16"/>
        <v>7.5436530971891042E-2</v>
      </c>
      <c r="V114" s="271">
        <f t="shared" si="16"/>
        <v>6.8179468947986918E-2</v>
      </c>
      <c r="W114" s="271">
        <f t="shared" si="16"/>
        <v>7.5008742483709062E-2</v>
      </c>
      <c r="X114" s="271">
        <f t="shared" si="16"/>
        <v>7.9065807177880434E-2</v>
      </c>
      <c r="Y114" s="271">
        <f t="shared" si="16"/>
        <v>7.6650528091807113E-2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0.99999999999999978</v>
      </c>
      <c r="C117" s="232">
        <f t="shared" si="17"/>
        <v>1.0000000000000002</v>
      </c>
      <c r="D117" s="232">
        <f t="shared" si="17"/>
        <v>0.99999999999999989</v>
      </c>
      <c r="E117" s="232">
        <f t="shared" si="17"/>
        <v>1</v>
      </c>
      <c r="F117" s="232">
        <f t="shared" si="17"/>
        <v>1</v>
      </c>
      <c r="G117" s="232">
        <f t="shared" si="17"/>
        <v>1</v>
      </c>
      <c r="H117" s="232">
        <f t="shared" si="17"/>
        <v>1.0000000000000002</v>
      </c>
      <c r="I117" s="232">
        <f t="shared" si="17"/>
        <v>1.0000000000000002</v>
      </c>
      <c r="J117" s="232">
        <f t="shared" si="17"/>
        <v>0.99999999999999978</v>
      </c>
      <c r="K117" s="232">
        <f t="shared" si="17"/>
        <v>0.99999999999999989</v>
      </c>
      <c r="L117" s="232">
        <f t="shared" si="17"/>
        <v>0.99999999999999989</v>
      </c>
      <c r="M117" s="232">
        <f t="shared" si="17"/>
        <v>0.99999999999999989</v>
      </c>
      <c r="N117" s="232">
        <f t="shared" si="17"/>
        <v>0.99999999999999989</v>
      </c>
      <c r="O117" s="232">
        <f t="shared" si="17"/>
        <v>0.99999999999999978</v>
      </c>
      <c r="P117" s="232">
        <f t="shared" si="17"/>
        <v>0.99999999999999989</v>
      </c>
      <c r="Q117" s="232">
        <f t="shared" si="17"/>
        <v>0.99999999999999967</v>
      </c>
      <c r="R117" s="232">
        <f t="shared" si="17"/>
        <v>1</v>
      </c>
      <c r="S117" s="232">
        <f t="shared" si="17"/>
        <v>0.99999999999999989</v>
      </c>
      <c r="T117" s="232">
        <f t="shared" si="17"/>
        <v>1</v>
      </c>
      <c r="U117" s="232">
        <f t="shared" si="17"/>
        <v>0.99999999999999978</v>
      </c>
      <c r="V117" s="232">
        <f t="shared" si="17"/>
        <v>1</v>
      </c>
      <c r="W117" s="232">
        <f t="shared" si="17"/>
        <v>1.0000000000000002</v>
      </c>
      <c r="X117" s="232">
        <f t="shared" si="17"/>
        <v>0.99999999999999944</v>
      </c>
      <c r="Y117" s="232">
        <f t="shared" si="17"/>
        <v>0.99999999999999967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2.153156713881763E-3</v>
      </c>
      <c r="C118" s="266">
        <f t="shared" si="18"/>
        <v>2.167905294656674E-3</v>
      </c>
      <c r="D118" s="266">
        <f t="shared" si="18"/>
        <v>2.1261287525719636E-3</v>
      </c>
      <c r="E118" s="266">
        <f t="shared" si="18"/>
        <v>2.1212402071980586E-3</v>
      </c>
      <c r="F118" s="266">
        <f t="shared" si="18"/>
        <v>2.1344800204950751E-3</v>
      </c>
      <c r="G118" s="266">
        <f t="shared" si="18"/>
        <v>2.1305488014779217E-3</v>
      </c>
      <c r="H118" s="266">
        <f t="shared" si="18"/>
        <v>2.1143513281075012E-3</v>
      </c>
      <c r="I118" s="266">
        <f t="shared" si="18"/>
        <v>2.1225942149675084E-3</v>
      </c>
      <c r="J118" s="266">
        <f t="shared" si="18"/>
        <v>2.0935557755625829E-3</v>
      </c>
      <c r="K118" s="266">
        <f t="shared" si="18"/>
        <v>2.0794054118865144E-3</v>
      </c>
      <c r="L118" s="266">
        <f t="shared" si="18"/>
        <v>2.0968467430278357E-3</v>
      </c>
      <c r="M118" s="266">
        <f t="shared" si="18"/>
        <v>2.1474692470988183E-3</v>
      </c>
      <c r="N118" s="266">
        <f t="shared" si="18"/>
        <v>2.1442467671908168E-3</v>
      </c>
      <c r="O118" s="266">
        <f t="shared" si="18"/>
        <v>2.1555324938865414E-3</v>
      </c>
      <c r="P118" s="266">
        <f t="shared" si="18"/>
        <v>2.1530573013462833E-3</v>
      </c>
      <c r="Q118" s="266">
        <f t="shared" si="18"/>
        <v>2.1574432433665797E-3</v>
      </c>
      <c r="R118" s="266">
        <f t="shared" si="18"/>
        <v>2.162345825428469E-3</v>
      </c>
      <c r="S118" s="266">
        <f t="shared" si="18"/>
        <v>2.1544839421952125E-3</v>
      </c>
      <c r="T118" s="266">
        <f t="shared" si="18"/>
        <v>2.1736693700660325E-3</v>
      </c>
      <c r="U118" s="266">
        <f t="shared" si="18"/>
        <v>2.1655758675446068E-3</v>
      </c>
      <c r="V118" s="266">
        <f t="shared" si="18"/>
        <v>2.153049350056347E-3</v>
      </c>
      <c r="W118" s="266">
        <f t="shared" si="18"/>
        <v>2.162846943854253E-3</v>
      </c>
      <c r="X118" s="266">
        <f t="shared" si="18"/>
        <v>2.1739733513338145E-3</v>
      </c>
      <c r="Y118" s="266">
        <f t="shared" si="18"/>
        <v>2.1544135498865222E-3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4.128585511560211E-4</v>
      </c>
      <c r="C119" s="267">
        <f t="shared" si="19"/>
        <v>4.1568652816813538E-4</v>
      </c>
      <c r="D119" s="267">
        <f t="shared" si="19"/>
        <v>4.0767605567154354E-4</v>
      </c>
      <c r="E119" s="267">
        <f t="shared" si="19"/>
        <v>4.0673869809449445E-4</v>
      </c>
      <c r="F119" s="267">
        <f t="shared" si="19"/>
        <v>4.0927737542352559E-4</v>
      </c>
      <c r="G119" s="267">
        <f t="shared" si="19"/>
        <v>4.085235810632568E-4</v>
      </c>
      <c r="H119" s="267">
        <f t="shared" si="19"/>
        <v>4.0541778511956825E-4</v>
      </c>
      <c r="I119" s="267">
        <f t="shared" si="19"/>
        <v>4.0699832326824301E-4</v>
      </c>
      <c r="J119" s="267">
        <f t="shared" si="19"/>
        <v>4.0143032724488997E-4</v>
      </c>
      <c r="K119" s="267">
        <f t="shared" si="19"/>
        <v>3.9871705579187994E-4</v>
      </c>
      <c r="L119" s="267">
        <f t="shared" si="19"/>
        <v>4.0206135612023649E-4</v>
      </c>
      <c r="M119" s="267">
        <f t="shared" si="19"/>
        <v>4.1176800383049865E-4</v>
      </c>
      <c r="N119" s="267">
        <f t="shared" si="19"/>
        <v>4.1115010715007141E-4</v>
      </c>
      <c r="O119" s="267">
        <f t="shared" si="19"/>
        <v>4.1331409676694403E-4</v>
      </c>
      <c r="P119" s="267">
        <f t="shared" si="19"/>
        <v>4.1283948922936223E-4</v>
      </c>
      <c r="Q119" s="267">
        <f t="shared" si="19"/>
        <v>4.1368047477225378E-4</v>
      </c>
      <c r="R119" s="267">
        <f t="shared" si="19"/>
        <v>4.1462052382393002E-4</v>
      </c>
      <c r="S119" s="267">
        <f t="shared" si="19"/>
        <v>4.1311304148411074E-4</v>
      </c>
      <c r="T119" s="267">
        <f t="shared" si="19"/>
        <v>4.167917648687062E-4</v>
      </c>
      <c r="U119" s="267">
        <f t="shared" si="19"/>
        <v>4.1523987052528448E-4</v>
      </c>
      <c r="V119" s="267">
        <f t="shared" si="19"/>
        <v>4.1283796460367129E-4</v>
      </c>
      <c r="W119" s="267">
        <f t="shared" si="19"/>
        <v>4.1471661112955563E-4</v>
      </c>
      <c r="X119" s="267">
        <f t="shared" si="19"/>
        <v>4.1685005197107314E-4</v>
      </c>
      <c r="Y119" s="267">
        <f t="shared" si="19"/>
        <v>4.1309954406128441E-4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5.7113032298168165E-2</v>
      </c>
      <c r="C120" s="267">
        <f t="shared" si="20"/>
        <v>5.7504242173751732E-2</v>
      </c>
      <c r="D120" s="267">
        <f t="shared" si="20"/>
        <v>5.6396108714627767E-2</v>
      </c>
      <c r="E120" s="267">
        <f t="shared" si="20"/>
        <v>5.6266438798810249E-2</v>
      </c>
      <c r="F120" s="267">
        <f t="shared" si="20"/>
        <v>5.6617628231320737E-2</v>
      </c>
      <c r="G120" s="267">
        <f t="shared" si="20"/>
        <v>5.6513351641860089E-2</v>
      </c>
      <c r="H120" s="267">
        <f t="shared" si="20"/>
        <v>5.6083709519765906E-2</v>
      </c>
      <c r="I120" s="267">
        <f t="shared" si="20"/>
        <v>5.6302354201052E-2</v>
      </c>
      <c r="J120" s="267">
        <f t="shared" si="20"/>
        <v>5.5532102172052254E-2</v>
      </c>
      <c r="K120" s="267">
        <f t="shared" si="20"/>
        <v>5.5156760157951873E-2</v>
      </c>
      <c r="L120" s="267">
        <f t="shared" si="20"/>
        <v>5.5619395925416037E-2</v>
      </c>
      <c r="M120" s="267">
        <f t="shared" si="20"/>
        <v>5.6962170787728708E-2</v>
      </c>
      <c r="N120" s="267">
        <f t="shared" si="20"/>
        <v>5.6876693684330092E-2</v>
      </c>
      <c r="O120" s="267">
        <f t="shared" si="20"/>
        <v>5.7176050470171852E-2</v>
      </c>
      <c r="P120" s="267">
        <f t="shared" si="20"/>
        <v>5.711039535524938E-2</v>
      </c>
      <c r="Q120" s="267">
        <f t="shared" si="20"/>
        <v>5.7226733588620023E-2</v>
      </c>
      <c r="R120" s="267">
        <f t="shared" si="20"/>
        <v>5.7356775831174815E-2</v>
      </c>
      <c r="S120" s="267">
        <f t="shared" si="20"/>
        <v>5.7148237368493213E-2</v>
      </c>
      <c r="T120" s="267">
        <f t="shared" si="20"/>
        <v>5.765713574759216E-2</v>
      </c>
      <c r="U120" s="267">
        <f t="shared" si="20"/>
        <v>5.7442453524077557E-2</v>
      </c>
      <c r="V120" s="267">
        <f t="shared" si="20"/>
        <v>5.711018444525106E-2</v>
      </c>
      <c r="W120" s="267">
        <f t="shared" si="20"/>
        <v>5.7370068125531484E-2</v>
      </c>
      <c r="X120" s="267">
        <f t="shared" si="20"/>
        <v>5.7665198928433962E-2</v>
      </c>
      <c r="Y120" s="267">
        <f t="shared" si="20"/>
        <v>5.7146370194509181E-2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9.8473145666506511E-4</v>
      </c>
      <c r="C121" s="267">
        <f t="shared" si="21"/>
        <v>9.9147661893615562E-4</v>
      </c>
      <c r="D121" s="267">
        <f t="shared" si="21"/>
        <v>9.723704039187915E-4</v>
      </c>
      <c r="E121" s="267">
        <f t="shared" si="21"/>
        <v>9.7013466121786192E-4</v>
      </c>
      <c r="F121" s="267">
        <f t="shared" si="21"/>
        <v>9.7618979903012085E-4</v>
      </c>
      <c r="G121" s="267">
        <f t="shared" si="21"/>
        <v>9.7439188297307141E-4</v>
      </c>
      <c r="H121" s="267">
        <f t="shared" si="21"/>
        <v>9.6698407960998413E-4</v>
      </c>
      <c r="I121" s="267">
        <f t="shared" si="21"/>
        <v>9.7075390738538393E-4</v>
      </c>
      <c r="J121" s="267">
        <f t="shared" si="21"/>
        <v>9.5747337627023841E-4</v>
      </c>
      <c r="K121" s="267">
        <f t="shared" si="21"/>
        <v>9.5100180448670797E-4</v>
      </c>
      <c r="L121" s="267">
        <f t="shared" si="21"/>
        <v>9.5897847767089392E-4</v>
      </c>
      <c r="M121" s="267">
        <f t="shared" si="21"/>
        <v>9.8213033273674387E-4</v>
      </c>
      <c r="N121" s="267">
        <f t="shared" si="21"/>
        <v>9.8065655365070655E-4</v>
      </c>
      <c r="O121" s="267">
        <f t="shared" si="21"/>
        <v>9.8581800335706296E-4</v>
      </c>
      <c r="P121" s="267">
        <f t="shared" si="21"/>
        <v>9.8468599102373823E-4</v>
      </c>
      <c r="Q121" s="267">
        <f t="shared" si="21"/>
        <v>9.8669187152776732E-4</v>
      </c>
      <c r="R121" s="267">
        <f t="shared" si="21"/>
        <v>9.8893403381168274E-4</v>
      </c>
      <c r="S121" s="267">
        <f t="shared" si="21"/>
        <v>9.8533845543203984E-4</v>
      </c>
      <c r="T121" s="267">
        <f t="shared" si="21"/>
        <v>9.941127792943824E-4</v>
      </c>
      <c r="U121" s="267">
        <f t="shared" si="21"/>
        <v>9.9041127142174929E-4</v>
      </c>
      <c r="V121" s="267">
        <f t="shared" si="21"/>
        <v>9.8468235455581631E-4</v>
      </c>
      <c r="W121" s="267">
        <f t="shared" si="21"/>
        <v>9.8916321688702585E-4</v>
      </c>
      <c r="X121" s="267">
        <f t="shared" si="21"/>
        <v>9.9425180304248714E-4</v>
      </c>
      <c r="Y121" s="267">
        <f t="shared" si="21"/>
        <v>9.8530626199241369E-4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2.2544946052145856E-3</v>
      </c>
      <c r="C122" s="268">
        <f t="shared" si="22"/>
        <v>2.2620618534510053E-3</v>
      </c>
      <c r="D122" s="268">
        <f t="shared" si="22"/>
        <v>2.2565745378619758E-3</v>
      </c>
      <c r="E122" s="268">
        <f t="shared" si="22"/>
        <v>2.2577553405302582E-3</v>
      </c>
      <c r="F122" s="268">
        <f t="shared" si="22"/>
        <v>2.25745803181508E-3</v>
      </c>
      <c r="G122" s="268">
        <f t="shared" si="22"/>
        <v>2.2252707635301893E-3</v>
      </c>
      <c r="H122" s="268">
        <f t="shared" si="22"/>
        <v>2.2146497263881783E-3</v>
      </c>
      <c r="I122" s="268">
        <f t="shared" si="22"/>
        <v>2.22557602237201E-3</v>
      </c>
      <c r="J122" s="268">
        <f t="shared" si="22"/>
        <v>2.2196866053483945E-3</v>
      </c>
      <c r="K122" s="268">
        <f t="shared" si="22"/>
        <v>2.1937186655782595E-3</v>
      </c>
      <c r="L122" s="268">
        <f t="shared" si="22"/>
        <v>2.1841751615036442E-3</v>
      </c>
      <c r="M122" s="268">
        <f t="shared" si="22"/>
        <v>2.2191790486310288E-3</v>
      </c>
      <c r="N122" s="268">
        <f t="shared" si="22"/>
        <v>2.2191635404398067E-3</v>
      </c>
      <c r="O122" s="268">
        <f t="shared" si="22"/>
        <v>2.2176230812103936E-3</v>
      </c>
      <c r="P122" s="268">
        <f t="shared" si="22"/>
        <v>2.220013907897393E-3</v>
      </c>
      <c r="Q122" s="268">
        <f t="shared" si="22"/>
        <v>2.2195214020737657E-3</v>
      </c>
      <c r="R122" s="268">
        <f t="shared" si="22"/>
        <v>2.2313617157738402E-3</v>
      </c>
      <c r="S122" s="268">
        <f t="shared" si="22"/>
        <v>2.2168739730186247E-3</v>
      </c>
      <c r="T122" s="268">
        <f t="shared" si="22"/>
        <v>2.195296176483143E-3</v>
      </c>
      <c r="U122" s="268">
        <f t="shared" si="22"/>
        <v>2.1936512418139062E-3</v>
      </c>
      <c r="V122" s="268">
        <f t="shared" si="22"/>
        <v>2.1783931191234891E-3</v>
      </c>
      <c r="W122" s="268">
        <f t="shared" si="22"/>
        <v>2.1947379558108402E-3</v>
      </c>
      <c r="X122" s="268">
        <f t="shared" si="22"/>
        <v>2.2012939977191686E-3</v>
      </c>
      <c r="Y122" s="268">
        <f t="shared" si="22"/>
        <v>2.1985333649267016E-3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5.3160672387468716E-2</v>
      </c>
      <c r="C123" s="269">
        <f t="shared" si="23"/>
        <v>5.1682376717391738E-2</v>
      </c>
      <c r="D123" s="269">
        <f t="shared" si="23"/>
        <v>5.9550111226278984E-2</v>
      </c>
      <c r="E123" s="269">
        <f t="shared" si="23"/>
        <v>6.183972838831979E-2</v>
      </c>
      <c r="F123" s="269">
        <f t="shared" si="23"/>
        <v>5.9670448261839988E-2</v>
      </c>
      <c r="G123" s="269">
        <f t="shared" si="23"/>
        <v>6.4233694446487369E-2</v>
      </c>
      <c r="H123" s="269">
        <f t="shared" si="23"/>
        <v>6.5322973675148346E-2</v>
      </c>
      <c r="I123" s="269">
        <f t="shared" si="23"/>
        <v>6.5032598480744705E-2</v>
      </c>
      <c r="J123" s="269">
        <f t="shared" si="23"/>
        <v>6.9497709770880184E-2</v>
      </c>
      <c r="K123" s="269">
        <f t="shared" si="23"/>
        <v>7.1862651152514709E-2</v>
      </c>
      <c r="L123" s="269">
        <f t="shared" si="23"/>
        <v>7.066481126205286E-2</v>
      </c>
      <c r="M123" s="269">
        <f t="shared" si="23"/>
        <v>5.67224481447407E-2</v>
      </c>
      <c r="N123" s="269">
        <f t="shared" si="23"/>
        <v>5.6235399153841223E-2</v>
      </c>
      <c r="O123" s="269">
        <f t="shared" si="23"/>
        <v>5.578141368270427E-2</v>
      </c>
      <c r="P123" s="269">
        <f t="shared" si="23"/>
        <v>5.7239611245375098E-2</v>
      </c>
      <c r="Q123" s="269">
        <f t="shared" si="23"/>
        <v>5.7743004353584128E-2</v>
      </c>
      <c r="R123" s="269">
        <f t="shared" si="23"/>
        <v>5.6914065116177373E-2</v>
      </c>
      <c r="S123" s="269">
        <f t="shared" si="23"/>
        <v>5.8920636676514544E-2</v>
      </c>
      <c r="T123" s="269">
        <f t="shared" si="23"/>
        <v>6.0607252606602352E-2</v>
      </c>
      <c r="U123" s="269">
        <f t="shared" si="23"/>
        <v>6.1631068255575648E-2</v>
      </c>
      <c r="V123" s="269">
        <f t="shared" si="23"/>
        <v>6.5189803154326487E-2</v>
      </c>
      <c r="W123" s="269">
        <f t="shared" si="23"/>
        <v>6.1987735148513572E-2</v>
      </c>
      <c r="X123" s="269">
        <f t="shared" si="23"/>
        <v>5.9563487640440144E-2</v>
      </c>
      <c r="Y123" s="269">
        <f t="shared" si="23"/>
        <v>6.0996047160862932E-2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0.42365713462385796</v>
      </c>
      <c r="C124" s="269">
        <f t="shared" si="24"/>
        <v>0.42655907921088382</v>
      </c>
      <c r="D124" s="269">
        <f t="shared" si="24"/>
        <v>0.41833908760507382</v>
      </c>
      <c r="E124" s="269">
        <f t="shared" si="24"/>
        <v>0.41737721283198626</v>
      </c>
      <c r="F124" s="269">
        <f t="shared" si="24"/>
        <v>0.41998229091487993</v>
      </c>
      <c r="G124" s="269">
        <f t="shared" si="24"/>
        <v>0.41920878057369171</v>
      </c>
      <c r="H124" s="269">
        <f t="shared" si="24"/>
        <v>0.41602175052055318</v>
      </c>
      <c r="I124" s="269">
        <f t="shared" si="24"/>
        <v>0.4176436286707243</v>
      </c>
      <c r="J124" s="269">
        <f t="shared" si="24"/>
        <v>0.4119299980961712</v>
      </c>
      <c r="K124" s="269">
        <f t="shared" si="24"/>
        <v>0.40914575926662455</v>
      </c>
      <c r="L124" s="269">
        <f t="shared" si="24"/>
        <v>0.41257753194146918</v>
      </c>
      <c r="M124" s="269">
        <f t="shared" si="24"/>
        <v>0.42253806332496163</v>
      </c>
      <c r="N124" s="269">
        <f t="shared" si="24"/>
        <v>0.42190400515566773</v>
      </c>
      <c r="O124" s="269">
        <f t="shared" si="24"/>
        <v>0.42412459532601299</v>
      </c>
      <c r="P124" s="269">
        <f t="shared" si="24"/>
        <v>0.42363757412013103</v>
      </c>
      <c r="Q124" s="269">
        <f t="shared" si="24"/>
        <v>0.42450055618593485</v>
      </c>
      <c r="R124" s="269">
        <f t="shared" si="24"/>
        <v>0.42546519283091622</v>
      </c>
      <c r="S124" s="269">
        <f t="shared" si="24"/>
        <v>0.42391828131171516</v>
      </c>
      <c r="T124" s="269">
        <f t="shared" si="24"/>
        <v>0.42769322409496979</v>
      </c>
      <c r="U124" s="269">
        <f t="shared" si="24"/>
        <v>0.42610073894737616</v>
      </c>
      <c r="V124" s="269">
        <f t="shared" si="24"/>
        <v>0.42363600961686509</v>
      </c>
      <c r="W124" s="269">
        <f t="shared" si="24"/>
        <v>0.42556379336240874</v>
      </c>
      <c r="X124" s="269">
        <f t="shared" si="24"/>
        <v>0.42775303573434426</v>
      </c>
      <c r="Y124" s="269">
        <f t="shared" si="24"/>
        <v>0.42390443085503127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0.36961533142913372</v>
      </c>
      <c r="C125" s="269">
        <f t="shared" si="25"/>
        <v>0.37196299139569805</v>
      </c>
      <c r="D125" s="269">
        <f t="shared" si="25"/>
        <v>0.37148736238146307</v>
      </c>
      <c r="E125" s="269">
        <f t="shared" si="25"/>
        <v>0.37160949465590076</v>
      </c>
      <c r="F125" s="269">
        <f t="shared" si="25"/>
        <v>0.37188908745356514</v>
      </c>
      <c r="G125" s="269">
        <f t="shared" si="25"/>
        <v>0.36675583177594623</v>
      </c>
      <c r="H125" s="269">
        <f t="shared" si="25"/>
        <v>0.36493932869697021</v>
      </c>
      <c r="I125" s="269">
        <f t="shared" si="25"/>
        <v>0.36668166196052571</v>
      </c>
      <c r="J125" s="269">
        <f t="shared" si="25"/>
        <v>0.36600282582239269</v>
      </c>
      <c r="K125" s="269">
        <f t="shared" si="25"/>
        <v>0.36205336210877936</v>
      </c>
      <c r="L125" s="269">
        <f t="shared" si="25"/>
        <v>0.36036714760654509</v>
      </c>
      <c r="M125" s="269">
        <f t="shared" si="25"/>
        <v>0.36506692844832267</v>
      </c>
      <c r="N125" s="269">
        <f t="shared" si="25"/>
        <v>0.36550227648994299</v>
      </c>
      <c r="O125" s="269">
        <f t="shared" si="25"/>
        <v>0.36527073519874564</v>
      </c>
      <c r="P125" s="269">
        <f t="shared" si="25"/>
        <v>0.36575203693015429</v>
      </c>
      <c r="Q125" s="269">
        <f t="shared" si="25"/>
        <v>0.36575523722420289</v>
      </c>
      <c r="R125" s="269">
        <f t="shared" si="25"/>
        <v>0.36777501499690457</v>
      </c>
      <c r="S125" s="269">
        <f t="shared" si="25"/>
        <v>0.36552970229301313</v>
      </c>
      <c r="T125" s="269">
        <f t="shared" si="25"/>
        <v>0.36195055863249281</v>
      </c>
      <c r="U125" s="269">
        <f t="shared" si="25"/>
        <v>0.36168133925149348</v>
      </c>
      <c r="V125" s="269">
        <f t="shared" si="25"/>
        <v>0.359284133063137</v>
      </c>
      <c r="W125" s="269">
        <f t="shared" si="25"/>
        <v>0.36187270997419629</v>
      </c>
      <c r="X125" s="269">
        <f t="shared" si="25"/>
        <v>0.36293465484512161</v>
      </c>
      <c r="Y125" s="269">
        <f t="shared" si="25"/>
        <v>0.36224153812322146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5.6184224675891549E-2</v>
      </c>
      <c r="C126" s="270">
        <f t="shared" si="26"/>
        <v>8.2608010567861392E-2</v>
      </c>
      <c r="D126" s="270">
        <f t="shared" si="26"/>
        <v>8.3656605857913624E-2</v>
      </c>
      <c r="E126" s="270">
        <f t="shared" si="26"/>
        <v>7.1677965445735597E-2</v>
      </c>
      <c r="F126" s="270">
        <f t="shared" si="26"/>
        <v>6.6527630782717631E-2</v>
      </c>
      <c r="G126" s="270">
        <f t="shared" si="26"/>
        <v>9.216306030647925E-2</v>
      </c>
      <c r="H126" s="270">
        <f t="shared" si="26"/>
        <v>9.99289764308849E-2</v>
      </c>
      <c r="I126" s="270">
        <f t="shared" si="26"/>
        <v>9.7487864587768341E-2</v>
      </c>
      <c r="J126" s="270">
        <f t="shared" si="26"/>
        <v>0.11503714288595421</v>
      </c>
      <c r="K126" s="270">
        <f t="shared" si="26"/>
        <v>0.13875754867705081</v>
      </c>
      <c r="L126" s="270">
        <f t="shared" si="26"/>
        <v>0.1390887926353051</v>
      </c>
      <c r="M126" s="270">
        <f t="shared" si="26"/>
        <v>7.5147374517838303E-2</v>
      </c>
      <c r="N126" s="270">
        <f t="shared" si="26"/>
        <v>7.2097932831323402E-2</v>
      </c>
      <c r="O126" s="270">
        <f t="shared" si="26"/>
        <v>7.1743336796818186E-2</v>
      </c>
      <c r="P126" s="270">
        <f t="shared" si="26"/>
        <v>7.4371183447768358E-2</v>
      </c>
      <c r="Q126" s="270">
        <f t="shared" si="26"/>
        <v>7.6979766356008936E-2</v>
      </c>
      <c r="R126" s="270">
        <f t="shared" si="26"/>
        <v>7.4456210586708899E-2</v>
      </c>
      <c r="S126" s="270">
        <f t="shared" si="26"/>
        <v>8.5030729170431335E-2</v>
      </c>
      <c r="T126" s="270">
        <f t="shared" si="26"/>
        <v>9.5924401003271223E-2</v>
      </c>
      <c r="U126" s="270">
        <f t="shared" si="26"/>
        <v>9.888329209078596E-2</v>
      </c>
      <c r="V126" s="270">
        <f t="shared" si="26"/>
        <v>0.11858899846127535</v>
      </c>
      <c r="W126" s="270">
        <f t="shared" si="26"/>
        <v>9.9787515048784609E-2</v>
      </c>
      <c r="X126" s="270">
        <f t="shared" si="26"/>
        <v>9.0444804043803756E-2</v>
      </c>
      <c r="Y126" s="270">
        <f t="shared" si="26"/>
        <v>9.5746639584706264E-2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0.31343110675324221</v>
      </c>
      <c r="C127" s="270">
        <f t="shared" si="27"/>
        <v>0.28935498082783678</v>
      </c>
      <c r="D127" s="270">
        <f t="shared" si="27"/>
        <v>0.28783075652354961</v>
      </c>
      <c r="E127" s="270">
        <f t="shared" si="27"/>
        <v>0.2999315292101653</v>
      </c>
      <c r="F127" s="270">
        <f t="shared" si="27"/>
        <v>0.30536145667084758</v>
      </c>
      <c r="G127" s="270">
        <f t="shared" si="27"/>
        <v>0.27459277146946715</v>
      </c>
      <c r="H127" s="270">
        <f t="shared" si="27"/>
        <v>0.26501035226608549</v>
      </c>
      <c r="I127" s="270">
        <f t="shared" si="27"/>
        <v>0.26919379737275756</v>
      </c>
      <c r="J127" s="270">
        <f t="shared" si="27"/>
        <v>0.25096568293643839</v>
      </c>
      <c r="K127" s="270">
        <f t="shared" si="27"/>
        <v>0.22329581343172875</v>
      </c>
      <c r="L127" s="270">
        <f t="shared" si="27"/>
        <v>0.22127835497124002</v>
      </c>
      <c r="M127" s="270">
        <f t="shared" si="27"/>
        <v>0.28991955393048441</v>
      </c>
      <c r="N127" s="270">
        <f t="shared" si="27"/>
        <v>0.29340434365861962</v>
      </c>
      <c r="O127" s="270">
        <f t="shared" si="27"/>
        <v>0.29352739840192749</v>
      </c>
      <c r="P127" s="270">
        <f t="shared" si="27"/>
        <v>0.29138085348238607</v>
      </c>
      <c r="Q127" s="270">
        <f t="shared" si="27"/>
        <v>0.28877547086819411</v>
      </c>
      <c r="R127" s="270">
        <f t="shared" si="27"/>
        <v>0.29331880441019559</v>
      </c>
      <c r="S127" s="270">
        <f t="shared" si="27"/>
        <v>0.28049897312258165</v>
      </c>
      <c r="T127" s="270">
        <f t="shared" si="27"/>
        <v>0.26602615762922149</v>
      </c>
      <c r="U127" s="270">
        <f t="shared" si="27"/>
        <v>0.26279804716070754</v>
      </c>
      <c r="V127" s="270">
        <f t="shared" si="27"/>
        <v>0.24069513460186165</v>
      </c>
      <c r="W127" s="270">
        <f t="shared" si="27"/>
        <v>0.26208519492541171</v>
      </c>
      <c r="X127" s="270">
        <f t="shared" si="27"/>
        <v>0.27248985080131788</v>
      </c>
      <c r="Y127" s="270">
        <f t="shared" si="27"/>
        <v>0.26649489853851521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9.064858793445367E-2</v>
      </c>
      <c r="C128" s="269">
        <f t="shared" si="28"/>
        <v>8.6454180207062706E-2</v>
      </c>
      <c r="D128" s="269">
        <f t="shared" si="28"/>
        <v>8.8464580322531891E-2</v>
      </c>
      <c r="E128" s="269">
        <f t="shared" si="28"/>
        <v>8.7151256417942219E-2</v>
      </c>
      <c r="F128" s="269">
        <f t="shared" si="28"/>
        <v>8.6063139911630337E-2</v>
      </c>
      <c r="G128" s="269">
        <f t="shared" si="28"/>
        <v>8.7549606532970073E-2</v>
      </c>
      <c r="H128" s="269">
        <f t="shared" si="28"/>
        <v>9.1930834668337097E-2</v>
      </c>
      <c r="I128" s="269">
        <f t="shared" si="28"/>
        <v>8.8613834218960033E-2</v>
      </c>
      <c r="J128" s="269">
        <f t="shared" si="28"/>
        <v>9.1365218054077366E-2</v>
      </c>
      <c r="K128" s="269">
        <f t="shared" si="28"/>
        <v>9.6158624376385948E-2</v>
      </c>
      <c r="L128" s="269">
        <f t="shared" si="28"/>
        <v>9.5129051526194108E-2</v>
      </c>
      <c r="M128" s="269">
        <f t="shared" si="28"/>
        <v>9.294984266194907E-2</v>
      </c>
      <c r="N128" s="269">
        <f t="shared" si="28"/>
        <v>9.3726408547786411E-2</v>
      </c>
      <c r="O128" s="269">
        <f t="shared" si="28"/>
        <v>9.1874917647144089E-2</v>
      </c>
      <c r="P128" s="269">
        <f t="shared" si="28"/>
        <v>9.0489785659593161E-2</v>
      </c>
      <c r="Q128" s="269">
        <f t="shared" si="28"/>
        <v>8.899713165591723E-2</v>
      </c>
      <c r="R128" s="269">
        <f t="shared" si="28"/>
        <v>8.6691689125989249E-2</v>
      </c>
      <c r="S128" s="269">
        <f t="shared" si="28"/>
        <v>8.8713332938133979E-2</v>
      </c>
      <c r="T128" s="269">
        <f t="shared" si="28"/>
        <v>8.6311958827630667E-2</v>
      </c>
      <c r="U128" s="269">
        <f t="shared" si="28"/>
        <v>8.7379521770171456E-2</v>
      </c>
      <c r="V128" s="269">
        <f t="shared" si="28"/>
        <v>8.9050906932081023E-2</v>
      </c>
      <c r="W128" s="269">
        <f t="shared" si="28"/>
        <v>8.7444228661668316E-2</v>
      </c>
      <c r="X128" s="269">
        <f t="shared" si="28"/>
        <v>8.6297253647593011E-2</v>
      </c>
      <c r="Y128" s="269">
        <f t="shared" si="28"/>
        <v>8.9960260945507978E-2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9.8611341572344569E-3</v>
      </c>
      <c r="C129" s="270">
        <f t="shared" si="29"/>
        <v>1.4713992049957993E-2</v>
      </c>
      <c r="D129" s="270">
        <f t="shared" si="29"/>
        <v>1.493905916799783E-2</v>
      </c>
      <c r="E129" s="270">
        <f t="shared" si="29"/>
        <v>1.2852232632019091E-2</v>
      </c>
      <c r="F129" s="270">
        <f t="shared" si="29"/>
        <v>1.200163768996235E-2</v>
      </c>
      <c r="G129" s="270">
        <f t="shared" si="29"/>
        <v>1.6626289636092924E-2</v>
      </c>
      <c r="H129" s="270">
        <f t="shared" si="29"/>
        <v>1.7971993735643479E-2</v>
      </c>
      <c r="I129" s="270">
        <f t="shared" si="29"/>
        <v>1.7519602632847936E-2</v>
      </c>
      <c r="J129" s="270">
        <f t="shared" si="29"/>
        <v>2.072196851515469E-2</v>
      </c>
      <c r="K129" s="270">
        <f t="shared" si="29"/>
        <v>2.5031972525946175E-2</v>
      </c>
      <c r="L129" s="270">
        <f t="shared" si="29"/>
        <v>2.5091729200386326E-2</v>
      </c>
      <c r="M129" s="270">
        <f t="shared" si="29"/>
        <v>1.3411735118081788E-2</v>
      </c>
      <c r="N129" s="270">
        <f t="shared" si="29"/>
        <v>1.2939031902193091E-2</v>
      </c>
      <c r="O129" s="270">
        <f t="shared" si="29"/>
        <v>1.2887641688084511E-2</v>
      </c>
      <c r="P129" s="270">
        <f t="shared" si="29"/>
        <v>1.3381483512737914E-2</v>
      </c>
      <c r="Q129" s="270">
        <f t="shared" si="29"/>
        <v>1.3864639274192053E-2</v>
      </c>
      <c r="R129" s="270">
        <f t="shared" si="29"/>
        <v>1.3417385932950323E-2</v>
      </c>
      <c r="S129" s="270">
        <f t="shared" si="29"/>
        <v>1.5325253781962098E-2</v>
      </c>
      <c r="T129" s="270">
        <f t="shared" si="29"/>
        <v>1.7299327965813606E-2</v>
      </c>
      <c r="U129" s="270">
        <f t="shared" si="29"/>
        <v>1.7833848098313072E-2</v>
      </c>
      <c r="V129" s="270">
        <f t="shared" si="29"/>
        <v>2.1390390621661561E-2</v>
      </c>
      <c r="W129" s="270">
        <f t="shared" si="29"/>
        <v>1.7999507481244778E-2</v>
      </c>
      <c r="X129" s="270">
        <f t="shared" si="29"/>
        <v>1.6315286133776762E-2</v>
      </c>
      <c r="Y129" s="270">
        <f t="shared" si="29"/>
        <v>1.7206473808039045E-2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2.3631242490197518E-2</v>
      </c>
      <c r="C130" s="270">
        <f t="shared" si="30"/>
        <v>1.9019046614883864E-2</v>
      </c>
      <c r="D130" s="270">
        <f t="shared" si="30"/>
        <v>2.1291846569178954E-2</v>
      </c>
      <c r="E130" s="270">
        <f t="shared" si="30"/>
        <v>2.0048559834803952E-2</v>
      </c>
      <c r="F130" s="270">
        <f t="shared" si="30"/>
        <v>1.8974051724412484E-2</v>
      </c>
      <c r="G130" s="270">
        <f t="shared" si="30"/>
        <v>2.1386561766927641E-2</v>
      </c>
      <c r="H130" s="270">
        <f t="shared" si="30"/>
        <v>2.6054661684594815E-2</v>
      </c>
      <c r="I130" s="270">
        <f t="shared" si="30"/>
        <v>2.2413405348932307E-2</v>
      </c>
      <c r="J130" s="270">
        <f t="shared" si="30"/>
        <v>2.5318805590776247E-2</v>
      </c>
      <c r="K130" s="270">
        <f t="shared" si="30"/>
        <v>3.0843908891416218E-2</v>
      </c>
      <c r="L130" s="270">
        <f t="shared" si="30"/>
        <v>3.0118530483222061E-2</v>
      </c>
      <c r="M130" s="270">
        <f t="shared" si="30"/>
        <v>2.6932370854977662E-2</v>
      </c>
      <c r="N130" s="270">
        <f t="shared" si="30"/>
        <v>2.7714167296525302E-2</v>
      </c>
      <c r="O130" s="270">
        <f t="shared" si="30"/>
        <v>2.5916954689876724E-2</v>
      </c>
      <c r="P130" s="270">
        <f t="shared" si="30"/>
        <v>2.4470447413432923E-2</v>
      </c>
      <c r="Q130" s="270">
        <f t="shared" si="30"/>
        <v>2.2990909533675725E-2</v>
      </c>
      <c r="R130" s="270">
        <f t="shared" si="30"/>
        <v>2.0328722319409936E-2</v>
      </c>
      <c r="S130" s="270">
        <f t="shared" si="30"/>
        <v>2.2756742030625984E-2</v>
      </c>
      <c r="T130" s="270">
        <f t="shared" si="30"/>
        <v>2.101045163601431E-2</v>
      </c>
      <c r="U130" s="270">
        <f t="shared" si="30"/>
        <v>2.212752856627187E-2</v>
      </c>
      <c r="V130" s="270">
        <f t="shared" si="30"/>
        <v>2.4233175156043833E-2</v>
      </c>
      <c r="W130" s="270">
        <f t="shared" si="30"/>
        <v>2.2160074978609792E-2</v>
      </c>
      <c r="X130" s="270">
        <f t="shared" si="30"/>
        <v>2.0822516291549638E-2</v>
      </c>
      <c r="Y130" s="270">
        <f t="shared" si="30"/>
        <v>2.4549012267863535E-2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5.7156211287021697E-2</v>
      </c>
      <c r="C131" s="271">
        <f t="shared" si="31"/>
        <v>5.2721141542220858E-2</v>
      </c>
      <c r="D131" s="271">
        <f t="shared" si="31"/>
        <v>5.2233674585355112E-2</v>
      </c>
      <c r="E131" s="271">
        <f t="shared" si="31"/>
        <v>5.4250463951119168E-2</v>
      </c>
      <c r="F131" s="271">
        <f t="shared" si="31"/>
        <v>5.5087450497255518E-2</v>
      </c>
      <c r="G131" s="271">
        <f t="shared" si="31"/>
        <v>4.9536755129949518E-2</v>
      </c>
      <c r="H131" s="271">
        <f t="shared" si="31"/>
        <v>4.790417924809879E-2</v>
      </c>
      <c r="I131" s="271">
        <f t="shared" si="31"/>
        <v>4.86808262371798E-2</v>
      </c>
      <c r="J131" s="271">
        <f t="shared" si="31"/>
        <v>4.5324443948146442E-2</v>
      </c>
      <c r="K131" s="271">
        <f t="shared" si="31"/>
        <v>4.0282742959023558E-2</v>
      </c>
      <c r="L131" s="271">
        <f t="shared" si="31"/>
        <v>3.9918791842585712E-2</v>
      </c>
      <c r="M131" s="271">
        <f t="shared" si="31"/>
        <v>5.2605736688889626E-2</v>
      </c>
      <c r="N131" s="271">
        <f t="shared" si="31"/>
        <v>5.3073209349068021E-2</v>
      </c>
      <c r="O131" s="271">
        <f t="shared" si="31"/>
        <v>5.3070321269182853E-2</v>
      </c>
      <c r="P131" s="271">
        <f t="shared" si="31"/>
        <v>5.2637854733422321E-2</v>
      </c>
      <c r="Q131" s="271">
        <f t="shared" si="31"/>
        <v>5.2141582848049449E-2</v>
      </c>
      <c r="R131" s="271">
        <f t="shared" si="31"/>
        <v>5.2945580873628981E-2</v>
      </c>
      <c r="S131" s="271">
        <f t="shared" si="31"/>
        <v>5.0631337125545899E-2</v>
      </c>
      <c r="T131" s="271">
        <f t="shared" si="31"/>
        <v>4.8002179225802757E-2</v>
      </c>
      <c r="U131" s="271">
        <f t="shared" si="31"/>
        <v>4.7418145105586514E-2</v>
      </c>
      <c r="V131" s="271">
        <f t="shared" si="31"/>
        <v>4.3427341154375639E-2</v>
      </c>
      <c r="W131" s="271">
        <f t="shared" si="31"/>
        <v>4.7284646201813739E-2</v>
      </c>
      <c r="X131" s="271">
        <f t="shared" si="31"/>
        <v>4.9159451222266601E-2</v>
      </c>
      <c r="Y131" s="271">
        <f t="shared" si="31"/>
        <v>4.8204774869605393E-2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341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>IF(B$5=0,0,B$5/ISI_fec!B$5)</f>
        <v>0.48502753654882075</v>
      </c>
      <c r="C136" s="272">
        <f>IF(C$5=0,0,C$5/ISI_fec!C$5)</f>
        <v>0.48200526950307165</v>
      </c>
      <c r="D136" s="272">
        <f>IF(D$5=0,0,D$5/ISI_fec!D$5)</f>
        <v>0.47848210907474453</v>
      </c>
      <c r="E136" s="272">
        <f>IF(E$5=0,0,E$5/ISI_fec!E$5)</f>
        <v>0.48230656736330951</v>
      </c>
      <c r="F136" s="272">
        <f>IF(F$5=0,0,F$5/ISI_fec!F$5)</f>
        <v>0.48460515778445218</v>
      </c>
      <c r="G136" s="272">
        <f>IF(G$5=0,0,G$5/ISI_fec!G$5)</f>
        <v>0.47832275882759973</v>
      </c>
      <c r="H136" s="272">
        <f>IF(H$5=0,0,H$5/ISI_fec!H$5)</f>
        <v>0.47517105336141618</v>
      </c>
      <c r="I136" s="272">
        <f>IF(I$5=0,0,I$5/ISI_fec!I$5)</f>
        <v>0.47645789046573606</v>
      </c>
      <c r="J136" s="272">
        <f>IF(J$5=0,0,J$5/ISI_fec!J$5)</f>
        <v>0.47186831862735334</v>
      </c>
      <c r="K136" s="272">
        <f>IF(K$5=0,0,K$5/ISI_fec!K$5)</f>
        <v>0.46663256983647639</v>
      </c>
      <c r="L136" s="272">
        <f>IF(L$5=0,0,L$5/ISI_fec!L$5)</f>
        <v>0.46724385065428187</v>
      </c>
      <c r="M136" s="272">
        <f>IF(M$5=0,0,M$5/ISI_fec!M$5)</f>
        <v>0.48284445964734768</v>
      </c>
      <c r="N136" s="272">
        <f>IF(N$5=0,0,N$5/ISI_fec!N$5)</f>
        <v>0.48353491309104774</v>
      </c>
      <c r="O136" s="272">
        <f>IF(O$5=0,0,O$5/ISI_fec!O$5)</f>
        <v>0.49415953508240745</v>
      </c>
      <c r="P136" s="272">
        <f>IF(P$5=0,0,P$5/ISI_fec!P$5)</f>
        <v>0.49353544709973096</v>
      </c>
      <c r="Q136" s="272">
        <f>IF(Q$5=0,0,Q$5/ISI_fec!Q$5)</f>
        <v>0.49317479810524895</v>
      </c>
      <c r="R136" s="272">
        <f>IF(R$5=0,0,R$5/ISI_fec!R$5)</f>
        <v>0.49351606476255921</v>
      </c>
      <c r="S136" s="272">
        <f>IF(S$5=0,0,S$5/ISI_fec!S$5)</f>
        <v>0.50280802064639551</v>
      </c>
      <c r="T136" s="272">
        <f>IF(T$5=0,0,T$5/ISI_fec!T$5)</f>
        <v>0.5034821344058209</v>
      </c>
      <c r="U136" s="272">
        <f>IF(U$5=0,0,U$5/ISI_fec!U$5)</f>
        <v>0.50081053948382226</v>
      </c>
      <c r="V136" s="272">
        <f>IF(V$5=0,0,V$5/ISI_fec!V$5)</f>
        <v>0.49513128534697415</v>
      </c>
      <c r="W136" s="272">
        <f>IF(W$5=0,0,W$5/ISI_fec!W$5)</f>
        <v>0.50061903352124715</v>
      </c>
      <c r="X136" s="272">
        <f>IF(X$5=0,0,X$5/ISI_fec!X$5)</f>
        <v>0.50456737562264864</v>
      </c>
      <c r="Y136" s="272">
        <f>IF(Y$5=0,0,Y$5/ISI_fec!Y$5)</f>
        <v>0.50215053984286728</v>
      </c>
      <c r="DA136" s="111"/>
    </row>
    <row r="137" spans="1:105" ht="12" customHeight="1" x14ac:dyDescent="0.25">
      <c r="A137" s="55" t="s">
        <v>91</v>
      </c>
      <c r="B137" s="273">
        <f>IF(B$6=0,0,B$6/ISI_fec!B$6)</f>
        <v>0.3972080601873289</v>
      </c>
      <c r="C137" s="273">
        <f>IF(C$6=0,0,C$6/ISI_fec!C$6)</f>
        <v>0.39720806018732874</v>
      </c>
      <c r="D137" s="273">
        <f>IF(D$6=0,0,D$6/ISI_fec!D$6)</f>
        <v>0.39720806018732885</v>
      </c>
      <c r="E137" s="273">
        <f>IF(E$6=0,0,E$6/ISI_fec!E$6)</f>
        <v>0.39874827493511211</v>
      </c>
      <c r="F137" s="273">
        <f>IF(F$6=0,0,F$6/ISI_fec!F$6)</f>
        <v>0.39874827493511239</v>
      </c>
      <c r="G137" s="273">
        <f>IF(G$6=0,0,G$6/ISI_fec!G$6)</f>
        <v>0.39874827493511217</v>
      </c>
      <c r="H137" s="273">
        <f>IF(H$6=0,0,H$6/ISI_fec!H$6)</f>
        <v>0.39874827493511233</v>
      </c>
      <c r="I137" s="273">
        <f>IF(I$6=0,0,I$6/ISI_fec!I$6)</f>
        <v>0.39874827493511222</v>
      </c>
      <c r="J137" s="273">
        <f>IF(J$6=0,0,J$6/ISI_fec!J$6)</f>
        <v>0.39874827493511217</v>
      </c>
      <c r="K137" s="273">
        <f>IF(K$6=0,0,K$6/ISI_fec!K$6)</f>
        <v>0.39874827493511217</v>
      </c>
      <c r="L137" s="273">
        <f>IF(L$6=0,0,L$6/ISI_fec!L$6)</f>
        <v>0.39874827493511228</v>
      </c>
      <c r="M137" s="273">
        <f>IF(M$6=0,0,M$6/ISI_fec!M$6)</f>
        <v>0.39874827493511233</v>
      </c>
      <c r="N137" s="273">
        <f>IF(N$6=0,0,N$6/ISI_fec!N$6)</f>
        <v>0.39874827493511222</v>
      </c>
      <c r="O137" s="273">
        <f>IF(O$6=0,0,O$6/ISI_fec!O$6)</f>
        <v>0.40725010978329768</v>
      </c>
      <c r="P137" s="273">
        <f>IF(P$6=0,0,P$6/ISI_fec!P$6)</f>
        <v>0.40725010978329768</v>
      </c>
      <c r="Q137" s="273">
        <f>IF(Q$6=0,0,Q$6/ISI_fec!Q$6)</f>
        <v>0.40725010978329773</v>
      </c>
      <c r="R137" s="273">
        <f>IF(R$6=0,0,R$6/ISI_fec!R$6)</f>
        <v>0.40725010978329773</v>
      </c>
      <c r="S137" s="273">
        <f>IF(S$6=0,0,S$6/ISI_fec!S$6)</f>
        <v>0.41792276985491494</v>
      </c>
      <c r="T137" s="273">
        <f>IF(T$6=0,0,T$6/ISI_fec!T$6)</f>
        <v>0.41792276985491483</v>
      </c>
      <c r="U137" s="273">
        <f>IF(U$6=0,0,U$6/ISI_fec!U$6)</f>
        <v>0.41792276985491483</v>
      </c>
      <c r="V137" s="273">
        <f>IF(V$6=0,0,V$6/ISI_fec!V$6)</f>
        <v>0.41792276985491478</v>
      </c>
      <c r="W137" s="273">
        <f>IF(W$6=0,0,W$6/ISI_fec!W$6)</f>
        <v>0.41792276985491483</v>
      </c>
      <c r="X137" s="273">
        <f>IF(X$6=0,0,X$6/ISI_fec!X$6)</f>
        <v>0.41792276985491489</v>
      </c>
      <c r="Y137" s="273">
        <f>IF(Y$6=0,0,Y$6/ISI_fec!Y$6)</f>
        <v>0.41792276985491483</v>
      </c>
      <c r="DA137" s="76"/>
    </row>
    <row r="138" spans="1:105" ht="12" customHeight="1" x14ac:dyDescent="0.25">
      <c r="A138" s="173" t="s">
        <v>92</v>
      </c>
      <c r="B138" s="274">
        <f>IF(B$7=0,0,B$7/ISI_fec!B$7)</f>
        <v>0.10301768055014862</v>
      </c>
      <c r="C138" s="274">
        <f>IF(C$7=0,0,C$7/ISI_fec!C$7)</f>
        <v>0.10301768055014862</v>
      </c>
      <c r="D138" s="274">
        <f>IF(D$7=0,0,D$7/ISI_fec!D$7)</f>
        <v>0.10301768055014864</v>
      </c>
      <c r="E138" s="274">
        <f>IF(E$7=0,0,E$7/ISI_fec!E$7)</f>
        <v>0.10341714210888675</v>
      </c>
      <c r="F138" s="274">
        <f>IF(F$7=0,0,F$7/ISI_fec!F$7)</f>
        <v>0.10341714210888675</v>
      </c>
      <c r="G138" s="274">
        <f>IF(G$7=0,0,G$7/ISI_fec!G$7)</f>
        <v>0.10341714210888681</v>
      </c>
      <c r="H138" s="274">
        <f>IF(H$7=0,0,H$7/ISI_fec!H$7)</f>
        <v>0.10341714210888674</v>
      </c>
      <c r="I138" s="274">
        <f>IF(I$7=0,0,I$7/ISI_fec!I$7)</f>
        <v>0.10341714210888672</v>
      </c>
      <c r="J138" s="274">
        <f>IF(J$7=0,0,J$7/ISI_fec!J$7)</f>
        <v>0.10341714210888676</v>
      </c>
      <c r="K138" s="274">
        <f>IF(K$7=0,0,K$7/ISI_fec!K$7)</f>
        <v>0.10341714210888669</v>
      </c>
      <c r="L138" s="274">
        <f>IF(L$7=0,0,L$7/ISI_fec!L$7)</f>
        <v>0.10341714210888679</v>
      </c>
      <c r="M138" s="274">
        <f>IF(M$7=0,0,M$7/ISI_fec!M$7)</f>
        <v>0.10341714210888674</v>
      </c>
      <c r="N138" s="274">
        <f>IF(N$7=0,0,N$7/ISI_fec!N$7)</f>
        <v>0.10341714210888676</v>
      </c>
      <c r="O138" s="274">
        <f>IF(O$7=0,0,O$7/ISI_fec!O$7)</f>
        <v>0.10562213086482354</v>
      </c>
      <c r="P138" s="274">
        <f>IF(P$7=0,0,P$7/ISI_fec!P$7)</f>
        <v>0.10562213086482344</v>
      </c>
      <c r="Q138" s="274">
        <f>IF(Q$7=0,0,Q$7/ISI_fec!Q$7)</f>
        <v>0.10562213086482349</v>
      </c>
      <c r="R138" s="274">
        <f>IF(R$7=0,0,R$7/ISI_fec!R$7)</f>
        <v>0.10562213086482349</v>
      </c>
      <c r="S138" s="274">
        <f>IF(S$7=0,0,S$7/ISI_fec!S$7)</f>
        <v>0.10839013281664601</v>
      </c>
      <c r="T138" s="274">
        <f>IF(T$7=0,0,T$7/ISI_fec!T$7)</f>
        <v>0.10839013281664606</v>
      </c>
      <c r="U138" s="274">
        <f>IF(U$7=0,0,U$7/ISI_fec!U$7)</f>
        <v>0.10839013281664606</v>
      </c>
      <c r="V138" s="274">
        <f>IF(V$7=0,0,V$7/ISI_fec!V$7)</f>
        <v>0.10839013281664607</v>
      </c>
      <c r="W138" s="274">
        <f>IF(W$7=0,0,W$7/ISI_fec!W$7)</f>
        <v>0.10839013281664608</v>
      </c>
      <c r="X138" s="274">
        <f>IF(X$7=0,0,X$7/ISI_fec!X$7)</f>
        <v>0.10839013281664604</v>
      </c>
      <c r="Y138" s="274">
        <f>IF(Y$7=0,0,Y$7/ISI_fec!Y$7)</f>
        <v>0.10839013281664608</v>
      </c>
      <c r="DA138" s="77"/>
    </row>
    <row r="139" spans="1:105" ht="12" customHeight="1" x14ac:dyDescent="0.25">
      <c r="A139" s="173" t="s">
        <v>93</v>
      </c>
      <c r="B139" s="274">
        <f>IF(B$8=0,0,B$8/ISI_fec!B$8)</f>
        <v>0.56902632491662575</v>
      </c>
      <c r="C139" s="274">
        <f>IF(C$8=0,0,C$8/ISI_fec!C$8)</f>
        <v>0.56902632491662586</v>
      </c>
      <c r="D139" s="274">
        <f>IF(D$8=0,0,D$8/ISI_fec!D$8)</f>
        <v>0.56902632491662575</v>
      </c>
      <c r="E139" s="274">
        <f>IF(E$8=0,0,E$8/ISI_fec!E$8)</f>
        <v>0.57123278250235621</v>
      </c>
      <c r="F139" s="274">
        <f>IF(F$8=0,0,F$8/ISI_fec!F$8)</f>
        <v>0.57123278250235621</v>
      </c>
      <c r="G139" s="274">
        <f>IF(G$8=0,0,G$8/ISI_fec!G$8)</f>
        <v>0.57123278250235621</v>
      </c>
      <c r="H139" s="274">
        <f>IF(H$8=0,0,H$8/ISI_fec!H$8)</f>
        <v>0.57123278250235632</v>
      </c>
      <c r="I139" s="274">
        <f>IF(I$8=0,0,I$8/ISI_fec!I$8)</f>
        <v>0.57123278250235621</v>
      </c>
      <c r="J139" s="274">
        <f>IF(J$8=0,0,J$8/ISI_fec!J$8)</f>
        <v>0.5712327825023561</v>
      </c>
      <c r="K139" s="274">
        <f>IF(K$8=0,0,K$8/ISI_fec!K$8)</f>
        <v>0.57123278250235598</v>
      </c>
      <c r="L139" s="274">
        <f>IF(L$8=0,0,L$8/ISI_fec!L$8)</f>
        <v>0.57123278250235621</v>
      </c>
      <c r="M139" s="274">
        <f>IF(M$8=0,0,M$8/ISI_fec!M$8)</f>
        <v>0.5712327825023561</v>
      </c>
      <c r="N139" s="274">
        <f>IF(N$8=0,0,N$8/ISI_fec!N$8)</f>
        <v>0.57123278250235621</v>
      </c>
      <c r="O139" s="274">
        <f>IF(O$8=0,0,O$8/ISI_fec!O$8)</f>
        <v>0.58341221268921983</v>
      </c>
      <c r="P139" s="274">
        <f>IF(P$8=0,0,P$8/ISI_fec!P$8)</f>
        <v>0.58341221268921994</v>
      </c>
      <c r="Q139" s="274">
        <f>IF(Q$8=0,0,Q$8/ISI_fec!Q$8)</f>
        <v>0.58341221268921983</v>
      </c>
      <c r="R139" s="274">
        <f>IF(R$8=0,0,R$8/ISI_fec!R$8)</f>
        <v>0.58341221268921983</v>
      </c>
      <c r="S139" s="274">
        <f>IF(S$8=0,0,S$8/ISI_fec!S$8)</f>
        <v>0.59870149089463331</v>
      </c>
      <c r="T139" s="274">
        <f>IF(T$8=0,0,T$8/ISI_fec!T$8)</f>
        <v>0.59870149089463331</v>
      </c>
      <c r="U139" s="274">
        <f>IF(U$8=0,0,U$8/ISI_fec!U$8)</f>
        <v>0.59870149089463343</v>
      </c>
      <c r="V139" s="274">
        <f>IF(V$8=0,0,V$8/ISI_fec!V$8)</f>
        <v>0.59870149089463343</v>
      </c>
      <c r="W139" s="274">
        <f>IF(W$8=0,0,W$8/ISI_fec!W$8)</f>
        <v>0.59870149089463331</v>
      </c>
      <c r="X139" s="274">
        <f>IF(X$8=0,0,X$8/ISI_fec!X$8)</f>
        <v>0.59870149089463331</v>
      </c>
      <c r="Y139" s="274">
        <f>IF(Y$8=0,0,Y$8/ISI_fec!Y$8)</f>
        <v>0.59870149089463343</v>
      </c>
      <c r="DA139" s="77"/>
    </row>
    <row r="140" spans="1:105" ht="12" customHeight="1" x14ac:dyDescent="0.25">
      <c r="A140" s="173" t="s">
        <v>94</v>
      </c>
      <c r="B140" s="274">
        <f>IF(B$9=0,0,B$9/ISI_fec!B$9)</f>
        <v>0.39316438766577605</v>
      </c>
      <c r="C140" s="274">
        <f>IF(C$9=0,0,C$9/ISI_fec!C$9)</f>
        <v>0.39316438766577605</v>
      </c>
      <c r="D140" s="274">
        <f>IF(D$9=0,0,D$9/ISI_fec!D$9)</f>
        <v>0.39316438766577599</v>
      </c>
      <c r="E140" s="274">
        <f>IF(E$9=0,0,E$9/ISI_fec!E$9)</f>
        <v>0.39468892266111427</v>
      </c>
      <c r="F140" s="274">
        <f>IF(F$9=0,0,F$9/ISI_fec!F$9)</f>
        <v>0.39468892266111438</v>
      </c>
      <c r="G140" s="274">
        <f>IF(G$9=0,0,G$9/ISI_fec!G$9)</f>
        <v>0.39468892266111444</v>
      </c>
      <c r="H140" s="274">
        <f>IF(H$9=0,0,H$9/ISI_fec!H$9)</f>
        <v>0.39468892266111433</v>
      </c>
      <c r="I140" s="274">
        <f>IF(I$9=0,0,I$9/ISI_fec!I$9)</f>
        <v>0.39468892266111427</v>
      </c>
      <c r="J140" s="274">
        <f>IF(J$9=0,0,J$9/ISI_fec!J$9)</f>
        <v>0.39468892266111438</v>
      </c>
      <c r="K140" s="274">
        <f>IF(K$9=0,0,K$9/ISI_fec!K$9)</f>
        <v>0.39468892266111444</v>
      </c>
      <c r="L140" s="274">
        <f>IF(L$9=0,0,L$9/ISI_fec!L$9)</f>
        <v>0.39468892266111444</v>
      </c>
      <c r="M140" s="274">
        <f>IF(M$9=0,0,M$9/ISI_fec!M$9)</f>
        <v>0.39468892266111438</v>
      </c>
      <c r="N140" s="274">
        <f>IF(N$9=0,0,N$9/ISI_fec!N$9)</f>
        <v>0.39468892266111433</v>
      </c>
      <c r="O140" s="274">
        <f>IF(O$9=0,0,O$9/ISI_fec!O$9)</f>
        <v>0.40310420680853565</v>
      </c>
      <c r="P140" s="274">
        <f>IF(P$9=0,0,P$9/ISI_fec!P$9)</f>
        <v>0.4031042068085357</v>
      </c>
      <c r="Q140" s="274">
        <f>IF(Q$9=0,0,Q$9/ISI_fec!Q$9)</f>
        <v>0.4031042068085357</v>
      </c>
      <c r="R140" s="274">
        <f>IF(R$9=0,0,R$9/ISI_fec!R$9)</f>
        <v>0.40310420680853576</v>
      </c>
      <c r="S140" s="274">
        <f>IF(S$9=0,0,S$9/ISI_fec!S$9)</f>
        <v>0.41366821666232229</v>
      </c>
      <c r="T140" s="274">
        <f>IF(T$9=0,0,T$9/ISI_fec!T$9)</f>
        <v>0.41366821666232229</v>
      </c>
      <c r="U140" s="274">
        <f>IF(U$9=0,0,U$9/ISI_fec!U$9)</f>
        <v>0.41366821666232229</v>
      </c>
      <c r="V140" s="274">
        <f>IF(V$9=0,0,V$9/ISI_fec!V$9)</f>
        <v>0.41366821666232217</v>
      </c>
      <c r="W140" s="274">
        <f>IF(W$9=0,0,W$9/ISI_fec!W$9)</f>
        <v>0.41366821666232212</v>
      </c>
      <c r="X140" s="274">
        <f>IF(X$9=0,0,X$9/ISI_fec!X$9)</f>
        <v>0.41366821666232223</v>
      </c>
      <c r="Y140" s="274">
        <f>IF(Y$9=0,0,Y$9/ISI_fec!Y$9)</f>
        <v>0.41366821666232229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0.6765571810020321</v>
      </c>
      <c r="C141" s="275">
        <f>IF(C$10=0,0,C$10/ISI_fec!C$10)</f>
        <v>0.66739829030918174</v>
      </c>
      <c r="D141" s="275">
        <f>IF(D$10=0,0,D$10/ISI_fec!D$10)</f>
        <v>0.66728924077765528</v>
      </c>
      <c r="E141" s="275">
        <f>IF(E$10=0,0,E$10/ISI_fec!E$10)</f>
        <v>0.67411414742115094</v>
      </c>
      <c r="F141" s="275">
        <f>IF(F$10=0,0,F$10/ISI_fec!F$10)</f>
        <v>0.6760857436771508</v>
      </c>
      <c r="G141" s="275">
        <f>IF(G$10=0,0,G$10/ISI_fec!G$10)</f>
        <v>0.66394895877567661</v>
      </c>
      <c r="H141" s="275">
        <f>IF(H$10=0,0,H$10/ISI_fec!H$10)</f>
        <v>0.66046312823316955</v>
      </c>
      <c r="I141" s="275">
        <f>IF(I$10=0,0,I$10/ISI_fec!I$10)</f>
        <v>0.66177727531291353</v>
      </c>
      <c r="J141" s="275">
        <f>IF(J$10=0,0,J$10/ISI_fec!J$10)</f>
        <v>0.65432669045257119</v>
      </c>
      <c r="K141" s="275">
        <f>IF(K$10=0,0,K$10/ISI_fec!K$10)</f>
        <v>0.64466803966747388</v>
      </c>
      <c r="L141" s="275">
        <f>IF(L$10=0,0,L$10/ISI_fec!L$10)</f>
        <v>0.64402605709762095</v>
      </c>
      <c r="M141" s="275">
        <f>IF(M$10=0,0,M$10/ISI_fec!M$10)</f>
        <v>0.67127091226516133</v>
      </c>
      <c r="N141" s="275">
        <f>IF(N$10=0,0,N$10/ISI_fec!N$10)</f>
        <v>0.67244404588121054</v>
      </c>
      <c r="O141" s="275">
        <f>IF(O$10=0,0,O$10/ISI_fec!O$10)</f>
        <v>0.68686493869978082</v>
      </c>
      <c r="P141" s="275">
        <f>IF(P$10=0,0,P$10/ISI_fec!P$10)</f>
        <v>0.68545863620759118</v>
      </c>
      <c r="Q141" s="275">
        <f>IF(Q$10=0,0,Q$10/ISI_fec!Q$10)</f>
        <v>0.68415118168441502</v>
      </c>
      <c r="R141" s="275">
        <f>IF(R$10=0,0,R$10/ISI_fec!R$10)</f>
        <v>0.68472570476474848</v>
      </c>
      <c r="S141" s="275">
        <f>IF(S$10=0,0,S$10/ISI_fec!S$10)</f>
        <v>0.69754385853735179</v>
      </c>
      <c r="T141" s="275">
        <f>IF(T$10=0,0,T$10/ISI_fec!T$10)</f>
        <v>0.69350725331189367</v>
      </c>
      <c r="U141" s="275">
        <f>IF(U$10=0,0,U$10/ISI_fec!U$10)</f>
        <v>0.69230031875310927</v>
      </c>
      <c r="V141" s="275">
        <f>IF(V$10=0,0,V$10/ISI_fec!V$10)</f>
        <v>0.68322024831762862</v>
      </c>
      <c r="W141" s="275">
        <f>IF(W$10=0,0,W$10/ISI_fec!W$10)</f>
        <v>0.69176408403974143</v>
      </c>
      <c r="X141" s="275">
        <f>IF(X$10=0,0,X$10/ISI_fec!X$10)</f>
        <v>0.69566022907101555</v>
      </c>
      <c r="Y141" s="275">
        <f>IF(Y$10=0,0,Y$10/ISI_fec!Y$10)</f>
        <v>0.69327103928675615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0.47795980856192982</v>
      </c>
      <c r="C142" s="276">
        <f>IF(C$16=0,0,C$16/ISI_fec!C$16)</f>
        <v>0.47917076756309068</v>
      </c>
      <c r="D142" s="276">
        <f>IF(D$16=0,0,D$16/ISI_fec!D$16)</f>
        <v>0.47483971722340429</v>
      </c>
      <c r="E142" s="276">
        <f>IF(E$16=0,0,E$16/ISI_fec!E$16)</f>
        <v>0.47494974235625242</v>
      </c>
      <c r="F142" s="276">
        <f>IF(F$16=0,0,F$16/ISI_fec!F$16)</f>
        <v>0.47662207834673798</v>
      </c>
      <c r="G142" s="276">
        <f>IF(G$16=0,0,G$16/ISI_fec!G$16)</f>
        <v>0.4673629072601469</v>
      </c>
      <c r="H142" s="276">
        <f>IF(H$16=0,0,H$16/ISI_fec!H$16)</f>
        <v>0.46544592371453164</v>
      </c>
      <c r="I142" s="276">
        <f>IF(I$16=0,0,I$16/ISI_fec!I$16)</f>
        <v>0.46617502845456776</v>
      </c>
      <c r="J142" s="276">
        <f>IF(J$16=0,0,J$16/ISI_fec!J$16)</f>
        <v>0.46040107233757649</v>
      </c>
      <c r="K142" s="276">
        <f>IF(K$16=0,0,K$16/ISI_fec!K$16)</f>
        <v>0.45311539925047051</v>
      </c>
      <c r="L142" s="276">
        <f>IF(L$16=0,0,L$16/ISI_fec!L$16)</f>
        <v>0.45321668945247584</v>
      </c>
      <c r="M142" s="276">
        <f>IF(M$16=0,0,M$16/ISI_fec!M$16)</f>
        <v>0.47498369020482134</v>
      </c>
      <c r="N142" s="276">
        <f>IF(N$16=0,0,N$16/ISI_fec!N$16)</f>
        <v>0.47598789011903525</v>
      </c>
      <c r="O142" s="276">
        <f>IF(O$16=0,0,O$16/ISI_fec!O$16)</f>
        <v>0.48598733480079032</v>
      </c>
      <c r="P142" s="276">
        <f>IF(P$16=0,0,P$16/ISI_fec!P$16)</f>
        <v>0.48463198439743882</v>
      </c>
      <c r="Q142" s="276">
        <f>IF(Q$16=0,0,Q$16/ISI_fec!Q$16)</f>
        <v>0.4830432868263147</v>
      </c>
      <c r="R142" s="276">
        <f>IF(R$16=0,0,R$16/ISI_fec!R$16)</f>
        <v>0.48305689143754688</v>
      </c>
      <c r="S142" s="276">
        <f>IF(S$16=0,0,S$16/ISI_fec!S$16)</f>
        <v>0.49014981594375512</v>
      </c>
      <c r="T142" s="276">
        <f>IF(T$16=0,0,T$16/ISI_fec!T$16)</f>
        <v>0.49016339316598223</v>
      </c>
      <c r="U142" s="276">
        <f>IF(U$16=0,0,U$16/ISI_fec!U$16)</f>
        <v>0.48571463434468232</v>
      </c>
      <c r="V142" s="276">
        <f>IF(V$16=0,0,V$16/ISI_fec!V$16)</f>
        <v>0.47592883057840518</v>
      </c>
      <c r="W142" s="276">
        <f>IF(W$16=0,0,W$16/ISI_fec!W$16)</f>
        <v>0.48503625397652628</v>
      </c>
      <c r="X142" s="276">
        <f>IF(X$16=0,0,X$16/ISI_fec!X$16)</f>
        <v>0.49149761484506932</v>
      </c>
      <c r="Y142" s="276">
        <f>IF(Y$16=0,0,Y$16/ISI_fec!Y$16)</f>
        <v>0.4909413187967237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0.47844676706185352</v>
      </c>
      <c r="C143" s="276">
        <f>IF(C$22=0,0,C$22/ISI_fec!C$22)</f>
        <v>0.47837255267180417</v>
      </c>
      <c r="D143" s="276">
        <f>IF(D$22=0,0,D$22/ISI_fec!D$22)</f>
        <v>0.46973516680306565</v>
      </c>
      <c r="E143" s="276">
        <f>IF(E$22=0,0,E$22/ISI_fec!E$22)</f>
        <v>0.47043292067299225</v>
      </c>
      <c r="F143" s="276">
        <f>IF(F$22=0,0,F$22/ISI_fec!F$22)</f>
        <v>0.47268509183218471</v>
      </c>
      <c r="G143" s="276">
        <f>IF(G$22=0,0,G$22/ISI_fec!G$22)</f>
        <v>0.47219668229546818</v>
      </c>
      <c r="H143" s="276">
        <f>IF(H$22=0,0,H$22/ISI_fec!H$22)</f>
        <v>0.47179451750617363</v>
      </c>
      <c r="I143" s="276">
        <f>IF(I$22=0,0,I$22/ISI_fec!I$22)</f>
        <v>0.47107537341722827</v>
      </c>
      <c r="J143" s="276">
        <f>IF(J$22=0,0,J$22/ISI_fec!J$22)</f>
        <v>0.46928891606403678</v>
      </c>
      <c r="K143" s="276">
        <f>IF(K$22=0,0,K$22/ISI_fec!K$22)</f>
        <v>0.47000848724635874</v>
      </c>
      <c r="L143" s="276">
        <f>IF(L$22=0,0,L$22/ISI_fec!L$22)</f>
        <v>0.47185039314257848</v>
      </c>
      <c r="M143" s="276">
        <f>IF(M$22=0,0,M$22/ISI_fec!M$22)</f>
        <v>0.47964454029486792</v>
      </c>
      <c r="N143" s="276">
        <f>IF(N$22=0,0,N$22/ISI_fec!N$22)</f>
        <v>0.47986644695646219</v>
      </c>
      <c r="O143" s="276">
        <f>IF(O$22=0,0,O$22/ISI_fec!O$22)</f>
        <v>0.49048919062873247</v>
      </c>
      <c r="P143" s="276">
        <f>IF(P$22=0,0,P$22/ISI_fec!P$22)</f>
        <v>0.48824974533092258</v>
      </c>
      <c r="Q143" s="276">
        <f>IF(Q$22=0,0,Q$22/ISI_fec!Q$22)</f>
        <v>0.48743421697927858</v>
      </c>
      <c r="R143" s="276">
        <f>IF(R$22=0,0,R$22/ISI_fec!R$22)</f>
        <v>0.48475816719159925</v>
      </c>
      <c r="S143" s="276">
        <f>IF(S$22=0,0,S$22/ISI_fec!S$22)</f>
        <v>0.49486933335955852</v>
      </c>
      <c r="T143" s="276">
        <f>IF(T$22=0,0,T$22/ISI_fec!T$22)</f>
        <v>0.50204054276802823</v>
      </c>
      <c r="U143" s="276">
        <f>IF(U$22=0,0,U$22/ISI_fec!U$22)</f>
        <v>0.49812642837962573</v>
      </c>
      <c r="V143" s="276">
        <f>IF(V$22=0,0,V$22/ISI_fec!V$22)</f>
        <v>0.4955466411026852</v>
      </c>
      <c r="W143" s="276">
        <f>IF(W$22=0,0,W$22/ISI_fec!W$22)</f>
        <v>0.49744041685270307</v>
      </c>
      <c r="X143" s="276">
        <f>IF(X$22=0,0,X$22/ISI_fec!X$22)</f>
        <v>0.50185531376182113</v>
      </c>
      <c r="Y143" s="276">
        <f>IF(Y$22=0,0,Y$22/ISI_fec!Y$22)</f>
        <v>0.50265001646792939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0.49879166253561474</v>
      </c>
      <c r="C144" s="276">
        <f>IF(C$28=0,0,C$28/ISI_fec!C$28)</f>
        <v>0.48775301384688841</v>
      </c>
      <c r="D144" s="276">
        <f>IF(D$28=0,0,D$28/ISI_fec!D$28)</f>
        <v>0.48906007794808232</v>
      </c>
      <c r="E144" s="276">
        <f>IF(E$28=0,0,E$28/ISI_fec!E$28)</f>
        <v>0.49693214334735158</v>
      </c>
      <c r="F144" s="276">
        <f>IF(F$28=0,0,F$28/ISI_fec!F$28)</f>
        <v>0.4987081422837793</v>
      </c>
      <c r="G144" s="276">
        <f>IF(G$28=0,0,G$28/ISI_fec!G$28)</f>
        <v>0.49042412401179358</v>
      </c>
      <c r="H144" s="276">
        <f>IF(H$28=0,0,H$28/ISI_fec!H$28)</f>
        <v>0.48743633330388597</v>
      </c>
      <c r="I144" s="276">
        <f>IF(I$28=0,0,I$28/ISI_fec!I$28)</f>
        <v>0.48821264378712936</v>
      </c>
      <c r="J144" s="276">
        <f>IF(J$28=0,0,J$28/ISI_fec!J$28)</f>
        <v>0.48297740520853855</v>
      </c>
      <c r="K144" s="276">
        <f>IF(K$28=0,0,K$28/ISI_fec!K$28)</f>
        <v>0.4758384412763374</v>
      </c>
      <c r="L144" s="276">
        <f>IF(L$28=0,0,L$28/ISI_fec!L$28)</f>
        <v>0.47566495941219944</v>
      </c>
      <c r="M144" s="276">
        <f>IF(M$28=0,0,M$28/ISI_fec!M$28)</f>
        <v>0.49444786049333639</v>
      </c>
      <c r="N144" s="276">
        <f>IF(N$28=0,0,N$28/ISI_fec!N$28)</f>
        <v>0.49563734778062968</v>
      </c>
      <c r="O144" s="276">
        <f>IF(O$28=0,0,O$28/ISI_fec!O$28)</f>
        <v>0.50644522189426122</v>
      </c>
      <c r="P144" s="276">
        <f>IF(P$28=0,0,P$28/ISI_fec!P$28)</f>
        <v>0.50578953202940413</v>
      </c>
      <c r="Q144" s="276">
        <f>IF(Q$28=0,0,Q$28/ISI_fec!Q$28)</f>
        <v>0.50495922138464799</v>
      </c>
      <c r="R144" s="276">
        <f>IF(R$28=0,0,R$28/ISI_fec!R$28)</f>
        <v>0.50553182767869465</v>
      </c>
      <c r="S144" s="276">
        <f>IF(S$28=0,0,S$28/ISI_fec!S$28)</f>
        <v>0.51494587988118323</v>
      </c>
      <c r="T144" s="276">
        <f>IF(T$28=0,0,T$28/ISI_fec!T$28)</f>
        <v>0.51198598620880609</v>
      </c>
      <c r="U144" s="276">
        <f>IF(U$28=0,0,U$28/ISI_fec!U$28)</f>
        <v>0.51111175195924319</v>
      </c>
      <c r="V144" s="276">
        <f>IF(V$28=0,0,V$28/ISI_fec!V$28)</f>
        <v>0.50461783893448475</v>
      </c>
      <c r="W144" s="276">
        <f>IF(W$28=0,0,W$28/ISI_fec!W$28)</f>
        <v>0.51080499615292796</v>
      </c>
      <c r="X144" s="276">
        <f>IF(X$28=0,0,X$28/ISI_fec!X$28)</f>
        <v>0.51371592212472172</v>
      </c>
      <c r="Y144" s="276">
        <f>IF(Y$28=0,0,Y$28/ISI_fec!Y$28)</f>
        <v>0.5116011017643789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0.45238793841198677</v>
      </c>
      <c r="C145" s="277">
        <f>IF(C$35=0,0,C$35/ISI_fec!C$35)</f>
        <v>0.45471571424244117</v>
      </c>
      <c r="D145" s="277">
        <f>IF(D$35=0,0,D$35/ISI_fec!D$35)</f>
        <v>0.45301586168644481</v>
      </c>
      <c r="E145" s="277">
        <f>IF(E$35=0,0,E$35/ISI_fec!E$35)</f>
        <v>0.46105951745078416</v>
      </c>
      <c r="F145" s="277">
        <f>IF(F$35=0,0,F$35/ISI_fec!F$35)</f>
        <v>0.46344024282497964</v>
      </c>
      <c r="G145" s="277">
        <f>IF(G$35=0,0,G$35/ISI_fec!G$35)</f>
        <v>0.45368437805683143</v>
      </c>
      <c r="H145" s="277">
        <f>IF(H$35=0,0,H$35/ISI_fec!H$35)</f>
        <v>0.44400941020841639</v>
      </c>
      <c r="I145" s="277">
        <f>IF(I$35=0,0,I$35/ISI_fec!I$35)</f>
        <v>0.45037119235388179</v>
      </c>
      <c r="J145" s="277">
        <f>IF(J$35=0,0,J$35/ISI_fec!J$35)</f>
        <v>0.44346657753279367</v>
      </c>
      <c r="K145" s="277">
        <f>IF(K$35=0,0,K$35/ISI_fec!K$35)</f>
        <v>0.43186108922576866</v>
      </c>
      <c r="L145" s="277">
        <f>IF(L$35=0,0,L$35/ISI_fec!L$35)</f>
        <v>0.43221764155803249</v>
      </c>
      <c r="M145" s="277">
        <f>IF(M$35=0,0,M$35/ISI_fec!M$35)</f>
        <v>0.45102961952208054</v>
      </c>
      <c r="N145" s="277">
        <f>IF(N$35=0,0,N$35/ISI_fec!N$35)</f>
        <v>0.45144486971260683</v>
      </c>
      <c r="O145" s="277">
        <f>IF(O$35=0,0,O$35/ISI_fec!O$35)</f>
        <v>0.46129765359731217</v>
      </c>
      <c r="P145" s="277">
        <f>IF(P$35=0,0,P$35/ISI_fec!P$35)</f>
        <v>0.46377963003819389</v>
      </c>
      <c r="Q145" s="277">
        <f>IF(Q$35=0,0,Q$35/ISI_fec!Q$35)</f>
        <v>0.46609376489880261</v>
      </c>
      <c r="R145" s="277">
        <f>IF(R$35=0,0,R$35/ISI_fec!R$35)</f>
        <v>0.47060967140988902</v>
      </c>
      <c r="S145" s="277">
        <f>IF(S$35=0,0,S$35/ISI_fec!S$35)</f>
        <v>0.4804027219545291</v>
      </c>
      <c r="T145" s="277">
        <f>IF(T$35=0,0,T$35/ISI_fec!T$35)</f>
        <v>0.47842067208419398</v>
      </c>
      <c r="U145" s="277">
        <f>IF(U$35=0,0,U$35/ISI_fec!U$35)</f>
        <v>0.4758324502212965</v>
      </c>
      <c r="V145" s="277">
        <f>IF(V$35=0,0,V$35/ISI_fec!V$35)</f>
        <v>0.47059342489580464</v>
      </c>
      <c r="W145" s="277">
        <f>IF(W$35=0,0,W$35/ISI_fec!W$35)</f>
        <v>0.47743893366472256</v>
      </c>
      <c r="X145" s="277">
        <f>IF(X$35=0,0,X$35/ISI_fec!X$35)</f>
        <v>0.48014763711898462</v>
      </c>
      <c r="Y145" s="277">
        <f>IF(Y$35=0,0,Y$35/ISI_fec!Y$35)</f>
        <v>0.47004233092149961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>IF(B$54=0,0,B$54/ISI_fec!B$54)</f>
        <v>0.60901665763488866</v>
      </c>
      <c r="C147" s="272">
        <f>IF(C$54=0,0,C$54/ISI_fec!C$54)</f>
        <v>0.60466155253092813</v>
      </c>
      <c r="D147" s="272">
        <f>IF(D$54=0,0,D$54/ISI_fec!D$54)</f>
        <v>0.60481563378599323</v>
      </c>
      <c r="E147" s="272">
        <f>IF(E$54=0,0,E$54/ISI_fec!E$54)</f>
        <v>0.6082480603854995</v>
      </c>
      <c r="F147" s="272">
        <f>IF(F$54=0,0,F$54/ISI_fec!F$54)</f>
        <v>0.61005508828934907</v>
      </c>
      <c r="G147" s="272">
        <f>IF(G$54=0,0,G$54/ISI_fec!G$54)</f>
        <v>0.60384703671454421</v>
      </c>
      <c r="H147" s="272">
        <f>IF(H$54=0,0,H$54/ISI_fec!H$54)</f>
        <v>0.60039924290218738</v>
      </c>
      <c r="I147" s="272">
        <f>IF(I$54=0,0,I$54/ISI_fec!I$54)</f>
        <v>0.60191323634946936</v>
      </c>
      <c r="J147" s="272">
        <f>IF(J$54=0,0,J$54/ISI_fec!J$54)</f>
        <v>0.60401782628033374</v>
      </c>
      <c r="K147" s="272">
        <f>IF(K$54=0,0,K$54/ISI_fec!K$54)</f>
        <v>0.59809176433460098</v>
      </c>
      <c r="L147" s="272">
        <f>IF(L$54=0,0,L$54/ISI_fec!L$54)</f>
        <v>0.59878029346519746</v>
      </c>
      <c r="M147" s="272">
        <f>IF(M$54=0,0,M$54/ISI_fec!M$54)</f>
        <v>0.61364365168573054</v>
      </c>
      <c r="N147" s="272">
        <f>IF(N$54=0,0,N$54/ISI_fec!N$54)</f>
        <v>0.61429835816126155</v>
      </c>
      <c r="O147" s="272">
        <f>IF(O$54=0,0,O$54/ISI_fec!O$54)</f>
        <v>0.61482268673013729</v>
      </c>
      <c r="P147" s="272">
        <f>IF(P$54=0,0,P$54/ISI_fec!P$54)</f>
        <v>0.61462482785895944</v>
      </c>
      <c r="Q147" s="272">
        <f>IF(Q$54=0,0,Q$54/ISI_fec!Q$54)</f>
        <v>0.6144509271828722</v>
      </c>
      <c r="R147" s="272">
        <f>IF(R$54=0,0,R$54/ISI_fec!R$54)</f>
        <v>0.61522769121393517</v>
      </c>
      <c r="S147" s="272">
        <f>IF(S$54=0,0,S$54/ISI_fec!S$54)</f>
        <v>0.61222169290885498</v>
      </c>
      <c r="T147" s="272">
        <f>IF(T$54=0,0,T$54/ISI_fec!T$54)</f>
        <v>0.6118995564970563</v>
      </c>
      <c r="U147" s="272">
        <f>IF(U$54=0,0,U$54/ISI_fec!U$54)</f>
        <v>0.61025351473756817</v>
      </c>
      <c r="V147" s="272">
        <f>IF(V$54=0,0,V$54/ISI_fec!V$54)</f>
        <v>0.60535930778093072</v>
      </c>
      <c r="W147" s="272">
        <f>IF(W$54=0,0,W$54/ISI_fec!W$54)</f>
        <v>0.61013345443846279</v>
      </c>
      <c r="X147" s="272">
        <f>IF(X$54=0,0,X$54/ISI_fec!X$54)</f>
        <v>0.61292736415574101</v>
      </c>
      <c r="Y147" s="272">
        <f>IF(Y$54=0,0,Y$54/ISI_fec!Y$54)</f>
        <v>0.61006714925745897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0.46922349776775141</v>
      </c>
      <c r="C148" s="273">
        <f>IF(C$55=0,0,C$55/ISI_fec!C$55)</f>
        <v>0.46922349776775135</v>
      </c>
      <c r="D148" s="273">
        <f>IF(D$55=0,0,D$55/ISI_fec!D$55)</f>
        <v>0.47043788713079232</v>
      </c>
      <c r="E148" s="273">
        <f>IF(E$55=0,0,E$55/ISI_fec!E$55)</f>
        <v>0.47043788713079232</v>
      </c>
      <c r="F148" s="273">
        <f>IF(F$55=0,0,F$55/ISI_fec!F$55)</f>
        <v>0.47043788713079238</v>
      </c>
      <c r="G148" s="273">
        <f>IF(G$55=0,0,G$55/ISI_fec!G$55)</f>
        <v>0.47043788713079249</v>
      </c>
      <c r="H148" s="273">
        <f>IF(H$55=0,0,H$55/ISI_fec!H$55)</f>
        <v>0.47043788713079243</v>
      </c>
      <c r="I148" s="273">
        <f>IF(I$55=0,0,I$55/ISI_fec!I$55)</f>
        <v>0.47043788713079238</v>
      </c>
      <c r="J148" s="273">
        <f>IF(J$55=0,0,J$55/ISI_fec!J$55)</f>
        <v>0.47588021934161512</v>
      </c>
      <c r="K148" s="273">
        <f>IF(K$55=0,0,K$55/ISI_fec!K$55)</f>
        <v>0.47588021934161523</v>
      </c>
      <c r="L148" s="273">
        <f>IF(L$55=0,0,L$55/ISI_fec!L$55)</f>
        <v>0.47588021934161523</v>
      </c>
      <c r="M148" s="273">
        <f>IF(M$55=0,0,M$55/ISI_fec!M$55)</f>
        <v>0.47588021934161506</v>
      </c>
      <c r="N148" s="273">
        <f>IF(N$55=0,0,N$55/ISI_fec!N$55)</f>
        <v>0.47588021934161512</v>
      </c>
      <c r="O148" s="273">
        <f>IF(O$55=0,0,O$55/ISI_fec!O$55)</f>
        <v>0.47588021934161501</v>
      </c>
      <c r="P148" s="273">
        <f>IF(P$55=0,0,P$55/ISI_fec!P$55)</f>
        <v>0.47588021934161517</v>
      </c>
      <c r="Q148" s="273">
        <f>IF(Q$55=0,0,Q$55/ISI_fec!Q$55)</f>
        <v>0.47588021934161501</v>
      </c>
      <c r="R148" s="273">
        <f>IF(R$55=0,0,R$55/ISI_fec!R$55)</f>
        <v>0.47588021934161528</v>
      </c>
      <c r="S148" s="273">
        <f>IF(S$55=0,0,S$55/ISI_fec!S$55)</f>
        <v>0.47588021934161534</v>
      </c>
      <c r="T148" s="273">
        <f>IF(T$55=0,0,T$55/ISI_fec!T$55)</f>
        <v>0.47588021934161534</v>
      </c>
      <c r="U148" s="273">
        <f>IF(U$55=0,0,U$55/ISI_fec!U$55)</f>
        <v>0.47588021934161506</v>
      </c>
      <c r="V148" s="273">
        <f>IF(V$55=0,0,V$55/ISI_fec!V$55)</f>
        <v>0.47588021934161523</v>
      </c>
      <c r="W148" s="273">
        <f>IF(W$55=0,0,W$55/ISI_fec!W$55)</f>
        <v>0.47588021934161534</v>
      </c>
      <c r="X148" s="273">
        <f>IF(X$55=0,0,X$55/ISI_fec!X$55)</f>
        <v>0.47588021934161512</v>
      </c>
      <c r="Y148" s="273">
        <f>IF(Y$55=0,0,Y$55/ISI_fec!Y$55)</f>
        <v>0.47588021934161534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0.1217652135346257</v>
      </c>
      <c r="C149" s="274">
        <f>IF(C$56=0,0,C$56/ISI_fec!C$56)</f>
        <v>0.12176521353462573</v>
      </c>
      <c r="D149" s="274">
        <f>IF(D$56=0,0,D$56/ISI_fec!D$56)</f>
        <v>0.12208035201513311</v>
      </c>
      <c r="E149" s="274">
        <f>IF(E$56=0,0,E$56/ISI_fec!E$56)</f>
        <v>0.12208035201513298</v>
      </c>
      <c r="F149" s="274">
        <f>IF(F$56=0,0,F$56/ISI_fec!F$56)</f>
        <v>0.122080352015133</v>
      </c>
      <c r="G149" s="274">
        <f>IF(G$56=0,0,G$56/ISI_fec!G$56)</f>
        <v>0.12208035201513308</v>
      </c>
      <c r="H149" s="274">
        <f>IF(H$56=0,0,H$56/ISI_fec!H$56)</f>
        <v>0.12208035201513305</v>
      </c>
      <c r="I149" s="274">
        <f>IF(I$56=0,0,I$56/ISI_fec!I$56)</f>
        <v>0.12208035201513313</v>
      </c>
      <c r="J149" s="274">
        <f>IF(J$56=0,0,J$56/ISI_fec!J$56)</f>
        <v>0.12349265712544794</v>
      </c>
      <c r="K149" s="274">
        <f>IF(K$56=0,0,K$56/ISI_fec!K$56)</f>
        <v>0.12349265712544795</v>
      </c>
      <c r="L149" s="274">
        <f>IF(L$56=0,0,L$56/ISI_fec!L$56)</f>
        <v>0.12349265712544792</v>
      </c>
      <c r="M149" s="274">
        <f>IF(M$56=0,0,M$56/ISI_fec!M$56)</f>
        <v>0.12349265712544792</v>
      </c>
      <c r="N149" s="274">
        <f>IF(N$56=0,0,N$56/ISI_fec!N$56)</f>
        <v>0.12349265712544791</v>
      </c>
      <c r="O149" s="274">
        <f>IF(O$56=0,0,O$56/ISI_fec!O$56)</f>
        <v>0.12349265712544785</v>
      </c>
      <c r="P149" s="274">
        <f>IF(P$56=0,0,P$56/ISI_fec!P$56)</f>
        <v>0.12349265712544792</v>
      </c>
      <c r="Q149" s="274">
        <f>IF(Q$56=0,0,Q$56/ISI_fec!Q$56)</f>
        <v>0.12349265712544798</v>
      </c>
      <c r="R149" s="274">
        <f>IF(R$56=0,0,R$56/ISI_fec!R$56)</f>
        <v>0.12349265712544795</v>
      </c>
      <c r="S149" s="274">
        <f>IF(S$56=0,0,S$56/ISI_fec!S$56)</f>
        <v>0.12349265712544799</v>
      </c>
      <c r="T149" s="274">
        <f>IF(T$56=0,0,T$56/ISI_fec!T$56)</f>
        <v>0.12349265712544795</v>
      </c>
      <c r="U149" s="274">
        <f>IF(U$56=0,0,U$56/ISI_fec!U$56)</f>
        <v>0.12349265712544796</v>
      </c>
      <c r="V149" s="274">
        <f>IF(V$56=0,0,V$56/ISI_fec!V$56)</f>
        <v>0.12349265712544794</v>
      </c>
      <c r="W149" s="274">
        <f>IF(W$56=0,0,W$56/ISI_fec!W$56)</f>
        <v>0.12349265712544796</v>
      </c>
      <c r="X149" s="274">
        <f>IF(X$56=0,0,X$56/ISI_fec!X$56)</f>
        <v>0.12349265712544794</v>
      </c>
      <c r="Y149" s="274">
        <f>IF(Y$56=0,0,Y$56/ISI_fec!Y$56)</f>
        <v>0.12349265712544794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0.6737785184706836</v>
      </c>
      <c r="C150" s="274">
        <f>IF(C$57=0,0,C$57/ISI_fec!C$57)</f>
        <v>0.6737785184706836</v>
      </c>
      <c r="D150" s="274">
        <f>IF(D$57=0,0,D$57/ISI_fec!D$57)</f>
        <v>0.6755223132076672</v>
      </c>
      <c r="E150" s="274">
        <f>IF(E$57=0,0,E$57/ISI_fec!E$57)</f>
        <v>0.67552231320766698</v>
      </c>
      <c r="F150" s="274">
        <f>IF(F$57=0,0,F$57/ISI_fec!F$57)</f>
        <v>0.67552231320766709</v>
      </c>
      <c r="G150" s="274">
        <f>IF(G$57=0,0,G$57/ISI_fec!G$57)</f>
        <v>0.67552231320766709</v>
      </c>
      <c r="H150" s="274">
        <f>IF(H$57=0,0,H$57/ISI_fec!H$57)</f>
        <v>0.6755223132076672</v>
      </c>
      <c r="I150" s="274">
        <f>IF(I$57=0,0,I$57/ISI_fec!I$57)</f>
        <v>0.67552231320766709</v>
      </c>
      <c r="J150" s="274">
        <f>IF(J$57=0,0,J$57/ISI_fec!J$57)</f>
        <v>0.6833371957774409</v>
      </c>
      <c r="K150" s="274">
        <f>IF(K$57=0,0,K$57/ISI_fec!K$57)</f>
        <v>0.6833371957774409</v>
      </c>
      <c r="L150" s="274">
        <f>IF(L$57=0,0,L$57/ISI_fec!L$57)</f>
        <v>0.68333719577744079</v>
      </c>
      <c r="M150" s="274">
        <f>IF(M$57=0,0,M$57/ISI_fec!M$57)</f>
        <v>0.68333719577744101</v>
      </c>
      <c r="N150" s="274">
        <f>IF(N$57=0,0,N$57/ISI_fec!N$57)</f>
        <v>0.68333719577744101</v>
      </c>
      <c r="O150" s="274">
        <f>IF(O$57=0,0,O$57/ISI_fec!O$57)</f>
        <v>0.6833371957774409</v>
      </c>
      <c r="P150" s="274">
        <f>IF(P$57=0,0,P$57/ISI_fec!P$57)</f>
        <v>0.68333719577744068</v>
      </c>
      <c r="Q150" s="274">
        <f>IF(Q$57=0,0,Q$57/ISI_fec!Q$57)</f>
        <v>0.6833371957774409</v>
      </c>
      <c r="R150" s="274">
        <f>IF(R$57=0,0,R$57/ISI_fec!R$57)</f>
        <v>0.68333719577744101</v>
      </c>
      <c r="S150" s="274">
        <f>IF(S$57=0,0,S$57/ISI_fec!S$57)</f>
        <v>0.68333719577744101</v>
      </c>
      <c r="T150" s="274">
        <f>IF(T$57=0,0,T$57/ISI_fec!T$57)</f>
        <v>0.6833371957774409</v>
      </c>
      <c r="U150" s="274">
        <f>IF(U$57=0,0,U$57/ISI_fec!U$57)</f>
        <v>0.68333719577744101</v>
      </c>
      <c r="V150" s="274">
        <f>IF(V$57=0,0,V$57/ISI_fec!V$57)</f>
        <v>0.68333719577744079</v>
      </c>
      <c r="W150" s="274">
        <f>IF(W$57=0,0,W$57/ISI_fec!W$57)</f>
        <v>0.6833371957774409</v>
      </c>
      <c r="X150" s="274">
        <f>IF(X$57=0,0,X$57/ISI_fec!X$57)</f>
        <v>0.6833371957774409</v>
      </c>
      <c r="Y150" s="274">
        <f>IF(Y$57=0,0,Y$57/ISI_fec!Y$57)</f>
        <v>0.68333719577744101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0.46468616724771328</v>
      </c>
      <c r="C151" s="274">
        <f>IF(C$58=0,0,C$58/ISI_fec!C$58)</f>
        <v>0.46468616724771322</v>
      </c>
      <c r="D151" s="274">
        <f>IF(D$58=0,0,D$58/ISI_fec!D$58)</f>
        <v>0.46588881362271911</v>
      </c>
      <c r="E151" s="274">
        <f>IF(E$58=0,0,E$58/ISI_fec!E$58)</f>
        <v>0.46588881362271911</v>
      </c>
      <c r="F151" s="274">
        <f>IF(F$58=0,0,F$58/ISI_fec!F$58)</f>
        <v>0.465888813622719</v>
      </c>
      <c r="G151" s="274">
        <f>IF(G$58=0,0,G$58/ISI_fec!G$58)</f>
        <v>0.46588881362271911</v>
      </c>
      <c r="H151" s="274">
        <f>IF(H$58=0,0,H$58/ISI_fec!H$58)</f>
        <v>0.465888813622719</v>
      </c>
      <c r="I151" s="274">
        <f>IF(I$58=0,0,I$58/ISI_fec!I$58)</f>
        <v>0.46588881362271911</v>
      </c>
      <c r="J151" s="274">
        <f>IF(J$58=0,0,J$58/ISI_fec!J$58)</f>
        <v>0.47127851918513708</v>
      </c>
      <c r="K151" s="274">
        <f>IF(K$58=0,0,K$58/ISI_fec!K$58)</f>
        <v>0.47127851918513713</v>
      </c>
      <c r="L151" s="274">
        <f>IF(L$58=0,0,L$58/ISI_fec!L$58)</f>
        <v>0.47127851918513691</v>
      </c>
      <c r="M151" s="274">
        <f>IF(M$58=0,0,M$58/ISI_fec!M$58)</f>
        <v>0.47127851918513691</v>
      </c>
      <c r="N151" s="274">
        <f>IF(N$58=0,0,N$58/ISI_fec!N$58)</f>
        <v>0.47127851918513713</v>
      </c>
      <c r="O151" s="274">
        <f>IF(O$58=0,0,O$58/ISI_fec!O$58)</f>
        <v>0.47127851918513691</v>
      </c>
      <c r="P151" s="274">
        <f>IF(P$58=0,0,P$58/ISI_fec!P$58)</f>
        <v>0.47127851918513697</v>
      </c>
      <c r="Q151" s="274">
        <f>IF(Q$58=0,0,Q$58/ISI_fec!Q$58)</f>
        <v>0.47127851918513686</v>
      </c>
      <c r="R151" s="274">
        <f>IF(R$58=0,0,R$58/ISI_fec!R$58)</f>
        <v>0.47127851918513702</v>
      </c>
      <c r="S151" s="274">
        <f>IF(S$58=0,0,S$58/ISI_fec!S$58)</f>
        <v>0.47127851918513702</v>
      </c>
      <c r="T151" s="274">
        <f>IF(T$58=0,0,T$58/ISI_fec!T$58)</f>
        <v>0.47127851918513686</v>
      </c>
      <c r="U151" s="274">
        <f>IF(U$58=0,0,U$58/ISI_fec!U$58)</f>
        <v>0.47127851918513691</v>
      </c>
      <c r="V151" s="274">
        <f>IF(V$58=0,0,V$58/ISI_fec!V$58)</f>
        <v>0.47127851918513702</v>
      </c>
      <c r="W151" s="274">
        <f>IF(W$58=0,0,W$58/ISI_fec!W$58)</f>
        <v>0.47127851918513691</v>
      </c>
      <c r="X151" s="274">
        <f>IF(X$58=0,0,X$58/ISI_fec!X$58)</f>
        <v>0.47127851918513691</v>
      </c>
      <c r="Y151" s="274">
        <f>IF(Y$58=0,0,Y$58/ISI_fec!Y$58)</f>
        <v>0.47127851918513702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0.79961104538507555</v>
      </c>
      <c r="C152" s="275">
        <f>IF(C$59=0,0,C$59/ISI_fec!C$59)</f>
        <v>0.7887863133932711</v>
      </c>
      <c r="D152" s="275">
        <f>IF(D$59=0,0,D$59/ISI_fec!D$59)</f>
        <v>0.79069854056331812</v>
      </c>
      <c r="E152" s="275">
        <f>IF(E$59=0,0,E$59/ISI_fec!E$59)</f>
        <v>0.79570024508590975</v>
      </c>
      <c r="F152" s="275">
        <f>IF(F$59=0,0,F$59/ISI_fec!F$59)</f>
        <v>0.79802744683669857</v>
      </c>
      <c r="G152" s="275">
        <f>IF(G$59=0,0,G$59/ISI_fec!G$59)</f>
        <v>0.78370161973812436</v>
      </c>
      <c r="H152" s="275">
        <f>IF(H$59=0,0,H$59/ISI_fec!H$59)</f>
        <v>0.77958706995807348</v>
      </c>
      <c r="I152" s="275">
        <f>IF(I$59=0,0,I$59/ISI_fec!I$59)</f>
        <v>0.78113824220009198</v>
      </c>
      <c r="J152" s="275">
        <f>IF(J$59=0,0,J$59/ISI_fec!J$59)</f>
        <v>0.78127881523271892</v>
      </c>
      <c r="K152" s="275">
        <f>IF(K$59=0,0,K$59/ISI_fec!K$59)</f>
        <v>0.76974619803669964</v>
      </c>
      <c r="L152" s="275">
        <f>IF(L$59=0,0,L$59/ISI_fec!L$59)</f>
        <v>0.76897965834193649</v>
      </c>
      <c r="M152" s="275">
        <f>IF(M$59=0,0,M$59/ISI_fec!M$59)</f>
        <v>0.80151054616459338</v>
      </c>
      <c r="N152" s="275">
        <f>IF(N$59=0,0,N$59/ISI_fec!N$59)</f>
        <v>0.80291129055578248</v>
      </c>
      <c r="O152" s="275">
        <f>IF(O$59=0,0,O$59/ISI_fec!O$59)</f>
        <v>0.80300891693890031</v>
      </c>
      <c r="P152" s="275">
        <f>IF(P$59=0,0,P$59/ISI_fec!P$59)</f>
        <v>0.80136481869262943</v>
      </c>
      <c r="Q152" s="275">
        <f>IF(Q$59=0,0,Q$59/ISI_fec!Q$59)</f>
        <v>0.79983628290422515</v>
      </c>
      <c r="R152" s="275">
        <f>IF(R$59=0,0,R$59/ISI_fec!R$59)</f>
        <v>0.80050795375318162</v>
      </c>
      <c r="S152" s="275">
        <f>IF(S$59=0,0,S$59/ISI_fec!S$59)</f>
        <v>0.79466798250751536</v>
      </c>
      <c r="T152" s="275">
        <f>IF(T$59=0,0,T$59/ISI_fec!T$59)</f>
        <v>0.79006933126654522</v>
      </c>
      <c r="U152" s="275">
        <f>IF(U$59=0,0,U$59/ISI_fec!U$59)</f>
        <v>0.78869434639769509</v>
      </c>
      <c r="V152" s="275">
        <f>IF(V$59=0,0,V$59/ISI_fec!V$59)</f>
        <v>0.77834999146477457</v>
      </c>
      <c r="W152" s="275">
        <f>IF(W$59=0,0,W$59/ISI_fec!W$59)</f>
        <v>0.7880834478103057</v>
      </c>
      <c r="X152" s="275">
        <f>IF(X$59=0,0,X$59/ISI_fec!X$59)</f>
        <v>0.79252208155880122</v>
      </c>
      <c r="Y152" s="275">
        <f>IF(Y$59=0,0,Y$59/ISI_fec!Y$59)</f>
        <v>0.78980022743816392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0.4735720872383542</v>
      </c>
      <c r="C153" s="276">
        <f>IF(C$65=0,0,C$65/ISI_fec!C$65)</f>
        <v>0.47343880184395964</v>
      </c>
      <c r="D153" s="276">
        <f>IF(D$65=0,0,D$65/ISI_fec!D$65)</f>
        <v>0.47621905086223587</v>
      </c>
      <c r="E153" s="276">
        <f>IF(E$65=0,0,E$65/ISI_fec!E$65)</f>
        <v>0.47726960426431081</v>
      </c>
      <c r="F153" s="276">
        <f>IF(F$65=0,0,F$65/ISI_fec!F$65)</f>
        <v>0.47796342302620332</v>
      </c>
      <c r="G153" s="276">
        <f>IF(G$65=0,0,G$65/ISI_fec!G$65)</f>
        <v>0.4754246248463801</v>
      </c>
      <c r="H153" s="276">
        <f>IF(H$65=0,0,H$65/ISI_fec!H$65)</f>
        <v>0.47491207173047023</v>
      </c>
      <c r="I153" s="276">
        <f>IF(I$65=0,0,I$65/ISI_fec!I$65)</f>
        <v>0.47417942736888674</v>
      </c>
      <c r="J153" s="276">
        <f>IF(J$65=0,0,J$65/ISI_fec!J$65)</f>
        <v>0.47917086230181549</v>
      </c>
      <c r="K153" s="276">
        <f>IF(K$65=0,0,K$65/ISI_fec!K$65)</f>
        <v>0.47975221395656059</v>
      </c>
      <c r="L153" s="276">
        <f>IF(L$65=0,0,L$65/ISI_fec!L$65)</f>
        <v>0.48076847134414219</v>
      </c>
      <c r="M153" s="276">
        <f>IF(M$65=0,0,M$65/ISI_fec!M$65)</f>
        <v>0.48182239511955482</v>
      </c>
      <c r="N153" s="276">
        <f>IF(N$65=0,0,N$65/ISI_fec!N$65)</f>
        <v>0.48245173357481452</v>
      </c>
      <c r="O153" s="276">
        <f>IF(O$65=0,0,O$65/ISI_fec!O$65)</f>
        <v>0.48261564319178551</v>
      </c>
      <c r="P153" s="276">
        <f>IF(P$65=0,0,P$65/ISI_fec!P$65)</f>
        <v>0.48218104348261592</v>
      </c>
      <c r="Q153" s="276">
        <f>IF(Q$65=0,0,Q$65/ISI_fec!Q$65)</f>
        <v>0.48038490525816929</v>
      </c>
      <c r="R153" s="276">
        <f>IF(R$65=0,0,R$65/ISI_fec!R$65)</f>
        <v>0.47651494001682054</v>
      </c>
      <c r="S153" s="276">
        <f>IF(S$65=0,0,S$65/ISI_fec!S$65)</f>
        <v>0.47223305537807164</v>
      </c>
      <c r="T153" s="276">
        <f>IF(T$65=0,0,T$65/ISI_fec!T$65)</f>
        <v>0.48286421494942433</v>
      </c>
      <c r="U153" s="276">
        <f>IF(U$65=0,0,U$65/ISI_fec!U$65)</f>
        <v>0.47699705132692016</v>
      </c>
      <c r="V153" s="276">
        <f>IF(V$65=0,0,V$65/ISI_fec!V$65)</f>
        <v>0.47274300054740376</v>
      </c>
      <c r="W153" s="276">
        <f>IF(W$65=0,0,W$65/ISI_fec!W$65)</f>
        <v>0.47628083273438676</v>
      </c>
      <c r="X153" s="276">
        <f>IF(X$65=0,0,X$65/ISI_fec!X$65)</f>
        <v>0.4816025864316919</v>
      </c>
      <c r="Y153" s="276">
        <f>IF(Y$65=0,0,Y$65/ISI_fec!Y$65)</f>
        <v>0.48293951696872139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0.67294515036148839</v>
      </c>
      <c r="C154" s="276">
        <f>IF(C$71=0,0,C$71/ISI_fec!C$71)</f>
        <v>0.6729451503614885</v>
      </c>
      <c r="D154" s="276">
        <f>IF(D$71=0,0,D$71/ISI_fec!D$71)</f>
        <v>0.67468678827262618</v>
      </c>
      <c r="E154" s="276">
        <f>IF(E$71=0,0,E$71/ISI_fec!E$71)</f>
        <v>0.67468678827262651</v>
      </c>
      <c r="F154" s="276">
        <f>IF(F$71=0,0,F$71/ISI_fec!F$71)</f>
        <v>0.67468678827262663</v>
      </c>
      <c r="G154" s="276">
        <f>IF(G$71=0,0,G$71/ISI_fec!G$71)</f>
        <v>0.67468678827262629</v>
      </c>
      <c r="H154" s="276">
        <f>IF(H$71=0,0,H$71/ISI_fec!H$71)</f>
        <v>0.67468678827262663</v>
      </c>
      <c r="I154" s="276">
        <f>IF(I$71=0,0,I$71/ISI_fec!I$71)</f>
        <v>0.6746867882726264</v>
      </c>
      <c r="J154" s="276">
        <f>IF(J$71=0,0,J$71/ISI_fec!J$71)</f>
        <v>0.68249200494517692</v>
      </c>
      <c r="K154" s="276">
        <f>IF(K$71=0,0,K$71/ISI_fec!K$71)</f>
        <v>0.68249200494517714</v>
      </c>
      <c r="L154" s="276">
        <f>IF(L$71=0,0,L$71/ISI_fec!L$71)</f>
        <v>0.68249200494517692</v>
      </c>
      <c r="M154" s="276">
        <f>IF(M$71=0,0,M$71/ISI_fec!M$71)</f>
        <v>0.68249200494517681</v>
      </c>
      <c r="N154" s="276">
        <f>IF(N$71=0,0,N$71/ISI_fec!N$71)</f>
        <v>0.68249200494517681</v>
      </c>
      <c r="O154" s="276">
        <f>IF(O$71=0,0,O$71/ISI_fec!O$71)</f>
        <v>0.68249200494517659</v>
      </c>
      <c r="P154" s="276">
        <f>IF(P$71=0,0,P$71/ISI_fec!P$71)</f>
        <v>0.68249200494517726</v>
      </c>
      <c r="Q154" s="276">
        <f>IF(Q$71=0,0,Q$71/ISI_fec!Q$71)</f>
        <v>0.68249200494517714</v>
      </c>
      <c r="R154" s="276">
        <f>IF(R$71=0,0,R$71/ISI_fec!R$71)</f>
        <v>0.6824920049451767</v>
      </c>
      <c r="S154" s="276">
        <f>IF(S$71=0,0,S$71/ISI_fec!S$71)</f>
        <v>0.68249200494517726</v>
      </c>
      <c r="T154" s="276">
        <f>IF(T$71=0,0,T$71/ISI_fec!T$71)</f>
        <v>0.68249200494517681</v>
      </c>
      <c r="U154" s="276">
        <f>IF(U$71=0,0,U$71/ISI_fec!U$71)</f>
        <v>0.68249200494517659</v>
      </c>
      <c r="V154" s="276">
        <f>IF(V$71=0,0,V$71/ISI_fec!V$71)</f>
        <v>0.68249200494517703</v>
      </c>
      <c r="W154" s="276">
        <f>IF(W$71=0,0,W$71/ISI_fec!W$71)</f>
        <v>0.68249200494517703</v>
      </c>
      <c r="X154" s="276">
        <f>IF(X$71=0,0,X$71/ISI_fec!X$71)</f>
        <v>0.68249200494517681</v>
      </c>
      <c r="Y154" s="276">
        <f>IF(Y$71=0,0,Y$71/ISI_fec!Y$71)</f>
        <v>0.68249200494517681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0.58428076456917688</v>
      </c>
      <c r="C155" s="276">
        <f>IF(C$72=0,0,C$72/ISI_fec!C$72)</f>
        <v>0.57135017534707033</v>
      </c>
      <c r="D155" s="276">
        <f>IF(D$72=0,0,D$72/ISI_fec!D$72)</f>
        <v>0.57436392456372753</v>
      </c>
      <c r="E155" s="276">
        <f>IF(E$72=0,0,E$72/ISI_fec!E$72)</f>
        <v>0.58135480508208415</v>
      </c>
      <c r="F155" s="276">
        <f>IF(F$72=0,0,F$72/ISI_fec!F$72)</f>
        <v>0.58343252440319315</v>
      </c>
      <c r="G155" s="276">
        <f>IF(G$72=0,0,G$72/ISI_fec!G$72)</f>
        <v>0.5737411532727883</v>
      </c>
      <c r="H155" s="276">
        <f>IF(H$72=0,0,H$72/ISI_fec!H$72)</f>
        <v>0.57024577365632534</v>
      </c>
      <c r="I155" s="276">
        <f>IF(I$72=0,0,I$72/ISI_fec!I$72)</f>
        <v>0.57115396974649768</v>
      </c>
      <c r="J155" s="276">
        <f>IF(J$72=0,0,J$72/ISI_fec!J$72)</f>
        <v>0.5715659561764338</v>
      </c>
      <c r="K155" s="276">
        <f>IF(K$72=0,0,K$72/ISI_fec!K$72)</f>
        <v>0.56311755113302198</v>
      </c>
      <c r="L155" s="276">
        <f>IF(L$72=0,0,L$72/ISI_fec!L$72)</f>
        <v>0.56291224892532898</v>
      </c>
      <c r="M155" s="276">
        <f>IF(M$72=0,0,M$72/ISI_fec!M$72)</f>
        <v>0.58514034220760569</v>
      </c>
      <c r="N155" s="276">
        <f>IF(N$72=0,0,N$72/ISI_fec!N$72)</f>
        <v>0.58654800731034085</v>
      </c>
      <c r="O155" s="276">
        <f>IF(O$72=0,0,O$72/ISI_fec!O$72)</f>
        <v>0.58682637442053032</v>
      </c>
      <c r="P155" s="276">
        <f>IF(P$72=0,0,P$72/ISI_fec!P$72)</f>
        <v>0.58606661583361097</v>
      </c>
      <c r="Q155" s="276">
        <f>IF(Q$72=0,0,Q$72/ISI_fec!Q$72)</f>
        <v>0.58510452128865176</v>
      </c>
      <c r="R155" s="276">
        <f>IF(R$72=0,0,R$72/ISI_fec!R$72)</f>
        <v>0.58576800958112518</v>
      </c>
      <c r="S155" s="276">
        <f>IF(S$72=0,0,S$72/ISI_fec!S$72)</f>
        <v>0.58143866786294007</v>
      </c>
      <c r="T155" s="276">
        <f>IF(T$72=0,0,T$72/ISI_fec!T$72)</f>
        <v>0.57809657561378947</v>
      </c>
      <c r="U155" s="276">
        <f>IF(U$72=0,0,U$72/ISI_fec!U$72)</f>
        <v>0.57710945518555479</v>
      </c>
      <c r="V155" s="276">
        <f>IF(V$72=0,0,V$72/ISI_fec!V$72)</f>
        <v>0.56977701058146457</v>
      </c>
      <c r="W155" s="276">
        <f>IF(W$72=0,0,W$72/ISI_fec!W$72)</f>
        <v>0.57676308929672693</v>
      </c>
      <c r="X155" s="276">
        <f>IF(X$72=0,0,X$72/ISI_fec!X$72)</f>
        <v>0.58004989085280112</v>
      </c>
      <c r="Y155" s="276">
        <f>IF(Y$72=0,0,Y$72/ISI_fec!Y$72)</f>
        <v>0.5776619926655765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0.53354799648977991</v>
      </c>
      <c r="C156" s="277">
        <f>IF(C$79=0,0,C$79/ISI_fec!C$79)</f>
        <v>0.53572135863886217</v>
      </c>
      <c r="D156" s="277">
        <f>IF(D$79=0,0,D$79/ISI_fec!D$79)</f>
        <v>0.53539032061669123</v>
      </c>
      <c r="E156" s="277">
        <f>IF(E$79=0,0,E$79/ISI_fec!E$79)</f>
        <v>0.54264049435270556</v>
      </c>
      <c r="F156" s="277">
        <f>IF(F$79=0,0,F$79/ISI_fec!F$79)</f>
        <v>0.54530557940679825</v>
      </c>
      <c r="G156" s="277">
        <f>IF(G$79=0,0,G$79/ISI_fec!G$79)</f>
        <v>0.53415971635911308</v>
      </c>
      <c r="H156" s="277">
        <f>IF(H$79=0,0,H$79/ISI_fec!H$79)</f>
        <v>0.52330564772181798</v>
      </c>
      <c r="I156" s="277">
        <f>IF(I$79=0,0,I$79/ISI_fec!I$79)</f>
        <v>0.53037919570665026</v>
      </c>
      <c r="J156" s="277">
        <f>IF(J$79=0,0,J$79/ISI_fec!J$79)</f>
        <v>0.52862499492993009</v>
      </c>
      <c r="K156" s="277">
        <f>IF(K$79=0,0,K$79/ISI_fec!K$79)</f>
        <v>0.51538127621510665</v>
      </c>
      <c r="L156" s="277">
        <f>IF(L$79=0,0,L$79/ISI_fec!L$79)</f>
        <v>0.51575049488145031</v>
      </c>
      <c r="M156" s="277">
        <f>IF(M$79=0,0,M$79/ISI_fec!M$79)</f>
        <v>0.53784201941511023</v>
      </c>
      <c r="N156" s="277">
        <f>IF(N$79=0,0,N$79/ISI_fec!N$79)</f>
        <v>0.53842477883535755</v>
      </c>
      <c r="O156" s="277">
        <f>IF(O$79=0,0,O$79/ISI_fec!O$79)</f>
        <v>0.53849040928712044</v>
      </c>
      <c r="P156" s="277">
        <f>IF(P$79=0,0,P$79/ISI_fec!P$79)</f>
        <v>0.54122222482310256</v>
      </c>
      <c r="Q156" s="277">
        <f>IF(Q$79=0,0,Q$79/ISI_fec!Q$79)</f>
        <v>0.54375075666591721</v>
      </c>
      <c r="R156" s="277">
        <f>IF(R$79=0,0,R$79/ISI_fec!R$79)</f>
        <v>0.5486733066077647</v>
      </c>
      <c r="S156" s="277">
        <f>IF(S$79=0,0,S$79/ISI_fec!S$79)</f>
        <v>0.54611770116420322</v>
      </c>
      <c r="T156" s="277">
        <f>IF(T$79=0,0,T$79/ISI_fec!T$79)</f>
        <v>0.54365984180891624</v>
      </c>
      <c r="U156" s="277">
        <f>IF(U$79=0,0,U$79/ISI_fec!U$79)</f>
        <v>0.54086031469663531</v>
      </c>
      <c r="V156" s="277">
        <f>IF(V$79=0,0,V$79/ISI_fec!V$79)</f>
        <v>0.53517911072537372</v>
      </c>
      <c r="W156" s="277">
        <f>IF(W$79=0,0,W$79/ISI_fec!W$79)</f>
        <v>0.54269557192232165</v>
      </c>
      <c r="X156" s="277">
        <f>IF(X$79=0,0,X$79/ISI_fec!X$79)</f>
        <v>0.54559465377962058</v>
      </c>
      <c r="Y156" s="277">
        <f>IF(Y$79=0,0,Y$79/ISI_fec!Y$79)</f>
        <v>0.53454778929401203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FR: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f t="shared" ref="B5:Y5" si="0">SUM(B6:B10)+B16+B22+B28+B35+B52</f>
        <v>11186.687772475761</v>
      </c>
      <c r="C5" s="223">
        <f t="shared" si="0"/>
        <v>10217.924450979819</v>
      </c>
      <c r="D5" s="223">
        <f t="shared" si="0"/>
        <v>11944.044410449433</v>
      </c>
      <c r="E5" s="223">
        <f t="shared" si="0"/>
        <v>11565.518191554893</v>
      </c>
      <c r="F5" s="223">
        <f t="shared" si="0"/>
        <v>11947.087500448964</v>
      </c>
      <c r="G5" s="223">
        <f t="shared" si="0"/>
        <v>11986.602338272891</v>
      </c>
      <c r="H5" s="223">
        <f t="shared" si="0"/>
        <v>12289.764512114332</v>
      </c>
      <c r="I5" s="223">
        <f t="shared" si="0"/>
        <v>11922.394613713968</v>
      </c>
      <c r="J5" s="223">
        <f t="shared" si="0"/>
        <v>10666.269854508362</v>
      </c>
      <c r="K5" s="223">
        <f t="shared" si="0"/>
        <v>8078.1075482678825</v>
      </c>
      <c r="L5" s="223">
        <f t="shared" si="0"/>
        <v>9998.944187587309</v>
      </c>
      <c r="M5" s="223">
        <f t="shared" si="0"/>
        <v>9010.6682375750352</v>
      </c>
      <c r="N5" s="223">
        <f t="shared" si="0"/>
        <v>8838.9969167516829</v>
      </c>
      <c r="O5" s="223">
        <f t="shared" si="0"/>
        <v>9355.1169460594829</v>
      </c>
      <c r="P5" s="223">
        <f t="shared" si="0"/>
        <v>9911.1637081583231</v>
      </c>
      <c r="Q5" s="223">
        <f t="shared" si="0"/>
        <v>9267.4860787759735</v>
      </c>
      <c r="R5" s="223">
        <f t="shared" si="0"/>
        <v>9123.3749745844943</v>
      </c>
      <c r="S5" s="223">
        <f t="shared" si="0"/>
        <v>10161.844965355984</v>
      </c>
      <c r="T5" s="223">
        <f t="shared" si="0"/>
        <v>10165.291708584842</v>
      </c>
      <c r="U5" s="223">
        <f t="shared" si="0"/>
        <v>9825.2809233602693</v>
      </c>
      <c r="V5" s="223">
        <f t="shared" si="0"/>
        <v>7950.7339050087248</v>
      </c>
      <c r="W5" s="223">
        <f t="shared" si="0"/>
        <v>9164.4017673567541</v>
      </c>
      <c r="X5" s="223">
        <f t="shared" si="0"/>
        <v>7895.6901308470315</v>
      </c>
      <c r="Y5" s="223">
        <f t="shared" si="0"/>
        <v>6004.1717468409115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346</v>
      </c>
    </row>
    <row r="10" spans="1:105" ht="12" customHeight="1" x14ac:dyDescent="0.25">
      <c r="A10" s="56" t="s">
        <v>95</v>
      </c>
      <c r="B10" s="260">
        <v>1.3573704039955941</v>
      </c>
      <c r="C10" s="260">
        <v>1.865230575221682</v>
      </c>
      <c r="D10" s="260">
        <v>1.904506309138658</v>
      </c>
      <c r="E10" s="260">
        <v>1.555840388748593</v>
      </c>
      <c r="F10" s="260">
        <v>1.5232294647436411</v>
      </c>
      <c r="G10" s="260">
        <v>2.359524429598471</v>
      </c>
      <c r="H10" s="260">
        <v>2.6629689667918912</v>
      </c>
      <c r="I10" s="260">
        <v>2.5452218457312732</v>
      </c>
      <c r="J10" s="260">
        <v>2.16781577134625</v>
      </c>
      <c r="K10" s="260">
        <v>2.1908546373623552</v>
      </c>
      <c r="L10" s="260">
        <v>2.733056650484158</v>
      </c>
      <c r="M10" s="260">
        <v>1.722314462561199</v>
      </c>
      <c r="N10" s="260">
        <v>1.6251039391427931</v>
      </c>
      <c r="O10" s="260">
        <v>1.6828638019580771</v>
      </c>
      <c r="P10" s="260">
        <v>1.8241070922034941</v>
      </c>
      <c r="Q10" s="260">
        <v>1.835224923906067</v>
      </c>
      <c r="R10" s="260">
        <v>1.8561225593282009</v>
      </c>
      <c r="S10" s="260">
        <v>2.1584230512963982</v>
      </c>
      <c r="T10" s="260">
        <v>2.5264683004084532</v>
      </c>
      <c r="U10" s="260">
        <v>2.462437969740829</v>
      </c>
      <c r="V10" s="260">
        <v>2.4217221708066452</v>
      </c>
      <c r="W10" s="260">
        <v>2.499711925727178</v>
      </c>
      <c r="X10" s="260">
        <v>1.887598258739539</v>
      </c>
      <c r="Y10" s="260">
        <v>1.6916987600106681</v>
      </c>
      <c r="DA10" s="68" t="s">
        <v>347</v>
      </c>
    </row>
    <row r="11" spans="1:105" ht="12" customHeight="1" x14ac:dyDescent="0.25">
      <c r="A11" s="37" t="s">
        <v>159</v>
      </c>
      <c r="B11" s="226">
        <v>0.175375429174535</v>
      </c>
      <c r="C11" s="226">
        <v>0.81071801999601334</v>
      </c>
      <c r="D11" s="226">
        <v>0.44353208883900619</v>
      </c>
      <c r="E11" s="226">
        <v>0</v>
      </c>
      <c r="F11" s="226">
        <v>0</v>
      </c>
      <c r="G11" s="226">
        <v>4.3030982749885933E-2</v>
      </c>
      <c r="H11" s="226">
        <v>0.1348594041775627</v>
      </c>
      <c r="I11" s="226">
        <v>0.14831409214315339</v>
      </c>
      <c r="J11" s="226">
        <v>0.1083835072108538</v>
      </c>
      <c r="K11" s="226">
        <v>5.4083340872560691E-2</v>
      </c>
      <c r="L11" s="226">
        <v>5.6432957297582118E-2</v>
      </c>
      <c r="M11" s="226">
        <v>0.20012258229154931</v>
      </c>
      <c r="N11" s="226">
        <v>0.1864283415762612</v>
      </c>
      <c r="O11" s="226">
        <v>0.17112907914319991</v>
      </c>
      <c r="P11" s="226">
        <v>0.16280571424658491</v>
      </c>
      <c r="Q11" s="226">
        <v>0.16748080892772249</v>
      </c>
      <c r="R11" s="226">
        <v>0.26889239765454459</v>
      </c>
      <c r="S11" s="226">
        <v>0.32909914302310522</v>
      </c>
      <c r="T11" s="226">
        <v>0.13341454148160919</v>
      </c>
      <c r="U11" s="226">
        <v>0.1026392634936311</v>
      </c>
      <c r="V11" s="226">
        <v>9.1502776116775528E-2</v>
      </c>
      <c r="W11" s="226">
        <v>0.1174150926455752</v>
      </c>
      <c r="X11" s="226">
        <v>0.13851064673055671</v>
      </c>
      <c r="Y11" s="226">
        <v>0.15021517051164501</v>
      </c>
      <c r="DA11" s="69" t="s">
        <v>348</v>
      </c>
    </row>
    <row r="12" spans="1:105" ht="12" customHeight="1" x14ac:dyDescent="0.25">
      <c r="A12" s="37" t="s">
        <v>35</v>
      </c>
      <c r="B12" s="226">
        <v>1.181994974821059</v>
      </c>
      <c r="C12" s="226">
        <v>1.0545125552256689</v>
      </c>
      <c r="D12" s="226">
        <v>1.4609742202996521</v>
      </c>
      <c r="E12" s="226">
        <v>1.555840388748593</v>
      </c>
      <c r="F12" s="226">
        <v>1.5232294647436411</v>
      </c>
      <c r="G12" s="226">
        <v>2.3164934468485852</v>
      </c>
      <c r="H12" s="226">
        <v>2.5281095626143282</v>
      </c>
      <c r="I12" s="226">
        <v>2.39690775358812</v>
      </c>
      <c r="J12" s="226">
        <v>2.0594322641353959</v>
      </c>
      <c r="K12" s="226">
        <v>2.136771296489794</v>
      </c>
      <c r="L12" s="226">
        <v>2.676623693186575</v>
      </c>
      <c r="M12" s="226">
        <v>1.522191880269649</v>
      </c>
      <c r="N12" s="226">
        <v>1.4386755975665311</v>
      </c>
      <c r="O12" s="226">
        <v>1.5117347228148781</v>
      </c>
      <c r="P12" s="226">
        <v>1.661301377956909</v>
      </c>
      <c r="Q12" s="226">
        <v>1.667744114978345</v>
      </c>
      <c r="R12" s="226">
        <v>1.587230161673657</v>
      </c>
      <c r="S12" s="226">
        <v>1.8293239082732931</v>
      </c>
      <c r="T12" s="226">
        <v>2.3930537589268441</v>
      </c>
      <c r="U12" s="226">
        <v>2.3597987062471968</v>
      </c>
      <c r="V12" s="226">
        <v>2.3302193946898702</v>
      </c>
      <c r="W12" s="226">
        <v>2.382296833081603</v>
      </c>
      <c r="X12" s="226">
        <v>1.749087612008982</v>
      </c>
      <c r="Y12" s="226">
        <v>1.5414835894990231</v>
      </c>
      <c r="DA12" s="69" t="s">
        <v>349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352</v>
      </c>
    </row>
    <row r="16" spans="1:105" ht="12" customHeight="1" x14ac:dyDescent="0.25">
      <c r="A16" s="57" t="s">
        <v>165</v>
      </c>
      <c r="B16" s="261">
        <v>116.51280391752189</v>
      </c>
      <c r="C16" s="261">
        <v>109.7744228385767</v>
      </c>
      <c r="D16" s="261">
        <v>143.4316571301236</v>
      </c>
      <c r="E16" s="261">
        <v>144.7003361862713</v>
      </c>
      <c r="F16" s="261">
        <v>140.00654823086549</v>
      </c>
      <c r="G16" s="261">
        <v>223.48940859255191</v>
      </c>
      <c r="H16" s="261">
        <v>247.47353734763001</v>
      </c>
      <c r="I16" s="261">
        <v>238.051716496501</v>
      </c>
      <c r="J16" s="261">
        <v>206.1431850706301</v>
      </c>
      <c r="K16" s="261">
        <v>210.36809969097609</v>
      </c>
      <c r="L16" s="261">
        <v>258.72261497965951</v>
      </c>
      <c r="M16" s="261">
        <v>146.27494164791941</v>
      </c>
      <c r="N16" s="261">
        <v>136.87921826735399</v>
      </c>
      <c r="O16" s="261">
        <v>143.0351589110613</v>
      </c>
      <c r="P16" s="261">
        <v>158.28797163436451</v>
      </c>
      <c r="Q16" s="261">
        <v>164.2469016079736</v>
      </c>
      <c r="R16" s="261">
        <v>169.1856515228537</v>
      </c>
      <c r="S16" s="261">
        <v>211.26763487201671</v>
      </c>
      <c r="T16" s="261">
        <v>224.5656017762287</v>
      </c>
      <c r="U16" s="261">
        <v>244.65502874879161</v>
      </c>
      <c r="V16" s="261">
        <v>259.08290880902359</v>
      </c>
      <c r="W16" s="261">
        <v>250.58671043022039</v>
      </c>
      <c r="X16" s="261">
        <v>168.42023557874359</v>
      </c>
      <c r="Y16" s="261">
        <v>145.28617073831191</v>
      </c>
      <c r="DA16" s="70" t="s">
        <v>353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11.68644846146702</v>
      </c>
      <c r="H17" s="230">
        <v>13.473898258998769</v>
      </c>
      <c r="I17" s="230">
        <v>15.98809092347711</v>
      </c>
      <c r="J17" s="230">
        <v>17.049560997042271</v>
      </c>
      <c r="K17" s="230">
        <v>15.868081726709731</v>
      </c>
      <c r="L17" s="230">
        <v>14.332988445167841</v>
      </c>
      <c r="M17" s="230">
        <v>0.64547768225874946</v>
      </c>
      <c r="N17" s="230">
        <v>0.92559857774760046</v>
      </c>
      <c r="O17" s="230">
        <v>0.94118016086577261</v>
      </c>
      <c r="P17" s="230">
        <v>3.189231281370267</v>
      </c>
      <c r="Q17" s="230">
        <v>9.6791055677507085</v>
      </c>
      <c r="R17" s="230">
        <v>22.767067220520691</v>
      </c>
      <c r="S17" s="230">
        <v>44.77424452746866</v>
      </c>
      <c r="T17" s="230">
        <v>2.7189123224958709</v>
      </c>
      <c r="U17" s="230">
        <v>31.246739893790561</v>
      </c>
      <c r="V17" s="230">
        <v>53.224838039445309</v>
      </c>
      <c r="W17" s="230">
        <v>35.640825468284632</v>
      </c>
      <c r="X17" s="230">
        <v>6.5928414209726762</v>
      </c>
      <c r="Y17" s="230">
        <v>0</v>
      </c>
      <c r="DA17" s="71" t="s">
        <v>354</v>
      </c>
    </row>
    <row r="18" spans="1:105" ht="12" customHeight="1" x14ac:dyDescent="0.25">
      <c r="A18" s="18" t="s">
        <v>32</v>
      </c>
      <c r="B18" s="230">
        <v>7.5163566040119072</v>
      </c>
      <c r="C18" s="230">
        <v>7.3750614080652284</v>
      </c>
      <c r="D18" s="230">
        <v>5.1395457036884418</v>
      </c>
      <c r="E18" s="230">
        <v>2.0746412917513979</v>
      </c>
      <c r="F18" s="230">
        <v>0</v>
      </c>
      <c r="G18" s="230">
        <v>0</v>
      </c>
      <c r="H18" s="230">
        <v>2.001200884235383</v>
      </c>
      <c r="I18" s="230">
        <v>2.3646094481048912</v>
      </c>
      <c r="J18" s="230">
        <v>0.82914630615842966</v>
      </c>
      <c r="K18" s="230">
        <v>0</v>
      </c>
      <c r="L18" s="230">
        <v>0</v>
      </c>
      <c r="M18" s="230">
        <v>4.3251228354664164</v>
      </c>
      <c r="N18" s="230">
        <v>1.9459627479746049</v>
      </c>
      <c r="O18" s="230">
        <v>1.6442124574063119</v>
      </c>
      <c r="P18" s="230">
        <v>1.0866744095362371</v>
      </c>
      <c r="Q18" s="230">
        <v>0.68082272199325422</v>
      </c>
      <c r="R18" s="230">
        <v>0.44708165436458702</v>
      </c>
      <c r="S18" s="230">
        <v>0.4673263947383246</v>
      </c>
      <c r="T18" s="230">
        <v>0.20582481041483791</v>
      </c>
      <c r="U18" s="230">
        <v>0.16628653359466519</v>
      </c>
      <c r="V18" s="230">
        <v>9.6888641999679212E-2</v>
      </c>
      <c r="W18" s="230">
        <v>7.8643696040557765E-2</v>
      </c>
      <c r="X18" s="230">
        <v>2.9766001177916359E-2</v>
      </c>
      <c r="Y18" s="230">
        <v>1.6840233316389159</v>
      </c>
      <c r="DA18" s="71" t="s">
        <v>355</v>
      </c>
    </row>
    <row r="19" spans="1:105" ht="12" customHeight="1" x14ac:dyDescent="0.25">
      <c r="A19" s="18" t="s">
        <v>35</v>
      </c>
      <c r="B19" s="230">
        <v>108.99644731351</v>
      </c>
      <c r="C19" s="230">
        <v>102.3993614305115</v>
      </c>
      <c r="D19" s="230">
        <v>138.29211142643521</v>
      </c>
      <c r="E19" s="230">
        <v>142.62569489451991</v>
      </c>
      <c r="F19" s="230">
        <v>140.00654823086549</v>
      </c>
      <c r="G19" s="230">
        <v>211.8029601310848</v>
      </c>
      <c r="H19" s="230">
        <v>231.99843820439591</v>
      </c>
      <c r="I19" s="230">
        <v>219.69901612491901</v>
      </c>
      <c r="J19" s="230">
        <v>188.26447776742941</v>
      </c>
      <c r="K19" s="230">
        <v>194.50001796426639</v>
      </c>
      <c r="L19" s="230">
        <v>244.38962653449161</v>
      </c>
      <c r="M19" s="230">
        <v>141.30434113019419</v>
      </c>
      <c r="N19" s="230">
        <v>133.82137847863709</v>
      </c>
      <c r="O19" s="230">
        <v>140.44976629278921</v>
      </c>
      <c r="P19" s="230">
        <v>154.012065943458</v>
      </c>
      <c r="Q19" s="230">
        <v>153.88697331822959</v>
      </c>
      <c r="R19" s="230">
        <v>145.97150264796841</v>
      </c>
      <c r="S19" s="230">
        <v>166.0260639498097</v>
      </c>
      <c r="T19" s="230">
        <v>221.640864643318</v>
      </c>
      <c r="U19" s="230">
        <v>213.2420023214064</v>
      </c>
      <c r="V19" s="230">
        <v>205.76118212757859</v>
      </c>
      <c r="W19" s="230">
        <v>214.86724126589519</v>
      </c>
      <c r="X19" s="230">
        <v>161.79762815659299</v>
      </c>
      <c r="Y19" s="230">
        <v>143.602147406673</v>
      </c>
      <c r="DA19" s="71" t="s">
        <v>356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0.18627846299465561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357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358</v>
      </c>
    </row>
    <row r="22" spans="1:105" ht="12" customHeight="1" x14ac:dyDescent="0.25">
      <c r="A22" s="57" t="s">
        <v>172</v>
      </c>
      <c r="B22" s="261">
        <v>825.21858944541634</v>
      </c>
      <c r="C22" s="261">
        <v>813.84199746023376</v>
      </c>
      <c r="D22" s="261">
        <v>1574.755018303777</v>
      </c>
      <c r="E22" s="261">
        <v>1650.642649324416</v>
      </c>
      <c r="F22" s="261">
        <v>1474.5345792651981</v>
      </c>
      <c r="G22" s="261">
        <v>1707.6833338397109</v>
      </c>
      <c r="H22" s="261">
        <v>1838.5271258049661</v>
      </c>
      <c r="I22" s="261">
        <v>1853.599804498471</v>
      </c>
      <c r="J22" s="261">
        <v>1609.259632873878</v>
      </c>
      <c r="K22" s="261">
        <v>1358.66659002493</v>
      </c>
      <c r="L22" s="261">
        <v>1493.250490050423</v>
      </c>
      <c r="M22" s="261">
        <v>919.9471222131067</v>
      </c>
      <c r="N22" s="261">
        <v>894.07873720457906</v>
      </c>
      <c r="O22" s="261">
        <v>903.89699768198159</v>
      </c>
      <c r="P22" s="261">
        <v>1067.7316623696611</v>
      </c>
      <c r="Q22" s="261">
        <v>1038.3267519695869</v>
      </c>
      <c r="R22" s="261">
        <v>1096.5453637990261</v>
      </c>
      <c r="S22" s="261">
        <v>1177.83953299524</v>
      </c>
      <c r="T22" s="261">
        <v>1180.025937004305</v>
      </c>
      <c r="U22" s="261">
        <v>1191.7033110494119</v>
      </c>
      <c r="V22" s="261">
        <v>1045.8539662618471</v>
      </c>
      <c r="W22" s="261">
        <v>1226.857101782603</v>
      </c>
      <c r="X22" s="261">
        <v>889.65251307126778</v>
      </c>
      <c r="Y22" s="261">
        <v>773.14474651664466</v>
      </c>
      <c r="DA22" s="70" t="s">
        <v>359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37.910615796815513</v>
      </c>
      <c r="H23" s="230">
        <v>41.3770290066225</v>
      </c>
      <c r="I23" s="230">
        <v>48.833945183347652</v>
      </c>
      <c r="J23" s="230">
        <v>41.662650143040409</v>
      </c>
      <c r="K23" s="230">
        <v>34.68778147450297</v>
      </c>
      <c r="L23" s="230">
        <v>33.927841853639777</v>
      </c>
      <c r="M23" s="230">
        <v>3.5306889383270978</v>
      </c>
      <c r="N23" s="230">
        <v>5.2152631354447267</v>
      </c>
      <c r="O23" s="230">
        <v>5.277427680397949</v>
      </c>
      <c r="P23" s="230">
        <v>15.959446880934641</v>
      </c>
      <c r="Q23" s="230">
        <v>47.240991489143497</v>
      </c>
      <c r="R23" s="230">
        <v>112.88811663281891</v>
      </c>
      <c r="S23" s="230">
        <v>199.29529150837109</v>
      </c>
      <c r="T23" s="230">
        <v>11.177756678558991</v>
      </c>
      <c r="U23" s="230">
        <v>121.10870129999989</v>
      </c>
      <c r="V23" s="230">
        <v>179.546405252912</v>
      </c>
      <c r="W23" s="230">
        <v>135.7332912170956</v>
      </c>
      <c r="X23" s="230">
        <v>29.041293192843639</v>
      </c>
      <c r="Y23" s="230">
        <v>0</v>
      </c>
      <c r="DA23" s="71" t="s">
        <v>360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1000.664085607852</v>
      </c>
      <c r="E24" s="230">
        <v>1153.459828805424</v>
      </c>
      <c r="F24" s="230">
        <v>898.79987160681833</v>
      </c>
      <c r="G24" s="230">
        <v>982.6879572078816</v>
      </c>
      <c r="H24" s="230">
        <v>1078.5600000055999</v>
      </c>
      <c r="I24" s="230">
        <v>1126.4958288060609</v>
      </c>
      <c r="J24" s="230">
        <v>1105.5240000056999</v>
      </c>
      <c r="K24" s="230">
        <v>898.79987160463611</v>
      </c>
      <c r="L24" s="230">
        <v>880.824128404303</v>
      </c>
      <c r="M24" s="230">
        <v>119.83995720081781</v>
      </c>
      <c r="N24" s="230">
        <v>122.83604280095309</v>
      </c>
      <c r="O24" s="230">
        <v>101.8638288007173</v>
      </c>
      <c r="P24" s="230">
        <v>275.63217120195139</v>
      </c>
      <c r="Q24" s="230">
        <v>236.68382880188369</v>
      </c>
      <c r="R24" s="230">
        <v>257.65604280221493</v>
      </c>
      <c r="S24" s="230">
        <v>237.4630884017019</v>
      </c>
      <c r="T24" s="230">
        <v>256.81129920214357</v>
      </c>
      <c r="U24" s="230">
        <v>243.44909640193779</v>
      </c>
      <c r="V24" s="230">
        <v>171.87469920134731</v>
      </c>
      <c r="W24" s="230">
        <v>272.53131120219399</v>
      </c>
      <c r="X24" s="230">
        <v>147.7658016010449</v>
      </c>
      <c r="Y24" s="230">
        <v>144.87757200106529</v>
      </c>
      <c r="DA24" s="71" t="s">
        <v>361</v>
      </c>
    </row>
    <row r="25" spans="1:105" ht="12" customHeight="1" x14ac:dyDescent="0.25">
      <c r="A25" s="18" t="s">
        <v>32</v>
      </c>
      <c r="B25" s="230">
        <v>53.235670123621979</v>
      </c>
      <c r="C25" s="230">
        <v>54.676987157179873</v>
      </c>
      <c r="D25" s="230">
        <v>20.571236822475161</v>
      </c>
      <c r="E25" s="230">
        <v>7.1283594508745134</v>
      </c>
      <c r="F25" s="230">
        <v>0</v>
      </c>
      <c r="G25" s="230">
        <v>0</v>
      </c>
      <c r="H25" s="230">
        <v>6.1454929704389141</v>
      </c>
      <c r="I25" s="230">
        <v>7.2224513058790496</v>
      </c>
      <c r="J25" s="230">
        <v>2.0261185890279321</v>
      </c>
      <c r="K25" s="230">
        <v>0</v>
      </c>
      <c r="L25" s="230">
        <v>0</v>
      </c>
      <c r="M25" s="230">
        <v>23.657926171281229</v>
      </c>
      <c r="N25" s="230">
        <v>10.96448074407922</v>
      </c>
      <c r="O25" s="230">
        <v>9.2195019571908592</v>
      </c>
      <c r="P25" s="230">
        <v>5.4379005427330487</v>
      </c>
      <c r="Q25" s="230">
        <v>3.322904186773223</v>
      </c>
      <c r="R25" s="230">
        <v>2.2168075252491328</v>
      </c>
      <c r="S25" s="230">
        <v>2.0801233175870171</v>
      </c>
      <c r="T25" s="230">
        <v>0.84616912071503048</v>
      </c>
      <c r="U25" s="230">
        <v>0.64450711324706011</v>
      </c>
      <c r="V25" s="230">
        <v>0.32684002472654622</v>
      </c>
      <c r="W25" s="230">
        <v>0.29950394124739499</v>
      </c>
      <c r="X25" s="230">
        <v>0.1311184529081032</v>
      </c>
      <c r="Y25" s="230">
        <v>7.2822937999569399</v>
      </c>
      <c r="DA25" s="71" t="s">
        <v>362</v>
      </c>
    </row>
    <row r="26" spans="1:105" ht="12" customHeight="1" x14ac:dyDescent="0.25">
      <c r="A26" s="18" t="s">
        <v>35</v>
      </c>
      <c r="B26" s="230">
        <v>771.98291932179438</v>
      </c>
      <c r="C26" s="230">
        <v>759.16501030305392</v>
      </c>
      <c r="D26" s="230">
        <v>553.51969587344956</v>
      </c>
      <c r="E26" s="230">
        <v>490.05446106811797</v>
      </c>
      <c r="F26" s="230">
        <v>575.73470765837942</v>
      </c>
      <c r="G26" s="230">
        <v>687.08476083501421</v>
      </c>
      <c r="H26" s="230">
        <v>712.44460382230397</v>
      </c>
      <c r="I26" s="230">
        <v>671.04757920318389</v>
      </c>
      <c r="J26" s="230">
        <v>460.04686413610972</v>
      </c>
      <c r="K26" s="230">
        <v>425.17893694579118</v>
      </c>
      <c r="L26" s="230">
        <v>578.49851979248047</v>
      </c>
      <c r="M26" s="230">
        <v>772.91854990268064</v>
      </c>
      <c r="N26" s="230">
        <v>754.01336896213866</v>
      </c>
      <c r="O26" s="230">
        <v>787.53623924367548</v>
      </c>
      <c r="P26" s="230">
        <v>770.70214374404145</v>
      </c>
      <c r="Q26" s="230">
        <v>751.07902749178663</v>
      </c>
      <c r="R26" s="230">
        <v>723.78439683874331</v>
      </c>
      <c r="S26" s="230">
        <v>739.00102976757989</v>
      </c>
      <c r="T26" s="230">
        <v>911.19071200288738</v>
      </c>
      <c r="U26" s="230">
        <v>826.50100623422748</v>
      </c>
      <c r="V26" s="230">
        <v>694.10602178286115</v>
      </c>
      <c r="W26" s="230">
        <v>818.29299542206638</v>
      </c>
      <c r="X26" s="230">
        <v>712.71429982447103</v>
      </c>
      <c r="Y26" s="230">
        <v>620.98488071562235</v>
      </c>
      <c r="DA26" s="71" t="s">
        <v>363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1.049581561963296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364</v>
      </c>
    </row>
    <row r="28" spans="1:105" ht="12" customHeight="1" x14ac:dyDescent="0.25">
      <c r="A28" s="57" t="s">
        <v>179</v>
      </c>
      <c r="B28" s="261">
        <v>235.1396396908456</v>
      </c>
      <c r="C28" s="261">
        <v>383.99969535408962</v>
      </c>
      <c r="D28" s="261">
        <v>369.60646971328532</v>
      </c>
      <c r="E28" s="261">
        <v>268.99101442358688</v>
      </c>
      <c r="F28" s="261">
        <v>260.63552470984041</v>
      </c>
      <c r="G28" s="261">
        <v>392.88608060273958</v>
      </c>
      <c r="H28" s="261">
        <v>450.01813064702208</v>
      </c>
      <c r="I28" s="261">
        <v>432.94848156378208</v>
      </c>
      <c r="J28" s="261">
        <v>365.79970751046022</v>
      </c>
      <c r="K28" s="261">
        <v>369.57922838408791</v>
      </c>
      <c r="L28" s="261">
        <v>457.47997157962942</v>
      </c>
      <c r="M28" s="261">
        <v>303.23395741787272</v>
      </c>
      <c r="N28" s="261">
        <v>283.51052603695751</v>
      </c>
      <c r="O28" s="261">
        <v>291.32268770152979</v>
      </c>
      <c r="P28" s="261">
        <v>310.64970427431808</v>
      </c>
      <c r="Q28" s="261">
        <v>310.99764534352039</v>
      </c>
      <c r="R28" s="261">
        <v>313.91798372889411</v>
      </c>
      <c r="S28" s="261">
        <v>366.10032803245019</v>
      </c>
      <c r="T28" s="261">
        <v>425.58927823685701</v>
      </c>
      <c r="U28" s="261">
        <v>414.31585879975768</v>
      </c>
      <c r="V28" s="261">
        <v>405.34499411903778</v>
      </c>
      <c r="W28" s="261">
        <v>419.67283194624071</v>
      </c>
      <c r="X28" s="261">
        <v>317.00142961767739</v>
      </c>
      <c r="Y28" s="261">
        <v>287.1462830609359</v>
      </c>
      <c r="DA28" s="70" t="s">
        <v>365</v>
      </c>
    </row>
    <row r="29" spans="1:105" ht="12" customHeight="1" x14ac:dyDescent="0.25">
      <c r="A29" s="60" t="s">
        <v>181</v>
      </c>
      <c r="B29" s="262">
        <v>235.1396396908456</v>
      </c>
      <c r="C29" s="262">
        <v>383.99969535408962</v>
      </c>
      <c r="D29" s="262">
        <v>369.60646971328532</v>
      </c>
      <c r="E29" s="262">
        <v>268.99101442358688</v>
      </c>
      <c r="F29" s="262">
        <v>260.63552470984041</v>
      </c>
      <c r="G29" s="262">
        <v>392.88608060273958</v>
      </c>
      <c r="H29" s="262">
        <v>450.01813064702208</v>
      </c>
      <c r="I29" s="262">
        <v>432.94848156378208</v>
      </c>
      <c r="J29" s="262">
        <v>365.79970751046022</v>
      </c>
      <c r="K29" s="262">
        <v>369.57922838408791</v>
      </c>
      <c r="L29" s="262">
        <v>457.47997157962942</v>
      </c>
      <c r="M29" s="262">
        <v>303.23395741787272</v>
      </c>
      <c r="N29" s="262">
        <v>283.51052603695751</v>
      </c>
      <c r="O29" s="262">
        <v>291.32268770152979</v>
      </c>
      <c r="P29" s="262">
        <v>310.64970427431808</v>
      </c>
      <c r="Q29" s="262">
        <v>310.99764534352039</v>
      </c>
      <c r="R29" s="262">
        <v>313.91798372889411</v>
      </c>
      <c r="S29" s="262">
        <v>366.10032803245019</v>
      </c>
      <c r="T29" s="262">
        <v>425.58927823685701</v>
      </c>
      <c r="U29" s="262">
        <v>414.31585879975768</v>
      </c>
      <c r="V29" s="262">
        <v>405.34499411903778</v>
      </c>
      <c r="W29" s="262">
        <v>419.67283194624071</v>
      </c>
      <c r="X29" s="262">
        <v>317.00142961767739</v>
      </c>
      <c r="Y29" s="262">
        <v>287.1462830609359</v>
      </c>
      <c r="DA29" s="72" t="s">
        <v>366</v>
      </c>
    </row>
    <row r="30" spans="1:105" ht="12" customHeight="1" x14ac:dyDescent="0.25">
      <c r="A30" s="59" t="s">
        <v>31</v>
      </c>
      <c r="B30" s="230">
        <v>0</v>
      </c>
      <c r="C30" s="230">
        <v>80.960690601148812</v>
      </c>
      <c r="D30" s="230">
        <v>58.573343667756518</v>
      </c>
      <c r="E30" s="230">
        <v>10.65284963634303</v>
      </c>
      <c r="F30" s="230">
        <v>10.597170888996059</v>
      </c>
      <c r="G30" s="230">
        <v>3.9277615721769168</v>
      </c>
      <c r="H30" s="230">
        <v>9.5307215918668842</v>
      </c>
      <c r="I30" s="230">
        <v>11.86866639447021</v>
      </c>
      <c r="J30" s="230">
        <v>8.8329087818763004</v>
      </c>
      <c r="K30" s="230">
        <v>10.89850742290602</v>
      </c>
      <c r="L30" s="230">
        <v>8.5572280785474213</v>
      </c>
      <c r="M30" s="230">
        <v>15.3036263313018</v>
      </c>
      <c r="N30" s="230">
        <v>14.70082645002074</v>
      </c>
      <c r="O30" s="230">
        <v>13.14115258480839</v>
      </c>
      <c r="P30" s="230">
        <v>9.3858578752609336</v>
      </c>
      <c r="Q30" s="230">
        <v>8.3456096214922066</v>
      </c>
      <c r="R30" s="230">
        <v>8.0796284133466845</v>
      </c>
      <c r="S30" s="230">
        <v>11.06688924170874</v>
      </c>
      <c r="T30" s="230">
        <v>10.12914757314249</v>
      </c>
      <c r="U30" s="230">
        <v>9.3697238997323673</v>
      </c>
      <c r="V30" s="230">
        <v>6.9759320582371753</v>
      </c>
      <c r="W30" s="230">
        <v>8.5112629105777824</v>
      </c>
      <c r="X30" s="230">
        <v>6.4397516122913201</v>
      </c>
      <c r="Y30" s="230">
        <v>6.908029199215437</v>
      </c>
      <c r="DA30" s="71" t="s">
        <v>367</v>
      </c>
    </row>
    <row r="31" spans="1:105" ht="12" customHeight="1" x14ac:dyDescent="0.25">
      <c r="A31" s="59" t="s">
        <v>159</v>
      </c>
      <c r="B31" s="230">
        <v>28.659585844837931</v>
      </c>
      <c r="C31" s="230">
        <v>126.5618221949822</v>
      </c>
      <c r="D31" s="230">
        <v>70.427298086653323</v>
      </c>
      <c r="E31" s="230">
        <v>0</v>
      </c>
      <c r="F31" s="230">
        <v>0</v>
      </c>
      <c r="G31" s="230">
        <v>7.0934882074846817</v>
      </c>
      <c r="H31" s="230">
        <v>22.126190063583881</v>
      </c>
      <c r="I31" s="230">
        <v>24.2907792136122</v>
      </c>
      <c r="J31" s="230">
        <v>17.772780269612639</v>
      </c>
      <c r="K31" s="230">
        <v>8.8543764453100042</v>
      </c>
      <c r="L31" s="230">
        <v>9.2694888009079808</v>
      </c>
      <c r="M31" s="230">
        <v>32.574564647077672</v>
      </c>
      <c r="N31" s="230">
        <v>30.445323614908709</v>
      </c>
      <c r="O31" s="230">
        <v>27.993668456241942</v>
      </c>
      <c r="P31" s="230">
        <v>26.71680174281494</v>
      </c>
      <c r="Q31" s="230">
        <v>27.509126563955871</v>
      </c>
      <c r="R31" s="230">
        <v>44.190391630295537</v>
      </c>
      <c r="S31" s="230">
        <v>54.003837243404867</v>
      </c>
      <c r="T31" s="230">
        <v>21.919812210411351</v>
      </c>
      <c r="U31" s="230">
        <v>16.86634811007352</v>
      </c>
      <c r="V31" s="230">
        <v>15.045229850816691</v>
      </c>
      <c r="W31" s="230">
        <v>19.306120569191229</v>
      </c>
      <c r="X31" s="230">
        <v>22.784915660119339</v>
      </c>
      <c r="Y31" s="230">
        <v>24.620794353159429</v>
      </c>
      <c r="DA31" s="71" t="s">
        <v>368</v>
      </c>
    </row>
    <row r="32" spans="1:105" ht="12" customHeight="1" x14ac:dyDescent="0.25">
      <c r="A32" s="59" t="s">
        <v>32</v>
      </c>
      <c r="B32" s="230">
        <v>13.32023317729784</v>
      </c>
      <c r="C32" s="230">
        <v>11.856405388723219</v>
      </c>
      <c r="D32" s="230">
        <v>8.6215600803285035</v>
      </c>
      <c r="E32" s="230">
        <v>3.7039238334108529</v>
      </c>
      <c r="F32" s="230">
        <v>0</v>
      </c>
      <c r="G32" s="230">
        <v>0</v>
      </c>
      <c r="H32" s="230">
        <v>3.5778894558833589</v>
      </c>
      <c r="I32" s="230">
        <v>4.2251453875175198</v>
      </c>
      <c r="J32" s="230">
        <v>1.487313328802891</v>
      </c>
      <c r="K32" s="230">
        <v>0</v>
      </c>
      <c r="L32" s="230">
        <v>0</v>
      </c>
      <c r="M32" s="230">
        <v>7.5839395855766378</v>
      </c>
      <c r="N32" s="230">
        <v>3.4164931852908742</v>
      </c>
      <c r="O32" s="230">
        <v>2.894999567703382</v>
      </c>
      <c r="P32" s="230">
        <v>1.9235697657036539</v>
      </c>
      <c r="Q32" s="230">
        <v>1.2119183241856839</v>
      </c>
      <c r="R32" s="230">
        <v>0.79892866757941894</v>
      </c>
      <c r="S32" s="230">
        <v>0.84495293242274894</v>
      </c>
      <c r="T32" s="230">
        <v>0.36511863952398121</v>
      </c>
      <c r="U32" s="230">
        <v>0.30238957844464992</v>
      </c>
      <c r="V32" s="230">
        <v>0.18041423107724339</v>
      </c>
      <c r="W32" s="230">
        <v>0.14337078742629081</v>
      </c>
      <c r="X32" s="230">
        <v>5.2932715697040278E-2</v>
      </c>
      <c r="Y32" s="230">
        <v>2.9628819012790539</v>
      </c>
      <c r="DA32" s="71" t="s">
        <v>369</v>
      </c>
    </row>
    <row r="33" spans="1:105" ht="12" customHeight="1" x14ac:dyDescent="0.25">
      <c r="A33" s="59" t="s">
        <v>35</v>
      </c>
      <c r="B33" s="230">
        <v>193.15982066870981</v>
      </c>
      <c r="C33" s="230">
        <v>164.6207771692354</v>
      </c>
      <c r="D33" s="230">
        <v>231.98426787854689</v>
      </c>
      <c r="E33" s="230">
        <v>254.634240953833</v>
      </c>
      <c r="F33" s="230">
        <v>250.03835382084429</v>
      </c>
      <c r="G33" s="230">
        <v>381.86483082307802</v>
      </c>
      <c r="H33" s="230">
        <v>414.78332953568798</v>
      </c>
      <c r="I33" s="230">
        <v>392.56389056818222</v>
      </c>
      <c r="J33" s="230">
        <v>337.7067051301683</v>
      </c>
      <c r="K33" s="230">
        <v>349.82634451587188</v>
      </c>
      <c r="L33" s="230">
        <v>439.65325470017399</v>
      </c>
      <c r="M33" s="230">
        <v>247.77182685391659</v>
      </c>
      <c r="N33" s="230">
        <v>234.94788278673721</v>
      </c>
      <c r="O33" s="230">
        <v>247.29286709277611</v>
      </c>
      <c r="P33" s="230">
        <v>272.62347489053849</v>
      </c>
      <c r="Q33" s="230">
        <v>273.93099083388671</v>
      </c>
      <c r="R33" s="230">
        <v>260.84903501767241</v>
      </c>
      <c r="S33" s="230">
        <v>300.1846486149139</v>
      </c>
      <c r="T33" s="230">
        <v>393.17519981377922</v>
      </c>
      <c r="U33" s="230">
        <v>387.77739721150721</v>
      </c>
      <c r="V33" s="230">
        <v>383.14341797890671</v>
      </c>
      <c r="W33" s="230">
        <v>391.71207767904542</v>
      </c>
      <c r="X33" s="230">
        <v>287.72382962956971</v>
      </c>
      <c r="Y33" s="230">
        <v>252.65457760728199</v>
      </c>
      <c r="DA33" s="71" t="s">
        <v>370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371</v>
      </c>
    </row>
    <row r="35" spans="1:105" ht="12" customHeight="1" x14ac:dyDescent="0.25">
      <c r="A35" s="57" t="s">
        <v>189</v>
      </c>
      <c r="B35" s="261">
        <f t="shared" ref="B35:Y35" si="1">B36+B40+B51</f>
        <v>302.05660670541744</v>
      </c>
      <c r="C35" s="261">
        <f t="shared" si="1"/>
        <v>254.13680591464691</v>
      </c>
      <c r="D35" s="261">
        <f t="shared" si="1"/>
        <v>269.13261564795948</v>
      </c>
      <c r="E35" s="261">
        <f t="shared" si="1"/>
        <v>212.98229981569762</v>
      </c>
      <c r="F35" s="261">
        <f t="shared" si="1"/>
        <v>203.73331136380563</v>
      </c>
      <c r="G35" s="261">
        <f t="shared" si="1"/>
        <v>251.6531105510137</v>
      </c>
      <c r="H35" s="261">
        <f t="shared" si="1"/>
        <v>282.77699273393659</v>
      </c>
      <c r="I35" s="261">
        <f t="shared" si="1"/>
        <v>257.64786505366499</v>
      </c>
      <c r="J35" s="261">
        <f t="shared" si="1"/>
        <v>206.75856596858597</v>
      </c>
      <c r="K35" s="261">
        <f t="shared" si="1"/>
        <v>182.46242882325626</v>
      </c>
      <c r="L35" s="261">
        <f t="shared" si="1"/>
        <v>219.89518054156758</v>
      </c>
      <c r="M35" s="261">
        <f t="shared" si="1"/>
        <v>168.4330504907756</v>
      </c>
      <c r="N35" s="261">
        <f t="shared" si="1"/>
        <v>160.95496520081059</v>
      </c>
      <c r="O35" s="261">
        <f t="shared" si="1"/>
        <v>168.77316636849622</v>
      </c>
      <c r="P35" s="261">
        <f t="shared" si="1"/>
        <v>190.33406303268276</v>
      </c>
      <c r="Q35" s="261">
        <f t="shared" si="1"/>
        <v>196.44814426967082</v>
      </c>
      <c r="R35" s="261">
        <f t="shared" si="1"/>
        <v>220.71294639220869</v>
      </c>
      <c r="S35" s="261">
        <f t="shared" si="1"/>
        <v>238.06432307694649</v>
      </c>
      <c r="T35" s="261">
        <f t="shared" si="1"/>
        <v>269.93012797515462</v>
      </c>
      <c r="U35" s="261">
        <f t="shared" si="1"/>
        <v>275.81400706600908</v>
      </c>
      <c r="V35" s="261">
        <f t="shared" si="1"/>
        <v>237.23343842033421</v>
      </c>
      <c r="W35" s="261">
        <f t="shared" si="1"/>
        <v>253.39078743571861</v>
      </c>
      <c r="X35" s="261">
        <f t="shared" si="1"/>
        <v>201.43482087890609</v>
      </c>
      <c r="Y35" s="261">
        <f t="shared" si="1"/>
        <v>195.04172700170443</v>
      </c>
      <c r="DA35" s="70"/>
    </row>
    <row r="36" spans="1:105" ht="12" customHeight="1" x14ac:dyDescent="0.25">
      <c r="A36" s="60" t="s">
        <v>190</v>
      </c>
      <c r="B36" s="262">
        <v>70.583261007770929</v>
      </c>
      <c r="C36" s="262">
        <v>118.3163814703408</v>
      </c>
      <c r="D36" s="262">
        <v>114.3097488979529</v>
      </c>
      <c r="E36" s="262">
        <v>83.729460942175706</v>
      </c>
      <c r="F36" s="262">
        <v>82.045148984777242</v>
      </c>
      <c r="G36" s="262">
        <v>123.6761452721489</v>
      </c>
      <c r="H36" s="262">
        <v>140.816887861461</v>
      </c>
      <c r="I36" s="262">
        <v>135.28537783261609</v>
      </c>
      <c r="J36" s="262">
        <v>114.8082070608174</v>
      </c>
      <c r="K36" s="262">
        <v>116.3394087901429</v>
      </c>
      <c r="L36" s="262">
        <v>144.00957992042001</v>
      </c>
      <c r="M36" s="262">
        <v>93.608298679951943</v>
      </c>
      <c r="N36" s="262">
        <v>88.408396057067037</v>
      </c>
      <c r="O36" s="262">
        <v>90.99569865076468</v>
      </c>
      <c r="P36" s="262">
        <v>97.31760422852723</v>
      </c>
      <c r="Q36" s="262">
        <v>97.603672256951242</v>
      </c>
      <c r="R36" s="262">
        <v>98.623441304055291</v>
      </c>
      <c r="S36" s="262">
        <v>115.0444256849085</v>
      </c>
      <c r="T36" s="262">
        <v>133.88606803643961</v>
      </c>
      <c r="U36" s="262">
        <v>130.35201277336719</v>
      </c>
      <c r="V36" s="262">
        <v>127.5581594178874</v>
      </c>
      <c r="W36" s="262">
        <v>132.07510453003911</v>
      </c>
      <c r="X36" s="262">
        <v>99.776033506291697</v>
      </c>
      <c r="Y36" s="262">
        <v>89.697576722260223</v>
      </c>
      <c r="DA36" s="72" t="s">
        <v>372</v>
      </c>
    </row>
    <row r="37" spans="1:105" ht="12" customHeight="1" x14ac:dyDescent="0.25">
      <c r="A37" s="59" t="s">
        <v>31</v>
      </c>
      <c r="B37" s="230">
        <v>0</v>
      </c>
      <c r="C37" s="230">
        <v>25.7400206091563</v>
      </c>
      <c r="D37" s="230">
        <v>18.547878396309201</v>
      </c>
      <c r="E37" s="230">
        <v>3.3622343083666228</v>
      </c>
      <c r="F37" s="230">
        <v>3.3358709077465969</v>
      </c>
      <c r="G37" s="230">
        <v>1.2364154261960101</v>
      </c>
      <c r="H37" s="230">
        <v>3.006195297404032</v>
      </c>
      <c r="I37" s="230">
        <v>3.7452055487948259</v>
      </c>
      <c r="J37" s="230">
        <v>2.7835737586059439</v>
      </c>
      <c r="K37" s="230">
        <v>3.430728279345205</v>
      </c>
      <c r="L37" s="230">
        <v>2.6937197198376972</v>
      </c>
      <c r="M37" s="230">
        <v>4.8454129480873949</v>
      </c>
      <c r="N37" s="230">
        <v>4.6401434330017599</v>
      </c>
      <c r="O37" s="230">
        <v>4.1458861604719193</v>
      </c>
      <c r="P37" s="230">
        <v>2.9586390653440522</v>
      </c>
      <c r="Q37" s="230">
        <v>2.6294373020928261</v>
      </c>
      <c r="R37" s="230">
        <v>2.5448491418902548</v>
      </c>
      <c r="S37" s="230">
        <v>3.4857362922645718</v>
      </c>
      <c r="T37" s="230">
        <v>3.1892631463205259</v>
      </c>
      <c r="U37" s="230">
        <v>2.9500546727574029</v>
      </c>
      <c r="V37" s="230">
        <v>2.1962360426941419</v>
      </c>
      <c r="W37" s="230">
        <v>2.6794922470812188</v>
      </c>
      <c r="X37" s="230">
        <v>2.027246946808789</v>
      </c>
      <c r="Y37" s="230">
        <v>2.1803999690612641</v>
      </c>
      <c r="DA37" s="71" t="s">
        <v>373</v>
      </c>
    </row>
    <row r="38" spans="1:105" ht="12" customHeight="1" x14ac:dyDescent="0.25">
      <c r="A38" s="59" t="s">
        <v>159</v>
      </c>
      <c r="B38" s="230">
        <v>9.1195223170758215</v>
      </c>
      <c r="C38" s="230">
        <v>40.238094406583407</v>
      </c>
      <c r="D38" s="230">
        <v>22.301560383873809</v>
      </c>
      <c r="E38" s="230">
        <v>0</v>
      </c>
      <c r="F38" s="230">
        <v>0</v>
      </c>
      <c r="G38" s="230">
        <v>2.2329507746603361</v>
      </c>
      <c r="H38" s="230">
        <v>6.9790779089985522</v>
      </c>
      <c r="I38" s="230">
        <v>7.6650533490229833</v>
      </c>
      <c r="J38" s="230">
        <v>5.6008553917675981</v>
      </c>
      <c r="K38" s="230">
        <v>2.7872587032466578</v>
      </c>
      <c r="L38" s="230">
        <v>2.917931431372931</v>
      </c>
      <c r="M38" s="230">
        <v>10.31371348870575</v>
      </c>
      <c r="N38" s="230">
        <v>9.6097092852308847</v>
      </c>
      <c r="O38" s="230">
        <v>8.831688231650265</v>
      </c>
      <c r="P38" s="230">
        <v>8.4217526397550326</v>
      </c>
      <c r="Q38" s="230">
        <v>8.6672546184019676</v>
      </c>
      <c r="R38" s="230">
        <v>13.91869458184283</v>
      </c>
      <c r="S38" s="230">
        <v>17.009579773459489</v>
      </c>
      <c r="T38" s="230">
        <v>6.9016715130395907</v>
      </c>
      <c r="U38" s="230">
        <v>5.3103644874633522</v>
      </c>
      <c r="V38" s="230">
        <v>4.7366969450289353</v>
      </c>
      <c r="W38" s="230">
        <v>6.0778994762425294</v>
      </c>
      <c r="X38" s="230">
        <v>7.1727379386978676</v>
      </c>
      <c r="Y38" s="230">
        <v>7.7711280160757656</v>
      </c>
      <c r="DA38" s="71" t="s">
        <v>374</v>
      </c>
    </row>
    <row r="39" spans="1:105" ht="12" customHeight="1" x14ac:dyDescent="0.25">
      <c r="A39" s="59" t="s">
        <v>35</v>
      </c>
      <c r="B39" s="230">
        <v>61.463738690695109</v>
      </c>
      <c r="C39" s="230">
        <v>52.338266454601097</v>
      </c>
      <c r="D39" s="230">
        <v>73.460310117769851</v>
      </c>
      <c r="E39" s="230">
        <v>80.367226633809082</v>
      </c>
      <c r="F39" s="230">
        <v>78.709278077030646</v>
      </c>
      <c r="G39" s="230">
        <v>120.2067790712926</v>
      </c>
      <c r="H39" s="230">
        <v>130.83161465505839</v>
      </c>
      <c r="I39" s="230">
        <v>123.87511893479829</v>
      </c>
      <c r="J39" s="230">
        <v>106.4237779104438</v>
      </c>
      <c r="K39" s="230">
        <v>110.1214218075511</v>
      </c>
      <c r="L39" s="230">
        <v>138.3979287692093</v>
      </c>
      <c r="M39" s="230">
        <v>78.449172243158799</v>
      </c>
      <c r="N39" s="230">
        <v>74.158543338834392</v>
      </c>
      <c r="O39" s="230">
        <v>78.018124258642501</v>
      </c>
      <c r="P39" s="230">
        <v>85.937212523428144</v>
      </c>
      <c r="Q39" s="230">
        <v>86.306980336456448</v>
      </c>
      <c r="R39" s="230">
        <v>82.159897580322195</v>
      </c>
      <c r="S39" s="230">
        <v>94.549109619184478</v>
      </c>
      <c r="T39" s="230">
        <v>123.79513337707949</v>
      </c>
      <c r="U39" s="230">
        <v>122.0915936131465</v>
      </c>
      <c r="V39" s="230">
        <v>120.6252264301643</v>
      </c>
      <c r="W39" s="230">
        <v>123.31771280671531</v>
      </c>
      <c r="X39" s="230">
        <v>90.576048620785045</v>
      </c>
      <c r="Y39" s="230">
        <v>79.746048737123189</v>
      </c>
      <c r="DA39" s="71" t="s">
        <v>375</v>
      </c>
    </row>
    <row r="40" spans="1:105" ht="12" customHeight="1" x14ac:dyDescent="0.25">
      <c r="A40" s="60" t="s">
        <v>195</v>
      </c>
      <c r="B40" s="262">
        <v>231.47334569764649</v>
      </c>
      <c r="C40" s="262">
        <v>135.8204244443061</v>
      </c>
      <c r="D40" s="262">
        <v>154.8228667500066</v>
      </c>
      <c r="E40" s="262">
        <v>129.25283887352191</v>
      </c>
      <c r="F40" s="262">
        <v>121.6881623790284</v>
      </c>
      <c r="G40" s="262">
        <v>127.9769652788648</v>
      </c>
      <c r="H40" s="262">
        <v>141.9601048724756</v>
      </c>
      <c r="I40" s="262">
        <v>122.36248722104889</v>
      </c>
      <c r="J40" s="262">
        <v>91.95035890776856</v>
      </c>
      <c r="K40" s="262">
        <v>66.123020033113363</v>
      </c>
      <c r="L40" s="262">
        <v>75.885600621147589</v>
      </c>
      <c r="M40" s="262">
        <v>74.82475181082367</v>
      </c>
      <c r="N40" s="262">
        <v>72.546569143743554</v>
      </c>
      <c r="O40" s="262">
        <v>77.777467717731525</v>
      </c>
      <c r="P40" s="262">
        <v>93.016458804155533</v>
      </c>
      <c r="Q40" s="262">
        <v>98.844472012719592</v>
      </c>
      <c r="R40" s="262">
        <v>122.0895050881534</v>
      </c>
      <c r="S40" s="262">
        <v>123.019897392038</v>
      </c>
      <c r="T40" s="262">
        <v>136.04405993871501</v>
      </c>
      <c r="U40" s="262">
        <v>145.46199429264189</v>
      </c>
      <c r="V40" s="262">
        <v>109.6752790024468</v>
      </c>
      <c r="W40" s="262">
        <v>121.31568290567949</v>
      </c>
      <c r="X40" s="262">
        <v>101.6587873726144</v>
      </c>
      <c r="Y40" s="262">
        <v>105.34415027944419</v>
      </c>
      <c r="DA40" s="72" t="s">
        <v>376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5.8135894395407037</v>
      </c>
      <c r="H41" s="229">
        <v>4.8747771444026693</v>
      </c>
      <c r="I41" s="229">
        <v>7.2732775310118107</v>
      </c>
      <c r="J41" s="229">
        <v>6.3844510531902721</v>
      </c>
      <c r="K41" s="229">
        <v>4.0617410549989259</v>
      </c>
      <c r="L41" s="229">
        <v>3.6568557015251999</v>
      </c>
      <c r="M41" s="229">
        <v>0.24011900563563121</v>
      </c>
      <c r="N41" s="229">
        <v>0.34064486005127692</v>
      </c>
      <c r="O41" s="229">
        <v>0.36538605822911752</v>
      </c>
      <c r="P41" s="229">
        <v>1.349346887397733</v>
      </c>
      <c r="Q41" s="229">
        <v>4.3794970405205023</v>
      </c>
      <c r="R41" s="229">
        <v>12.269954733723081</v>
      </c>
      <c r="S41" s="229">
        <v>19.745995009419879</v>
      </c>
      <c r="T41" s="229">
        <v>1.2548088572257059</v>
      </c>
      <c r="U41" s="229">
        <v>13.054091628118821</v>
      </c>
      <c r="V41" s="229">
        <v>18.444937987949942</v>
      </c>
      <c r="W41" s="229">
        <v>15.11662525626704</v>
      </c>
      <c r="X41" s="229">
        <v>3.1547398901761752</v>
      </c>
      <c r="Y41" s="229">
        <v>0</v>
      </c>
      <c r="DA41" s="73" t="s">
        <v>377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378</v>
      </c>
    </row>
    <row r="43" spans="1:105" ht="12" customHeight="1" x14ac:dyDescent="0.25">
      <c r="A43" s="64" t="s">
        <v>31</v>
      </c>
      <c r="B43" s="229">
        <v>0</v>
      </c>
      <c r="C43" s="229">
        <v>28.635739803419789</v>
      </c>
      <c r="D43" s="229">
        <v>18.821972278430881</v>
      </c>
      <c r="E43" s="229">
        <v>3.9368941904855208</v>
      </c>
      <c r="F43" s="229">
        <v>4.2124151678665882</v>
      </c>
      <c r="G43" s="229">
        <v>1.083750448244267</v>
      </c>
      <c r="H43" s="229">
        <v>1.9286394843507131</v>
      </c>
      <c r="I43" s="229">
        <v>3.0217131589167332</v>
      </c>
      <c r="J43" s="229">
        <v>1.8439231066219</v>
      </c>
      <c r="K43" s="229">
        <v>1.5510363008028709</v>
      </c>
      <c r="L43" s="229">
        <v>1.2136030395441599</v>
      </c>
      <c r="M43" s="229">
        <v>3.2467080642864872</v>
      </c>
      <c r="N43" s="229">
        <v>3.0815901387208862</v>
      </c>
      <c r="O43" s="229">
        <v>2.8974910108658962</v>
      </c>
      <c r="P43" s="229">
        <v>2.243381156089586</v>
      </c>
      <c r="Q43" s="229">
        <v>2.1213277157828609</v>
      </c>
      <c r="R43" s="229">
        <v>2.4367226645153299</v>
      </c>
      <c r="S43" s="229">
        <v>2.699380541518134</v>
      </c>
      <c r="T43" s="229">
        <v>2.6352328193481989</v>
      </c>
      <c r="U43" s="229">
        <v>2.1525785021082982</v>
      </c>
      <c r="V43" s="229">
        <v>1.2982764226641359</v>
      </c>
      <c r="W43" s="229">
        <v>1.980178516124721</v>
      </c>
      <c r="X43" s="229">
        <v>1.732831614403993</v>
      </c>
      <c r="Y43" s="229">
        <v>1.463515109473716</v>
      </c>
      <c r="DA43" s="73" t="s">
        <v>379</v>
      </c>
    </row>
    <row r="44" spans="1:105" ht="12" customHeight="1" x14ac:dyDescent="0.25">
      <c r="A44" s="64" t="s">
        <v>159</v>
      </c>
      <c r="B44" s="229">
        <v>7.8359130873538367</v>
      </c>
      <c r="C44" s="229">
        <v>44.764828245805063</v>
      </c>
      <c r="D44" s="229">
        <v>22.631124829595191</v>
      </c>
      <c r="E44" s="229">
        <v>0</v>
      </c>
      <c r="F44" s="229">
        <v>0</v>
      </c>
      <c r="G44" s="229">
        <v>1.9572397364782499</v>
      </c>
      <c r="H44" s="229">
        <v>4.4774620036422021</v>
      </c>
      <c r="I44" s="229">
        <v>6.1843314784137036</v>
      </c>
      <c r="J44" s="229">
        <v>3.7101753247236808</v>
      </c>
      <c r="K44" s="229">
        <v>1.26012294663261</v>
      </c>
      <c r="L44" s="229">
        <v>1.314617266308983</v>
      </c>
      <c r="M44" s="229">
        <v>6.9107869887000861</v>
      </c>
      <c r="N44" s="229">
        <v>6.3819547384518946</v>
      </c>
      <c r="O44" s="229">
        <v>6.1723202884721582</v>
      </c>
      <c r="P44" s="229">
        <v>6.3857742549874477</v>
      </c>
      <c r="Q44" s="229">
        <v>6.9924038223422214</v>
      </c>
      <c r="R44" s="229">
        <v>13.327312016165781</v>
      </c>
      <c r="S44" s="229">
        <v>13.17234719154477</v>
      </c>
      <c r="T44" s="229">
        <v>5.7027314602451424</v>
      </c>
      <c r="U44" s="229">
        <v>3.874835452926868</v>
      </c>
      <c r="V44" s="229">
        <v>2.8000369019955662</v>
      </c>
      <c r="W44" s="229">
        <v>4.4916442580236149</v>
      </c>
      <c r="X44" s="229">
        <v>6.1310473702160717</v>
      </c>
      <c r="Y44" s="229">
        <v>5.2160903644104923</v>
      </c>
      <c r="DA44" s="73" t="s">
        <v>380</v>
      </c>
    </row>
    <row r="45" spans="1:105" ht="12" customHeight="1" x14ac:dyDescent="0.25">
      <c r="A45" s="64" t="s">
        <v>32</v>
      </c>
      <c r="B45" s="229">
        <v>3.641929441886647</v>
      </c>
      <c r="C45" s="229">
        <v>4.1936023173019352</v>
      </c>
      <c r="D45" s="229">
        <v>2.7704541804755878</v>
      </c>
      <c r="E45" s="229">
        <v>1.36883150701842</v>
      </c>
      <c r="F45" s="229">
        <v>0</v>
      </c>
      <c r="G45" s="229">
        <v>0</v>
      </c>
      <c r="H45" s="229">
        <v>0.72402271000627028</v>
      </c>
      <c r="I45" s="229">
        <v>1.0757044634556789</v>
      </c>
      <c r="J45" s="229">
        <v>0.31048564878124102</v>
      </c>
      <c r="K45" s="229">
        <v>0</v>
      </c>
      <c r="L45" s="229">
        <v>0</v>
      </c>
      <c r="M45" s="229">
        <v>1.6089544581463029</v>
      </c>
      <c r="N45" s="229">
        <v>0.71616597506221247</v>
      </c>
      <c r="O45" s="229">
        <v>0.63831807520280115</v>
      </c>
      <c r="P45" s="229">
        <v>0.45976619528593382</v>
      </c>
      <c r="Q45" s="229">
        <v>0.3080513044534825</v>
      </c>
      <c r="R45" s="229">
        <v>0.2409476639304293</v>
      </c>
      <c r="S45" s="229">
        <v>0.20609671376167929</v>
      </c>
      <c r="T45" s="229">
        <v>9.4990483145942869E-2</v>
      </c>
      <c r="U45" s="229">
        <v>6.9470276049450802E-2</v>
      </c>
      <c r="V45" s="229">
        <v>3.3576522902640481E-2</v>
      </c>
      <c r="W45" s="229">
        <v>3.335577294276685E-2</v>
      </c>
      <c r="X45" s="229">
        <v>1.4243326252059251E-2</v>
      </c>
      <c r="Y45" s="229">
        <v>0.62770760010692805</v>
      </c>
      <c r="DA45" s="73" t="s">
        <v>381</v>
      </c>
    </row>
    <row r="46" spans="1:105" ht="12" customHeight="1" x14ac:dyDescent="0.25">
      <c r="A46" s="64" t="s">
        <v>33</v>
      </c>
      <c r="B46" s="229">
        <v>167.18303145568291</v>
      </c>
      <c r="C46" s="229">
        <v>0</v>
      </c>
      <c r="D46" s="229">
        <v>36.053435277346829</v>
      </c>
      <c r="E46" s="229">
        <v>29.843835824778761</v>
      </c>
      <c r="F46" s="229">
        <v>18.08456392119405</v>
      </c>
      <c r="G46" s="229">
        <v>13.75800088522189</v>
      </c>
      <c r="H46" s="229">
        <v>46.019533068810929</v>
      </c>
      <c r="I46" s="229">
        <v>4.8623248494764937</v>
      </c>
      <c r="J46" s="229">
        <v>9.2030075087660261</v>
      </c>
      <c r="K46" s="229">
        <v>9.4640950700094422</v>
      </c>
      <c r="L46" s="229">
        <v>7.3480289981345921</v>
      </c>
      <c r="M46" s="229">
        <v>10.252682089663409</v>
      </c>
      <c r="N46" s="229">
        <v>12.707836499886829</v>
      </c>
      <c r="O46" s="229">
        <v>13.178380435129711</v>
      </c>
      <c r="P46" s="229">
        <v>17.41649977498454</v>
      </c>
      <c r="Q46" s="229">
        <v>15.41407820949407</v>
      </c>
      <c r="R46" s="229">
        <v>15.14551008698861</v>
      </c>
      <c r="S46" s="229">
        <v>13.939463293269119</v>
      </c>
      <c r="T46" s="229">
        <v>24.03359053309816</v>
      </c>
      <c r="U46" s="229">
        <v>37.22394417452216</v>
      </c>
      <c r="V46" s="229">
        <v>2.7186536496832869</v>
      </c>
      <c r="W46" s="229">
        <v>8.5592314232904361</v>
      </c>
      <c r="X46" s="229">
        <v>13.20224940889411</v>
      </c>
      <c r="Y46" s="229">
        <v>29.338158340170558</v>
      </c>
      <c r="DA46" s="73" t="s">
        <v>382</v>
      </c>
    </row>
    <row r="47" spans="1:105" ht="12" customHeight="1" x14ac:dyDescent="0.25">
      <c r="A47" s="64" t="s">
        <v>35</v>
      </c>
      <c r="B47" s="229">
        <v>52.812471712723159</v>
      </c>
      <c r="C47" s="229">
        <v>58.226254077779359</v>
      </c>
      <c r="D47" s="229">
        <v>74.545880184158108</v>
      </c>
      <c r="E47" s="229">
        <v>94.1032773512392</v>
      </c>
      <c r="F47" s="229">
        <v>99.391183289967785</v>
      </c>
      <c r="G47" s="229">
        <v>105.3643847693796</v>
      </c>
      <c r="H47" s="229">
        <v>83.935670461262845</v>
      </c>
      <c r="I47" s="229">
        <v>99.945135739774443</v>
      </c>
      <c r="J47" s="229">
        <v>70.498316265685446</v>
      </c>
      <c r="K47" s="229">
        <v>49.786024660669511</v>
      </c>
      <c r="L47" s="229">
        <v>62.352495615634659</v>
      </c>
      <c r="M47" s="229">
        <v>52.565501204391737</v>
      </c>
      <c r="N47" s="229">
        <v>49.249821509724633</v>
      </c>
      <c r="O47" s="229">
        <v>54.525571849831842</v>
      </c>
      <c r="P47" s="229">
        <v>65.161690535410287</v>
      </c>
      <c r="Q47" s="229">
        <v>69.629113920126457</v>
      </c>
      <c r="R47" s="229">
        <v>78.669057922830206</v>
      </c>
      <c r="S47" s="229">
        <v>73.219545405737094</v>
      </c>
      <c r="T47" s="229">
        <v>102.2897714562187</v>
      </c>
      <c r="U47" s="229">
        <v>89.08707425891636</v>
      </c>
      <c r="V47" s="229">
        <v>71.306036513587372</v>
      </c>
      <c r="W47" s="229">
        <v>91.133342827729479</v>
      </c>
      <c r="X47" s="229">
        <v>77.421766896706188</v>
      </c>
      <c r="Y47" s="229">
        <v>53.526668915636883</v>
      </c>
      <c r="DA47" s="73" t="s">
        <v>383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6.8555421845823944E-2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384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3.706923678728425E-2</v>
      </c>
      <c r="T49" s="229">
        <v>3.293432943320803E-2</v>
      </c>
      <c r="U49" s="229">
        <v>0</v>
      </c>
      <c r="V49" s="229">
        <v>13.073761003663909</v>
      </c>
      <c r="W49" s="229">
        <v>1.3048513014509711E-3</v>
      </c>
      <c r="X49" s="229">
        <v>1.9088659657911381E-3</v>
      </c>
      <c r="Y49" s="229">
        <v>15.172009949645631</v>
      </c>
      <c r="DA49" s="73" t="s">
        <v>385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386</v>
      </c>
    </row>
    <row r="51" spans="1:105" ht="12" customHeight="1" x14ac:dyDescent="0.25">
      <c r="A51" s="101" t="s">
        <v>207</v>
      </c>
      <c r="B51" s="278">
        <v>0</v>
      </c>
      <c r="C51" s="278">
        <v>0</v>
      </c>
      <c r="D51" s="278">
        <v>0</v>
      </c>
      <c r="E51" s="278">
        <v>0</v>
      </c>
      <c r="F51" s="278">
        <v>0</v>
      </c>
      <c r="G51" s="278">
        <v>0</v>
      </c>
      <c r="H51" s="278">
        <v>0</v>
      </c>
      <c r="I51" s="278">
        <v>0</v>
      </c>
      <c r="J51" s="278">
        <v>0</v>
      </c>
      <c r="K51" s="278">
        <v>0</v>
      </c>
      <c r="L51" s="278"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DA51" s="102" t="s">
        <v>387</v>
      </c>
    </row>
    <row r="52" spans="1:105" ht="12" customHeight="1" x14ac:dyDescent="0.25">
      <c r="A52" s="100" t="s">
        <v>105</v>
      </c>
      <c r="B52" s="279">
        <v>9706.4027623125639</v>
      </c>
      <c r="C52" s="279">
        <v>8654.3062988370511</v>
      </c>
      <c r="D52" s="279">
        <v>9585.2141433451488</v>
      </c>
      <c r="E52" s="279">
        <v>9286.6460514161736</v>
      </c>
      <c r="F52" s="279">
        <v>9866.654307414512</v>
      </c>
      <c r="G52" s="279">
        <v>9408.5308802572763</v>
      </c>
      <c r="H52" s="279">
        <v>9468.3057566139851</v>
      </c>
      <c r="I52" s="279">
        <v>9137.6015242558169</v>
      </c>
      <c r="J52" s="279">
        <v>8276.1409473134609</v>
      </c>
      <c r="K52" s="279">
        <v>5954.8403467072694</v>
      </c>
      <c r="L52" s="279">
        <v>7566.8628737855461</v>
      </c>
      <c r="M52" s="279">
        <v>7471.0568513428007</v>
      </c>
      <c r="N52" s="279">
        <v>7361.9483661028398</v>
      </c>
      <c r="O52" s="279">
        <v>7846.4060715944561</v>
      </c>
      <c r="P52" s="279">
        <v>8182.3361997550937</v>
      </c>
      <c r="Q52" s="279">
        <v>7555.6314106613154</v>
      </c>
      <c r="R52" s="279">
        <v>7321.1569065821841</v>
      </c>
      <c r="S52" s="279">
        <v>8166.4147233280328</v>
      </c>
      <c r="T52" s="279">
        <v>8062.654295291889</v>
      </c>
      <c r="U52" s="279">
        <v>7696.3302797265587</v>
      </c>
      <c r="V52" s="279">
        <v>6000.7968752276756</v>
      </c>
      <c r="W52" s="279">
        <v>7011.3946238362432</v>
      </c>
      <c r="X52" s="279">
        <v>6317.293533441697</v>
      </c>
      <c r="Y52" s="279">
        <v>4601.8611207633039</v>
      </c>
      <c r="DA52" s="105" t="s">
        <v>388</v>
      </c>
    </row>
    <row r="54" spans="1:105" ht="15" customHeight="1" x14ac:dyDescent="0.25">
      <c r="A54" s="34" t="s">
        <v>44</v>
      </c>
      <c r="B54" s="223">
        <f t="shared" ref="B54:Y54" si="2">SUM(B55:B59)+B65+B71+B72+B79+B96</f>
        <v>704.72433608632593</v>
      </c>
      <c r="C54" s="223">
        <f t="shared" si="2"/>
        <v>760.92763544416607</v>
      </c>
      <c r="D54" s="223">
        <f t="shared" si="2"/>
        <v>733.08166376740633</v>
      </c>
      <c r="E54" s="223">
        <f t="shared" si="2"/>
        <v>674.63647975432946</v>
      </c>
      <c r="F54" s="223">
        <f t="shared" si="2"/>
        <v>668.08584227312087</v>
      </c>
      <c r="G54" s="223">
        <f t="shared" si="2"/>
        <v>693.60098197612194</v>
      </c>
      <c r="H54" s="223">
        <f t="shared" si="2"/>
        <v>756.48356238487827</v>
      </c>
      <c r="I54" s="223">
        <f t="shared" si="2"/>
        <v>733.62214642180675</v>
      </c>
      <c r="J54" s="223">
        <f t="shared" si="2"/>
        <v>734.05370252500143</v>
      </c>
      <c r="K54" s="223">
        <f t="shared" si="2"/>
        <v>580.14227104971633</v>
      </c>
      <c r="L54" s="223">
        <f t="shared" si="2"/>
        <v>615.58506628168209</v>
      </c>
      <c r="M54" s="223">
        <f t="shared" si="2"/>
        <v>537.91626415820986</v>
      </c>
      <c r="N54" s="223">
        <f t="shared" si="2"/>
        <v>526.97674184402763</v>
      </c>
      <c r="O54" s="223">
        <f t="shared" si="2"/>
        <v>468.2110424991148</v>
      </c>
      <c r="P54" s="223">
        <f t="shared" si="2"/>
        <v>478.2487763099582</v>
      </c>
      <c r="Q54" s="223">
        <f t="shared" si="2"/>
        <v>461.32823866095373</v>
      </c>
      <c r="R54" s="223">
        <f t="shared" si="2"/>
        <v>445.06932945172775</v>
      </c>
      <c r="S54" s="223">
        <f t="shared" si="2"/>
        <v>457.22668590316164</v>
      </c>
      <c r="T54" s="223">
        <f t="shared" si="2"/>
        <v>472.88318181698702</v>
      </c>
      <c r="U54" s="223">
        <f t="shared" si="2"/>
        <v>438.70057693993624</v>
      </c>
      <c r="V54" s="223">
        <f t="shared" si="2"/>
        <v>410.98300539236465</v>
      </c>
      <c r="W54" s="223">
        <f t="shared" si="2"/>
        <v>445.96469767322435</v>
      </c>
      <c r="X54" s="223">
        <f t="shared" si="2"/>
        <v>377.51797313741133</v>
      </c>
      <c r="Y54" s="223">
        <f t="shared" si="2"/>
        <v>415.0127164264976</v>
      </c>
      <c r="DA54" s="89"/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389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390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391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392</v>
      </c>
    </row>
    <row r="59" spans="1:105" ht="12" customHeight="1" x14ac:dyDescent="0.25">
      <c r="A59" s="56" t="s">
        <v>95</v>
      </c>
      <c r="B59" s="260">
        <v>0.53936402416279583</v>
      </c>
      <c r="C59" s="260">
        <v>0.74191369251369865</v>
      </c>
      <c r="D59" s="260">
        <v>0.71259564454168123</v>
      </c>
      <c r="E59" s="260">
        <v>0.61978940143025985</v>
      </c>
      <c r="F59" s="260">
        <v>0.5887270355762938</v>
      </c>
      <c r="G59" s="260">
        <v>0.79967048390051154</v>
      </c>
      <c r="H59" s="260">
        <v>0.9146310849179824</v>
      </c>
      <c r="I59" s="260">
        <v>0.87700717151852459</v>
      </c>
      <c r="J59" s="260">
        <v>0.93872584628407751</v>
      </c>
      <c r="K59" s="260">
        <v>0.84903313562089044</v>
      </c>
      <c r="L59" s="260">
        <v>0.91007001164264711</v>
      </c>
      <c r="M59" s="260">
        <v>0.55569730736317324</v>
      </c>
      <c r="N59" s="260">
        <v>0.53226865784322142</v>
      </c>
      <c r="O59" s="260">
        <v>0.47195396215303659</v>
      </c>
      <c r="P59" s="260">
        <v>0.49502298410862511</v>
      </c>
      <c r="Q59" s="260">
        <v>0.49036826092333619</v>
      </c>
      <c r="R59" s="260">
        <v>0.46526085055625482</v>
      </c>
      <c r="S59" s="260">
        <v>0.51005893267367475</v>
      </c>
      <c r="T59" s="260">
        <v>0.57748239836375692</v>
      </c>
      <c r="U59" s="260">
        <v>0.53441550196486509</v>
      </c>
      <c r="V59" s="260">
        <v>0.55988273265962518</v>
      </c>
      <c r="W59" s="260">
        <v>0.55804961783859097</v>
      </c>
      <c r="X59" s="260">
        <v>0.44566186405858849</v>
      </c>
      <c r="Y59" s="260">
        <v>0.50925981065190062</v>
      </c>
      <c r="DA59" s="68" t="s">
        <v>393</v>
      </c>
    </row>
    <row r="60" spans="1:105" ht="12" customHeight="1" x14ac:dyDescent="0.25">
      <c r="A60" s="37" t="s">
        <v>159</v>
      </c>
      <c r="B60" s="226">
        <v>6.968709273490363E-2</v>
      </c>
      <c r="C60" s="226">
        <v>0.32247101660938121</v>
      </c>
      <c r="D60" s="226">
        <v>0.16595326211552031</v>
      </c>
      <c r="E60" s="226">
        <v>0</v>
      </c>
      <c r="F60" s="226">
        <v>0</v>
      </c>
      <c r="G60" s="226">
        <v>1.458370439681001E-2</v>
      </c>
      <c r="H60" s="226">
        <v>4.6319204126105143E-2</v>
      </c>
      <c r="I60" s="226">
        <v>5.1104591399353409E-2</v>
      </c>
      <c r="J60" s="226">
        <v>4.6933139279894343E-2</v>
      </c>
      <c r="K60" s="226">
        <v>2.0959194509210612E-2</v>
      </c>
      <c r="L60" s="226">
        <v>1.8791393180870058E-2</v>
      </c>
      <c r="M60" s="226">
        <v>6.45686850684664E-2</v>
      </c>
      <c r="N60" s="226">
        <v>6.1060687113389127E-2</v>
      </c>
      <c r="O60" s="226">
        <v>4.7992622366266641E-2</v>
      </c>
      <c r="P60" s="226">
        <v>4.4181929252260027E-2</v>
      </c>
      <c r="Q60" s="226">
        <v>4.4750521825478617E-2</v>
      </c>
      <c r="R60" s="226">
        <v>6.7401317338734473E-2</v>
      </c>
      <c r="S60" s="226">
        <v>7.7769720599196498E-2</v>
      </c>
      <c r="T60" s="226">
        <v>3.0494959853224701E-2</v>
      </c>
      <c r="U60" s="226">
        <v>2.2275490467289251E-2</v>
      </c>
      <c r="V60" s="226">
        <v>2.1154707569587889E-2</v>
      </c>
      <c r="W60" s="226">
        <v>2.6212399478905909E-2</v>
      </c>
      <c r="X60" s="226">
        <v>3.2702357468331507E-2</v>
      </c>
      <c r="Y60" s="226">
        <v>4.5219959427836222E-2</v>
      </c>
      <c r="DA60" s="69" t="s">
        <v>394</v>
      </c>
    </row>
    <row r="61" spans="1:105" ht="12" customHeight="1" x14ac:dyDescent="0.25">
      <c r="A61" s="37" t="s">
        <v>35</v>
      </c>
      <c r="B61" s="226">
        <v>0.46967693142789219</v>
      </c>
      <c r="C61" s="226">
        <v>0.41944267590431739</v>
      </c>
      <c r="D61" s="226">
        <v>0.54664238242616092</v>
      </c>
      <c r="E61" s="226">
        <v>0.61978940143025985</v>
      </c>
      <c r="F61" s="226">
        <v>0.5887270355762938</v>
      </c>
      <c r="G61" s="226">
        <v>0.78508677950370154</v>
      </c>
      <c r="H61" s="226">
        <v>0.86831188079187727</v>
      </c>
      <c r="I61" s="226">
        <v>0.82590258011917117</v>
      </c>
      <c r="J61" s="226">
        <v>0.89179270700418323</v>
      </c>
      <c r="K61" s="226">
        <v>0.82807394111167987</v>
      </c>
      <c r="L61" s="226">
        <v>0.89127861846177703</v>
      </c>
      <c r="M61" s="226">
        <v>0.49112862229470677</v>
      </c>
      <c r="N61" s="226">
        <v>0.47120797072983228</v>
      </c>
      <c r="O61" s="226">
        <v>0.42396133978676998</v>
      </c>
      <c r="P61" s="226">
        <v>0.45084105485636511</v>
      </c>
      <c r="Q61" s="226">
        <v>0.44561773909785762</v>
      </c>
      <c r="R61" s="226">
        <v>0.39785953321752032</v>
      </c>
      <c r="S61" s="226">
        <v>0.43228921207447829</v>
      </c>
      <c r="T61" s="226">
        <v>0.54698743851053222</v>
      </c>
      <c r="U61" s="226">
        <v>0.51214001149757582</v>
      </c>
      <c r="V61" s="226">
        <v>0.53872802509003725</v>
      </c>
      <c r="W61" s="226">
        <v>0.53183721835968512</v>
      </c>
      <c r="X61" s="226">
        <v>0.41295950659025699</v>
      </c>
      <c r="Y61" s="226">
        <v>0.46403985122406438</v>
      </c>
      <c r="DA61" s="69" t="s">
        <v>395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396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397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398</v>
      </c>
    </row>
    <row r="65" spans="1:105" ht="12" customHeight="1" x14ac:dyDescent="0.25">
      <c r="A65" s="57" t="s">
        <v>220</v>
      </c>
      <c r="B65" s="261">
        <v>119.2852978735765</v>
      </c>
      <c r="C65" s="261">
        <v>117.759316114556</v>
      </c>
      <c r="D65" s="261">
        <v>127.122609620094</v>
      </c>
      <c r="E65" s="261">
        <v>128.5040590843044</v>
      </c>
      <c r="F65" s="261">
        <v>125.5486274935442</v>
      </c>
      <c r="G65" s="261">
        <v>132.31335571281889</v>
      </c>
      <c r="H65" s="261">
        <v>142.6404687849622</v>
      </c>
      <c r="I65" s="261">
        <v>141.00679000475611</v>
      </c>
      <c r="J65" s="261">
        <v>137.07395372312041</v>
      </c>
      <c r="K65" s="261">
        <v>106.55772495787851</v>
      </c>
      <c r="L65" s="261">
        <v>110.3133436114918</v>
      </c>
      <c r="M65" s="261">
        <v>99.496185763399097</v>
      </c>
      <c r="N65" s="261">
        <v>97.710792460172243</v>
      </c>
      <c r="O65" s="261">
        <v>85.976590099837537</v>
      </c>
      <c r="P65" s="261">
        <v>88.875567187844595</v>
      </c>
      <c r="Q65" s="261">
        <v>87.074975252594299</v>
      </c>
      <c r="R65" s="261">
        <v>86.200929634195006</v>
      </c>
      <c r="S65" s="261">
        <v>89.523192498055352</v>
      </c>
      <c r="T65" s="261">
        <v>84.889357710157796</v>
      </c>
      <c r="U65" s="261">
        <v>82.53277652072984</v>
      </c>
      <c r="V65" s="261">
        <v>79.359540889184942</v>
      </c>
      <c r="W65" s="261">
        <v>86.295468685312656</v>
      </c>
      <c r="X65" s="261">
        <v>68.591464632103211</v>
      </c>
      <c r="Y65" s="261">
        <v>74.696328094129271</v>
      </c>
      <c r="DA65" s="70" t="s">
        <v>399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6.9187762500220042</v>
      </c>
      <c r="H66" s="230">
        <v>7.7661764753647731</v>
      </c>
      <c r="I66" s="230">
        <v>9.470334482787985</v>
      </c>
      <c r="J66" s="230">
        <v>11.33702641834779</v>
      </c>
      <c r="K66" s="230">
        <v>8.0376572813449361</v>
      </c>
      <c r="L66" s="230">
        <v>6.1112550190312804</v>
      </c>
      <c r="M66" s="230">
        <v>0.4390537890948345</v>
      </c>
      <c r="N66" s="230">
        <v>0.66073558628217832</v>
      </c>
      <c r="O66" s="230">
        <v>0.56573126157863851</v>
      </c>
      <c r="P66" s="230">
        <v>1.790690322823385</v>
      </c>
      <c r="Q66" s="230">
        <v>5.1313471945471694</v>
      </c>
      <c r="R66" s="230">
        <v>11.599933811100939</v>
      </c>
      <c r="S66" s="230">
        <v>18.972775050072279</v>
      </c>
      <c r="T66" s="230">
        <v>1.027791963245102</v>
      </c>
      <c r="U66" s="230">
        <v>10.540883683627641</v>
      </c>
      <c r="V66" s="230">
        <v>16.303270370586841</v>
      </c>
      <c r="W66" s="230">
        <v>12.27376237485471</v>
      </c>
      <c r="X66" s="230">
        <v>2.6850256300721291</v>
      </c>
      <c r="Y66" s="230">
        <v>0</v>
      </c>
      <c r="DA66" s="71" t="s">
        <v>400</v>
      </c>
    </row>
    <row r="67" spans="1:105" ht="12" customHeight="1" x14ac:dyDescent="0.25">
      <c r="A67" s="18" t="s">
        <v>32</v>
      </c>
      <c r="B67" s="230">
        <v>7.6952129404444767</v>
      </c>
      <c r="C67" s="230">
        <v>7.9115167746654338</v>
      </c>
      <c r="D67" s="230">
        <v>4.5551482510021133</v>
      </c>
      <c r="E67" s="230">
        <v>1.842427143989271</v>
      </c>
      <c r="F67" s="230">
        <v>0</v>
      </c>
      <c r="G67" s="230">
        <v>0</v>
      </c>
      <c r="H67" s="230">
        <v>1.153465680895152</v>
      </c>
      <c r="I67" s="230">
        <v>1.4006451740795971</v>
      </c>
      <c r="J67" s="230">
        <v>0.55133698628511962</v>
      </c>
      <c r="K67" s="230">
        <v>0</v>
      </c>
      <c r="L67" s="230">
        <v>0</v>
      </c>
      <c r="M67" s="230">
        <v>2.9419476790692469</v>
      </c>
      <c r="N67" s="230">
        <v>1.389119287861408</v>
      </c>
      <c r="O67" s="230">
        <v>0.98831491196768317</v>
      </c>
      <c r="P67" s="230">
        <v>0.61014620061681224</v>
      </c>
      <c r="Q67" s="230">
        <v>0.36093601211706827</v>
      </c>
      <c r="R67" s="230">
        <v>0.22779032312569009</v>
      </c>
      <c r="S67" s="230">
        <v>0.19802631302672219</v>
      </c>
      <c r="T67" s="230">
        <v>7.7805041461074337E-2</v>
      </c>
      <c r="U67" s="230">
        <v>5.609567637241189E-2</v>
      </c>
      <c r="V67" s="230">
        <v>2.9677905739968851E-2</v>
      </c>
      <c r="W67" s="230">
        <v>2.708281934550167E-2</v>
      </c>
      <c r="X67" s="230">
        <v>1.212261466098956E-2</v>
      </c>
      <c r="Y67" s="230">
        <v>0.86581096231685772</v>
      </c>
      <c r="DA67" s="71" t="s">
        <v>401</v>
      </c>
    </row>
    <row r="68" spans="1:105" ht="12" customHeight="1" x14ac:dyDescent="0.25">
      <c r="A68" s="18" t="s">
        <v>35</v>
      </c>
      <c r="B68" s="230">
        <v>111.5900849331321</v>
      </c>
      <c r="C68" s="230">
        <v>109.8477993398906</v>
      </c>
      <c r="D68" s="230">
        <v>122.5674613690919</v>
      </c>
      <c r="E68" s="230">
        <v>126.6616319403151</v>
      </c>
      <c r="F68" s="230">
        <v>125.5486274935442</v>
      </c>
      <c r="G68" s="230">
        <v>125.3945794627969</v>
      </c>
      <c r="H68" s="230">
        <v>133.7208266287023</v>
      </c>
      <c r="I68" s="230">
        <v>130.13581034788851</v>
      </c>
      <c r="J68" s="230">
        <v>125.1855903184875</v>
      </c>
      <c r="K68" s="230">
        <v>98.520067676533529</v>
      </c>
      <c r="L68" s="230">
        <v>104.2020885924605</v>
      </c>
      <c r="M68" s="230">
        <v>96.115184295235011</v>
      </c>
      <c r="N68" s="230">
        <v>95.527963300612157</v>
      </c>
      <c r="O68" s="230">
        <v>84.422543926291212</v>
      </c>
      <c r="P68" s="230">
        <v>86.474730664404404</v>
      </c>
      <c r="Q68" s="230">
        <v>81.58269204593006</v>
      </c>
      <c r="R68" s="230">
        <v>74.373205499968378</v>
      </c>
      <c r="S68" s="230">
        <v>70.352391134956349</v>
      </c>
      <c r="T68" s="230">
        <v>83.783760705451613</v>
      </c>
      <c r="U68" s="230">
        <v>71.935797160729791</v>
      </c>
      <c r="V68" s="230">
        <v>63.026592612858131</v>
      </c>
      <c r="W68" s="230">
        <v>73.994623491112449</v>
      </c>
      <c r="X68" s="230">
        <v>65.894316387370097</v>
      </c>
      <c r="Y68" s="230">
        <v>73.830517131812414</v>
      </c>
      <c r="DA68" s="71" t="s">
        <v>402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0.132974285416501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403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404</v>
      </c>
    </row>
    <row r="72" spans="1:105" ht="12" customHeight="1" x14ac:dyDescent="0.25">
      <c r="A72" s="57" t="s">
        <v>179</v>
      </c>
      <c r="B72" s="261">
        <v>127.2669428530333</v>
      </c>
      <c r="C72" s="261">
        <v>208.0452975715101</v>
      </c>
      <c r="D72" s="261">
        <v>188.3677178439564</v>
      </c>
      <c r="E72" s="261">
        <v>145.95636553682311</v>
      </c>
      <c r="F72" s="261">
        <v>137.21083952257169</v>
      </c>
      <c r="G72" s="261">
        <v>181.36746983469109</v>
      </c>
      <c r="H72" s="261">
        <v>210.53098719563931</v>
      </c>
      <c r="I72" s="261">
        <v>203.1982142864278</v>
      </c>
      <c r="J72" s="261">
        <v>215.75751009220519</v>
      </c>
      <c r="K72" s="261">
        <v>195.08541185711229</v>
      </c>
      <c r="L72" s="261">
        <v>207.4934630809708</v>
      </c>
      <c r="M72" s="261">
        <v>133.2630784260682</v>
      </c>
      <c r="N72" s="261">
        <v>126.4809451600147</v>
      </c>
      <c r="O72" s="261">
        <v>111.2835929836836</v>
      </c>
      <c r="P72" s="261">
        <v>114.82914736993391</v>
      </c>
      <c r="Q72" s="261">
        <v>113.1869398877098</v>
      </c>
      <c r="R72" s="261">
        <v>107.17962199059571</v>
      </c>
      <c r="S72" s="261">
        <v>117.83927691915891</v>
      </c>
      <c r="T72" s="261">
        <v>132.50178836882961</v>
      </c>
      <c r="U72" s="261">
        <v>122.4761339189203</v>
      </c>
      <c r="V72" s="261">
        <v>127.6449782023938</v>
      </c>
      <c r="W72" s="261">
        <v>127.614455576273</v>
      </c>
      <c r="X72" s="261">
        <v>101.9443799788412</v>
      </c>
      <c r="Y72" s="261">
        <v>117.7404620690172</v>
      </c>
      <c r="DA72" s="70" t="s">
        <v>405</v>
      </c>
    </row>
    <row r="73" spans="1:105" ht="12" customHeight="1" x14ac:dyDescent="0.25">
      <c r="A73" s="60" t="s">
        <v>181</v>
      </c>
      <c r="B73" s="262">
        <v>127.2669428530333</v>
      </c>
      <c r="C73" s="262">
        <v>208.0452975715101</v>
      </c>
      <c r="D73" s="262">
        <v>188.3677178439564</v>
      </c>
      <c r="E73" s="262">
        <v>145.95636553682311</v>
      </c>
      <c r="F73" s="262">
        <v>137.21083952257169</v>
      </c>
      <c r="G73" s="262">
        <v>181.36746983469109</v>
      </c>
      <c r="H73" s="262">
        <v>210.53098719563931</v>
      </c>
      <c r="I73" s="262">
        <v>203.1982142864278</v>
      </c>
      <c r="J73" s="262">
        <v>215.75751009220519</v>
      </c>
      <c r="K73" s="262">
        <v>195.08541185711229</v>
      </c>
      <c r="L73" s="262">
        <v>207.4934630809708</v>
      </c>
      <c r="M73" s="262">
        <v>133.2630784260682</v>
      </c>
      <c r="N73" s="262">
        <v>126.4809451600147</v>
      </c>
      <c r="O73" s="262">
        <v>111.2835929836836</v>
      </c>
      <c r="P73" s="262">
        <v>114.82914736993391</v>
      </c>
      <c r="Q73" s="262">
        <v>113.1869398877098</v>
      </c>
      <c r="R73" s="262">
        <v>107.17962199059571</v>
      </c>
      <c r="S73" s="262">
        <v>117.83927691915891</v>
      </c>
      <c r="T73" s="262">
        <v>132.50178836882961</v>
      </c>
      <c r="U73" s="262">
        <v>122.4761339189203</v>
      </c>
      <c r="V73" s="262">
        <v>127.6449782023938</v>
      </c>
      <c r="W73" s="262">
        <v>127.614455576273</v>
      </c>
      <c r="X73" s="262">
        <v>101.9443799788412</v>
      </c>
      <c r="Y73" s="262">
        <v>117.7404620690172</v>
      </c>
      <c r="DA73" s="72" t="s">
        <v>406</v>
      </c>
    </row>
    <row r="74" spans="1:105" ht="12" customHeight="1" x14ac:dyDescent="0.25">
      <c r="A74" s="59" t="s">
        <v>31</v>
      </c>
      <c r="B74" s="230">
        <v>0</v>
      </c>
      <c r="C74" s="230">
        <v>43.863292527301176</v>
      </c>
      <c r="D74" s="230">
        <v>29.851552873909188</v>
      </c>
      <c r="E74" s="230">
        <v>5.7803091261718977</v>
      </c>
      <c r="F74" s="230">
        <v>5.5788508334083113</v>
      </c>
      <c r="G74" s="230">
        <v>1.8131672605117199</v>
      </c>
      <c r="H74" s="230">
        <v>4.4587364125477089</v>
      </c>
      <c r="I74" s="230">
        <v>5.5703898269992891</v>
      </c>
      <c r="J74" s="230">
        <v>5.2098631205021064</v>
      </c>
      <c r="K74" s="230">
        <v>5.7528660864452306</v>
      </c>
      <c r="L74" s="230">
        <v>3.8811948034810722</v>
      </c>
      <c r="M74" s="230">
        <v>6.7255276201837102</v>
      </c>
      <c r="N74" s="230">
        <v>6.5583964377731263</v>
      </c>
      <c r="O74" s="230">
        <v>5.0198447883419703</v>
      </c>
      <c r="P74" s="230">
        <v>3.4694063516631308</v>
      </c>
      <c r="Q74" s="230">
        <v>3.0373670948882379</v>
      </c>
      <c r="R74" s="230">
        <v>2.7585916196341418</v>
      </c>
      <c r="S74" s="230">
        <v>3.562177157819383</v>
      </c>
      <c r="T74" s="230">
        <v>3.1535807801676392</v>
      </c>
      <c r="U74" s="230">
        <v>2.7697891228478388</v>
      </c>
      <c r="V74" s="230">
        <v>2.1967526636176178</v>
      </c>
      <c r="W74" s="230">
        <v>2.5881117382862739</v>
      </c>
      <c r="X74" s="230">
        <v>2.0709574910263191</v>
      </c>
      <c r="Y74" s="230">
        <v>2.8325442392346241</v>
      </c>
      <c r="DA74" s="71" t="s">
        <v>407</v>
      </c>
    </row>
    <row r="75" spans="1:105" ht="12" customHeight="1" x14ac:dyDescent="0.25">
      <c r="A75" s="59" t="s">
        <v>159</v>
      </c>
      <c r="B75" s="230">
        <v>15.511709887376311</v>
      </c>
      <c r="C75" s="230">
        <v>68.569304294546228</v>
      </c>
      <c r="D75" s="230">
        <v>35.892849561832428</v>
      </c>
      <c r="E75" s="230">
        <v>0</v>
      </c>
      <c r="F75" s="230">
        <v>0</v>
      </c>
      <c r="G75" s="230">
        <v>3.2745573641092349</v>
      </c>
      <c r="H75" s="230">
        <v>10.351246582592511</v>
      </c>
      <c r="I75" s="230">
        <v>11.400531864678049</v>
      </c>
      <c r="J75" s="230">
        <v>10.482815430566861</v>
      </c>
      <c r="K75" s="230">
        <v>4.673854867666007</v>
      </c>
      <c r="L75" s="230">
        <v>4.2042459818503559</v>
      </c>
      <c r="M75" s="230">
        <v>14.31563536031166</v>
      </c>
      <c r="N75" s="230">
        <v>13.582399780155599</v>
      </c>
      <c r="O75" s="230">
        <v>10.693420519984629</v>
      </c>
      <c r="P75" s="230">
        <v>9.8756493966269332</v>
      </c>
      <c r="Q75" s="230">
        <v>10.011888840246961</v>
      </c>
      <c r="R75" s="230">
        <v>15.087729012179929</v>
      </c>
      <c r="S75" s="230">
        <v>17.382593361289491</v>
      </c>
      <c r="T75" s="230">
        <v>6.8244536860066134</v>
      </c>
      <c r="U75" s="230">
        <v>4.9858702387998033</v>
      </c>
      <c r="V75" s="230">
        <v>4.7378111589396434</v>
      </c>
      <c r="W75" s="230">
        <v>5.8706208221808946</v>
      </c>
      <c r="X75" s="230">
        <v>7.3273931371302732</v>
      </c>
      <c r="Y75" s="230">
        <v>10.0954247874839</v>
      </c>
      <c r="DA75" s="71" t="s">
        <v>408</v>
      </c>
    </row>
    <row r="76" spans="1:105" ht="12" customHeight="1" x14ac:dyDescent="0.25">
      <c r="A76" s="59" t="s">
        <v>32</v>
      </c>
      <c r="B76" s="230">
        <v>7.2094409806575923</v>
      </c>
      <c r="C76" s="230">
        <v>6.4236232920727749</v>
      </c>
      <c r="D76" s="230">
        <v>4.3939263234375767</v>
      </c>
      <c r="E76" s="230">
        <v>2.009774423537253</v>
      </c>
      <c r="F76" s="230">
        <v>0</v>
      </c>
      <c r="G76" s="230">
        <v>0</v>
      </c>
      <c r="H76" s="230">
        <v>1.6738361144271749</v>
      </c>
      <c r="I76" s="230">
        <v>1.983011915743643</v>
      </c>
      <c r="J76" s="230">
        <v>0.87725335466618659</v>
      </c>
      <c r="K76" s="230">
        <v>0</v>
      </c>
      <c r="L76" s="230">
        <v>0</v>
      </c>
      <c r="M76" s="230">
        <v>3.3329352173395281</v>
      </c>
      <c r="N76" s="230">
        <v>1.5241807535287391</v>
      </c>
      <c r="O76" s="230">
        <v>1.105873202399922</v>
      </c>
      <c r="P76" s="230">
        <v>0.71103198574844029</v>
      </c>
      <c r="Q76" s="230">
        <v>0.44107512890298789</v>
      </c>
      <c r="R76" s="230">
        <v>0.27277466417012691</v>
      </c>
      <c r="S76" s="230">
        <v>0.27197091879850538</v>
      </c>
      <c r="T76" s="230">
        <v>0.1136750270217024</v>
      </c>
      <c r="U76" s="230">
        <v>8.938954596756668E-2</v>
      </c>
      <c r="V76" s="230">
        <v>5.6813260129946128E-2</v>
      </c>
      <c r="W76" s="230">
        <v>4.3596305479434438E-2</v>
      </c>
      <c r="X76" s="230">
        <v>1.702261371136142E-2</v>
      </c>
      <c r="Y76" s="230">
        <v>1.2148897781083019</v>
      </c>
      <c r="DA76" s="71" t="s">
        <v>409</v>
      </c>
    </row>
    <row r="77" spans="1:105" ht="12" customHeight="1" x14ac:dyDescent="0.25">
      <c r="A77" s="59" t="s">
        <v>35</v>
      </c>
      <c r="B77" s="230">
        <v>104.5457919849994</v>
      </c>
      <c r="C77" s="230">
        <v>89.189077457589946</v>
      </c>
      <c r="D77" s="230">
        <v>118.2293890847772</v>
      </c>
      <c r="E77" s="230">
        <v>138.1662819871139</v>
      </c>
      <c r="F77" s="230">
        <v>131.63198868916331</v>
      </c>
      <c r="G77" s="230">
        <v>176.27974521007019</v>
      </c>
      <c r="H77" s="230">
        <v>194.04716808607191</v>
      </c>
      <c r="I77" s="230">
        <v>184.24428067900681</v>
      </c>
      <c r="J77" s="230">
        <v>199.18757818647001</v>
      </c>
      <c r="K77" s="230">
        <v>184.658690903001</v>
      </c>
      <c r="L77" s="230">
        <v>199.40802229563931</v>
      </c>
      <c r="M77" s="230">
        <v>108.88898022823329</v>
      </c>
      <c r="N77" s="230">
        <v>104.81596818855731</v>
      </c>
      <c r="O77" s="230">
        <v>94.464454472957129</v>
      </c>
      <c r="P77" s="230">
        <v>100.77305963589539</v>
      </c>
      <c r="Q77" s="230">
        <v>99.696608823671625</v>
      </c>
      <c r="R77" s="230">
        <v>89.060526694611497</v>
      </c>
      <c r="S77" s="230">
        <v>96.622535481251575</v>
      </c>
      <c r="T77" s="230">
        <v>122.4100788756337</v>
      </c>
      <c r="U77" s="230">
        <v>114.6310850113051</v>
      </c>
      <c r="V77" s="230">
        <v>120.65360111970659</v>
      </c>
      <c r="W77" s="230">
        <v>119.11212671032639</v>
      </c>
      <c r="X77" s="230">
        <v>92.529006736973258</v>
      </c>
      <c r="Y77" s="230">
        <v>103.5976032641904</v>
      </c>
      <c r="DA77" s="71" t="s">
        <v>410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411</v>
      </c>
    </row>
    <row r="79" spans="1:105" ht="12" customHeight="1" x14ac:dyDescent="0.25">
      <c r="A79" s="57" t="s">
        <v>189</v>
      </c>
      <c r="B79" s="261">
        <f t="shared" ref="B79:Y79" si="3">B80+B84+B95</f>
        <v>98.701074088751454</v>
      </c>
      <c r="C79" s="261">
        <f t="shared" si="3"/>
        <v>83.12628415942865</v>
      </c>
      <c r="D79" s="261">
        <f t="shared" si="3"/>
        <v>82.808900795773127</v>
      </c>
      <c r="E79" s="261">
        <f t="shared" si="3"/>
        <v>69.770615803477909</v>
      </c>
      <c r="F79" s="261">
        <f t="shared" si="3"/>
        <v>64.753110001435374</v>
      </c>
      <c r="G79" s="261">
        <f t="shared" si="3"/>
        <v>70.13565072198513</v>
      </c>
      <c r="H79" s="261">
        <f t="shared" si="3"/>
        <v>79.868193839028521</v>
      </c>
      <c r="I79" s="261">
        <f t="shared" si="3"/>
        <v>73.005232844708203</v>
      </c>
      <c r="J79" s="261">
        <f t="shared" si="3"/>
        <v>73.625770908822574</v>
      </c>
      <c r="K79" s="261">
        <f t="shared" si="3"/>
        <v>58.14795801309463</v>
      </c>
      <c r="L79" s="261">
        <f t="shared" si="3"/>
        <v>60.21321561781221</v>
      </c>
      <c r="M79" s="261">
        <f t="shared" si="3"/>
        <v>44.689253272325203</v>
      </c>
      <c r="N79" s="261">
        <f t="shared" si="3"/>
        <v>43.351494021290101</v>
      </c>
      <c r="O79" s="261">
        <f t="shared" si="3"/>
        <v>38.922793804456141</v>
      </c>
      <c r="P79" s="261">
        <f t="shared" si="3"/>
        <v>42.475792469605899</v>
      </c>
      <c r="Q79" s="261">
        <f t="shared" si="3"/>
        <v>43.164918418395104</v>
      </c>
      <c r="R79" s="261">
        <f t="shared" si="3"/>
        <v>45.495412728475515</v>
      </c>
      <c r="S79" s="261">
        <f t="shared" si="3"/>
        <v>46.262387591851201</v>
      </c>
      <c r="T79" s="261">
        <f t="shared" si="3"/>
        <v>50.737165173850357</v>
      </c>
      <c r="U79" s="261">
        <f t="shared" si="3"/>
        <v>49.224351780547053</v>
      </c>
      <c r="V79" s="261">
        <f t="shared" si="3"/>
        <v>45.102290627756204</v>
      </c>
      <c r="W79" s="261">
        <f t="shared" si="3"/>
        <v>46.518276287716063</v>
      </c>
      <c r="X79" s="261">
        <f t="shared" si="3"/>
        <v>39.10933134615383</v>
      </c>
      <c r="Y79" s="261">
        <f t="shared" si="3"/>
        <v>48.282955552011387</v>
      </c>
      <c r="DA79" s="70"/>
    </row>
    <row r="80" spans="1:105" ht="12" customHeight="1" x14ac:dyDescent="0.25">
      <c r="A80" s="60" t="s">
        <v>190</v>
      </c>
      <c r="B80" s="262">
        <v>23.06403342784003</v>
      </c>
      <c r="C80" s="262">
        <v>38.700420080521923</v>
      </c>
      <c r="D80" s="262">
        <v>35.171748447100853</v>
      </c>
      <c r="E80" s="262">
        <v>27.42883355041263</v>
      </c>
      <c r="F80" s="262">
        <v>26.07663185628298</v>
      </c>
      <c r="G80" s="262">
        <v>34.468506701372803</v>
      </c>
      <c r="H80" s="262">
        <v>39.772650479064772</v>
      </c>
      <c r="I80" s="262">
        <v>38.333484762613097</v>
      </c>
      <c r="J80" s="262">
        <v>40.882672560210608</v>
      </c>
      <c r="K80" s="262">
        <v>37.07557276983502</v>
      </c>
      <c r="L80" s="262">
        <v>39.433696843299593</v>
      </c>
      <c r="M80" s="262">
        <v>24.836485214218321</v>
      </c>
      <c r="N80" s="262">
        <v>23.811853510192211</v>
      </c>
      <c r="O80" s="262">
        <v>20.98560388410931</v>
      </c>
      <c r="P80" s="262">
        <v>21.717827565843351</v>
      </c>
      <c r="Q80" s="262">
        <v>21.446140740956409</v>
      </c>
      <c r="R80" s="262">
        <v>20.32918431009157</v>
      </c>
      <c r="S80" s="262">
        <v>22.35626801415734</v>
      </c>
      <c r="T80" s="262">
        <v>25.16577011761893</v>
      </c>
      <c r="U80" s="262">
        <v>23.263841457199678</v>
      </c>
      <c r="V80" s="262">
        <v>24.251071924412511</v>
      </c>
      <c r="W80" s="262">
        <v>24.24676234457004</v>
      </c>
      <c r="X80" s="262">
        <v>19.371893785674349</v>
      </c>
      <c r="Y80" s="262">
        <v>22.20480805097759</v>
      </c>
      <c r="DA80" s="72" t="s">
        <v>412</v>
      </c>
    </row>
    <row r="81" spans="1:105" ht="12" customHeight="1" x14ac:dyDescent="0.25">
      <c r="A81" s="59" t="s">
        <v>31</v>
      </c>
      <c r="B81" s="230">
        <v>0</v>
      </c>
      <c r="C81" s="230">
        <v>8.4193718407907223</v>
      </c>
      <c r="D81" s="230">
        <v>5.7069613000793344</v>
      </c>
      <c r="E81" s="230">
        <v>1.1014302990122471</v>
      </c>
      <c r="F81" s="230">
        <v>1.060248883179338</v>
      </c>
      <c r="G81" s="230">
        <v>0.34458862951896241</v>
      </c>
      <c r="H81" s="230">
        <v>0.84907681636231769</v>
      </c>
      <c r="I81" s="230">
        <v>1.0612143170063111</v>
      </c>
      <c r="J81" s="230">
        <v>0.99121776599122635</v>
      </c>
      <c r="K81" s="230">
        <v>1.093320116520748</v>
      </c>
      <c r="L81" s="230">
        <v>0.73761292041541171</v>
      </c>
      <c r="M81" s="230">
        <v>1.285602117964018</v>
      </c>
      <c r="N81" s="230">
        <v>1.249772879281708</v>
      </c>
      <c r="O81" s="230">
        <v>0.95613227880352569</v>
      </c>
      <c r="P81" s="230">
        <v>0.6602629972252706</v>
      </c>
      <c r="Q81" s="230">
        <v>0.57775779482710332</v>
      </c>
      <c r="R81" s="230">
        <v>0.5245680597107506</v>
      </c>
      <c r="S81" s="230">
        <v>0.67737358253216429</v>
      </c>
      <c r="T81" s="230">
        <v>0.59946687778635854</v>
      </c>
      <c r="U81" s="230">
        <v>0.52649439572843559</v>
      </c>
      <c r="V81" s="230">
        <v>0.41754348351700948</v>
      </c>
      <c r="W81" s="230">
        <v>0.49190959908965881</v>
      </c>
      <c r="X81" s="230">
        <v>0.39359765217000831</v>
      </c>
      <c r="Y81" s="230">
        <v>0.53976221606606234</v>
      </c>
      <c r="DA81" s="71" t="s">
        <v>413</v>
      </c>
    </row>
    <row r="82" spans="1:105" ht="12" customHeight="1" x14ac:dyDescent="0.25">
      <c r="A82" s="59" t="s">
        <v>159</v>
      </c>
      <c r="B82" s="230">
        <v>2.9799270331787739</v>
      </c>
      <c r="C82" s="230">
        <v>13.16158538168985</v>
      </c>
      <c r="D82" s="230">
        <v>6.8619245459079732</v>
      </c>
      <c r="E82" s="230">
        <v>0</v>
      </c>
      <c r="F82" s="230">
        <v>0</v>
      </c>
      <c r="G82" s="230">
        <v>0.6223227492322867</v>
      </c>
      <c r="H82" s="230">
        <v>1.971187054026134</v>
      </c>
      <c r="I82" s="230">
        <v>2.17191399740874</v>
      </c>
      <c r="J82" s="230">
        <v>1.9944387505104779</v>
      </c>
      <c r="K82" s="230">
        <v>0.88825630072595874</v>
      </c>
      <c r="L82" s="230">
        <v>0.79900811833407537</v>
      </c>
      <c r="M82" s="230">
        <v>2.7364709772338318</v>
      </c>
      <c r="N82" s="230">
        <v>2.588272154917806</v>
      </c>
      <c r="O82" s="230">
        <v>2.0367810083933549</v>
      </c>
      <c r="P82" s="230">
        <v>1.8794356178650229</v>
      </c>
      <c r="Q82" s="230">
        <v>1.9044279593764459</v>
      </c>
      <c r="R82" s="230">
        <v>2.869051249568606</v>
      </c>
      <c r="S82" s="230">
        <v>3.3054250300241508</v>
      </c>
      <c r="T82" s="230">
        <v>1.2972662598262401</v>
      </c>
      <c r="U82" s="230">
        <v>0.94773739881622854</v>
      </c>
      <c r="V82" s="230">
        <v>0.90053022732729682</v>
      </c>
      <c r="W82" s="230">
        <v>1.1157998676512251</v>
      </c>
      <c r="X82" s="230">
        <v>1.392614164123591</v>
      </c>
      <c r="Y82" s="230">
        <v>1.9237577228071689</v>
      </c>
      <c r="DA82" s="71" t="s">
        <v>414</v>
      </c>
    </row>
    <row r="83" spans="1:105" ht="12" customHeight="1" x14ac:dyDescent="0.25">
      <c r="A83" s="59" t="s">
        <v>35</v>
      </c>
      <c r="B83" s="230">
        <v>20.084106394661251</v>
      </c>
      <c r="C83" s="230">
        <v>17.119462858041349</v>
      </c>
      <c r="D83" s="230">
        <v>22.60286260111355</v>
      </c>
      <c r="E83" s="230">
        <v>26.32740325140038</v>
      </c>
      <c r="F83" s="230">
        <v>25.016382973103639</v>
      </c>
      <c r="G83" s="230">
        <v>33.501595322621547</v>
      </c>
      <c r="H83" s="230">
        <v>36.952386608676321</v>
      </c>
      <c r="I83" s="230">
        <v>35.100356448198042</v>
      </c>
      <c r="J83" s="230">
        <v>37.897016043708902</v>
      </c>
      <c r="K83" s="230">
        <v>35.093996352588313</v>
      </c>
      <c r="L83" s="230">
        <v>37.897075804550099</v>
      </c>
      <c r="M83" s="230">
        <v>20.814412119020471</v>
      </c>
      <c r="N83" s="230">
        <v>19.973808475992701</v>
      </c>
      <c r="O83" s="230">
        <v>17.992690596912428</v>
      </c>
      <c r="P83" s="230">
        <v>19.178128950753049</v>
      </c>
      <c r="Q83" s="230">
        <v>18.96395498675286</v>
      </c>
      <c r="R83" s="230">
        <v>16.935565000812211</v>
      </c>
      <c r="S83" s="230">
        <v>18.373469401601021</v>
      </c>
      <c r="T83" s="230">
        <v>23.26903698000633</v>
      </c>
      <c r="U83" s="230">
        <v>21.78960966265501</v>
      </c>
      <c r="V83" s="230">
        <v>22.932998213568201</v>
      </c>
      <c r="W83" s="230">
        <v>22.639052877829162</v>
      </c>
      <c r="X83" s="230">
        <v>17.585681969380751</v>
      </c>
      <c r="Y83" s="230">
        <v>19.74128811210435</v>
      </c>
      <c r="DA83" s="71" t="s">
        <v>415</v>
      </c>
    </row>
    <row r="84" spans="1:105" ht="12" customHeight="1" x14ac:dyDescent="0.25">
      <c r="A84" s="60" t="s">
        <v>195</v>
      </c>
      <c r="B84" s="262">
        <v>75.637040660911424</v>
      </c>
      <c r="C84" s="262">
        <v>44.425864078906727</v>
      </c>
      <c r="D84" s="262">
        <v>47.637152348672267</v>
      </c>
      <c r="E84" s="262">
        <v>42.341782253065283</v>
      </c>
      <c r="F84" s="262">
        <v>38.676478145152402</v>
      </c>
      <c r="G84" s="262">
        <v>35.667144020612326</v>
      </c>
      <c r="H84" s="262">
        <v>40.095543359963742</v>
      </c>
      <c r="I84" s="262">
        <v>34.671748082095107</v>
      </c>
      <c r="J84" s="262">
        <v>32.743098348611959</v>
      </c>
      <c r="K84" s="262">
        <v>21.07238524325961</v>
      </c>
      <c r="L84" s="262">
        <v>20.779518774512621</v>
      </c>
      <c r="M84" s="262">
        <v>19.852768058106879</v>
      </c>
      <c r="N84" s="262">
        <v>19.53964051109789</v>
      </c>
      <c r="O84" s="262">
        <v>17.937189920346832</v>
      </c>
      <c r="P84" s="262">
        <v>20.757964903762549</v>
      </c>
      <c r="Q84" s="262">
        <v>21.718777677438691</v>
      </c>
      <c r="R84" s="262">
        <v>25.166228418383941</v>
      </c>
      <c r="S84" s="262">
        <v>23.906119577693861</v>
      </c>
      <c r="T84" s="262">
        <v>25.571395056231431</v>
      </c>
      <c r="U84" s="262">
        <v>25.960510323347378</v>
      </c>
      <c r="V84" s="262">
        <v>20.85121870334369</v>
      </c>
      <c r="W84" s="262">
        <v>22.271513943146019</v>
      </c>
      <c r="X84" s="262">
        <v>19.737437560479481</v>
      </c>
      <c r="Y84" s="262">
        <v>26.078147501033801</v>
      </c>
      <c r="DA84" s="72" t="s">
        <v>416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1.620245732229858</v>
      </c>
      <c r="H85" s="229">
        <v>1.376843434563102</v>
      </c>
      <c r="I85" s="229">
        <v>2.0609032393305631</v>
      </c>
      <c r="J85" s="229">
        <v>2.2734735483326829</v>
      </c>
      <c r="K85" s="229">
        <v>1.2944141424036399</v>
      </c>
      <c r="L85" s="229">
        <v>1.001345460582022</v>
      </c>
      <c r="M85" s="229">
        <v>6.3709224686501101E-2</v>
      </c>
      <c r="N85" s="229">
        <v>9.1749040456577169E-2</v>
      </c>
      <c r="O85" s="229">
        <v>8.4266038905872212E-2</v>
      </c>
      <c r="P85" s="229">
        <v>0.30112622746236001</v>
      </c>
      <c r="Q85" s="229">
        <v>0.96229278810680985</v>
      </c>
      <c r="R85" s="229">
        <v>2.5291976021128839</v>
      </c>
      <c r="S85" s="229">
        <v>3.8371851048730399</v>
      </c>
      <c r="T85" s="229">
        <v>0.23585897850028481</v>
      </c>
      <c r="U85" s="229">
        <v>2.3297554947027388</v>
      </c>
      <c r="V85" s="229">
        <v>3.5067103494468981</v>
      </c>
      <c r="W85" s="229">
        <v>2.7751575237804902</v>
      </c>
      <c r="X85" s="229">
        <v>0.61250466596338671</v>
      </c>
      <c r="Y85" s="229">
        <v>0</v>
      </c>
      <c r="DA85" s="73" t="s">
        <v>417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418</v>
      </c>
    </row>
    <row r="87" spans="1:105" ht="12" customHeight="1" x14ac:dyDescent="0.25">
      <c r="A87" s="64" t="s">
        <v>31</v>
      </c>
      <c r="B87" s="229">
        <v>0</v>
      </c>
      <c r="C87" s="229">
        <v>9.3665403381751737</v>
      </c>
      <c r="D87" s="229">
        <v>5.7912967234864832</v>
      </c>
      <c r="E87" s="229">
        <v>1.28968243962527</v>
      </c>
      <c r="F87" s="229">
        <v>1.33884331880073</v>
      </c>
      <c r="G87" s="229">
        <v>0.30204094335025738</v>
      </c>
      <c r="H87" s="229">
        <v>0.54472943747110092</v>
      </c>
      <c r="I87" s="229">
        <v>0.85621075381581924</v>
      </c>
      <c r="J87" s="229">
        <v>0.656612506406411</v>
      </c>
      <c r="K87" s="229">
        <v>0.49429131398461168</v>
      </c>
      <c r="L87" s="229">
        <v>0.33231715817751267</v>
      </c>
      <c r="M87" s="229">
        <v>0.86142807817961886</v>
      </c>
      <c r="N87" s="229">
        <v>0.82999326120914418</v>
      </c>
      <c r="O87" s="229">
        <v>0.66822497671199776</v>
      </c>
      <c r="P87" s="229">
        <v>0.50064287441772026</v>
      </c>
      <c r="Q87" s="229">
        <v>0.46611251091662492</v>
      </c>
      <c r="R87" s="229">
        <v>0.50228002090079915</v>
      </c>
      <c r="S87" s="229">
        <v>0.52456322415538847</v>
      </c>
      <c r="T87" s="229">
        <v>0.49532908323270841</v>
      </c>
      <c r="U87" s="229">
        <v>0.38416932682343158</v>
      </c>
      <c r="V87" s="229">
        <v>0.24682540926803229</v>
      </c>
      <c r="W87" s="229">
        <v>0.36352738883791302</v>
      </c>
      <c r="X87" s="229">
        <v>0.33643580329915629</v>
      </c>
      <c r="Y87" s="229">
        <v>0.3622959869494955</v>
      </c>
      <c r="DA87" s="73" t="s">
        <v>419</v>
      </c>
    </row>
    <row r="88" spans="1:105" ht="12" customHeight="1" x14ac:dyDescent="0.25">
      <c r="A88" s="64" t="s">
        <v>159</v>
      </c>
      <c r="B88" s="229">
        <v>2.5604903882873988</v>
      </c>
      <c r="C88" s="229">
        <v>14.642246799775119</v>
      </c>
      <c r="D88" s="229">
        <v>6.9633276011484257</v>
      </c>
      <c r="E88" s="229">
        <v>0</v>
      </c>
      <c r="F88" s="229">
        <v>0</v>
      </c>
      <c r="G88" s="229">
        <v>0.5454821608851198</v>
      </c>
      <c r="H88" s="229">
        <v>1.264624818859472</v>
      </c>
      <c r="I88" s="229">
        <v>1.7523473733283661</v>
      </c>
      <c r="J88" s="229">
        <v>1.321176306335843</v>
      </c>
      <c r="K88" s="229">
        <v>0.40158172104081319</v>
      </c>
      <c r="L88" s="229">
        <v>0.35997757075079811</v>
      </c>
      <c r="M88" s="229">
        <v>1.8335944706174021</v>
      </c>
      <c r="N88" s="229">
        <v>1.718911077660549</v>
      </c>
      <c r="O88" s="229">
        <v>1.4234724337559621</v>
      </c>
      <c r="P88" s="229">
        <v>1.425077664453702</v>
      </c>
      <c r="Q88" s="229">
        <v>1.536418384922736</v>
      </c>
      <c r="R88" s="229">
        <v>2.7471499549427301</v>
      </c>
      <c r="S88" s="229">
        <v>2.559746136646917</v>
      </c>
      <c r="T88" s="229">
        <v>1.0719086091316301</v>
      </c>
      <c r="U88" s="229">
        <v>0.69153943795522932</v>
      </c>
      <c r="V88" s="229">
        <v>0.53233675220137733</v>
      </c>
      <c r="W88" s="229">
        <v>0.82459015458042995</v>
      </c>
      <c r="X88" s="229">
        <v>1.190366005512481</v>
      </c>
      <c r="Y88" s="229">
        <v>1.2912532261258429</v>
      </c>
      <c r="DA88" s="73" t="s">
        <v>420</v>
      </c>
    </row>
    <row r="89" spans="1:105" ht="12" customHeight="1" x14ac:dyDescent="0.25">
      <c r="A89" s="64" t="s">
        <v>32</v>
      </c>
      <c r="B89" s="229">
        <v>1.190049612191489</v>
      </c>
      <c r="C89" s="229">
        <v>1.3716965420457741</v>
      </c>
      <c r="D89" s="229">
        <v>0.85243575862365906</v>
      </c>
      <c r="E89" s="229">
        <v>0.44841386940849842</v>
      </c>
      <c r="F89" s="229">
        <v>0</v>
      </c>
      <c r="G89" s="229">
        <v>0</v>
      </c>
      <c r="H89" s="229">
        <v>0.20449466410815151</v>
      </c>
      <c r="I89" s="229">
        <v>0.30480382521437333</v>
      </c>
      <c r="J89" s="229">
        <v>0.1105625062766107</v>
      </c>
      <c r="K89" s="229">
        <v>0</v>
      </c>
      <c r="L89" s="229">
        <v>0</v>
      </c>
      <c r="M89" s="229">
        <v>0.4268934931370536</v>
      </c>
      <c r="N89" s="229">
        <v>0.19289162622244199</v>
      </c>
      <c r="O89" s="229">
        <v>0.14721014813770561</v>
      </c>
      <c r="P89" s="229">
        <v>0.1026034603808792</v>
      </c>
      <c r="Q89" s="229">
        <v>6.7687121580347051E-2</v>
      </c>
      <c r="R89" s="229">
        <v>4.9666381585959637E-2</v>
      </c>
      <c r="S89" s="229">
        <v>4.0050209666939042E-2</v>
      </c>
      <c r="T89" s="229">
        <v>1.7854797719220009E-2</v>
      </c>
      <c r="U89" s="229">
        <v>1.2398316325289011E-2</v>
      </c>
      <c r="V89" s="229">
        <v>6.3834934244859833E-3</v>
      </c>
      <c r="W89" s="229">
        <v>6.1235575185841513E-3</v>
      </c>
      <c r="X89" s="229">
        <v>2.7653955926419962E-3</v>
      </c>
      <c r="Y89" s="229">
        <v>0.15539022660190921</v>
      </c>
      <c r="DA89" s="73" t="s">
        <v>421</v>
      </c>
    </row>
    <row r="90" spans="1:105" ht="12" customHeight="1" x14ac:dyDescent="0.25">
      <c r="A90" s="64" t="s">
        <v>33</v>
      </c>
      <c r="B90" s="229">
        <v>54.629312545321227</v>
      </c>
      <c r="C90" s="229">
        <v>0</v>
      </c>
      <c r="D90" s="229">
        <v>11.09321268267947</v>
      </c>
      <c r="E90" s="229">
        <v>9.7765063351956645</v>
      </c>
      <c r="F90" s="229">
        <v>5.7478659188234644</v>
      </c>
      <c r="G90" s="229">
        <v>3.8343509547960921</v>
      </c>
      <c r="H90" s="229">
        <v>12.9978643311326</v>
      </c>
      <c r="I90" s="229">
        <v>1.3777531505207901</v>
      </c>
      <c r="J90" s="229">
        <v>3.2771484912287989</v>
      </c>
      <c r="K90" s="229">
        <v>3.016060929978714</v>
      </c>
      <c r="L90" s="229">
        <v>2.0120880018422111</v>
      </c>
      <c r="M90" s="229">
        <v>2.7202779103658981</v>
      </c>
      <c r="N90" s="229">
        <v>3.4227195002096269</v>
      </c>
      <c r="O90" s="229">
        <v>3.039223564919618</v>
      </c>
      <c r="P90" s="229">
        <v>3.886743225053479</v>
      </c>
      <c r="Q90" s="229">
        <v>3.3868857905536078</v>
      </c>
      <c r="R90" s="229">
        <v>3.121933913049153</v>
      </c>
      <c r="S90" s="229">
        <v>2.7088177067471171</v>
      </c>
      <c r="T90" s="229">
        <v>4.5174514669615764</v>
      </c>
      <c r="U90" s="229">
        <v>6.6433338255645724</v>
      </c>
      <c r="V90" s="229">
        <v>0.51686435032387801</v>
      </c>
      <c r="W90" s="229">
        <v>1.571330576728774</v>
      </c>
      <c r="X90" s="229">
        <v>2.5632665911193149</v>
      </c>
      <c r="Y90" s="229">
        <v>7.2627176599187386</v>
      </c>
      <c r="DA90" s="73" t="s">
        <v>422</v>
      </c>
    </row>
    <row r="91" spans="1:105" ht="12" customHeight="1" x14ac:dyDescent="0.25">
      <c r="A91" s="64" t="s">
        <v>35</v>
      </c>
      <c r="B91" s="229">
        <v>17.257188115111301</v>
      </c>
      <c r="C91" s="229">
        <v>19.045380398910659</v>
      </c>
      <c r="D91" s="229">
        <v>22.936879582734232</v>
      </c>
      <c r="E91" s="229">
        <v>30.827179608835849</v>
      </c>
      <c r="F91" s="229">
        <v>31.58976890752821</v>
      </c>
      <c r="G91" s="229">
        <v>29.365024229351</v>
      </c>
      <c r="H91" s="229">
        <v>23.70698667382932</v>
      </c>
      <c r="I91" s="229">
        <v>28.31972973988519</v>
      </c>
      <c r="J91" s="229">
        <v>25.104124990031611</v>
      </c>
      <c r="K91" s="229">
        <v>15.86603713585184</v>
      </c>
      <c r="L91" s="229">
        <v>17.073790583160079</v>
      </c>
      <c r="M91" s="229">
        <v>13.94686488112041</v>
      </c>
      <c r="N91" s="229">
        <v>13.26491133755767</v>
      </c>
      <c r="O91" s="229">
        <v>12.574792757915681</v>
      </c>
      <c r="P91" s="229">
        <v>14.541771451994411</v>
      </c>
      <c r="Q91" s="229">
        <v>15.299381081358559</v>
      </c>
      <c r="R91" s="229">
        <v>16.216000545792411</v>
      </c>
      <c r="S91" s="229">
        <v>14.2285536323917</v>
      </c>
      <c r="T91" s="229">
        <v>19.226801650119139</v>
      </c>
      <c r="U91" s="229">
        <v>15.899313921976111</v>
      </c>
      <c r="V91" s="229">
        <v>13.556544152308479</v>
      </c>
      <c r="W91" s="229">
        <v>16.730545193001269</v>
      </c>
      <c r="X91" s="229">
        <v>15.03172848545495</v>
      </c>
      <c r="Y91" s="229">
        <v>13.25063008736762</v>
      </c>
      <c r="DA91" s="73" t="s">
        <v>423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1.8464667781875249E-2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424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7.2035632127589507E-3</v>
      </c>
      <c r="T93" s="229">
        <v>6.1904705668738196E-3</v>
      </c>
      <c r="U93" s="229">
        <v>0</v>
      </c>
      <c r="V93" s="229">
        <v>2.485554196370547</v>
      </c>
      <c r="W93" s="229">
        <v>2.3954869855195789E-4</v>
      </c>
      <c r="X93" s="229">
        <v>3.7061353754920361E-4</v>
      </c>
      <c r="Y93" s="229">
        <v>3.7558603140701941</v>
      </c>
      <c r="DA93" s="73" t="s">
        <v>425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426</v>
      </c>
    </row>
    <row r="95" spans="1:105" ht="12" customHeight="1" x14ac:dyDescent="0.25">
      <c r="A95" s="101" t="s">
        <v>207</v>
      </c>
      <c r="B95" s="278">
        <v>0</v>
      </c>
      <c r="C95" s="278">
        <v>0</v>
      </c>
      <c r="D95" s="278">
        <v>0</v>
      </c>
      <c r="E95" s="278">
        <v>0</v>
      </c>
      <c r="F95" s="278">
        <v>0</v>
      </c>
      <c r="G95" s="278">
        <v>0</v>
      </c>
      <c r="H95" s="278">
        <v>0</v>
      </c>
      <c r="I95" s="278">
        <v>0</v>
      </c>
      <c r="J95" s="278">
        <v>0</v>
      </c>
      <c r="K95" s="278">
        <v>0</v>
      </c>
      <c r="L95" s="278">
        <v>0</v>
      </c>
      <c r="M95" s="278">
        <v>0</v>
      </c>
      <c r="N95" s="278">
        <v>0</v>
      </c>
      <c r="O95" s="278">
        <v>0</v>
      </c>
      <c r="P95" s="278">
        <v>0</v>
      </c>
      <c r="Q95" s="278">
        <v>0</v>
      </c>
      <c r="R95" s="278">
        <v>0</v>
      </c>
      <c r="S95" s="278">
        <v>0</v>
      </c>
      <c r="T95" s="278">
        <v>0</v>
      </c>
      <c r="U95" s="278">
        <v>0</v>
      </c>
      <c r="V95" s="278">
        <v>0</v>
      </c>
      <c r="W95" s="278">
        <v>0</v>
      </c>
      <c r="X95" s="278">
        <v>0</v>
      </c>
      <c r="Y95" s="278">
        <v>0</v>
      </c>
      <c r="DA95" s="102" t="s">
        <v>427</v>
      </c>
    </row>
    <row r="96" spans="1:105" ht="12" customHeight="1" x14ac:dyDescent="0.25">
      <c r="A96" s="100" t="s">
        <v>105</v>
      </c>
      <c r="B96" s="279">
        <v>358.93165724680188</v>
      </c>
      <c r="C96" s="279">
        <v>351.2548239061577</v>
      </c>
      <c r="D96" s="279">
        <v>334.06983986304118</v>
      </c>
      <c r="E96" s="279">
        <v>329.78564992829382</v>
      </c>
      <c r="F96" s="279">
        <v>339.98453821999328</v>
      </c>
      <c r="G96" s="279">
        <v>308.9848352227263</v>
      </c>
      <c r="H96" s="279">
        <v>322.52928148033033</v>
      </c>
      <c r="I96" s="279">
        <v>315.53490211439617</v>
      </c>
      <c r="J96" s="279">
        <v>306.65774195456919</v>
      </c>
      <c r="K96" s="279">
        <v>219.50214308600999</v>
      </c>
      <c r="L96" s="279">
        <v>236.6549739597647</v>
      </c>
      <c r="M96" s="279">
        <v>259.91204938905418</v>
      </c>
      <c r="N96" s="279">
        <v>258.90124154470732</v>
      </c>
      <c r="O96" s="279">
        <v>231.55611164898451</v>
      </c>
      <c r="P96" s="279">
        <v>231.57324629846519</v>
      </c>
      <c r="Q96" s="279">
        <v>217.4110368413312</v>
      </c>
      <c r="R96" s="279">
        <v>205.72810424790529</v>
      </c>
      <c r="S96" s="279">
        <v>203.0917699614225</v>
      </c>
      <c r="T96" s="279">
        <v>204.17738816578549</v>
      </c>
      <c r="U96" s="279">
        <v>183.93289921777421</v>
      </c>
      <c r="V96" s="279">
        <v>158.3163129403701</v>
      </c>
      <c r="W96" s="279">
        <v>184.978447506084</v>
      </c>
      <c r="X96" s="279">
        <v>167.42713531625449</v>
      </c>
      <c r="Y96" s="279">
        <v>173.78371090068779</v>
      </c>
      <c r="DA96" s="105" t="s">
        <v>428</v>
      </c>
    </row>
    <row r="98" spans="1:105" ht="15" customHeight="1" x14ac:dyDescent="0.25">
      <c r="A98" s="32" t="s">
        <v>429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4">SUM(B$101:B$105,B$109:B$110,B$112:B$114,B$107,B$106,B115)</f>
        <v>1</v>
      </c>
      <c r="C100" s="232">
        <f t="shared" si="4"/>
        <v>1</v>
      </c>
      <c r="D100" s="232">
        <f t="shared" si="4"/>
        <v>1</v>
      </c>
      <c r="E100" s="232">
        <f t="shared" si="4"/>
        <v>1</v>
      </c>
      <c r="F100" s="232">
        <f t="shared" si="4"/>
        <v>1</v>
      </c>
      <c r="G100" s="232">
        <f t="shared" si="4"/>
        <v>1</v>
      </c>
      <c r="H100" s="232">
        <f t="shared" si="4"/>
        <v>1</v>
      </c>
      <c r="I100" s="232">
        <f t="shared" si="4"/>
        <v>0.99999999999999989</v>
      </c>
      <c r="J100" s="232">
        <f t="shared" si="4"/>
        <v>1</v>
      </c>
      <c r="K100" s="232">
        <f t="shared" si="4"/>
        <v>1</v>
      </c>
      <c r="L100" s="232">
        <f t="shared" si="4"/>
        <v>1</v>
      </c>
      <c r="M100" s="232">
        <f t="shared" si="4"/>
        <v>1</v>
      </c>
      <c r="N100" s="232">
        <f t="shared" si="4"/>
        <v>1</v>
      </c>
      <c r="O100" s="232">
        <f t="shared" si="4"/>
        <v>1</v>
      </c>
      <c r="P100" s="232">
        <f t="shared" si="4"/>
        <v>1</v>
      </c>
      <c r="Q100" s="232">
        <f t="shared" si="4"/>
        <v>1</v>
      </c>
      <c r="R100" s="232">
        <f t="shared" si="4"/>
        <v>1</v>
      </c>
      <c r="S100" s="232">
        <f t="shared" si="4"/>
        <v>1</v>
      </c>
      <c r="T100" s="232">
        <f t="shared" si="4"/>
        <v>1</v>
      </c>
      <c r="U100" s="232">
        <f t="shared" si="4"/>
        <v>1</v>
      </c>
      <c r="V100" s="232">
        <f t="shared" si="4"/>
        <v>1</v>
      </c>
      <c r="W100" s="232">
        <f t="shared" si="4"/>
        <v>0.99999999999999989</v>
      </c>
      <c r="X100" s="232">
        <f t="shared" si="4"/>
        <v>1</v>
      </c>
      <c r="Y100" s="232">
        <f t="shared" si="4"/>
        <v>1</v>
      </c>
      <c r="DA100" s="95"/>
    </row>
    <row r="101" spans="1:105" ht="12" customHeight="1" x14ac:dyDescent="0.25">
      <c r="A101" s="55" t="s">
        <v>91</v>
      </c>
      <c r="B101" s="266">
        <f t="shared" ref="B101:Y101" si="5">IF(B$6=0,0,B$6/B$5)</f>
        <v>0</v>
      </c>
      <c r="C101" s="266">
        <f t="shared" si="5"/>
        <v>0</v>
      </c>
      <c r="D101" s="266">
        <f t="shared" si="5"/>
        <v>0</v>
      </c>
      <c r="E101" s="266">
        <f t="shared" si="5"/>
        <v>0</v>
      </c>
      <c r="F101" s="266">
        <f t="shared" si="5"/>
        <v>0</v>
      </c>
      <c r="G101" s="266">
        <f t="shared" si="5"/>
        <v>0</v>
      </c>
      <c r="H101" s="266">
        <f t="shared" si="5"/>
        <v>0</v>
      </c>
      <c r="I101" s="266">
        <f t="shared" si="5"/>
        <v>0</v>
      </c>
      <c r="J101" s="266">
        <f t="shared" si="5"/>
        <v>0</v>
      </c>
      <c r="K101" s="266">
        <f t="shared" si="5"/>
        <v>0</v>
      </c>
      <c r="L101" s="266">
        <f t="shared" si="5"/>
        <v>0</v>
      </c>
      <c r="M101" s="266">
        <f t="shared" si="5"/>
        <v>0</v>
      </c>
      <c r="N101" s="266">
        <f t="shared" si="5"/>
        <v>0</v>
      </c>
      <c r="O101" s="266">
        <f t="shared" si="5"/>
        <v>0</v>
      </c>
      <c r="P101" s="266">
        <f t="shared" si="5"/>
        <v>0</v>
      </c>
      <c r="Q101" s="266">
        <f t="shared" si="5"/>
        <v>0</v>
      </c>
      <c r="R101" s="266">
        <f t="shared" si="5"/>
        <v>0</v>
      </c>
      <c r="S101" s="266">
        <f t="shared" si="5"/>
        <v>0</v>
      </c>
      <c r="T101" s="266">
        <f t="shared" si="5"/>
        <v>0</v>
      </c>
      <c r="U101" s="266">
        <f t="shared" si="5"/>
        <v>0</v>
      </c>
      <c r="V101" s="266">
        <f t="shared" si="5"/>
        <v>0</v>
      </c>
      <c r="W101" s="266">
        <f t="shared" si="5"/>
        <v>0</v>
      </c>
      <c r="X101" s="266">
        <f t="shared" si="5"/>
        <v>0</v>
      </c>
      <c r="Y101" s="266">
        <f t="shared" si="5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6">IF(B$7=0,0,B$7/B$5)</f>
        <v>0</v>
      </c>
      <c r="C102" s="267">
        <f t="shared" si="6"/>
        <v>0</v>
      </c>
      <c r="D102" s="267">
        <f t="shared" si="6"/>
        <v>0</v>
      </c>
      <c r="E102" s="267">
        <f t="shared" si="6"/>
        <v>0</v>
      </c>
      <c r="F102" s="267">
        <f t="shared" si="6"/>
        <v>0</v>
      </c>
      <c r="G102" s="267">
        <f t="shared" si="6"/>
        <v>0</v>
      </c>
      <c r="H102" s="267">
        <f t="shared" si="6"/>
        <v>0</v>
      </c>
      <c r="I102" s="267">
        <f t="shared" si="6"/>
        <v>0</v>
      </c>
      <c r="J102" s="267">
        <f t="shared" si="6"/>
        <v>0</v>
      </c>
      <c r="K102" s="267">
        <f t="shared" si="6"/>
        <v>0</v>
      </c>
      <c r="L102" s="267">
        <f t="shared" si="6"/>
        <v>0</v>
      </c>
      <c r="M102" s="267">
        <f t="shared" si="6"/>
        <v>0</v>
      </c>
      <c r="N102" s="267">
        <f t="shared" si="6"/>
        <v>0</v>
      </c>
      <c r="O102" s="267">
        <f t="shared" si="6"/>
        <v>0</v>
      </c>
      <c r="P102" s="267">
        <f t="shared" si="6"/>
        <v>0</v>
      </c>
      <c r="Q102" s="267">
        <f t="shared" si="6"/>
        <v>0</v>
      </c>
      <c r="R102" s="267">
        <f t="shared" si="6"/>
        <v>0</v>
      </c>
      <c r="S102" s="267">
        <f t="shared" si="6"/>
        <v>0</v>
      </c>
      <c r="T102" s="267">
        <f t="shared" si="6"/>
        <v>0</v>
      </c>
      <c r="U102" s="267">
        <f t="shared" si="6"/>
        <v>0</v>
      </c>
      <c r="V102" s="267">
        <f t="shared" si="6"/>
        <v>0</v>
      </c>
      <c r="W102" s="267">
        <f t="shared" si="6"/>
        <v>0</v>
      </c>
      <c r="X102" s="267">
        <f t="shared" si="6"/>
        <v>0</v>
      </c>
      <c r="Y102" s="267">
        <f t="shared" si="6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7">IF(B$8=0,0,B$8/B$5)</f>
        <v>0</v>
      </c>
      <c r="C103" s="267">
        <f t="shared" si="7"/>
        <v>0</v>
      </c>
      <c r="D103" s="267">
        <f t="shared" si="7"/>
        <v>0</v>
      </c>
      <c r="E103" s="267">
        <f t="shared" si="7"/>
        <v>0</v>
      </c>
      <c r="F103" s="267">
        <f t="shared" si="7"/>
        <v>0</v>
      </c>
      <c r="G103" s="267">
        <f t="shared" si="7"/>
        <v>0</v>
      </c>
      <c r="H103" s="267">
        <f t="shared" si="7"/>
        <v>0</v>
      </c>
      <c r="I103" s="267">
        <f t="shared" si="7"/>
        <v>0</v>
      </c>
      <c r="J103" s="267">
        <f t="shared" si="7"/>
        <v>0</v>
      </c>
      <c r="K103" s="267">
        <f t="shared" si="7"/>
        <v>0</v>
      </c>
      <c r="L103" s="267">
        <f t="shared" si="7"/>
        <v>0</v>
      </c>
      <c r="M103" s="267">
        <f t="shared" si="7"/>
        <v>0</v>
      </c>
      <c r="N103" s="267">
        <f t="shared" si="7"/>
        <v>0</v>
      </c>
      <c r="O103" s="267">
        <f t="shared" si="7"/>
        <v>0</v>
      </c>
      <c r="P103" s="267">
        <f t="shared" si="7"/>
        <v>0</v>
      </c>
      <c r="Q103" s="267">
        <f t="shared" si="7"/>
        <v>0</v>
      </c>
      <c r="R103" s="267">
        <f t="shared" si="7"/>
        <v>0</v>
      </c>
      <c r="S103" s="267">
        <f t="shared" si="7"/>
        <v>0</v>
      </c>
      <c r="T103" s="267">
        <f t="shared" si="7"/>
        <v>0</v>
      </c>
      <c r="U103" s="267">
        <f t="shared" si="7"/>
        <v>0</v>
      </c>
      <c r="V103" s="267">
        <f t="shared" si="7"/>
        <v>0</v>
      </c>
      <c r="W103" s="267">
        <f t="shared" si="7"/>
        <v>0</v>
      </c>
      <c r="X103" s="267">
        <f t="shared" si="7"/>
        <v>0</v>
      </c>
      <c r="Y103" s="267">
        <f t="shared" si="7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8">IF(B$9=0,0,B$9/B$5)</f>
        <v>0</v>
      </c>
      <c r="C104" s="267">
        <f t="shared" si="8"/>
        <v>0</v>
      </c>
      <c r="D104" s="267">
        <f t="shared" si="8"/>
        <v>0</v>
      </c>
      <c r="E104" s="267">
        <f t="shared" si="8"/>
        <v>0</v>
      </c>
      <c r="F104" s="267">
        <f t="shared" si="8"/>
        <v>0</v>
      </c>
      <c r="G104" s="267">
        <f t="shared" si="8"/>
        <v>0</v>
      </c>
      <c r="H104" s="267">
        <f t="shared" si="8"/>
        <v>0</v>
      </c>
      <c r="I104" s="267">
        <f t="shared" si="8"/>
        <v>0</v>
      </c>
      <c r="J104" s="267">
        <f t="shared" si="8"/>
        <v>0</v>
      </c>
      <c r="K104" s="267">
        <f t="shared" si="8"/>
        <v>0</v>
      </c>
      <c r="L104" s="267">
        <f t="shared" si="8"/>
        <v>0</v>
      </c>
      <c r="M104" s="267">
        <f t="shared" si="8"/>
        <v>0</v>
      </c>
      <c r="N104" s="267">
        <f t="shared" si="8"/>
        <v>0</v>
      </c>
      <c r="O104" s="267">
        <f t="shared" si="8"/>
        <v>0</v>
      </c>
      <c r="P104" s="267">
        <f t="shared" si="8"/>
        <v>0</v>
      </c>
      <c r="Q104" s="267">
        <f t="shared" si="8"/>
        <v>0</v>
      </c>
      <c r="R104" s="267">
        <f t="shared" si="8"/>
        <v>0</v>
      </c>
      <c r="S104" s="267">
        <f t="shared" si="8"/>
        <v>0</v>
      </c>
      <c r="T104" s="267">
        <f t="shared" si="8"/>
        <v>0</v>
      </c>
      <c r="U104" s="267">
        <f t="shared" si="8"/>
        <v>0</v>
      </c>
      <c r="V104" s="267">
        <f t="shared" si="8"/>
        <v>0</v>
      </c>
      <c r="W104" s="267">
        <f t="shared" si="8"/>
        <v>0</v>
      </c>
      <c r="X104" s="267">
        <f t="shared" si="8"/>
        <v>0</v>
      </c>
      <c r="Y104" s="267">
        <f t="shared" si="8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9">IF(B$10=0,0,B$10/B$5)</f>
        <v>1.2133800742480096E-4</v>
      </c>
      <c r="C105" s="268">
        <f t="shared" si="9"/>
        <v>1.8254495657802803E-4</v>
      </c>
      <c r="D105" s="268">
        <f t="shared" si="9"/>
        <v>1.5945238008931642E-4</v>
      </c>
      <c r="E105" s="268">
        <f t="shared" si="9"/>
        <v>1.3452405356853471E-4</v>
      </c>
      <c r="F105" s="268">
        <f t="shared" si="9"/>
        <v>1.2749797510785778E-4</v>
      </c>
      <c r="G105" s="268">
        <f t="shared" si="9"/>
        <v>1.9684680971392322E-4</v>
      </c>
      <c r="H105" s="268">
        <f t="shared" si="9"/>
        <v>2.166818545763782E-4</v>
      </c>
      <c r="I105" s="268">
        <f t="shared" si="9"/>
        <v>2.1348243605387644E-4</v>
      </c>
      <c r="J105" s="268">
        <f t="shared" si="9"/>
        <v>2.0324028933413579E-4</v>
      </c>
      <c r="K105" s="268">
        <f t="shared" si="9"/>
        <v>2.7120889691944258E-4</v>
      </c>
      <c r="L105" s="268">
        <f t="shared" si="9"/>
        <v>2.7333452404674634E-4</v>
      </c>
      <c r="M105" s="268">
        <f t="shared" si="9"/>
        <v>1.9114170194159882E-4</v>
      </c>
      <c r="N105" s="268">
        <f t="shared" si="9"/>
        <v>1.8385614956634876E-4</v>
      </c>
      <c r="O105" s="268">
        <f t="shared" si="9"/>
        <v>1.7988698716021127E-4</v>
      </c>
      <c r="P105" s="268">
        <f t="shared" si="9"/>
        <v>1.8404570299872957E-4</v>
      </c>
      <c r="Q105" s="268">
        <f t="shared" si="9"/>
        <v>1.9802834428950757E-4</v>
      </c>
      <c r="R105" s="268">
        <f t="shared" si="9"/>
        <v>2.0344692227370983E-4</v>
      </c>
      <c r="S105" s="268">
        <f t="shared" si="9"/>
        <v>2.1240464292212173E-4</v>
      </c>
      <c r="T105" s="268">
        <f t="shared" si="9"/>
        <v>2.4853869154338069E-4</v>
      </c>
      <c r="U105" s="268">
        <f t="shared" si="9"/>
        <v>2.506226528227011E-4</v>
      </c>
      <c r="V105" s="268">
        <f t="shared" si="9"/>
        <v>3.0459102263264435E-4</v>
      </c>
      <c r="W105" s="268">
        <f t="shared" si="9"/>
        <v>2.7276324076395861E-4</v>
      </c>
      <c r="X105" s="268">
        <f t="shared" si="9"/>
        <v>2.390669121328653E-4</v>
      </c>
      <c r="Y105" s="268">
        <f t="shared" si="9"/>
        <v>2.8175389235005706E-4</v>
      </c>
      <c r="DA105" s="78"/>
    </row>
    <row r="106" spans="1:105" ht="12" customHeight="1" x14ac:dyDescent="0.25">
      <c r="A106" s="174" t="s">
        <v>165</v>
      </c>
      <c r="B106" s="269">
        <f t="shared" ref="B106:Y106" si="10">IF(B$16=0,0,B$16/B$5)</f>
        <v>1.0415308470859027E-2</v>
      </c>
      <c r="C106" s="269">
        <f t="shared" si="10"/>
        <v>1.0743319092367157E-2</v>
      </c>
      <c r="D106" s="269">
        <f t="shared" si="10"/>
        <v>1.2008633943510809E-2</v>
      </c>
      <c r="E106" s="269">
        <f t="shared" si="10"/>
        <v>1.251135779561793E-2</v>
      </c>
      <c r="F106" s="269">
        <f t="shared" si="10"/>
        <v>1.1718885312056527E-2</v>
      </c>
      <c r="G106" s="269">
        <f t="shared" si="10"/>
        <v>1.8644933925851231E-2</v>
      </c>
      <c r="H106" s="269">
        <f t="shared" si="10"/>
        <v>2.0136556490052276E-2</v>
      </c>
      <c r="I106" s="269">
        <f t="shared" si="10"/>
        <v>1.9966770452529505E-2</v>
      </c>
      <c r="J106" s="269">
        <f t="shared" si="10"/>
        <v>1.9326642573504606E-2</v>
      </c>
      <c r="K106" s="269">
        <f t="shared" si="10"/>
        <v>2.6041755254432516E-2</v>
      </c>
      <c r="L106" s="269">
        <f t="shared" si="10"/>
        <v>2.5874993411888206E-2</v>
      </c>
      <c r="M106" s="269">
        <f t="shared" si="10"/>
        <v>1.6233528722980166E-2</v>
      </c>
      <c r="N106" s="269">
        <f t="shared" si="10"/>
        <v>1.5485831656750581E-2</v>
      </c>
      <c r="O106" s="269">
        <f t="shared" si="10"/>
        <v>1.5289510514490135E-2</v>
      </c>
      <c r="P106" s="269">
        <f t="shared" si="10"/>
        <v>1.5970674715429289E-2</v>
      </c>
      <c r="Q106" s="269">
        <f t="shared" si="10"/>
        <v>1.7722918622357069E-2</v>
      </c>
      <c r="R106" s="269">
        <f t="shared" si="10"/>
        <v>1.8544195760249231E-2</v>
      </c>
      <c r="S106" s="269">
        <f t="shared" si="10"/>
        <v>2.0790283220446251E-2</v>
      </c>
      <c r="T106" s="269">
        <f t="shared" si="10"/>
        <v>2.2091407528086721E-2</v>
      </c>
      <c r="U106" s="269">
        <f t="shared" si="10"/>
        <v>2.4900563216173059E-2</v>
      </c>
      <c r="V106" s="269">
        <f t="shared" si="10"/>
        <v>3.2586036950099553E-2</v>
      </c>
      <c r="W106" s="269">
        <f t="shared" si="10"/>
        <v>2.7343488073907955E-2</v>
      </c>
      <c r="X106" s="269">
        <f t="shared" si="10"/>
        <v>2.133065416546126E-2</v>
      </c>
      <c r="Y106" s="269">
        <f t="shared" si="10"/>
        <v>2.4197537456311785E-2</v>
      </c>
      <c r="DA106" s="79"/>
    </row>
    <row r="107" spans="1:105" ht="12" customHeight="1" x14ac:dyDescent="0.25">
      <c r="A107" s="174" t="s">
        <v>172</v>
      </c>
      <c r="B107" s="269">
        <f t="shared" ref="B107:Y107" si="11">IF(B$22=0,0,B$22/B$5)</f>
        <v>7.376791113056913E-2</v>
      </c>
      <c r="C107" s="269">
        <f t="shared" si="11"/>
        <v>7.964846494653742E-2</v>
      </c>
      <c r="D107" s="269">
        <f t="shared" si="11"/>
        <v>0.13184437064936547</v>
      </c>
      <c r="E107" s="269">
        <f t="shared" si="11"/>
        <v>0.14272102831758204</v>
      </c>
      <c r="F107" s="269">
        <f t="shared" si="11"/>
        <v>0.12342209590494636</v>
      </c>
      <c r="G107" s="269">
        <f t="shared" si="11"/>
        <v>0.14246600376381263</v>
      </c>
      <c r="H107" s="269">
        <f t="shared" si="11"/>
        <v>0.14959823876142486</v>
      </c>
      <c r="I107" s="269">
        <f t="shared" si="11"/>
        <v>0.15547210644800596</v>
      </c>
      <c r="J107" s="269">
        <f t="shared" si="11"/>
        <v>0.15087370325565921</v>
      </c>
      <c r="K107" s="269">
        <f t="shared" si="11"/>
        <v>0.16819119848388958</v>
      </c>
      <c r="L107" s="269">
        <f t="shared" si="11"/>
        <v>0.14934081659383042</v>
      </c>
      <c r="M107" s="269">
        <f t="shared" si="11"/>
        <v>0.10209532722299898</v>
      </c>
      <c r="N107" s="269">
        <f t="shared" si="11"/>
        <v>0.10115160641250133</v>
      </c>
      <c r="O107" s="269">
        <f t="shared" si="11"/>
        <v>9.6620598426908677E-2</v>
      </c>
      <c r="P107" s="269">
        <f t="shared" si="11"/>
        <v>0.10773020139812274</v>
      </c>
      <c r="Q107" s="269">
        <f t="shared" si="11"/>
        <v>0.1120397422929527</v>
      </c>
      <c r="R107" s="269">
        <f t="shared" si="11"/>
        <v>0.12019075910545549</v>
      </c>
      <c r="S107" s="269">
        <f t="shared" si="11"/>
        <v>0.1159080400272549</v>
      </c>
      <c r="T107" s="269">
        <f t="shared" si="11"/>
        <v>0.1160838243341058</v>
      </c>
      <c r="U107" s="269">
        <f t="shared" si="11"/>
        <v>0.12128948987260575</v>
      </c>
      <c r="V107" s="269">
        <f t="shared" si="11"/>
        <v>0.13154181472517779</v>
      </c>
      <c r="W107" s="269">
        <f t="shared" si="11"/>
        <v>0.13387203365009823</v>
      </c>
      <c r="X107" s="269">
        <f t="shared" si="11"/>
        <v>0.11267571274049326</v>
      </c>
      <c r="Y107" s="269">
        <f t="shared" si="11"/>
        <v>0.12876792655430516</v>
      </c>
      <c r="DA107" s="79"/>
    </row>
    <row r="108" spans="1:105" ht="12" customHeight="1" x14ac:dyDescent="0.25">
      <c r="A108" s="174" t="s">
        <v>179</v>
      </c>
      <c r="B108" s="269">
        <f t="shared" ref="B108:Y108" si="12">IF(B$28=0,0,B$28/B$5)</f>
        <v>2.1019594403036253E-2</v>
      </c>
      <c r="C108" s="269">
        <f t="shared" si="12"/>
        <v>3.7580987919446501E-2</v>
      </c>
      <c r="D108" s="269">
        <f t="shared" si="12"/>
        <v>3.0944833844550122E-2</v>
      </c>
      <c r="E108" s="269">
        <f t="shared" si="12"/>
        <v>2.325801662912115E-2</v>
      </c>
      <c r="F108" s="269">
        <f t="shared" si="12"/>
        <v>2.1815821194918501E-2</v>
      </c>
      <c r="G108" s="269">
        <f t="shared" si="12"/>
        <v>3.2777101426670771E-2</v>
      </c>
      <c r="H108" s="269">
        <f t="shared" si="12"/>
        <v>3.661731111311594E-2</v>
      </c>
      <c r="I108" s="269">
        <f t="shared" si="12"/>
        <v>3.6313886227668943E-2</v>
      </c>
      <c r="J108" s="269">
        <f t="shared" si="12"/>
        <v>3.4294998392136677E-2</v>
      </c>
      <c r="K108" s="269">
        <f t="shared" si="12"/>
        <v>4.5750718986569266E-2</v>
      </c>
      <c r="L108" s="269">
        <f t="shared" si="12"/>
        <v>4.575282779831346E-2</v>
      </c>
      <c r="M108" s="269">
        <f t="shared" si="12"/>
        <v>3.3652771295403894E-2</v>
      </c>
      <c r="N108" s="269">
        <f t="shared" si="12"/>
        <v>3.2074966051820634E-2</v>
      </c>
      <c r="O108" s="269">
        <f t="shared" si="12"/>
        <v>3.1140464558728934E-2</v>
      </c>
      <c r="P108" s="269">
        <f t="shared" si="12"/>
        <v>3.1343413692037837E-2</v>
      </c>
      <c r="Q108" s="269">
        <f t="shared" si="12"/>
        <v>3.3557929593846895E-2</v>
      </c>
      <c r="R108" s="269">
        <f t="shared" si="12"/>
        <v>3.4408098385015781E-2</v>
      </c>
      <c r="S108" s="269">
        <f t="shared" si="12"/>
        <v>3.602695468003779E-2</v>
      </c>
      <c r="T108" s="269">
        <f t="shared" si="12"/>
        <v>4.1866902636688359E-2</v>
      </c>
      <c r="U108" s="269">
        <f t="shared" si="12"/>
        <v>4.2168347351238956E-2</v>
      </c>
      <c r="V108" s="269">
        <f t="shared" si="12"/>
        <v>5.0982085297016734E-2</v>
      </c>
      <c r="W108" s="269">
        <f t="shared" si="12"/>
        <v>4.5793805487784174E-2</v>
      </c>
      <c r="X108" s="269">
        <f t="shared" si="12"/>
        <v>4.0148666470484984E-2</v>
      </c>
      <c r="Y108" s="269">
        <f t="shared" si="12"/>
        <v>4.7824461918834618E-2</v>
      </c>
      <c r="DA108" s="79"/>
    </row>
    <row r="109" spans="1:105" ht="12" customHeight="1" x14ac:dyDescent="0.25">
      <c r="A109" s="62" t="s">
        <v>181</v>
      </c>
      <c r="B109" s="270">
        <f t="shared" ref="B109:Y109" si="13">IF(B$29=0,0,B$29/B$5)</f>
        <v>2.1019594403036253E-2</v>
      </c>
      <c r="C109" s="270">
        <f t="shared" si="13"/>
        <v>3.7580987919446501E-2</v>
      </c>
      <c r="D109" s="270">
        <f t="shared" si="13"/>
        <v>3.0944833844550122E-2</v>
      </c>
      <c r="E109" s="270">
        <f t="shared" si="13"/>
        <v>2.325801662912115E-2</v>
      </c>
      <c r="F109" s="270">
        <f t="shared" si="13"/>
        <v>2.1815821194918501E-2</v>
      </c>
      <c r="G109" s="270">
        <f t="shared" si="13"/>
        <v>3.2777101426670771E-2</v>
      </c>
      <c r="H109" s="270">
        <f t="shared" si="13"/>
        <v>3.661731111311594E-2</v>
      </c>
      <c r="I109" s="270">
        <f t="shared" si="13"/>
        <v>3.6313886227668943E-2</v>
      </c>
      <c r="J109" s="270">
        <f t="shared" si="13"/>
        <v>3.4294998392136677E-2</v>
      </c>
      <c r="K109" s="270">
        <f t="shared" si="13"/>
        <v>4.5750718986569266E-2</v>
      </c>
      <c r="L109" s="270">
        <f t="shared" si="13"/>
        <v>4.575282779831346E-2</v>
      </c>
      <c r="M109" s="270">
        <f t="shared" si="13"/>
        <v>3.3652771295403894E-2</v>
      </c>
      <c r="N109" s="270">
        <f t="shared" si="13"/>
        <v>3.2074966051820634E-2</v>
      </c>
      <c r="O109" s="270">
        <f t="shared" si="13"/>
        <v>3.1140464558728934E-2</v>
      </c>
      <c r="P109" s="270">
        <f t="shared" si="13"/>
        <v>3.1343413692037837E-2</v>
      </c>
      <c r="Q109" s="270">
        <f t="shared" si="13"/>
        <v>3.3557929593846895E-2</v>
      </c>
      <c r="R109" s="270">
        <f t="shared" si="13"/>
        <v>3.4408098385015781E-2</v>
      </c>
      <c r="S109" s="270">
        <f t="shared" si="13"/>
        <v>3.602695468003779E-2</v>
      </c>
      <c r="T109" s="270">
        <f t="shared" si="13"/>
        <v>4.1866902636688359E-2</v>
      </c>
      <c r="U109" s="270">
        <f t="shared" si="13"/>
        <v>4.2168347351238956E-2</v>
      </c>
      <c r="V109" s="270">
        <f t="shared" si="13"/>
        <v>5.0982085297016734E-2</v>
      </c>
      <c r="W109" s="270">
        <f t="shared" si="13"/>
        <v>4.5793805487784174E-2</v>
      </c>
      <c r="X109" s="270">
        <f t="shared" si="13"/>
        <v>4.0148666470484984E-2</v>
      </c>
      <c r="Y109" s="270">
        <f t="shared" si="13"/>
        <v>4.7824461918834618E-2</v>
      </c>
      <c r="DA109" s="80"/>
    </row>
    <row r="110" spans="1:105" ht="12" customHeight="1" x14ac:dyDescent="0.25">
      <c r="A110" s="62" t="s">
        <v>187</v>
      </c>
      <c r="B110" s="270">
        <f t="shared" ref="B110:Y110" si="14">IF(B$34=0,0,B$34/B$5)</f>
        <v>0</v>
      </c>
      <c r="C110" s="270">
        <f t="shared" si="14"/>
        <v>0</v>
      </c>
      <c r="D110" s="270">
        <f t="shared" si="14"/>
        <v>0</v>
      </c>
      <c r="E110" s="270">
        <f t="shared" si="14"/>
        <v>0</v>
      </c>
      <c r="F110" s="270">
        <f t="shared" si="14"/>
        <v>0</v>
      </c>
      <c r="G110" s="270">
        <f t="shared" si="14"/>
        <v>0</v>
      </c>
      <c r="H110" s="270">
        <f t="shared" si="14"/>
        <v>0</v>
      </c>
      <c r="I110" s="270">
        <f t="shared" si="14"/>
        <v>0</v>
      </c>
      <c r="J110" s="270">
        <f t="shared" si="14"/>
        <v>0</v>
      </c>
      <c r="K110" s="270">
        <f t="shared" si="14"/>
        <v>0</v>
      </c>
      <c r="L110" s="270">
        <f t="shared" si="14"/>
        <v>0</v>
      </c>
      <c r="M110" s="270">
        <f t="shared" si="14"/>
        <v>0</v>
      </c>
      <c r="N110" s="270">
        <f t="shared" si="14"/>
        <v>0</v>
      </c>
      <c r="O110" s="270">
        <f t="shared" si="14"/>
        <v>0</v>
      </c>
      <c r="P110" s="270">
        <f t="shared" si="14"/>
        <v>0</v>
      </c>
      <c r="Q110" s="270">
        <f t="shared" si="14"/>
        <v>0</v>
      </c>
      <c r="R110" s="270">
        <f t="shared" si="14"/>
        <v>0</v>
      </c>
      <c r="S110" s="270">
        <f t="shared" si="14"/>
        <v>0</v>
      </c>
      <c r="T110" s="270">
        <f t="shared" si="14"/>
        <v>0</v>
      </c>
      <c r="U110" s="270">
        <f t="shared" si="14"/>
        <v>0</v>
      </c>
      <c r="V110" s="270">
        <f t="shared" si="14"/>
        <v>0</v>
      </c>
      <c r="W110" s="270">
        <f t="shared" si="14"/>
        <v>0</v>
      </c>
      <c r="X110" s="270">
        <f t="shared" si="14"/>
        <v>0</v>
      </c>
      <c r="Y110" s="270">
        <f t="shared" si="14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5">IF(B$35=0,0,B$35/B$5)</f>
        <v>2.7001433565403635E-2</v>
      </c>
      <c r="C111" s="269">
        <f t="shared" si="15"/>
        <v>2.4871666171917838E-2</v>
      </c>
      <c r="D111" s="269">
        <f t="shared" si="15"/>
        <v>2.2532787588474188E-2</v>
      </c>
      <c r="E111" s="269">
        <f t="shared" si="15"/>
        <v>1.8415283802088234E-2</v>
      </c>
      <c r="F111" s="269">
        <f t="shared" si="15"/>
        <v>1.7052968881005472E-2</v>
      </c>
      <c r="G111" s="269">
        <f t="shared" si="15"/>
        <v>2.0994532349462552E-2</v>
      </c>
      <c r="H111" s="269">
        <f t="shared" si="15"/>
        <v>2.3009146550789981E-2</v>
      </c>
      <c r="I111" s="269">
        <f t="shared" si="15"/>
        <v>2.1610412455002996E-2</v>
      </c>
      <c r="J111" s="269">
        <f t="shared" si="15"/>
        <v>1.9384336678974455E-2</v>
      </c>
      <c r="K111" s="269">
        <f t="shared" si="15"/>
        <v>2.2587274028355822E-2</v>
      </c>
      <c r="L111" s="269">
        <f t="shared" si="15"/>
        <v>2.1991839979919631E-2</v>
      </c>
      <c r="M111" s="269">
        <f t="shared" si="15"/>
        <v>1.8692625901861475E-2</v>
      </c>
      <c r="N111" s="269">
        <f t="shared" si="15"/>
        <v>1.8209641514385921E-2</v>
      </c>
      <c r="O111" s="269">
        <f t="shared" si="15"/>
        <v>1.8040732931680351E-2</v>
      </c>
      <c r="P111" s="269">
        <f t="shared" si="15"/>
        <v>1.9204007585507873E-2</v>
      </c>
      <c r="Q111" s="269">
        <f t="shared" si="15"/>
        <v>2.1197565618098796E-2</v>
      </c>
      <c r="R111" s="269">
        <f t="shared" si="15"/>
        <v>2.4192028389391131E-2</v>
      </c>
      <c r="S111" s="269">
        <f t="shared" si="15"/>
        <v>2.3427273678014313E-2</v>
      </c>
      <c r="T111" s="269">
        <f t="shared" si="15"/>
        <v>2.6554095614117191E-2</v>
      </c>
      <c r="U111" s="269">
        <f t="shared" si="15"/>
        <v>2.8071869824123057E-2</v>
      </c>
      <c r="V111" s="269">
        <f t="shared" si="15"/>
        <v>2.9837929586712018E-2</v>
      </c>
      <c r="W111" s="269">
        <f t="shared" si="15"/>
        <v>2.7649462983856385E-2</v>
      </c>
      <c r="X111" s="269">
        <f t="shared" si="15"/>
        <v>2.5511996740086942E-2</v>
      </c>
      <c r="Y111" s="269">
        <f t="shared" si="15"/>
        <v>3.2484368406737435E-2</v>
      </c>
      <c r="DA111" s="79"/>
    </row>
    <row r="112" spans="1:105" ht="12" customHeight="1" x14ac:dyDescent="0.25">
      <c r="A112" s="62" t="s">
        <v>190</v>
      </c>
      <c r="B112" s="270">
        <f t="shared" ref="B112:Y112" si="16">IF(B$36=0,0,B$36/B$5)</f>
        <v>6.3095763860896532E-3</v>
      </c>
      <c r="C112" s="270">
        <f t="shared" si="16"/>
        <v>1.1579296953893134E-2</v>
      </c>
      <c r="D112" s="270">
        <f t="shared" si="16"/>
        <v>9.5704390380487239E-3</v>
      </c>
      <c r="E112" s="270">
        <f t="shared" si="16"/>
        <v>7.239577125330598E-3</v>
      </c>
      <c r="F112" s="270">
        <f t="shared" si="16"/>
        <v>6.8673765871133056E-3</v>
      </c>
      <c r="G112" s="270">
        <f t="shared" si="16"/>
        <v>1.0317865044813773E-2</v>
      </c>
      <c r="H112" s="270">
        <f t="shared" si="16"/>
        <v>1.1458062334933612E-2</v>
      </c>
      <c r="I112" s="270">
        <f t="shared" si="16"/>
        <v>1.1347164912407901E-2</v>
      </c>
      <c r="J112" s="270">
        <f t="shared" si="16"/>
        <v>1.0763669832738281E-2</v>
      </c>
      <c r="K112" s="270">
        <f t="shared" si="16"/>
        <v>1.4401814793254211E-2</v>
      </c>
      <c r="L112" s="270">
        <f t="shared" si="16"/>
        <v>1.4402478623612434E-2</v>
      </c>
      <c r="M112" s="270">
        <f t="shared" si="16"/>
        <v>1.0388607838162284E-2</v>
      </c>
      <c r="N112" s="270">
        <f t="shared" si="16"/>
        <v>1.0002084726324011E-2</v>
      </c>
      <c r="O112" s="270">
        <f t="shared" si="16"/>
        <v>9.7268371069474929E-3</v>
      </c>
      <c r="P112" s="270">
        <f t="shared" si="16"/>
        <v>9.8189886772247284E-3</v>
      </c>
      <c r="Q112" s="270">
        <f t="shared" si="16"/>
        <v>1.0531839101488296E-2</v>
      </c>
      <c r="R112" s="270">
        <f t="shared" si="16"/>
        <v>1.0809973455962978E-2</v>
      </c>
      <c r="S112" s="270">
        <f t="shared" si="16"/>
        <v>1.1321214413044171E-2</v>
      </c>
      <c r="T112" s="270">
        <f t="shared" si="16"/>
        <v>1.3170902702513641E-2</v>
      </c>
      <c r="U112" s="270">
        <f t="shared" si="16"/>
        <v>1.3267001095454327E-2</v>
      </c>
      <c r="V112" s="270">
        <f t="shared" si="16"/>
        <v>1.6043570435369438E-2</v>
      </c>
      <c r="W112" s="270">
        <f t="shared" si="16"/>
        <v>1.4411754076571102E-2</v>
      </c>
      <c r="X112" s="270">
        <f t="shared" si="16"/>
        <v>1.2636771688453782E-2</v>
      </c>
      <c r="Y112" s="270">
        <f t="shared" si="16"/>
        <v>1.4939209020703731E-2</v>
      </c>
      <c r="DA112" s="80"/>
    </row>
    <row r="113" spans="1:105" ht="12" customHeight="1" x14ac:dyDescent="0.25">
      <c r="A113" s="62" t="s">
        <v>195</v>
      </c>
      <c r="B113" s="270">
        <f t="shared" ref="B113:Y113" si="17">IF(B$40=0,0,B$40/B$5)</f>
        <v>2.0691857179313978E-2</v>
      </c>
      <c r="C113" s="270">
        <f t="shared" si="17"/>
        <v>1.3292369218024703E-2</v>
      </c>
      <c r="D113" s="270">
        <f t="shared" si="17"/>
        <v>1.2962348550425466E-2</v>
      </c>
      <c r="E113" s="270">
        <f t="shared" si="17"/>
        <v>1.1175706676757635E-2</v>
      </c>
      <c r="F113" s="270">
        <f t="shared" si="17"/>
        <v>1.0185592293892166E-2</v>
      </c>
      <c r="G113" s="270">
        <f t="shared" si="17"/>
        <v>1.0676667304648781E-2</v>
      </c>
      <c r="H113" s="270">
        <f t="shared" si="17"/>
        <v>1.1551084215856367E-2</v>
      </c>
      <c r="I113" s="270">
        <f t="shared" si="17"/>
        <v>1.0263247542595095E-2</v>
      </c>
      <c r="J113" s="270">
        <f t="shared" si="17"/>
        <v>8.6206668462361722E-3</v>
      </c>
      <c r="K113" s="270">
        <f t="shared" si="17"/>
        <v>8.1854592351016092E-3</v>
      </c>
      <c r="L113" s="270">
        <f t="shared" si="17"/>
        <v>7.5893613563071975E-3</v>
      </c>
      <c r="M113" s="270">
        <f t="shared" si="17"/>
        <v>8.3040180636991933E-3</v>
      </c>
      <c r="N113" s="270">
        <f t="shared" si="17"/>
        <v>8.2075567880619087E-3</v>
      </c>
      <c r="O113" s="270">
        <f t="shared" si="17"/>
        <v>8.3138958247328566E-3</v>
      </c>
      <c r="P113" s="270">
        <f t="shared" si="17"/>
        <v>9.3850189082831433E-3</v>
      </c>
      <c r="Q113" s="270">
        <f t="shared" si="17"/>
        <v>1.0665726516610503E-2</v>
      </c>
      <c r="R113" s="270">
        <f t="shared" si="17"/>
        <v>1.3382054933428155E-2</v>
      </c>
      <c r="S113" s="270">
        <f t="shared" si="17"/>
        <v>1.2106059264970142E-2</v>
      </c>
      <c r="T113" s="270">
        <f t="shared" si="17"/>
        <v>1.3383192911603552E-2</v>
      </c>
      <c r="U113" s="270">
        <f t="shared" si="17"/>
        <v>1.4804868728668732E-2</v>
      </c>
      <c r="V113" s="270">
        <f t="shared" si="17"/>
        <v>1.3794359151342576E-2</v>
      </c>
      <c r="W113" s="270">
        <f t="shared" si="17"/>
        <v>1.3237708907285282E-2</v>
      </c>
      <c r="X113" s="270">
        <f t="shared" si="17"/>
        <v>1.287522505163316E-2</v>
      </c>
      <c r="Y113" s="270">
        <f t="shared" si="17"/>
        <v>1.7545159386033703E-2</v>
      </c>
      <c r="DA113" s="80"/>
    </row>
    <row r="114" spans="1:105" ht="12" customHeight="1" x14ac:dyDescent="0.25">
      <c r="A114" s="103" t="s">
        <v>207</v>
      </c>
      <c r="B114" s="280">
        <f t="shared" ref="B114:Y114" si="18">IF(B$51=0,0,B$51/B$5)</f>
        <v>0</v>
      </c>
      <c r="C114" s="280">
        <f t="shared" si="18"/>
        <v>0</v>
      </c>
      <c r="D114" s="280">
        <f t="shared" si="18"/>
        <v>0</v>
      </c>
      <c r="E114" s="280">
        <f t="shared" si="18"/>
        <v>0</v>
      </c>
      <c r="F114" s="280">
        <f t="shared" si="18"/>
        <v>0</v>
      </c>
      <c r="G114" s="280">
        <f t="shared" si="18"/>
        <v>0</v>
      </c>
      <c r="H114" s="280">
        <f t="shared" si="18"/>
        <v>0</v>
      </c>
      <c r="I114" s="280">
        <f t="shared" si="18"/>
        <v>0</v>
      </c>
      <c r="J114" s="280">
        <f t="shared" si="18"/>
        <v>0</v>
      </c>
      <c r="K114" s="280">
        <f t="shared" si="18"/>
        <v>0</v>
      </c>
      <c r="L114" s="280">
        <f t="shared" si="18"/>
        <v>0</v>
      </c>
      <c r="M114" s="280">
        <f t="shared" si="18"/>
        <v>0</v>
      </c>
      <c r="N114" s="280">
        <f t="shared" si="18"/>
        <v>0</v>
      </c>
      <c r="O114" s="280">
        <f t="shared" si="18"/>
        <v>0</v>
      </c>
      <c r="P114" s="280">
        <f t="shared" si="18"/>
        <v>0</v>
      </c>
      <c r="Q114" s="280">
        <f t="shared" si="18"/>
        <v>0</v>
      </c>
      <c r="R114" s="280">
        <f t="shared" si="18"/>
        <v>0</v>
      </c>
      <c r="S114" s="280">
        <f t="shared" si="18"/>
        <v>0</v>
      </c>
      <c r="T114" s="280">
        <f t="shared" si="18"/>
        <v>0</v>
      </c>
      <c r="U114" s="280">
        <f t="shared" si="18"/>
        <v>0</v>
      </c>
      <c r="V114" s="280">
        <f t="shared" si="18"/>
        <v>0</v>
      </c>
      <c r="W114" s="280">
        <f t="shared" si="18"/>
        <v>0</v>
      </c>
      <c r="X114" s="280">
        <f t="shared" si="18"/>
        <v>0</v>
      </c>
      <c r="Y114" s="280">
        <f t="shared" si="18"/>
        <v>0</v>
      </c>
      <c r="DA114" s="104"/>
    </row>
    <row r="115" spans="1:105" ht="12" customHeight="1" x14ac:dyDescent="0.25">
      <c r="A115" s="100" t="s">
        <v>105</v>
      </c>
      <c r="B115" s="281">
        <f t="shared" ref="B115:Y115" si="19">IF(B$52=0,0,B$52/B$5)</f>
        <v>0.8676744144227071</v>
      </c>
      <c r="C115" s="281">
        <f t="shared" si="19"/>
        <v>0.84697301691315308</v>
      </c>
      <c r="D115" s="281">
        <f t="shared" si="19"/>
        <v>0.80250992159401013</v>
      </c>
      <c r="E115" s="281">
        <f t="shared" si="19"/>
        <v>0.80295978940202217</v>
      </c>
      <c r="F115" s="281">
        <f t="shared" si="19"/>
        <v>0.82586273073196537</v>
      </c>
      <c r="G115" s="281">
        <f t="shared" si="19"/>
        <v>0.78492058172448886</v>
      </c>
      <c r="H115" s="281">
        <f t="shared" si="19"/>
        <v>0.77042206523004053</v>
      </c>
      <c r="I115" s="281">
        <f t="shared" si="19"/>
        <v>0.76642334198073858</v>
      </c>
      <c r="J115" s="281">
        <f t="shared" si="19"/>
        <v>0.77591707881039085</v>
      </c>
      <c r="K115" s="281">
        <f t="shared" si="19"/>
        <v>0.73715784434983334</v>
      </c>
      <c r="L115" s="281">
        <f t="shared" si="19"/>
        <v>0.75676618769200166</v>
      </c>
      <c r="M115" s="281">
        <f t="shared" si="19"/>
        <v>0.82913460515481396</v>
      </c>
      <c r="N115" s="281">
        <f t="shared" si="19"/>
        <v>0.83289409821497529</v>
      </c>
      <c r="O115" s="281">
        <f t="shared" si="19"/>
        <v>0.83872880658103166</v>
      </c>
      <c r="P115" s="281">
        <f t="shared" si="19"/>
        <v>0.82556765690590361</v>
      </c>
      <c r="Q115" s="281">
        <f t="shared" si="19"/>
        <v>0.81528381552845497</v>
      </c>
      <c r="R115" s="281">
        <f t="shared" si="19"/>
        <v>0.8024614714376147</v>
      </c>
      <c r="S115" s="281">
        <f t="shared" si="19"/>
        <v>0.80363504375132455</v>
      </c>
      <c r="T115" s="281">
        <f t="shared" si="19"/>
        <v>0.79315523119545861</v>
      </c>
      <c r="U115" s="281">
        <f t="shared" si="19"/>
        <v>0.78331910708303654</v>
      </c>
      <c r="V115" s="281">
        <f t="shared" si="19"/>
        <v>0.75474754241836128</v>
      </c>
      <c r="W115" s="281">
        <f t="shared" si="19"/>
        <v>0.76506844656358919</v>
      </c>
      <c r="X115" s="281">
        <f t="shared" si="19"/>
        <v>0.80009390297134064</v>
      </c>
      <c r="Y115" s="281">
        <f t="shared" si="19"/>
        <v>0.76644395177146096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20">SUM(B$118:B$122,B$126:B$127,B$129:B$131,B$124,B$123,B132)</f>
        <v>1</v>
      </c>
      <c r="C117" s="232">
        <f t="shared" si="20"/>
        <v>1</v>
      </c>
      <c r="D117" s="232">
        <f t="shared" si="20"/>
        <v>1.0000000000000002</v>
      </c>
      <c r="E117" s="232">
        <f t="shared" si="20"/>
        <v>1</v>
      </c>
      <c r="F117" s="232">
        <f t="shared" si="20"/>
        <v>0.99999999999999989</v>
      </c>
      <c r="G117" s="232">
        <f t="shared" si="20"/>
        <v>1</v>
      </c>
      <c r="H117" s="232">
        <f t="shared" si="20"/>
        <v>1</v>
      </c>
      <c r="I117" s="232">
        <f t="shared" si="20"/>
        <v>1</v>
      </c>
      <c r="J117" s="232">
        <f t="shared" si="20"/>
        <v>1</v>
      </c>
      <c r="K117" s="232">
        <f t="shared" si="20"/>
        <v>1</v>
      </c>
      <c r="L117" s="232">
        <f t="shared" si="20"/>
        <v>1.0000000000000002</v>
      </c>
      <c r="M117" s="232">
        <f t="shared" si="20"/>
        <v>1</v>
      </c>
      <c r="N117" s="232">
        <f t="shared" si="20"/>
        <v>0.99999999999999989</v>
      </c>
      <c r="O117" s="232">
        <f t="shared" si="20"/>
        <v>1</v>
      </c>
      <c r="P117" s="232">
        <f t="shared" si="20"/>
        <v>1</v>
      </c>
      <c r="Q117" s="232">
        <f t="shared" si="20"/>
        <v>0.99999999999999989</v>
      </c>
      <c r="R117" s="232">
        <f t="shared" si="20"/>
        <v>1</v>
      </c>
      <c r="S117" s="232">
        <f t="shared" si="20"/>
        <v>1</v>
      </c>
      <c r="T117" s="232">
        <f t="shared" si="20"/>
        <v>1</v>
      </c>
      <c r="U117" s="232">
        <f t="shared" si="20"/>
        <v>1</v>
      </c>
      <c r="V117" s="232">
        <f t="shared" si="20"/>
        <v>1</v>
      </c>
      <c r="W117" s="232">
        <f t="shared" si="20"/>
        <v>0.99999999999999989</v>
      </c>
      <c r="X117" s="232">
        <f t="shared" si="20"/>
        <v>1</v>
      </c>
      <c r="Y117" s="232">
        <f t="shared" si="20"/>
        <v>0.99999999999999989</v>
      </c>
      <c r="DA117" s="95"/>
    </row>
    <row r="118" spans="1:105" ht="12" customHeight="1" x14ac:dyDescent="0.25">
      <c r="A118" s="55" t="s">
        <v>91</v>
      </c>
      <c r="B118" s="266">
        <f t="shared" ref="B118:Y118" si="21">IF(B$55=0,0,B$55/B$54)</f>
        <v>0</v>
      </c>
      <c r="C118" s="266">
        <f t="shared" si="21"/>
        <v>0</v>
      </c>
      <c r="D118" s="266">
        <f t="shared" si="21"/>
        <v>0</v>
      </c>
      <c r="E118" s="266">
        <f t="shared" si="21"/>
        <v>0</v>
      </c>
      <c r="F118" s="266">
        <f t="shared" si="21"/>
        <v>0</v>
      </c>
      <c r="G118" s="266">
        <f t="shared" si="21"/>
        <v>0</v>
      </c>
      <c r="H118" s="266">
        <f t="shared" si="21"/>
        <v>0</v>
      </c>
      <c r="I118" s="266">
        <f t="shared" si="21"/>
        <v>0</v>
      </c>
      <c r="J118" s="266">
        <f t="shared" si="21"/>
        <v>0</v>
      </c>
      <c r="K118" s="266">
        <f t="shared" si="21"/>
        <v>0</v>
      </c>
      <c r="L118" s="266">
        <f t="shared" si="21"/>
        <v>0</v>
      </c>
      <c r="M118" s="266">
        <f t="shared" si="21"/>
        <v>0</v>
      </c>
      <c r="N118" s="266">
        <f t="shared" si="21"/>
        <v>0</v>
      </c>
      <c r="O118" s="266">
        <f t="shared" si="21"/>
        <v>0</v>
      </c>
      <c r="P118" s="266">
        <f t="shared" si="21"/>
        <v>0</v>
      </c>
      <c r="Q118" s="266">
        <f t="shared" si="21"/>
        <v>0</v>
      </c>
      <c r="R118" s="266">
        <f t="shared" si="21"/>
        <v>0</v>
      </c>
      <c r="S118" s="266">
        <f t="shared" si="21"/>
        <v>0</v>
      </c>
      <c r="T118" s="266">
        <f t="shared" si="21"/>
        <v>0</v>
      </c>
      <c r="U118" s="266">
        <f t="shared" si="21"/>
        <v>0</v>
      </c>
      <c r="V118" s="266">
        <f t="shared" si="21"/>
        <v>0</v>
      </c>
      <c r="W118" s="266">
        <f t="shared" si="21"/>
        <v>0</v>
      </c>
      <c r="X118" s="266">
        <f t="shared" si="21"/>
        <v>0</v>
      </c>
      <c r="Y118" s="266">
        <f t="shared" si="21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22">IF(B$56=0,0,B$56/B$54)</f>
        <v>0</v>
      </c>
      <c r="C119" s="267">
        <f t="shared" si="22"/>
        <v>0</v>
      </c>
      <c r="D119" s="267">
        <f t="shared" si="22"/>
        <v>0</v>
      </c>
      <c r="E119" s="267">
        <f t="shared" si="22"/>
        <v>0</v>
      </c>
      <c r="F119" s="267">
        <f t="shared" si="22"/>
        <v>0</v>
      </c>
      <c r="G119" s="267">
        <f t="shared" si="22"/>
        <v>0</v>
      </c>
      <c r="H119" s="267">
        <f t="shared" si="22"/>
        <v>0</v>
      </c>
      <c r="I119" s="267">
        <f t="shared" si="22"/>
        <v>0</v>
      </c>
      <c r="J119" s="267">
        <f t="shared" si="22"/>
        <v>0</v>
      </c>
      <c r="K119" s="267">
        <f t="shared" si="22"/>
        <v>0</v>
      </c>
      <c r="L119" s="267">
        <f t="shared" si="22"/>
        <v>0</v>
      </c>
      <c r="M119" s="267">
        <f t="shared" si="22"/>
        <v>0</v>
      </c>
      <c r="N119" s="267">
        <f t="shared" si="22"/>
        <v>0</v>
      </c>
      <c r="O119" s="267">
        <f t="shared" si="22"/>
        <v>0</v>
      </c>
      <c r="P119" s="267">
        <f t="shared" si="22"/>
        <v>0</v>
      </c>
      <c r="Q119" s="267">
        <f t="shared" si="22"/>
        <v>0</v>
      </c>
      <c r="R119" s="267">
        <f t="shared" si="22"/>
        <v>0</v>
      </c>
      <c r="S119" s="267">
        <f t="shared" si="22"/>
        <v>0</v>
      </c>
      <c r="T119" s="267">
        <f t="shared" si="22"/>
        <v>0</v>
      </c>
      <c r="U119" s="267">
        <f t="shared" si="22"/>
        <v>0</v>
      </c>
      <c r="V119" s="267">
        <f t="shared" si="22"/>
        <v>0</v>
      </c>
      <c r="W119" s="267">
        <f t="shared" si="22"/>
        <v>0</v>
      </c>
      <c r="X119" s="267">
        <f t="shared" si="22"/>
        <v>0</v>
      </c>
      <c r="Y119" s="267">
        <f t="shared" si="22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3">IF(B$57=0,0,B$57/B$54)</f>
        <v>0</v>
      </c>
      <c r="C120" s="267">
        <f t="shared" si="23"/>
        <v>0</v>
      </c>
      <c r="D120" s="267">
        <f t="shared" si="23"/>
        <v>0</v>
      </c>
      <c r="E120" s="267">
        <f t="shared" si="23"/>
        <v>0</v>
      </c>
      <c r="F120" s="267">
        <f t="shared" si="23"/>
        <v>0</v>
      </c>
      <c r="G120" s="267">
        <f t="shared" si="23"/>
        <v>0</v>
      </c>
      <c r="H120" s="267">
        <f t="shared" si="23"/>
        <v>0</v>
      </c>
      <c r="I120" s="267">
        <f t="shared" si="23"/>
        <v>0</v>
      </c>
      <c r="J120" s="267">
        <f t="shared" si="23"/>
        <v>0</v>
      </c>
      <c r="K120" s="267">
        <f t="shared" si="23"/>
        <v>0</v>
      </c>
      <c r="L120" s="267">
        <f t="shared" si="23"/>
        <v>0</v>
      </c>
      <c r="M120" s="267">
        <f t="shared" si="23"/>
        <v>0</v>
      </c>
      <c r="N120" s="267">
        <f t="shared" si="23"/>
        <v>0</v>
      </c>
      <c r="O120" s="267">
        <f t="shared" si="23"/>
        <v>0</v>
      </c>
      <c r="P120" s="267">
        <f t="shared" si="23"/>
        <v>0</v>
      </c>
      <c r="Q120" s="267">
        <f t="shared" si="23"/>
        <v>0</v>
      </c>
      <c r="R120" s="267">
        <f t="shared" si="23"/>
        <v>0</v>
      </c>
      <c r="S120" s="267">
        <f t="shared" si="23"/>
        <v>0</v>
      </c>
      <c r="T120" s="267">
        <f t="shared" si="23"/>
        <v>0</v>
      </c>
      <c r="U120" s="267">
        <f t="shared" si="23"/>
        <v>0</v>
      </c>
      <c r="V120" s="267">
        <f t="shared" si="23"/>
        <v>0</v>
      </c>
      <c r="W120" s="267">
        <f t="shared" si="23"/>
        <v>0</v>
      </c>
      <c r="X120" s="267">
        <f t="shared" si="23"/>
        <v>0</v>
      </c>
      <c r="Y120" s="267">
        <f t="shared" si="23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4">IF(B$58=0,0,B$58/B$54)</f>
        <v>0</v>
      </c>
      <c r="C121" s="267">
        <f t="shared" si="24"/>
        <v>0</v>
      </c>
      <c r="D121" s="267">
        <f t="shared" si="24"/>
        <v>0</v>
      </c>
      <c r="E121" s="267">
        <f t="shared" si="24"/>
        <v>0</v>
      </c>
      <c r="F121" s="267">
        <f t="shared" si="24"/>
        <v>0</v>
      </c>
      <c r="G121" s="267">
        <f t="shared" si="24"/>
        <v>0</v>
      </c>
      <c r="H121" s="267">
        <f t="shared" si="24"/>
        <v>0</v>
      </c>
      <c r="I121" s="267">
        <f t="shared" si="24"/>
        <v>0</v>
      </c>
      <c r="J121" s="267">
        <f t="shared" si="24"/>
        <v>0</v>
      </c>
      <c r="K121" s="267">
        <f t="shared" si="24"/>
        <v>0</v>
      </c>
      <c r="L121" s="267">
        <f t="shared" si="24"/>
        <v>0</v>
      </c>
      <c r="M121" s="267">
        <f t="shared" si="24"/>
        <v>0</v>
      </c>
      <c r="N121" s="267">
        <f t="shared" si="24"/>
        <v>0</v>
      </c>
      <c r="O121" s="267">
        <f t="shared" si="24"/>
        <v>0</v>
      </c>
      <c r="P121" s="267">
        <f t="shared" si="24"/>
        <v>0</v>
      </c>
      <c r="Q121" s="267">
        <f t="shared" si="24"/>
        <v>0</v>
      </c>
      <c r="R121" s="267">
        <f t="shared" si="24"/>
        <v>0</v>
      </c>
      <c r="S121" s="267">
        <f t="shared" si="24"/>
        <v>0</v>
      </c>
      <c r="T121" s="267">
        <f t="shared" si="24"/>
        <v>0</v>
      </c>
      <c r="U121" s="267">
        <f t="shared" si="24"/>
        <v>0</v>
      </c>
      <c r="V121" s="267">
        <f t="shared" si="24"/>
        <v>0</v>
      </c>
      <c r="W121" s="267">
        <f t="shared" si="24"/>
        <v>0</v>
      </c>
      <c r="X121" s="267">
        <f t="shared" si="24"/>
        <v>0</v>
      </c>
      <c r="Y121" s="267">
        <f t="shared" si="24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5">IF(B$59=0,0,B$59/B$54)</f>
        <v>7.6535461675432458E-4</v>
      </c>
      <c r="C122" s="268">
        <f t="shared" si="25"/>
        <v>9.7501215352841181E-4</v>
      </c>
      <c r="D122" s="268">
        <f t="shared" si="25"/>
        <v>9.7205492888685185E-4</v>
      </c>
      <c r="E122" s="268">
        <f t="shared" si="25"/>
        <v>9.1870128584798391E-4</v>
      </c>
      <c r="F122" s="268">
        <f t="shared" si="25"/>
        <v>8.8121465584899443E-4</v>
      </c>
      <c r="G122" s="268">
        <f t="shared" si="25"/>
        <v>1.1529258243294141E-3</v>
      </c>
      <c r="H122" s="268">
        <f t="shared" si="25"/>
        <v>1.2090561254689139E-3</v>
      </c>
      <c r="I122" s="268">
        <f t="shared" si="25"/>
        <v>1.1954480597349314E-3</v>
      </c>
      <c r="J122" s="268">
        <f t="shared" si="25"/>
        <v>1.2788244825345119E-3</v>
      </c>
      <c r="K122" s="268">
        <f t="shared" si="25"/>
        <v>1.4634912468705992E-3</v>
      </c>
      <c r="L122" s="268">
        <f t="shared" si="25"/>
        <v>1.4783822114784917E-3</v>
      </c>
      <c r="M122" s="268">
        <f t="shared" si="25"/>
        <v>1.0330554110179009E-3</v>
      </c>
      <c r="N122" s="268">
        <f t="shared" si="25"/>
        <v>1.0100420295223581E-3</v>
      </c>
      <c r="O122" s="268">
        <f t="shared" si="25"/>
        <v>1.0079940866707109E-3</v>
      </c>
      <c r="P122" s="268">
        <f t="shared" si="25"/>
        <v>1.0350742304624223E-3</v>
      </c>
      <c r="Q122" s="268">
        <f t="shared" si="25"/>
        <v>1.0629487203009157E-3</v>
      </c>
      <c r="R122" s="268">
        <f t="shared" si="25"/>
        <v>1.0453671366872227E-3</v>
      </c>
      <c r="S122" s="268">
        <f t="shared" si="25"/>
        <v>1.1155493509005349E-3</v>
      </c>
      <c r="T122" s="268">
        <f t="shared" si="25"/>
        <v>1.2211946217771208E-3</v>
      </c>
      <c r="U122" s="268">
        <f t="shared" si="25"/>
        <v>1.2181782519926649E-3</v>
      </c>
      <c r="V122" s="268">
        <f t="shared" si="25"/>
        <v>1.3623014219897153E-3</v>
      </c>
      <c r="W122" s="268">
        <f t="shared" si="25"/>
        <v>1.2513313738736684E-3</v>
      </c>
      <c r="X122" s="268">
        <f t="shared" si="25"/>
        <v>1.1805050243167462E-3</v>
      </c>
      <c r="Y122" s="268">
        <f t="shared" si="25"/>
        <v>1.2270944732415085E-3</v>
      </c>
      <c r="DA122" s="78"/>
    </row>
    <row r="123" spans="1:105" ht="12" customHeight="1" x14ac:dyDescent="0.25">
      <c r="A123" s="174" t="s">
        <v>220</v>
      </c>
      <c r="B123" s="269">
        <f t="shared" ref="B123:Y123" si="26">IF(B$65=0,0,B$65/B$54)</f>
        <v>0.16926518890496287</v>
      </c>
      <c r="C123" s="269">
        <f t="shared" si="26"/>
        <v>0.15475757566068413</v>
      </c>
      <c r="D123" s="269">
        <f t="shared" si="26"/>
        <v>0.17340852445659821</v>
      </c>
      <c r="E123" s="269">
        <f t="shared" si="26"/>
        <v>0.19047896599232148</v>
      </c>
      <c r="F123" s="269">
        <f t="shared" si="26"/>
        <v>0.18792289785152869</v>
      </c>
      <c r="G123" s="269">
        <f t="shared" si="26"/>
        <v>0.19076293020209989</v>
      </c>
      <c r="H123" s="269">
        <f t="shared" si="26"/>
        <v>0.18855726135710879</v>
      </c>
      <c r="I123" s="269">
        <f t="shared" si="26"/>
        <v>0.19220628860852601</v>
      </c>
      <c r="J123" s="269">
        <f t="shared" si="26"/>
        <v>0.18673559339270787</v>
      </c>
      <c r="K123" s="269">
        <f t="shared" si="26"/>
        <v>0.18367516086195837</v>
      </c>
      <c r="L123" s="269">
        <f t="shared" si="26"/>
        <v>0.17920081180301756</v>
      </c>
      <c r="M123" s="269">
        <f t="shared" si="26"/>
        <v>0.18496593688071805</v>
      </c>
      <c r="N123" s="269">
        <f t="shared" si="26"/>
        <v>0.18541765641925098</v>
      </c>
      <c r="O123" s="269">
        <f t="shared" si="26"/>
        <v>0.18362785644894328</v>
      </c>
      <c r="P123" s="269">
        <f t="shared" si="26"/>
        <v>0.18583543040838515</v>
      </c>
      <c r="Q123" s="269">
        <f t="shared" si="26"/>
        <v>0.18874841805768744</v>
      </c>
      <c r="R123" s="269">
        <f t="shared" si="26"/>
        <v>0.19367977959834765</v>
      </c>
      <c r="S123" s="269">
        <f t="shared" si="26"/>
        <v>0.19579607940253935</v>
      </c>
      <c r="T123" s="269">
        <f t="shared" si="26"/>
        <v>0.17951443606850723</v>
      </c>
      <c r="U123" s="269">
        <f t="shared" si="26"/>
        <v>0.18813008429671985</v>
      </c>
      <c r="V123" s="269">
        <f t="shared" si="26"/>
        <v>0.19309689171556021</v>
      </c>
      <c r="W123" s="269">
        <f t="shared" si="26"/>
        <v>0.19350291432382546</v>
      </c>
      <c r="X123" s="269">
        <f t="shared" si="26"/>
        <v>0.18169059359496206</v>
      </c>
      <c r="Y123" s="269">
        <f t="shared" si="26"/>
        <v>0.17998563691567906</v>
      </c>
      <c r="DA123" s="79"/>
    </row>
    <row r="124" spans="1:105" ht="12" customHeight="1" x14ac:dyDescent="0.25">
      <c r="A124" s="174" t="s">
        <v>226</v>
      </c>
      <c r="B124" s="269">
        <f t="shared" ref="B124:Y124" si="27">IF(B$71=0,0,B$71/B$54)</f>
        <v>0</v>
      </c>
      <c r="C124" s="269">
        <f t="shared" si="27"/>
        <v>0</v>
      </c>
      <c r="D124" s="269">
        <f t="shared" si="27"/>
        <v>0</v>
      </c>
      <c r="E124" s="269">
        <f t="shared" si="27"/>
        <v>0</v>
      </c>
      <c r="F124" s="269">
        <f t="shared" si="27"/>
        <v>0</v>
      </c>
      <c r="G124" s="269">
        <f t="shared" si="27"/>
        <v>0</v>
      </c>
      <c r="H124" s="269">
        <f t="shared" si="27"/>
        <v>0</v>
      </c>
      <c r="I124" s="269">
        <f t="shared" si="27"/>
        <v>0</v>
      </c>
      <c r="J124" s="269">
        <f t="shared" si="27"/>
        <v>0</v>
      </c>
      <c r="K124" s="269">
        <f t="shared" si="27"/>
        <v>0</v>
      </c>
      <c r="L124" s="269">
        <f t="shared" si="27"/>
        <v>0</v>
      </c>
      <c r="M124" s="269">
        <f t="shared" si="27"/>
        <v>0</v>
      </c>
      <c r="N124" s="269">
        <f t="shared" si="27"/>
        <v>0</v>
      </c>
      <c r="O124" s="269">
        <f t="shared" si="27"/>
        <v>0</v>
      </c>
      <c r="P124" s="269">
        <f t="shared" si="27"/>
        <v>0</v>
      </c>
      <c r="Q124" s="269">
        <f t="shared" si="27"/>
        <v>0</v>
      </c>
      <c r="R124" s="269">
        <f t="shared" si="27"/>
        <v>0</v>
      </c>
      <c r="S124" s="269">
        <f t="shared" si="27"/>
        <v>0</v>
      </c>
      <c r="T124" s="269">
        <f t="shared" si="27"/>
        <v>0</v>
      </c>
      <c r="U124" s="269">
        <f t="shared" si="27"/>
        <v>0</v>
      </c>
      <c r="V124" s="269">
        <f t="shared" si="27"/>
        <v>0</v>
      </c>
      <c r="W124" s="269">
        <f t="shared" si="27"/>
        <v>0</v>
      </c>
      <c r="X124" s="269">
        <f t="shared" si="27"/>
        <v>0</v>
      </c>
      <c r="Y124" s="269">
        <f t="shared" si="27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8">IF(B$72=0,0,B$72/B$54)</f>
        <v>0.18059109971965492</v>
      </c>
      <c r="C125" s="269">
        <f t="shared" si="28"/>
        <v>0.27341009562633456</v>
      </c>
      <c r="D125" s="269">
        <f t="shared" si="28"/>
        <v>0.25695325248746381</v>
      </c>
      <c r="E125" s="269">
        <f t="shared" si="28"/>
        <v>0.21634816663038067</v>
      </c>
      <c r="F125" s="269">
        <f t="shared" si="28"/>
        <v>0.20537905586461805</v>
      </c>
      <c r="G125" s="269">
        <f t="shared" si="28"/>
        <v>0.26148675470147315</v>
      </c>
      <c r="H125" s="269">
        <f t="shared" si="28"/>
        <v>0.27830213062650377</v>
      </c>
      <c r="I125" s="269">
        <f t="shared" si="28"/>
        <v>0.27697938956384233</v>
      </c>
      <c r="J125" s="269">
        <f t="shared" si="28"/>
        <v>0.29392605656785259</v>
      </c>
      <c r="K125" s="269">
        <f t="shared" si="28"/>
        <v>0.33627167264354385</v>
      </c>
      <c r="L125" s="269">
        <f t="shared" si="28"/>
        <v>0.3370670837327055</v>
      </c>
      <c r="M125" s="269">
        <f t="shared" si="28"/>
        <v>0.24773944813625004</v>
      </c>
      <c r="N125" s="269">
        <f t="shared" si="28"/>
        <v>0.24001238596873409</v>
      </c>
      <c r="O125" s="269">
        <f t="shared" si="28"/>
        <v>0.23767827514212034</v>
      </c>
      <c r="P125" s="269">
        <f t="shared" si="28"/>
        <v>0.24010337936654103</v>
      </c>
      <c r="Q125" s="269">
        <f t="shared" si="28"/>
        <v>0.24535012254234634</v>
      </c>
      <c r="R125" s="269">
        <f t="shared" si="28"/>
        <v>0.24081556489778388</v>
      </c>
      <c r="S125" s="269">
        <f t="shared" si="28"/>
        <v>0.25772615762002282</v>
      </c>
      <c r="T125" s="269">
        <f t="shared" si="28"/>
        <v>0.28019983256691461</v>
      </c>
      <c r="U125" s="269">
        <f t="shared" si="28"/>
        <v>0.27917933177391024</v>
      </c>
      <c r="V125" s="269">
        <f t="shared" si="28"/>
        <v>0.31058456560881731</v>
      </c>
      <c r="W125" s="269">
        <f t="shared" si="28"/>
        <v>0.28615371629657799</v>
      </c>
      <c r="X125" s="269">
        <f t="shared" si="28"/>
        <v>0.27003848090097382</v>
      </c>
      <c r="Y125" s="269">
        <f t="shared" si="28"/>
        <v>0.28370326355980485</v>
      </c>
      <c r="DA125" s="79"/>
    </row>
    <row r="126" spans="1:105" ht="12" customHeight="1" x14ac:dyDescent="0.25">
      <c r="A126" s="62" t="s">
        <v>181</v>
      </c>
      <c r="B126" s="270">
        <f t="shared" ref="B126:Y126" si="29">IF(B$73=0,0,B$73/B$54)</f>
        <v>0.18059109971965492</v>
      </c>
      <c r="C126" s="270">
        <f t="shared" si="29"/>
        <v>0.27341009562633456</v>
      </c>
      <c r="D126" s="270">
        <f t="shared" si="29"/>
        <v>0.25695325248746381</v>
      </c>
      <c r="E126" s="270">
        <f t="shared" si="29"/>
        <v>0.21634816663038067</v>
      </c>
      <c r="F126" s="270">
        <f t="shared" si="29"/>
        <v>0.20537905586461805</v>
      </c>
      <c r="G126" s="270">
        <f t="shared" si="29"/>
        <v>0.26148675470147315</v>
      </c>
      <c r="H126" s="270">
        <f t="shared" si="29"/>
        <v>0.27830213062650377</v>
      </c>
      <c r="I126" s="270">
        <f t="shared" si="29"/>
        <v>0.27697938956384233</v>
      </c>
      <c r="J126" s="270">
        <f t="shared" si="29"/>
        <v>0.29392605656785259</v>
      </c>
      <c r="K126" s="270">
        <f t="shared" si="29"/>
        <v>0.33627167264354385</v>
      </c>
      <c r="L126" s="270">
        <f t="shared" si="29"/>
        <v>0.3370670837327055</v>
      </c>
      <c r="M126" s="270">
        <f t="shared" si="29"/>
        <v>0.24773944813625004</v>
      </c>
      <c r="N126" s="270">
        <f t="shared" si="29"/>
        <v>0.24001238596873409</v>
      </c>
      <c r="O126" s="270">
        <f t="shared" si="29"/>
        <v>0.23767827514212034</v>
      </c>
      <c r="P126" s="270">
        <f t="shared" si="29"/>
        <v>0.24010337936654103</v>
      </c>
      <c r="Q126" s="270">
        <f t="shared" si="29"/>
        <v>0.24535012254234634</v>
      </c>
      <c r="R126" s="270">
        <f t="shared" si="29"/>
        <v>0.24081556489778388</v>
      </c>
      <c r="S126" s="270">
        <f t="shared" si="29"/>
        <v>0.25772615762002282</v>
      </c>
      <c r="T126" s="270">
        <f t="shared" si="29"/>
        <v>0.28019983256691461</v>
      </c>
      <c r="U126" s="270">
        <f t="shared" si="29"/>
        <v>0.27917933177391024</v>
      </c>
      <c r="V126" s="270">
        <f t="shared" si="29"/>
        <v>0.31058456560881731</v>
      </c>
      <c r="W126" s="270">
        <f t="shared" si="29"/>
        <v>0.28615371629657799</v>
      </c>
      <c r="X126" s="270">
        <f t="shared" si="29"/>
        <v>0.27003848090097382</v>
      </c>
      <c r="Y126" s="270">
        <f t="shared" si="29"/>
        <v>0.28370326355980485</v>
      </c>
      <c r="DA126" s="80"/>
    </row>
    <row r="127" spans="1:105" ht="12" customHeight="1" x14ac:dyDescent="0.25">
      <c r="A127" s="62" t="s">
        <v>187</v>
      </c>
      <c r="B127" s="270">
        <f t="shared" ref="B127:Y127" si="30">IF(B$78=0,0,B$78/B$54)</f>
        <v>0</v>
      </c>
      <c r="C127" s="270">
        <f t="shared" si="30"/>
        <v>0</v>
      </c>
      <c r="D127" s="270">
        <f t="shared" si="30"/>
        <v>0</v>
      </c>
      <c r="E127" s="270">
        <f t="shared" si="30"/>
        <v>0</v>
      </c>
      <c r="F127" s="270">
        <f t="shared" si="30"/>
        <v>0</v>
      </c>
      <c r="G127" s="270">
        <f t="shared" si="30"/>
        <v>0</v>
      </c>
      <c r="H127" s="270">
        <f t="shared" si="30"/>
        <v>0</v>
      </c>
      <c r="I127" s="270">
        <f t="shared" si="30"/>
        <v>0</v>
      </c>
      <c r="J127" s="270">
        <f t="shared" si="30"/>
        <v>0</v>
      </c>
      <c r="K127" s="270">
        <f t="shared" si="30"/>
        <v>0</v>
      </c>
      <c r="L127" s="270">
        <f t="shared" si="30"/>
        <v>0</v>
      </c>
      <c r="M127" s="270">
        <f t="shared" si="30"/>
        <v>0</v>
      </c>
      <c r="N127" s="270">
        <f t="shared" si="30"/>
        <v>0</v>
      </c>
      <c r="O127" s="270">
        <f t="shared" si="30"/>
        <v>0</v>
      </c>
      <c r="P127" s="270">
        <f t="shared" si="30"/>
        <v>0</v>
      </c>
      <c r="Q127" s="270">
        <f t="shared" si="30"/>
        <v>0</v>
      </c>
      <c r="R127" s="270">
        <f t="shared" si="30"/>
        <v>0</v>
      </c>
      <c r="S127" s="270">
        <f t="shared" si="30"/>
        <v>0</v>
      </c>
      <c r="T127" s="270">
        <f t="shared" si="30"/>
        <v>0</v>
      </c>
      <c r="U127" s="270">
        <f t="shared" si="30"/>
        <v>0</v>
      </c>
      <c r="V127" s="270">
        <f t="shared" si="30"/>
        <v>0</v>
      </c>
      <c r="W127" s="270">
        <f t="shared" si="30"/>
        <v>0</v>
      </c>
      <c r="X127" s="270">
        <f t="shared" si="30"/>
        <v>0</v>
      </c>
      <c r="Y127" s="270">
        <f t="shared" si="30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31">IF(B$79=0,0,B$79/B$54)</f>
        <v>0.14005628730928482</v>
      </c>
      <c r="C128" s="269">
        <f t="shared" si="31"/>
        <v>0.10924335020491989</v>
      </c>
      <c r="D128" s="269">
        <f t="shared" si="31"/>
        <v>0.11295999462079973</v>
      </c>
      <c r="E128" s="269">
        <f t="shared" si="31"/>
        <v>0.10341957172088448</v>
      </c>
      <c r="F128" s="269">
        <f t="shared" si="31"/>
        <v>9.692333814636292E-2</v>
      </c>
      <c r="G128" s="269">
        <f t="shared" si="31"/>
        <v>0.101118153728911</v>
      </c>
      <c r="H128" s="269">
        <f t="shared" si="31"/>
        <v>0.1055782277505638</v>
      </c>
      <c r="I128" s="269">
        <f t="shared" si="31"/>
        <v>9.95133982810993E-2</v>
      </c>
      <c r="J128" s="269">
        <f t="shared" si="31"/>
        <v>0.10030025140608145</v>
      </c>
      <c r="K128" s="269">
        <f t="shared" si="31"/>
        <v>0.10023051398733801</v>
      </c>
      <c r="L128" s="269">
        <f t="shared" si="31"/>
        <v>9.7814613959883792E-2</v>
      </c>
      <c r="M128" s="269">
        <f t="shared" si="31"/>
        <v>8.3078457094543937E-2</v>
      </c>
      <c r="N128" s="269">
        <f t="shared" si="31"/>
        <v>8.2264530061786093E-2</v>
      </c>
      <c r="O128" s="269">
        <f t="shared" si="31"/>
        <v>8.3130875334982576E-2</v>
      </c>
      <c r="P128" s="269">
        <f t="shared" si="31"/>
        <v>8.8815266391976885E-2</v>
      </c>
      <c r="Q128" s="269">
        <f t="shared" si="31"/>
        <v>9.356660789654915E-2</v>
      </c>
      <c r="R128" s="269">
        <f t="shared" si="31"/>
        <v>0.10222095686647388</v>
      </c>
      <c r="S128" s="269">
        <f t="shared" si="31"/>
        <v>0.10118041885606245</v>
      </c>
      <c r="T128" s="269">
        <f t="shared" si="31"/>
        <v>0.10729323250384999</v>
      </c>
      <c r="U128" s="269">
        <f t="shared" si="31"/>
        <v>0.11220489410773331</v>
      </c>
      <c r="V128" s="269">
        <f t="shared" si="31"/>
        <v>0.10974247118733568</v>
      </c>
      <c r="W128" s="269">
        <f t="shared" si="31"/>
        <v>0.1043093243263883</v>
      </c>
      <c r="X128" s="269">
        <f t="shared" si="31"/>
        <v>0.10359594543573843</v>
      </c>
      <c r="Y128" s="269">
        <f t="shared" si="31"/>
        <v>0.11634090629259723</v>
      </c>
      <c r="DA128" s="79"/>
    </row>
    <row r="129" spans="1:105" ht="12" customHeight="1" x14ac:dyDescent="0.25">
      <c r="A129" s="62" t="s">
        <v>190</v>
      </c>
      <c r="B129" s="270">
        <f t="shared" ref="B129:Y129" si="32">IF(B$80=0,0,B$80/B$54)</f>
        <v>3.2727737991745436E-2</v>
      </c>
      <c r="C129" s="270">
        <f t="shared" si="32"/>
        <v>5.0859527605318013E-2</v>
      </c>
      <c r="D129" s="270">
        <f t="shared" si="32"/>
        <v>4.7977940501674067E-2</v>
      </c>
      <c r="E129" s="270">
        <f t="shared" si="32"/>
        <v>4.0657204840747578E-2</v>
      </c>
      <c r="F129" s="270">
        <f t="shared" si="32"/>
        <v>3.9031858192891573E-2</v>
      </c>
      <c r="G129" s="270">
        <f t="shared" si="32"/>
        <v>4.9695008509315262E-2</v>
      </c>
      <c r="H129" s="270">
        <f t="shared" si="32"/>
        <v>5.2575696891123631E-2</v>
      </c>
      <c r="I129" s="270">
        <f t="shared" si="32"/>
        <v>5.2252354907198643E-2</v>
      </c>
      <c r="J129" s="270">
        <f t="shared" si="32"/>
        <v>5.5694389142895401E-2</v>
      </c>
      <c r="K129" s="270">
        <f t="shared" si="32"/>
        <v>6.3907725087416989E-2</v>
      </c>
      <c r="L129" s="270">
        <f t="shared" si="32"/>
        <v>6.4058891294246162E-2</v>
      </c>
      <c r="M129" s="270">
        <f t="shared" si="32"/>
        <v>4.6171656945686826E-2</v>
      </c>
      <c r="N129" s="270">
        <f t="shared" si="32"/>
        <v>4.5185776941252455E-2</v>
      </c>
      <c r="O129" s="270">
        <f t="shared" si="32"/>
        <v>4.4820822191840949E-2</v>
      </c>
      <c r="P129" s="270">
        <f t="shared" si="32"/>
        <v>4.5411151353930056E-2</v>
      </c>
      <c r="Q129" s="270">
        <f t="shared" si="32"/>
        <v>4.6487812675863376E-2</v>
      </c>
      <c r="R129" s="270">
        <f t="shared" si="32"/>
        <v>4.5676444016339426E-2</v>
      </c>
      <c r="S129" s="270">
        <f t="shared" si="32"/>
        <v>4.8895370072280266E-2</v>
      </c>
      <c r="T129" s="270">
        <f t="shared" si="32"/>
        <v>5.3217731324093624E-2</v>
      </c>
      <c r="U129" s="270">
        <f t="shared" si="32"/>
        <v>5.3028973929033142E-2</v>
      </c>
      <c r="V129" s="270">
        <f t="shared" si="32"/>
        <v>5.9007481103166448E-2</v>
      </c>
      <c r="W129" s="270">
        <f t="shared" si="32"/>
        <v>5.436924149170342E-2</v>
      </c>
      <c r="X129" s="270">
        <f t="shared" si="32"/>
        <v>5.1313831828142517E-2</v>
      </c>
      <c r="Y129" s="270">
        <f t="shared" si="32"/>
        <v>5.3503922101891199E-2</v>
      </c>
      <c r="DA129" s="80"/>
    </row>
    <row r="130" spans="1:105" ht="12" customHeight="1" x14ac:dyDescent="0.25">
      <c r="A130" s="62" t="s">
        <v>195</v>
      </c>
      <c r="B130" s="270">
        <f t="shared" ref="B130:Y130" si="33">IF(B$84=0,0,B$84/B$54)</f>
        <v>0.10732854931753937</v>
      </c>
      <c r="C130" s="270">
        <f t="shared" si="33"/>
        <v>5.8383822599601884E-2</v>
      </c>
      <c r="D130" s="270">
        <f t="shared" si="33"/>
        <v>6.4982054119125637E-2</v>
      </c>
      <c r="E130" s="270">
        <f t="shared" si="33"/>
        <v>6.2762366880136908E-2</v>
      </c>
      <c r="F130" s="270">
        <f t="shared" si="33"/>
        <v>5.7891479953471353E-2</v>
      </c>
      <c r="G130" s="270">
        <f t="shared" si="33"/>
        <v>5.1423145219595741E-2</v>
      </c>
      <c r="H130" s="270">
        <f t="shared" si="33"/>
        <v>5.3002530859440171E-2</v>
      </c>
      <c r="I130" s="270">
        <f t="shared" si="33"/>
        <v>4.7261043373900656E-2</v>
      </c>
      <c r="J130" s="270">
        <f t="shared" si="33"/>
        <v>4.4605862263186045E-2</v>
      </c>
      <c r="K130" s="270">
        <f t="shared" si="33"/>
        <v>3.6322788899921021E-2</v>
      </c>
      <c r="L130" s="270">
        <f t="shared" si="33"/>
        <v>3.375572266563763E-2</v>
      </c>
      <c r="M130" s="270">
        <f t="shared" si="33"/>
        <v>3.6906800148857111E-2</v>
      </c>
      <c r="N130" s="270">
        <f t="shared" si="33"/>
        <v>3.7078753120533638E-2</v>
      </c>
      <c r="O130" s="270">
        <f t="shared" si="33"/>
        <v>3.8310053143141627E-2</v>
      </c>
      <c r="P130" s="270">
        <f t="shared" si="33"/>
        <v>4.3404115038046823E-2</v>
      </c>
      <c r="Q130" s="270">
        <f t="shared" si="33"/>
        <v>4.7078795220685768E-2</v>
      </c>
      <c r="R130" s="270">
        <f t="shared" si="33"/>
        <v>5.6544512850134447E-2</v>
      </c>
      <c r="S130" s="270">
        <f t="shared" si="33"/>
        <v>5.2285048783782186E-2</v>
      </c>
      <c r="T130" s="270">
        <f t="shared" si="33"/>
        <v>5.4075501179756374E-2</v>
      </c>
      <c r="U130" s="270">
        <f t="shared" si="33"/>
        <v>5.9175920178700166E-2</v>
      </c>
      <c r="V130" s="270">
        <f t="shared" si="33"/>
        <v>5.0734990084169235E-2</v>
      </c>
      <c r="W130" s="270">
        <f t="shared" si="33"/>
        <v>4.9940082834684867E-2</v>
      </c>
      <c r="X130" s="270">
        <f t="shared" si="33"/>
        <v>5.2282113607595916E-2</v>
      </c>
      <c r="Y130" s="270">
        <f t="shared" si="33"/>
        <v>6.2836984190706047E-2</v>
      </c>
      <c r="DA130" s="80"/>
    </row>
    <row r="131" spans="1:105" ht="12" customHeight="1" x14ac:dyDescent="0.25">
      <c r="A131" s="103" t="s">
        <v>207</v>
      </c>
      <c r="B131" s="280">
        <f t="shared" ref="B131:Y131" si="34">IF(B$95=0,0,B$95/B$54)</f>
        <v>0</v>
      </c>
      <c r="C131" s="280">
        <f t="shared" si="34"/>
        <v>0</v>
      </c>
      <c r="D131" s="280">
        <f t="shared" si="34"/>
        <v>0</v>
      </c>
      <c r="E131" s="280">
        <f t="shared" si="34"/>
        <v>0</v>
      </c>
      <c r="F131" s="280">
        <f t="shared" si="34"/>
        <v>0</v>
      </c>
      <c r="G131" s="280">
        <f t="shared" si="34"/>
        <v>0</v>
      </c>
      <c r="H131" s="280">
        <f t="shared" si="34"/>
        <v>0</v>
      </c>
      <c r="I131" s="280">
        <f t="shared" si="34"/>
        <v>0</v>
      </c>
      <c r="J131" s="280">
        <f t="shared" si="34"/>
        <v>0</v>
      </c>
      <c r="K131" s="280">
        <f t="shared" si="34"/>
        <v>0</v>
      </c>
      <c r="L131" s="280">
        <f t="shared" si="34"/>
        <v>0</v>
      </c>
      <c r="M131" s="280">
        <f t="shared" si="34"/>
        <v>0</v>
      </c>
      <c r="N131" s="280">
        <f t="shared" si="34"/>
        <v>0</v>
      </c>
      <c r="O131" s="280">
        <f t="shared" si="34"/>
        <v>0</v>
      </c>
      <c r="P131" s="280">
        <f t="shared" si="34"/>
        <v>0</v>
      </c>
      <c r="Q131" s="280">
        <f t="shared" si="34"/>
        <v>0</v>
      </c>
      <c r="R131" s="280">
        <f t="shared" si="34"/>
        <v>0</v>
      </c>
      <c r="S131" s="280">
        <f t="shared" si="34"/>
        <v>0</v>
      </c>
      <c r="T131" s="280">
        <f t="shared" si="34"/>
        <v>0</v>
      </c>
      <c r="U131" s="280">
        <f t="shared" si="34"/>
        <v>0</v>
      </c>
      <c r="V131" s="280">
        <f t="shared" si="34"/>
        <v>0</v>
      </c>
      <c r="W131" s="280">
        <f t="shared" si="34"/>
        <v>0</v>
      </c>
      <c r="X131" s="280">
        <f t="shared" si="34"/>
        <v>0</v>
      </c>
      <c r="Y131" s="280">
        <f t="shared" si="34"/>
        <v>0</v>
      </c>
      <c r="DA131" s="104"/>
    </row>
    <row r="132" spans="1:105" ht="12" customHeight="1" x14ac:dyDescent="0.25">
      <c r="A132" s="100" t="s">
        <v>105</v>
      </c>
      <c r="B132" s="281">
        <f t="shared" ref="B132:Y132" si="35">IF(B$96=0,0,B$96/B$54)</f>
        <v>0.50932206944934311</v>
      </c>
      <c r="C132" s="281">
        <f t="shared" si="35"/>
        <v>0.46161396635453311</v>
      </c>
      <c r="D132" s="281">
        <f t="shared" si="35"/>
        <v>0.45570617350625148</v>
      </c>
      <c r="E132" s="281">
        <f t="shared" si="35"/>
        <v>0.48883459437056542</v>
      </c>
      <c r="F132" s="281">
        <f t="shared" si="35"/>
        <v>0.50889349348164126</v>
      </c>
      <c r="G132" s="281">
        <f t="shared" si="35"/>
        <v>0.44547923554318652</v>
      </c>
      <c r="H132" s="281">
        <f t="shared" si="35"/>
        <v>0.42635332414035482</v>
      </c>
      <c r="I132" s="281">
        <f t="shared" si="35"/>
        <v>0.43010547548679751</v>
      </c>
      <c r="J132" s="281">
        <f t="shared" si="35"/>
        <v>0.41775927415082359</v>
      </c>
      <c r="K132" s="281">
        <f t="shared" si="35"/>
        <v>0.37835916126028912</v>
      </c>
      <c r="L132" s="281">
        <f t="shared" si="35"/>
        <v>0.38443910829291478</v>
      </c>
      <c r="M132" s="281">
        <f t="shared" si="35"/>
        <v>0.48318310247747009</v>
      </c>
      <c r="N132" s="281">
        <f t="shared" si="35"/>
        <v>0.4912953855207064</v>
      </c>
      <c r="O132" s="281">
        <f t="shared" si="35"/>
        <v>0.49455499898728317</v>
      </c>
      <c r="P132" s="281">
        <f t="shared" si="35"/>
        <v>0.48421084960263455</v>
      </c>
      <c r="Q132" s="281">
        <f t="shared" si="35"/>
        <v>0.47127190278311615</v>
      </c>
      <c r="R132" s="281">
        <f t="shared" si="35"/>
        <v>0.46223833150070742</v>
      </c>
      <c r="S132" s="281">
        <f t="shared" si="35"/>
        <v>0.44418179477047481</v>
      </c>
      <c r="T132" s="281">
        <f t="shared" si="35"/>
        <v>0.43177130423895099</v>
      </c>
      <c r="U132" s="281">
        <f t="shared" si="35"/>
        <v>0.41926751156964398</v>
      </c>
      <c r="V132" s="281">
        <f t="shared" si="35"/>
        <v>0.38521377006629709</v>
      </c>
      <c r="W132" s="281">
        <f t="shared" si="35"/>
        <v>0.4147827136793345</v>
      </c>
      <c r="X132" s="281">
        <f t="shared" si="35"/>
        <v>0.44349447504400891</v>
      </c>
      <c r="Y132" s="281">
        <f t="shared" si="35"/>
        <v>0.41874309875867721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430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431</v>
      </c>
      <c r="B136" s="272">
        <f>IF(B$5=0,0,(B$5-B$52)/ISI_fec!B$5)</f>
        <v>1.0107266937160191</v>
      </c>
      <c r="C136" s="272">
        <f>IF(C$5=0,0,(C$5-C$52)/ISI_fec!C$5)</f>
        <v>1.056853425969476</v>
      </c>
      <c r="D136" s="272">
        <f>IF(D$5=0,0,(D$5-D$52)/ISI_fec!D$5)</f>
        <v>1.4571596363308694</v>
      </c>
      <c r="E136" s="272">
        <f>IF(E$5=0,0,(E$5-E$52)/ISI_fec!E$5)</f>
        <v>1.4986727461211153</v>
      </c>
      <c r="F136" s="272">
        <f>IF(F$5=0,0,(F$5-F$52)/ISI_fec!F$5)</f>
        <v>1.3471449031072134</v>
      </c>
      <c r="G136" s="272">
        <f>IF(G$5=0,0,(G$5-G$52)/ISI_fec!G$5)</f>
        <v>1.4927239203341411</v>
      </c>
      <c r="H136" s="272">
        <f>IF(H$5=0,0,(H$5-H$52)/ISI_fec!H$5)</f>
        <v>1.5419489177305665</v>
      </c>
      <c r="I136" s="272">
        <f>IF(I$5=0,0,(I$5-I$52)/ISI_fec!I$5)</f>
        <v>1.5531437067436433</v>
      </c>
      <c r="J136" s="272">
        <f>IF(J$5=0,0,(J$5-J$52)/ISI_fec!J$5)</f>
        <v>1.7564366075101383</v>
      </c>
      <c r="K136" s="272">
        <f>IF(K$5=0,0,(K$5-K$52)/ISI_fec!K$5)</f>
        <v>1.8127953175148812</v>
      </c>
      <c r="L136" s="272">
        <f>IF(L$5=0,0,(L$5-L$52)/ISI_fec!L$5)</f>
        <v>1.7207330625208792</v>
      </c>
      <c r="M136" s="272">
        <f>IF(M$5=0,0,(M$5-M$52)/ISI_fec!M$5)</f>
        <v>1.0545940706387946</v>
      </c>
      <c r="N136" s="272">
        <f>IF(N$5=0,0,(N$5-N$52)/ISI_fec!N$5)</f>
        <v>1.0349553645460094</v>
      </c>
      <c r="O136" s="272">
        <f>IF(O$5=0,0,(O$5-O$52)/ISI_fec!O$5)</f>
        <v>1.024805962776445</v>
      </c>
      <c r="P136" s="272">
        <f>IF(P$5=0,0,(P$5-P$52)/ISI_fec!P$5)</f>
        <v>1.1207412115516178</v>
      </c>
      <c r="Q136" s="272">
        <f>IF(Q$5=0,0,(Q$5-Q$52)/ISI_fec!Q$5)</f>
        <v>1.1469083396579707</v>
      </c>
      <c r="R136" s="272">
        <f>IF(R$5=0,0,(R$5-R$52)/ISI_fec!R$5)</f>
        <v>1.1784544065200979</v>
      </c>
      <c r="S136" s="272">
        <f>IF(S$5=0,0,(S$5-S$52)/ISI_fec!S$5)</f>
        <v>1.2609177836100949</v>
      </c>
      <c r="T136" s="272">
        <f>IF(T$5=0,0,(T$5-T$52)/ISI_fec!T$5)</f>
        <v>1.252689860822114</v>
      </c>
      <c r="U136" s="272">
        <f>IF(U$5=0,0,(U$5-U$52)/ISI_fec!U$5)</f>
        <v>1.3228416378862704</v>
      </c>
      <c r="V136" s="272">
        <f>IF(V$5=0,0,(V$5-V$52)/ISI_fec!V$5)</f>
        <v>1.4429961195332104</v>
      </c>
      <c r="W136" s="272">
        <f>IF(W$5=0,0,(W$5-W$52)/ISI_fec!W$5)</f>
        <v>1.3214706718101463</v>
      </c>
      <c r="X136" s="272">
        <f>IF(X$5=0,0,(X$5-X$52)/ISI_fec!X$5)</f>
        <v>1.189233775708249</v>
      </c>
      <c r="Y136" s="272">
        <f>IF(Y$5=0,0,(Y$5-Y$52)/ISI_fec!Y$5)</f>
        <v>1.2168902077697215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0.4304804029549742</v>
      </c>
      <c r="C141" s="275">
        <f>IF(C$10=0,0,C$10/ISI_fec!C$10)</f>
        <v>0.57390676219897263</v>
      </c>
      <c r="D141" s="275">
        <f>IF(D$10=0,0,D$10/ISI_fec!D$10)</f>
        <v>0.58264807157011633</v>
      </c>
      <c r="E141" s="275">
        <f>IF(E$10=0,0,E$10/ISI_fec!E$10)</f>
        <v>0.51935668332303697</v>
      </c>
      <c r="F141" s="275">
        <f>IF(F$10=0,0,F$10/ISI_fec!F$10)</f>
        <v>0.48608236852155273</v>
      </c>
      <c r="G141" s="275">
        <f>IF(G$10=0,0,G$10/ISI_fec!G$10)</f>
        <v>0.69015020246763892</v>
      </c>
      <c r="H141" s="275">
        <f>IF(H$10=0,0,H$10/ISI_fec!H$10)</f>
        <v>0.7474488475717006</v>
      </c>
      <c r="I141" s="275">
        <f>IF(I$10=0,0,I$10/ISI_fec!I$10)</f>
        <v>0.72500389048667324</v>
      </c>
      <c r="J141" s="275">
        <f>IF(J$10=0,0,J$10/ISI_fec!J$10)</f>
        <v>0.85072885997788106</v>
      </c>
      <c r="K141" s="275">
        <f>IF(K$10=0,0,K$10/ISI_fec!K$10)</f>
        <v>1.0147958120806015</v>
      </c>
      <c r="L141" s="275">
        <f>IF(L$10=0,0,L$10/ISI_fec!L$10)</f>
        <v>1.0258649045024999</v>
      </c>
      <c r="M141" s="275">
        <f>IF(M$10=0,0,M$10/ISI_fec!M$10)</f>
        <v>0.56337453302803941</v>
      </c>
      <c r="N141" s="275">
        <f>IF(N$10=0,0,N$10/ISI_fec!N$10)</f>
        <v>0.54375699654877541</v>
      </c>
      <c r="O141" s="275">
        <f>IF(O$10=0,0,O$10/ISI_fec!O$10)</f>
        <v>0.54280412504542663</v>
      </c>
      <c r="P141" s="275">
        <f>IF(P$10=0,0,P$10/ISI_fec!P$10)</f>
        <v>0.56629901579141817</v>
      </c>
      <c r="Q141" s="275">
        <f>IF(Q$10=0,0,Q$10/ISI_fec!Q$10)</f>
        <v>0.58765701882149135</v>
      </c>
      <c r="R141" s="275">
        <f>IF(R$10=0,0,R$10/ISI_fec!R$10)</f>
        <v>0.5749264653609647</v>
      </c>
      <c r="S141" s="275">
        <f>IF(S$10=0,0,S$10/ISI_fec!S$10)</f>
        <v>0.65505039237029317</v>
      </c>
      <c r="T141" s="275">
        <f>IF(T$10=0,0,T$10/ISI_fec!T$10)</f>
        <v>0.72442448624667843</v>
      </c>
      <c r="U141" s="275">
        <f>IF(U$10=0,0,U$10/ISI_fec!U$10)</f>
        <v>0.74361105514897485</v>
      </c>
      <c r="V141" s="275">
        <f>IF(V$10=0,0,V$10/ISI_fec!V$10)</f>
        <v>0.88716532241480617</v>
      </c>
      <c r="W141" s="275">
        <f>IF(W$10=0,0,W$10/ISI_fec!W$10)</f>
        <v>0.74713690871675964</v>
      </c>
      <c r="X141" s="275">
        <f>IF(X$10=0,0,X$10/ISI_fec!X$10)</f>
        <v>0.67951786228720557</v>
      </c>
      <c r="Y141" s="275">
        <f>IF(Y$10=0,0,Y$10/ISI_fec!Y$10)</f>
        <v>0.71131686707768238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0.40473902803008327</v>
      </c>
      <c r="C142" s="276">
        <f>IF(C$16=0,0,C$16/ISI_fec!C$16)</f>
        <v>0.37529704819119097</v>
      </c>
      <c r="D142" s="276">
        <f>IF(D$16=0,0,D$16/ISI_fec!D$16)</f>
        <v>0.48218637164411854</v>
      </c>
      <c r="E142" s="276">
        <f>IF(E$16=0,0,E$16/ISI_fec!E$16)</f>
        <v>0.52568577255302407</v>
      </c>
      <c r="F142" s="276">
        <f>IF(F$16=0,0,F$16/ISI_fec!F$16)</f>
        <v>0.48608236852155262</v>
      </c>
      <c r="G142" s="276">
        <f>IF(G$16=0,0,G$16/ISI_fec!G$16)</f>
        <v>0.71112181120662876</v>
      </c>
      <c r="H142" s="276">
        <f>IF(H$16=0,0,H$16/ISI_fec!H$16)</f>
        <v>0.7568583724808905</v>
      </c>
      <c r="I142" s="276">
        <f>IF(I$16=0,0,I$16/ISI_fec!I$16)</f>
        <v>0.73890838909171552</v>
      </c>
      <c r="J142" s="276">
        <f>IF(J$16=0,0,J$16/ISI_fec!J$16)</f>
        <v>0.87978372891488732</v>
      </c>
      <c r="K142" s="276">
        <f>IF(K$16=0,0,K$16/ISI_fec!K$16)</f>
        <v>1.0574719533312309</v>
      </c>
      <c r="L142" s="276">
        <f>IF(L$16=0,0,L$16/ISI_fec!L$16)</f>
        <v>1.0551125579882039</v>
      </c>
      <c r="M142" s="276">
        <f>IF(M$16=0,0,M$16/ISI_fec!M$16)</f>
        <v>0.5237152612017848</v>
      </c>
      <c r="N142" s="276">
        <f>IF(N$16=0,0,N$16/ISI_fec!N$16)</f>
        <v>0.50090864728102857</v>
      </c>
      <c r="O142" s="276">
        <f>IF(O$16=0,0,O$16/ISI_fec!O$16)</f>
        <v>0.50425622840606588</v>
      </c>
      <c r="P142" s="276">
        <f>IF(P$16=0,0,P$16/ISI_fec!P$16)</f>
        <v>0.5367764240890639</v>
      </c>
      <c r="Q142" s="276">
        <f>IF(Q$16=0,0,Q$16/ISI_fec!Q$16)</f>
        <v>0.57462857038700288</v>
      </c>
      <c r="R142" s="276">
        <f>IF(R$16=0,0,R$16/ISI_fec!R$16)</f>
        <v>0.57409318875315751</v>
      </c>
      <c r="S142" s="276">
        <f>IF(S$16=0,0,S$16/ISI_fec!S$16)</f>
        <v>0.70272593098991964</v>
      </c>
      <c r="T142" s="276">
        <f>IF(T$16=0,0,T$16/ISI_fec!T$16)</f>
        <v>0.70252422314085494</v>
      </c>
      <c r="U142" s="276">
        <f>IF(U$16=0,0,U$16/ISI_fec!U$16)</f>
        <v>0.80455952481527204</v>
      </c>
      <c r="V142" s="276">
        <f>IF(V$16=0,0,V$16/ISI_fec!V$16)</f>
        <v>1.0288622821212969</v>
      </c>
      <c r="W142" s="276">
        <f>IF(W$16=0,0,W$16/ISI_fec!W$16)</f>
        <v>0.81554376619013857</v>
      </c>
      <c r="X142" s="276">
        <f>IF(X$16=0,0,X$16/ISI_fec!X$16)</f>
        <v>0.66203155545420012</v>
      </c>
      <c r="Y142" s="276">
        <f>IF(Y$16=0,0,Y$16/ISI_fec!Y$16)</f>
        <v>0.66810794985280242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2.3912466618425783</v>
      </c>
      <c r="C143" s="276">
        <f>IF(C$22=0,0,C$22/ISI_fec!C$22)</f>
        <v>2.3930386419933356</v>
      </c>
      <c r="D143" s="276">
        <f>IF(D$22=0,0,D$22/ISI_fec!D$22)</f>
        <v>3.3838202224136813</v>
      </c>
      <c r="E143" s="276">
        <f>IF(E$22=0,0,E$22/ISI_fec!E$22)</f>
        <v>3.5246315553248371</v>
      </c>
      <c r="F143" s="276">
        <f>IF(F$22=0,0,F$22/ISI_fec!F$22)</f>
        <v>3.307987623345698</v>
      </c>
      <c r="G143" s="276">
        <f>IF(G$22=0,0,G$22/ISI_fec!G$22)</f>
        <v>3.2748479001469657</v>
      </c>
      <c r="H143" s="276">
        <f>IF(H$22=0,0,H$22/ISI_fec!H$22)</f>
        <v>3.3041871701258358</v>
      </c>
      <c r="I143" s="276">
        <f>IF(I$22=0,0,I$22/ISI_fec!I$22)</f>
        <v>3.3597117489742105</v>
      </c>
      <c r="J143" s="276">
        <f>IF(J$22=0,0,J$22/ISI_fec!J$22)</f>
        <v>3.5463052253219085</v>
      </c>
      <c r="K143" s="276">
        <f>IF(K$22=0,0,K$22/ISI_fec!K$22)</f>
        <v>3.4801150009160335</v>
      </c>
      <c r="L143" s="276">
        <f>IF(L$22=0,0,L$22/ISI_fec!L$22)</f>
        <v>3.3074568457479723</v>
      </c>
      <c r="M143" s="276">
        <f>IF(M$22=0,0,M$22/ISI_fec!M$22)</f>
        <v>2.5272373604324812</v>
      </c>
      <c r="N143" s="276">
        <f>IF(N$22=0,0,N$22/ISI_fec!N$22)</f>
        <v>2.5309169642787701</v>
      </c>
      <c r="O143" s="276">
        <f>IF(O$22=0,0,O$22/ISI_fec!O$22)</f>
        <v>2.4955833247333028</v>
      </c>
      <c r="P143" s="276">
        <f>IF(P$22=0,0,P$22/ISI_fec!P$22)</f>
        <v>2.700612542081283</v>
      </c>
      <c r="Q143" s="276">
        <f>IF(Q$22=0,0,Q$22/ISI_fec!Q$22)</f>
        <v>2.692771405184109</v>
      </c>
      <c r="R143" s="276">
        <f>IF(R$22=0,0,R$22/ISI_fec!R$22)</f>
        <v>2.7762823819802529</v>
      </c>
      <c r="S143" s="276">
        <f>IF(S$22=0,0,S$22/ISI_fec!S$22)</f>
        <v>2.8122357607031372</v>
      </c>
      <c r="T143" s="276">
        <f>IF(T$22=0,0,T$22/ISI_fec!T$22)</f>
        <v>2.6284291295331812</v>
      </c>
      <c r="U143" s="276">
        <f>IF(U$22=0,0,U$22/ISI_fec!U$22)</f>
        <v>2.7212593355556698</v>
      </c>
      <c r="V143" s="276">
        <f>IF(V$22=0,0,V$22/ISI_fec!V$22)</f>
        <v>2.7464038985631301</v>
      </c>
      <c r="W143" s="276">
        <f>IF(W$22=0,0,W$22/ISI_fec!W$22)</f>
        <v>2.7455199272405575</v>
      </c>
      <c r="X143" s="276">
        <f>IF(X$22=0,0,X$22/ISI_fec!X$22)</f>
        <v>2.5502737724053866</v>
      </c>
      <c r="Y143" s="276">
        <f>IF(Y$22=0,0,Y$22/ISI_fec!Y$22)</f>
        <v>2.5302473110707848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0.45271934174862055</v>
      </c>
      <c r="C144" s="276">
        <f>IF(C$28=0,0,C$28/ISI_fec!C$28)</f>
        <v>0.70891408059607808</v>
      </c>
      <c r="D144" s="276">
        <f>IF(D$28=0,0,D$28/ISI_fec!D$28)</f>
        <v>0.67959704598384163</v>
      </c>
      <c r="E144" s="276">
        <f>IF(E$28=0,0,E$28/ISI_fec!E$28)</f>
        <v>0.5429082869986559</v>
      </c>
      <c r="F144" s="276">
        <f>IF(F$28=0,0,F$28/ISI_fec!F$28)</f>
        <v>0.50276306799340587</v>
      </c>
      <c r="G144" s="276">
        <f>IF(G$28=0,0,G$28/ISI_fec!G$28)</f>
        <v>0.69528528684562652</v>
      </c>
      <c r="H144" s="276">
        <f>IF(H$28=0,0,H$28/ISI_fec!H$28)</f>
        <v>0.76371860784186218</v>
      </c>
      <c r="I144" s="276">
        <f>IF(I$28=0,0,I$28/ISI_fec!I$28)</f>
        <v>0.74547935637918317</v>
      </c>
      <c r="J144" s="276">
        <f>IF(J$28=0,0,J$28/ISI_fec!J$28)</f>
        <v>0.86753267204927653</v>
      </c>
      <c r="K144" s="276">
        <f>IF(K$28=0,0,K$28/ISI_fec!K$28)</f>
        <v>1.03356710306838</v>
      </c>
      <c r="L144" s="276">
        <f>IF(L$28=0,0,L$28/ISI_fec!L$28)</f>
        <v>1.0377384465659019</v>
      </c>
      <c r="M144" s="276">
        <f>IF(M$28=0,0,M$28/ISI_fec!M$28)</f>
        <v>0.59956933407885526</v>
      </c>
      <c r="N144" s="276">
        <f>IF(N$28=0,0,N$28/ISI_fec!N$28)</f>
        <v>0.57310511886384996</v>
      </c>
      <c r="O144" s="276">
        <f>IF(O$28=0,0,O$28/ISI_fec!O$28)</f>
        <v>0.56785408358061151</v>
      </c>
      <c r="P144" s="276">
        <f>IF(P$28=0,0,P$28/ISI_fec!P$28)</f>
        <v>0.58312040109054342</v>
      </c>
      <c r="Q144" s="276">
        <f>IF(Q$28=0,0,Q$28/ISI_fec!Q$28)</f>
        <v>0.60214215154906792</v>
      </c>
      <c r="R144" s="276">
        <f>IF(R$28=0,0,R$28/ISI_fec!R$28)</f>
        <v>0.58799788740085601</v>
      </c>
      <c r="S144" s="276">
        <f>IF(S$28=0,0,S$28/ISI_fec!S$28)</f>
        <v>0.67155401403681925</v>
      </c>
      <c r="T144" s="276">
        <f>IF(T$28=0,0,T$28/ISI_fec!T$28)</f>
        <v>0.73765819695107704</v>
      </c>
      <c r="U144" s="276">
        <f>IF(U$28=0,0,U$28/ISI_fec!U$28)</f>
        <v>0.75632629823821673</v>
      </c>
      <c r="V144" s="276">
        <f>IF(V$28=0,0,V$28/ISI_fec!V$28)</f>
        <v>0.89771696683190505</v>
      </c>
      <c r="W144" s="276">
        <f>IF(W$28=0,0,W$28/ISI_fec!W$28)</f>
        <v>0.75836685417129601</v>
      </c>
      <c r="X144" s="276">
        <f>IF(X$28=0,0,X$28/ISI_fec!X$28)</f>
        <v>0.69002095874007163</v>
      </c>
      <c r="Y144" s="276">
        <f>IF(Y$28=0,0,Y$28/ISI_fec!Y$28)</f>
        <v>0.73003013840797482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1.3073026901455636</v>
      </c>
      <c r="C145" s="277">
        <f>IF(C$35=0,0,C$35/ISI_fec!C$35)</f>
        <v>1.1426793980707783</v>
      </c>
      <c r="D145" s="277">
        <f>IF(D$35=0,0,D$35/ISI_fec!D$35)</f>
        <v>1.1694455607830947</v>
      </c>
      <c r="E145" s="277">
        <f>IF(E$35=0,0,E$35/ISI_fec!E$35)</f>
        <v>1.032904261034336</v>
      </c>
      <c r="F145" s="277">
        <f>IF(F$35=0,0,F$35/ISI_fec!F$35)</f>
        <v>0.95825508253445235</v>
      </c>
      <c r="G145" s="277">
        <f>IF(G$35=0,0,G$35/ISI_fec!G$35)</f>
        <v>1.0486255514671883</v>
      </c>
      <c r="H145" s="277">
        <f>IF(H$35=0,0,H$35/ISI_fec!H$35)</f>
        <v>1.05546544836375</v>
      </c>
      <c r="I145" s="277">
        <f>IF(I$35=0,0,I$35/ISI_fec!I$35)</f>
        <v>1.0291784133012343</v>
      </c>
      <c r="J145" s="277">
        <f>IF(J$35=0,0,J$35/ISI_fec!J$35)</f>
        <v>1.0968182230479984</v>
      </c>
      <c r="K145" s="277">
        <f>IF(K$35=0,0,K$35/ISI_fec!K$35)</f>
        <v>1.0616033181829205</v>
      </c>
      <c r="L145" s="277">
        <f>IF(L$35=0,0,L$35/ISI_fec!L$35)</f>
        <v>1.0452165760346381</v>
      </c>
      <c r="M145" s="277">
        <f>IF(M$35=0,0,M$35/ISI_fec!M$35)</f>
        <v>0.72585719983393326</v>
      </c>
      <c r="N145" s="277">
        <f>IF(N$35=0,0,N$35/ISI_fec!N$35)</f>
        <v>0.70317405693266977</v>
      </c>
      <c r="O145" s="277">
        <f>IF(O$35=0,0,O$35/ISI_fec!O$35)</f>
        <v>0.72459591902954001</v>
      </c>
      <c r="P145" s="277">
        <f>IF(P$35=0,0,P$35/ISI_fec!P$35)</f>
        <v>0.80512519787817405</v>
      </c>
      <c r="Q145" s="277">
        <f>IF(Q$35=0,0,Q$35/ISI_fec!Q$35)</f>
        <v>0.87703030432382634</v>
      </c>
      <c r="R145" s="277">
        <f>IF(R$35=0,0,R$35/ISI_fec!R$35)</f>
        <v>0.99179997461754765</v>
      </c>
      <c r="S145" s="277">
        <f>IF(S$35=0,0,S$35/ISI_fec!S$35)</f>
        <v>1.0203168124990289</v>
      </c>
      <c r="T145" s="277">
        <f>IF(T$35=0,0,T$35/ISI_fec!T$35)</f>
        <v>1.1139476124894516</v>
      </c>
      <c r="U145" s="277">
        <f>IF(U$35=0,0,U$35/ISI_fec!U$35)</f>
        <v>1.1791827131499726</v>
      </c>
      <c r="V145" s="277">
        <f>IF(V$35=0,0,V$35/ISI_fec!V$35)</f>
        <v>1.2020657454277963</v>
      </c>
      <c r="W145" s="277">
        <f>IF(W$35=0,0,W$35/ISI_fec!W$35)</f>
        <v>1.0764319630223</v>
      </c>
      <c r="X145" s="277">
        <f>IF(X$35=0,0,X$35/ISI_fec!X$35)</f>
        <v>1.0471661737798277</v>
      </c>
      <c r="Y145" s="277">
        <f>IF(Y$35=0,0,Y$35/ISI_fec!Y$35)</f>
        <v>1.1154990049698825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432</v>
      </c>
      <c r="B147" s="272">
        <f>IF(B$54=0,0,(B$54-B$96)/ISI_fec!B$54)</f>
        <v>0.47390009040180231</v>
      </c>
      <c r="C147" s="272">
        <f>IF(C$54=0,0,(C$54-C$96)/ISI_fec!C$54)</f>
        <v>0.54951880952068211</v>
      </c>
      <c r="D147" s="272">
        <f>IF(D$54=0,0,(D$54-D$96)/ISI_fec!D$54)</f>
        <v>0.56313260059280434</v>
      </c>
      <c r="E147" s="272">
        <f>IF(E$54=0,0,(E$54-E$96)/ISI_fec!E$54)</f>
        <v>0.49872481026583176</v>
      </c>
      <c r="F147" s="272">
        <f>IF(F$54=0,0,(F$54-F$96)/ISI_fec!F$54)</f>
        <v>0.46749261573409018</v>
      </c>
      <c r="G147" s="272">
        <f>IF(G$54=0,0,(G$54-G$96)/ISI_fec!G$54)</f>
        <v>0.56914001772213896</v>
      </c>
      <c r="H147" s="272">
        <f>IF(H$54=0,0,(H$54-H$96)/ISI_fec!H$54)</f>
        <v>0.60486722381689539</v>
      </c>
      <c r="I147" s="272">
        <f>IF(I$54=0,0,(I$54-I$96)/ISI_fec!I$54)</f>
        <v>0.5927240337287194</v>
      </c>
      <c r="J147" s="272">
        <f>IF(J$54=0,0,(J$54-J$96)/ISI_fec!J$54)</f>
        <v>0.6646885117000263</v>
      </c>
      <c r="K147" s="272">
        <f>IF(K$54=0,0,(K$54-K$96)/ISI_fec!K$54)</f>
        <v>0.7347325410798381</v>
      </c>
      <c r="L147" s="272">
        <f>IF(L$54=0,0,(L$54-L$96)/ISI_fec!L$54)</f>
        <v>0.72646479932018349</v>
      </c>
      <c r="M147" s="272">
        <f>IF(M$54=0,0,(M$54-M$96)/ISI_fec!M$54)</f>
        <v>0.47886119726603238</v>
      </c>
      <c r="N147" s="272">
        <f>IF(N$54=0,0,(N$54-N$96)/ISI_fec!N$54)</f>
        <v>0.46497776700019033</v>
      </c>
      <c r="O147" s="272">
        <f>IF(O$54=0,0,(O$54-O$96)/ISI_fec!O$54)</f>
        <v>0.46214292669339935</v>
      </c>
      <c r="P147" s="272">
        <f>IF(P$54=0,0,(P$54-P$96)/ISI_fec!P$54)</f>
        <v>0.480487435563202</v>
      </c>
      <c r="Q147" s="272">
        <f>IF(Q$54=0,0,(Q$54-Q$96)/ISI_fec!Q$54)</f>
        <v>0.49841309483943563</v>
      </c>
      <c r="R147" s="272">
        <f>IF(R$54=0,0,(R$54-R$96)/ISI_fec!R$54)</f>
        <v>0.50719329215907094</v>
      </c>
      <c r="S147" s="272">
        <f>IF(S$54=0,0,(S$54-S$96)/ISI_fec!S$54)</f>
        <v>0.55742018857528708</v>
      </c>
      <c r="T147" s="272">
        <f>IF(T$54=0,0,(T$54-T$96)/ISI_fec!T$54)</f>
        <v>0.5731119395053752</v>
      </c>
      <c r="U147" s="272">
        <f>IF(U$54=0,0,(U$54-U$96)/ISI_fec!U$54)</f>
        <v>0.6017003481510601</v>
      </c>
      <c r="V147" s="272">
        <f>IF(V$54=0,0,(V$54-V$96)/ISI_fec!V$54)</f>
        <v>0.67831283561857103</v>
      </c>
      <c r="W147" s="272">
        <f>IF(W$54=0,0,(W$54-W$96)/ISI_fec!W$54)</f>
        <v>0.59371812951749781</v>
      </c>
      <c r="X147" s="272">
        <f>IF(X$54=0,0,(X$54-X$96)/ISI_fec!X$54)</f>
        <v>0.54535362800028808</v>
      </c>
      <c r="Y147" s="272">
        <f>IF(Y$54=0,0,(Y$54-Y$96)/ISI_fec!Y$54)</f>
        <v>0.5721984479301917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</v>
      </c>
      <c r="C148" s="273">
        <f>IF(C$55=0,0,C$55/ISI_fec!C$55)</f>
        <v>0</v>
      </c>
      <c r="D148" s="273">
        <f>IF(D$55=0,0,D$55/ISI_fec!D$55)</f>
        <v>0</v>
      </c>
      <c r="E148" s="273">
        <f>IF(E$55=0,0,E$55/ISI_fec!E$55)</f>
        <v>0</v>
      </c>
      <c r="F148" s="273">
        <f>IF(F$55=0,0,F$55/ISI_fec!F$55)</f>
        <v>0</v>
      </c>
      <c r="G148" s="273">
        <f>IF(G$55=0,0,G$55/ISI_fec!G$55)</f>
        <v>0</v>
      </c>
      <c r="H148" s="273">
        <f>IF(H$55=0,0,H$55/ISI_fec!H$55)</f>
        <v>0</v>
      </c>
      <c r="I148" s="273">
        <f>IF(I$55=0,0,I$55/ISI_fec!I$55)</f>
        <v>0</v>
      </c>
      <c r="J148" s="273">
        <f>IF(J$55=0,0,J$55/ISI_fec!J$55)</f>
        <v>0</v>
      </c>
      <c r="K148" s="273">
        <f>IF(K$55=0,0,K$55/ISI_fec!K$55)</f>
        <v>0</v>
      </c>
      <c r="L148" s="273">
        <f>IF(L$55=0,0,L$55/ISI_fec!L$55)</f>
        <v>0</v>
      </c>
      <c r="M148" s="273">
        <f>IF(M$55=0,0,M$55/ISI_fec!M$55)</f>
        <v>0</v>
      </c>
      <c r="N148" s="273">
        <f>IF(N$55=0,0,N$55/ISI_fec!N$55)</f>
        <v>0</v>
      </c>
      <c r="O148" s="273">
        <f>IF(O$55=0,0,O$55/ISI_fec!O$55)</f>
        <v>0</v>
      </c>
      <c r="P148" s="273">
        <f>IF(P$55=0,0,P$55/ISI_fec!P$55)</f>
        <v>0</v>
      </c>
      <c r="Q148" s="273">
        <f>IF(Q$55=0,0,Q$55/ISI_fec!Q$55)</f>
        <v>0</v>
      </c>
      <c r="R148" s="273">
        <f>IF(R$55=0,0,R$55/ISI_fec!R$55)</f>
        <v>0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</v>
      </c>
      <c r="C149" s="274">
        <f>IF(C$56=0,0,C$56/ISI_fec!C$56)</f>
        <v>0</v>
      </c>
      <c r="D149" s="274">
        <f>IF(D$56=0,0,D$56/ISI_fec!D$56)</f>
        <v>0</v>
      </c>
      <c r="E149" s="274">
        <f>IF(E$56=0,0,E$56/ISI_fec!E$56)</f>
        <v>0</v>
      </c>
      <c r="F149" s="274">
        <f>IF(F$56=0,0,F$56/ISI_fec!F$56)</f>
        <v>0</v>
      </c>
      <c r="G149" s="274">
        <f>IF(G$56=0,0,G$56/ISI_fec!G$56)</f>
        <v>0</v>
      </c>
      <c r="H149" s="274">
        <f>IF(H$56=0,0,H$56/ISI_fec!H$56)</f>
        <v>0</v>
      </c>
      <c r="I149" s="274">
        <f>IF(I$56=0,0,I$56/ISI_fec!I$56)</f>
        <v>0</v>
      </c>
      <c r="J149" s="274">
        <f>IF(J$56=0,0,J$56/ISI_fec!J$56)</f>
        <v>0</v>
      </c>
      <c r="K149" s="274">
        <f>IF(K$56=0,0,K$56/ISI_fec!K$56)</f>
        <v>0</v>
      </c>
      <c r="L149" s="274">
        <f>IF(L$56=0,0,L$56/ISI_fec!L$56)</f>
        <v>0</v>
      </c>
      <c r="M149" s="274">
        <f>IF(M$56=0,0,M$56/ISI_fec!M$56)</f>
        <v>0</v>
      </c>
      <c r="N149" s="274">
        <f>IF(N$56=0,0,N$56/ISI_fec!N$56)</f>
        <v>0</v>
      </c>
      <c r="O149" s="274">
        <f>IF(O$56=0,0,O$56/ISI_fec!O$56)</f>
        <v>0</v>
      </c>
      <c r="P149" s="274">
        <f>IF(P$56=0,0,P$56/ISI_fec!P$56)</f>
        <v>0</v>
      </c>
      <c r="Q149" s="274">
        <f>IF(Q$56=0,0,Q$56/ISI_fec!Q$56)</f>
        <v>0</v>
      </c>
      <c r="R149" s="274">
        <f>IF(R$56=0,0,R$56/ISI_fec!R$56)</f>
        <v>0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</v>
      </c>
      <c r="C150" s="274">
        <f>IF(C$57=0,0,C$57/ISI_fec!C$57)</f>
        <v>0</v>
      </c>
      <c r="D150" s="274">
        <f>IF(D$57=0,0,D$57/ISI_fec!D$57)</f>
        <v>0</v>
      </c>
      <c r="E150" s="274">
        <f>IF(E$57=0,0,E$57/ISI_fec!E$57)</f>
        <v>0</v>
      </c>
      <c r="F150" s="274">
        <f>IF(F$57=0,0,F$57/ISI_fec!F$57)</f>
        <v>0</v>
      </c>
      <c r="G150" s="274">
        <f>IF(G$57=0,0,G$57/ISI_fec!G$57)</f>
        <v>0</v>
      </c>
      <c r="H150" s="274">
        <f>IF(H$57=0,0,H$57/ISI_fec!H$57)</f>
        <v>0</v>
      </c>
      <c r="I150" s="274">
        <f>IF(I$57=0,0,I$57/ISI_fec!I$57)</f>
        <v>0</v>
      </c>
      <c r="J150" s="274">
        <f>IF(J$57=0,0,J$57/ISI_fec!J$57)</f>
        <v>0</v>
      </c>
      <c r="K150" s="274">
        <f>IF(K$57=0,0,K$57/ISI_fec!K$57)</f>
        <v>0</v>
      </c>
      <c r="L150" s="274">
        <f>IF(L$57=0,0,L$57/ISI_fec!L$57)</f>
        <v>0</v>
      </c>
      <c r="M150" s="274">
        <f>IF(M$57=0,0,M$57/ISI_fec!M$57)</f>
        <v>0</v>
      </c>
      <c r="N150" s="274">
        <f>IF(N$57=0,0,N$57/ISI_fec!N$57)</f>
        <v>0</v>
      </c>
      <c r="O150" s="274">
        <f>IF(O$57=0,0,O$57/ISI_fec!O$57)</f>
        <v>0</v>
      </c>
      <c r="P150" s="274">
        <f>IF(P$57=0,0,P$57/ISI_fec!P$57)</f>
        <v>0</v>
      </c>
      <c r="Q150" s="274">
        <f>IF(Q$57=0,0,Q$57/ISI_fec!Q$57)</f>
        <v>0</v>
      </c>
      <c r="R150" s="274">
        <f>IF(R$57=0,0,R$57/ISI_fec!R$57)</f>
        <v>0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</v>
      </c>
      <c r="C151" s="274">
        <f>IF(C$58=0,0,C$58/ISI_fec!C$58)</f>
        <v>0</v>
      </c>
      <c r="D151" s="274">
        <f>IF(D$58=0,0,D$58/ISI_fec!D$58)</f>
        <v>0</v>
      </c>
      <c r="E151" s="274">
        <f>IF(E$58=0,0,E$58/ISI_fec!E$58)</f>
        <v>0</v>
      </c>
      <c r="F151" s="274">
        <f>IF(F$58=0,0,F$58/ISI_fec!F$58)</f>
        <v>0</v>
      </c>
      <c r="G151" s="274">
        <f>IF(G$58=0,0,G$58/ISI_fec!G$58)</f>
        <v>0</v>
      </c>
      <c r="H151" s="274">
        <f>IF(H$58=0,0,H$58/ISI_fec!H$58)</f>
        <v>0</v>
      </c>
      <c r="I151" s="274">
        <f>IF(I$58=0,0,I$58/ISI_fec!I$58)</f>
        <v>0</v>
      </c>
      <c r="J151" s="274">
        <f>IF(J$58=0,0,J$58/ISI_fec!J$58)</f>
        <v>0</v>
      </c>
      <c r="K151" s="274">
        <f>IF(K$58=0,0,K$58/ISI_fec!K$58)</f>
        <v>0</v>
      </c>
      <c r="L151" s="274">
        <f>IF(L$58=0,0,L$58/ISI_fec!L$58)</f>
        <v>0</v>
      </c>
      <c r="M151" s="274">
        <f>IF(M$58=0,0,M$58/ISI_fec!M$58)</f>
        <v>0</v>
      </c>
      <c r="N151" s="274">
        <f>IF(N$58=0,0,N$58/ISI_fec!N$58)</f>
        <v>0</v>
      </c>
      <c r="O151" s="274">
        <f>IF(O$58=0,0,O$58/ISI_fec!O$58)</f>
        <v>0</v>
      </c>
      <c r="P151" s="274">
        <f>IF(P$58=0,0,P$58/ISI_fec!P$58)</f>
        <v>0</v>
      </c>
      <c r="Q151" s="274">
        <f>IF(Q$58=0,0,Q$58/ISI_fec!Q$58)</f>
        <v>0</v>
      </c>
      <c r="R151" s="274">
        <f>IF(R$58=0,0,R$58/ISI_fec!R$58)</f>
        <v>0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0.43048040295497408</v>
      </c>
      <c r="C152" s="275">
        <f>IF(C$59=0,0,C$59/ISI_fec!C$59)</f>
        <v>0.57390676219897307</v>
      </c>
      <c r="D152" s="275">
        <f>IF(D$59=0,0,D$59/ISI_fec!D$59)</f>
        <v>0.58264807157011611</v>
      </c>
      <c r="E152" s="275">
        <f>IF(E$59=0,0,E$59/ISI_fec!E$59)</f>
        <v>0.51935668332303653</v>
      </c>
      <c r="F152" s="275">
        <f>IF(F$59=0,0,F$59/ISI_fec!F$59)</f>
        <v>0.48608236852155262</v>
      </c>
      <c r="G152" s="275">
        <f>IF(G$59=0,0,G$59/ISI_fec!G$59)</f>
        <v>0.69015020246763903</v>
      </c>
      <c r="H152" s="275">
        <f>IF(H$59=0,0,H$59/ISI_fec!H$59)</f>
        <v>0.74744884757170038</v>
      </c>
      <c r="I152" s="275">
        <f>IF(I$59=0,0,I$59/ISI_fec!I$59)</f>
        <v>0.72500389048667346</v>
      </c>
      <c r="J152" s="275">
        <f>IF(J$59=0,0,J$59/ISI_fec!J$59)</f>
        <v>0.85072885997788117</v>
      </c>
      <c r="K152" s="275">
        <f>IF(K$59=0,0,K$59/ISI_fec!K$59)</f>
        <v>1.0147958120806011</v>
      </c>
      <c r="L152" s="275">
        <f>IF(L$59=0,0,L$59/ISI_fec!L$59)</f>
        <v>1.0258649045024997</v>
      </c>
      <c r="M152" s="275">
        <f>IF(M$59=0,0,M$59/ISI_fec!M$59)</f>
        <v>0.5633745330280393</v>
      </c>
      <c r="N152" s="275">
        <f>IF(N$59=0,0,N$59/ISI_fec!N$59)</f>
        <v>0.5437569965487753</v>
      </c>
      <c r="O152" s="275">
        <f>IF(O$59=0,0,O$59/ISI_fec!O$59)</f>
        <v>0.54280412504542663</v>
      </c>
      <c r="P152" s="275">
        <f>IF(P$59=0,0,P$59/ISI_fec!P$59)</f>
        <v>0.56629901579141806</v>
      </c>
      <c r="Q152" s="275">
        <f>IF(Q$59=0,0,Q$59/ISI_fec!Q$59)</f>
        <v>0.58765701882149157</v>
      </c>
      <c r="R152" s="275">
        <f>IF(R$59=0,0,R$59/ISI_fec!R$59)</f>
        <v>0.57492646536096492</v>
      </c>
      <c r="S152" s="275">
        <f>IF(S$59=0,0,S$59/ISI_fec!S$59)</f>
        <v>0.65505039237029306</v>
      </c>
      <c r="T152" s="275">
        <f>IF(T$59=0,0,T$59/ISI_fec!T$59)</f>
        <v>0.72442448624667866</v>
      </c>
      <c r="U152" s="275">
        <f>IF(U$59=0,0,U$59/ISI_fec!U$59)</f>
        <v>0.74361105514897474</v>
      </c>
      <c r="V152" s="275">
        <f>IF(V$59=0,0,V$59/ISI_fec!V$59)</f>
        <v>0.88716532241480628</v>
      </c>
      <c r="W152" s="275">
        <f>IF(W$59=0,0,W$59/ISI_fec!W$59)</f>
        <v>0.74713690871675964</v>
      </c>
      <c r="X152" s="275">
        <f>IF(X$59=0,0,X$59/ISI_fec!X$59)</f>
        <v>0.67951786228720545</v>
      </c>
      <c r="Y152" s="275">
        <f>IF(Y$59=0,0,Y$59/ISI_fec!Y$59)</f>
        <v>0.7113168670776826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2.3912466618425778</v>
      </c>
      <c r="C153" s="276">
        <f>IF(C$65=0,0,C$65/ISI_fec!C$65)</f>
        <v>2.393038641993336</v>
      </c>
      <c r="D153" s="276">
        <f>IF(D$65=0,0,D$65/ISI_fec!D$65)</f>
        <v>2.3721867939501484</v>
      </c>
      <c r="E153" s="276">
        <f>IF(E$65=0,0,E$65/ISI_fec!E$65)</f>
        <v>2.3580988949723585</v>
      </c>
      <c r="F153" s="276">
        <f>IF(F$65=0,0,F$65/ISI_fec!F$65)</f>
        <v>2.3487948000000007</v>
      </c>
      <c r="G153" s="276">
        <f>IF(G$65=0,0,G$65/ISI_fec!G$65)</f>
        <v>2.3998667359970032</v>
      </c>
      <c r="H153" s="276">
        <f>IF(H$65=0,0,H$65/ISI_fec!H$65)</f>
        <v>2.407498131073377</v>
      </c>
      <c r="I153" s="276">
        <f>IF(I$65=0,0,I$65/ISI_fec!I$65)</f>
        <v>2.4216052674855071</v>
      </c>
      <c r="J153" s="276">
        <f>IF(J$65=0,0,J$65/ISI_fec!J$65)</f>
        <v>2.4333963440025221</v>
      </c>
      <c r="K153" s="276">
        <f>IF(K$65=0,0,K$65/ISI_fec!K$65)</f>
        <v>2.4231823464051563</v>
      </c>
      <c r="L153" s="276">
        <f>IF(L$65=0,0,L$65/ISI_fec!L$65)</f>
        <v>2.4029725240461435</v>
      </c>
      <c r="M153" s="276">
        <f>IF(M$65=0,0,M$65/ISI_fec!M$65)</f>
        <v>2.3723593217532342</v>
      </c>
      <c r="N153" s="276">
        <f>IF(N$65=0,0,N$65/ISI_fec!N$65)</f>
        <v>2.3669132045638919</v>
      </c>
      <c r="O153" s="276">
        <f>IF(O$65=0,0,O$65/ISI_fec!O$65)</f>
        <v>2.362669435557379</v>
      </c>
      <c r="P153" s="276">
        <f>IF(P$65=0,0,P$65/ISI_fec!P$65)</f>
        <v>2.3726938702212617</v>
      </c>
      <c r="Q153" s="276">
        <f>IF(Q$65=0,0,Q$65/ISI_fec!Q$65)</f>
        <v>2.4090352051140491</v>
      </c>
      <c r="R153" s="276">
        <f>IF(R$65=0,0,R$65/ISI_fec!R$65)</f>
        <v>2.4859304908967736</v>
      </c>
      <c r="S153" s="276">
        <f>IF(S$65=0,0,S$65/ISI_fec!S$65)</f>
        <v>2.5705979463477915</v>
      </c>
      <c r="T153" s="276">
        <f>IF(T$65=0,0,T$65/ISI_fec!T$65)</f>
        <v>2.3574145433888041</v>
      </c>
      <c r="U153" s="276">
        <f>IF(U$65=0,0,U$65/ISI_fec!U$65)</f>
        <v>2.4721117540500912</v>
      </c>
      <c r="V153" s="276">
        <f>IF(V$65=0,0,V$65/ISI_fec!V$65)</f>
        <v>2.5521923351937654</v>
      </c>
      <c r="W153" s="276">
        <f>IF(W$65=0,0,W$65/ISI_fec!W$65)</f>
        <v>2.4721975503382976</v>
      </c>
      <c r="X153" s="276">
        <f>IF(X$65=0,0,X$65/ISI_fec!X$65)</f>
        <v>2.3487719440047794</v>
      </c>
      <c r="Y153" s="276">
        <f>IF(Y$65=0,0,Y$65/ISI_fec!Y$65)</f>
        <v>2.2994809415160473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</v>
      </c>
      <c r="C154" s="276">
        <f>IF(C$71=0,0,C$71/ISI_fec!C$71)</f>
        <v>0</v>
      </c>
      <c r="D154" s="276">
        <f>IF(D$71=0,0,D$71/ISI_fec!D$71)</f>
        <v>0</v>
      </c>
      <c r="E154" s="276">
        <f>IF(E$71=0,0,E$71/ISI_fec!E$71)</f>
        <v>0</v>
      </c>
      <c r="F154" s="276">
        <f>IF(F$71=0,0,F$71/ISI_fec!F$71)</f>
        <v>0</v>
      </c>
      <c r="G154" s="276">
        <f>IF(G$71=0,0,G$71/ISI_fec!G$71)</f>
        <v>0</v>
      </c>
      <c r="H154" s="276">
        <f>IF(H$71=0,0,H$71/ISI_fec!H$71)</f>
        <v>0</v>
      </c>
      <c r="I154" s="276">
        <f>IF(I$71=0,0,I$71/ISI_fec!I$71)</f>
        <v>0</v>
      </c>
      <c r="J154" s="276">
        <f>IF(J$71=0,0,J$71/ISI_fec!J$71)</f>
        <v>0</v>
      </c>
      <c r="K154" s="276">
        <f>IF(K$71=0,0,K$71/ISI_fec!K$71)</f>
        <v>0</v>
      </c>
      <c r="L154" s="276">
        <f>IF(L$71=0,0,L$71/ISI_fec!L$71)</f>
        <v>0</v>
      </c>
      <c r="M154" s="276">
        <f>IF(M$71=0,0,M$71/ISI_fec!M$71)</f>
        <v>0</v>
      </c>
      <c r="N154" s="276">
        <f>IF(N$71=0,0,N$71/ISI_fec!N$71)</f>
        <v>0</v>
      </c>
      <c r="O154" s="276">
        <f>IF(O$71=0,0,O$71/ISI_fec!O$71)</f>
        <v>0</v>
      </c>
      <c r="P154" s="276">
        <f>IF(P$71=0,0,P$71/ISI_fec!P$71)</f>
        <v>0</v>
      </c>
      <c r="Q154" s="276">
        <f>IF(Q$71=0,0,Q$71/ISI_fec!Q$71)</f>
        <v>0</v>
      </c>
      <c r="R154" s="276">
        <f>IF(R$71=0,0,R$71/ISI_fec!R$71)</f>
        <v>0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0.45271934174862055</v>
      </c>
      <c r="C155" s="276">
        <f>IF(C$72=0,0,C$72/ISI_fec!C$72)</f>
        <v>0.70891408059607774</v>
      </c>
      <c r="D155" s="276">
        <f>IF(D$72=0,0,D$72/ISI_fec!D$72)</f>
        <v>0.67959704598384152</v>
      </c>
      <c r="E155" s="276">
        <f>IF(E$72=0,0,E$72/ISI_fec!E$72)</f>
        <v>0.54290828699865612</v>
      </c>
      <c r="F155" s="276">
        <f>IF(F$72=0,0,F$72/ISI_fec!F$72)</f>
        <v>0.50276306799340609</v>
      </c>
      <c r="G155" s="276">
        <f>IF(G$72=0,0,G$72/ISI_fec!G$72)</f>
        <v>0.69528528684562652</v>
      </c>
      <c r="H155" s="276">
        <f>IF(H$72=0,0,H$72/ISI_fec!H$72)</f>
        <v>0.7637186078418623</v>
      </c>
      <c r="I155" s="276">
        <f>IF(I$72=0,0,I$72/ISI_fec!I$72)</f>
        <v>0.74547935637918339</v>
      </c>
      <c r="J155" s="276">
        <f>IF(J$72=0,0,J$72/ISI_fec!J$72)</f>
        <v>0.86753267204927653</v>
      </c>
      <c r="K155" s="276">
        <f>IF(K$72=0,0,K$72/ISI_fec!K$72)</f>
        <v>1.03356710306838</v>
      </c>
      <c r="L155" s="276">
        <f>IF(L$72=0,0,L$72/ISI_fec!L$72)</f>
        <v>1.0377384465659023</v>
      </c>
      <c r="M155" s="276">
        <f>IF(M$72=0,0,M$72/ISI_fec!M$72)</f>
        <v>0.5995693340788556</v>
      </c>
      <c r="N155" s="276">
        <f>IF(N$72=0,0,N$72/ISI_fec!N$72)</f>
        <v>0.57310511886384985</v>
      </c>
      <c r="O155" s="276">
        <f>IF(O$72=0,0,O$72/ISI_fec!O$72)</f>
        <v>0.5678540835806114</v>
      </c>
      <c r="P155" s="276">
        <f>IF(P$72=0,0,P$72/ISI_fec!P$72)</f>
        <v>0.58312040109054353</v>
      </c>
      <c r="Q155" s="276">
        <f>IF(Q$72=0,0,Q$72/ISI_fec!Q$72)</f>
        <v>0.60214215154906814</v>
      </c>
      <c r="R155" s="276">
        <f>IF(R$72=0,0,R$72/ISI_fec!R$72)</f>
        <v>0.5879978874008559</v>
      </c>
      <c r="S155" s="276">
        <f>IF(S$72=0,0,S$72/ISI_fec!S$72)</f>
        <v>0.67155401403681891</v>
      </c>
      <c r="T155" s="276">
        <f>IF(T$72=0,0,T$72/ISI_fec!T$72)</f>
        <v>0.73765819695107704</v>
      </c>
      <c r="U155" s="276">
        <f>IF(U$72=0,0,U$72/ISI_fec!U$72)</f>
        <v>0.75632629823821695</v>
      </c>
      <c r="V155" s="276">
        <f>IF(V$72=0,0,V$72/ISI_fec!V$72)</f>
        <v>0.89771696683190549</v>
      </c>
      <c r="W155" s="276">
        <f>IF(W$72=0,0,W$72/ISI_fec!W$72)</f>
        <v>0.75836685417129612</v>
      </c>
      <c r="X155" s="276">
        <f>IF(X$72=0,0,X$72/ISI_fec!X$72)</f>
        <v>0.69002095874007163</v>
      </c>
      <c r="Y155" s="276">
        <f>IF(Y$72=0,0,Y$72/ISI_fec!Y$72)</f>
        <v>0.73003013840797482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1.307302690145564</v>
      </c>
      <c r="C156" s="277">
        <f>IF(C$79=0,0,C$79/ISI_fec!C$79)</f>
        <v>1.1426793980707788</v>
      </c>
      <c r="D156" s="277">
        <f>IF(D$79=0,0,D$79/ISI_fec!D$79)</f>
        <v>1.1694455607830954</v>
      </c>
      <c r="E156" s="277">
        <f>IF(E$79=0,0,E$79/ISI_fec!E$79)</f>
        <v>1.032904261034336</v>
      </c>
      <c r="F156" s="277">
        <f>IF(F$79=0,0,F$79/ISI_fec!F$79)</f>
        <v>0.95825508253445257</v>
      </c>
      <c r="G156" s="277">
        <f>IF(G$79=0,0,G$79/ISI_fec!G$79)</f>
        <v>1.0486255514671887</v>
      </c>
      <c r="H156" s="277">
        <f>IF(H$79=0,0,H$79/ISI_fec!H$79)</f>
        <v>1.0554654483637502</v>
      </c>
      <c r="I156" s="277">
        <f>IF(I$79=0,0,I$79/ISI_fec!I$79)</f>
        <v>1.0291784133012345</v>
      </c>
      <c r="J156" s="277">
        <f>IF(J$79=0,0,J$79/ISI_fec!J$79)</f>
        <v>1.0968182230479984</v>
      </c>
      <c r="K156" s="277">
        <f>IF(K$79=0,0,K$79/ISI_fec!K$79)</f>
        <v>1.0616033181829205</v>
      </c>
      <c r="L156" s="277">
        <f>IF(L$79=0,0,L$79/ISI_fec!L$79)</f>
        <v>1.0452165760346381</v>
      </c>
      <c r="M156" s="277">
        <f>IF(M$79=0,0,M$79/ISI_fec!M$79)</f>
        <v>0.72585719983393338</v>
      </c>
      <c r="N156" s="277">
        <f>IF(N$79=0,0,N$79/ISI_fec!N$79)</f>
        <v>0.70317405693266988</v>
      </c>
      <c r="O156" s="277">
        <f>IF(O$79=0,0,O$79/ISI_fec!O$79)</f>
        <v>0.7245959190295399</v>
      </c>
      <c r="P156" s="277">
        <f>IF(P$79=0,0,P$79/ISI_fec!P$79)</f>
        <v>0.80512519787817394</v>
      </c>
      <c r="Q156" s="277">
        <f>IF(Q$79=0,0,Q$79/ISI_fec!Q$79)</f>
        <v>0.87703030432382678</v>
      </c>
      <c r="R156" s="277">
        <f>IF(R$79=0,0,R$79/ISI_fec!R$79)</f>
        <v>0.99179997461754787</v>
      </c>
      <c r="S156" s="277">
        <f>IF(S$79=0,0,S$79/ISI_fec!S$79)</f>
        <v>1.0203168124990292</v>
      </c>
      <c r="T156" s="277">
        <f>IF(T$79=0,0,T$79/ISI_fec!T$79)</f>
        <v>1.1139476124894521</v>
      </c>
      <c r="U156" s="277">
        <f>IF(U$79=0,0,U$79/ISI_fec!U$79)</f>
        <v>1.1791827131499735</v>
      </c>
      <c r="V156" s="277">
        <f>IF(V$79=0,0,V$79/ISI_fec!V$79)</f>
        <v>1.202065745427797</v>
      </c>
      <c r="W156" s="277">
        <f>IF(W$79=0,0,W$79/ISI_fec!W$79)</f>
        <v>1.0764319630223</v>
      </c>
      <c r="X156" s="277">
        <f>IF(X$79=0,0,X$79/ISI_fec!X$79)</f>
        <v>1.0471661737798279</v>
      </c>
      <c r="Y156" s="277">
        <f>IF(Y$79=0,0,Y$79/ISI_fec!Y$79)</f>
        <v>1.1154990049698832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FR: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2" customHeight="1" x14ac:dyDescent="0.25">
      <c r="A3" s="30" t="s">
        <v>57</v>
      </c>
      <c r="B3" s="203">
        <f t="shared" ref="B3:Y3" si="0">SUM(B4:B5,B8)</f>
        <v>2705.3776615234856</v>
      </c>
      <c r="C3" s="203">
        <f t="shared" si="0"/>
        <v>2367.2490533983737</v>
      </c>
      <c r="D3" s="203">
        <f t="shared" si="0"/>
        <v>2092.53784912538</v>
      </c>
      <c r="E3" s="203">
        <f t="shared" si="0"/>
        <v>1955.7037404942939</v>
      </c>
      <c r="F3" s="203">
        <f t="shared" si="0"/>
        <v>2223.6350981274404</v>
      </c>
      <c r="G3" s="203">
        <f t="shared" si="0"/>
        <v>2302.6397446160213</v>
      </c>
      <c r="H3" s="203">
        <f t="shared" si="0"/>
        <v>2229.7312282999751</v>
      </c>
      <c r="I3" s="203">
        <f t="shared" si="0"/>
        <v>2510.1849763033265</v>
      </c>
      <c r="J3" s="203">
        <f t="shared" si="0"/>
        <v>2545.811810455943</v>
      </c>
      <c r="K3" s="203">
        <f t="shared" si="0"/>
        <v>2405.7166770951389</v>
      </c>
      <c r="L3" s="203">
        <f t="shared" si="0"/>
        <v>2569.7746686806486</v>
      </c>
      <c r="M3" s="203">
        <f t="shared" si="0"/>
        <v>2813.6631860854586</v>
      </c>
      <c r="N3" s="203">
        <f t="shared" si="0"/>
        <v>3020.4394497413755</v>
      </c>
      <c r="O3" s="203">
        <f t="shared" si="0"/>
        <v>2963.226306440512</v>
      </c>
      <c r="P3" s="203">
        <f t="shared" si="0"/>
        <v>3158.0204899534929</v>
      </c>
      <c r="Q3" s="203">
        <f t="shared" si="0"/>
        <v>3422.9330138284176</v>
      </c>
      <c r="R3" s="203">
        <f t="shared" si="0"/>
        <v>3215.9390894802577</v>
      </c>
      <c r="S3" s="203">
        <f t="shared" si="0"/>
        <v>3063.8687433754999</v>
      </c>
      <c r="T3" s="203">
        <f t="shared" si="0"/>
        <v>2527.4108598897419</v>
      </c>
      <c r="U3" s="203">
        <f t="shared" si="0"/>
        <v>2446.8330847557231</v>
      </c>
      <c r="V3" s="203">
        <f t="shared" si="0"/>
        <v>2007.0939007425095</v>
      </c>
      <c r="W3" s="203">
        <f t="shared" si="0"/>
        <v>2216.8730213356143</v>
      </c>
      <c r="X3" s="203">
        <f t="shared" si="0"/>
        <v>3522.7674003423695</v>
      </c>
      <c r="Y3" s="203">
        <f t="shared" si="0"/>
        <v>3412.7097177769665</v>
      </c>
      <c r="DA3" s="112"/>
    </row>
    <row r="4" spans="1:105" ht="12" customHeight="1" x14ac:dyDescent="0.25">
      <c r="A4" s="50" t="s">
        <v>45</v>
      </c>
      <c r="B4" s="241">
        <v>110.6842754087117</v>
      </c>
      <c r="C4" s="241">
        <v>96.850524758087644</v>
      </c>
      <c r="D4" s="241">
        <v>85.611350640530901</v>
      </c>
      <c r="E4" s="241">
        <v>126.74352619811491</v>
      </c>
      <c r="F4" s="241">
        <v>132.73738601516271</v>
      </c>
      <c r="G4" s="241">
        <v>209.94054426969609</v>
      </c>
      <c r="H4" s="241">
        <v>183.92645400510071</v>
      </c>
      <c r="I4" s="241">
        <v>207.06057112558659</v>
      </c>
      <c r="J4" s="241">
        <v>209.99936356386371</v>
      </c>
      <c r="K4" s="241">
        <v>142.34261385377039</v>
      </c>
      <c r="L4" s="241">
        <v>152.33619900436341</v>
      </c>
      <c r="M4" s="241">
        <v>163.54166109607081</v>
      </c>
      <c r="N4" s="241">
        <v>172.53684261106491</v>
      </c>
      <c r="O4" s="241">
        <v>166.17883516556179</v>
      </c>
      <c r="P4" s="241">
        <v>189.22216581105559</v>
      </c>
      <c r="Q4" s="241">
        <v>215.61486009960049</v>
      </c>
      <c r="R4" s="241">
        <v>194.87776973405741</v>
      </c>
      <c r="S4" s="241">
        <v>207.09282362174679</v>
      </c>
      <c r="T4" s="241">
        <v>162.26475187197261</v>
      </c>
      <c r="U4" s="241">
        <v>168.31529803505549</v>
      </c>
      <c r="V4" s="241">
        <v>117.8829558094572</v>
      </c>
      <c r="W4" s="241">
        <v>120.4293619993844</v>
      </c>
      <c r="X4" s="241">
        <v>245.3958076375323</v>
      </c>
      <c r="Y4" s="241">
        <v>151.79357525241161</v>
      </c>
      <c r="DA4" s="83" t="s">
        <v>433</v>
      </c>
    </row>
    <row r="5" spans="1:105" ht="12" customHeight="1" x14ac:dyDescent="0.25">
      <c r="A5" s="107" t="s">
        <v>58</v>
      </c>
      <c r="B5" s="282">
        <f t="shared" ref="B5:Y5" si="1">SUM(B6:B7)</f>
        <v>2008.4549309882773</v>
      </c>
      <c r="C5" s="282">
        <f t="shared" si="1"/>
        <v>1757.4304326508982</v>
      </c>
      <c r="D5" s="282">
        <f t="shared" si="1"/>
        <v>1553.4866060026382</v>
      </c>
      <c r="E5" s="282">
        <f t="shared" si="1"/>
        <v>1451.9018460942091</v>
      </c>
      <c r="F5" s="282">
        <f t="shared" si="1"/>
        <v>1650.8123583151314</v>
      </c>
      <c r="G5" s="282">
        <f t="shared" si="1"/>
        <v>1709.4648984272646</v>
      </c>
      <c r="H5" s="282">
        <f t="shared" si="1"/>
        <v>1655.3380860459054</v>
      </c>
      <c r="I5" s="282">
        <f t="shared" si="1"/>
        <v>1863.5451401302787</v>
      </c>
      <c r="J5" s="282">
        <f t="shared" si="1"/>
        <v>1889.9942720747736</v>
      </c>
      <c r="K5" s="282">
        <f t="shared" si="1"/>
        <v>1281.0835246839331</v>
      </c>
      <c r="L5" s="282">
        <f t="shared" si="1"/>
        <v>1371.0257910392709</v>
      </c>
      <c r="M5" s="282">
        <f t="shared" si="1"/>
        <v>1471.8749498646366</v>
      </c>
      <c r="N5" s="282">
        <f t="shared" si="1"/>
        <v>1552.8315834995847</v>
      </c>
      <c r="O5" s="282">
        <f t="shared" si="1"/>
        <v>1495.6095164900562</v>
      </c>
      <c r="P5" s="282">
        <f t="shared" si="1"/>
        <v>1702.9994922995002</v>
      </c>
      <c r="Q5" s="282">
        <f t="shared" si="1"/>
        <v>1940.5337408964044</v>
      </c>
      <c r="R5" s="282">
        <f t="shared" si="1"/>
        <v>1753.8999276065163</v>
      </c>
      <c r="S5" s="282">
        <f t="shared" si="1"/>
        <v>1863.8354125957217</v>
      </c>
      <c r="T5" s="282">
        <f t="shared" si="1"/>
        <v>1460.3827668477529</v>
      </c>
      <c r="U5" s="282">
        <f t="shared" si="1"/>
        <v>1514.8376823154999</v>
      </c>
      <c r="V5" s="282">
        <f t="shared" si="1"/>
        <v>1060.9466022851152</v>
      </c>
      <c r="W5" s="282">
        <f t="shared" si="1"/>
        <v>1083.8642579944599</v>
      </c>
      <c r="X5" s="282">
        <f t="shared" si="1"/>
        <v>2208.5622687377909</v>
      </c>
      <c r="Y5" s="282">
        <f t="shared" si="1"/>
        <v>1366.1421772717042</v>
      </c>
      <c r="DA5" s="94"/>
    </row>
    <row r="6" spans="1:105" ht="12" customHeight="1" x14ac:dyDescent="0.25">
      <c r="A6" s="99" t="s">
        <v>46</v>
      </c>
      <c r="B6" s="282">
        <v>1349.851238867391</v>
      </c>
      <c r="C6" s="282">
        <v>1213.0630678938801</v>
      </c>
      <c r="D6" s="282">
        <v>1064.3230819135681</v>
      </c>
      <c r="E6" s="282">
        <v>1008.6555702877361</v>
      </c>
      <c r="F6" s="282">
        <v>1156.377640432846</v>
      </c>
      <c r="G6" s="282">
        <v>1209.1217849950349</v>
      </c>
      <c r="H6" s="282">
        <v>1159.3596116821709</v>
      </c>
      <c r="I6" s="282">
        <v>1298.7353040652681</v>
      </c>
      <c r="J6" s="282">
        <v>1305.862960839097</v>
      </c>
      <c r="K6" s="282">
        <v>964.67993170285024</v>
      </c>
      <c r="L6" s="282">
        <v>962.79445280794482</v>
      </c>
      <c r="M6" s="282">
        <v>999.4637541480181</v>
      </c>
      <c r="N6" s="282">
        <v>1067.0500628531411</v>
      </c>
      <c r="O6" s="282">
        <v>1042.411272634374</v>
      </c>
      <c r="P6" s="282">
        <v>1202.582509611995</v>
      </c>
      <c r="Q6" s="282">
        <v>1429.866966976298</v>
      </c>
      <c r="R6" s="282">
        <v>1299.212179050794</v>
      </c>
      <c r="S6" s="282">
        <v>1364.199243481248</v>
      </c>
      <c r="T6" s="282">
        <v>1043.804451662485</v>
      </c>
      <c r="U6" s="282">
        <v>1091.8129175533891</v>
      </c>
      <c r="V6" s="282">
        <v>770.70345554563539</v>
      </c>
      <c r="W6" s="282">
        <v>787.86059552745621</v>
      </c>
      <c r="X6" s="282">
        <v>1580.4765696601621</v>
      </c>
      <c r="Y6" s="282">
        <v>702.75839820932913</v>
      </c>
      <c r="DA6" s="94" t="s">
        <v>434</v>
      </c>
    </row>
    <row r="7" spans="1:105" ht="12" customHeight="1" x14ac:dyDescent="0.25">
      <c r="A7" s="99" t="s">
        <v>80</v>
      </c>
      <c r="B7" s="282">
        <v>658.60369212088631</v>
      </c>
      <c r="C7" s="282">
        <v>544.36736475701809</v>
      </c>
      <c r="D7" s="282">
        <v>489.16352408907011</v>
      </c>
      <c r="E7" s="282">
        <v>443.24627580647302</v>
      </c>
      <c r="F7" s="282">
        <v>494.43471788228538</v>
      </c>
      <c r="G7" s="282">
        <v>500.34311343222981</v>
      </c>
      <c r="H7" s="282">
        <v>495.97847436373439</v>
      </c>
      <c r="I7" s="282">
        <v>564.80983606501059</v>
      </c>
      <c r="J7" s="282">
        <v>584.13131123567655</v>
      </c>
      <c r="K7" s="282">
        <v>316.40359298108291</v>
      </c>
      <c r="L7" s="282">
        <v>408.23133823132599</v>
      </c>
      <c r="M7" s="282">
        <v>472.41119571661852</v>
      </c>
      <c r="N7" s="282">
        <v>485.7815206464436</v>
      </c>
      <c r="O7" s="282">
        <v>453.19824385568222</v>
      </c>
      <c r="P7" s="282">
        <v>500.4169826875052</v>
      </c>
      <c r="Q7" s="282">
        <v>510.66677392010638</v>
      </c>
      <c r="R7" s="282">
        <v>454.68774855572218</v>
      </c>
      <c r="S7" s="282">
        <v>499.63616911447372</v>
      </c>
      <c r="T7" s="282">
        <v>416.57831518526791</v>
      </c>
      <c r="U7" s="282">
        <v>423.02476476211092</v>
      </c>
      <c r="V7" s="282">
        <v>290.24314673947981</v>
      </c>
      <c r="W7" s="282">
        <v>296.00366246700372</v>
      </c>
      <c r="X7" s="282">
        <v>628.08569907762876</v>
      </c>
      <c r="Y7" s="282">
        <v>663.38377906237508</v>
      </c>
      <c r="DA7" s="94" t="s">
        <v>435</v>
      </c>
    </row>
    <row r="8" spans="1:105" ht="12" customHeight="1" x14ac:dyDescent="0.25">
      <c r="A8" s="49" t="s">
        <v>47</v>
      </c>
      <c r="B8" s="242">
        <v>586.23845512649677</v>
      </c>
      <c r="C8" s="242">
        <v>512.96809598938785</v>
      </c>
      <c r="D8" s="242">
        <v>453.43989248221101</v>
      </c>
      <c r="E8" s="242">
        <v>377.05836820196993</v>
      </c>
      <c r="F8" s="242">
        <v>440.08535379714641</v>
      </c>
      <c r="G8" s="242">
        <v>383.2343019190605</v>
      </c>
      <c r="H8" s="242">
        <v>390.46668824896909</v>
      </c>
      <c r="I8" s="242">
        <v>439.57926504746138</v>
      </c>
      <c r="J8" s="242">
        <v>445.81817481730542</v>
      </c>
      <c r="K8" s="242">
        <v>982.29053855743564</v>
      </c>
      <c r="L8" s="242">
        <v>1046.4126786370141</v>
      </c>
      <c r="M8" s="242">
        <v>1178.246575124751</v>
      </c>
      <c r="N8" s="242">
        <v>1295.0710236307259</v>
      </c>
      <c r="O8" s="242">
        <v>1301.4379547848939</v>
      </c>
      <c r="P8" s="242">
        <v>1265.798831842937</v>
      </c>
      <c r="Q8" s="242">
        <v>1266.784412832413</v>
      </c>
      <c r="R8" s="242">
        <v>1267.161392139684</v>
      </c>
      <c r="S8" s="242">
        <v>992.94050715803132</v>
      </c>
      <c r="T8" s="242">
        <v>904.7633411700167</v>
      </c>
      <c r="U8" s="242">
        <v>763.68010440516775</v>
      </c>
      <c r="V8" s="242">
        <v>828.26434264793716</v>
      </c>
      <c r="W8" s="242">
        <v>1012.57940134177</v>
      </c>
      <c r="X8" s="242">
        <v>1068.8093239670461</v>
      </c>
      <c r="Y8" s="242">
        <v>1894.773965252851</v>
      </c>
      <c r="DA8" s="84" t="s">
        <v>436</v>
      </c>
    </row>
    <row r="9" spans="1:105" ht="12" customHeight="1" x14ac:dyDescent="0.25">
      <c r="A9" s="4"/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</row>
    <row r="10" spans="1:105" ht="12" customHeight="1" x14ac:dyDescent="0.25">
      <c r="A10" s="30" t="s">
        <v>437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DA10" s="112"/>
    </row>
    <row r="11" spans="1:105" ht="12" customHeight="1" x14ac:dyDescent="0.25">
      <c r="A11" s="50" t="s">
        <v>438</v>
      </c>
      <c r="B11" s="241">
        <v>200</v>
      </c>
      <c r="C11" s="241">
        <v>150</v>
      </c>
      <c r="D11" s="241">
        <v>150</v>
      </c>
      <c r="E11" s="241">
        <v>300</v>
      </c>
      <c r="F11" s="241">
        <v>300</v>
      </c>
      <c r="G11" s="241">
        <v>600</v>
      </c>
      <c r="H11" s="241">
        <v>600</v>
      </c>
      <c r="I11" s="241">
        <v>600</v>
      </c>
      <c r="J11" s="241">
        <v>630</v>
      </c>
      <c r="K11" s="241">
        <v>348</v>
      </c>
      <c r="L11" s="241">
        <v>481</v>
      </c>
      <c r="M11" s="241">
        <v>524</v>
      </c>
      <c r="N11" s="241">
        <v>430</v>
      </c>
      <c r="O11" s="241">
        <v>315</v>
      </c>
      <c r="P11" s="241">
        <v>300</v>
      </c>
      <c r="Q11" s="241">
        <v>300</v>
      </c>
      <c r="R11" s="241">
        <v>300</v>
      </c>
      <c r="S11" s="241">
        <v>300</v>
      </c>
      <c r="T11" s="241">
        <v>300</v>
      </c>
      <c r="U11" s="241">
        <v>300</v>
      </c>
      <c r="V11" s="241">
        <v>300</v>
      </c>
      <c r="W11" s="241">
        <v>300</v>
      </c>
      <c r="X11" s="241">
        <v>300</v>
      </c>
      <c r="Y11" s="241">
        <v>300</v>
      </c>
      <c r="DA11" s="83" t="s">
        <v>439</v>
      </c>
    </row>
    <row r="12" spans="1:105" ht="12" customHeight="1" x14ac:dyDescent="0.25">
      <c r="A12" s="107" t="s">
        <v>440</v>
      </c>
      <c r="B12" s="282">
        <f t="shared" ref="B12:Y12" si="2">SUM(B13:B14)</f>
        <v>701.14</v>
      </c>
      <c r="C12" s="282">
        <f t="shared" si="2"/>
        <v>714.9</v>
      </c>
      <c r="D12" s="282">
        <f t="shared" si="2"/>
        <v>725.2</v>
      </c>
      <c r="E12" s="282">
        <f t="shared" si="2"/>
        <v>683.14599999999996</v>
      </c>
      <c r="F12" s="282">
        <f t="shared" si="2"/>
        <v>687.20600000000002</v>
      </c>
      <c r="G12" s="282">
        <f t="shared" si="2"/>
        <v>665.3</v>
      </c>
      <c r="H12" s="282">
        <f t="shared" si="2"/>
        <v>673.09300000000007</v>
      </c>
      <c r="I12" s="282">
        <f t="shared" si="2"/>
        <v>652.83400000000006</v>
      </c>
      <c r="J12" s="282">
        <f t="shared" si="2"/>
        <v>598</v>
      </c>
      <c r="K12" s="282">
        <f t="shared" si="2"/>
        <v>483</v>
      </c>
      <c r="L12" s="282">
        <f t="shared" si="2"/>
        <v>540</v>
      </c>
      <c r="M12" s="282">
        <f t="shared" si="2"/>
        <v>525</v>
      </c>
      <c r="N12" s="282">
        <f t="shared" si="2"/>
        <v>541</v>
      </c>
      <c r="O12" s="282">
        <f t="shared" si="2"/>
        <v>528</v>
      </c>
      <c r="P12" s="282">
        <f t="shared" si="2"/>
        <v>540</v>
      </c>
      <c r="Q12" s="282">
        <f t="shared" si="2"/>
        <v>600</v>
      </c>
      <c r="R12" s="282">
        <f t="shared" si="2"/>
        <v>605</v>
      </c>
      <c r="S12" s="282">
        <f t="shared" si="2"/>
        <v>620</v>
      </c>
      <c r="T12" s="282">
        <f t="shared" si="2"/>
        <v>580</v>
      </c>
      <c r="U12" s="282">
        <f t="shared" si="2"/>
        <v>592</v>
      </c>
      <c r="V12" s="282">
        <f t="shared" si="2"/>
        <v>614.08955223880594</v>
      </c>
      <c r="W12" s="282">
        <f t="shared" si="2"/>
        <v>647.96019900497504</v>
      </c>
      <c r="X12" s="282">
        <f t="shared" si="2"/>
        <v>603.78109452736317</v>
      </c>
      <c r="Y12" s="282">
        <f t="shared" si="2"/>
        <v>403.32491480235137</v>
      </c>
      <c r="DA12" s="94"/>
    </row>
    <row r="13" spans="1:105" ht="12" customHeight="1" x14ac:dyDescent="0.25">
      <c r="A13" s="99" t="s">
        <v>46</v>
      </c>
      <c r="B13" s="282">
        <v>441.14</v>
      </c>
      <c r="C13" s="282">
        <v>461.9</v>
      </c>
      <c r="D13" s="282">
        <v>463.2</v>
      </c>
      <c r="E13" s="282">
        <v>443.14600000000002</v>
      </c>
      <c r="F13" s="282">
        <v>451.20600000000002</v>
      </c>
      <c r="G13" s="282">
        <v>442.3</v>
      </c>
      <c r="H13" s="282">
        <v>442.09300000000002</v>
      </c>
      <c r="I13" s="282">
        <v>427.834</v>
      </c>
      <c r="J13" s="282">
        <v>389</v>
      </c>
      <c r="K13" s="282">
        <v>345</v>
      </c>
      <c r="L13" s="282">
        <v>356</v>
      </c>
      <c r="M13" s="282">
        <v>334</v>
      </c>
      <c r="N13" s="282">
        <v>349</v>
      </c>
      <c r="O13" s="282">
        <v>346</v>
      </c>
      <c r="P13" s="282">
        <v>360</v>
      </c>
      <c r="Q13" s="282">
        <v>420</v>
      </c>
      <c r="R13" s="282">
        <v>425</v>
      </c>
      <c r="S13" s="282">
        <v>430</v>
      </c>
      <c r="T13" s="282">
        <v>390</v>
      </c>
      <c r="U13" s="282">
        <v>402</v>
      </c>
      <c r="V13" s="282">
        <v>417</v>
      </c>
      <c r="W13" s="282">
        <v>440</v>
      </c>
      <c r="X13" s="282">
        <v>410</v>
      </c>
      <c r="Y13" s="282">
        <v>189.471</v>
      </c>
      <c r="DA13" s="94" t="s">
        <v>441</v>
      </c>
    </row>
    <row r="14" spans="1:105" ht="12" customHeight="1" x14ac:dyDescent="0.25">
      <c r="A14" s="99" t="s">
        <v>80</v>
      </c>
      <c r="B14" s="282">
        <v>260</v>
      </c>
      <c r="C14" s="282">
        <v>253</v>
      </c>
      <c r="D14" s="282">
        <v>262</v>
      </c>
      <c r="E14" s="282">
        <v>240</v>
      </c>
      <c r="F14" s="282">
        <v>236</v>
      </c>
      <c r="G14" s="282">
        <v>223</v>
      </c>
      <c r="H14" s="282">
        <v>231</v>
      </c>
      <c r="I14" s="282">
        <v>225</v>
      </c>
      <c r="J14" s="282">
        <v>209</v>
      </c>
      <c r="K14" s="282">
        <v>138</v>
      </c>
      <c r="L14" s="282">
        <v>184</v>
      </c>
      <c r="M14" s="282">
        <v>191</v>
      </c>
      <c r="N14" s="282">
        <v>192</v>
      </c>
      <c r="O14" s="282">
        <v>182</v>
      </c>
      <c r="P14" s="282">
        <v>180</v>
      </c>
      <c r="Q14" s="282">
        <v>180</v>
      </c>
      <c r="R14" s="282">
        <v>180</v>
      </c>
      <c r="S14" s="282">
        <v>190</v>
      </c>
      <c r="T14" s="282">
        <v>190</v>
      </c>
      <c r="U14" s="282">
        <v>190</v>
      </c>
      <c r="V14" s="282">
        <v>197.08955223880599</v>
      </c>
      <c r="W14" s="282">
        <v>207.9601990049751</v>
      </c>
      <c r="X14" s="282">
        <v>193.78109452736319</v>
      </c>
      <c r="Y14" s="282">
        <v>213.8539148023514</v>
      </c>
      <c r="DA14" s="94" t="s">
        <v>442</v>
      </c>
    </row>
    <row r="15" spans="1:105" ht="12" customHeight="1" x14ac:dyDescent="0.25">
      <c r="A15" s="49" t="s">
        <v>443</v>
      </c>
      <c r="B15" s="242">
        <v>1455.9394666666669</v>
      </c>
      <c r="C15" s="242">
        <v>1419.2299</v>
      </c>
      <c r="D15" s="242">
        <v>1323.172033333334</v>
      </c>
      <c r="E15" s="242">
        <v>1087.8679999999999</v>
      </c>
      <c r="F15" s="242">
        <v>1039.0224000000001</v>
      </c>
      <c r="G15" s="242">
        <v>1036.0419999999999</v>
      </c>
      <c r="H15" s="242">
        <v>659.23400000000015</v>
      </c>
      <c r="I15" s="242">
        <v>665.78800000000001</v>
      </c>
      <c r="J15" s="242">
        <v>530.6807</v>
      </c>
      <c r="K15" s="242">
        <v>695.29799999999989</v>
      </c>
      <c r="L15" s="242">
        <v>539.76030000000014</v>
      </c>
      <c r="M15" s="242">
        <v>675.39413333333334</v>
      </c>
      <c r="N15" s="242">
        <v>718.72</v>
      </c>
      <c r="O15" s="242">
        <v>726.35289999999998</v>
      </c>
      <c r="P15" s="242">
        <v>818.28879999999992</v>
      </c>
      <c r="Q15" s="242">
        <v>714.36666666666667</v>
      </c>
      <c r="R15" s="242">
        <v>759.18600000000004</v>
      </c>
      <c r="S15" s="242">
        <v>781.28699999999992</v>
      </c>
      <c r="T15" s="242">
        <v>825.34666666666681</v>
      </c>
      <c r="U15" s="242">
        <v>840.37440000000015</v>
      </c>
      <c r="V15" s="242">
        <v>806.03899999999999</v>
      </c>
      <c r="W15" s="242">
        <v>807.44766666666646</v>
      </c>
      <c r="X15" s="242">
        <v>600.66666666666674</v>
      </c>
      <c r="Y15" s="242">
        <v>1200.7899648920959</v>
      </c>
      <c r="DA15" s="84" t="s">
        <v>444</v>
      </c>
    </row>
    <row r="16" spans="1:105" ht="12" customHeight="1" x14ac:dyDescent="0.25">
      <c r="A16" s="4"/>
      <c r="B16" s="243"/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</row>
    <row r="17" spans="1:105" ht="12" customHeight="1" x14ac:dyDescent="0.25">
      <c r="A17" s="30" t="s">
        <v>445</v>
      </c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DA17" s="112"/>
    </row>
    <row r="18" spans="1:105" ht="12" customHeight="1" x14ac:dyDescent="0.25">
      <c r="A18" s="50" t="s">
        <v>438</v>
      </c>
      <c r="B18" s="241">
        <v>229.88505747126439</v>
      </c>
      <c r="C18" s="241">
        <v>229.88505747126439</v>
      </c>
      <c r="D18" s="241">
        <v>206.73260925719089</v>
      </c>
      <c r="E18" s="241">
        <v>322.49485032755831</v>
      </c>
      <c r="F18" s="241">
        <v>322.49485032755831</v>
      </c>
      <c r="G18" s="241">
        <v>646.62912532458699</v>
      </c>
      <c r="H18" s="241">
        <v>646.62912532458699</v>
      </c>
      <c r="I18" s="241">
        <v>646.62912532458699</v>
      </c>
      <c r="J18" s="241">
        <v>669.7815735386605</v>
      </c>
      <c r="K18" s="241">
        <v>669.7815735386605</v>
      </c>
      <c r="L18" s="241">
        <v>669.7815735386605</v>
      </c>
      <c r="M18" s="241">
        <v>646.62912532458699</v>
      </c>
      <c r="N18" s="241">
        <v>646.62912532458699</v>
      </c>
      <c r="O18" s="241">
        <v>646.62912532458699</v>
      </c>
      <c r="P18" s="241">
        <v>623.47667711051349</v>
      </c>
      <c r="Q18" s="241">
        <v>623.47667711051349</v>
      </c>
      <c r="R18" s="241">
        <v>623.47667711051349</v>
      </c>
      <c r="S18" s="241">
        <v>600.32422889643999</v>
      </c>
      <c r="T18" s="241">
        <v>600.32422889643999</v>
      </c>
      <c r="U18" s="241">
        <v>600.32422889643999</v>
      </c>
      <c r="V18" s="241">
        <v>577.17178068236649</v>
      </c>
      <c r="W18" s="241">
        <v>577.17178068236649</v>
      </c>
      <c r="X18" s="241">
        <v>577.17178068236649</v>
      </c>
      <c r="Y18" s="241">
        <v>554.01933246829299</v>
      </c>
      <c r="DA18" s="83" t="s">
        <v>446</v>
      </c>
    </row>
    <row r="19" spans="1:105" ht="12" customHeight="1" x14ac:dyDescent="0.25">
      <c r="A19" s="107" t="s">
        <v>440</v>
      </c>
      <c r="B19" s="282">
        <f t="shared" ref="B19:Y19" si="3">SUM(B20:B21)</f>
        <v>795.25862068965512</v>
      </c>
      <c r="C19" s="282">
        <f t="shared" si="3"/>
        <v>795.25862068965512</v>
      </c>
      <c r="D19" s="282">
        <f t="shared" si="3"/>
        <v>771.89499862739831</v>
      </c>
      <c r="E19" s="282">
        <f t="shared" si="3"/>
        <v>771.89499862739831</v>
      </c>
      <c r="F19" s="282">
        <f t="shared" si="3"/>
        <v>748.5313765651415</v>
      </c>
      <c r="G19" s="282">
        <f t="shared" si="3"/>
        <v>748.5313765651415</v>
      </c>
      <c r="H19" s="282">
        <f t="shared" si="3"/>
        <v>725.16775450288458</v>
      </c>
      <c r="I19" s="282">
        <f t="shared" si="3"/>
        <v>725.16775450288458</v>
      </c>
      <c r="J19" s="282">
        <f t="shared" si="3"/>
        <v>663.35935168126366</v>
      </c>
      <c r="K19" s="282">
        <f t="shared" si="3"/>
        <v>663.35935168126366</v>
      </c>
      <c r="L19" s="282">
        <f t="shared" si="3"/>
        <v>601.55094885964274</v>
      </c>
      <c r="M19" s="282">
        <f t="shared" si="3"/>
        <v>624.91457092189967</v>
      </c>
      <c r="N19" s="282">
        <f t="shared" si="3"/>
        <v>586.46979016253567</v>
      </c>
      <c r="O19" s="282">
        <f t="shared" si="3"/>
        <v>563.10616810027875</v>
      </c>
      <c r="P19" s="282">
        <f t="shared" si="3"/>
        <v>601.55094885964274</v>
      </c>
      <c r="Q19" s="282">
        <f t="shared" si="3"/>
        <v>639.99572961900674</v>
      </c>
      <c r="R19" s="282">
        <f t="shared" si="3"/>
        <v>639.99572961900674</v>
      </c>
      <c r="S19" s="282">
        <f t="shared" si="3"/>
        <v>663.35935168126366</v>
      </c>
      <c r="T19" s="282">
        <f t="shared" si="3"/>
        <v>624.91457092189967</v>
      </c>
      <c r="U19" s="282">
        <f t="shared" si="3"/>
        <v>663.35935168126366</v>
      </c>
      <c r="V19" s="282">
        <f t="shared" si="3"/>
        <v>663.35935168126366</v>
      </c>
      <c r="W19" s="282">
        <f t="shared" si="3"/>
        <v>701.80413244062765</v>
      </c>
      <c r="X19" s="282">
        <f t="shared" si="3"/>
        <v>663.35935168126366</v>
      </c>
      <c r="Y19" s="282">
        <f t="shared" si="3"/>
        <v>686.72297374352047</v>
      </c>
      <c r="DA19" s="94"/>
    </row>
    <row r="20" spans="1:105" ht="12" customHeight="1" x14ac:dyDescent="0.25">
      <c r="A20" s="99" t="s">
        <v>46</v>
      </c>
      <c r="B20" s="282">
        <v>479.16666666666669</v>
      </c>
      <c r="C20" s="282">
        <v>479.16666666666669</v>
      </c>
      <c r="D20" s="282">
        <v>479.16666666666669</v>
      </c>
      <c r="E20" s="282">
        <v>479.16666666666669</v>
      </c>
      <c r="F20" s="282">
        <v>479.16666666666669</v>
      </c>
      <c r="G20" s="282">
        <v>479.16666666666669</v>
      </c>
      <c r="H20" s="282">
        <v>479.16666666666669</v>
      </c>
      <c r="I20" s="282">
        <v>479.16666666666669</v>
      </c>
      <c r="J20" s="282">
        <v>440.72188590730258</v>
      </c>
      <c r="K20" s="282">
        <v>440.72188590730258</v>
      </c>
      <c r="L20" s="282">
        <v>402.27710514793858</v>
      </c>
      <c r="M20" s="282">
        <v>402.27710514793858</v>
      </c>
      <c r="N20" s="282">
        <v>363.83232438857459</v>
      </c>
      <c r="O20" s="282">
        <v>363.83232438857459</v>
      </c>
      <c r="P20" s="282">
        <v>402.27710514793858</v>
      </c>
      <c r="Q20" s="282">
        <v>440.72188590730258</v>
      </c>
      <c r="R20" s="282">
        <v>440.72188590730258</v>
      </c>
      <c r="S20" s="282">
        <v>440.72188590730258</v>
      </c>
      <c r="T20" s="282">
        <v>402.27710514793858</v>
      </c>
      <c r="U20" s="282">
        <v>440.72188590730258</v>
      </c>
      <c r="V20" s="282">
        <v>440.72188590730258</v>
      </c>
      <c r="W20" s="282">
        <v>479.16666666666657</v>
      </c>
      <c r="X20" s="282">
        <v>440.72188590730258</v>
      </c>
      <c r="Y20" s="282">
        <v>440.72188590730258</v>
      </c>
      <c r="DA20" s="94" t="s">
        <v>447</v>
      </c>
    </row>
    <row r="21" spans="1:105" ht="12" customHeight="1" x14ac:dyDescent="0.25">
      <c r="A21" s="99" t="s">
        <v>80</v>
      </c>
      <c r="B21" s="282">
        <v>316.09195402298849</v>
      </c>
      <c r="C21" s="282">
        <v>316.09195402298849</v>
      </c>
      <c r="D21" s="282">
        <v>292.72833196073162</v>
      </c>
      <c r="E21" s="282">
        <v>292.72833196073162</v>
      </c>
      <c r="F21" s="282">
        <v>269.36470989847481</v>
      </c>
      <c r="G21" s="282">
        <v>269.36470989847481</v>
      </c>
      <c r="H21" s="282">
        <v>246.00108783621789</v>
      </c>
      <c r="I21" s="282">
        <v>246.00108783621789</v>
      </c>
      <c r="J21" s="282">
        <v>222.63746577396111</v>
      </c>
      <c r="K21" s="282">
        <v>222.63746577396111</v>
      </c>
      <c r="L21" s="282">
        <v>199.27384371170419</v>
      </c>
      <c r="M21" s="282">
        <v>222.63746577396111</v>
      </c>
      <c r="N21" s="282">
        <v>222.63746577396111</v>
      </c>
      <c r="O21" s="282">
        <v>199.27384371170419</v>
      </c>
      <c r="P21" s="282">
        <v>199.27384371170419</v>
      </c>
      <c r="Q21" s="282">
        <v>199.27384371170419</v>
      </c>
      <c r="R21" s="282">
        <v>199.27384371170419</v>
      </c>
      <c r="S21" s="282">
        <v>222.63746577396111</v>
      </c>
      <c r="T21" s="282">
        <v>222.63746577396111</v>
      </c>
      <c r="U21" s="282">
        <v>222.63746577396111</v>
      </c>
      <c r="V21" s="282">
        <v>222.63746577396111</v>
      </c>
      <c r="W21" s="282">
        <v>222.63746577396111</v>
      </c>
      <c r="X21" s="282">
        <v>222.63746577396111</v>
      </c>
      <c r="Y21" s="282">
        <v>246.00108783621789</v>
      </c>
      <c r="DA21" s="94" t="s">
        <v>448</v>
      </c>
    </row>
    <row r="22" spans="1:105" ht="12" customHeight="1" x14ac:dyDescent="0.25">
      <c r="A22" s="49" t="s">
        <v>443</v>
      </c>
      <c r="B22" s="242">
        <v>1673.4936398467439</v>
      </c>
      <c r="C22" s="242">
        <v>1673.4936398467439</v>
      </c>
      <c r="D22" s="242">
        <v>1529.3425434767539</v>
      </c>
      <c r="E22" s="242">
        <v>1529.3425434767539</v>
      </c>
      <c r="F22" s="242">
        <v>1385.1914471067639</v>
      </c>
      <c r="G22" s="242">
        <v>1385.1914471067639</v>
      </c>
      <c r="H22" s="242">
        <v>1241.0403507367739</v>
      </c>
      <c r="I22" s="242">
        <v>1241.0403507367739</v>
      </c>
      <c r="J22" s="242">
        <v>1096.8892543667851</v>
      </c>
      <c r="K22" s="242">
        <v>1096.8892543667851</v>
      </c>
      <c r="L22" s="242">
        <v>952.73815799679483</v>
      </c>
      <c r="M22" s="242">
        <v>952.73815799679483</v>
      </c>
      <c r="N22" s="242">
        <v>808.58706162680505</v>
      </c>
      <c r="O22" s="242">
        <v>808.58706162680505</v>
      </c>
      <c r="P22" s="242">
        <v>952.73815799679483</v>
      </c>
      <c r="Q22" s="242">
        <v>808.58706162680505</v>
      </c>
      <c r="R22" s="242">
        <v>808.58706162680505</v>
      </c>
      <c r="S22" s="242">
        <v>952.73815799679483</v>
      </c>
      <c r="T22" s="242">
        <v>952.73815799679483</v>
      </c>
      <c r="U22" s="242">
        <v>952.73815799679483</v>
      </c>
      <c r="V22" s="242">
        <v>952.73815799679483</v>
      </c>
      <c r="W22" s="242">
        <v>952.73815799679483</v>
      </c>
      <c r="X22" s="242">
        <v>952.73815799679483</v>
      </c>
      <c r="Y22" s="242">
        <v>1385.1914471067639</v>
      </c>
      <c r="DA22" s="84" t="s">
        <v>449</v>
      </c>
    </row>
    <row r="23" spans="1:105" ht="12" customHeight="1" x14ac:dyDescent="0.25">
      <c r="A23" s="108" t="s">
        <v>450</v>
      </c>
      <c r="B23" s="245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DA23" s="109"/>
    </row>
    <row r="24" spans="1:105" ht="12" customHeight="1" x14ac:dyDescent="0.25">
      <c r="A24" s="51" t="s">
        <v>438</v>
      </c>
      <c r="B24" s="246">
        <v>0</v>
      </c>
      <c r="C24" s="241">
        <v>0</v>
      </c>
      <c r="D24" s="241">
        <v>0</v>
      </c>
      <c r="E24" s="241">
        <v>115.76224107036739</v>
      </c>
      <c r="F24" s="241">
        <v>0</v>
      </c>
      <c r="G24" s="241">
        <v>347.28672321110218</v>
      </c>
      <c r="H24" s="241">
        <v>0</v>
      </c>
      <c r="I24" s="241">
        <v>0</v>
      </c>
      <c r="J24" s="241">
        <v>46.304896428146961</v>
      </c>
      <c r="K24" s="241">
        <v>0</v>
      </c>
      <c r="L24" s="241">
        <v>0</v>
      </c>
      <c r="M24" s="241">
        <v>0</v>
      </c>
      <c r="N24" s="241">
        <v>0</v>
      </c>
      <c r="O24" s="241">
        <v>0</v>
      </c>
      <c r="P24" s="241">
        <v>0</v>
      </c>
      <c r="Q24" s="241">
        <v>0</v>
      </c>
      <c r="R24" s="241">
        <v>0</v>
      </c>
      <c r="S24" s="241">
        <v>0</v>
      </c>
      <c r="T24" s="241">
        <v>0</v>
      </c>
      <c r="U24" s="241">
        <v>0</v>
      </c>
      <c r="V24" s="241">
        <v>0</v>
      </c>
      <c r="W24" s="241">
        <v>0</v>
      </c>
      <c r="X24" s="241">
        <v>0</v>
      </c>
      <c r="Y24" s="241">
        <v>0</v>
      </c>
      <c r="DA24" s="83" t="s">
        <v>451</v>
      </c>
    </row>
    <row r="25" spans="1:105" ht="12" customHeight="1" x14ac:dyDescent="0.25">
      <c r="A25" s="99" t="s">
        <v>440</v>
      </c>
      <c r="B25" s="283"/>
      <c r="C25" s="282">
        <f t="shared" ref="C25:Y25" si="4">SUM(C26:C27)</f>
        <v>0</v>
      </c>
      <c r="D25" s="282">
        <f t="shared" si="4"/>
        <v>38.444780759364022</v>
      </c>
      <c r="E25" s="282">
        <f t="shared" si="4"/>
        <v>0</v>
      </c>
      <c r="F25" s="282">
        <f t="shared" si="4"/>
        <v>38.444780759364022</v>
      </c>
      <c r="G25" s="282">
        <f t="shared" si="4"/>
        <v>0</v>
      </c>
      <c r="H25" s="282">
        <f t="shared" si="4"/>
        <v>38.444780759364022</v>
      </c>
      <c r="I25" s="282">
        <f t="shared" si="4"/>
        <v>0</v>
      </c>
      <c r="J25" s="282">
        <f t="shared" si="4"/>
        <v>0</v>
      </c>
      <c r="K25" s="282">
        <f t="shared" si="4"/>
        <v>0</v>
      </c>
      <c r="L25" s="282">
        <f t="shared" si="4"/>
        <v>0</v>
      </c>
      <c r="M25" s="282">
        <f t="shared" si="4"/>
        <v>23.363622062256841</v>
      </c>
      <c r="N25" s="282">
        <f t="shared" si="4"/>
        <v>23.363622062256841</v>
      </c>
      <c r="O25" s="282">
        <f t="shared" si="4"/>
        <v>0</v>
      </c>
      <c r="P25" s="282">
        <f t="shared" si="4"/>
        <v>76.889561518728044</v>
      </c>
      <c r="Q25" s="282">
        <f t="shared" si="4"/>
        <v>61.808402821620859</v>
      </c>
      <c r="R25" s="282">
        <f t="shared" si="4"/>
        <v>38.444780759364022</v>
      </c>
      <c r="S25" s="282">
        <f t="shared" si="4"/>
        <v>46.727244124513682</v>
      </c>
      <c r="T25" s="282">
        <f t="shared" si="4"/>
        <v>0</v>
      </c>
      <c r="U25" s="282">
        <f t="shared" si="4"/>
        <v>61.808402821620859</v>
      </c>
      <c r="V25" s="282">
        <f t="shared" si="4"/>
        <v>38.444780759364022</v>
      </c>
      <c r="W25" s="282">
        <f t="shared" si="4"/>
        <v>61.808402821620859</v>
      </c>
      <c r="X25" s="282">
        <f t="shared" si="4"/>
        <v>0</v>
      </c>
      <c r="Y25" s="282">
        <f t="shared" si="4"/>
        <v>46.727244124513682</v>
      </c>
      <c r="DA25" s="94"/>
    </row>
    <row r="26" spans="1:105" ht="12" customHeight="1" x14ac:dyDescent="0.25">
      <c r="A26" s="44" t="s">
        <v>46</v>
      </c>
      <c r="B26" s="283">
        <v>0</v>
      </c>
      <c r="C26" s="282">
        <v>0</v>
      </c>
      <c r="D26" s="282">
        <v>38.444780759364022</v>
      </c>
      <c r="E26" s="282">
        <v>0</v>
      </c>
      <c r="F26" s="282">
        <v>38.444780759364022</v>
      </c>
      <c r="G26" s="282">
        <v>0</v>
      </c>
      <c r="H26" s="282">
        <v>38.444780759364022</v>
      </c>
      <c r="I26" s="282">
        <v>0</v>
      </c>
      <c r="J26" s="282">
        <v>0</v>
      </c>
      <c r="K26" s="282">
        <v>0</v>
      </c>
      <c r="L26" s="282">
        <v>0</v>
      </c>
      <c r="M26" s="282">
        <v>0</v>
      </c>
      <c r="N26" s="282">
        <v>0</v>
      </c>
      <c r="O26" s="282">
        <v>0</v>
      </c>
      <c r="P26" s="282">
        <v>76.889561518728044</v>
      </c>
      <c r="Q26" s="282">
        <v>38.444780759364022</v>
      </c>
      <c r="R26" s="282">
        <v>38.444780759364022</v>
      </c>
      <c r="S26" s="282">
        <v>0</v>
      </c>
      <c r="T26" s="282">
        <v>0</v>
      </c>
      <c r="U26" s="282">
        <v>38.444780759364022</v>
      </c>
      <c r="V26" s="282">
        <v>38.444780759364022</v>
      </c>
      <c r="W26" s="282">
        <v>38.444780759364022</v>
      </c>
      <c r="X26" s="282">
        <v>0</v>
      </c>
      <c r="Y26" s="282">
        <v>0</v>
      </c>
      <c r="DA26" s="94" t="s">
        <v>452</v>
      </c>
    </row>
    <row r="27" spans="1:105" ht="12" customHeight="1" x14ac:dyDescent="0.25">
      <c r="A27" s="44" t="s">
        <v>80</v>
      </c>
      <c r="B27" s="283">
        <v>0</v>
      </c>
      <c r="C27" s="282">
        <v>0</v>
      </c>
      <c r="D27" s="282">
        <v>0</v>
      </c>
      <c r="E27" s="282">
        <v>0</v>
      </c>
      <c r="F27" s="282">
        <v>0</v>
      </c>
      <c r="G27" s="282">
        <v>0</v>
      </c>
      <c r="H27" s="282">
        <v>0</v>
      </c>
      <c r="I27" s="282">
        <v>0</v>
      </c>
      <c r="J27" s="282">
        <v>0</v>
      </c>
      <c r="K27" s="282">
        <v>0</v>
      </c>
      <c r="L27" s="282">
        <v>0</v>
      </c>
      <c r="M27" s="282">
        <v>23.363622062256841</v>
      </c>
      <c r="N27" s="282">
        <v>23.363622062256841</v>
      </c>
      <c r="O27" s="282">
        <v>0</v>
      </c>
      <c r="P27" s="282">
        <v>0</v>
      </c>
      <c r="Q27" s="282">
        <v>23.363622062256841</v>
      </c>
      <c r="R27" s="282">
        <v>0</v>
      </c>
      <c r="S27" s="282">
        <v>46.727244124513682</v>
      </c>
      <c r="T27" s="282">
        <v>0</v>
      </c>
      <c r="U27" s="282">
        <v>23.363622062256841</v>
      </c>
      <c r="V27" s="282">
        <v>0</v>
      </c>
      <c r="W27" s="282">
        <v>23.363622062256841</v>
      </c>
      <c r="X27" s="282">
        <v>0</v>
      </c>
      <c r="Y27" s="282">
        <v>46.727244124513682</v>
      </c>
      <c r="DA27" s="94" t="s">
        <v>453</v>
      </c>
    </row>
    <row r="28" spans="1:105" ht="12" customHeight="1" x14ac:dyDescent="0.25">
      <c r="A28" s="52" t="s">
        <v>443</v>
      </c>
      <c r="B28" s="247">
        <v>0</v>
      </c>
      <c r="C28" s="242">
        <v>0</v>
      </c>
      <c r="D28" s="242">
        <v>0</v>
      </c>
      <c r="E28" s="242">
        <v>0</v>
      </c>
      <c r="F28" s="242">
        <v>0</v>
      </c>
      <c r="G28" s="242">
        <v>0</v>
      </c>
      <c r="H28" s="242">
        <v>0</v>
      </c>
      <c r="I28" s="242">
        <v>0</v>
      </c>
      <c r="J28" s="242">
        <v>0</v>
      </c>
      <c r="K28" s="242">
        <v>0</v>
      </c>
      <c r="L28" s="242">
        <v>0</v>
      </c>
      <c r="M28" s="242">
        <v>0</v>
      </c>
      <c r="N28" s="242">
        <v>0</v>
      </c>
      <c r="O28" s="242">
        <v>0</v>
      </c>
      <c r="P28" s="242">
        <v>144.1510963699898</v>
      </c>
      <c r="Q28" s="242">
        <v>0</v>
      </c>
      <c r="R28" s="242">
        <v>0</v>
      </c>
      <c r="S28" s="242">
        <v>288.30219273997949</v>
      </c>
      <c r="T28" s="242">
        <v>0</v>
      </c>
      <c r="U28" s="242">
        <v>144.1510963699898</v>
      </c>
      <c r="V28" s="242">
        <v>0</v>
      </c>
      <c r="W28" s="242">
        <v>144.1510963699898</v>
      </c>
      <c r="X28" s="242">
        <v>0</v>
      </c>
      <c r="Y28" s="242">
        <v>576.60438547995909</v>
      </c>
      <c r="DA28" s="84" t="s">
        <v>454</v>
      </c>
    </row>
    <row r="29" spans="1:105" ht="12" customHeight="1" x14ac:dyDescent="0.25">
      <c r="A29" s="108" t="s">
        <v>455</v>
      </c>
      <c r="B29" s="245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DA29" s="109"/>
    </row>
    <row r="30" spans="1:105" ht="12" customHeight="1" x14ac:dyDescent="0.25">
      <c r="A30" s="51" t="s">
        <v>438</v>
      </c>
      <c r="B30" s="246"/>
      <c r="C30" s="241">
        <f t="shared" ref="C30:Y30" si="5">B18+C24-C18</f>
        <v>0</v>
      </c>
      <c r="D30" s="241">
        <f t="shared" si="5"/>
        <v>23.152448214073502</v>
      </c>
      <c r="E30" s="241">
        <f t="shared" si="5"/>
        <v>0</v>
      </c>
      <c r="F30" s="241">
        <f t="shared" si="5"/>
        <v>0</v>
      </c>
      <c r="G30" s="241">
        <f t="shared" si="5"/>
        <v>23.152448214073502</v>
      </c>
      <c r="H30" s="241">
        <f t="shared" si="5"/>
        <v>0</v>
      </c>
      <c r="I30" s="241">
        <f t="shared" si="5"/>
        <v>0</v>
      </c>
      <c r="J30" s="241">
        <f t="shared" si="5"/>
        <v>23.152448214073502</v>
      </c>
      <c r="K30" s="241">
        <f t="shared" si="5"/>
        <v>0</v>
      </c>
      <c r="L30" s="241">
        <f t="shared" si="5"/>
        <v>0</v>
      </c>
      <c r="M30" s="241">
        <f t="shared" si="5"/>
        <v>23.152448214073502</v>
      </c>
      <c r="N30" s="241">
        <f t="shared" si="5"/>
        <v>0</v>
      </c>
      <c r="O30" s="241">
        <f t="shared" si="5"/>
        <v>0</v>
      </c>
      <c r="P30" s="241">
        <f t="shared" si="5"/>
        <v>23.152448214073502</v>
      </c>
      <c r="Q30" s="241">
        <f t="shared" si="5"/>
        <v>0</v>
      </c>
      <c r="R30" s="241">
        <f t="shared" si="5"/>
        <v>0</v>
      </c>
      <c r="S30" s="241">
        <f t="shared" si="5"/>
        <v>23.152448214073502</v>
      </c>
      <c r="T30" s="241">
        <f t="shared" si="5"/>
        <v>0</v>
      </c>
      <c r="U30" s="241">
        <f t="shared" si="5"/>
        <v>0</v>
      </c>
      <c r="V30" s="241">
        <f t="shared" si="5"/>
        <v>23.152448214073502</v>
      </c>
      <c r="W30" s="241">
        <f t="shared" si="5"/>
        <v>0</v>
      </c>
      <c r="X30" s="241">
        <f t="shared" si="5"/>
        <v>0</v>
      </c>
      <c r="Y30" s="241">
        <f t="shared" si="5"/>
        <v>23.152448214073502</v>
      </c>
      <c r="DA30" s="83"/>
    </row>
    <row r="31" spans="1:105" ht="12" customHeight="1" x14ac:dyDescent="0.25">
      <c r="A31" s="99" t="s">
        <v>440</v>
      </c>
      <c r="B31" s="283"/>
      <c r="C31" s="282">
        <f t="shared" ref="C31:Y31" si="6">SUM(C32:C33)</f>
        <v>0</v>
      </c>
      <c r="D31" s="282">
        <f t="shared" si="6"/>
        <v>61.808402821620916</v>
      </c>
      <c r="E31" s="282">
        <f t="shared" si="6"/>
        <v>0</v>
      </c>
      <c r="F31" s="282">
        <f t="shared" si="6"/>
        <v>61.808402821620859</v>
      </c>
      <c r="G31" s="282">
        <f t="shared" si="6"/>
        <v>0</v>
      </c>
      <c r="H31" s="282">
        <f t="shared" si="6"/>
        <v>61.808402821620973</v>
      </c>
      <c r="I31" s="282">
        <f t="shared" si="6"/>
        <v>0</v>
      </c>
      <c r="J31" s="282">
        <f t="shared" si="6"/>
        <v>61.808402821620888</v>
      </c>
      <c r="K31" s="282">
        <f t="shared" si="6"/>
        <v>0</v>
      </c>
      <c r="L31" s="282">
        <f t="shared" si="6"/>
        <v>61.808402821620916</v>
      </c>
      <c r="M31" s="282">
        <f t="shared" si="6"/>
        <v>0</v>
      </c>
      <c r="N31" s="282">
        <f t="shared" si="6"/>
        <v>61.808402821620831</v>
      </c>
      <c r="O31" s="282">
        <f t="shared" si="6"/>
        <v>23.363622062256923</v>
      </c>
      <c r="P31" s="282">
        <f t="shared" si="6"/>
        <v>38.44478075936405</v>
      </c>
      <c r="Q31" s="282">
        <f t="shared" si="6"/>
        <v>23.363622062256837</v>
      </c>
      <c r="R31" s="282">
        <f t="shared" si="6"/>
        <v>38.44478075936405</v>
      </c>
      <c r="S31" s="282">
        <f t="shared" si="6"/>
        <v>23.363622062256752</v>
      </c>
      <c r="T31" s="282">
        <f t="shared" si="6"/>
        <v>38.444780759363994</v>
      </c>
      <c r="U31" s="282">
        <f t="shared" si="6"/>
        <v>23.363622062256837</v>
      </c>
      <c r="V31" s="282">
        <f t="shared" si="6"/>
        <v>38.44478075936405</v>
      </c>
      <c r="W31" s="282">
        <f t="shared" si="6"/>
        <v>23.363622062256837</v>
      </c>
      <c r="X31" s="282">
        <f t="shared" si="6"/>
        <v>38.444780759363994</v>
      </c>
      <c r="Y31" s="282">
        <f t="shared" si="6"/>
        <v>23.363622062256923</v>
      </c>
      <c r="DA31" s="94"/>
    </row>
    <row r="32" spans="1:105" ht="12" customHeight="1" x14ac:dyDescent="0.25">
      <c r="A32" s="44" t="s">
        <v>46</v>
      </c>
      <c r="B32" s="283"/>
      <c r="C32" s="282">
        <f t="shared" ref="C32:Y32" si="7">B20+C26-C20</f>
        <v>0</v>
      </c>
      <c r="D32" s="282">
        <f t="shared" si="7"/>
        <v>38.44478075936405</v>
      </c>
      <c r="E32" s="282">
        <f t="shared" si="7"/>
        <v>0</v>
      </c>
      <c r="F32" s="282">
        <f t="shared" si="7"/>
        <v>38.44478075936405</v>
      </c>
      <c r="G32" s="282">
        <f t="shared" si="7"/>
        <v>0</v>
      </c>
      <c r="H32" s="282">
        <f t="shared" si="7"/>
        <v>38.44478075936405</v>
      </c>
      <c r="I32" s="282">
        <f t="shared" si="7"/>
        <v>0</v>
      </c>
      <c r="J32" s="282">
        <f t="shared" si="7"/>
        <v>38.444780759364107</v>
      </c>
      <c r="K32" s="282">
        <f t="shared" si="7"/>
        <v>0</v>
      </c>
      <c r="L32" s="282">
        <f t="shared" si="7"/>
        <v>38.444780759363994</v>
      </c>
      <c r="M32" s="282">
        <f t="shared" si="7"/>
        <v>0</v>
      </c>
      <c r="N32" s="282">
        <f t="shared" si="7"/>
        <v>38.444780759363994</v>
      </c>
      <c r="O32" s="282">
        <f t="shared" si="7"/>
        <v>0</v>
      </c>
      <c r="P32" s="282">
        <f t="shared" si="7"/>
        <v>38.44478075936405</v>
      </c>
      <c r="Q32" s="282">
        <f t="shared" si="7"/>
        <v>0</v>
      </c>
      <c r="R32" s="282">
        <f t="shared" si="7"/>
        <v>38.44478075936405</v>
      </c>
      <c r="S32" s="282">
        <f t="shared" si="7"/>
        <v>0</v>
      </c>
      <c r="T32" s="282">
        <f t="shared" si="7"/>
        <v>38.444780759363994</v>
      </c>
      <c r="U32" s="282">
        <f t="shared" si="7"/>
        <v>0</v>
      </c>
      <c r="V32" s="282">
        <f t="shared" si="7"/>
        <v>38.44478075936405</v>
      </c>
      <c r="W32" s="282">
        <f t="shared" si="7"/>
        <v>0</v>
      </c>
      <c r="X32" s="282">
        <f t="shared" si="7"/>
        <v>38.444780759363994</v>
      </c>
      <c r="Y32" s="282">
        <f t="shared" si="7"/>
        <v>0</v>
      </c>
      <c r="DA32" s="94"/>
    </row>
    <row r="33" spans="1:105" ht="12" customHeight="1" x14ac:dyDescent="0.25">
      <c r="A33" s="44" t="s">
        <v>80</v>
      </c>
      <c r="B33" s="283"/>
      <c r="C33" s="282">
        <f t="shared" ref="C33:Y33" si="8">B21+C27-C21</f>
        <v>0</v>
      </c>
      <c r="D33" s="282">
        <f t="shared" si="8"/>
        <v>23.363622062256866</v>
      </c>
      <c r="E33" s="282">
        <f t="shared" si="8"/>
        <v>0</v>
      </c>
      <c r="F33" s="282">
        <f t="shared" si="8"/>
        <v>23.363622062256809</v>
      </c>
      <c r="G33" s="282">
        <f t="shared" si="8"/>
        <v>0</v>
      </c>
      <c r="H33" s="282">
        <f t="shared" si="8"/>
        <v>23.363622062256923</v>
      </c>
      <c r="I33" s="282">
        <f t="shared" si="8"/>
        <v>0</v>
      </c>
      <c r="J33" s="282">
        <f t="shared" si="8"/>
        <v>23.363622062256781</v>
      </c>
      <c r="K33" s="282">
        <f t="shared" si="8"/>
        <v>0</v>
      </c>
      <c r="L33" s="282">
        <f t="shared" si="8"/>
        <v>23.363622062256923</v>
      </c>
      <c r="M33" s="282">
        <f t="shared" si="8"/>
        <v>0</v>
      </c>
      <c r="N33" s="282">
        <f t="shared" si="8"/>
        <v>23.363622062256837</v>
      </c>
      <c r="O33" s="282">
        <f t="shared" si="8"/>
        <v>23.363622062256923</v>
      </c>
      <c r="P33" s="282">
        <f t="shared" si="8"/>
        <v>0</v>
      </c>
      <c r="Q33" s="282">
        <f t="shared" si="8"/>
        <v>23.363622062256837</v>
      </c>
      <c r="R33" s="282">
        <f t="shared" si="8"/>
        <v>0</v>
      </c>
      <c r="S33" s="282">
        <f t="shared" si="8"/>
        <v>23.363622062256752</v>
      </c>
      <c r="T33" s="282">
        <f t="shared" si="8"/>
        <v>0</v>
      </c>
      <c r="U33" s="282">
        <f t="shared" si="8"/>
        <v>23.363622062256837</v>
      </c>
      <c r="V33" s="282">
        <f t="shared" si="8"/>
        <v>0</v>
      </c>
      <c r="W33" s="282">
        <f t="shared" si="8"/>
        <v>23.363622062256837</v>
      </c>
      <c r="X33" s="282">
        <f t="shared" si="8"/>
        <v>0</v>
      </c>
      <c r="Y33" s="282">
        <f t="shared" si="8"/>
        <v>23.363622062256923</v>
      </c>
      <c r="DA33" s="94"/>
    </row>
    <row r="34" spans="1:105" ht="12" customHeight="1" x14ac:dyDescent="0.25">
      <c r="A34" s="52" t="s">
        <v>443</v>
      </c>
      <c r="B34" s="247"/>
      <c r="C34" s="242">
        <f t="shared" ref="C34:Y34" si="9">B22+C28-C22</f>
        <v>0</v>
      </c>
      <c r="D34" s="242">
        <f t="shared" si="9"/>
        <v>144.15109636999</v>
      </c>
      <c r="E34" s="242">
        <f t="shared" si="9"/>
        <v>0</v>
      </c>
      <c r="F34" s="242">
        <f t="shared" si="9"/>
        <v>144.15109636999</v>
      </c>
      <c r="G34" s="242">
        <f t="shared" si="9"/>
        <v>0</v>
      </c>
      <c r="H34" s="242">
        <f t="shared" si="9"/>
        <v>144.15109636999</v>
      </c>
      <c r="I34" s="242">
        <f t="shared" si="9"/>
        <v>0</v>
      </c>
      <c r="J34" s="242">
        <f t="shared" si="9"/>
        <v>144.15109636998886</v>
      </c>
      <c r="K34" s="242">
        <f t="shared" si="9"/>
        <v>0</v>
      </c>
      <c r="L34" s="242">
        <f t="shared" si="9"/>
        <v>144.15109636999023</v>
      </c>
      <c r="M34" s="242">
        <f t="shared" si="9"/>
        <v>0</v>
      </c>
      <c r="N34" s="242">
        <f t="shared" si="9"/>
        <v>144.15109636998977</v>
      </c>
      <c r="O34" s="242">
        <f t="shared" si="9"/>
        <v>0</v>
      </c>
      <c r="P34" s="242">
        <f t="shared" si="9"/>
        <v>0</v>
      </c>
      <c r="Q34" s="242">
        <f t="shared" si="9"/>
        <v>144.15109636998977</v>
      </c>
      <c r="R34" s="242">
        <f t="shared" si="9"/>
        <v>0</v>
      </c>
      <c r="S34" s="242">
        <f t="shared" si="9"/>
        <v>144.15109636998977</v>
      </c>
      <c r="T34" s="242">
        <f t="shared" si="9"/>
        <v>0</v>
      </c>
      <c r="U34" s="242">
        <f t="shared" si="9"/>
        <v>144.15109636998977</v>
      </c>
      <c r="V34" s="242">
        <f t="shared" si="9"/>
        <v>0</v>
      </c>
      <c r="W34" s="242">
        <f t="shared" si="9"/>
        <v>144.15109636998977</v>
      </c>
      <c r="X34" s="242">
        <f t="shared" si="9"/>
        <v>0</v>
      </c>
      <c r="Y34" s="242">
        <f t="shared" si="9"/>
        <v>144.15109636999</v>
      </c>
      <c r="DA34" s="84"/>
    </row>
    <row r="35" spans="1:105" ht="12" customHeight="1" x14ac:dyDescent="0.25">
      <c r="A35" s="30" t="s">
        <v>456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DA35" s="112"/>
    </row>
    <row r="36" spans="1:105" ht="12" customHeight="1" x14ac:dyDescent="0.25">
      <c r="A36" s="50" t="s">
        <v>438</v>
      </c>
      <c r="B36" s="241">
        <f t="shared" ref="B36:Y36" si="10">B18-B11</f>
        <v>29.885057471264389</v>
      </c>
      <c r="C36" s="241">
        <f t="shared" si="10"/>
        <v>79.885057471264389</v>
      </c>
      <c r="D36" s="241">
        <f t="shared" si="10"/>
        <v>56.732609257190887</v>
      </c>
      <c r="E36" s="241">
        <f t="shared" si="10"/>
        <v>22.494850327558311</v>
      </c>
      <c r="F36" s="241">
        <f t="shared" si="10"/>
        <v>22.494850327558311</v>
      </c>
      <c r="G36" s="241">
        <f t="shared" si="10"/>
        <v>46.629125324586994</v>
      </c>
      <c r="H36" s="241">
        <f t="shared" si="10"/>
        <v>46.629125324586994</v>
      </c>
      <c r="I36" s="241">
        <f t="shared" si="10"/>
        <v>46.629125324586994</v>
      </c>
      <c r="J36" s="241">
        <f t="shared" si="10"/>
        <v>39.781573538660496</v>
      </c>
      <c r="K36" s="241">
        <f t="shared" si="10"/>
        <v>321.7815735386605</v>
      </c>
      <c r="L36" s="241">
        <f t="shared" si="10"/>
        <v>188.7815735386605</v>
      </c>
      <c r="M36" s="241">
        <f t="shared" si="10"/>
        <v>122.62912532458699</v>
      </c>
      <c r="N36" s="241">
        <f t="shared" si="10"/>
        <v>216.62912532458699</v>
      </c>
      <c r="O36" s="241">
        <f t="shared" si="10"/>
        <v>331.62912532458699</v>
      </c>
      <c r="P36" s="241">
        <f t="shared" si="10"/>
        <v>323.47667711051349</v>
      </c>
      <c r="Q36" s="241">
        <f t="shared" si="10"/>
        <v>323.47667711051349</v>
      </c>
      <c r="R36" s="241">
        <f t="shared" si="10"/>
        <v>323.47667711051349</v>
      </c>
      <c r="S36" s="241">
        <f t="shared" si="10"/>
        <v>300.32422889643999</v>
      </c>
      <c r="T36" s="241">
        <f t="shared" si="10"/>
        <v>300.32422889643999</v>
      </c>
      <c r="U36" s="241">
        <f t="shared" si="10"/>
        <v>300.32422889643999</v>
      </c>
      <c r="V36" s="241">
        <f t="shared" si="10"/>
        <v>277.17178068236649</v>
      </c>
      <c r="W36" s="241">
        <f t="shared" si="10"/>
        <v>277.17178068236649</v>
      </c>
      <c r="X36" s="241">
        <f t="shared" si="10"/>
        <v>277.17178068236649</v>
      </c>
      <c r="Y36" s="241">
        <f t="shared" si="10"/>
        <v>254.01933246829299</v>
      </c>
      <c r="DA36" s="83"/>
    </row>
    <row r="37" spans="1:105" ht="12" customHeight="1" x14ac:dyDescent="0.25">
      <c r="A37" s="107" t="s">
        <v>440</v>
      </c>
      <c r="B37" s="282">
        <f t="shared" ref="B37:Y37" si="11">SUM(B38:B39)</f>
        <v>94.118620689655188</v>
      </c>
      <c r="C37" s="282">
        <f t="shared" si="11"/>
        <v>80.358620689655197</v>
      </c>
      <c r="D37" s="282">
        <f t="shared" si="11"/>
        <v>46.69499862739832</v>
      </c>
      <c r="E37" s="282">
        <f t="shared" si="11"/>
        <v>88.748998627398294</v>
      </c>
      <c r="F37" s="282">
        <f t="shared" si="11"/>
        <v>61.325376565141482</v>
      </c>
      <c r="G37" s="282">
        <f t="shared" si="11"/>
        <v>83.231376565141488</v>
      </c>
      <c r="H37" s="282">
        <f t="shared" si="11"/>
        <v>52.074754502884559</v>
      </c>
      <c r="I37" s="282">
        <f t="shared" si="11"/>
        <v>72.333754502884574</v>
      </c>
      <c r="J37" s="282">
        <f t="shared" si="11"/>
        <v>65.359351681263689</v>
      </c>
      <c r="K37" s="282">
        <f t="shared" si="11"/>
        <v>180.35935168126369</v>
      </c>
      <c r="L37" s="282">
        <f t="shared" si="11"/>
        <v>61.550948859642773</v>
      </c>
      <c r="M37" s="282">
        <f t="shared" si="11"/>
        <v>99.914570921899696</v>
      </c>
      <c r="N37" s="282">
        <f t="shared" si="11"/>
        <v>45.469790162535702</v>
      </c>
      <c r="O37" s="282">
        <f t="shared" si="11"/>
        <v>35.106168100278779</v>
      </c>
      <c r="P37" s="282">
        <f t="shared" si="11"/>
        <v>61.550948859642773</v>
      </c>
      <c r="Q37" s="282">
        <f t="shared" si="11"/>
        <v>39.995729619006767</v>
      </c>
      <c r="R37" s="282">
        <f t="shared" si="11"/>
        <v>34.995729619006767</v>
      </c>
      <c r="S37" s="282">
        <f t="shared" si="11"/>
        <v>43.359351681263689</v>
      </c>
      <c r="T37" s="282">
        <f t="shared" si="11"/>
        <v>44.914570921899696</v>
      </c>
      <c r="U37" s="282">
        <f t="shared" si="11"/>
        <v>71.359351681263689</v>
      </c>
      <c r="V37" s="282">
        <f t="shared" si="11"/>
        <v>49.269799442457696</v>
      </c>
      <c r="W37" s="282">
        <f t="shared" si="11"/>
        <v>53.843933435652588</v>
      </c>
      <c r="X37" s="282">
        <f t="shared" si="11"/>
        <v>59.578257153900495</v>
      </c>
      <c r="Y37" s="282">
        <f t="shared" si="11"/>
        <v>283.3980589411691</v>
      </c>
      <c r="DA37" s="94"/>
    </row>
    <row r="38" spans="1:105" ht="12" customHeight="1" x14ac:dyDescent="0.25">
      <c r="A38" s="99" t="s">
        <v>46</v>
      </c>
      <c r="B38" s="282">
        <f t="shared" ref="B38:Y38" si="12">B20-B13</f>
        <v>38.026666666666699</v>
      </c>
      <c r="C38" s="282">
        <f t="shared" si="12"/>
        <v>17.266666666666708</v>
      </c>
      <c r="D38" s="282">
        <f t="shared" si="12"/>
        <v>15.966666666666697</v>
      </c>
      <c r="E38" s="282">
        <f t="shared" si="12"/>
        <v>36.020666666666671</v>
      </c>
      <c r="F38" s="282">
        <f t="shared" si="12"/>
        <v>27.960666666666668</v>
      </c>
      <c r="G38" s="282">
        <f t="shared" si="12"/>
        <v>36.866666666666674</v>
      </c>
      <c r="H38" s="282">
        <f t="shared" si="12"/>
        <v>37.073666666666668</v>
      </c>
      <c r="I38" s="282">
        <f t="shared" si="12"/>
        <v>51.332666666666682</v>
      </c>
      <c r="J38" s="282">
        <f t="shared" si="12"/>
        <v>51.721885907302578</v>
      </c>
      <c r="K38" s="282">
        <f t="shared" si="12"/>
        <v>95.721885907302578</v>
      </c>
      <c r="L38" s="282">
        <f t="shared" si="12"/>
        <v>46.277105147938585</v>
      </c>
      <c r="M38" s="282">
        <f t="shared" si="12"/>
        <v>68.277105147938585</v>
      </c>
      <c r="N38" s="282">
        <f t="shared" si="12"/>
        <v>14.832324388574591</v>
      </c>
      <c r="O38" s="282">
        <f t="shared" si="12"/>
        <v>17.832324388574591</v>
      </c>
      <c r="P38" s="282">
        <f t="shared" si="12"/>
        <v>42.277105147938585</v>
      </c>
      <c r="Q38" s="282">
        <f t="shared" si="12"/>
        <v>20.721885907302578</v>
      </c>
      <c r="R38" s="282">
        <f t="shared" si="12"/>
        <v>15.721885907302578</v>
      </c>
      <c r="S38" s="282">
        <f t="shared" si="12"/>
        <v>10.721885907302578</v>
      </c>
      <c r="T38" s="282">
        <f t="shared" si="12"/>
        <v>12.277105147938585</v>
      </c>
      <c r="U38" s="282">
        <f t="shared" si="12"/>
        <v>38.721885907302578</v>
      </c>
      <c r="V38" s="282">
        <f t="shared" si="12"/>
        <v>23.721885907302578</v>
      </c>
      <c r="W38" s="282">
        <f t="shared" si="12"/>
        <v>39.166666666666572</v>
      </c>
      <c r="X38" s="282">
        <f t="shared" si="12"/>
        <v>30.721885907302578</v>
      </c>
      <c r="Y38" s="282">
        <f t="shared" si="12"/>
        <v>251.25088590730257</v>
      </c>
      <c r="DA38" s="94"/>
    </row>
    <row r="39" spans="1:105" ht="12" customHeight="1" x14ac:dyDescent="0.25">
      <c r="A39" s="99" t="s">
        <v>80</v>
      </c>
      <c r="B39" s="282">
        <f t="shared" ref="B39:Y39" si="13">B21-B14</f>
        <v>56.091954022988489</v>
      </c>
      <c r="C39" s="282">
        <f t="shared" si="13"/>
        <v>63.091954022988489</v>
      </c>
      <c r="D39" s="282">
        <f t="shared" si="13"/>
        <v>30.728331960731623</v>
      </c>
      <c r="E39" s="282">
        <f t="shared" si="13"/>
        <v>52.728331960731623</v>
      </c>
      <c r="F39" s="282">
        <f t="shared" si="13"/>
        <v>33.364709898474814</v>
      </c>
      <c r="G39" s="282">
        <f t="shared" si="13"/>
        <v>46.364709898474814</v>
      </c>
      <c r="H39" s="282">
        <f t="shared" si="13"/>
        <v>15.001087836217891</v>
      </c>
      <c r="I39" s="282">
        <f t="shared" si="13"/>
        <v>21.001087836217891</v>
      </c>
      <c r="J39" s="282">
        <f t="shared" si="13"/>
        <v>13.637465773961111</v>
      </c>
      <c r="K39" s="282">
        <f t="shared" si="13"/>
        <v>84.637465773961111</v>
      </c>
      <c r="L39" s="282">
        <f t="shared" si="13"/>
        <v>15.273843711704188</v>
      </c>
      <c r="M39" s="282">
        <f t="shared" si="13"/>
        <v>31.637465773961111</v>
      </c>
      <c r="N39" s="282">
        <f t="shared" si="13"/>
        <v>30.637465773961111</v>
      </c>
      <c r="O39" s="282">
        <f t="shared" si="13"/>
        <v>17.273843711704188</v>
      </c>
      <c r="P39" s="282">
        <f t="shared" si="13"/>
        <v>19.273843711704188</v>
      </c>
      <c r="Q39" s="282">
        <f t="shared" si="13"/>
        <v>19.273843711704188</v>
      </c>
      <c r="R39" s="282">
        <f t="shared" si="13"/>
        <v>19.273843711704188</v>
      </c>
      <c r="S39" s="282">
        <f t="shared" si="13"/>
        <v>32.637465773961111</v>
      </c>
      <c r="T39" s="282">
        <f t="shared" si="13"/>
        <v>32.637465773961111</v>
      </c>
      <c r="U39" s="282">
        <f t="shared" si="13"/>
        <v>32.637465773961111</v>
      </c>
      <c r="V39" s="282">
        <f t="shared" si="13"/>
        <v>25.547913535155118</v>
      </c>
      <c r="W39" s="282">
        <f t="shared" si="13"/>
        <v>14.677266768986016</v>
      </c>
      <c r="X39" s="282">
        <f t="shared" si="13"/>
        <v>28.856371246597917</v>
      </c>
      <c r="Y39" s="282">
        <f t="shared" si="13"/>
        <v>32.147173033866494</v>
      </c>
      <c r="DA39" s="94"/>
    </row>
    <row r="40" spans="1:105" ht="12" customHeight="1" x14ac:dyDescent="0.25">
      <c r="A40" s="49" t="s">
        <v>443</v>
      </c>
      <c r="B40" s="242">
        <f t="shared" ref="B40:Y40" si="14">B22-B15</f>
        <v>217.55417318007699</v>
      </c>
      <c r="C40" s="242">
        <f t="shared" si="14"/>
        <v>254.26373984674387</v>
      </c>
      <c r="D40" s="242">
        <f t="shared" si="14"/>
        <v>206.17051014341996</v>
      </c>
      <c r="E40" s="242">
        <f t="shared" si="14"/>
        <v>441.47454347675398</v>
      </c>
      <c r="F40" s="242">
        <f t="shared" si="14"/>
        <v>346.16904710676386</v>
      </c>
      <c r="G40" s="242">
        <f t="shared" si="14"/>
        <v>349.149447106764</v>
      </c>
      <c r="H40" s="242">
        <f t="shared" si="14"/>
        <v>581.80635073677377</v>
      </c>
      <c r="I40" s="242">
        <f t="shared" si="14"/>
        <v>575.25235073677391</v>
      </c>
      <c r="J40" s="242">
        <f t="shared" si="14"/>
        <v>566.20855436678505</v>
      </c>
      <c r="K40" s="242">
        <f t="shared" si="14"/>
        <v>401.59125436678517</v>
      </c>
      <c r="L40" s="242">
        <f t="shared" si="14"/>
        <v>412.97785799679468</v>
      </c>
      <c r="M40" s="242">
        <f t="shared" si="14"/>
        <v>277.34402466346148</v>
      </c>
      <c r="N40" s="242">
        <f t="shared" si="14"/>
        <v>89.867061626805025</v>
      </c>
      <c r="O40" s="242">
        <f t="shared" si="14"/>
        <v>82.234161626805076</v>
      </c>
      <c r="P40" s="242">
        <f t="shared" si="14"/>
        <v>134.4493579967949</v>
      </c>
      <c r="Q40" s="242">
        <f t="shared" si="14"/>
        <v>94.220394960138378</v>
      </c>
      <c r="R40" s="242">
        <f t="shared" si="14"/>
        <v>49.401061626805017</v>
      </c>
      <c r="S40" s="242">
        <f t="shared" si="14"/>
        <v>171.4511579967949</v>
      </c>
      <c r="T40" s="242">
        <f t="shared" si="14"/>
        <v>127.39149133012802</v>
      </c>
      <c r="U40" s="242">
        <f t="shared" si="14"/>
        <v>112.36375799679467</v>
      </c>
      <c r="V40" s="242">
        <f t="shared" si="14"/>
        <v>146.69915799679484</v>
      </c>
      <c r="W40" s="242">
        <f t="shared" si="14"/>
        <v>145.29049133012836</v>
      </c>
      <c r="X40" s="242">
        <f t="shared" si="14"/>
        <v>352.07149133012808</v>
      </c>
      <c r="Y40" s="242">
        <f t="shared" si="14"/>
        <v>184.40148221466802</v>
      </c>
      <c r="DA40" s="84"/>
    </row>
    <row r="41" spans="1:105" ht="12" customHeight="1" x14ac:dyDescent="0.25">
      <c r="A41" s="4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</row>
    <row r="42" spans="1:105" ht="12" customHeight="1" x14ac:dyDescent="0.25">
      <c r="A42" s="30" t="s">
        <v>69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DA42" s="112"/>
    </row>
    <row r="43" spans="1:105" ht="12" customHeight="1" x14ac:dyDescent="0.25">
      <c r="A43" s="31" t="s">
        <v>70</v>
      </c>
      <c r="B43" s="210">
        <v>1472.918228718831</v>
      </c>
      <c r="C43" s="210">
        <v>1299.198882201204</v>
      </c>
      <c r="D43" s="210">
        <v>1320.341788478074</v>
      </c>
      <c r="E43" s="210">
        <v>1173.999140154772</v>
      </c>
      <c r="F43" s="210">
        <v>1210.9831470335339</v>
      </c>
      <c r="G43" s="210">
        <v>1357.032244196045</v>
      </c>
      <c r="H43" s="210">
        <v>1175.5301805674981</v>
      </c>
      <c r="I43" s="210">
        <v>1109.80309544282</v>
      </c>
      <c r="J43" s="210">
        <v>985.27480653482371</v>
      </c>
      <c r="K43" s="210">
        <v>972.2768701633704</v>
      </c>
      <c r="L43" s="210">
        <v>881.6695614789337</v>
      </c>
      <c r="M43" s="210">
        <v>980.85520206362855</v>
      </c>
      <c r="N43" s="210">
        <v>971.37669819432494</v>
      </c>
      <c r="O43" s="210">
        <v>939.7894239036973</v>
      </c>
      <c r="P43" s="210">
        <v>971.26491831470332</v>
      </c>
      <c r="Q43" s="210">
        <v>1018.4742046431639</v>
      </c>
      <c r="R43" s="210">
        <v>1046.863972484952</v>
      </c>
      <c r="S43" s="210">
        <v>1046.762252794497</v>
      </c>
      <c r="T43" s="210">
        <v>1042.6778159931209</v>
      </c>
      <c r="U43" s="210">
        <v>1029.7412725709371</v>
      </c>
      <c r="V43" s="210">
        <v>975.05382631126395</v>
      </c>
      <c r="W43" s="210">
        <v>1062.4924333619949</v>
      </c>
      <c r="X43" s="210">
        <v>886.64127257093719</v>
      </c>
      <c r="Y43" s="210">
        <v>886.24024075666364</v>
      </c>
      <c r="DA43" s="109" t="s">
        <v>457</v>
      </c>
    </row>
    <row r="44" spans="1:105" ht="12" customHeight="1" x14ac:dyDescent="0.25">
      <c r="A44" s="24" t="s">
        <v>28</v>
      </c>
      <c r="B44" s="213">
        <v>0</v>
      </c>
      <c r="C44" s="213">
        <v>0</v>
      </c>
      <c r="D44" s="213">
        <v>85.602407566638007</v>
      </c>
      <c r="E44" s="213">
        <v>0</v>
      </c>
      <c r="F44" s="213">
        <v>0</v>
      </c>
      <c r="G44" s="213">
        <v>94.296388650042985</v>
      </c>
      <c r="H44" s="213">
        <v>6.0189165950128984</v>
      </c>
      <c r="I44" s="213">
        <v>2.6750644883920889</v>
      </c>
      <c r="J44" s="213">
        <v>4.6813413585554597</v>
      </c>
      <c r="K44" s="213">
        <v>3.2960447119518479</v>
      </c>
      <c r="L44" s="213">
        <v>1.241960447119518</v>
      </c>
      <c r="M44" s="213">
        <v>2.0139294926913149</v>
      </c>
      <c r="N44" s="213">
        <v>1.3929492691315559</v>
      </c>
      <c r="O44" s="213">
        <v>4.9509888220120377</v>
      </c>
      <c r="P44" s="213">
        <v>4.0280309544282016</v>
      </c>
      <c r="Q44" s="213">
        <v>0</v>
      </c>
      <c r="R44" s="213">
        <v>1.863026655202064</v>
      </c>
      <c r="S44" s="213">
        <v>5.8297506448839208E-2</v>
      </c>
      <c r="T44" s="213">
        <v>0.12983662940670679</v>
      </c>
      <c r="U44" s="213">
        <v>6.5348237317282884E-2</v>
      </c>
      <c r="V44" s="213">
        <v>0</v>
      </c>
      <c r="W44" s="213">
        <v>0</v>
      </c>
      <c r="X44" s="213">
        <v>0</v>
      </c>
      <c r="Y44" s="213">
        <v>0</v>
      </c>
      <c r="DA44" s="85" t="s">
        <v>458</v>
      </c>
    </row>
    <row r="45" spans="1:105" ht="12" customHeight="1" x14ac:dyDescent="0.25">
      <c r="A45" s="14" t="s">
        <v>29</v>
      </c>
      <c r="B45" s="204">
        <f t="shared" ref="B45:Y45" si="15">B46+B47+B48+B49+B50</f>
        <v>278.91943250214962</v>
      </c>
      <c r="C45" s="204">
        <f t="shared" si="15"/>
        <v>75.274634565778143</v>
      </c>
      <c r="D45" s="204">
        <f t="shared" si="15"/>
        <v>59.546689595872735</v>
      </c>
      <c r="E45" s="204">
        <f t="shared" si="15"/>
        <v>63.037489251934645</v>
      </c>
      <c r="F45" s="204">
        <f t="shared" si="15"/>
        <v>64.441874462596729</v>
      </c>
      <c r="G45" s="204">
        <f t="shared" si="15"/>
        <v>70.174290627687014</v>
      </c>
      <c r="H45" s="204">
        <f t="shared" si="15"/>
        <v>70.093207222699903</v>
      </c>
      <c r="I45" s="204">
        <f t="shared" si="15"/>
        <v>62.612295786758366</v>
      </c>
      <c r="J45" s="204">
        <f t="shared" si="15"/>
        <v>57.916423043852099</v>
      </c>
      <c r="K45" s="204">
        <f t="shared" si="15"/>
        <v>43.618830610490107</v>
      </c>
      <c r="L45" s="204">
        <f t="shared" si="15"/>
        <v>27.458211521926049</v>
      </c>
      <c r="M45" s="204">
        <f t="shared" si="15"/>
        <v>19.310318142734307</v>
      </c>
      <c r="N45" s="204">
        <f t="shared" si="15"/>
        <v>17.701203783319002</v>
      </c>
      <c r="O45" s="204">
        <f t="shared" si="15"/>
        <v>19.180309544282032</v>
      </c>
      <c r="P45" s="204">
        <f t="shared" si="15"/>
        <v>13.367755803955287</v>
      </c>
      <c r="Q45" s="204">
        <f t="shared" si="15"/>
        <v>10.377042132416165</v>
      </c>
      <c r="R45" s="204">
        <f t="shared" si="15"/>
        <v>11.600515907136714</v>
      </c>
      <c r="S45" s="204">
        <f t="shared" si="15"/>
        <v>10.463112639724848</v>
      </c>
      <c r="T45" s="204">
        <f t="shared" si="15"/>
        <v>11.087618228718828</v>
      </c>
      <c r="U45" s="204">
        <f t="shared" si="15"/>
        <v>11.751848667239896</v>
      </c>
      <c r="V45" s="204">
        <f t="shared" si="15"/>
        <v>7.047205503009458</v>
      </c>
      <c r="W45" s="204">
        <f t="shared" si="15"/>
        <v>8.876096302665518</v>
      </c>
      <c r="X45" s="204">
        <f t="shared" si="15"/>
        <v>8.308168529664659</v>
      </c>
      <c r="Y45" s="204">
        <f t="shared" si="15"/>
        <v>7.8819432502149605</v>
      </c>
      <c r="DA45" s="71"/>
    </row>
    <row r="46" spans="1:105" ht="12" customHeight="1" x14ac:dyDescent="0.25">
      <c r="A46" s="18" t="s">
        <v>30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459</v>
      </c>
    </row>
    <row r="47" spans="1:105" ht="12" customHeight="1" x14ac:dyDescent="0.25">
      <c r="A47" s="18" t="s">
        <v>31</v>
      </c>
      <c r="B47" s="204">
        <v>221.42923473774721</v>
      </c>
      <c r="C47" s="204">
        <v>9.0379191745485805</v>
      </c>
      <c r="D47" s="204">
        <v>7.9081685296646604</v>
      </c>
      <c r="E47" s="204">
        <v>8.7895098882201186</v>
      </c>
      <c r="F47" s="204">
        <v>13.184264832330181</v>
      </c>
      <c r="G47" s="204">
        <v>13.184264832330181</v>
      </c>
      <c r="H47" s="204">
        <v>12.085640584694749</v>
      </c>
      <c r="I47" s="204">
        <v>14.28297506448839</v>
      </c>
      <c r="J47" s="204">
        <v>15.3816852966466</v>
      </c>
      <c r="K47" s="204">
        <v>8.7895098882201186</v>
      </c>
      <c r="L47" s="204">
        <v>9.8882201203783318</v>
      </c>
      <c r="M47" s="204">
        <v>7.6842648323301797</v>
      </c>
      <c r="N47" s="204">
        <v>7.1546861564918309</v>
      </c>
      <c r="O47" s="204">
        <v>5.4516766981943254</v>
      </c>
      <c r="P47" s="204">
        <v>4.3441960447119516</v>
      </c>
      <c r="Q47" s="204">
        <v>2.5962166809974199</v>
      </c>
      <c r="R47" s="204">
        <v>2.7895958727429062</v>
      </c>
      <c r="S47" s="204">
        <v>1.76560619088564</v>
      </c>
      <c r="T47" s="204">
        <v>2.132588134135855</v>
      </c>
      <c r="U47" s="204">
        <v>3.0521926053310402</v>
      </c>
      <c r="V47" s="204">
        <v>1.50524505588994</v>
      </c>
      <c r="W47" s="204">
        <v>3.6487532244196039</v>
      </c>
      <c r="X47" s="204">
        <v>2.5654342218400679</v>
      </c>
      <c r="Y47" s="204">
        <v>1.63920894239037</v>
      </c>
      <c r="DA47" s="71" t="s">
        <v>460</v>
      </c>
    </row>
    <row r="48" spans="1:105" ht="12" customHeight="1" x14ac:dyDescent="0.25">
      <c r="A48" s="18" t="s">
        <v>71</v>
      </c>
      <c r="B48" s="204">
        <v>9.2433361994840926</v>
      </c>
      <c r="C48" s="204">
        <v>10.27033533963886</v>
      </c>
      <c r="D48" s="204">
        <v>8.2163370593293195</v>
      </c>
      <c r="E48" s="204">
        <v>12.210060189165951</v>
      </c>
      <c r="F48" s="204">
        <v>10.17506448839209</v>
      </c>
      <c r="G48" s="204">
        <v>10.17506448839209</v>
      </c>
      <c r="H48" s="204">
        <v>11.19260533104041</v>
      </c>
      <c r="I48" s="204">
        <v>9.1576096302665508</v>
      </c>
      <c r="J48" s="204">
        <v>8.1400687876182278</v>
      </c>
      <c r="K48" s="204">
        <v>7.1225279449699048</v>
      </c>
      <c r="L48" s="204">
        <v>6.1050730868443672</v>
      </c>
      <c r="M48" s="204">
        <v>5.1526225279449704</v>
      </c>
      <c r="N48" s="204">
        <v>5.381599312123817</v>
      </c>
      <c r="O48" s="204">
        <v>4.8891659501289766</v>
      </c>
      <c r="P48" s="204">
        <v>4.4414445399828031</v>
      </c>
      <c r="Q48" s="204">
        <v>4.0069647463456572</v>
      </c>
      <c r="R48" s="204">
        <v>4.6214961306964737</v>
      </c>
      <c r="S48" s="204">
        <v>4.0608770421324163</v>
      </c>
      <c r="T48" s="204">
        <v>4.1331040412725706</v>
      </c>
      <c r="U48" s="204">
        <v>5.5362854686156489</v>
      </c>
      <c r="V48" s="204">
        <v>4.5808254514187441</v>
      </c>
      <c r="W48" s="204">
        <v>5.1719690455717968</v>
      </c>
      <c r="X48" s="204">
        <v>4.8016337059329324</v>
      </c>
      <c r="Y48" s="204">
        <v>4.7608770421324156</v>
      </c>
      <c r="DA48" s="71" t="s">
        <v>461</v>
      </c>
    </row>
    <row r="49" spans="1:105" ht="12" customHeight="1" x14ac:dyDescent="0.25">
      <c r="A49" s="18" t="s">
        <v>32</v>
      </c>
      <c r="B49" s="204">
        <v>48.246861564918312</v>
      </c>
      <c r="C49" s="204">
        <v>55.966380051590711</v>
      </c>
      <c r="D49" s="204">
        <v>43.422184006878759</v>
      </c>
      <c r="E49" s="204">
        <v>42.037919174548577</v>
      </c>
      <c r="F49" s="204">
        <v>41.082545141874462</v>
      </c>
      <c r="G49" s="204">
        <v>46.81496130696474</v>
      </c>
      <c r="H49" s="204">
        <v>46.81496130696474</v>
      </c>
      <c r="I49" s="204">
        <v>39.171711092003427</v>
      </c>
      <c r="J49" s="204">
        <v>34.394668959587271</v>
      </c>
      <c r="K49" s="204">
        <v>27.70679277730008</v>
      </c>
      <c r="L49" s="204">
        <v>11.46491831470335</v>
      </c>
      <c r="M49" s="204">
        <v>5.5394668959587277</v>
      </c>
      <c r="N49" s="204">
        <v>5.1649183147033533</v>
      </c>
      <c r="O49" s="204">
        <v>8.8394668959587275</v>
      </c>
      <c r="P49" s="204">
        <v>4.5821152192605323</v>
      </c>
      <c r="Q49" s="204">
        <v>3.773860705073087</v>
      </c>
      <c r="R49" s="204">
        <v>4.1894239036973344</v>
      </c>
      <c r="S49" s="204">
        <v>4.6366294067067928</v>
      </c>
      <c r="T49" s="204">
        <v>4.8219260533104036</v>
      </c>
      <c r="U49" s="204">
        <v>3.163370593293207</v>
      </c>
      <c r="V49" s="204">
        <v>0.96113499570077388</v>
      </c>
      <c r="W49" s="204">
        <v>5.5374032674118653E-2</v>
      </c>
      <c r="X49" s="204">
        <v>0.94110060189165945</v>
      </c>
      <c r="Y49" s="204">
        <v>1.4818572656921749</v>
      </c>
      <c r="DA49" s="71" t="s">
        <v>462</v>
      </c>
    </row>
    <row r="50" spans="1:105" ht="12" customHeight="1" x14ac:dyDescent="0.25">
      <c r="A50" s="18" t="s">
        <v>33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v>0</v>
      </c>
      <c r="K50" s="204">
        <v>0</v>
      </c>
      <c r="L50" s="204">
        <v>0</v>
      </c>
      <c r="M50" s="204">
        <v>0.93396388650042983</v>
      </c>
      <c r="N50" s="204">
        <v>0</v>
      </c>
      <c r="O50" s="204">
        <v>0</v>
      </c>
      <c r="P50" s="204">
        <v>0</v>
      </c>
      <c r="Q50" s="204">
        <v>0</v>
      </c>
      <c r="R50" s="204">
        <v>0</v>
      </c>
      <c r="S50" s="204">
        <v>0</v>
      </c>
      <c r="T50" s="204">
        <v>0</v>
      </c>
      <c r="U50" s="204">
        <v>0</v>
      </c>
      <c r="V50" s="204">
        <v>0</v>
      </c>
      <c r="W50" s="204">
        <v>0</v>
      </c>
      <c r="X50" s="204">
        <v>0</v>
      </c>
      <c r="Y50" s="204">
        <v>0</v>
      </c>
      <c r="DA50" s="71" t="s">
        <v>463</v>
      </c>
    </row>
    <row r="51" spans="1:105" ht="12" customHeight="1" x14ac:dyDescent="0.25">
      <c r="A51" s="14" t="s">
        <v>34</v>
      </c>
      <c r="B51" s="204">
        <f t="shared" ref="B51:Y51" si="16">B52+B53</f>
        <v>359.86294067067928</v>
      </c>
      <c r="C51" s="204">
        <f t="shared" si="16"/>
        <v>357.20025795356833</v>
      </c>
      <c r="D51" s="204">
        <f t="shared" si="16"/>
        <v>297.20472914875319</v>
      </c>
      <c r="E51" s="204">
        <f t="shared" si="16"/>
        <v>258.08116938950991</v>
      </c>
      <c r="F51" s="204">
        <f t="shared" si="16"/>
        <v>269.7570937231298</v>
      </c>
      <c r="G51" s="204">
        <f t="shared" si="16"/>
        <v>287.93748925193472</v>
      </c>
      <c r="H51" s="204">
        <f t="shared" si="16"/>
        <v>278.4378331900258</v>
      </c>
      <c r="I51" s="204">
        <f t="shared" si="16"/>
        <v>245.97747205503009</v>
      </c>
      <c r="J51" s="204">
        <f t="shared" si="16"/>
        <v>243.22734307824589</v>
      </c>
      <c r="K51" s="204">
        <f t="shared" si="16"/>
        <v>310.40068787618219</v>
      </c>
      <c r="L51" s="204">
        <f t="shared" si="16"/>
        <v>210.83697334479791</v>
      </c>
      <c r="M51" s="204">
        <f t="shared" si="16"/>
        <v>255.9348237317283</v>
      </c>
      <c r="N51" s="204">
        <f t="shared" si="16"/>
        <v>274.89030866238818</v>
      </c>
      <c r="O51" s="204">
        <f t="shared" si="16"/>
        <v>256.02307679839811</v>
      </c>
      <c r="P51" s="204">
        <f t="shared" si="16"/>
        <v>257.31693767974309</v>
      </c>
      <c r="Q51" s="204">
        <f t="shared" si="16"/>
        <v>275.52087733220969</v>
      </c>
      <c r="R51" s="204">
        <f t="shared" si="16"/>
        <v>290.83922105539972</v>
      </c>
      <c r="S51" s="204">
        <f t="shared" si="16"/>
        <v>290.41132200264752</v>
      </c>
      <c r="T51" s="204">
        <f t="shared" si="16"/>
        <v>340.17481244677009</v>
      </c>
      <c r="U51" s="204">
        <f t="shared" si="16"/>
        <v>302.34668045229859</v>
      </c>
      <c r="V51" s="204">
        <f t="shared" si="16"/>
        <v>243.540788634579</v>
      </c>
      <c r="W51" s="204">
        <f t="shared" si="16"/>
        <v>310.42615481926492</v>
      </c>
      <c r="X51" s="204">
        <f t="shared" si="16"/>
        <v>244.94606982473641</v>
      </c>
      <c r="Y51" s="204">
        <f t="shared" si="16"/>
        <v>214.2808589892646</v>
      </c>
      <c r="DA51" s="71"/>
    </row>
    <row r="52" spans="1:105" ht="12" customHeight="1" x14ac:dyDescent="0.25">
      <c r="A52" s="18" t="s">
        <v>73</v>
      </c>
      <c r="B52" s="204">
        <v>359.86294067067928</v>
      </c>
      <c r="C52" s="204">
        <v>357.20025795356833</v>
      </c>
      <c r="D52" s="204">
        <v>297.20472914875319</v>
      </c>
      <c r="E52" s="204">
        <v>258.08116938950991</v>
      </c>
      <c r="F52" s="204">
        <v>269.7570937231298</v>
      </c>
      <c r="G52" s="204">
        <v>287.93748925193472</v>
      </c>
      <c r="H52" s="204">
        <v>278.4378331900258</v>
      </c>
      <c r="I52" s="204">
        <v>245.97747205503009</v>
      </c>
      <c r="J52" s="204">
        <v>243.22734307824589</v>
      </c>
      <c r="K52" s="204">
        <v>310.40068787618219</v>
      </c>
      <c r="L52" s="204">
        <v>210.83697334479791</v>
      </c>
      <c r="M52" s="204">
        <v>255.9348237317283</v>
      </c>
      <c r="N52" s="204">
        <v>274.89030866238818</v>
      </c>
      <c r="O52" s="204">
        <v>256.02307679839811</v>
      </c>
      <c r="P52" s="204">
        <v>257.31693767974309</v>
      </c>
      <c r="Q52" s="204">
        <v>275.52087733220969</v>
      </c>
      <c r="R52" s="204">
        <v>290.83922105539972</v>
      </c>
      <c r="S52" s="204">
        <v>290.41132200264752</v>
      </c>
      <c r="T52" s="204">
        <v>340.17481244677009</v>
      </c>
      <c r="U52" s="204">
        <v>302.34668045229859</v>
      </c>
      <c r="V52" s="204">
        <v>243.540788634579</v>
      </c>
      <c r="W52" s="204">
        <v>310.42615481926492</v>
      </c>
      <c r="X52" s="204">
        <v>244.94606982473641</v>
      </c>
      <c r="Y52" s="204">
        <v>214.2808589892646</v>
      </c>
      <c r="DA52" s="71" t="s">
        <v>464</v>
      </c>
    </row>
    <row r="53" spans="1:105" ht="12" customHeight="1" x14ac:dyDescent="0.25">
      <c r="A53" s="18" t="s">
        <v>36</v>
      </c>
      <c r="B53" s="204">
        <v>0</v>
      </c>
      <c r="C53" s="204">
        <v>0</v>
      </c>
      <c r="D53" s="204">
        <v>0</v>
      </c>
      <c r="E53" s="204">
        <v>0</v>
      </c>
      <c r="F53" s="204">
        <v>0</v>
      </c>
      <c r="G53" s="204">
        <v>0</v>
      </c>
      <c r="H53" s="204">
        <v>0</v>
      </c>
      <c r="I53" s="204">
        <v>0</v>
      </c>
      <c r="J53" s="204">
        <v>0</v>
      </c>
      <c r="K53" s="204">
        <v>0</v>
      </c>
      <c r="L53" s="204">
        <v>0</v>
      </c>
      <c r="M53" s="204">
        <v>0</v>
      </c>
      <c r="N53" s="204">
        <v>0</v>
      </c>
      <c r="O53" s="204">
        <v>0</v>
      </c>
      <c r="P53" s="204">
        <v>0</v>
      </c>
      <c r="Q53" s="204">
        <v>0</v>
      </c>
      <c r="R53" s="204">
        <v>0</v>
      </c>
      <c r="S53" s="204">
        <v>0</v>
      </c>
      <c r="T53" s="204">
        <v>0</v>
      </c>
      <c r="U53" s="204">
        <v>0</v>
      </c>
      <c r="V53" s="204">
        <v>0</v>
      </c>
      <c r="W53" s="204">
        <v>0</v>
      </c>
      <c r="X53" s="204">
        <v>0</v>
      </c>
      <c r="Y53" s="204">
        <v>0</v>
      </c>
      <c r="DA53" s="71" t="s">
        <v>465</v>
      </c>
    </row>
    <row r="54" spans="1:105" ht="12" customHeight="1" x14ac:dyDescent="0.25">
      <c r="A54" s="14" t="s">
        <v>37</v>
      </c>
      <c r="B54" s="204">
        <f t="shared" ref="B54:Y54" si="17">B55+B56+B57+B58+B59+B60</f>
        <v>0</v>
      </c>
      <c r="C54" s="204">
        <f t="shared" si="17"/>
        <v>0</v>
      </c>
      <c r="D54" s="204">
        <f t="shared" si="17"/>
        <v>0</v>
      </c>
      <c r="E54" s="204">
        <f t="shared" si="17"/>
        <v>0</v>
      </c>
      <c r="F54" s="204">
        <f t="shared" si="17"/>
        <v>0</v>
      </c>
      <c r="G54" s="204">
        <f t="shared" si="17"/>
        <v>59.13826311263972</v>
      </c>
      <c r="H54" s="204">
        <f t="shared" si="17"/>
        <v>0</v>
      </c>
      <c r="I54" s="204">
        <f t="shared" si="17"/>
        <v>0</v>
      </c>
      <c r="J54" s="204">
        <f t="shared" si="17"/>
        <v>0</v>
      </c>
      <c r="K54" s="204">
        <f t="shared" si="17"/>
        <v>0</v>
      </c>
      <c r="L54" s="204">
        <f t="shared" si="17"/>
        <v>0</v>
      </c>
      <c r="M54" s="204">
        <f t="shared" si="17"/>
        <v>0</v>
      </c>
      <c r="N54" s="204">
        <f t="shared" si="17"/>
        <v>3.156513880075526E-3</v>
      </c>
      <c r="O54" s="204">
        <f t="shared" si="17"/>
        <v>7.1897536224437069E-3</v>
      </c>
      <c r="P54" s="204">
        <f t="shared" si="17"/>
        <v>1.960574244090851E-2</v>
      </c>
      <c r="Q54" s="204">
        <f t="shared" si="17"/>
        <v>5.1263682407598557E-2</v>
      </c>
      <c r="R54" s="204">
        <f t="shared" si="17"/>
        <v>0.24753732809117618</v>
      </c>
      <c r="S54" s="204">
        <f t="shared" si="17"/>
        <v>0.33958083484169332</v>
      </c>
      <c r="T54" s="204">
        <f t="shared" si="17"/>
        <v>0.6546802445454365</v>
      </c>
      <c r="U54" s="204">
        <f t="shared" si="17"/>
        <v>0.96415359757232255</v>
      </c>
      <c r="V54" s="204">
        <f t="shared" si="17"/>
        <v>14.107018760089968</v>
      </c>
      <c r="W54" s="204">
        <f t="shared" si="17"/>
        <v>4.5191590242433133</v>
      </c>
      <c r="X54" s="204">
        <f t="shared" si="17"/>
        <v>5.7356154719102186</v>
      </c>
      <c r="Y54" s="204">
        <f t="shared" si="17"/>
        <v>7.0051255335212206</v>
      </c>
      <c r="DA54" s="71"/>
    </row>
    <row r="55" spans="1:105" ht="12" customHeight="1" x14ac:dyDescent="0.25">
      <c r="A55" s="18" t="s">
        <v>38</v>
      </c>
      <c r="B55" s="204">
        <v>0</v>
      </c>
      <c r="C55" s="204">
        <v>0</v>
      </c>
      <c r="D55" s="204">
        <v>0</v>
      </c>
      <c r="E55" s="204">
        <v>0</v>
      </c>
      <c r="F55" s="204">
        <v>0</v>
      </c>
      <c r="G55" s="204">
        <v>59.13826311263972</v>
      </c>
      <c r="H55" s="204">
        <v>0</v>
      </c>
      <c r="I55" s="204">
        <v>0</v>
      </c>
      <c r="J55" s="204">
        <v>0</v>
      </c>
      <c r="K55" s="204">
        <v>0</v>
      </c>
      <c r="L55" s="204">
        <v>0</v>
      </c>
      <c r="M55" s="204">
        <v>0</v>
      </c>
      <c r="N55" s="204">
        <v>0</v>
      </c>
      <c r="O55" s="204">
        <v>0</v>
      </c>
      <c r="P55" s="204">
        <v>0</v>
      </c>
      <c r="Q55" s="204">
        <v>0</v>
      </c>
      <c r="R55" s="204">
        <v>4.8839208942390362E-2</v>
      </c>
      <c r="S55" s="204">
        <v>0</v>
      </c>
      <c r="T55" s="204">
        <v>0</v>
      </c>
      <c r="U55" s="204">
        <v>0</v>
      </c>
      <c r="V55" s="204">
        <v>12.73018056749785</v>
      </c>
      <c r="W55" s="204">
        <v>1.3648323301805669</v>
      </c>
      <c r="X55" s="204">
        <v>1.4723129836629409</v>
      </c>
      <c r="Y55" s="204">
        <v>1.4441100601891661</v>
      </c>
      <c r="DA55" s="71" t="s">
        <v>466</v>
      </c>
    </row>
    <row r="56" spans="1:105" ht="12" customHeight="1" x14ac:dyDescent="0.25">
      <c r="A56" s="18" t="s">
        <v>74</v>
      </c>
      <c r="B56" s="204">
        <v>0</v>
      </c>
      <c r="C56" s="204">
        <v>0</v>
      </c>
      <c r="D56" s="204">
        <v>0</v>
      </c>
      <c r="E56" s="204">
        <v>0</v>
      </c>
      <c r="F56" s="204">
        <v>0</v>
      </c>
      <c r="G56" s="204">
        <v>0</v>
      </c>
      <c r="H56" s="204">
        <v>0</v>
      </c>
      <c r="I56" s="204">
        <v>0</v>
      </c>
      <c r="J56" s="204">
        <v>0</v>
      </c>
      <c r="K56" s="204">
        <v>0</v>
      </c>
      <c r="L56" s="204">
        <v>0</v>
      </c>
      <c r="M56" s="204">
        <v>0</v>
      </c>
      <c r="N56" s="204">
        <v>3.156513880075526E-3</v>
      </c>
      <c r="O56" s="204">
        <v>7.1897536224437069E-3</v>
      </c>
      <c r="P56" s="204">
        <v>1.960574244090851E-2</v>
      </c>
      <c r="Q56" s="204">
        <v>5.1263682407598557E-2</v>
      </c>
      <c r="R56" s="204">
        <v>0.12887868664663621</v>
      </c>
      <c r="S56" s="204">
        <v>0.2433641538442729</v>
      </c>
      <c r="T56" s="204">
        <v>0.52656330559444764</v>
      </c>
      <c r="U56" s="204">
        <v>0.79381825793345762</v>
      </c>
      <c r="V56" s="204">
        <v>1.231266395515592</v>
      </c>
      <c r="W56" s="204">
        <v>2.9806379580352318</v>
      </c>
      <c r="X56" s="204">
        <v>4.0768880428474494</v>
      </c>
      <c r="Y56" s="204">
        <v>5.3408091104773687</v>
      </c>
      <c r="DA56" s="71" t="s">
        <v>467</v>
      </c>
    </row>
    <row r="57" spans="1:105" ht="12" customHeight="1" x14ac:dyDescent="0.25">
      <c r="A57" s="18" t="s">
        <v>75</v>
      </c>
      <c r="B57" s="204">
        <v>0</v>
      </c>
      <c r="C57" s="204">
        <v>0</v>
      </c>
      <c r="D57" s="204">
        <v>0</v>
      </c>
      <c r="E57" s="204">
        <v>0</v>
      </c>
      <c r="F57" s="204">
        <v>0</v>
      </c>
      <c r="G57" s="204">
        <v>0</v>
      </c>
      <c r="H57" s="204">
        <v>0</v>
      </c>
      <c r="I57" s="204">
        <v>0</v>
      </c>
      <c r="J57" s="204">
        <v>0</v>
      </c>
      <c r="K57" s="204">
        <v>0</v>
      </c>
      <c r="L57" s="204">
        <v>0</v>
      </c>
      <c r="M57" s="204">
        <v>0</v>
      </c>
      <c r="N57" s="204">
        <v>0</v>
      </c>
      <c r="O57" s="204">
        <v>0</v>
      </c>
      <c r="P57" s="204">
        <v>0</v>
      </c>
      <c r="Q57" s="204">
        <v>0</v>
      </c>
      <c r="R57" s="204">
        <v>6.9819432502149614E-2</v>
      </c>
      <c r="S57" s="204">
        <v>9.6216680997420451E-2</v>
      </c>
      <c r="T57" s="204">
        <v>0.1281169389509888</v>
      </c>
      <c r="U57" s="204">
        <v>0.17033533963886499</v>
      </c>
      <c r="V57" s="204">
        <v>0.1455717970765262</v>
      </c>
      <c r="W57" s="204">
        <v>0.173688736027515</v>
      </c>
      <c r="X57" s="204">
        <v>0.18641444539982799</v>
      </c>
      <c r="Y57" s="204">
        <v>0.22020636285468609</v>
      </c>
      <c r="DA57" s="71" t="s">
        <v>468</v>
      </c>
    </row>
    <row r="58" spans="1:105" ht="12" customHeight="1" x14ac:dyDescent="0.25">
      <c r="A58" s="18" t="s">
        <v>76</v>
      </c>
      <c r="B58" s="204">
        <v>0</v>
      </c>
      <c r="C58" s="204">
        <v>0</v>
      </c>
      <c r="D58" s="204">
        <v>0</v>
      </c>
      <c r="E58" s="204">
        <v>0</v>
      </c>
      <c r="F58" s="204">
        <v>0</v>
      </c>
      <c r="G58" s="204">
        <v>0</v>
      </c>
      <c r="H58" s="204">
        <v>0</v>
      </c>
      <c r="I58" s="204">
        <v>0</v>
      </c>
      <c r="J58" s="204">
        <v>0</v>
      </c>
      <c r="K58" s="204">
        <v>0</v>
      </c>
      <c r="L58" s="204">
        <v>0</v>
      </c>
      <c r="M58" s="204">
        <v>0</v>
      </c>
      <c r="N58" s="204">
        <v>0</v>
      </c>
      <c r="O58" s="204">
        <v>0</v>
      </c>
      <c r="P58" s="204">
        <v>0</v>
      </c>
      <c r="Q58" s="204">
        <v>0</v>
      </c>
      <c r="R58" s="204">
        <v>0</v>
      </c>
      <c r="S58" s="204">
        <v>0</v>
      </c>
      <c r="T58" s="204">
        <v>0</v>
      </c>
      <c r="U58" s="204">
        <v>0</v>
      </c>
      <c r="V58" s="204">
        <v>0</v>
      </c>
      <c r="W58" s="204">
        <v>0</v>
      </c>
      <c r="X58" s="204">
        <v>0</v>
      </c>
      <c r="Y58" s="204">
        <v>0</v>
      </c>
      <c r="DA58" s="71" t="s">
        <v>469</v>
      </c>
    </row>
    <row r="59" spans="1:105" ht="12" customHeight="1" x14ac:dyDescent="0.25">
      <c r="A59" s="18" t="s">
        <v>77</v>
      </c>
      <c r="B59" s="204">
        <v>0</v>
      </c>
      <c r="C59" s="204">
        <v>0</v>
      </c>
      <c r="D59" s="204">
        <v>0</v>
      </c>
      <c r="E59" s="204">
        <v>0</v>
      </c>
      <c r="F59" s="204">
        <v>0</v>
      </c>
      <c r="G59" s="204">
        <v>0</v>
      </c>
      <c r="H59" s="204">
        <v>0</v>
      </c>
      <c r="I59" s="204">
        <v>0</v>
      </c>
      <c r="J59" s="204">
        <v>0</v>
      </c>
      <c r="K59" s="204">
        <v>0</v>
      </c>
      <c r="L59" s="204">
        <v>0</v>
      </c>
      <c r="M59" s="204">
        <v>0</v>
      </c>
      <c r="N59" s="204">
        <v>0</v>
      </c>
      <c r="O59" s="204">
        <v>0</v>
      </c>
      <c r="P59" s="204">
        <v>0</v>
      </c>
      <c r="Q59" s="204">
        <v>0</v>
      </c>
      <c r="R59" s="204">
        <v>0</v>
      </c>
      <c r="S59" s="204">
        <v>0</v>
      </c>
      <c r="T59" s="204">
        <v>0</v>
      </c>
      <c r="U59" s="204">
        <v>0</v>
      </c>
      <c r="V59" s="204">
        <v>0</v>
      </c>
      <c r="W59" s="204">
        <v>0</v>
      </c>
      <c r="X59" s="204">
        <v>0</v>
      </c>
      <c r="Y59" s="204">
        <v>0</v>
      </c>
      <c r="DA59" s="71" t="s">
        <v>470</v>
      </c>
    </row>
    <row r="60" spans="1:105" ht="12" customHeight="1" x14ac:dyDescent="0.25">
      <c r="A60" s="18" t="s">
        <v>78</v>
      </c>
      <c r="B60" s="204">
        <v>0</v>
      </c>
      <c r="C60" s="204">
        <v>0</v>
      </c>
      <c r="D60" s="204">
        <v>0</v>
      </c>
      <c r="E60" s="204">
        <v>0</v>
      </c>
      <c r="F60" s="204">
        <v>0</v>
      </c>
      <c r="G60" s="204">
        <v>0</v>
      </c>
      <c r="H60" s="204">
        <v>0</v>
      </c>
      <c r="I60" s="204">
        <v>0</v>
      </c>
      <c r="J60" s="204">
        <v>0</v>
      </c>
      <c r="K60" s="204">
        <v>0</v>
      </c>
      <c r="L60" s="204">
        <v>0</v>
      </c>
      <c r="M60" s="204">
        <v>0</v>
      </c>
      <c r="N60" s="204">
        <v>0</v>
      </c>
      <c r="O60" s="204">
        <v>0</v>
      </c>
      <c r="P60" s="204">
        <v>0</v>
      </c>
      <c r="Q60" s="204">
        <v>0</v>
      </c>
      <c r="R60" s="204">
        <v>0</v>
      </c>
      <c r="S60" s="204">
        <v>0</v>
      </c>
      <c r="T60" s="204">
        <v>0</v>
      </c>
      <c r="U60" s="204">
        <v>0</v>
      </c>
      <c r="V60" s="204">
        <v>0</v>
      </c>
      <c r="W60" s="204">
        <v>0</v>
      </c>
      <c r="X60" s="204">
        <v>0</v>
      </c>
      <c r="Y60" s="204">
        <v>0</v>
      </c>
      <c r="DA60" s="71" t="s">
        <v>471</v>
      </c>
    </row>
    <row r="61" spans="1:105" ht="12" customHeight="1" x14ac:dyDescent="0.25">
      <c r="A61" s="14" t="s">
        <v>39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v>0</v>
      </c>
      <c r="K61" s="204">
        <v>0</v>
      </c>
      <c r="L61" s="204">
        <v>0</v>
      </c>
      <c r="M61" s="204">
        <v>25.425795356835771</v>
      </c>
      <c r="N61" s="204">
        <v>12.855460017196901</v>
      </c>
      <c r="O61" s="204">
        <v>4.6616509028374891</v>
      </c>
      <c r="P61" s="204">
        <v>4.9222699914015484</v>
      </c>
      <c r="Q61" s="204">
        <v>3.609114359415305</v>
      </c>
      <c r="R61" s="204">
        <v>4.7277730008598446</v>
      </c>
      <c r="S61" s="204">
        <v>8.5984522785898538E-3</v>
      </c>
      <c r="T61" s="204">
        <v>3.3558899398108339</v>
      </c>
      <c r="U61" s="204">
        <v>18.807394668959589</v>
      </c>
      <c r="V61" s="204">
        <v>24.152278589853829</v>
      </c>
      <c r="W61" s="204">
        <v>23.933104041272571</v>
      </c>
      <c r="X61" s="204">
        <v>12.754428202923471</v>
      </c>
      <c r="Y61" s="204">
        <v>7.0870163370593282</v>
      </c>
      <c r="DA61" s="71" t="s">
        <v>472</v>
      </c>
    </row>
    <row r="62" spans="1:105" ht="12" customHeight="1" x14ac:dyDescent="0.25">
      <c r="A62" s="21" t="s">
        <v>40</v>
      </c>
      <c r="B62" s="207">
        <v>834.13585554600161</v>
      </c>
      <c r="C62" s="207">
        <v>866.72398968185723</v>
      </c>
      <c r="D62" s="207">
        <v>877.98796216680989</v>
      </c>
      <c r="E62" s="207">
        <v>852.8804815133276</v>
      </c>
      <c r="F62" s="207">
        <v>876.78417884780731</v>
      </c>
      <c r="G62" s="207">
        <v>845.48581255374029</v>
      </c>
      <c r="H62" s="207">
        <v>820.98022355975922</v>
      </c>
      <c r="I62" s="207">
        <v>798.5382631126397</v>
      </c>
      <c r="J62" s="207">
        <v>679.4496990541702</v>
      </c>
      <c r="K62" s="207">
        <v>614.96130696474631</v>
      </c>
      <c r="L62" s="207">
        <v>642.13241616509026</v>
      </c>
      <c r="M62" s="207">
        <v>678.17033533963888</v>
      </c>
      <c r="N62" s="207">
        <v>664.53361994840918</v>
      </c>
      <c r="O62" s="207">
        <v>654.96620808254511</v>
      </c>
      <c r="P62" s="207">
        <v>691.61031814273429</v>
      </c>
      <c r="Q62" s="207">
        <v>728.9159071367153</v>
      </c>
      <c r="R62" s="207">
        <v>737.585898538263</v>
      </c>
      <c r="S62" s="207">
        <v>745.48134135855548</v>
      </c>
      <c r="T62" s="207">
        <v>687.27497850386919</v>
      </c>
      <c r="U62" s="207">
        <v>695.80584694754941</v>
      </c>
      <c r="V62" s="207">
        <v>686.20653482373166</v>
      </c>
      <c r="W62" s="207">
        <v>714.73791917454855</v>
      </c>
      <c r="X62" s="207">
        <v>614.89699054170251</v>
      </c>
      <c r="Y62" s="207">
        <v>649.9852966466035</v>
      </c>
      <c r="DA62" s="86" t="s">
        <v>473</v>
      </c>
    </row>
    <row r="63" spans="1:105" ht="12" customHeight="1" x14ac:dyDescent="0.25">
      <c r="A63" s="114" t="s">
        <v>144</v>
      </c>
      <c r="B63" s="284">
        <f t="shared" ref="B63:Y63" si="18">SUM(B64:B65,B68)</f>
        <v>1472.918228718831</v>
      </c>
      <c r="C63" s="284">
        <f t="shared" si="18"/>
        <v>1299.1988822012038</v>
      </c>
      <c r="D63" s="284">
        <f t="shared" si="18"/>
        <v>1320.3417884780738</v>
      </c>
      <c r="E63" s="284">
        <f t="shared" si="18"/>
        <v>1173.9991401547722</v>
      </c>
      <c r="F63" s="284">
        <f t="shared" si="18"/>
        <v>1210.9831470335337</v>
      </c>
      <c r="G63" s="284">
        <f t="shared" si="18"/>
        <v>1357.0322441960448</v>
      </c>
      <c r="H63" s="284">
        <f t="shared" si="18"/>
        <v>1175.5301805674981</v>
      </c>
      <c r="I63" s="284">
        <f t="shared" si="18"/>
        <v>1109.80309544282</v>
      </c>
      <c r="J63" s="284">
        <f t="shared" si="18"/>
        <v>985.27480653482371</v>
      </c>
      <c r="K63" s="284">
        <f t="shared" si="18"/>
        <v>972.2768701633704</v>
      </c>
      <c r="L63" s="284">
        <f t="shared" si="18"/>
        <v>881.66956147893382</v>
      </c>
      <c r="M63" s="284">
        <f t="shared" si="18"/>
        <v>980.85520206362867</v>
      </c>
      <c r="N63" s="284">
        <f t="shared" si="18"/>
        <v>971.37669819432494</v>
      </c>
      <c r="O63" s="284">
        <f t="shared" si="18"/>
        <v>939.78942390369707</v>
      </c>
      <c r="P63" s="284">
        <f t="shared" si="18"/>
        <v>971.26491831470344</v>
      </c>
      <c r="Q63" s="284">
        <f t="shared" si="18"/>
        <v>1018.4742046431639</v>
      </c>
      <c r="R63" s="284">
        <f t="shared" si="18"/>
        <v>1046.8639724849527</v>
      </c>
      <c r="S63" s="284">
        <f t="shared" si="18"/>
        <v>1046.7622527944968</v>
      </c>
      <c r="T63" s="284">
        <f t="shared" si="18"/>
        <v>1042.6778159931214</v>
      </c>
      <c r="U63" s="284">
        <f t="shared" si="18"/>
        <v>1029.7412725709373</v>
      </c>
      <c r="V63" s="284">
        <f t="shared" si="18"/>
        <v>975.05382631126395</v>
      </c>
      <c r="W63" s="284">
        <f t="shared" si="18"/>
        <v>1062.4924333619945</v>
      </c>
      <c r="X63" s="284">
        <f t="shared" si="18"/>
        <v>886.64127257093708</v>
      </c>
      <c r="Y63" s="284">
        <f t="shared" si="18"/>
        <v>886.24024075666375</v>
      </c>
      <c r="DA63" s="118"/>
    </row>
    <row r="64" spans="1:105" ht="12" customHeight="1" x14ac:dyDescent="0.25">
      <c r="A64" s="51" t="s">
        <v>45</v>
      </c>
      <c r="B64" s="241">
        <f>NFM_fec!B5</f>
        <v>87.294017203757107</v>
      </c>
      <c r="C64" s="241">
        <f>NFM_fec!C5</f>
        <v>58.202060390603137</v>
      </c>
      <c r="D64" s="241">
        <f>NFM_fec!D5</f>
        <v>61.223763002286198</v>
      </c>
      <c r="E64" s="241">
        <f>NFM_fec!E5</f>
        <v>107.9871773337334</v>
      </c>
      <c r="F64" s="241">
        <f>NFM_fec!F5</f>
        <v>113.2295021331753</v>
      </c>
      <c r="G64" s="241">
        <f>NFM_fec!G5</f>
        <v>217.07238092331929</v>
      </c>
      <c r="H64" s="241">
        <f>NFM_fec!H5</f>
        <v>218.52428255247199</v>
      </c>
      <c r="I64" s="241">
        <f>NFM_fec!I5</f>
        <v>209.3974874308191</v>
      </c>
      <c r="J64" s="241">
        <f>NFM_fec!J5</f>
        <v>213.67898848305799</v>
      </c>
      <c r="K64" s="241">
        <f>NFM_fec!K5</f>
        <v>128.55878543075619</v>
      </c>
      <c r="L64" s="241">
        <f>NFM_fec!L5</f>
        <v>161.27152681726361</v>
      </c>
      <c r="M64" s="241">
        <f>NFM_fec!M5</f>
        <v>185.59233995870139</v>
      </c>
      <c r="N64" s="241">
        <f>NFM_fec!N5</f>
        <v>150.01147940539141</v>
      </c>
      <c r="O64" s="241">
        <f>NFM_fec!O5</f>
        <v>111.18444842342581</v>
      </c>
      <c r="P64" s="241">
        <f>NFM_fec!P5</f>
        <v>109.77247177077579</v>
      </c>
      <c r="Q64" s="241">
        <f>NFM_fec!Q5</f>
        <v>113.78206842758161</v>
      </c>
      <c r="R64" s="241">
        <f>NFM_fec!R5</f>
        <v>115.7588219322229</v>
      </c>
      <c r="S64" s="241">
        <f>NFM_fec!S5</f>
        <v>120.40067989632691</v>
      </c>
      <c r="T64" s="241">
        <f>NFM_fec!T5</f>
        <v>123.9019931217814</v>
      </c>
      <c r="U64" s="241">
        <f>NFM_fec!U5</f>
        <v>125.23990263728329</v>
      </c>
      <c r="V64" s="241">
        <f>NFM_fec!V5</f>
        <v>120.1647072627979</v>
      </c>
      <c r="W64" s="241">
        <f>NFM_fec!W5</f>
        <v>132.01039853032771</v>
      </c>
      <c r="X64" s="241">
        <f>NFM_fec!X5</f>
        <v>124.8373058970722</v>
      </c>
      <c r="Y64" s="241">
        <f>NFM_fec!Y5</f>
        <v>143.11690895510611</v>
      </c>
      <c r="DA64" s="83"/>
    </row>
    <row r="65" spans="1:105" ht="12" customHeight="1" x14ac:dyDescent="0.25">
      <c r="A65" s="99" t="s">
        <v>58</v>
      </c>
      <c r="B65" s="282">
        <f t="shared" ref="B65:Y65" si="19">SUM(B66:B67)</f>
        <v>686.60278483551474</v>
      </c>
      <c r="C65" s="282">
        <f t="shared" si="19"/>
        <v>635.24805659230265</v>
      </c>
      <c r="D65" s="282">
        <f t="shared" si="19"/>
        <v>665.04783828873076</v>
      </c>
      <c r="E65" s="282">
        <f t="shared" si="19"/>
        <v>602.13919068607754</v>
      </c>
      <c r="F65" s="282">
        <f t="shared" si="19"/>
        <v>633.20093435115621</v>
      </c>
      <c r="G65" s="282">
        <f t="shared" si="19"/>
        <v>652.00397509138156</v>
      </c>
      <c r="H65" s="282">
        <f t="shared" si="19"/>
        <v>644.44263452639802</v>
      </c>
      <c r="I65" s="282">
        <f t="shared" si="19"/>
        <v>597.91906317413418</v>
      </c>
      <c r="J65" s="282">
        <f t="shared" si="19"/>
        <v>534.81840717745683</v>
      </c>
      <c r="K65" s="282">
        <f t="shared" si="19"/>
        <v>505.82507969179454</v>
      </c>
      <c r="L65" s="282">
        <f t="shared" si="19"/>
        <v>482.33099913383569</v>
      </c>
      <c r="M65" s="282">
        <f t="shared" si="19"/>
        <v>480.58097303818801</v>
      </c>
      <c r="N65" s="282">
        <f t="shared" si="19"/>
        <v>491.52662290440981</v>
      </c>
      <c r="O65" s="282">
        <f t="shared" si="19"/>
        <v>491.34339473617194</v>
      </c>
      <c r="P65" s="282">
        <f t="shared" si="19"/>
        <v>492.43485136078658</v>
      </c>
      <c r="Q65" s="282">
        <f t="shared" si="19"/>
        <v>570.73624959007759</v>
      </c>
      <c r="R65" s="282">
        <f t="shared" si="19"/>
        <v>570.03100998154298</v>
      </c>
      <c r="S65" s="282">
        <f t="shared" si="19"/>
        <v>597.7501069623064</v>
      </c>
      <c r="T65" s="282">
        <f t="shared" si="19"/>
        <v>561.53764163275002</v>
      </c>
      <c r="U65" s="282">
        <f t="shared" si="19"/>
        <v>560.52563712304186</v>
      </c>
      <c r="V65" s="282">
        <f t="shared" si="19"/>
        <v>538.33697647034137</v>
      </c>
      <c r="W65" s="282">
        <f t="shared" si="19"/>
        <v>603.39401274754039</v>
      </c>
      <c r="X65" s="282">
        <f t="shared" si="19"/>
        <v>531.70215706863723</v>
      </c>
      <c r="Y65" s="282">
        <f t="shared" si="19"/>
        <v>304.77797932125338</v>
      </c>
      <c r="DA65" s="94"/>
    </row>
    <row r="66" spans="1:105" ht="12" customHeight="1" x14ac:dyDescent="0.25">
      <c r="A66" s="44" t="s">
        <v>46</v>
      </c>
      <c r="B66" s="282">
        <f>NFM_fec!B34</f>
        <v>628.01569616927054</v>
      </c>
      <c r="C66" s="282">
        <f>NFM_fec!C34</f>
        <v>584.56746139976838</v>
      </c>
      <c r="D66" s="282">
        <f>NFM_fec!D34</f>
        <v>609.83956850175184</v>
      </c>
      <c r="E66" s="282">
        <f>NFM_fec!E34</f>
        <v>554.10888824747099</v>
      </c>
      <c r="F66" s="282">
        <f>NFM_fec!F34</f>
        <v>583.67832826715096</v>
      </c>
      <c r="G66" s="282">
        <f>NFM_fec!G34</f>
        <v>602.71049677205633</v>
      </c>
      <c r="H66" s="282">
        <f>NFM_fec!H34</f>
        <v>593.03925003108509</v>
      </c>
      <c r="I66" s="282">
        <f>NFM_fec!I34</f>
        <v>549.94196065069013</v>
      </c>
      <c r="J66" s="282">
        <f>NFM_fec!J34</f>
        <v>491.05262846293368</v>
      </c>
      <c r="K66" s="282">
        <f>NFM_fec!K34</f>
        <v>474.34986453155562</v>
      </c>
      <c r="L66" s="282">
        <f>NFM_fec!L34</f>
        <v>444.24217647912081</v>
      </c>
      <c r="M66" s="282">
        <f>NFM_fec!M34</f>
        <v>440.28348585403711</v>
      </c>
      <c r="N66" s="282">
        <f>NFM_fec!N34</f>
        <v>453.14650470919509</v>
      </c>
      <c r="O66" s="282">
        <f>NFM_fec!O34</f>
        <v>454.53440306271023</v>
      </c>
      <c r="P66" s="282">
        <f>NFM_fec!P34</f>
        <v>454.69556057299923</v>
      </c>
      <c r="Q66" s="282">
        <f>NFM_fec!Q34</f>
        <v>533.3789633369671</v>
      </c>
      <c r="R66" s="282">
        <f>NFM_fec!R34</f>
        <v>532.02470980606984</v>
      </c>
      <c r="S66" s="282">
        <f>NFM_fec!S34</f>
        <v>559.86867618129827</v>
      </c>
      <c r="T66" s="282">
        <f>NFM_fec!T34</f>
        <v>522.55459950945635</v>
      </c>
      <c r="U66" s="282">
        <f>NFM_fec!U34</f>
        <v>522.96961965554783</v>
      </c>
      <c r="V66" s="282">
        <f>NFM_fec!V34</f>
        <v>500.95831495650941</v>
      </c>
      <c r="W66" s="282">
        <f>NFM_fec!W34</f>
        <v>561.81430099271074</v>
      </c>
      <c r="X66" s="282">
        <f>NFM_fec!X34</f>
        <v>495.06271093017341</v>
      </c>
      <c r="Y66" s="282">
        <f>NFM_fec!Y34</f>
        <v>262.28029673807782</v>
      </c>
      <c r="DA66" s="94"/>
    </row>
    <row r="67" spans="1:105" ht="12" customHeight="1" x14ac:dyDescent="0.25">
      <c r="A67" s="44" t="s">
        <v>80</v>
      </c>
      <c r="B67" s="282">
        <f>NFM_fec!B72</f>
        <v>58.58708866624422</v>
      </c>
      <c r="C67" s="282">
        <f>NFM_fec!C72</f>
        <v>50.680595192534312</v>
      </c>
      <c r="D67" s="282">
        <f>NFM_fec!D72</f>
        <v>55.20826978697891</v>
      </c>
      <c r="E67" s="282">
        <f>NFM_fec!E72</f>
        <v>48.030302438606547</v>
      </c>
      <c r="F67" s="282">
        <f>NFM_fec!F72</f>
        <v>49.52260608400529</v>
      </c>
      <c r="G67" s="282">
        <f>NFM_fec!G72</f>
        <v>49.293478319325231</v>
      </c>
      <c r="H67" s="282">
        <f>NFM_fec!H72</f>
        <v>51.403384495312913</v>
      </c>
      <c r="I67" s="282">
        <f>NFM_fec!I72</f>
        <v>47.977102523443989</v>
      </c>
      <c r="J67" s="282">
        <f>NFM_fec!J72</f>
        <v>43.765778714523108</v>
      </c>
      <c r="K67" s="282">
        <f>NFM_fec!K72</f>
        <v>31.475215160238921</v>
      </c>
      <c r="L67" s="282">
        <f>NFM_fec!L72</f>
        <v>38.088822654714903</v>
      </c>
      <c r="M67" s="282">
        <f>NFM_fec!M72</f>
        <v>40.29748718415091</v>
      </c>
      <c r="N67" s="282">
        <f>NFM_fec!N72</f>
        <v>38.380118195214749</v>
      </c>
      <c r="O67" s="282">
        <f>NFM_fec!O72</f>
        <v>36.808991673461747</v>
      </c>
      <c r="P67" s="282">
        <f>NFM_fec!P72</f>
        <v>37.73929078778734</v>
      </c>
      <c r="Q67" s="282">
        <f>NFM_fec!Q72</f>
        <v>37.357286253110452</v>
      </c>
      <c r="R67" s="282">
        <f>NFM_fec!R72</f>
        <v>38.006300175473157</v>
      </c>
      <c r="S67" s="282">
        <f>NFM_fec!S72</f>
        <v>37.881430781008177</v>
      </c>
      <c r="T67" s="282">
        <f>NFM_fec!T72</f>
        <v>38.983042123293707</v>
      </c>
      <c r="U67" s="282">
        <f>NFM_fec!U72</f>
        <v>37.556017467494009</v>
      </c>
      <c r="V67" s="282">
        <f>NFM_fec!V72</f>
        <v>37.378661513831972</v>
      </c>
      <c r="W67" s="282">
        <f>NFM_fec!W72</f>
        <v>41.579711754829617</v>
      </c>
      <c r="X67" s="282">
        <f>NFM_fec!X72</f>
        <v>36.639446138463853</v>
      </c>
      <c r="Y67" s="282">
        <f>NFM_fec!Y72</f>
        <v>42.497682583175553</v>
      </c>
      <c r="DA67" s="94"/>
    </row>
    <row r="68" spans="1:105" ht="12" customHeight="1" x14ac:dyDescent="0.25">
      <c r="A68" s="52" t="s">
        <v>47</v>
      </c>
      <c r="B68" s="242">
        <f>NFM_fec!B115</f>
        <v>699.02142667955923</v>
      </c>
      <c r="C68" s="242">
        <f>NFM_fec!C115</f>
        <v>605.74876521829799</v>
      </c>
      <c r="D68" s="242">
        <f>NFM_fec!D115</f>
        <v>594.07018718705672</v>
      </c>
      <c r="E68" s="242">
        <f>NFM_fec!E115</f>
        <v>463.87277213496128</v>
      </c>
      <c r="F68" s="242">
        <f>NFM_fec!F115</f>
        <v>464.55271054920217</v>
      </c>
      <c r="G68" s="242">
        <f>NFM_fec!G115</f>
        <v>487.95588818134382</v>
      </c>
      <c r="H68" s="242">
        <f>NFM_fec!H115</f>
        <v>312.56326348862802</v>
      </c>
      <c r="I68" s="242">
        <f>NFM_fec!I115</f>
        <v>302.48654483786669</v>
      </c>
      <c r="J68" s="242">
        <f>NFM_fec!J115</f>
        <v>236.77741087430891</v>
      </c>
      <c r="K68" s="242">
        <f>NFM_fec!K115</f>
        <v>337.89300504081962</v>
      </c>
      <c r="L68" s="242">
        <f>NFM_fec!L115</f>
        <v>238.06703552783449</v>
      </c>
      <c r="M68" s="242">
        <f>NFM_fec!M115</f>
        <v>314.6818890667393</v>
      </c>
      <c r="N68" s="242">
        <f>NFM_fec!N115</f>
        <v>329.83859588452373</v>
      </c>
      <c r="O68" s="242">
        <f>NFM_fec!O115</f>
        <v>337.26158074409932</v>
      </c>
      <c r="P68" s="242">
        <f>NFM_fec!P115</f>
        <v>369.05759518314107</v>
      </c>
      <c r="Q68" s="242">
        <f>NFM_fec!Q115</f>
        <v>333.95588662550472</v>
      </c>
      <c r="R68" s="242">
        <f>NFM_fec!R115</f>
        <v>361.07414057118672</v>
      </c>
      <c r="S68" s="242">
        <f>NFM_fec!S115</f>
        <v>328.61146593586358</v>
      </c>
      <c r="T68" s="242">
        <f>NFM_fec!T115</f>
        <v>357.23818123859002</v>
      </c>
      <c r="U68" s="242">
        <f>NFM_fec!U115</f>
        <v>343.97573281061221</v>
      </c>
      <c r="V68" s="242">
        <f>NFM_fec!V115</f>
        <v>316.55214257812457</v>
      </c>
      <c r="W68" s="242">
        <f>NFM_fec!W115</f>
        <v>327.08802208412641</v>
      </c>
      <c r="X68" s="242">
        <f>NFM_fec!X115</f>
        <v>230.10180960522769</v>
      </c>
      <c r="Y68" s="242">
        <f>NFM_fec!Y115</f>
        <v>438.3453524803042</v>
      </c>
      <c r="DA68" s="84"/>
    </row>
    <row r="69" spans="1:105" ht="12" customHeight="1" x14ac:dyDescent="0.25">
      <c r="A69" s="4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85"/>
      <c r="S69" s="285"/>
      <c r="T69" s="285"/>
      <c r="U69" s="285"/>
      <c r="V69" s="285"/>
      <c r="W69" s="285"/>
      <c r="X69" s="285"/>
      <c r="Y69" s="285"/>
    </row>
    <row r="70" spans="1:105" ht="12" customHeight="1" x14ac:dyDescent="0.25">
      <c r="A70" s="30" t="s">
        <v>84</v>
      </c>
      <c r="B70" s="203">
        <f t="shared" ref="B70:Y70" si="20">SUM(B71:B72)</f>
        <v>2528.9671923187475</v>
      </c>
      <c r="C70" s="203">
        <f t="shared" si="20"/>
        <v>1969.1242355983438</v>
      </c>
      <c r="D70" s="203">
        <f t="shared" si="20"/>
        <v>2178.108411640847</v>
      </c>
      <c r="E70" s="203">
        <f t="shared" si="20"/>
        <v>1674.4973230781434</v>
      </c>
      <c r="F70" s="203">
        <f t="shared" si="20"/>
        <v>1635.3934602388038</v>
      </c>
      <c r="G70" s="203">
        <f t="shared" si="20"/>
        <v>2050.4593535987092</v>
      </c>
      <c r="H70" s="203">
        <f t="shared" si="20"/>
        <v>1679.6722919986673</v>
      </c>
      <c r="I70" s="203">
        <f t="shared" si="20"/>
        <v>1537.8853283988369</v>
      </c>
      <c r="J70" s="203">
        <f t="shared" si="20"/>
        <v>1480.8938515185773</v>
      </c>
      <c r="K70" s="203">
        <f t="shared" si="20"/>
        <v>1490.0388344382509</v>
      </c>
      <c r="L70" s="203">
        <f t="shared" si="20"/>
        <v>1266.4372804780094</v>
      </c>
      <c r="M70" s="203">
        <f t="shared" si="20"/>
        <v>1300.4648826786195</v>
      </c>
      <c r="N70" s="203">
        <f t="shared" si="20"/>
        <v>1351.0376383955868</v>
      </c>
      <c r="O70" s="203">
        <f t="shared" si="20"/>
        <v>1325.9410800225887</v>
      </c>
      <c r="P70" s="203">
        <f t="shared" si="20"/>
        <v>1349.4261102531195</v>
      </c>
      <c r="Q70" s="203">
        <f t="shared" si="20"/>
        <v>1411.1789753681146</v>
      </c>
      <c r="R70" s="203">
        <f t="shared" si="20"/>
        <v>1483.2560050499683</v>
      </c>
      <c r="S70" s="203">
        <f t="shared" si="20"/>
        <v>1478.3811567387224</v>
      </c>
      <c r="T70" s="203">
        <f t="shared" si="20"/>
        <v>1550.4633660845693</v>
      </c>
      <c r="U70" s="203">
        <f t="shared" si="20"/>
        <v>1500.6791400417383</v>
      </c>
      <c r="V70" s="203">
        <f t="shared" si="20"/>
        <v>1347.0855978112024</v>
      </c>
      <c r="W70" s="203">
        <f t="shared" si="20"/>
        <v>1540.9264809816909</v>
      </c>
      <c r="X70" s="203">
        <f t="shared" si="20"/>
        <v>1306.3625643234109</v>
      </c>
      <c r="Y70" s="203">
        <f t="shared" si="20"/>
        <v>1221.2979417749455</v>
      </c>
      <c r="DA70" s="112"/>
    </row>
    <row r="71" spans="1:105" ht="12" customHeight="1" x14ac:dyDescent="0.25">
      <c r="A71" s="24" t="s">
        <v>145</v>
      </c>
      <c r="B71" s="213">
        <f>NFM_emi!B5+(NFM_emi!B34-NFM_emi!B70)+NFM_emi!B72+(NFM_emi!B115-NFM_emi!B158)</f>
        <v>1615.2563023187477</v>
      </c>
      <c r="C71" s="213">
        <f>NFM_emi!C5+(NFM_emi!C34-NFM_emi!C70)+NFM_emi!C72+(NFM_emi!C115-NFM_emi!C158)</f>
        <v>1076.0937155983438</v>
      </c>
      <c r="D71" s="213">
        <f>NFM_emi!D5+(NFM_emi!D34-NFM_emi!D70)+NFM_emi!D72+(NFM_emi!D115-NFM_emi!D158)</f>
        <v>1268.6571716408471</v>
      </c>
      <c r="E71" s="213">
        <f>NFM_emi!E5+(NFM_emi!E34-NFM_emi!E70)+NFM_emi!E72+(NFM_emi!E115-NFM_emi!E158)</f>
        <v>803.50855307814345</v>
      </c>
      <c r="F71" s="213">
        <f>NFM_emi!F5+(NFM_emi!F34-NFM_emi!F70)+NFM_emi!F72+(NFM_emi!F115-NFM_emi!F158)</f>
        <v>833.13390023880379</v>
      </c>
      <c r="G71" s="213">
        <f>NFM_emi!G5+(NFM_emi!G34-NFM_emi!G70)+NFM_emi!G72+(NFM_emi!G115-NFM_emi!G158)</f>
        <v>1271.7124235987092</v>
      </c>
      <c r="H71" s="213">
        <f>NFM_emi!H5+(NFM_emi!H34-NFM_emi!H70)+NFM_emi!H72+(NFM_emi!H115-NFM_emi!H158)</f>
        <v>899.31796199866722</v>
      </c>
      <c r="I71" s="213">
        <f>NFM_emi!I5+(NFM_emi!I34-NFM_emi!I70)+NFM_emi!I72+(NFM_emi!I115-NFM_emi!I158)</f>
        <v>782.81826839883684</v>
      </c>
      <c r="J71" s="213">
        <f>NFM_emi!J5+(NFM_emi!J34-NFM_emi!J70)+NFM_emi!J72+(NFM_emi!J115-NFM_emi!J158)</f>
        <v>769.61206151857721</v>
      </c>
      <c r="K71" s="213">
        <f>NFM_emi!K5+(NFM_emi!K34-NFM_emi!K70)+NFM_emi!K72+(NFM_emi!K115-NFM_emi!K158)</f>
        <v>878.61498443825076</v>
      </c>
      <c r="L71" s="213">
        <f>NFM_emi!L5+(NFM_emi!L34-NFM_emi!L70)+NFM_emi!L72+(NFM_emi!L115-NFM_emi!L158)</f>
        <v>582.34875047800938</v>
      </c>
      <c r="M71" s="213">
        <f>NFM_emi!M5+(NFM_emi!M34-NFM_emi!M70)+NFM_emi!M72+(NFM_emi!M115-NFM_emi!M158)</f>
        <v>667.16507267861937</v>
      </c>
      <c r="N71" s="213">
        <f>NFM_emi!N5+(NFM_emi!N34-NFM_emi!N70)+NFM_emi!N72+(NFM_emi!N115-NFM_emi!N158)</f>
        <v>703.51307839558683</v>
      </c>
      <c r="O71" s="213">
        <f>NFM_emi!O5+(NFM_emi!O34-NFM_emi!O70)+NFM_emi!O72+(NFM_emi!O115-NFM_emi!O158)</f>
        <v>679.17101002258869</v>
      </c>
      <c r="P71" s="213">
        <f>NFM_emi!P5+(NFM_emi!P34-NFM_emi!P70)+NFM_emi!P72+(NFM_emi!P115-NFM_emi!P158)</f>
        <v>660.44331025311942</v>
      </c>
      <c r="Q71" s="213">
        <f>NFM_emi!Q5+(NFM_emi!Q34-NFM_emi!Q70)+NFM_emi!Q72+(NFM_emi!Q115-NFM_emi!Q158)</f>
        <v>678.66166536811443</v>
      </c>
      <c r="R71" s="213">
        <f>NFM_emi!R5+(NFM_emi!R34-NFM_emi!R70)+NFM_emi!R72+(NFM_emi!R115-NFM_emi!R158)</f>
        <v>726.07671504996836</v>
      </c>
      <c r="S71" s="213">
        <f>NFM_emi!S5+(NFM_emi!S34-NFM_emi!S70)+NFM_emi!S72+(NFM_emi!S115-NFM_emi!S158)</f>
        <v>714.64442673872236</v>
      </c>
      <c r="T71" s="213">
        <f>NFM_emi!T5+(NFM_emi!T34-NFM_emi!T70)+NFM_emi!T72+(NFM_emi!T115-NFM_emi!T158)</f>
        <v>833.6110260845694</v>
      </c>
      <c r="U71" s="213">
        <f>NFM_emi!U5+(NFM_emi!U34-NFM_emi!U70)+NFM_emi!U72+(NFM_emi!U115-NFM_emi!U158)</f>
        <v>745.91072004173839</v>
      </c>
      <c r="V71" s="213">
        <f>NFM_emi!V5+(NFM_emi!V34-NFM_emi!V70)+NFM_emi!V72+(NFM_emi!V115-NFM_emi!V158)</f>
        <v>593.33027781120245</v>
      </c>
      <c r="W71" s="213">
        <f>NFM_emi!W5+(NFM_emi!W34-NFM_emi!W70)+NFM_emi!W72+(NFM_emi!W115-NFM_emi!W158)</f>
        <v>754.99193098169098</v>
      </c>
      <c r="X71" s="213">
        <f>NFM_emi!X5+(NFM_emi!X34-NFM_emi!X70)+NFM_emi!X72+(NFM_emi!X115-NFM_emi!X158)</f>
        <v>600.05199432341078</v>
      </c>
      <c r="Y71" s="213">
        <f>NFM_emi!Y5+(NFM_emi!Y34-NFM_emi!Y70)+NFM_emi!Y72+(NFM_emi!Y115-NFM_emi!Y158)</f>
        <v>527.20466177494552</v>
      </c>
      <c r="DA71" s="85"/>
    </row>
    <row r="72" spans="1:105" ht="12" customHeight="1" x14ac:dyDescent="0.25">
      <c r="A72" s="14" t="s">
        <v>146</v>
      </c>
      <c r="B72" s="204">
        <f>NFM_emi!B70+NFM_emi!B158</f>
        <v>913.71088999999984</v>
      </c>
      <c r="C72" s="204">
        <f>NFM_emi!C70+NFM_emi!C158</f>
        <v>893.03052000000002</v>
      </c>
      <c r="D72" s="204">
        <f>NFM_emi!D70+NFM_emi!D158</f>
        <v>909.45123999999998</v>
      </c>
      <c r="E72" s="204">
        <f>NFM_emi!E70+NFM_emi!E158</f>
        <v>870.98877000000005</v>
      </c>
      <c r="F72" s="204">
        <f>NFM_emi!F70+NFM_emi!F158</f>
        <v>802.25955999999996</v>
      </c>
      <c r="G72" s="204">
        <f>NFM_emi!G70+NFM_emi!G158</f>
        <v>778.74693000000002</v>
      </c>
      <c r="H72" s="204">
        <f>NFM_emi!H70+NFM_emi!H158</f>
        <v>780.35433</v>
      </c>
      <c r="I72" s="204">
        <f>NFM_emi!I70+NFM_emi!I158</f>
        <v>755.06705999999997</v>
      </c>
      <c r="J72" s="204">
        <f>NFM_emi!J70+NFM_emi!J158</f>
        <v>711.28179</v>
      </c>
      <c r="K72" s="204">
        <f>NFM_emi!K70+NFM_emi!K158</f>
        <v>611.42385000000002</v>
      </c>
      <c r="L72" s="204">
        <f>NFM_emi!L70+NFM_emi!L158</f>
        <v>684.08852999999999</v>
      </c>
      <c r="M72" s="204">
        <f>NFM_emi!M70+NFM_emi!M158</f>
        <v>633.29981000000009</v>
      </c>
      <c r="N72" s="204">
        <f>NFM_emi!N70+NFM_emi!N158</f>
        <v>647.52455999999995</v>
      </c>
      <c r="O72" s="204">
        <f>NFM_emi!O70+NFM_emi!O158</f>
        <v>646.77007000000003</v>
      </c>
      <c r="P72" s="204">
        <f>NFM_emi!P70+NFM_emi!P158</f>
        <v>688.9828</v>
      </c>
      <c r="Q72" s="204">
        <f>NFM_emi!Q70+NFM_emi!Q158</f>
        <v>732.51731000000007</v>
      </c>
      <c r="R72" s="204">
        <f>NFM_emi!R70+NFM_emi!R158</f>
        <v>757.17928999999992</v>
      </c>
      <c r="S72" s="204">
        <f>NFM_emi!S70+NFM_emi!S158</f>
        <v>763.73673000000008</v>
      </c>
      <c r="T72" s="204">
        <f>NFM_emi!T70+NFM_emi!T158</f>
        <v>716.85233999999991</v>
      </c>
      <c r="U72" s="204">
        <f>NFM_emi!U70+NFM_emi!U158</f>
        <v>754.76841999999999</v>
      </c>
      <c r="V72" s="204">
        <f>NFM_emi!V70+NFM_emi!V158</f>
        <v>753.75531999999998</v>
      </c>
      <c r="W72" s="204">
        <f>NFM_emi!W70+NFM_emi!W158</f>
        <v>785.93455000000006</v>
      </c>
      <c r="X72" s="204">
        <f>NFM_emi!X70+NFM_emi!X158</f>
        <v>706.31056999999998</v>
      </c>
      <c r="Y72" s="204">
        <f>NFM_emi!Y70+NFM_emi!Y158</f>
        <v>694.09327999999994</v>
      </c>
      <c r="DA72" s="71"/>
    </row>
    <row r="73" spans="1:105" ht="12" customHeight="1" x14ac:dyDescent="0.25">
      <c r="A73" s="31" t="s">
        <v>144</v>
      </c>
      <c r="B73" s="210">
        <f t="shared" ref="B73:Y73" si="21">SUM(B74:B75,B78)</f>
        <v>2528.9671923187479</v>
      </c>
      <c r="C73" s="210">
        <f t="shared" si="21"/>
        <v>1969.1242355983441</v>
      </c>
      <c r="D73" s="210">
        <f t="shared" si="21"/>
        <v>2178.1084116408474</v>
      </c>
      <c r="E73" s="210">
        <f t="shared" si="21"/>
        <v>1674.4973230781434</v>
      </c>
      <c r="F73" s="210">
        <f t="shared" si="21"/>
        <v>1635.3934602388038</v>
      </c>
      <c r="G73" s="210">
        <f t="shared" si="21"/>
        <v>2050.4593535987092</v>
      </c>
      <c r="H73" s="210">
        <f t="shared" si="21"/>
        <v>1679.6722919986673</v>
      </c>
      <c r="I73" s="210">
        <f t="shared" si="21"/>
        <v>1537.8853283988367</v>
      </c>
      <c r="J73" s="210">
        <f t="shared" si="21"/>
        <v>1480.8938515185773</v>
      </c>
      <c r="K73" s="210">
        <f t="shared" si="21"/>
        <v>1490.0388344382509</v>
      </c>
      <c r="L73" s="210">
        <f t="shared" si="21"/>
        <v>1266.4372804780094</v>
      </c>
      <c r="M73" s="210">
        <f t="shared" si="21"/>
        <v>1300.4648826786195</v>
      </c>
      <c r="N73" s="210">
        <f t="shared" si="21"/>
        <v>1351.0376383955868</v>
      </c>
      <c r="O73" s="210">
        <f t="shared" si="21"/>
        <v>1325.9410800225887</v>
      </c>
      <c r="P73" s="210">
        <f t="shared" si="21"/>
        <v>1349.4261102531195</v>
      </c>
      <c r="Q73" s="210">
        <f t="shared" si="21"/>
        <v>1411.1789753681146</v>
      </c>
      <c r="R73" s="210">
        <f t="shared" si="21"/>
        <v>1483.2560050499683</v>
      </c>
      <c r="S73" s="210">
        <f t="shared" si="21"/>
        <v>1478.3811567387224</v>
      </c>
      <c r="T73" s="210">
        <f t="shared" si="21"/>
        <v>1550.4633660845693</v>
      </c>
      <c r="U73" s="210">
        <f t="shared" si="21"/>
        <v>1500.6791400417385</v>
      </c>
      <c r="V73" s="210">
        <f t="shared" si="21"/>
        <v>1347.0855978112027</v>
      </c>
      <c r="W73" s="210">
        <f t="shared" si="21"/>
        <v>1540.9264809816912</v>
      </c>
      <c r="X73" s="210">
        <f t="shared" si="21"/>
        <v>1306.3625643234109</v>
      </c>
      <c r="Y73" s="210">
        <f t="shared" si="21"/>
        <v>1221.2979417749455</v>
      </c>
      <c r="DA73" s="109"/>
    </row>
    <row r="74" spans="1:105" ht="12" customHeight="1" x14ac:dyDescent="0.25">
      <c r="A74" s="51" t="s">
        <v>45</v>
      </c>
      <c r="B74" s="241">
        <f>NFM_emi!B$5</f>
        <v>185.4643917028194</v>
      </c>
      <c r="C74" s="241">
        <f>NFM_emi!C$5</f>
        <v>113.0459836589891</v>
      </c>
      <c r="D74" s="241">
        <f>NFM_emi!D$5</f>
        <v>140.03446364890291</v>
      </c>
      <c r="E74" s="241">
        <f>NFM_emi!E$5</f>
        <v>196.26791941632811</v>
      </c>
      <c r="F74" s="241">
        <f>NFM_emi!F$5</f>
        <v>206.52691061218289</v>
      </c>
      <c r="G74" s="241">
        <f>NFM_emi!G$5</f>
        <v>377.3756755213679</v>
      </c>
      <c r="H74" s="241">
        <f>NFM_emi!H$5</f>
        <v>406.85933639586858</v>
      </c>
      <c r="I74" s="241">
        <f>NFM_emi!I$5</f>
        <v>371.50805629545602</v>
      </c>
      <c r="J74" s="241">
        <f>NFM_emi!J$5</f>
        <v>391.95521599307529</v>
      </c>
      <c r="K74" s="241">
        <f>NFM_emi!K$5</f>
        <v>254.12404618935369</v>
      </c>
      <c r="L74" s="241">
        <f>NFM_emi!L$5</f>
        <v>274.5333498113244</v>
      </c>
      <c r="M74" s="241">
        <f>NFM_emi!M$5</f>
        <v>278.59288745226371</v>
      </c>
      <c r="N74" s="241">
        <f>NFM_emi!N$5</f>
        <v>246.6908411140798</v>
      </c>
      <c r="O74" s="241">
        <f>NFM_emi!O$5</f>
        <v>195.4762482248245</v>
      </c>
      <c r="P74" s="241">
        <f>NFM_emi!P$5</f>
        <v>186.2936441792493</v>
      </c>
      <c r="Q74" s="241">
        <f>NFM_emi!Q$5</f>
        <v>197.27636774694719</v>
      </c>
      <c r="R74" s="241">
        <f>NFM_emi!R$5</f>
        <v>201.7315536202041</v>
      </c>
      <c r="S74" s="241">
        <f>NFM_emi!S$5</f>
        <v>215.70723248882149</v>
      </c>
      <c r="T74" s="241">
        <f>NFM_emi!T$5</f>
        <v>226.688688004418</v>
      </c>
      <c r="U74" s="241">
        <f>NFM_emi!U$5</f>
        <v>204.35482262788429</v>
      </c>
      <c r="V74" s="241">
        <f>NFM_emi!V$5</f>
        <v>163.4019484925079</v>
      </c>
      <c r="W74" s="241">
        <f>NFM_emi!W$5</f>
        <v>208.55328398025841</v>
      </c>
      <c r="X74" s="241">
        <f>NFM_emi!X$5</f>
        <v>204.57316607278489</v>
      </c>
      <c r="Y74" s="241">
        <f>NFM_emi!Y$5</f>
        <v>198.7356735475831</v>
      </c>
      <c r="DA74" s="83"/>
    </row>
    <row r="75" spans="1:105" ht="12" customHeight="1" x14ac:dyDescent="0.25">
      <c r="A75" s="99" t="s">
        <v>58</v>
      </c>
      <c r="B75" s="282">
        <f t="shared" ref="B75:Y75" si="22">SUM(B76:B77)</f>
        <v>997.94687186418037</v>
      </c>
      <c r="C75" s="282">
        <f t="shared" si="22"/>
        <v>944.01151745941297</v>
      </c>
      <c r="D75" s="282">
        <f t="shared" si="22"/>
        <v>995.7672683414786</v>
      </c>
      <c r="E75" s="282">
        <f t="shared" si="22"/>
        <v>890.16173529852597</v>
      </c>
      <c r="F75" s="282">
        <f t="shared" si="22"/>
        <v>865.68864119587613</v>
      </c>
      <c r="G75" s="282">
        <f t="shared" si="22"/>
        <v>878.85117236597921</v>
      </c>
      <c r="H75" s="282">
        <f t="shared" si="22"/>
        <v>869.91517258416809</v>
      </c>
      <c r="I75" s="282">
        <f t="shared" si="22"/>
        <v>810.61948623810656</v>
      </c>
      <c r="J75" s="282">
        <f t="shared" si="22"/>
        <v>765.0209019443904</v>
      </c>
      <c r="K75" s="282">
        <f t="shared" si="22"/>
        <v>723.78155666831719</v>
      </c>
      <c r="L75" s="282">
        <f t="shared" si="22"/>
        <v>695.97237078623039</v>
      </c>
      <c r="M75" s="282">
        <f t="shared" si="22"/>
        <v>650.7431653983665</v>
      </c>
      <c r="N75" s="282">
        <f t="shared" si="22"/>
        <v>684.37361310270705</v>
      </c>
      <c r="O75" s="282">
        <f t="shared" si="22"/>
        <v>689.75919606053117</v>
      </c>
      <c r="P75" s="282">
        <f t="shared" si="22"/>
        <v>717.70432958285426</v>
      </c>
      <c r="Q75" s="282">
        <f t="shared" si="22"/>
        <v>790.8938621284791</v>
      </c>
      <c r="R75" s="282">
        <f t="shared" si="22"/>
        <v>817.28661900984798</v>
      </c>
      <c r="S75" s="282">
        <f t="shared" si="22"/>
        <v>821.96609450894505</v>
      </c>
      <c r="T75" s="282">
        <f t="shared" si="22"/>
        <v>788.75828678504581</v>
      </c>
      <c r="U75" s="282">
        <f t="shared" si="22"/>
        <v>811.54271058228039</v>
      </c>
      <c r="V75" s="282">
        <f t="shared" si="22"/>
        <v>788.2680741901662</v>
      </c>
      <c r="W75" s="282">
        <f t="shared" si="22"/>
        <v>854.56868589014027</v>
      </c>
      <c r="X75" s="282">
        <f t="shared" si="22"/>
        <v>758.32900448335545</v>
      </c>
      <c r="Y75" s="282">
        <f t="shared" si="22"/>
        <v>660.94025741727614</v>
      </c>
      <c r="DA75" s="94"/>
    </row>
    <row r="76" spans="1:105" ht="12" customHeight="1" x14ac:dyDescent="0.25">
      <c r="A76" s="44" t="s">
        <v>46</v>
      </c>
      <c r="B76" s="282">
        <f>NFM_emi!B$34</f>
        <v>896.78687672850856</v>
      </c>
      <c r="C76" s="282">
        <f>NFM_emi!C$34</f>
        <v>873.86827456636547</v>
      </c>
      <c r="D76" s="282">
        <f>NFM_emi!D$34</f>
        <v>916.43484482060353</v>
      </c>
      <c r="E76" s="282">
        <f>NFM_emi!E$34</f>
        <v>835.49001273292924</v>
      </c>
      <c r="F76" s="282">
        <f>NFM_emi!F$34</f>
        <v>808.40795511412455</v>
      </c>
      <c r="G76" s="282">
        <f>NFM_emi!G$34</f>
        <v>815.69317514294414</v>
      </c>
      <c r="H76" s="282">
        <f>NFM_emi!H$34</f>
        <v>809.06625793372848</v>
      </c>
      <c r="I76" s="282">
        <f>NFM_emi!I$34</f>
        <v>759.59294892200387</v>
      </c>
      <c r="J76" s="282">
        <f>NFM_emi!J$34</f>
        <v>714.07255420509887</v>
      </c>
      <c r="K76" s="282">
        <f>NFM_emi!K$34</f>
        <v>677.24203652302094</v>
      </c>
      <c r="L76" s="282">
        <f>NFM_emi!L$34</f>
        <v>657.30158222969487</v>
      </c>
      <c r="M76" s="282">
        <f>NFM_emi!M$34</f>
        <v>610.05731950810616</v>
      </c>
      <c r="N76" s="282">
        <f>NFM_emi!N$34</f>
        <v>640.7533405580798</v>
      </c>
      <c r="O76" s="282">
        <f>NFM_emi!O$34</f>
        <v>646.22479938715946</v>
      </c>
      <c r="P76" s="282">
        <f>NFM_emi!P$34</f>
        <v>676.23912736707643</v>
      </c>
      <c r="Q76" s="282">
        <f>NFM_emi!Q$34</f>
        <v>747.28027028915858</v>
      </c>
      <c r="R76" s="282">
        <f>NFM_emi!R$34</f>
        <v>772.09218896068717</v>
      </c>
      <c r="S76" s="282">
        <f>NFM_emi!S$34</f>
        <v>776.18238584248809</v>
      </c>
      <c r="T76" s="282">
        <f>NFM_emi!T$34</f>
        <v>735.9449814593487</v>
      </c>
      <c r="U76" s="282">
        <f>NFM_emi!U$34</f>
        <v>764.92042891440587</v>
      </c>
      <c r="V76" s="282">
        <f>NFM_emi!V$34</f>
        <v>748.82295547749266</v>
      </c>
      <c r="W76" s="282">
        <f>NFM_emi!W$34</f>
        <v>802.45463198372829</v>
      </c>
      <c r="X76" s="282">
        <f>NFM_emi!X$34</f>
        <v>713.57457832381453</v>
      </c>
      <c r="Y76" s="282">
        <f>NFM_emi!Y$34</f>
        <v>629.11544471010927</v>
      </c>
      <c r="DA76" s="94"/>
    </row>
    <row r="77" spans="1:105" ht="12" customHeight="1" x14ac:dyDescent="0.25">
      <c r="A77" s="44" t="s">
        <v>80</v>
      </c>
      <c r="B77" s="282">
        <f>NFM_emi!B$72</f>
        <v>101.15999513567181</v>
      </c>
      <c r="C77" s="282">
        <f>NFM_emi!C$72</f>
        <v>70.143242893047471</v>
      </c>
      <c r="D77" s="282">
        <f>NFM_emi!D$72</f>
        <v>79.332423520875039</v>
      </c>
      <c r="E77" s="282">
        <f>NFM_emi!E$72</f>
        <v>54.671722565596681</v>
      </c>
      <c r="F77" s="282">
        <f>NFM_emi!F$72</f>
        <v>57.280686081751632</v>
      </c>
      <c r="G77" s="282">
        <f>NFM_emi!G$72</f>
        <v>63.157997223035068</v>
      </c>
      <c r="H77" s="282">
        <f>NFM_emi!H$72</f>
        <v>60.848914650439617</v>
      </c>
      <c r="I77" s="282">
        <f>NFM_emi!I$72</f>
        <v>51.02653731610269</v>
      </c>
      <c r="J77" s="282">
        <f>NFM_emi!J$72</f>
        <v>50.948347739291542</v>
      </c>
      <c r="K77" s="282">
        <f>NFM_emi!K$72</f>
        <v>46.539520145296223</v>
      </c>
      <c r="L77" s="282">
        <f>NFM_emi!L$72</f>
        <v>38.670788556535477</v>
      </c>
      <c r="M77" s="282">
        <f>NFM_emi!M$72</f>
        <v>40.685845890260367</v>
      </c>
      <c r="N77" s="282">
        <f>NFM_emi!N$72</f>
        <v>43.620272544627277</v>
      </c>
      <c r="O77" s="282">
        <f>NFM_emi!O$72</f>
        <v>43.53439667337166</v>
      </c>
      <c r="P77" s="282">
        <f>NFM_emi!P$72</f>
        <v>41.465202215777794</v>
      </c>
      <c r="Q77" s="282">
        <f>NFM_emi!Q$72</f>
        <v>43.613591839320527</v>
      </c>
      <c r="R77" s="282">
        <f>NFM_emi!R$72</f>
        <v>45.194430049160822</v>
      </c>
      <c r="S77" s="282">
        <f>NFM_emi!S$72</f>
        <v>45.783708666456981</v>
      </c>
      <c r="T77" s="282">
        <f>NFM_emi!T$72</f>
        <v>52.813305325697129</v>
      </c>
      <c r="U77" s="282">
        <f>NFM_emi!U$72</f>
        <v>46.622281667874503</v>
      </c>
      <c r="V77" s="282">
        <f>NFM_emi!V$72</f>
        <v>39.445118712673512</v>
      </c>
      <c r="W77" s="282">
        <f>NFM_emi!W$72</f>
        <v>52.114053906411947</v>
      </c>
      <c r="X77" s="282">
        <f>NFM_emi!X$72</f>
        <v>44.754426159540927</v>
      </c>
      <c r="Y77" s="282">
        <f>NFM_emi!Y$72</f>
        <v>31.824812707166831</v>
      </c>
      <c r="DA77" s="94"/>
    </row>
    <row r="78" spans="1:105" ht="12" customHeight="1" x14ac:dyDescent="0.25">
      <c r="A78" s="52" t="s">
        <v>47</v>
      </c>
      <c r="B78" s="242">
        <f>NFM_emi!B$115</f>
        <v>1345.5559287517478</v>
      </c>
      <c r="C78" s="242">
        <f>NFM_emi!C$115</f>
        <v>912.06673447994194</v>
      </c>
      <c r="D78" s="242">
        <f>NFM_emi!D$115</f>
        <v>1042.3066796504656</v>
      </c>
      <c r="E78" s="242">
        <f>NFM_emi!E$115</f>
        <v>588.06766836328939</v>
      </c>
      <c r="F78" s="242">
        <f>NFM_emi!F$115</f>
        <v>563.17790843074476</v>
      </c>
      <c r="G78" s="242">
        <f>NFM_emi!G$115</f>
        <v>794.23250571136214</v>
      </c>
      <c r="H78" s="242">
        <f>NFM_emi!H$115</f>
        <v>402.89778301863055</v>
      </c>
      <c r="I78" s="242">
        <f>NFM_emi!I$115</f>
        <v>355.75778586527417</v>
      </c>
      <c r="J78" s="242">
        <f>NFM_emi!J$115</f>
        <v>323.91773358111152</v>
      </c>
      <c r="K78" s="242">
        <f>NFM_emi!K$115</f>
        <v>512.13323158057995</v>
      </c>
      <c r="L78" s="242">
        <f>NFM_emi!L$115</f>
        <v>295.9315598804547</v>
      </c>
      <c r="M78" s="242">
        <f>NFM_emi!M$115</f>
        <v>371.12882982798919</v>
      </c>
      <c r="N78" s="242">
        <f>NFM_emi!N$115</f>
        <v>419.9731841787999</v>
      </c>
      <c r="O78" s="242">
        <f>NFM_emi!O$115</f>
        <v>440.70563573723308</v>
      </c>
      <c r="P78" s="242">
        <f>NFM_emi!P$115</f>
        <v>445.42813649101589</v>
      </c>
      <c r="Q78" s="242">
        <f>NFM_emi!Q$115</f>
        <v>423.00874549268826</v>
      </c>
      <c r="R78" s="242">
        <f>NFM_emi!R$115</f>
        <v>464.23783241991623</v>
      </c>
      <c r="S78" s="242">
        <f>NFM_emi!S$115</f>
        <v>440.7078297409559</v>
      </c>
      <c r="T78" s="242">
        <f>NFM_emi!T$115</f>
        <v>535.01639129510545</v>
      </c>
      <c r="U78" s="242">
        <f>NFM_emi!U$115</f>
        <v>484.78160683157375</v>
      </c>
      <c r="V78" s="242">
        <f>NFM_emi!V$115</f>
        <v>395.41557512852842</v>
      </c>
      <c r="W78" s="242">
        <f>NFM_emi!W$115</f>
        <v>477.80451111129236</v>
      </c>
      <c r="X78" s="242">
        <f>NFM_emi!X$115</f>
        <v>343.46039376727043</v>
      </c>
      <c r="Y78" s="242">
        <f>NFM_emi!Y$115</f>
        <v>361.62201081008624</v>
      </c>
      <c r="DA78" s="84"/>
    </row>
    <row r="79" spans="1:105" ht="12" customHeight="1" x14ac:dyDescent="0.25">
      <c r="A79" s="3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DA79" s="87"/>
    </row>
    <row r="80" spans="1:105" ht="12" customHeight="1" x14ac:dyDescent="0.25">
      <c r="A80" s="110" t="s">
        <v>147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DA80" s="118"/>
    </row>
    <row r="81" spans="1:105" ht="12" customHeight="1" x14ac:dyDescent="0.25">
      <c r="A81" s="50" t="s">
        <v>45</v>
      </c>
      <c r="B81" s="287">
        <f t="shared" ref="B81:Y81" si="23">IF(B$4=0,"",B$4/B$11*1000)</f>
        <v>553.42137704355855</v>
      </c>
      <c r="C81" s="287">
        <f t="shared" si="23"/>
        <v>645.67016505391757</v>
      </c>
      <c r="D81" s="287">
        <f t="shared" si="23"/>
        <v>570.74233760353934</v>
      </c>
      <c r="E81" s="287">
        <f t="shared" si="23"/>
        <v>422.47842066038305</v>
      </c>
      <c r="F81" s="287">
        <f t="shared" si="23"/>
        <v>442.45795338387575</v>
      </c>
      <c r="G81" s="287">
        <f t="shared" si="23"/>
        <v>349.90090711616017</v>
      </c>
      <c r="H81" s="287">
        <f t="shared" si="23"/>
        <v>306.5440900085012</v>
      </c>
      <c r="I81" s="287">
        <f t="shared" si="23"/>
        <v>345.10095187597767</v>
      </c>
      <c r="J81" s="287">
        <f t="shared" si="23"/>
        <v>333.33232311724396</v>
      </c>
      <c r="K81" s="287">
        <f t="shared" si="23"/>
        <v>409.03049957979999</v>
      </c>
      <c r="L81" s="287">
        <f t="shared" si="23"/>
        <v>316.70727443734597</v>
      </c>
      <c r="M81" s="287">
        <f t="shared" si="23"/>
        <v>312.10240667189089</v>
      </c>
      <c r="N81" s="287">
        <f t="shared" si="23"/>
        <v>401.24847118852301</v>
      </c>
      <c r="O81" s="287">
        <f t="shared" si="23"/>
        <v>527.55185766845011</v>
      </c>
      <c r="P81" s="287">
        <f t="shared" si="23"/>
        <v>630.74055270351857</v>
      </c>
      <c r="Q81" s="287">
        <f t="shared" si="23"/>
        <v>718.71620033200168</v>
      </c>
      <c r="R81" s="287">
        <f t="shared" si="23"/>
        <v>649.59256578019131</v>
      </c>
      <c r="S81" s="287">
        <f t="shared" si="23"/>
        <v>690.30941207248929</v>
      </c>
      <c r="T81" s="287">
        <f t="shared" si="23"/>
        <v>540.88250623990859</v>
      </c>
      <c r="U81" s="287">
        <f t="shared" si="23"/>
        <v>561.05099345018493</v>
      </c>
      <c r="V81" s="287">
        <f t="shared" si="23"/>
        <v>392.94318603152402</v>
      </c>
      <c r="W81" s="287">
        <f t="shared" si="23"/>
        <v>401.43120666461471</v>
      </c>
      <c r="X81" s="287">
        <f t="shared" si="23"/>
        <v>817.98602545844096</v>
      </c>
      <c r="Y81" s="287">
        <f t="shared" si="23"/>
        <v>505.97858417470542</v>
      </c>
      <c r="DA81" s="83"/>
    </row>
    <row r="82" spans="1:105" ht="12" customHeight="1" x14ac:dyDescent="0.25">
      <c r="A82" s="107" t="s">
        <v>58</v>
      </c>
      <c r="B82" s="288">
        <f t="shared" ref="B82:Y82" si="24">IF(B$5=0,"",B$5/B$12*1000)</f>
        <v>2864.5561956075494</v>
      </c>
      <c r="C82" s="288">
        <f t="shared" si="24"/>
        <v>2458.2884776205042</v>
      </c>
      <c r="D82" s="288">
        <f t="shared" si="24"/>
        <v>2142.1492084978463</v>
      </c>
      <c r="E82" s="288">
        <f t="shared" si="24"/>
        <v>2125.3170568139303</v>
      </c>
      <c r="F82" s="288">
        <f t="shared" si="24"/>
        <v>2402.2088839665707</v>
      </c>
      <c r="G82" s="288">
        <f t="shared" si="24"/>
        <v>2569.4647503791743</v>
      </c>
      <c r="H82" s="288">
        <f t="shared" si="24"/>
        <v>2459.300699971483</v>
      </c>
      <c r="I82" s="288">
        <f t="shared" si="24"/>
        <v>2854.5466996668047</v>
      </c>
      <c r="J82" s="288">
        <f t="shared" si="24"/>
        <v>3160.525538586578</v>
      </c>
      <c r="K82" s="288">
        <f t="shared" si="24"/>
        <v>2652.3468419957208</v>
      </c>
      <c r="L82" s="288">
        <f t="shared" si="24"/>
        <v>2538.9366500727238</v>
      </c>
      <c r="M82" s="288">
        <f t="shared" si="24"/>
        <v>2803.5713330754979</v>
      </c>
      <c r="N82" s="288">
        <f t="shared" si="24"/>
        <v>2870.2986755999714</v>
      </c>
      <c r="O82" s="288">
        <f t="shared" si="24"/>
        <v>2832.5937812311672</v>
      </c>
      <c r="P82" s="288">
        <f t="shared" si="24"/>
        <v>3153.7027635175928</v>
      </c>
      <c r="Q82" s="288">
        <f t="shared" si="24"/>
        <v>3234.2229014940076</v>
      </c>
      <c r="R82" s="288">
        <f t="shared" si="24"/>
        <v>2899.0081448041592</v>
      </c>
      <c r="S82" s="288">
        <f t="shared" si="24"/>
        <v>3006.1861493479382</v>
      </c>
      <c r="T82" s="288">
        <f t="shared" si="24"/>
        <v>2517.9013221512982</v>
      </c>
      <c r="U82" s="288">
        <f t="shared" si="24"/>
        <v>2558.8474363437495</v>
      </c>
      <c r="V82" s="288">
        <f t="shared" si="24"/>
        <v>1727.6740801356873</v>
      </c>
      <c r="W82" s="288">
        <f t="shared" si="24"/>
        <v>1672.7327691714256</v>
      </c>
      <c r="X82" s="288">
        <f t="shared" si="24"/>
        <v>3657.8857615054053</v>
      </c>
      <c r="Y82" s="288">
        <f t="shared" si="24"/>
        <v>3387.2000641001305</v>
      </c>
      <c r="DA82" s="94"/>
    </row>
    <row r="83" spans="1:105" ht="12" customHeight="1" x14ac:dyDescent="0.25">
      <c r="A83" s="49" t="s">
        <v>47</v>
      </c>
      <c r="B83" s="289">
        <f t="shared" ref="B83:Y83" si="25">IF(B$8=0,"",B$8/B$15*1000)</f>
        <v>402.65304193496002</v>
      </c>
      <c r="C83" s="289">
        <f t="shared" si="25"/>
        <v>361.44115621393536</v>
      </c>
      <c r="D83" s="289">
        <f t="shared" si="25"/>
        <v>342.69156319749715</v>
      </c>
      <c r="E83" s="289">
        <f t="shared" si="25"/>
        <v>346.60305129112169</v>
      </c>
      <c r="F83" s="289">
        <f t="shared" si="25"/>
        <v>423.55713774519813</v>
      </c>
      <c r="G83" s="289">
        <f t="shared" si="25"/>
        <v>369.90228380612035</v>
      </c>
      <c r="H83" s="289">
        <f t="shared" si="25"/>
        <v>592.3036254940871</v>
      </c>
      <c r="I83" s="289">
        <f t="shared" si="25"/>
        <v>660.23909269536455</v>
      </c>
      <c r="J83" s="289">
        <f t="shared" si="25"/>
        <v>840.08741003263435</v>
      </c>
      <c r="K83" s="289">
        <f t="shared" si="25"/>
        <v>1412.7619215896432</v>
      </c>
      <c r="L83" s="289">
        <f t="shared" si="25"/>
        <v>1938.6618071707271</v>
      </c>
      <c r="M83" s="289">
        <f t="shared" si="25"/>
        <v>1744.5318473668772</v>
      </c>
      <c r="N83" s="289">
        <f t="shared" si="25"/>
        <v>1801.9131562092689</v>
      </c>
      <c r="O83" s="289">
        <f t="shared" si="25"/>
        <v>1791.7433175869389</v>
      </c>
      <c r="P83" s="289">
        <f t="shared" si="25"/>
        <v>1546.8851973080129</v>
      </c>
      <c r="Q83" s="289">
        <f t="shared" si="25"/>
        <v>1773.2972042822262</v>
      </c>
      <c r="R83" s="289">
        <f t="shared" si="25"/>
        <v>1669.1053208827402</v>
      </c>
      <c r="S83" s="289">
        <f t="shared" si="25"/>
        <v>1270.9036591649822</v>
      </c>
      <c r="T83" s="289">
        <f t="shared" si="25"/>
        <v>1096.2222029975483</v>
      </c>
      <c r="U83" s="289">
        <f t="shared" si="25"/>
        <v>908.73794395113373</v>
      </c>
      <c r="V83" s="289">
        <f t="shared" si="25"/>
        <v>1027.5735326056645</v>
      </c>
      <c r="W83" s="289">
        <f t="shared" si="25"/>
        <v>1254.0495726762522</v>
      </c>
      <c r="X83" s="289">
        <f t="shared" si="25"/>
        <v>1779.3717935078457</v>
      </c>
      <c r="Y83" s="289">
        <f t="shared" si="25"/>
        <v>1577.9395403451072</v>
      </c>
      <c r="DA83" s="84"/>
    </row>
    <row r="84" spans="1:105" ht="12" customHeight="1" x14ac:dyDescent="0.25">
      <c r="A84" s="115" t="s">
        <v>148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DA84" s="119"/>
    </row>
    <row r="85" spans="1:105" ht="12" customHeight="1" x14ac:dyDescent="0.25">
      <c r="A85" s="50" t="s">
        <v>45</v>
      </c>
      <c r="B85" s="252">
        <f t="shared" ref="B85:Y85" si="26">IF(B$64=0,"",B$64/B$11)</f>
        <v>0.43647008601878556</v>
      </c>
      <c r="C85" s="252">
        <f t="shared" si="26"/>
        <v>0.38801373593735422</v>
      </c>
      <c r="D85" s="252">
        <f t="shared" si="26"/>
        <v>0.40815842001524133</v>
      </c>
      <c r="E85" s="252">
        <f t="shared" si="26"/>
        <v>0.35995725777911131</v>
      </c>
      <c r="F85" s="252">
        <f t="shared" si="26"/>
        <v>0.37743167377725101</v>
      </c>
      <c r="G85" s="252">
        <f t="shared" si="26"/>
        <v>0.36178730153886546</v>
      </c>
      <c r="H85" s="252">
        <f t="shared" si="26"/>
        <v>0.36420713758745332</v>
      </c>
      <c r="I85" s="252">
        <f t="shared" si="26"/>
        <v>0.34899581238469851</v>
      </c>
      <c r="J85" s="252">
        <f t="shared" si="26"/>
        <v>0.33917299759215552</v>
      </c>
      <c r="K85" s="252">
        <f t="shared" si="26"/>
        <v>0.36942179721481666</v>
      </c>
      <c r="L85" s="252">
        <f t="shared" si="26"/>
        <v>0.33528383953693058</v>
      </c>
      <c r="M85" s="252">
        <f t="shared" si="26"/>
        <v>0.3541838548830179</v>
      </c>
      <c r="N85" s="252">
        <f t="shared" si="26"/>
        <v>0.34886390559393354</v>
      </c>
      <c r="O85" s="252">
        <f t="shared" si="26"/>
        <v>0.3529665029315105</v>
      </c>
      <c r="P85" s="252">
        <f t="shared" si="26"/>
        <v>0.36590823923591931</v>
      </c>
      <c r="Q85" s="252">
        <f t="shared" si="26"/>
        <v>0.37927356142527202</v>
      </c>
      <c r="R85" s="252">
        <f t="shared" si="26"/>
        <v>0.38586273977407631</v>
      </c>
      <c r="S85" s="252">
        <f t="shared" si="26"/>
        <v>0.401335599654423</v>
      </c>
      <c r="T85" s="252">
        <f t="shared" si="26"/>
        <v>0.41300664373927132</v>
      </c>
      <c r="U85" s="252">
        <f t="shared" si="26"/>
        <v>0.41746634212427763</v>
      </c>
      <c r="V85" s="252">
        <f t="shared" si="26"/>
        <v>0.40054902420932637</v>
      </c>
      <c r="W85" s="252">
        <f t="shared" si="26"/>
        <v>0.44003466176775902</v>
      </c>
      <c r="X85" s="252">
        <f t="shared" si="26"/>
        <v>0.41612435299024064</v>
      </c>
      <c r="Y85" s="252">
        <f t="shared" si="26"/>
        <v>0.47705636318368705</v>
      </c>
      <c r="DA85" s="83"/>
    </row>
    <row r="86" spans="1:105" ht="12" customHeight="1" x14ac:dyDescent="0.25">
      <c r="A86" s="107" t="s">
        <v>58</v>
      </c>
      <c r="B86" s="291">
        <f t="shared" ref="B86:Y86" si="27">IF(B$65=0,"",B$65/B$12)</f>
        <v>0.97926631605031056</v>
      </c>
      <c r="C86" s="291">
        <f t="shared" si="27"/>
        <v>0.88858309776514566</v>
      </c>
      <c r="D86" s="291">
        <f t="shared" si="27"/>
        <v>0.9170543826375217</v>
      </c>
      <c r="E86" s="291">
        <f t="shared" si="27"/>
        <v>0.88142094176951569</v>
      </c>
      <c r="F86" s="291">
        <f t="shared" si="27"/>
        <v>0.92141357082324105</v>
      </c>
      <c r="G86" s="291">
        <f t="shared" si="27"/>
        <v>0.98001499337348807</v>
      </c>
      <c r="H86" s="291">
        <f t="shared" si="27"/>
        <v>0.95743475942610901</v>
      </c>
      <c r="I86" s="291">
        <f t="shared" si="27"/>
        <v>0.91588223526062384</v>
      </c>
      <c r="J86" s="291">
        <f t="shared" si="27"/>
        <v>0.89434516250410845</v>
      </c>
      <c r="K86" s="291">
        <f t="shared" si="27"/>
        <v>1.0472568937718314</v>
      </c>
      <c r="L86" s="291">
        <f t="shared" si="27"/>
        <v>0.89320555395154755</v>
      </c>
      <c r="M86" s="291">
        <f t="shared" si="27"/>
        <v>0.91539232959654859</v>
      </c>
      <c r="N86" s="291">
        <f t="shared" si="27"/>
        <v>0.90855198318744879</v>
      </c>
      <c r="O86" s="291">
        <f t="shared" si="27"/>
        <v>0.93057461124274987</v>
      </c>
      <c r="P86" s="291">
        <f t="shared" si="27"/>
        <v>0.91191639140886405</v>
      </c>
      <c r="Q86" s="291">
        <f t="shared" si="27"/>
        <v>0.95122708265012934</v>
      </c>
      <c r="R86" s="291">
        <f t="shared" si="27"/>
        <v>0.94220001649841811</v>
      </c>
      <c r="S86" s="291">
        <f t="shared" si="27"/>
        <v>0.96411307574565552</v>
      </c>
      <c r="T86" s="291">
        <f t="shared" si="27"/>
        <v>0.96816834764267246</v>
      </c>
      <c r="U86" s="291">
        <f t="shared" si="27"/>
        <v>0.94683384649162472</v>
      </c>
      <c r="V86" s="291">
        <f t="shared" si="27"/>
        <v>0.87664246119757128</v>
      </c>
      <c r="W86" s="291">
        <f t="shared" si="27"/>
        <v>0.93122079670036573</v>
      </c>
      <c r="X86" s="291">
        <f t="shared" si="27"/>
        <v>0.88062074465059403</v>
      </c>
      <c r="Y86" s="291">
        <f t="shared" si="27"/>
        <v>0.75566365512184952</v>
      </c>
      <c r="DA86" s="94"/>
    </row>
    <row r="87" spans="1:105" ht="12" customHeight="1" x14ac:dyDescent="0.25">
      <c r="A87" s="99" t="s">
        <v>46</v>
      </c>
      <c r="B87" s="291">
        <f t="shared" ref="B87:Y87" si="28">IF(B$66=0,"",B$66/B$13)</f>
        <v>1.4236199305646067</v>
      </c>
      <c r="C87" s="291">
        <f t="shared" si="28"/>
        <v>1.2655714687156709</v>
      </c>
      <c r="D87" s="291">
        <f t="shared" si="28"/>
        <v>1.3165793793215714</v>
      </c>
      <c r="E87" s="291">
        <f t="shared" si="28"/>
        <v>1.2503980364202114</v>
      </c>
      <c r="F87" s="291">
        <f t="shared" si="28"/>
        <v>1.2935961141189412</v>
      </c>
      <c r="G87" s="291">
        <f t="shared" si="28"/>
        <v>1.3626735174588658</v>
      </c>
      <c r="H87" s="291">
        <f t="shared" si="28"/>
        <v>1.3414355125077417</v>
      </c>
      <c r="I87" s="291">
        <f t="shared" si="28"/>
        <v>1.285409669756705</v>
      </c>
      <c r="J87" s="291">
        <f t="shared" si="28"/>
        <v>1.2623460885936599</v>
      </c>
      <c r="K87" s="291">
        <f t="shared" si="28"/>
        <v>1.3749271435697263</v>
      </c>
      <c r="L87" s="291">
        <f t="shared" si="28"/>
        <v>1.2478712822447213</v>
      </c>
      <c r="M87" s="291">
        <f t="shared" si="28"/>
        <v>1.3182140295031051</v>
      </c>
      <c r="N87" s="291">
        <f t="shared" si="28"/>
        <v>1.2984140536080089</v>
      </c>
      <c r="O87" s="291">
        <f t="shared" si="28"/>
        <v>1.3136832458459833</v>
      </c>
      <c r="P87" s="291">
        <f t="shared" si="28"/>
        <v>1.2630432238138867</v>
      </c>
      <c r="Q87" s="291">
        <f t="shared" si="28"/>
        <v>1.2699499127070646</v>
      </c>
      <c r="R87" s="291">
        <f t="shared" si="28"/>
        <v>1.2518228466025172</v>
      </c>
      <c r="S87" s="291">
        <f t="shared" si="28"/>
        <v>1.30202017716581</v>
      </c>
      <c r="T87" s="291">
        <f t="shared" si="28"/>
        <v>1.3398835884857856</v>
      </c>
      <c r="U87" s="291">
        <f t="shared" si="28"/>
        <v>1.3009194518794722</v>
      </c>
      <c r="V87" s="291">
        <f t="shared" si="28"/>
        <v>1.2013388847877924</v>
      </c>
      <c r="W87" s="291">
        <f t="shared" si="28"/>
        <v>1.2768506840743425</v>
      </c>
      <c r="X87" s="291">
        <f t="shared" si="28"/>
        <v>1.2074700266589595</v>
      </c>
      <c r="Y87" s="291">
        <f t="shared" si="28"/>
        <v>1.3842767322602287</v>
      </c>
      <c r="DA87" s="94"/>
    </row>
    <row r="88" spans="1:105" ht="12" customHeight="1" x14ac:dyDescent="0.25">
      <c r="A88" s="99" t="s">
        <v>80</v>
      </c>
      <c r="B88" s="291">
        <f t="shared" ref="B88:Y88" si="29">IF(B$67=0,"",B$67/B$14)</f>
        <v>0.2253349564086316</v>
      </c>
      <c r="C88" s="291">
        <f t="shared" si="29"/>
        <v>0.20031855807325816</v>
      </c>
      <c r="D88" s="291">
        <f t="shared" si="29"/>
        <v>0.21071858697320195</v>
      </c>
      <c r="E88" s="291">
        <f t="shared" si="29"/>
        <v>0.2001262601608606</v>
      </c>
      <c r="F88" s="291">
        <f t="shared" si="29"/>
        <v>0.20984155120341225</v>
      </c>
      <c r="G88" s="291">
        <f t="shared" si="29"/>
        <v>0.22104698797903691</v>
      </c>
      <c r="H88" s="291">
        <f t="shared" si="29"/>
        <v>0.22252547400568362</v>
      </c>
      <c r="I88" s="291">
        <f t="shared" si="29"/>
        <v>0.21323156677086216</v>
      </c>
      <c r="J88" s="291">
        <f t="shared" si="29"/>
        <v>0.20940563978240723</v>
      </c>
      <c r="K88" s="291">
        <f t="shared" si="29"/>
        <v>0.22808126927709363</v>
      </c>
      <c r="L88" s="291">
        <f t="shared" si="29"/>
        <v>0.20700447094953753</v>
      </c>
      <c r="M88" s="291">
        <f t="shared" si="29"/>
        <v>0.21098160829398382</v>
      </c>
      <c r="N88" s="291">
        <f t="shared" si="29"/>
        <v>0.19989644893341016</v>
      </c>
      <c r="O88" s="291">
        <f t="shared" si="29"/>
        <v>0.20224720699704257</v>
      </c>
      <c r="P88" s="291">
        <f t="shared" si="29"/>
        <v>0.20966272659881854</v>
      </c>
      <c r="Q88" s="291">
        <f t="shared" si="29"/>
        <v>0.20754047918394697</v>
      </c>
      <c r="R88" s="291">
        <f t="shared" si="29"/>
        <v>0.21114611208596198</v>
      </c>
      <c r="S88" s="291">
        <f t="shared" si="29"/>
        <v>0.1993759514789904</v>
      </c>
      <c r="T88" s="291">
        <f t="shared" si="29"/>
        <v>0.20517390591207213</v>
      </c>
      <c r="U88" s="291">
        <f t="shared" si="29"/>
        <v>0.19766324982891584</v>
      </c>
      <c r="V88" s="291">
        <f t="shared" si="29"/>
        <v>0.18965318602247194</v>
      </c>
      <c r="W88" s="291">
        <f t="shared" si="29"/>
        <v>0.19994071920384579</v>
      </c>
      <c r="X88" s="291">
        <f t="shared" si="29"/>
        <v>0.18907647429605223</v>
      </c>
      <c r="Y88" s="291">
        <f t="shared" si="29"/>
        <v>0.19872295825144407</v>
      </c>
      <c r="DA88" s="94"/>
    </row>
    <row r="89" spans="1:105" ht="12" customHeight="1" x14ac:dyDescent="0.25">
      <c r="A89" s="49" t="s">
        <v>47</v>
      </c>
      <c r="B89" s="253">
        <f t="shared" ref="B89:Y89" si="30">IF(B$68=0,"",B$68/B$15)</f>
        <v>0.48011709462066399</v>
      </c>
      <c r="C89" s="253">
        <f t="shared" si="30"/>
        <v>0.42681510953109003</v>
      </c>
      <c r="D89" s="253">
        <f t="shared" si="30"/>
        <v>0.44897426201676555</v>
      </c>
      <c r="E89" s="253">
        <f t="shared" si="30"/>
        <v>0.42640538386547017</v>
      </c>
      <c r="F89" s="253">
        <f t="shared" si="30"/>
        <v>0.44710557784817934</v>
      </c>
      <c r="G89" s="253">
        <f t="shared" si="30"/>
        <v>0.47098079825078892</v>
      </c>
      <c r="H89" s="253">
        <f t="shared" si="30"/>
        <v>0.47413098154620054</v>
      </c>
      <c r="I89" s="253">
        <f t="shared" si="30"/>
        <v>0.45432862238109833</v>
      </c>
      <c r="J89" s="253">
        <f t="shared" si="30"/>
        <v>0.44617678930910604</v>
      </c>
      <c r="K89" s="253">
        <f t="shared" si="30"/>
        <v>0.48596861351653486</v>
      </c>
      <c r="L89" s="253">
        <f t="shared" si="30"/>
        <v>0.44106066253452586</v>
      </c>
      <c r="M89" s="253">
        <f t="shared" si="30"/>
        <v>0.46592333799771329</v>
      </c>
      <c r="N89" s="253">
        <f t="shared" si="30"/>
        <v>0.45892502766657906</v>
      </c>
      <c r="O89" s="253">
        <f t="shared" si="30"/>
        <v>0.46432193048874637</v>
      </c>
      <c r="P89" s="253">
        <f t="shared" si="30"/>
        <v>0.45101142186370036</v>
      </c>
      <c r="Q89" s="253">
        <f t="shared" si="30"/>
        <v>0.46748525961295045</v>
      </c>
      <c r="R89" s="253">
        <f t="shared" si="30"/>
        <v>0.47560695346224335</v>
      </c>
      <c r="S89" s="253">
        <f t="shared" si="30"/>
        <v>0.42060275665135044</v>
      </c>
      <c r="T89" s="253">
        <f t="shared" si="30"/>
        <v>0.43283409949587642</v>
      </c>
      <c r="U89" s="253">
        <f t="shared" si="30"/>
        <v>0.40931248359137562</v>
      </c>
      <c r="V89" s="253">
        <f t="shared" si="30"/>
        <v>0.39272559091821185</v>
      </c>
      <c r="W89" s="253">
        <f t="shared" si="30"/>
        <v>0.40508881948278153</v>
      </c>
      <c r="X89" s="253">
        <f t="shared" si="30"/>
        <v>0.38307737448151108</v>
      </c>
      <c r="Y89" s="253">
        <f t="shared" si="30"/>
        <v>0.365047481488317</v>
      </c>
      <c r="DA89" s="84"/>
    </row>
    <row r="90" spans="1:105" ht="12" customHeight="1" x14ac:dyDescent="0.25">
      <c r="A90" s="115" t="s">
        <v>149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DA90" s="119"/>
    </row>
    <row r="91" spans="1:105" ht="12" customHeight="1" x14ac:dyDescent="0.25">
      <c r="A91" s="50" t="s">
        <v>45</v>
      </c>
      <c r="B91" s="252">
        <f>IF(NFM_ued!B$5=0,"",NFM_ued!B$5/B$11)</f>
        <v>0.1412132088436818</v>
      </c>
      <c r="C91" s="252">
        <f>IF(NFM_ued!C$5=0,"",NFM_ued!C$5/C$11)</f>
        <v>0.1272987929151492</v>
      </c>
      <c r="D91" s="252">
        <f>IF(NFM_ued!D$5=0,"",NFM_ued!D$5/D$11)</f>
        <v>0.13091330071642446</v>
      </c>
      <c r="E91" s="252">
        <f>IF(NFM_ued!E$5=0,"",NFM_ued!E$5/E$11)</f>
        <v>0.12098099196402601</v>
      </c>
      <c r="F91" s="252">
        <f>IF(NFM_ued!F$5=0,"",NFM_ued!F$5/F$11)</f>
        <v>0.12690043412967753</v>
      </c>
      <c r="G91" s="252">
        <f>IF(NFM_ued!G$5=0,"",NFM_ued!G$5/G$11)</f>
        <v>0.11949762293289747</v>
      </c>
      <c r="H91" s="252">
        <f>IF(NFM_ued!H$5=0,"",NFM_ued!H$5/H$11)</f>
        <v>0.12582795741854644</v>
      </c>
      <c r="I91" s="252">
        <f>IF(NFM_ued!I$5=0,"",NFM_ued!I$5/I$11)</f>
        <v>0.12118875536162532</v>
      </c>
      <c r="J91" s="252">
        <f>IF(NFM_ued!J$5=0,"",NFM_ued!J$5/J$11)</f>
        <v>0.1180235298412531</v>
      </c>
      <c r="K91" s="252">
        <f>IF(NFM_ued!K$5=0,"",NFM_ued!K$5/K$11)</f>
        <v>0.12798533970117829</v>
      </c>
      <c r="L91" s="252">
        <f>IF(NFM_ued!L$5=0,"",NFM_ued!L$5/L$11)</f>
        <v>0.1181837288845958</v>
      </c>
      <c r="M91" s="252">
        <f>IF(NFM_ued!M$5=0,"",NFM_ued!M$5/M$11)</f>
        <v>0.12564260094847615</v>
      </c>
      <c r="N91" s="252">
        <f>IF(NFM_ued!N$5=0,"",NFM_ued!N$5/N$11)</f>
        <v>0.12327490295887661</v>
      </c>
      <c r="O91" s="252">
        <f>IF(NFM_ued!O$5=0,"",NFM_ued!O$5/O$11)</f>
        <v>0.12412662274190531</v>
      </c>
      <c r="P91" s="252">
        <f>IF(NFM_ued!P$5=0,"",NFM_ued!P$5/P$11)</f>
        <v>0.12924140467374279</v>
      </c>
      <c r="Q91" s="252">
        <f>IF(NFM_ued!Q$5=0,"",NFM_ued!Q$5/Q$11)</f>
        <v>0.13412168586835668</v>
      </c>
      <c r="R91" s="252">
        <f>IF(NFM_ued!R$5=0,"",NFM_ued!R$5/R$11)</f>
        <v>0.1362182558775043</v>
      </c>
      <c r="S91" s="252">
        <f>IF(NFM_ued!S$5=0,"",NFM_ued!S$5/S$11)</f>
        <v>0.14162662996592498</v>
      </c>
      <c r="T91" s="252">
        <f>IF(NFM_ued!T$5=0,"",NFM_ued!T$5/T$11)</f>
        <v>0.14506998376276906</v>
      </c>
      <c r="U91" s="252">
        <f>IF(NFM_ued!U$5=0,"",NFM_ued!U$5/U$11)</f>
        <v>0.14769871765063849</v>
      </c>
      <c r="V91" s="252">
        <f>IF(NFM_ued!V$5=0,"",NFM_ued!V$5/V$11)</f>
        <v>0.14138309504537258</v>
      </c>
      <c r="W91" s="252">
        <f>IF(NFM_ued!W$5=0,"",NFM_ued!W$5/W$11)</f>
        <v>0.15579083636681096</v>
      </c>
      <c r="X91" s="252">
        <f>IF(NFM_ued!X$5=0,"",NFM_ued!X$5/X$11)</f>
        <v>0.14711017140470475</v>
      </c>
      <c r="Y91" s="252">
        <f>IF(NFM_ued!Y$5=0,"",NFM_ued!Y$5/Y$11)</f>
        <v>0.16980881295196334</v>
      </c>
      <c r="DA91" s="83"/>
    </row>
    <row r="92" spans="1:105" ht="12" customHeight="1" x14ac:dyDescent="0.25">
      <c r="A92" s="107" t="s">
        <v>58</v>
      </c>
      <c r="B92" s="291">
        <f>IF(SUM(NFM_ued!B$34,NFM_ued!B$72)=0,"",SUM(NFM_ued!B$34,NFM_ued!B$72)/B$12)</f>
        <v>0.49180553679520944</v>
      </c>
      <c r="C92" s="291">
        <f>IF(SUM(NFM_ued!C$34,NFM_ued!C$72)=0,"",SUM(NFM_ued!C$34,NFM_ued!C$72)/C$12)</f>
        <v>0.45057257038888449</v>
      </c>
      <c r="D92" s="291">
        <f>IF(SUM(NFM_ued!D$34,NFM_ued!D$72)=0,"",SUM(NFM_ued!D$34,NFM_ued!D$72)/D$12)</f>
        <v>0.46558447451074303</v>
      </c>
      <c r="E92" s="291">
        <f>IF(SUM(NFM_ued!E$34,NFM_ued!E$72)=0,"",SUM(NFM_ued!E$34,NFM_ued!E$72)/E$12)</f>
        <v>0.45030281384693965</v>
      </c>
      <c r="F92" s="291">
        <f>IF(SUM(NFM_ued!F$34,NFM_ued!F$72)=0,"",SUM(NFM_ued!F$34,NFM_ued!F$72)/F$12)</f>
        <v>0.47288734682554845</v>
      </c>
      <c r="G92" s="291">
        <f>IF(SUM(NFM_ued!G$34,NFM_ued!G$72)=0,"",SUM(NFM_ued!G$34,NFM_ued!G$72)/G$12)</f>
        <v>0.50021801954288947</v>
      </c>
      <c r="H92" s="291">
        <f>IF(SUM(NFM_ued!H$34,NFM_ued!H$72)=0,"",SUM(NFM_ued!H$34,NFM_ued!H$72)/H$12)</f>
        <v>0.49419118854866906</v>
      </c>
      <c r="I92" s="291">
        <f>IF(SUM(NFM_ued!I$34,NFM_ued!I$72)=0,"",SUM(NFM_ued!I$34,NFM_ued!I$72)/I$12)</f>
        <v>0.47376722653911463</v>
      </c>
      <c r="J92" s="291">
        <f>IF(SUM(NFM_ued!J$34,NFM_ued!J$72)=0,"",SUM(NFM_ued!J$34,NFM_ued!J$72)/J$12)</f>
        <v>0.46158201774707114</v>
      </c>
      <c r="K92" s="291">
        <f>IF(SUM(NFM_ued!K$34,NFM_ued!K$72)=0,"",SUM(NFM_ued!K$34,NFM_ued!K$72)/K$12)</f>
        <v>0.53989956180183196</v>
      </c>
      <c r="L92" s="291">
        <f>IF(SUM(NFM_ued!L$34,NFM_ued!L$72)=0,"",SUM(NFM_ued!L$34,NFM_ued!L$72)/L$12)</f>
        <v>0.46267930009625735</v>
      </c>
      <c r="M92" s="291">
        <f>IF(SUM(NFM_ued!M$34,NFM_ued!M$72)=0,"",SUM(NFM_ued!M$34,NFM_ued!M$72)/M$12)</f>
        <v>0.47386142611422127</v>
      </c>
      <c r="N92" s="291">
        <f>IF(SUM(NFM_ued!N$34,NFM_ued!N$72)=0,"",SUM(NFM_ued!N$34,NFM_ued!N$72)/N$12)</f>
        <v>0.47052980258786442</v>
      </c>
      <c r="O92" s="291">
        <f>IF(SUM(NFM_ued!O$34,NFM_ued!O$72)=0,"",SUM(NFM_ued!O$34,NFM_ued!O$72)/O$12)</f>
        <v>0.48196244539381344</v>
      </c>
      <c r="P92" s="291">
        <f>IF(SUM(NFM_ued!P$34,NFM_ued!P$72)=0,"",SUM(NFM_ued!P$34,NFM_ued!P$72)/P$12)</f>
        <v>0.49051394904697593</v>
      </c>
      <c r="Q92" s="291">
        <f>IF(SUM(NFM_ued!Q$34,NFM_ued!Q$72)=0,"",SUM(NFM_ued!Q$34,NFM_ued!Q$72)/Q$12)</f>
        <v>0.52195771555663306</v>
      </c>
      <c r="R92" s="291">
        <f>IF(SUM(NFM_ued!R$34,NFM_ued!R$72)=0,"",SUM(NFM_ued!R$34,NFM_ued!R$72)/R$12)</f>
        <v>0.52457066958904064</v>
      </c>
      <c r="S92" s="291">
        <f>IF(SUM(NFM_ued!S$34,NFM_ued!S$72)=0,"",SUM(NFM_ued!S$34,NFM_ued!S$72)/S$12)</f>
        <v>0.53842914997733915</v>
      </c>
      <c r="T92" s="291">
        <f>IF(SUM(NFM_ued!T$34,NFM_ued!T$72)=0,"",SUM(NFM_ued!T$34,NFM_ued!T$72)/T$12)</f>
        <v>0.53815572177289328</v>
      </c>
      <c r="U92" s="291">
        <f>IF(SUM(NFM_ued!U$34,NFM_ued!U$72)=0,"",SUM(NFM_ued!U$34,NFM_ued!U$72)/U$12)</f>
        <v>0.53765365004633081</v>
      </c>
      <c r="V92" s="291">
        <f>IF(SUM(NFM_ued!V$34,NFM_ued!V$72)=0,"",SUM(NFM_ued!V$34,NFM_ued!V$72)/V$12)</f>
        <v>0.50735761521341105</v>
      </c>
      <c r="W92" s="291">
        <f>IF(SUM(NFM_ued!W$34,NFM_ued!W$72)=0,"",SUM(NFM_ued!W$34,NFM_ued!W$72)/W$12)</f>
        <v>0.54662688541993376</v>
      </c>
      <c r="X92" s="291">
        <f>IF(SUM(NFM_ued!X$34,NFM_ued!X$72)=0,"",SUM(NFM_ued!X$34,NFM_ued!X$72)/X$12)</f>
        <v>0.5175047113403205</v>
      </c>
      <c r="Y92" s="291">
        <f>IF(SUM(NFM_ued!Y$34,NFM_ued!Y$72)=0,"",SUM(NFM_ued!Y$34,NFM_ued!Y$72)/Y$12)</f>
        <v>0.44251354552105743</v>
      </c>
      <c r="DA92" s="94"/>
    </row>
    <row r="93" spans="1:105" ht="12" customHeight="1" x14ac:dyDescent="0.25">
      <c r="A93" s="99" t="s">
        <v>46</v>
      </c>
      <c r="B93" s="291">
        <f>IF(NFM_ued!B$34=0,"",NFM_ued!B$34/B$13)</f>
        <v>0.73331692535539839</v>
      </c>
      <c r="C93" s="291">
        <f>IF(NFM_ued!C$34=0,"",NFM_ued!C$34/C$13)</f>
        <v>0.65615384341379024</v>
      </c>
      <c r="D93" s="291">
        <f>IF(NFM_ued!D$34=0,"",NFM_ued!D$34/D$13)</f>
        <v>0.68421065475073817</v>
      </c>
      <c r="E93" s="291">
        <f>IF(NFM_ued!E$34=0,"",NFM_ued!E$34/E$13)</f>
        <v>0.65258678931764524</v>
      </c>
      <c r="F93" s="291">
        <f>IF(NFM_ued!F$34=0,"",NFM_ued!F$34/F$13)</f>
        <v>0.67816458374781541</v>
      </c>
      <c r="G93" s="291">
        <f>IF(NFM_ued!G$34=0,"",NFM_ued!G$34/G$13)</f>
        <v>0.71088893986520274</v>
      </c>
      <c r="H93" s="291">
        <f>IF(NFM_ued!H$34=0,"",NFM_ued!H$34/H$13)</f>
        <v>0.70799061977575417</v>
      </c>
      <c r="I93" s="291">
        <f>IF(NFM_ued!I$34=0,"",NFM_ued!I$34/I$13)</f>
        <v>0.67964965309781988</v>
      </c>
      <c r="J93" s="291">
        <f>IF(NFM_ued!J$34=0,"",NFM_ued!J$34/J$13)</f>
        <v>0.66652123118597506</v>
      </c>
      <c r="K93" s="291">
        <f>IF(NFM_ued!K$34=0,"",NFM_ued!K$34/K$13)</f>
        <v>0.72183147347782406</v>
      </c>
      <c r="L93" s="291">
        <f>IF(NFM_ued!L$34=0,"",NFM_ued!L$34/L$13)</f>
        <v>0.660289317892368</v>
      </c>
      <c r="M93" s="291">
        <f>IF(NFM_ued!M$34=0,"",NFM_ued!M$34/M$13)</f>
        <v>0.69717883356817878</v>
      </c>
      <c r="N93" s="291">
        <f>IF(NFM_ued!N$34=0,"",NFM_ued!N$34/N$13)</f>
        <v>0.68554403788990981</v>
      </c>
      <c r="O93" s="291">
        <f>IF(NFM_ued!O$34=0,"",NFM_ued!O$34/O$13)</f>
        <v>0.69319407033228431</v>
      </c>
      <c r="P93" s="291">
        <f>IF(NFM_ued!P$34=0,"",NFM_ued!P$34/P$13)</f>
        <v>0.69379854330129054</v>
      </c>
      <c r="Q93" s="291">
        <f>IF(NFM_ued!Q$34=0,"",NFM_ued!Q$34/Q$13)</f>
        <v>0.70934280158622731</v>
      </c>
      <c r="R93" s="291">
        <f>IF(NFM_ued!R$34=0,"",NFM_ued!R$34/R$13)</f>
        <v>0.71031392976051766</v>
      </c>
      <c r="S93" s="291">
        <f>IF(NFM_ued!S$34=0,"",NFM_ued!S$34/S$13)</f>
        <v>0.73886191532938494</v>
      </c>
      <c r="T93" s="291">
        <f>IF(NFM_ued!T$34=0,"",NFM_ued!T$34/T$13)</f>
        <v>0.75837734421772152</v>
      </c>
      <c r="U93" s="291">
        <f>IF(NFM_ued!U$34=0,"",NFM_ued!U$34/U$13)</f>
        <v>0.75140084621320802</v>
      </c>
      <c r="V93" s="291">
        <f>IF(NFM_ued!V$34=0,"",NFM_ued!V$34/V$13)</f>
        <v>0.70806176538235299</v>
      </c>
      <c r="W93" s="291">
        <f>IF(NFM_ued!W$34=0,"",NFM_ued!W$34/W$13)</f>
        <v>0.76334032204267066</v>
      </c>
      <c r="X93" s="291">
        <f>IF(NFM_ued!X$34=0,"",NFM_ued!X$34/X$13)</f>
        <v>0.72260243828409376</v>
      </c>
      <c r="Y93" s="291">
        <f>IF(NFM_ued!Y$34=0,"",NFM_ued!Y$34/Y$13)</f>
        <v>0.83488918026869074</v>
      </c>
      <c r="DA93" s="94"/>
    </row>
    <row r="94" spans="1:105" ht="12" customHeight="1" x14ac:dyDescent="0.25">
      <c r="A94" s="99" t="s">
        <v>80</v>
      </c>
      <c r="B94" s="291">
        <f>IF(NFM_ued!B$72=0,"",NFM_ued!B$72/B$14)</f>
        <v>8.2035021605048969E-2</v>
      </c>
      <c r="C94" s="291">
        <f>IF(NFM_ued!C$72=0,"",NFM_ued!C$72/C$14)</f>
        <v>7.5244546633137746E-2</v>
      </c>
      <c r="D94" s="291">
        <f>IF(NFM_ued!D$72=0,"",NFM_ued!D$72/D$14)</f>
        <v>7.9066739063545763E-2</v>
      </c>
      <c r="E94" s="291">
        <f>IF(NFM_ued!E$72=0,"",NFM_ued!E$72/E$14)</f>
        <v>7.6797253038850752E-2</v>
      </c>
      <c r="F94" s="291">
        <f>IF(NFM_ued!F$72=0,"",NFM_ued!F$72/F$14)</f>
        <v>8.0419885118987372E-2</v>
      </c>
      <c r="G94" s="291">
        <f>IF(NFM_ued!G$72=0,"",NFM_ued!G$72/G$14)</f>
        <v>8.237161569284826E-2</v>
      </c>
      <c r="H94" s="291">
        <f>IF(NFM_ued!H$72=0,"",NFM_ued!H$72/H$14)</f>
        <v>8.5017024265224506E-2</v>
      </c>
      <c r="I94" s="291">
        <f>IF(NFM_ued!I$72=0,"",NFM_ued!I$72/I$14)</f>
        <v>8.2284995053261117E-2</v>
      </c>
      <c r="J94" s="291">
        <f>IF(NFM_ued!J$72=0,"",NFM_ued!J$72/J$14)</f>
        <v>8.0140132446910137E-2</v>
      </c>
      <c r="K94" s="291">
        <f>IF(NFM_ued!K$72=0,"",NFM_ued!K$72/K$14)</f>
        <v>8.5069782611851733E-2</v>
      </c>
      <c r="L94" s="291">
        <f>IF(NFM_ued!L$72=0,"",NFM_ued!L$72/L$14)</f>
        <v>8.0346874360304132E-2</v>
      </c>
      <c r="M94" s="291">
        <f>IF(NFM_ued!M$72=0,"",NFM_ued!M$72/M$14)</f>
        <v>8.3348263341332246E-2</v>
      </c>
      <c r="N94" s="291">
        <f>IF(NFM_ued!N$72=0,"",NFM_ued!N$72/N$14)</f>
        <v>7.9696635294042445E-2</v>
      </c>
      <c r="O94" s="291">
        <f>IF(NFM_ued!O$72=0,"",NFM_ued!O$72/O$14)</f>
        <v>8.0390235345951216E-2</v>
      </c>
      <c r="P94" s="291">
        <f>IF(NFM_ued!P$72=0,"",NFM_ued!P$72/P$14)</f>
        <v>8.39447605383465E-2</v>
      </c>
      <c r="Q94" s="291">
        <f>IF(NFM_ued!Q$72=0,"",NFM_ued!Q$72/Q$14)</f>
        <v>8.4725848154246497E-2</v>
      </c>
      <c r="R94" s="291">
        <f>IF(NFM_ued!R$72=0,"",NFM_ued!R$72/R$14)</f>
        <v>8.6010194184164335E-2</v>
      </c>
      <c r="S94" s="291">
        <f>IF(NFM_ued!S$72=0,"",NFM_ued!S$72/S$14)</f>
        <v>8.4818154706919946E-2</v>
      </c>
      <c r="T94" s="291">
        <f>IF(NFM_ued!T$72=0,"",NFM_ued!T$72/T$14)</f>
        <v>8.6121865175614307E-2</v>
      </c>
      <c r="U94" s="291">
        <f>IF(NFM_ued!U$72=0,"",NFM_ued!U$72/U$14)</f>
        <v>8.540958236693795E-2</v>
      </c>
      <c r="V94" s="291">
        <f>IF(NFM_ued!V$72=0,"",NFM_ued!V$72/V$14)</f>
        <v>8.2709886961228343E-2</v>
      </c>
      <c r="W94" s="291">
        <f>IF(NFM_ued!W$72=0,"",NFM_ued!W$72/W$14)</f>
        <v>8.8106877407616538E-2</v>
      </c>
      <c r="X94" s="291">
        <f>IF(NFM_ued!X$72=0,"",NFM_ued!X$72/X$14)</f>
        <v>8.3561099596126343E-2</v>
      </c>
      <c r="Y94" s="291">
        <f>IF(NFM_ued!Y$72=0,"",NFM_ued!Y$72/Y$14)</f>
        <v>9.4875280586889363E-2</v>
      </c>
      <c r="DA94" s="94"/>
    </row>
    <row r="95" spans="1:105" ht="12" customHeight="1" x14ac:dyDescent="0.25">
      <c r="A95" s="49" t="s">
        <v>47</v>
      </c>
      <c r="B95" s="253">
        <f>IF(NFM_ued!B$115=0,"",NFM_ued!B$115/B$15)</f>
        <v>0.15909040743155325</v>
      </c>
      <c r="C95" s="253">
        <f>IF(NFM_ued!C$115=0,"",NFM_ued!C$115/C$15)</f>
        <v>0.14625285334101557</v>
      </c>
      <c r="D95" s="253">
        <f>IF(NFM_ued!D$115=0,"",NFM_ued!D$115/D$15)</f>
        <v>0.1509363987156514</v>
      </c>
      <c r="E95" s="253">
        <f>IF(NFM_ued!E$115=0,"",NFM_ued!E$115/E$15)</f>
        <v>0.14953411067546155</v>
      </c>
      <c r="F95" s="253">
        <f>IF(NFM_ued!F$115=0,"",NFM_ued!F$115/F$15)</f>
        <v>0.15657685432383189</v>
      </c>
      <c r="G95" s="253">
        <f>IF(NFM_ued!G$115=0,"",NFM_ued!G$115/G$15)</f>
        <v>0.15759267419288966</v>
      </c>
      <c r="H95" s="253">
        <f>IF(NFM_ued!H$115=0,"",NFM_ued!H$115/H$15)</f>
        <v>0.16525905773062688</v>
      </c>
      <c r="I95" s="253">
        <f>IF(NFM_ued!I$115=0,"",NFM_ued!I$115/I$15)</f>
        <v>0.16012512194657263</v>
      </c>
      <c r="J95" s="253">
        <f>IF(NFM_ued!J$115=0,"",NFM_ued!J$115/J$15)</f>
        <v>0.15577534905637344</v>
      </c>
      <c r="K95" s="253">
        <f>IF(NFM_ued!K$115=0,"",NFM_ued!K$115/K$15)</f>
        <v>0.16506766339350956</v>
      </c>
      <c r="L95" s="253">
        <f>IF(NFM_ued!L$115=0,"",NFM_ued!L$115/L$15)</f>
        <v>0.15638695817112658</v>
      </c>
      <c r="M95" s="253">
        <f>IF(NFM_ued!M$115=0,"",NFM_ued!M$115/M$15)</f>
        <v>0.16488142735384706</v>
      </c>
      <c r="N95" s="253">
        <f>IF(NFM_ued!N$115=0,"",NFM_ued!N$115/N$15)</f>
        <v>0.16089445634181934</v>
      </c>
      <c r="O95" s="253">
        <f>IF(NFM_ued!O$115=0,"",NFM_ued!O$115/O$15)</f>
        <v>0.16218416014466866</v>
      </c>
      <c r="P95" s="253">
        <f>IF(NFM_ued!P$115=0,"",NFM_ued!P$115/P$15)</f>
        <v>0.16444686018527005</v>
      </c>
      <c r="Q95" s="253">
        <f>IF(NFM_ued!Q$115=0,"",NFM_ued!Q$115/Q$15)</f>
        <v>0.16980874005478114</v>
      </c>
      <c r="R95" s="253">
        <f>IF(NFM_ued!R$115=0,"",NFM_ued!R$115/R$15)</f>
        <v>0.1722679104297753</v>
      </c>
      <c r="S95" s="253">
        <f>IF(NFM_ued!S$115=0,"",NFM_ued!S$115/S$15)</f>
        <v>0.16271055534056794</v>
      </c>
      <c r="T95" s="253">
        <f>IF(NFM_ued!T$115=0,"",NFM_ued!T$115/T$15)</f>
        <v>0.16597240443222108</v>
      </c>
      <c r="U95" s="253">
        <f>IF(NFM_ued!U$115=0,"",NFM_ued!U$115/U$15)</f>
        <v>0.16300122729351738</v>
      </c>
      <c r="V95" s="253">
        <f>IF(NFM_ued!V$115=0,"",NFM_ued!V$115/V$15)</f>
        <v>0.15843849094704573</v>
      </c>
      <c r="W95" s="253">
        <f>IF(NFM_ued!W$115=0,"",NFM_ued!W$115/W$15)</f>
        <v>0.16583671160073998</v>
      </c>
      <c r="X95" s="253">
        <f>IF(NFM_ued!X$115=0,"",NFM_ued!X$115/X$15)</f>
        <v>0.15743800871804034</v>
      </c>
      <c r="Y95" s="253">
        <f>IF(NFM_ued!Y$115=0,"",NFM_ued!Y$115/Y$15)</f>
        <v>0.16293142671624622</v>
      </c>
      <c r="DA95" s="84"/>
    </row>
    <row r="96" spans="1:105" ht="12" customHeight="1" x14ac:dyDescent="0.25">
      <c r="A96" s="110" t="s">
        <v>87</v>
      </c>
      <c r="B96" s="292">
        <f t="shared" ref="B96:Y96" si="31">IF(B$63=0,"",B$73/B$63)</f>
        <v>1.7169773195885329</v>
      </c>
      <c r="C96" s="292">
        <f t="shared" si="31"/>
        <v>1.5156449582700537</v>
      </c>
      <c r="D96" s="292">
        <f t="shared" si="31"/>
        <v>1.649654983768635</v>
      </c>
      <c r="E96" s="292">
        <f t="shared" si="31"/>
        <v>1.4263190370457928</v>
      </c>
      <c r="F96" s="292">
        <f t="shared" si="31"/>
        <v>1.3504675636856882</v>
      </c>
      <c r="G96" s="292">
        <f t="shared" si="31"/>
        <v>1.5109879388411112</v>
      </c>
      <c r="H96" s="292">
        <f t="shared" si="31"/>
        <v>1.428863605345964</v>
      </c>
      <c r="I96" s="292">
        <f t="shared" si="31"/>
        <v>1.3857280942122518</v>
      </c>
      <c r="J96" s="292">
        <f t="shared" si="31"/>
        <v>1.5030262031430888</v>
      </c>
      <c r="K96" s="292">
        <f t="shared" si="31"/>
        <v>1.5325252303779289</v>
      </c>
      <c r="L96" s="292">
        <f t="shared" si="31"/>
        <v>1.4364080782755582</v>
      </c>
      <c r="M96" s="292">
        <f t="shared" si="31"/>
        <v>1.3258479742397875</v>
      </c>
      <c r="N96" s="292">
        <f t="shared" si="31"/>
        <v>1.3908483093191415</v>
      </c>
      <c r="O96" s="292">
        <f t="shared" si="31"/>
        <v>1.4108916809415613</v>
      </c>
      <c r="P96" s="292">
        <f t="shared" si="31"/>
        <v>1.389349172205854</v>
      </c>
      <c r="Q96" s="292">
        <f t="shared" si="31"/>
        <v>1.3855814599276375</v>
      </c>
      <c r="R96" s="292">
        <f t="shared" si="31"/>
        <v>1.4168564818685536</v>
      </c>
      <c r="S96" s="292">
        <f t="shared" si="31"/>
        <v>1.4123370925842529</v>
      </c>
      <c r="T96" s="292">
        <f t="shared" si="31"/>
        <v>1.48700139420133</v>
      </c>
      <c r="U96" s="292">
        <f t="shared" si="31"/>
        <v>1.4573361095792721</v>
      </c>
      <c r="V96" s="292">
        <f t="shared" si="31"/>
        <v>1.3815499836633387</v>
      </c>
      <c r="W96" s="292">
        <f t="shared" si="31"/>
        <v>1.4502940751359616</v>
      </c>
      <c r="X96" s="292">
        <f t="shared" si="31"/>
        <v>1.473383435597843</v>
      </c>
      <c r="Y96" s="292">
        <f t="shared" si="31"/>
        <v>1.3780664492646064</v>
      </c>
      <c r="DA96" s="119"/>
    </row>
    <row r="97" spans="1:105" ht="12" customHeight="1" x14ac:dyDescent="0.25">
      <c r="A97" s="50" t="s">
        <v>45</v>
      </c>
      <c r="B97" s="255">
        <f t="shared" ref="B97:Y97" si="32">IF(B$64=0,"",B$74/B$64)</f>
        <v>2.1245945328637834</v>
      </c>
      <c r="C97" s="255">
        <f t="shared" si="32"/>
        <v>1.9423020920620302</v>
      </c>
      <c r="D97" s="255">
        <f t="shared" si="32"/>
        <v>2.287256724871253</v>
      </c>
      <c r="E97" s="255">
        <f t="shared" si="32"/>
        <v>1.8175113403488996</v>
      </c>
      <c r="F97" s="255">
        <f t="shared" si="32"/>
        <v>1.8239673117106485</v>
      </c>
      <c r="G97" s="255">
        <f t="shared" si="32"/>
        <v>1.7384785384312695</v>
      </c>
      <c r="H97" s="255">
        <f t="shared" si="32"/>
        <v>1.8618495466204019</v>
      </c>
      <c r="I97" s="255">
        <f t="shared" si="32"/>
        <v>1.7741762847951799</v>
      </c>
      <c r="J97" s="255">
        <f t="shared" si="32"/>
        <v>1.8343180056009687</v>
      </c>
      <c r="K97" s="255">
        <f t="shared" si="32"/>
        <v>1.976714740559127</v>
      </c>
      <c r="L97" s="255">
        <f t="shared" si="32"/>
        <v>1.7023051448033819</v>
      </c>
      <c r="M97" s="255">
        <f t="shared" si="32"/>
        <v>1.5011012174007672</v>
      </c>
      <c r="N97" s="255">
        <f t="shared" si="32"/>
        <v>1.644479756428652</v>
      </c>
      <c r="O97" s="255">
        <f t="shared" si="32"/>
        <v>1.7581258080301723</v>
      </c>
      <c r="P97" s="255">
        <f t="shared" si="32"/>
        <v>1.6970889073925852</v>
      </c>
      <c r="Q97" s="255">
        <f t="shared" si="32"/>
        <v>1.733808942597197</v>
      </c>
      <c r="R97" s="255">
        <f t="shared" si="32"/>
        <v>1.7426883778958848</v>
      </c>
      <c r="S97" s="255">
        <f t="shared" si="32"/>
        <v>1.7915781927025656</v>
      </c>
      <c r="T97" s="255">
        <f t="shared" si="32"/>
        <v>1.8295806410604638</v>
      </c>
      <c r="U97" s="255">
        <f t="shared" si="32"/>
        <v>1.6317069745712887</v>
      </c>
      <c r="V97" s="255">
        <f t="shared" si="32"/>
        <v>1.3598164736934861</v>
      </c>
      <c r="W97" s="255">
        <f t="shared" si="32"/>
        <v>1.5798246676177252</v>
      </c>
      <c r="X97" s="255">
        <f t="shared" si="32"/>
        <v>1.638718206891252</v>
      </c>
      <c r="Y97" s="255">
        <f t="shared" si="32"/>
        <v>1.3886246915095397</v>
      </c>
      <c r="DA97" s="83"/>
    </row>
    <row r="98" spans="1:105" ht="12" customHeight="1" x14ac:dyDescent="0.25">
      <c r="A98" s="107" t="s">
        <v>58</v>
      </c>
      <c r="B98" s="293">
        <f t="shared" ref="B98:Y98" si="33">IF(B$65=0,"",B$75/B$65)</f>
        <v>1.4534559047896265</v>
      </c>
      <c r="C98" s="293">
        <f t="shared" si="33"/>
        <v>1.4860517992348181</v>
      </c>
      <c r="D98" s="293">
        <f t="shared" si="33"/>
        <v>1.4972866777580081</v>
      </c>
      <c r="E98" s="293">
        <f t="shared" si="33"/>
        <v>1.478332168155797</v>
      </c>
      <c r="F98" s="293">
        <f t="shared" si="33"/>
        <v>1.3671626086322046</v>
      </c>
      <c r="G98" s="293">
        <f t="shared" si="33"/>
        <v>1.3479230279889074</v>
      </c>
      <c r="H98" s="293">
        <f t="shared" si="33"/>
        <v>1.3498721623585166</v>
      </c>
      <c r="I98" s="293">
        <f t="shared" si="33"/>
        <v>1.3557344733831087</v>
      </c>
      <c r="J98" s="293">
        <f t="shared" si="33"/>
        <v>1.4304311363960789</v>
      </c>
      <c r="K98" s="293">
        <f t="shared" si="33"/>
        <v>1.4308929820350669</v>
      </c>
      <c r="L98" s="293">
        <f t="shared" si="33"/>
        <v>1.442935187736325</v>
      </c>
      <c r="M98" s="293">
        <f t="shared" si="33"/>
        <v>1.3540760078045309</v>
      </c>
      <c r="N98" s="293">
        <f t="shared" si="33"/>
        <v>1.3923429194104942</v>
      </c>
      <c r="O98" s="293">
        <f t="shared" si="33"/>
        <v>1.4038230765896407</v>
      </c>
      <c r="P98" s="293">
        <f t="shared" si="33"/>
        <v>1.4574604693383533</v>
      </c>
      <c r="Q98" s="293">
        <f t="shared" si="33"/>
        <v>1.3857431741833925</v>
      </c>
      <c r="R98" s="293">
        <f t="shared" si="33"/>
        <v>1.4337581722726118</v>
      </c>
      <c r="S98" s="293">
        <f t="shared" si="33"/>
        <v>1.3750998702218176</v>
      </c>
      <c r="T98" s="293">
        <f t="shared" si="33"/>
        <v>1.4046400958831891</v>
      </c>
      <c r="U98" s="293">
        <f t="shared" si="33"/>
        <v>1.4478244291333588</v>
      </c>
      <c r="V98" s="293">
        <f t="shared" si="33"/>
        <v>1.464265151092764</v>
      </c>
      <c r="W98" s="293">
        <f t="shared" si="33"/>
        <v>1.4162697471903674</v>
      </c>
      <c r="X98" s="293">
        <f t="shared" si="33"/>
        <v>1.4262289411503422</v>
      </c>
      <c r="Y98" s="293">
        <f t="shared" si="33"/>
        <v>2.1685958378266146</v>
      </c>
      <c r="DA98" s="94"/>
    </row>
    <row r="99" spans="1:105" ht="12" customHeight="1" x14ac:dyDescent="0.25">
      <c r="A99" s="99" t="s">
        <v>46</v>
      </c>
      <c r="B99" s="293">
        <f t="shared" ref="B99:Y99" si="34">IF(B$66=0,"",B$76/B$66)</f>
        <v>1.427968890266073</v>
      </c>
      <c r="C99" s="293">
        <f t="shared" si="34"/>
        <v>1.4948972227668225</v>
      </c>
      <c r="D99" s="293">
        <f t="shared" si="34"/>
        <v>1.502747430889229</v>
      </c>
      <c r="E99" s="293">
        <f t="shared" si="34"/>
        <v>1.5078083576233674</v>
      </c>
      <c r="F99" s="293">
        <f t="shared" si="34"/>
        <v>1.3850230785750783</v>
      </c>
      <c r="G99" s="293">
        <f t="shared" si="34"/>
        <v>1.3533747620317909</v>
      </c>
      <c r="H99" s="293">
        <f t="shared" si="34"/>
        <v>1.3642710122328665</v>
      </c>
      <c r="I99" s="293">
        <f t="shared" si="34"/>
        <v>1.3812238441003031</v>
      </c>
      <c r="J99" s="293">
        <f t="shared" si="34"/>
        <v>1.4541670542325575</v>
      </c>
      <c r="K99" s="293">
        <f t="shared" si="34"/>
        <v>1.4277268471275555</v>
      </c>
      <c r="L99" s="293">
        <f t="shared" si="34"/>
        <v>1.4796019311790576</v>
      </c>
      <c r="M99" s="293">
        <f t="shared" si="34"/>
        <v>1.3856011844840179</v>
      </c>
      <c r="N99" s="293">
        <f t="shared" si="34"/>
        <v>1.4140092307879117</v>
      </c>
      <c r="O99" s="293">
        <f t="shared" si="34"/>
        <v>1.4217291255245261</v>
      </c>
      <c r="P99" s="293">
        <f t="shared" si="34"/>
        <v>1.4872349457621534</v>
      </c>
      <c r="Q99" s="293">
        <f t="shared" si="34"/>
        <v>1.4010306398549455</v>
      </c>
      <c r="R99" s="293">
        <f t="shared" si="34"/>
        <v>1.4512337016115757</v>
      </c>
      <c r="S99" s="293">
        <f t="shared" si="34"/>
        <v>1.3863650867853563</v>
      </c>
      <c r="T99" s="293">
        <f t="shared" si="34"/>
        <v>1.4083599726233598</v>
      </c>
      <c r="U99" s="293">
        <f t="shared" si="34"/>
        <v>1.4626479247842696</v>
      </c>
      <c r="V99" s="293">
        <f t="shared" si="34"/>
        <v>1.494780969036319</v>
      </c>
      <c r="W99" s="293">
        <f t="shared" si="34"/>
        <v>1.4283271724586089</v>
      </c>
      <c r="X99" s="293">
        <f t="shared" si="34"/>
        <v>1.4413821977887995</v>
      </c>
      <c r="Y99" s="293">
        <f t="shared" si="34"/>
        <v>2.3986378410207676</v>
      </c>
      <c r="DA99" s="94"/>
    </row>
    <row r="100" spans="1:105" ht="12" customHeight="1" x14ac:dyDescent="0.25">
      <c r="A100" s="99" t="s">
        <v>80</v>
      </c>
      <c r="B100" s="293">
        <f t="shared" ref="B100:Y100" si="35">IF(B$67=0,"",B$77/B$67)</f>
        <v>1.7266602153924158</v>
      </c>
      <c r="C100" s="293">
        <f t="shared" si="35"/>
        <v>1.3840256340040018</v>
      </c>
      <c r="D100" s="293">
        <f t="shared" si="35"/>
        <v>1.4369663064424798</v>
      </c>
      <c r="E100" s="293">
        <f t="shared" si="35"/>
        <v>1.1382756257985123</v>
      </c>
      <c r="F100" s="293">
        <f t="shared" si="35"/>
        <v>1.1566573452250533</v>
      </c>
      <c r="G100" s="293">
        <f t="shared" si="35"/>
        <v>1.2812647712521907</v>
      </c>
      <c r="H100" s="293">
        <f t="shared" si="35"/>
        <v>1.1837530786710742</v>
      </c>
      <c r="I100" s="293">
        <f t="shared" si="35"/>
        <v>1.0635602116899119</v>
      </c>
      <c r="J100" s="293">
        <f t="shared" si="35"/>
        <v>1.1641138175929449</v>
      </c>
      <c r="K100" s="293">
        <f t="shared" si="35"/>
        <v>1.4786084831625643</v>
      </c>
      <c r="L100" s="293">
        <f t="shared" si="35"/>
        <v>1.0152791780175576</v>
      </c>
      <c r="M100" s="293">
        <f t="shared" si="35"/>
        <v>1.0096372933710418</v>
      </c>
      <c r="N100" s="293">
        <f t="shared" si="35"/>
        <v>1.1365330435607119</v>
      </c>
      <c r="O100" s="293">
        <f t="shared" si="35"/>
        <v>1.1827109272531022</v>
      </c>
      <c r="P100" s="293">
        <f t="shared" si="35"/>
        <v>1.0987276483000623</v>
      </c>
      <c r="Q100" s="293">
        <f t="shared" si="35"/>
        <v>1.1674721644345663</v>
      </c>
      <c r="R100" s="293">
        <f t="shared" si="35"/>
        <v>1.1891299558362807</v>
      </c>
      <c r="S100" s="293">
        <f t="shared" si="35"/>
        <v>1.2086055812181888</v>
      </c>
      <c r="T100" s="293">
        <f t="shared" si="35"/>
        <v>1.3547763963279655</v>
      </c>
      <c r="U100" s="293">
        <f t="shared" si="35"/>
        <v>1.241406432623684</v>
      </c>
      <c r="V100" s="293">
        <f t="shared" si="35"/>
        <v>1.0552844086746351</v>
      </c>
      <c r="W100" s="293">
        <f t="shared" si="35"/>
        <v>1.253352938416143</v>
      </c>
      <c r="X100" s="293">
        <f t="shared" si="35"/>
        <v>1.2214820603567482</v>
      </c>
      <c r="Y100" s="293">
        <f t="shared" si="35"/>
        <v>0.74885995594889176</v>
      </c>
      <c r="DA100" s="94"/>
    </row>
    <row r="101" spans="1:105" ht="12" customHeight="1" x14ac:dyDescent="0.25">
      <c r="A101" s="49" t="s">
        <v>47</v>
      </c>
      <c r="B101" s="256">
        <f t="shared" ref="B101:Y101" si="36">IF(B$68=0,"",B$78/B$68)</f>
        <v>1.9249137113626256</v>
      </c>
      <c r="C101" s="256">
        <f t="shared" si="36"/>
        <v>1.5056848430409164</v>
      </c>
      <c r="D101" s="256">
        <f t="shared" si="36"/>
        <v>1.7545177356665962</v>
      </c>
      <c r="E101" s="256">
        <f t="shared" si="36"/>
        <v>1.2677348266351669</v>
      </c>
      <c r="F101" s="256">
        <f t="shared" si="36"/>
        <v>1.2123014151934366</v>
      </c>
      <c r="G101" s="256">
        <f t="shared" si="36"/>
        <v>1.6276727567968066</v>
      </c>
      <c r="H101" s="256">
        <f t="shared" si="36"/>
        <v>1.2890119540017189</v>
      </c>
      <c r="I101" s="256">
        <f t="shared" si="36"/>
        <v>1.1761111095237673</v>
      </c>
      <c r="J101" s="256">
        <f t="shared" si="36"/>
        <v>1.3680263348814987</v>
      </c>
      <c r="K101" s="256">
        <f t="shared" si="36"/>
        <v>1.515666864777834</v>
      </c>
      <c r="L101" s="256">
        <f t="shared" si="36"/>
        <v>1.2430597929038132</v>
      </c>
      <c r="M101" s="256">
        <f t="shared" si="36"/>
        <v>1.1793777866551396</v>
      </c>
      <c r="N101" s="256">
        <f t="shared" si="36"/>
        <v>1.273268772723712</v>
      </c>
      <c r="O101" s="256">
        <f t="shared" si="36"/>
        <v>1.306717577391725</v>
      </c>
      <c r="P101" s="256">
        <f t="shared" si="36"/>
        <v>1.2069339374250696</v>
      </c>
      <c r="Q101" s="256">
        <f t="shared" si="36"/>
        <v>1.2666605454002573</v>
      </c>
      <c r="R101" s="256">
        <f t="shared" si="36"/>
        <v>1.2857133210523852</v>
      </c>
      <c r="S101" s="256">
        <f t="shared" si="36"/>
        <v>1.3411212797637762</v>
      </c>
      <c r="T101" s="256">
        <f t="shared" si="36"/>
        <v>1.4976461626809763</v>
      </c>
      <c r="U101" s="256">
        <f t="shared" si="36"/>
        <v>1.4093482783522031</v>
      </c>
      <c r="V101" s="256">
        <f t="shared" si="36"/>
        <v>1.2491325186053368</v>
      </c>
      <c r="W101" s="256">
        <f t="shared" si="36"/>
        <v>1.4607826604803094</v>
      </c>
      <c r="X101" s="256">
        <f t="shared" si="36"/>
        <v>1.49264533971517</v>
      </c>
      <c r="Y101" s="256">
        <f t="shared" si="36"/>
        <v>0.82497055977417877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Y5 B12:Y12 B19:Y19 C25:Y25" formulaRange="1"/>
    <ignoredError sqref="C31:Y31 B37:Y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FR: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87.294017203757107</v>
      </c>
      <c r="C5" s="223">
        <v>58.202060390603137</v>
      </c>
      <c r="D5" s="223">
        <v>61.223763002286198</v>
      </c>
      <c r="E5" s="223">
        <v>107.9871773337334</v>
      </c>
      <c r="F5" s="223">
        <v>113.2295021331753</v>
      </c>
      <c r="G5" s="223">
        <v>217.07238092331929</v>
      </c>
      <c r="H5" s="223">
        <v>218.52428255247199</v>
      </c>
      <c r="I5" s="223">
        <v>209.3974874308191</v>
      </c>
      <c r="J5" s="223">
        <v>213.67898848305799</v>
      </c>
      <c r="K5" s="223">
        <v>128.55878543075619</v>
      </c>
      <c r="L5" s="223">
        <v>161.27152681726361</v>
      </c>
      <c r="M5" s="223">
        <v>185.59233995870139</v>
      </c>
      <c r="N5" s="223">
        <v>150.01147940539141</v>
      </c>
      <c r="O5" s="223">
        <v>111.18444842342581</v>
      </c>
      <c r="P5" s="223">
        <v>109.77247177077579</v>
      </c>
      <c r="Q5" s="223">
        <v>113.78206842758161</v>
      </c>
      <c r="R5" s="223">
        <v>115.7588219322229</v>
      </c>
      <c r="S5" s="223">
        <v>120.40067989632691</v>
      </c>
      <c r="T5" s="223">
        <v>123.9019931217814</v>
      </c>
      <c r="U5" s="223">
        <v>125.23990263728329</v>
      </c>
      <c r="V5" s="223">
        <v>120.1647072627979</v>
      </c>
      <c r="W5" s="223">
        <v>132.01039853032771</v>
      </c>
      <c r="X5" s="223">
        <v>124.8373058970722</v>
      </c>
      <c r="Y5" s="223">
        <v>143.11690895510611</v>
      </c>
      <c r="DA5" s="89" t="s">
        <v>474</v>
      </c>
    </row>
    <row r="6" spans="1:105" ht="12" customHeight="1" x14ac:dyDescent="0.25">
      <c r="A6" s="55" t="s">
        <v>91</v>
      </c>
      <c r="B6" s="259">
        <v>0.13094102580554701</v>
      </c>
      <c r="C6" s="259">
        <v>8.7303090585768531E-2</v>
      </c>
      <c r="D6" s="259">
        <v>9.1835644503326319E-2</v>
      </c>
      <c r="E6" s="259">
        <v>0.16198076600025829</v>
      </c>
      <c r="F6" s="259">
        <v>0.1698442531995428</v>
      </c>
      <c r="G6" s="259">
        <v>0.32560857138462762</v>
      </c>
      <c r="H6" s="259">
        <v>0.32778642382831741</v>
      </c>
      <c r="I6" s="259">
        <v>0.31409623114588348</v>
      </c>
      <c r="J6" s="259">
        <v>0.32051848272415029</v>
      </c>
      <c r="K6" s="259">
        <v>0.192838178145812</v>
      </c>
      <c r="L6" s="259">
        <v>0.2419072902253214</v>
      </c>
      <c r="M6" s="259">
        <v>0.27838850993758701</v>
      </c>
      <c r="N6" s="259">
        <v>0.22501721910781131</v>
      </c>
      <c r="O6" s="259">
        <v>0.16677667263482149</v>
      </c>
      <c r="P6" s="259">
        <v>0.16465870765594531</v>
      </c>
      <c r="Q6" s="259">
        <v>0.1706731026411111</v>
      </c>
      <c r="R6" s="259">
        <v>0.17363823289812541</v>
      </c>
      <c r="S6" s="259">
        <v>0.18060101984402679</v>
      </c>
      <c r="T6" s="259">
        <v>0.18585298968241371</v>
      </c>
      <c r="U6" s="259">
        <v>0.18785985395549529</v>
      </c>
      <c r="V6" s="259">
        <v>0.1802470608937044</v>
      </c>
      <c r="W6" s="259">
        <v>0.1980155977950655</v>
      </c>
      <c r="X6" s="259">
        <v>0.18725595884525881</v>
      </c>
      <c r="Y6" s="259">
        <v>0.21467536343313459</v>
      </c>
      <c r="DA6" s="67" t="s">
        <v>475</v>
      </c>
    </row>
    <row r="7" spans="1:105" ht="12" customHeight="1" x14ac:dyDescent="0.25">
      <c r="A7" s="173" t="s">
        <v>92</v>
      </c>
      <c r="B7" s="224">
        <v>6.5470512902773503E-2</v>
      </c>
      <c r="C7" s="224">
        <v>4.3651545292884272E-2</v>
      </c>
      <c r="D7" s="224">
        <v>4.591782225166316E-2</v>
      </c>
      <c r="E7" s="224">
        <v>8.0990383000129174E-2</v>
      </c>
      <c r="F7" s="224">
        <v>8.4922126599771414E-2</v>
      </c>
      <c r="G7" s="224">
        <v>0.16280428569231381</v>
      </c>
      <c r="H7" s="224">
        <v>0.1638932119141587</v>
      </c>
      <c r="I7" s="224">
        <v>0.15704811557294171</v>
      </c>
      <c r="J7" s="224">
        <v>0.1602592413620752</v>
      </c>
      <c r="K7" s="224">
        <v>9.6419089072906014E-2</v>
      </c>
      <c r="L7" s="224">
        <v>0.1209536451126608</v>
      </c>
      <c r="M7" s="224">
        <v>0.13919425496879351</v>
      </c>
      <c r="N7" s="224">
        <v>0.11250860955390569</v>
      </c>
      <c r="O7" s="224">
        <v>8.3388336317410772E-2</v>
      </c>
      <c r="P7" s="224">
        <v>8.2329353827972657E-2</v>
      </c>
      <c r="Q7" s="224">
        <v>8.5336551320555565E-2</v>
      </c>
      <c r="R7" s="224">
        <v>8.6819116449062719E-2</v>
      </c>
      <c r="S7" s="224">
        <v>9.0300509922013439E-2</v>
      </c>
      <c r="T7" s="224">
        <v>9.2926494841206908E-2</v>
      </c>
      <c r="U7" s="224">
        <v>9.3929926977747685E-2</v>
      </c>
      <c r="V7" s="224">
        <v>9.0123530446852229E-2</v>
      </c>
      <c r="W7" s="224">
        <v>9.9007798897532806E-2</v>
      </c>
      <c r="X7" s="224">
        <v>9.3627979422629404E-2</v>
      </c>
      <c r="Y7" s="224">
        <v>0.1073376817165673</v>
      </c>
      <c r="DA7" s="177" t="s">
        <v>476</v>
      </c>
    </row>
    <row r="8" spans="1:105" ht="12" customHeight="1" x14ac:dyDescent="0.25">
      <c r="A8" s="173" t="s">
        <v>93</v>
      </c>
      <c r="B8" s="224">
        <v>1.658586326870261</v>
      </c>
      <c r="C8" s="224">
        <v>1.105839147419734</v>
      </c>
      <c r="D8" s="224">
        <v>1.1632514970421319</v>
      </c>
      <c r="E8" s="224">
        <v>2.0517563693366032</v>
      </c>
      <c r="F8" s="224">
        <v>2.15136054052754</v>
      </c>
      <c r="G8" s="224">
        <v>4.1243752375386107</v>
      </c>
      <c r="H8" s="224">
        <v>4.1519613684920156</v>
      </c>
      <c r="I8" s="224">
        <v>3.978552261181187</v>
      </c>
      <c r="J8" s="224">
        <v>4.0599007811725674</v>
      </c>
      <c r="K8" s="224">
        <v>2.442616923180283</v>
      </c>
      <c r="L8" s="224">
        <v>3.0641590095207358</v>
      </c>
      <c r="M8" s="224">
        <v>3.526254459209432</v>
      </c>
      <c r="N8" s="224">
        <v>2.8502181086989431</v>
      </c>
      <c r="O8" s="224">
        <v>2.112504520041071</v>
      </c>
      <c r="P8" s="224">
        <v>2.0856769636419719</v>
      </c>
      <c r="Q8" s="224">
        <v>2.1618593001207391</v>
      </c>
      <c r="R8" s="224">
        <v>2.1994176167095869</v>
      </c>
      <c r="S8" s="224">
        <v>2.2876129180243381</v>
      </c>
      <c r="T8" s="224">
        <v>2.3541378693105721</v>
      </c>
      <c r="U8" s="224">
        <v>2.3795581501029388</v>
      </c>
      <c r="V8" s="224">
        <v>2.2831294379869211</v>
      </c>
      <c r="W8" s="224">
        <v>2.5081975720708281</v>
      </c>
      <c r="X8" s="224">
        <v>2.3719088120399432</v>
      </c>
      <c r="Y8" s="224">
        <v>2.7192212701530352</v>
      </c>
      <c r="DA8" s="177" t="s">
        <v>477</v>
      </c>
    </row>
    <row r="9" spans="1:105" ht="12" customHeight="1" x14ac:dyDescent="0.25">
      <c r="A9" s="173" t="s">
        <v>94</v>
      </c>
      <c r="B9" s="224">
        <v>4.3647008601849162E-2</v>
      </c>
      <c r="C9" s="224">
        <v>2.910103019525628E-2</v>
      </c>
      <c r="D9" s="224">
        <v>3.0611881501108881E-2</v>
      </c>
      <c r="E9" s="224">
        <v>5.3993588666752947E-2</v>
      </c>
      <c r="F9" s="224">
        <v>5.6614751066514452E-2</v>
      </c>
      <c r="G9" s="224">
        <v>0.10853619046154291</v>
      </c>
      <c r="H9" s="224">
        <v>0.1092621412761061</v>
      </c>
      <c r="I9" s="224">
        <v>0.1046987437152949</v>
      </c>
      <c r="J9" s="224">
        <v>0.1068394942413838</v>
      </c>
      <c r="K9" s="224">
        <v>6.4279392715270889E-2</v>
      </c>
      <c r="L9" s="224">
        <v>8.0635763408440767E-2</v>
      </c>
      <c r="M9" s="224">
        <v>9.2796169979196E-2</v>
      </c>
      <c r="N9" s="224">
        <v>7.5005739702604046E-2</v>
      </c>
      <c r="O9" s="224">
        <v>5.5592224211607373E-2</v>
      </c>
      <c r="P9" s="224">
        <v>5.4886235885315292E-2</v>
      </c>
      <c r="Q9" s="224">
        <v>5.6891034213703888E-2</v>
      </c>
      <c r="R9" s="224">
        <v>5.7879410966042009E-2</v>
      </c>
      <c r="S9" s="224">
        <v>6.0200339948009149E-2</v>
      </c>
      <c r="T9" s="224">
        <v>6.1950996560804793E-2</v>
      </c>
      <c r="U9" s="224">
        <v>6.2619951318498679E-2</v>
      </c>
      <c r="V9" s="224">
        <v>6.0082353631235007E-2</v>
      </c>
      <c r="W9" s="224">
        <v>6.6005199265022088E-2</v>
      </c>
      <c r="X9" s="224">
        <v>6.2418652948419799E-2</v>
      </c>
      <c r="Y9" s="224">
        <v>7.1558454477711753E-2</v>
      </c>
      <c r="DA9" s="177" t="s">
        <v>478</v>
      </c>
    </row>
    <row r="10" spans="1:105" ht="12" customHeight="1" x14ac:dyDescent="0.25">
      <c r="A10" s="56" t="s">
        <v>95</v>
      </c>
      <c r="B10" s="260">
        <v>0.18414132244740089</v>
      </c>
      <c r="C10" s="260">
        <v>0.12881667787483661</v>
      </c>
      <c r="D10" s="260">
        <v>0.12779452969231009</v>
      </c>
      <c r="E10" s="260">
        <v>0.2471965647510003</v>
      </c>
      <c r="F10" s="260">
        <v>0.25755614480078209</v>
      </c>
      <c r="G10" s="260">
        <v>0.42514710100167807</v>
      </c>
      <c r="H10" s="260">
        <v>0.50372296301705277</v>
      </c>
      <c r="I10" s="260">
        <v>0.49643075038805901</v>
      </c>
      <c r="J10" s="260">
        <v>0.49939865451883958</v>
      </c>
      <c r="K10" s="260">
        <v>0.28348974859778481</v>
      </c>
      <c r="L10" s="260">
        <v>0.38380176286150069</v>
      </c>
      <c r="M10" s="260">
        <v>0.42472795238621741</v>
      </c>
      <c r="N10" s="260">
        <v>0.33970080091621307</v>
      </c>
      <c r="O10" s="260">
        <v>0.24989983428474219</v>
      </c>
      <c r="P10" s="260">
        <v>0.25057218611373261</v>
      </c>
      <c r="Q10" s="260">
        <v>0.25422545068896268</v>
      </c>
      <c r="R10" s="260">
        <v>0.25817268231122947</v>
      </c>
      <c r="S10" s="260">
        <v>0.26931314566955228</v>
      </c>
      <c r="T10" s="260">
        <v>0.27405615173518322</v>
      </c>
      <c r="U10" s="260">
        <v>0.26896359693300648</v>
      </c>
      <c r="V10" s="260">
        <v>0.24912184152304859</v>
      </c>
      <c r="W10" s="260">
        <v>0.27692398855765188</v>
      </c>
      <c r="X10" s="260">
        <v>0.26721417514017431</v>
      </c>
      <c r="Y10" s="260">
        <v>0.36677196101475779</v>
      </c>
      <c r="DA10" s="68" t="s">
        <v>479</v>
      </c>
    </row>
    <row r="11" spans="1:105" ht="12" customHeight="1" x14ac:dyDescent="0.25">
      <c r="A11" s="37" t="s">
        <v>159</v>
      </c>
      <c r="B11" s="226">
        <v>2.3215475077314768E-3</v>
      </c>
      <c r="C11" s="226">
        <v>1.588452008634915E-3</v>
      </c>
      <c r="D11" s="226">
        <v>1.4016865853853299E-3</v>
      </c>
      <c r="E11" s="226">
        <v>3.586696521087604E-3</v>
      </c>
      <c r="F11" s="226">
        <v>3.0858921297880941E-3</v>
      </c>
      <c r="G11" s="226">
        <v>5.8166676021313129E-3</v>
      </c>
      <c r="H11" s="226">
        <v>6.5663130153161969E-3</v>
      </c>
      <c r="I11" s="226">
        <v>5.1191432625850601E-3</v>
      </c>
      <c r="J11" s="226">
        <v>5.4114257684113156E-3</v>
      </c>
      <c r="K11" s="226">
        <v>3.2499219461959452E-3</v>
      </c>
      <c r="L11" s="226">
        <v>3.217139358697536E-3</v>
      </c>
      <c r="M11" s="226">
        <v>2.8278252344112421E-3</v>
      </c>
      <c r="N11" s="226">
        <v>2.540709543511461E-3</v>
      </c>
      <c r="O11" s="226">
        <v>1.8410523041604899E-3</v>
      </c>
      <c r="P11" s="226">
        <v>1.53553246209196E-3</v>
      </c>
      <c r="Q11" s="226">
        <v>1.4496526502269221E-3</v>
      </c>
      <c r="R11" s="226">
        <v>1.675808093662924E-3</v>
      </c>
      <c r="S11" s="226">
        <v>1.5697637008537241E-3</v>
      </c>
      <c r="T11" s="226">
        <v>1.680125922035263E-3</v>
      </c>
      <c r="U11" s="226">
        <v>2.2885008709167551E-3</v>
      </c>
      <c r="V11" s="226">
        <v>1.879046892005573E-3</v>
      </c>
      <c r="W11" s="226">
        <v>2.2428930361221931E-3</v>
      </c>
      <c r="X11" s="226">
        <v>2.3865047743974409E-3</v>
      </c>
      <c r="Y11" s="226">
        <v>1.8367499373623071E-3</v>
      </c>
      <c r="DA11" s="69" t="s">
        <v>480</v>
      </c>
    </row>
    <row r="12" spans="1:105" ht="12" customHeight="1" x14ac:dyDescent="0.25">
      <c r="A12" s="37" t="s">
        <v>35</v>
      </c>
      <c r="B12" s="226">
        <v>9.038283310365415E-2</v>
      </c>
      <c r="C12" s="226">
        <v>5.5246050734231091E-2</v>
      </c>
      <c r="D12" s="226">
        <v>5.0702384645706457E-2</v>
      </c>
      <c r="E12" s="226">
        <v>7.5811160474779399E-2</v>
      </c>
      <c r="F12" s="226">
        <v>8.1811893519139936E-2</v>
      </c>
      <c r="G12" s="226">
        <v>0.16460206882044309</v>
      </c>
      <c r="H12" s="226">
        <v>0.16334981123310591</v>
      </c>
      <c r="I12" s="226">
        <v>0.13750246730942611</v>
      </c>
      <c r="J12" s="226">
        <v>0.16169478984230551</v>
      </c>
      <c r="K12" s="226">
        <v>0.14163201821560339</v>
      </c>
      <c r="L12" s="226">
        <v>0.1111029983699692</v>
      </c>
      <c r="M12" s="226">
        <v>0.14046030909270291</v>
      </c>
      <c r="N12" s="226">
        <v>0.1297800913659348</v>
      </c>
      <c r="O12" s="226">
        <v>9.6410127407924678E-2</v>
      </c>
      <c r="P12" s="226">
        <v>8.8968490442713127E-2</v>
      </c>
      <c r="Q12" s="226">
        <v>9.9697379397928471E-2</v>
      </c>
      <c r="R12" s="226">
        <v>0.1039381576397268</v>
      </c>
      <c r="S12" s="226">
        <v>0.109754363552809</v>
      </c>
      <c r="T12" s="226">
        <v>0.13433267500823029</v>
      </c>
      <c r="U12" s="226">
        <v>0.12156709173755301</v>
      </c>
      <c r="V12" s="226">
        <v>9.7312634777058926E-2</v>
      </c>
      <c r="W12" s="226">
        <v>0.13149699096212869</v>
      </c>
      <c r="X12" s="226">
        <v>0.11914369305492201</v>
      </c>
      <c r="Y12" s="226">
        <v>8.0984406870547282E-2</v>
      </c>
      <c r="DA12" s="69" t="s">
        <v>481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482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483</v>
      </c>
    </row>
    <row r="15" spans="1:105" ht="12" customHeight="1" x14ac:dyDescent="0.25">
      <c r="A15" s="37" t="s">
        <v>40</v>
      </c>
      <c r="B15" s="226">
        <v>9.1436941836015237E-2</v>
      </c>
      <c r="C15" s="226">
        <v>7.1982175131970597E-2</v>
      </c>
      <c r="D15" s="226">
        <v>7.569045846121833E-2</v>
      </c>
      <c r="E15" s="226">
        <v>0.16779870775513331</v>
      </c>
      <c r="F15" s="226">
        <v>0.1726583591518541</v>
      </c>
      <c r="G15" s="226">
        <v>0.25472836457910369</v>
      </c>
      <c r="H15" s="226">
        <v>0.33380683876863071</v>
      </c>
      <c r="I15" s="226">
        <v>0.35380913981604778</v>
      </c>
      <c r="J15" s="226">
        <v>0.33229243890812282</v>
      </c>
      <c r="K15" s="226">
        <v>0.13860780843598541</v>
      </c>
      <c r="L15" s="226">
        <v>0.26948162513283391</v>
      </c>
      <c r="M15" s="226">
        <v>0.28143981805910318</v>
      </c>
      <c r="N15" s="226">
        <v>0.2073800000067669</v>
      </c>
      <c r="O15" s="226">
        <v>0.15164865457265711</v>
      </c>
      <c r="P15" s="226">
        <v>0.1600681632089275</v>
      </c>
      <c r="Q15" s="226">
        <v>0.1530784186408074</v>
      </c>
      <c r="R15" s="226">
        <v>0.15255871657783979</v>
      </c>
      <c r="S15" s="226">
        <v>0.15798901841588961</v>
      </c>
      <c r="T15" s="226">
        <v>0.1380433508049175</v>
      </c>
      <c r="U15" s="226">
        <v>0.14510800432453669</v>
      </c>
      <c r="V15" s="226">
        <v>0.14993015985398411</v>
      </c>
      <c r="W15" s="226">
        <v>0.143184104559401</v>
      </c>
      <c r="X15" s="226">
        <v>0.14568397731085481</v>
      </c>
      <c r="Y15" s="226">
        <v>0.28395080420684821</v>
      </c>
      <c r="DA15" s="69" t="s">
        <v>484</v>
      </c>
    </row>
    <row r="16" spans="1:105" ht="12" customHeight="1" x14ac:dyDescent="0.25">
      <c r="A16" s="57" t="s">
        <v>485</v>
      </c>
      <c r="B16" s="294">
        <v>52.014795376563299</v>
      </c>
      <c r="C16" s="294">
        <v>34.581225718815638</v>
      </c>
      <c r="D16" s="294">
        <v>37.715363316088499</v>
      </c>
      <c r="E16" s="294">
        <v>62.958212376111227</v>
      </c>
      <c r="F16" s="294">
        <v>66.260518963921939</v>
      </c>
      <c r="G16" s="294">
        <v>138.47948464092701</v>
      </c>
      <c r="H16" s="294">
        <v>126.791212257255</v>
      </c>
      <c r="I16" s="294">
        <v>119.37982993326671</v>
      </c>
      <c r="J16" s="294">
        <v>122.9221967483319</v>
      </c>
      <c r="K16" s="294">
        <v>76.713865899759099</v>
      </c>
      <c r="L16" s="294">
        <v>91.863415719078901</v>
      </c>
      <c r="M16" s="294">
        <v>108.68510422275349</v>
      </c>
      <c r="N16" s="294">
        <v>88.434962704929035</v>
      </c>
      <c r="O16" s="294">
        <v>65.825310958740758</v>
      </c>
      <c r="P16" s="294">
        <v>64.395256472235332</v>
      </c>
      <c r="Q16" s="294">
        <v>67.695645776216352</v>
      </c>
      <c r="R16" s="294">
        <v>68.948630212041849</v>
      </c>
      <c r="S16" s="294">
        <v>71.579668124485266</v>
      </c>
      <c r="T16" s="294">
        <v>74.180283913990792</v>
      </c>
      <c r="U16" s="294">
        <v>76.368612874149278</v>
      </c>
      <c r="V16" s="294">
        <v>74.847824122196187</v>
      </c>
      <c r="W16" s="294">
        <v>81.65390974288357</v>
      </c>
      <c r="X16" s="294">
        <v>76.295909252056319</v>
      </c>
      <c r="Y16" s="294">
        <v>77.188403251904603</v>
      </c>
      <c r="DA16" s="70" t="s">
        <v>486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10.878059314340931</v>
      </c>
      <c r="E17" s="229">
        <v>0</v>
      </c>
      <c r="F17" s="229">
        <v>0</v>
      </c>
      <c r="G17" s="229">
        <v>30.984939889457831</v>
      </c>
      <c r="H17" s="229">
        <v>3.1765869561867421</v>
      </c>
      <c r="I17" s="229">
        <v>1.4711941337817791</v>
      </c>
      <c r="J17" s="229">
        <v>2.7513196770292581</v>
      </c>
      <c r="K17" s="229">
        <v>1.1211443771791341</v>
      </c>
      <c r="L17" s="229">
        <v>0.68175902795277443</v>
      </c>
      <c r="M17" s="229">
        <v>0.96907885280534423</v>
      </c>
      <c r="N17" s="229">
        <v>0.57362883728793868</v>
      </c>
      <c r="O17" s="229">
        <v>1.6966372455398151</v>
      </c>
      <c r="P17" s="229">
        <v>1.351380621635037</v>
      </c>
      <c r="Q17" s="229">
        <v>0</v>
      </c>
      <c r="R17" s="229">
        <v>0.62304333434746084</v>
      </c>
      <c r="S17" s="229">
        <v>2.1354669167563289E-2</v>
      </c>
      <c r="T17" s="229">
        <v>4.2330326011672949E-2</v>
      </c>
      <c r="U17" s="229">
        <v>2.147630930601381E-2</v>
      </c>
      <c r="V17" s="229">
        <v>0</v>
      </c>
      <c r="W17" s="229">
        <v>0</v>
      </c>
      <c r="X17" s="229">
        <v>0</v>
      </c>
      <c r="Y17" s="229">
        <v>0</v>
      </c>
      <c r="DA17" s="73" t="s">
        <v>487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488</v>
      </c>
    </row>
    <row r="19" spans="1:105" ht="12" customHeight="1" x14ac:dyDescent="0.25">
      <c r="A19" s="46" t="s">
        <v>31</v>
      </c>
      <c r="B19" s="229">
        <v>18.035550994243721</v>
      </c>
      <c r="C19" s="229">
        <v>0.72191340265737713</v>
      </c>
      <c r="D19" s="229">
        <v>0.59435282305914694</v>
      </c>
      <c r="E19" s="229">
        <v>1.721769552086033</v>
      </c>
      <c r="F19" s="229">
        <v>2.61233449870342</v>
      </c>
      <c r="G19" s="229">
        <v>2.513993365737718</v>
      </c>
      <c r="H19" s="229">
        <v>4.2840066389307401</v>
      </c>
      <c r="I19" s="229">
        <v>5.4553716677888398</v>
      </c>
      <c r="J19" s="229">
        <v>6.1381749839432276</v>
      </c>
      <c r="K19" s="229">
        <v>1.8789518692402369</v>
      </c>
      <c r="L19" s="229">
        <v>3.7893772199690781</v>
      </c>
      <c r="M19" s="229">
        <v>2.482441600557908</v>
      </c>
      <c r="N19" s="229">
        <v>1.9397499250087169</v>
      </c>
      <c r="O19" s="229">
        <v>1.2169810080414381</v>
      </c>
      <c r="P19" s="229">
        <v>0.96734293267847737</v>
      </c>
      <c r="Q19" s="229">
        <v>0.59661559090389882</v>
      </c>
      <c r="R19" s="229">
        <v>0.60537611417629855</v>
      </c>
      <c r="S19" s="229">
        <v>0.42064760933441331</v>
      </c>
      <c r="T19" s="229">
        <v>0.43824552510025327</v>
      </c>
      <c r="U19" s="229">
        <v>0.62997610575707363</v>
      </c>
      <c r="V19" s="229">
        <v>0.31341326301696831</v>
      </c>
      <c r="W19" s="229">
        <v>0.74963727675564629</v>
      </c>
      <c r="X19" s="229">
        <v>0.66773339979345425</v>
      </c>
      <c r="Y19" s="229">
        <v>0.51573703593056863</v>
      </c>
      <c r="DA19" s="73" t="s">
        <v>489</v>
      </c>
    </row>
    <row r="20" spans="1:105" ht="12" customHeight="1" x14ac:dyDescent="0.25">
      <c r="A20" s="46" t="s">
        <v>159</v>
      </c>
      <c r="B20" s="229">
        <v>0.74928563688541339</v>
      </c>
      <c r="C20" s="229">
        <v>0.81728571549470086</v>
      </c>
      <c r="D20" s="229">
        <v>0.61497199216105436</v>
      </c>
      <c r="E20" s="229">
        <v>2.3840241559804749</v>
      </c>
      <c r="F20" s="229">
        <v>2.009393300583147</v>
      </c>
      <c r="G20" s="229">
        <v>1.932243514270495</v>
      </c>
      <c r="H20" s="229">
        <v>3.9550678641246981</v>
      </c>
      <c r="I20" s="229">
        <v>3.4877576728835091</v>
      </c>
      <c r="J20" s="229">
        <v>3.23865989343849</v>
      </c>
      <c r="K20" s="229">
        <v>1.5169507517000651</v>
      </c>
      <c r="L20" s="229">
        <v>2.3331225473201549</v>
      </c>
      <c r="M20" s="229">
        <v>1.6597123998989991</v>
      </c>
      <c r="N20" s="229">
        <v>1.45445570664123</v>
      </c>
      <c r="O20" s="229">
        <v>1.0878033749605871</v>
      </c>
      <c r="P20" s="229">
        <v>0.98589622028342749</v>
      </c>
      <c r="Q20" s="229">
        <v>0.91770975119418008</v>
      </c>
      <c r="R20" s="229">
        <v>1.014632108844346</v>
      </c>
      <c r="S20" s="229">
        <v>0.98703289420886986</v>
      </c>
      <c r="T20" s="229">
        <v>0.87256347812096691</v>
      </c>
      <c r="U20" s="229">
        <v>1.1736230287855489</v>
      </c>
      <c r="V20" s="229">
        <v>0.98058726875977364</v>
      </c>
      <c r="W20" s="229">
        <v>1.0941356676330729</v>
      </c>
      <c r="X20" s="229">
        <v>1.293538288963157</v>
      </c>
      <c r="Y20" s="229">
        <v>1.5637311876223741</v>
      </c>
      <c r="DA20" s="73" t="s">
        <v>490</v>
      </c>
    </row>
    <row r="21" spans="1:105" ht="12" customHeight="1" x14ac:dyDescent="0.25">
      <c r="A21" s="46" t="s">
        <v>32</v>
      </c>
      <c r="B21" s="229">
        <v>4.0586588086280866</v>
      </c>
      <c r="C21" s="229">
        <v>4.6169889809338871</v>
      </c>
      <c r="D21" s="229">
        <v>3.3829589245160312</v>
      </c>
      <c r="E21" s="229">
        <v>8.4618610052565995</v>
      </c>
      <c r="F21" s="229">
        <v>8.3665885628321117</v>
      </c>
      <c r="G21" s="229">
        <v>9.2126396681859095</v>
      </c>
      <c r="H21" s="229">
        <v>16.98554296379411</v>
      </c>
      <c r="I21" s="229">
        <v>15.28278245614624</v>
      </c>
      <c r="J21" s="229">
        <v>14.02205395061176</v>
      </c>
      <c r="K21" s="229">
        <v>6.0879091943038262</v>
      </c>
      <c r="L21" s="229">
        <v>4.4854292514384859</v>
      </c>
      <c r="M21" s="229">
        <v>1.8295796870886369</v>
      </c>
      <c r="N21" s="229">
        <v>1.434665965824248</v>
      </c>
      <c r="O21" s="229">
        <v>2.0259834536601469</v>
      </c>
      <c r="P21" s="229">
        <v>1.046592688940793</v>
      </c>
      <c r="Q21" s="229">
        <v>0.89044422413010449</v>
      </c>
      <c r="R21" s="229">
        <v>0.93369517869061847</v>
      </c>
      <c r="S21" s="229">
        <v>1.134211930611462</v>
      </c>
      <c r="T21" s="229">
        <v>1.01860171314805</v>
      </c>
      <c r="U21" s="229">
        <v>0.67132764358151686</v>
      </c>
      <c r="V21" s="229">
        <v>0.2058563880512522</v>
      </c>
      <c r="W21" s="229">
        <v>1.171096730582423E-2</v>
      </c>
      <c r="X21" s="229">
        <v>0.25183364662065122</v>
      </c>
      <c r="Y21" s="229">
        <v>0.47493027746454219</v>
      </c>
      <c r="DA21" s="73" t="s">
        <v>491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0.6840061126561231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492</v>
      </c>
    </row>
    <row r="23" spans="1:105" ht="12" customHeight="1" x14ac:dyDescent="0.25">
      <c r="A23" s="46" t="s">
        <v>35</v>
      </c>
      <c r="B23" s="229">
        <v>29.171299936806079</v>
      </c>
      <c r="C23" s="229">
        <v>28.425037619729679</v>
      </c>
      <c r="D23" s="229">
        <v>22.245020262011341</v>
      </c>
      <c r="E23" s="229">
        <v>50.390557662788119</v>
      </c>
      <c r="F23" s="229">
        <v>53.272202601803272</v>
      </c>
      <c r="G23" s="229">
        <v>54.679294343253908</v>
      </c>
      <c r="H23" s="229">
        <v>98.390007834218721</v>
      </c>
      <c r="I23" s="229">
        <v>93.682724002666305</v>
      </c>
      <c r="J23" s="229">
        <v>96.771988243309153</v>
      </c>
      <c r="K23" s="229">
        <v>66.108909707335826</v>
      </c>
      <c r="L23" s="229">
        <v>80.573727672398405</v>
      </c>
      <c r="M23" s="229">
        <v>82.439223562322354</v>
      </c>
      <c r="N23" s="229">
        <v>74.293968382833569</v>
      </c>
      <c r="O23" s="229">
        <v>56.964846537884341</v>
      </c>
      <c r="P23" s="229">
        <v>57.122659805117287</v>
      </c>
      <c r="Q23" s="229">
        <v>63.113917135710231</v>
      </c>
      <c r="R23" s="229">
        <v>62.930231972375459</v>
      </c>
      <c r="S23" s="229">
        <v>69.011130178806582</v>
      </c>
      <c r="T23" s="229">
        <v>69.764881663444058</v>
      </c>
      <c r="U23" s="229">
        <v>62.343842739515168</v>
      </c>
      <c r="V23" s="229">
        <v>50.782942755624717</v>
      </c>
      <c r="W23" s="229">
        <v>64.14730692946452</v>
      </c>
      <c r="X23" s="229">
        <v>64.578512688677847</v>
      </c>
      <c r="Y23" s="229">
        <v>68.946697728725454</v>
      </c>
      <c r="DA23" s="73" t="s">
        <v>493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494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39.15637386002112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2.9054904486771858E-2</v>
      </c>
      <c r="S25" s="229">
        <v>0</v>
      </c>
      <c r="T25" s="229">
        <v>0</v>
      </c>
      <c r="U25" s="229">
        <v>0</v>
      </c>
      <c r="V25" s="229">
        <v>7.7884404207301836</v>
      </c>
      <c r="W25" s="229">
        <v>0.84438322426481649</v>
      </c>
      <c r="X25" s="229">
        <v>0.98359077402022688</v>
      </c>
      <c r="Y25" s="229">
        <v>0.96272132232586649</v>
      </c>
      <c r="DA25" s="73" t="s">
        <v>495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18.621062007424129</v>
      </c>
      <c r="N26" s="229">
        <v>8.7384938873333304</v>
      </c>
      <c r="O26" s="229">
        <v>2.8330593386544312</v>
      </c>
      <c r="P26" s="229">
        <v>2.921384203580303</v>
      </c>
      <c r="Q26" s="229">
        <v>2.1769590742779412</v>
      </c>
      <c r="R26" s="229">
        <v>2.8125965991208881</v>
      </c>
      <c r="S26" s="229">
        <v>5.290842356386067E-3</v>
      </c>
      <c r="T26" s="229">
        <v>2.043661208165807</v>
      </c>
      <c r="U26" s="229">
        <v>11.528367047203959</v>
      </c>
      <c r="V26" s="229">
        <v>14.7765840260133</v>
      </c>
      <c r="W26" s="229">
        <v>14.80673567745969</v>
      </c>
      <c r="X26" s="229">
        <v>8.520700453980977</v>
      </c>
      <c r="Y26" s="229">
        <v>4.7245856998358171</v>
      </c>
      <c r="DA26" s="73" t="s">
        <v>496</v>
      </c>
    </row>
    <row r="27" spans="1:105" ht="12" customHeight="1" x14ac:dyDescent="0.25">
      <c r="A27" s="57" t="s">
        <v>497</v>
      </c>
      <c r="B27" s="261">
        <v>33.196435630565993</v>
      </c>
      <c r="C27" s="261">
        <v>22.22612318041902</v>
      </c>
      <c r="D27" s="261">
        <v>22.048988311207179</v>
      </c>
      <c r="E27" s="261">
        <v>42.433047285867453</v>
      </c>
      <c r="F27" s="261">
        <v>44.248685353059258</v>
      </c>
      <c r="G27" s="261">
        <v>73.446424896313545</v>
      </c>
      <c r="H27" s="261">
        <v>86.476444186689278</v>
      </c>
      <c r="I27" s="261">
        <v>84.966831395548994</v>
      </c>
      <c r="J27" s="261">
        <v>85.60987508070707</v>
      </c>
      <c r="K27" s="261">
        <v>48.765276199285111</v>
      </c>
      <c r="L27" s="261">
        <v>65.516653627056044</v>
      </c>
      <c r="M27" s="261">
        <v>72.445874389466653</v>
      </c>
      <c r="N27" s="261">
        <v>57.974066222482932</v>
      </c>
      <c r="O27" s="261">
        <v>42.690975877195399</v>
      </c>
      <c r="P27" s="261">
        <v>42.739091851415523</v>
      </c>
      <c r="Q27" s="261">
        <v>43.357437212380198</v>
      </c>
      <c r="R27" s="261">
        <v>44.034264660846993</v>
      </c>
      <c r="S27" s="261">
        <v>45.932983838433671</v>
      </c>
      <c r="T27" s="261">
        <v>46.752784705660389</v>
      </c>
      <c r="U27" s="261">
        <v>45.878358283846289</v>
      </c>
      <c r="V27" s="261">
        <v>42.454178916119929</v>
      </c>
      <c r="W27" s="261">
        <v>47.208338630858073</v>
      </c>
      <c r="X27" s="261">
        <v>45.55897106661947</v>
      </c>
      <c r="Y27" s="261">
        <v>62.448940972406227</v>
      </c>
      <c r="DA27" s="70" t="s">
        <v>498</v>
      </c>
    </row>
    <row r="28" spans="1:105" ht="12" customHeight="1" x14ac:dyDescent="0.25">
      <c r="A28" s="18" t="s">
        <v>31</v>
      </c>
      <c r="B28" s="295">
        <v>7.3438377754105701</v>
      </c>
      <c r="C28" s="295">
        <v>0.22404278670281019</v>
      </c>
      <c r="D28" s="295">
        <v>0.21824905956595789</v>
      </c>
      <c r="E28" s="295">
        <v>0.41870185684018141</v>
      </c>
      <c r="F28" s="295">
        <v>0.64689558396816016</v>
      </c>
      <c r="G28" s="295">
        <v>1.20716487042715</v>
      </c>
      <c r="H28" s="295">
        <v>1.1410335863284089</v>
      </c>
      <c r="I28" s="295">
        <v>1.291284744349205</v>
      </c>
      <c r="J28" s="295">
        <v>1.6470765769053519</v>
      </c>
      <c r="K28" s="295">
        <v>0.6531298307449096</v>
      </c>
      <c r="L28" s="295">
        <v>0.86620737561996031</v>
      </c>
      <c r="M28" s="295">
        <v>0.70917512739861344</v>
      </c>
      <c r="N28" s="295">
        <v>0.56841573449316585</v>
      </c>
      <c r="O28" s="295">
        <v>0.34429796956859748</v>
      </c>
      <c r="P28" s="295">
        <v>0.25380365369890961</v>
      </c>
      <c r="Q28" s="295">
        <v>0.15925877282953221</v>
      </c>
      <c r="R28" s="295">
        <v>0.16887533870769311</v>
      </c>
      <c r="S28" s="295">
        <v>0.1130625302125374</v>
      </c>
      <c r="T28" s="295">
        <v>0.14249758063689941</v>
      </c>
      <c r="U28" s="295">
        <v>0.20757873589658321</v>
      </c>
      <c r="V28" s="295">
        <v>0.1019403603321704</v>
      </c>
      <c r="W28" s="295">
        <v>0.26049893283162412</v>
      </c>
      <c r="X28" s="295">
        <v>0.20871415503560881</v>
      </c>
      <c r="Y28" s="295">
        <v>0.10281808976328249</v>
      </c>
      <c r="DA28" s="122" t="s">
        <v>499</v>
      </c>
    </row>
    <row r="29" spans="1:105" ht="12" customHeight="1" x14ac:dyDescent="0.25">
      <c r="A29" s="18" t="s">
        <v>159</v>
      </c>
      <c r="B29" s="295">
        <v>0.30509919915881178</v>
      </c>
      <c r="C29" s="295">
        <v>0.25364118266514052</v>
      </c>
      <c r="D29" s="295">
        <v>0.22582051222998409</v>
      </c>
      <c r="E29" s="295">
        <v>0.57974967651826259</v>
      </c>
      <c r="F29" s="295">
        <v>0.49758851833392942</v>
      </c>
      <c r="G29" s="295">
        <v>0.92782125972459539</v>
      </c>
      <c r="H29" s="295">
        <v>1.053421632955458</v>
      </c>
      <c r="I29" s="295">
        <v>0.82555113551168668</v>
      </c>
      <c r="J29" s="295">
        <v>0.86904020576137087</v>
      </c>
      <c r="K29" s="295">
        <v>0.52729705530288407</v>
      </c>
      <c r="L29" s="295">
        <v>0.53332456533066941</v>
      </c>
      <c r="M29" s="295">
        <v>0.47414076221527379</v>
      </c>
      <c r="N29" s="295">
        <v>0.42620726420419169</v>
      </c>
      <c r="O29" s="295">
        <v>0.30775212662648638</v>
      </c>
      <c r="P29" s="295">
        <v>0.25867151598764793</v>
      </c>
      <c r="Q29" s="295">
        <v>0.24497068299447511</v>
      </c>
      <c r="R29" s="295">
        <v>0.28304113266499009</v>
      </c>
      <c r="S29" s="295">
        <v>0.26529673281356941</v>
      </c>
      <c r="T29" s="295">
        <v>0.28371809285653787</v>
      </c>
      <c r="U29" s="295">
        <v>0.38671178558693792</v>
      </c>
      <c r="V29" s="295">
        <v>0.31894444591229132</v>
      </c>
      <c r="W29" s="295">
        <v>0.38021211408399369</v>
      </c>
      <c r="X29" s="295">
        <v>0.40432266990188531</v>
      </c>
      <c r="Y29" s="295">
        <v>0.31174773656597859</v>
      </c>
      <c r="DA29" s="122" t="s">
        <v>500</v>
      </c>
    </row>
    <row r="30" spans="1:105" ht="12" customHeight="1" x14ac:dyDescent="0.25">
      <c r="A30" s="18" t="s">
        <v>32</v>
      </c>
      <c r="B30" s="295">
        <v>1.652632175519275</v>
      </c>
      <c r="C30" s="295">
        <v>1.4328631019412279</v>
      </c>
      <c r="D30" s="295">
        <v>1.2422379017663281</v>
      </c>
      <c r="E30" s="295">
        <v>2.0577648797029182</v>
      </c>
      <c r="F30" s="295">
        <v>2.071828549085462</v>
      </c>
      <c r="G30" s="295">
        <v>4.4237089575907538</v>
      </c>
      <c r="H30" s="295">
        <v>4.5240534474406529</v>
      </c>
      <c r="I30" s="295">
        <v>3.6174297625496221</v>
      </c>
      <c r="J30" s="295">
        <v>3.762583615255469</v>
      </c>
      <c r="K30" s="295">
        <v>2.116177197915043</v>
      </c>
      <c r="L30" s="295">
        <v>1.0253167406883921</v>
      </c>
      <c r="M30" s="295">
        <v>0.5226678474069234</v>
      </c>
      <c r="N30" s="295">
        <v>0.42040816612619403</v>
      </c>
      <c r="O30" s="295">
        <v>0.57317409628056593</v>
      </c>
      <c r="P30" s="295">
        <v>0.27459656696125212</v>
      </c>
      <c r="Q30" s="295">
        <v>0.23769250514096599</v>
      </c>
      <c r="R30" s="295">
        <v>0.26046301771529579</v>
      </c>
      <c r="S30" s="295">
        <v>0.30485581714130461</v>
      </c>
      <c r="T30" s="295">
        <v>0.33120310748864779</v>
      </c>
      <c r="U30" s="295">
        <v>0.22120417322751529</v>
      </c>
      <c r="V30" s="295">
        <v>6.6956561354863942E-2</v>
      </c>
      <c r="W30" s="295">
        <v>4.0695608131926788E-3</v>
      </c>
      <c r="X30" s="295">
        <v>7.8715916831813046E-2</v>
      </c>
      <c r="Y30" s="295">
        <v>9.4682794714444199E-2</v>
      </c>
      <c r="DA30" s="122" t="s">
        <v>501</v>
      </c>
    </row>
    <row r="31" spans="1:105" ht="12" customHeight="1" x14ac:dyDescent="0.25">
      <c r="A31" s="18" t="s">
        <v>35</v>
      </c>
      <c r="B31" s="295">
        <v>11.878167431764229</v>
      </c>
      <c r="C31" s="295">
        <v>8.8215908127126568</v>
      </c>
      <c r="D31" s="295">
        <v>8.1684726039006481</v>
      </c>
      <c r="E31" s="295">
        <v>12.254032506881829</v>
      </c>
      <c r="F31" s="295">
        <v>13.19186062445983</v>
      </c>
      <c r="G31" s="295">
        <v>26.2558064673145</v>
      </c>
      <c r="H31" s="295">
        <v>26.205912586069129</v>
      </c>
      <c r="I31" s="295">
        <v>22.174671072915519</v>
      </c>
      <c r="J31" s="295">
        <v>25.9671442331089</v>
      </c>
      <c r="K31" s="295">
        <v>22.979673782352851</v>
      </c>
      <c r="L31" s="295">
        <v>18.418213109856381</v>
      </c>
      <c r="M31" s="295">
        <v>23.550945512399359</v>
      </c>
      <c r="N31" s="295">
        <v>21.770775738811079</v>
      </c>
      <c r="O31" s="295">
        <v>16.116012386540469</v>
      </c>
      <c r="P31" s="295">
        <v>14.987383768231229</v>
      </c>
      <c r="Q31" s="295">
        <v>16.847439364213749</v>
      </c>
      <c r="R31" s="295">
        <v>17.554977790540459</v>
      </c>
      <c r="S31" s="295">
        <v>18.54895360795847</v>
      </c>
      <c r="T31" s="295">
        <v>22.684377320649599</v>
      </c>
      <c r="U31" s="295">
        <v>20.542455417815869</v>
      </c>
      <c r="V31" s="295">
        <v>16.517589056070332</v>
      </c>
      <c r="W31" s="295">
        <v>22.291187374604231</v>
      </c>
      <c r="X31" s="295">
        <v>20.185375950106639</v>
      </c>
      <c r="Y31" s="295">
        <v>13.74531449571591</v>
      </c>
      <c r="DA31" s="122" t="s">
        <v>502</v>
      </c>
    </row>
    <row r="32" spans="1:105" ht="12" customHeight="1" x14ac:dyDescent="0.25">
      <c r="A32" s="47" t="s">
        <v>40</v>
      </c>
      <c r="B32" s="296">
        <v>12.0166990487131</v>
      </c>
      <c r="C32" s="296">
        <v>11.493985296397179</v>
      </c>
      <c r="D32" s="296">
        <v>12.194208233744259</v>
      </c>
      <c r="E32" s="296">
        <v>27.12279836592425</v>
      </c>
      <c r="F32" s="296">
        <v>27.84051207721188</v>
      </c>
      <c r="G32" s="296">
        <v>40.631923341256538</v>
      </c>
      <c r="H32" s="296">
        <v>53.552022933895628</v>
      </c>
      <c r="I32" s="296">
        <v>57.057894680222972</v>
      </c>
      <c r="J32" s="296">
        <v>53.364030449675987</v>
      </c>
      <c r="K32" s="296">
        <v>22.48899833296942</v>
      </c>
      <c r="L32" s="296">
        <v>44.673591835560643</v>
      </c>
      <c r="M32" s="296">
        <v>47.188945140046478</v>
      </c>
      <c r="N32" s="296">
        <v>34.788259318848297</v>
      </c>
      <c r="O32" s="296">
        <v>25.349739298179269</v>
      </c>
      <c r="P32" s="296">
        <v>26.96463634653648</v>
      </c>
      <c r="Q32" s="296">
        <v>25.868075887201481</v>
      </c>
      <c r="R32" s="296">
        <v>25.766907381218552</v>
      </c>
      <c r="S32" s="296">
        <v>26.70081515030779</v>
      </c>
      <c r="T32" s="296">
        <v>23.310988604028701</v>
      </c>
      <c r="U32" s="296">
        <v>24.520408171319389</v>
      </c>
      <c r="V32" s="296">
        <v>25.448748492450282</v>
      </c>
      <c r="W32" s="296">
        <v>24.272370648525019</v>
      </c>
      <c r="X32" s="296">
        <v>24.681842374743521</v>
      </c>
      <c r="Y32" s="296">
        <v>48.194377855646621</v>
      </c>
      <c r="DA32" s="123" t="s">
        <v>503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628.01569616927054</v>
      </c>
      <c r="C34" s="223">
        <v>584.56746139976838</v>
      </c>
      <c r="D34" s="223">
        <v>609.83956850175184</v>
      </c>
      <c r="E34" s="223">
        <v>554.10888824747099</v>
      </c>
      <c r="F34" s="223">
        <v>583.67832826715096</v>
      </c>
      <c r="G34" s="223">
        <v>602.71049677205633</v>
      </c>
      <c r="H34" s="223">
        <v>593.03925003108509</v>
      </c>
      <c r="I34" s="223">
        <v>549.94196065069013</v>
      </c>
      <c r="J34" s="223">
        <v>491.05262846293368</v>
      </c>
      <c r="K34" s="223">
        <v>474.34986453155562</v>
      </c>
      <c r="L34" s="223">
        <v>444.24217647912081</v>
      </c>
      <c r="M34" s="223">
        <v>440.28348585403711</v>
      </c>
      <c r="N34" s="223">
        <v>453.14650470919509</v>
      </c>
      <c r="O34" s="223">
        <v>454.53440306271023</v>
      </c>
      <c r="P34" s="223">
        <v>454.69556057299923</v>
      </c>
      <c r="Q34" s="223">
        <v>533.3789633369671</v>
      </c>
      <c r="R34" s="223">
        <v>532.02470980606984</v>
      </c>
      <c r="S34" s="223">
        <v>559.86867618129827</v>
      </c>
      <c r="T34" s="223">
        <v>522.55459950945635</v>
      </c>
      <c r="U34" s="223">
        <v>522.96961965554783</v>
      </c>
      <c r="V34" s="223">
        <v>500.95831495650941</v>
      </c>
      <c r="W34" s="223">
        <v>561.81430099271074</v>
      </c>
      <c r="X34" s="223">
        <v>495.06271093017341</v>
      </c>
      <c r="Y34" s="223">
        <v>262.28029673807782</v>
      </c>
      <c r="DA34" s="89" t="s">
        <v>504</v>
      </c>
    </row>
    <row r="35" spans="1:105" ht="12" customHeight="1" x14ac:dyDescent="0.25">
      <c r="A35" s="55" t="s">
        <v>91</v>
      </c>
      <c r="B35" s="259">
        <v>0.72763373846314772</v>
      </c>
      <c r="C35" s="259">
        <v>0.67729359300554903</v>
      </c>
      <c r="D35" s="259">
        <v>0.70657444996745211</v>
      </c>
      <c r="E35" s="259">
        <v>0.64200357464102509</v>
      </c>
      <c r="F35" s="259">
        <v>0.6762634224710603</v>
      </c>
      <c r="G35" s="259">
        <v>0.69831453999055748</v>
      </c>
      <c r="H35" s="259">
        <v>0.68710920632665662</v>
      </c>
      <c r="I35" s="259">
        <v>0.63717567444075074</v>
      </c>
      <c r="J35" s="259">
        <v>0.56894511078339005</v>
      </c>
      <c r="K35" s="259">
        <v>0.54959289612361617</v>
      </c>
      <c r="L35" s="259">
        <v>0.51470942147852283</v>
      </c>
      <c r="M35" s="259">
        <v>0.51012278952553203</v>
      </c>
      <c r="N35" s="259">
        <v>0.52502618533953849</v>
      </c>
      <c r="O35" s="259">
        <v>0.52663423697555733</v>
      </c>
      <c r="P35" s="259">
        <v>0.52682095785260741</v>
      </c>
      <c r="Q35" s="259">
        <v>0.6179853966674268</v>
      </c>
      <c r="R35" s="259">
        <v>0.61641632671333191</v>
      </c>
      <c r="S35" s="259">
        <v>0.64867700024597275</v>
      </c>
      <c r="T35" s="259">
        <v>0.60544403445895101</v>
      </c>
      <c r="U35" s="259">
        <v>0.60592488654977406</v>
      </c>
      <c r="V35" s="259">
        <v>0.58042207185212336</v>
      </c>
      <c r="W35" s="259">
        <v>0.6509312468575672</v>
      </c>
      <c r="X35" s="259">
        <v>0.57359128653186453</v>
      </c>
      <c r="Y35" s="259">
        <v>0.30388411309543539</v>
      </c>
      <c r="DA35" s="67" t="s">
        <v>505</v>
      </c>
    </row>
    <row r="36" spans="1:105" ht="12" customHeight="1" x14ac:dyDescent="0.25">
      <c r="A36" s="173" t="s">
        <v>92</v>
      </c>
      <c r="B36" s="224">
        <v>0.33815047284017369</v>
      </c>
      <c r="C36" s="224">
        <v>0.31475608760278229</v>
      </c>
      <c r="D36" s="224">
        <v>0.32836366941687739</v>
      </c>
      <c r="E36" s="224">
        <v>0.29835589095754872</v>
      </c>
      <c r="F36" s="224">
        <v>0.31427734034996929</v>
      </c>
      <c r="G36" s="224">
        <v>0.32452507272095782</v>
      </c>
      <c r="H36" s="224">
        <v>0.31931766042478937</v>
      </c>
      <c r="I36" s="224">
        <v>0.29611223917334728</v>
      </c>
      <c r="J36" s="224">
        <v>0.26440370760962489</v>
      </c>
      <c r="K36" s="224">
        <v>0.25541022614801928</v>
      </c>
      <c r="L36" s="224">
        <v>0.23919896102655749</v>
      </c>
      <c r="M36" s="224">
        <v>0.2370674329216024</v>
      </c>
      <c r="N36" s="224">
        <v>0.2439934316418855</v>
      </c>
      <c r="O36" s="224">
        <v>0.24474073539146099</v>
      </c>
      <c r="P36" s="224">
        <v>0.24482750947782631</v>
      </c>
      <c r="Q36" s="224">
        <v>0.2871940140279744</v>
      </c>
      <c r="R36" s="224">
        <v>0.28646482608787532</v>
      </c>
      <c r="S36" s="224">
        <v>0.30145720677688259</v>
      </c>
      <c r="T36" s="224">
        <v>0.28136571424378182</v>
      </c>
      <c r="U36" s="224">
        <v>0.28158917881569878</v>
      </c>
      <c r="V36" s="224">
        <v>0.26973735228140377</v>
      </c>
      <c r="W36" s="224">
        <v>0.30250481427130538</v>
      </c>
      <c r="X36" s="224">
        <v>0.26656290727725379</v>
      </c>
      <c r="Y36" s="224">
        <v>0.1412229135345992</v>
      </c>
      <c r="DA36" s="177" t="s">
        <v>506</v>
      </c>
    </row>
    <row r="37" spans="1:105" ht="12" customHeight="1" x14ac:dyDescent="0.25">
      <c r="A37" s="173" t="s">
        <v>93</v>
      </c>
      <c r="B37" s="224">
        <v>9.916262233945309</v>
      </c>
      <c r="C37" s="224">
        <v>9.2302219132932706</v>
      </c>
      <c r="D37" s="224">
        <v>9.629264234615734</v>
      </c>
      <c r="E37" s="224">
        <v>8.749286165203177</v>
      </c>
      <c r="F37" s="224">
        <v>9.2161826506454876</v>
      </c>
      <c r="G37" s="224">
        <v>9.5166973908453087</v>
      </c>
      <c r="H37" s="224">
        <v>9.3639900311442812</v>
      </c>
      <c r="I37" s="224">
        <v>8.6834910791666857</v>
      </c>
      <c r="J37" s="224">
        <v>7.7536384268895464</v>
      </c>
      <c r="K37" s="224">
        <v>7.4899045931901389</v>
      </c>
      <c r="L37" s="224">
        <v>7.014509261821174</v>
      </c>
      <c r="M37" s="224">
        <v>6.9520022025518866</v>
      </c>
      <c r="N37" s="224">
        <v>7.1551071071981607</v>
      </c>
      <c r="O37" s="224">
        <v>7.1770217888100483</v>
      </c>
      <c r="P37" s="224">
        <v>7.1795664387946596</v>
      </c>
      <c r="Q37" s="224">
        <v>8.4219641368557632</v>
      </c>
      <c r="R37" s="224">
        <v>8.4005807013363043</v>
      </c>
      <c r="S37" s="224">
        <v>8.8402322481008184</v>
      </c>
      <c r="T37" s="224">
        <v>8.2510492522700005</v>
      </c>
      <c r="U37" s="224">
        <v>8.2576023505889609</v>
      </c>
      <c r="V37" s="224">
        <v>7.9100475508627159</v>
      </c>
      <c r="W37" s="224">
        <v>8.8709533366910254</v>
      </c>
      <c r="X37" s="224">
        <v>7.8169569547029809</v>
      </c>
      <c r="Y37" s="224">
        <v>4.1413617798274336</v>
      </c>
      <c r="DA37" s="177" t="s">
        <v>507</v>
      </c>
    </row>
    <row r="38" spans="1:105" ht="12" customHeight="1" x14ac:dyDescent="0.25">
      <c r="A38" s="173" t="s">
        <v>94</v>
      </c>
      <c r="B38" s="224">
        <v>0.24254457948771591</v>
      </c>
      <c r="C38" s="224">
        <v>0.22576453100184959</v>
      </c>
      <c r="D38" s="224">
        <v>0.23552481665581729</v>
      </c>
      <c r="E38" s="224">
        <v>0.21400119154700831</v>
      </c>
      <c r="F38" s="224">
        <v>0.22542114082368669</v>
      </c>
      <c r="G38" s="224">
        <v>0.2327715133301857</v>
      </c>
      <c r="H38" s="224">
        <v>0.22903640210888551</v>
      </c>
      <c r="I38" s="224">
        <v>0.21239189148025009</v>
      </c>
      <c r="J38" s="224">
        <v>0.18964837026112999</v>
      </c>
      <c r="K38" s="224">
        <v>0.18319763204120529</v>
      </c>
      <c r="L38" s="224">
        <v>0.17156980715950759</v>
      </c>
      <c r="M38" s="224">
        <v>0.17004092984184399</v>
      </c>
      <c r="N38" s="224">
        <v>0.1750087284465128</v>
      </c>
      <c r="O38" s="224">
        <v>0.17554474565851899</v>
      </c>
      <c r="P38" s="224">
        <v>0.17560698595086921</v>
      </c>
      <c r="Q38" s="224">
        <v>0.20599513222247559</v>
      </c>
      <c r="R38" s="224">
        <v>0.2054721089044439</v>
      </c>
      <c r="S38" s="224">
        <v>0.21622566674865759</v>
      </c>
      <c r="T38" s="224">
        <v>0.2018146781529836</v>
      </c>
      <c r="U38" s="224">
        <v>0.201974962183258</v>
      </c>
      <c r="V38" s="224">
        <v>0.19347402395070781</v>
      </c>
      <c r="W38" s="224">
        <v>0.2169770822858556</v>
      </c>
      <c r="X38" s="224">
        <v>0.1911970955106215</v>
      </c>
      <c r="Y38" s="224">
        <v>0.10129470436514509</v>
      </c>
      <c r="DA38" s="177" t="s">
        <v>508</v>
      </c>
    </row>
    <row r="39" spans="1:105" ht="12" customHeight="1" x14ac:dyDescent="0.25">
      <c r="A39" s="56" t="s">
        <v>95</v>
      </c>
      <c r="B39" s="260">
        <v>1.383737947089871</v>
      </c>
      <c r="C39" s="260">
        <v>1.239774307699159</v>
      </c>
      <c r="D39" s="260">
        <v>1.2887793066799891</v>
      </c>
      <c r="E39" s="260">
        <v>1.1195950506562899</v>
      </c>
      <c r="F39" s="260">
        <v>1.1844719270353541</v>
      </c>
      <c r="G39" s="260">
        <v>1.262247166885206</v>
      </c>
      <c r="H39" s="260">
        <v>1.197050794684049</v>
      </c>
      <c r="I39" s="260">
        <v>1.088540123257693</v>
      </c>
      <c r="J39" s="260">
        <v>0.9846299261419631</v>
      </c>
      <c r="K39" s="260">
        <v>1.0370989478512009</v>
      </c>
      <c r="L39" s="260">
        <v>0.88008454436239614</v>
      </c>
      <c r="M39" s="260">
        <v>0.88007266207978607</v>
      </c>
      <c r="N39" s="260">
        <v>0.92754965321385097</v>
      </c>
      <c r="O39" s="260">
        <v>0.93916526480786433</v>
      </c>
      <c r="P39" s="260">
        <v>0.92521715911854496</v>
      </c>
      <c r="Q39" s="260">
        <v>1.1108224019923501</v>
      </c>
      <c r="R39" s="260">
        <v>1.1109731401394281</v>
      </c>
      <c r="S39" s="260">
        <v>1.174849073629558</v>
      </c>
      <c r="T39" s="260">
        <v>1.133801774910087</v>
      </c>
      <c r="U39" s="260">
        <v>1.119385383043396</v>
      </c>
      <c r="V39" s="260">
        <v>1.0472993276709179</v>
      </c>
      <c r="W39" s="260">
        <v>1.2227917822023759</v>
      </c>
      <c r="X39" s="260">
        <v>1.0645965384098259</v>
      </c>
      <c r="Y39" s="260">
        <v>0.49784311732882858</v>
      </c>
      <c r="DA39" s="68" t="s">
        <v>509</v>
      </c>
    </row>
    <row r="40" spans="1:105" ht="12" customHeight="1" x14ac:dyDescent="0.25">
      <c r="A40" s="37" t="s">
        <v>159</v>
      </c>
      <c r="B40" s="226">
        <v>1.7445369348520728E-2</v>
      </c>
      <c r="C40" s="226">
        <v>1.528778743410975E-2</v>
      </c>
      <c r="D40" s="226">
        <v>1.413569634040642E-2</v>
      </c>
      <c r="E40" s="226">
        <v>1.624475516988173E-2</v>
      </c>
      <c r="F40" s="226">
        <v>1.419167304441744E-2</v>
      </c>
      <c r="G40" s="226">
        <v>1.7269486688736079E-2</v>
      </c>
      <c r="H40" s="226">
        <v>1.5604232465499831E-2</v>
      </c>
      <c r="I40" s="226">
        <v>1.122491472108084E-2</v>
      </c>
      <c r="J40" s="226">
        <v>1.0669335422633869E-2</v>
      </c>
      <c r="K40" s="226">
        <v>1.188928575960747E-2</v>
      </c>
      <c r="L40" s="226">
        <v>7.3771277274497027E-3</v>
      </c>
      <c r="M40" s="226">
        <v>5.8594958677964694E-3</v>
      </c>
      <c r="N40" s="226">
        <v>6.9373821010873596E-3</v>
      </c>
      <c r="O40" s="226">
        <v>6.9189816780426058E-3</v>
      </c>
      <c r="P40" s="226">
        <v>5.6698271438083061E-3</v>
      </c>
      <c r="Q40" s="226">
        <v>6.3341677027836532E-3</v>
      </c>
      <c r="R40" s="226">
        <v>7.211366297242003E-3</v>
      </c>
      <c r="S40" s="226">
        <v>6.8479220543812037E-3</v>
      </c>
      <c r="T40" s="226">
        <v>6.9508739008958126E-3</v>
      </c>
      <c r="U40" s="226">
        <v>9.5243908588282643E-3</v>
      </c>
      <c r="V40" s="226">
        <v>7.8994460486817384E-3</v>
      </c>
      <c r="W40" s="226">
        <v>9.9037688544565457E-3</v>
      </c>
      <c r="X40" s="226">
        <v>9.5079713506563291E-3</v>
      </c>
      <c r="Y40" s="226">
        <v>2.4931385486503671E-3</v>
      </c>
      <c r="DA40" s="69" t="s">
        <v>510</v>
      </c>
    </row>
    <row r="41" spans="1:105" ht="12" customHeight="1" x14ac:dyDescent="0.25">
      <c r="A41" s="37" t="s">
        <v>35</v>
      </c>
      <c r="B41" s="226">
        <v>0.67918571599669786</v>
      </c>
      <c r="C41" s="226">
        <v>0.5317062622022759</v>
      </c>
      <c r="D41" s="226">
        <v>0.51132223177349123</v>
      </c>
      <c r="E41" s="226">
        <v>0.3433615678986871</v>
      </c>
      <c r="F41" s="226">
        <v>0.3762437554964233</v>
      </c>
      <c r="G41" s="226">
        <v>0.48869789901549388</v>
      </c>
      <c r="H41" s="226">
        <v>0.38818564112484022</v>
      </c>
      <c r="I41" s="226">
        <v>0.30150620725295008</v>
      </c>
      <c r="J41" s="226">
        <v>0.31880247881998119</v>
      </c>
      <c r="K41" s="226">
        <v>0.51813660917187843</v>
      </c>
      <c r="L41" s="226">
        <v>0.25476702078884272</v>
      </c>
      <c r="M41" s="226">
        <v>0.29104577988160679</v>
      </c>
      <c r="N41" s="226">
        <v>0.35436324676262893</v>
      </c>
      <c r="O41" s="226">
        <v>0.36232534165690639</v>
      </c>
      <c r="P41" s="226">
        <v>0.3285088231664719</v>
      </c>
      <c r="Q41" s="226">
        <v>0.4356215404674178</v>
      </c>
      <c r="R41" s="226">
        <v>0.44726847294444178</v>
      </c>
      <c r="S41" s="226">
        <v>0.47879137881013378</v>
      </c>
      <c r="T41" s="226">
        <v>0.55574970453472372</v>
      </c>
      <c r="U41" s="226">
        <v>0.5059436559513566</v>
      </c>
      <c r="V41" s="226">
        <v>0.40909884236894678</v>
      </c>
      <c r="W41" s="226">
        <v>0.58064106605685406</v>
      </c>
      <c r="X41" s="226">
        <v>0.47467527923283109</v>
      </c>
      <c r="Y41" s="226">
        <v>0.10992533196897571</v>
      </c>
      <c r="DA41" s="69" t="s">
        <v>511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512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513</v>
      </c>
    </row>
    <row r="44" spans="1:105" ht="12" customHeight="1" x14ac:dyDescent="0.25">
      <c r="A44" s="37" t="s">
        <v>40</v>
      </c>
      <c r="B44" s="226">
        <v>0.68710686174465185</v>
      </c>
      <c r="C44" s="226">
        <v>0.69278025806277344</v>
      </c>
      <c r="D44" s="226">
        <v>0.76332137856609172</v>
      </c>
      <c r="E44" s="226">
        <v>0.7599887275877214</v>
      </c>
      <c r="F44" s="226">
        <v>0.7940364984945133</v>
      </c>
      <c r="G44" s="226">
        <v>0.75627978118097627</v>
      </c>
      <c r="H44" s="226">
        <v>0.79326092109370883</v>
      </c>
      <c r="I44" s="226">
        <v>0.77580900128366226</v>
      </c>
      <c r="J44" s="226">
        <v>0.65515811189934792</v>
      </c>
      <c r="K44" s="226">
        <v>0.50707305291971538</v>
      </c>
      <c r="L44" s="226">
        <v>0.61794039584610372</v>
      </c>
      <c r="M44" s="226">
        <v>0.58316738633038268</v>
      </c>
      <c r="N44" s="226">
        <v>0.5662490243501348</v>
      </c>
      <c r="O44" s="226">
        <v>0.56992094147291539</v>
      </c>
      <c r="P44" s="226">
        <v>0.5910385088082647</v>
      </c>
      <c r="Q44" s="226">
        <v>0.66886669382214847</v>
      </c>
      <c r="R44" s="226">
        <v>0.65649330089774405</v>
      </c>
      <c r="S44" s="226">
        <v>0.68920977276504303</v>
      </c>
      <c r="T44" s="226">
        <v>0.57110119647446744</v>
      </c>
      <c r="U44" s="226">
        <v>0.60391733623321109</v>
      </c>
      <c r="V44" s="226">
        <v>0.6303010392532894</v>
      </c>
      <c r="W44" s="226">
        <v>0.63224694729106523</v>
      </c>
      <c r="X44" s="226">
        <v>0.58041328782633894</v>
      </c>
      <c r="Y44" s="226">
        <v>0.38542464681120248</v>
      </c>
      <c r="DA44" s="69" t="s">
        <v>514</v>
      </c>
    </row>
    <row r="45" spans="1:105" ht="12" customHeight="1" x14ac:dyDescent="0.25">
      <c r="A45" s="57" t="s">
        <v>515</v>
      </c>
      <c r="B45" s="261">
        <v>514.70971488498833</v>
      </c>
      <c r="C45" s="261">
        <v>486.0552670120075</v>
      </c>
      <c r="D45" s="261">
        <v>506.09415919626798</v>
      </c>
      <c r="E45" s="261">
        <v>465.24126457289691</v>
      </c>
      <c r="F45" s="261">
        <v>489.57009107950518</v>
      </c>
      <c r="G45" s="261">
        <v>499.41573888595991</v>
      </c>
      <c r="H45" s="261">
        <v>498.13157104493882</v>
      </c>
      <c r="I45" s="261">
        <v>463.94867208615642</v>
      </c>
      <c r="J45" s="261">
        <v>413.16952173746341</v>
      </c>
      <c r="K45" s="261">
        <v>392.47089883679729</v>
      </c>
      <c r="L45" s="261">
        <v>374.88992959726318</v>
      </c>
      <c r="M45" s="261">
        <v>370.54764928496832</v>
      </c>
      <c r="N45" s="261">
        <v>379.79649566779818</v>
      </c>
      <c r="O45" s="261">
        <v>380.23726135733131</v>
      </c>
      <c r="P45" s="261">
        <v>381.59184378698569</v>
      </c>
      <c r="Q45" s="261">
        <v>445.61052539841887</v>
      </c>
      <c r="R45" s="261">
        <v>444.25009079790908</v>
      </c>
      <c r="S45" s="261">
        <v>467.18770400525563</v>
      </c>
      <c r="T45" s="261">
        <v>433.42588392829418</v>
      </c>
      <c r="U45" s="261">
        <v>434.21791676454012</v>
      </c>
      <c r="V45" s="261">
        <v>416.98136623166522</v>
      </c>
      <c r="W45" s="261">
        <v>464.69137129560607</v>
      </c>
      <c r="X45" s="261">
        <v>410.68807073418952</v>
      </c>
      <c r="Y45" s="261">
        <v>223.3218283175442</v>
      </c>
      <c r="DA45" s="70" t="s">
        <v>516</v>
      </c>
    </row>
    <row r="46" spans="1:105" ht="12" customHeight="1" x14ac:dyDescent="0.25">
      <c r="A46" s="57" t="s">
        <v>517</v>
      </c>
      <c r="B46" s="294">
        <v>78.511038986656004</v>
      </c>
      <c r="C46" s="294">
        <v>67.324158016661144</v>
      </c>
      <c r="D46" s="294">
        <v>69.982851438225708</v>
      </c>
      <c r="E46" s="294">
        <v>60.48663666937226</v>
      </c>
      <c r="F46" s="294">
        <v>64.045689388719225</v>
      </c>
      <c r="G46" s="294">
        <v>68.62976624379165</v>
      </c>
      <c r="H46" s="294">
        <v>64.677813534969914</v>
      </c>
      <c r="I46" s="294">
        <v>58.637016587023211</v>
      </c>
      <c r="J46" s="294">
        <v>53.123441600668599</v>
      </c>
      <c r="K46" s="294">
        <v>56.147471007655213</v>
      </c>
      <c r="L46" s="294">
        <v>47.283085856124423</v>
      </c>
      <c r="M46" s="294">
        <v>47.24523587436429</v>
      </c>
      <c r="N46" s="294">
        <v>49.82083880039913</v>
      </c>
      <c r="O46" s="294">
        <v>50.49505068399796</v>
      </c>
      <c r="P46" s="294">
        <v>49.667555153786779</v>
      </c>
      <c r="Q46" s="294">
        <v>59.624655649786447</v>
      </c>
      <c r="R46" s="294">
        <v>59.637674038479297</v>
      </c>
      <c r="S46" s="294">
        <v>63.064631280942457</v>
      </c>
      <c r="T46" s="294">
        <v>60.875387305503097</v>
      </c>
      <c r="U46" s="294">
        <v>60.093939096866819</v>
      </c>
      <c r="V46" s="294">
        <v>56.171515514538228</v>
      </c>
      <c r="W46" s="294">
        <v>65.606569033831335</v>
      </c>
      <c r="X46" s="294">
        <v>57.126305804310661</v>
      </c>
      <c r="Y46" s="294">
        <v>26.67829891737512</v>
      </c>
      <c r="DA46" s="70" t="s">
        <v>518</v>
      </c>
    </row>
    <row r="47" spans="1:105" ht="12" customHeight="1" x14ac:dyDescent="0.25">
      <c r="A47" s="60" t="s">
        <v>519</v>
      </c>
      <c r="B47" s="262">
        <v>50.091014077845003</v>
      </c>
      <c r="C47" s="262">
        <v>32.508240006382429</v>
      </c>
      <c r="D47" s="262">
        <v>31.278787052870221</v>
      </c>
      <c r="E47" s="262">
        <v>21.8241564764236</v>
      </c>
      <c r="F47" s="262">
        <v>23.749242732892849</v>
      </c>
      <c r="G47" s="262">
        <v>30.66250773008198</v>
      </c>
      <c r="H47" s="262">
        <v>24.624966932472049</v>
      </c>
      <c r="I47" s="262">
        <v>19.260419133253471</v>
      </c>
      <c r="J47" s="262">
        <v>20.0094935602453</v>
      </c>
      <c r="K47" s="262">
        <v>30.254038624919769</v>
      </c>
      <c r="L47" s="262">
        <v>15.04234764189478</v>
      </c>
      <c r="M47" s="262">
        <v>16.471187488689949</v>
      </c>
      <c r="N47" s="262">
        <v>19.925053105127699</v>
      </c>
      <c r="O47" s="262">
        <v>20.51128141224736</v>
      </c>
      <c r="P47" s="262">
        <v>18.331663235459839</v>
      </c>
      <c r="Q47" s="262">
        <v>24.051171231373331</v>
      </c>
      <c r="R47" s="262">
        <v>24.74034044573434</v>
      </c>
      <c r="S47" s="262">
        <v>26.405200047872722</v>
      </c>
      <c r="T47" s="262">
        <v>30.52285389645872</v>
      </c>
      <c r="U47" s="262">
        <v>27.975790793456191</v>
      </c>
      <c r="V47" s="262">
        <v>22.500041768841299</v>
      </c>
      <c r="W47" s="262">
        <v>31.874668976533041</v>
      </c>
      <c r="X47" s="262">
        <v>26.177791333875891</v>
      </c>
      <c r="Y47" s="262">
        <v>6.0895747765128263</v>
      </c>
      <c r="DA47" s="72" t="s">
        <v>520</v>
      </c>
    </row>
    <row r="48" spans="1:105" ht="12" customHeight="1" x14ac:dyDescent="0.25">
      <c r="A48" s="59" t="s">
        <v>31</v>
      </c>
      <c r="B48" s="297">
        <v>17.368501254575989</v>
      </c>
      <c r="C48" s="297">
        <v>0.67863800861868262</v>
      </c>
      <c r="D48" s="297">
        <v>0.69271620523167099</v>
      </c>
      <c r="E48" s="297">
        <v>0.59684299637651728</v>
      </c>
      <c r="F48" s="297">
        <v>0.93631874726182052</v>
      </c>
      <c r="G48" s="297">
        <v>1.1279983061407071</v>
      </c>
      <c r="H48" s="297">
        <v>0.85340647650087231</v>
      </c>
      <c r="I48" s="297">
        <v>0.89113697344421416</v>
      </c>
      <c r="J48" s="297">
        <v>1.0220593858193721</v>
      </c>
      <c r="K48" s="297">
        <v>0.75200206159238703</v>
      </c>
      <c r="L48" s="297">
        <v>0.62513812051189721</v>
      </c>
      <c r="M48" s="297">
        <v>0.46248522020808608</v>
      </c>
      <c r="N48" s="297">
        <v>0.48847615019993401</v>
      </c>
      <c r="O48" s="297">
        <v>0.40723696440611928</v>
      </c>
      <c r="P48" s="297">
        <v>0.29494793694138088</v>
      </c>
      <c r="Q48" s="297">
        <v>0.2190108571836212</v>
      </c>
      <c r="R48" s="297">
        <v>0.22871580757750459</v>
      </c>
      <c r="S48" s="297">
        <v>0.15523151739116869</v>
      </c>
      <c r="T48" s="297">
        <v>0.1855417910608044</v>
      </c>
      <c r="U48" s="297">
        <v>0.2718977831681923</v>
      </c>
      <c r="V48" s="297">
        <v>0.13487823055699</v>
      </c>
      <c r="W48" s="297">
        <v>0.3620216621833427</v>
      </c>
      <c r="X48" s="297">
        <v>0.26170627578085021</v>
      </c>
      <c r="Y48" s="297">
        <v>4.3924071250950263E-2</v>
      </c>
      <c r="DA48" s="71" t="s">
        <v>521</v>
      </c>
    </row>
    <row r="49" spans="1:105" ht="12" customHeight="1" x14ac:dyDescent="0.25">
      <c r="A49" s="59" t="s">
        <v>159</v>
      </c>
      <c r="B49" s="297">
        <v>0.72157310461064694</v>
      </c>
      <c r="C49" s="297">
        <v>0.76829318917500922</v>
      </c>
      <c r="D49" s="297">
        <v>0.71674777708790816</v>
      </c>
      <c r="E49" s="297">
        <v>0.82641031662191111</v>
      </c>
      <c r="F49" s="297">
        <v>0.72021122061210685</v>
      </c>
      <c r="G49" s="297">
        <v>0.86697420957946925</v>
      </c>
      <c r="H49" s="297">
        <v>0.78787938832114757</v>
      </c>
      <c r="I49" s="297">
        <v>0.56972650187553631</v>
      </c>
      <c r="J49" s="297">
        <v>0.53926496885872932</v>
      </c>
      <c r="K49" s="297">
        <v>0.60712044373645269</v>
      </c>
      <c r="L49" s="297">
        <v>0.38489803455554478</v>
      </c>
      <c r="M49" s="297">
        <v>0.30920866560440718</v>
      </c>
      <c r="N49" s="297">
        <v>0.3662672775787012</v>
      </c>
      <c r="O49" s="297">
        <v>0.36401040062458973</v>
      </c>
      <c r="P49" s="297">
        <v>0.30060493170269892</v>
      </c>
      <c r="Q49" s="297">
        <v>0.33688090341437249</v>
      </c>
      <c r="R49" s="297">
        <v>0.38333590760209563</v>
      </c>
      <c r="S49" s="297">
        <v>0.36424458497571421</v>
      </c>
      <c r="T49" s="297">
        <v>0.36942074995009588</v>
      </c>
      <c r="U49" s="297">
        <v>0.50653587792579102</v>
      </c>
      <c r="V49" s="297">
        <v>0.42199833677705351</v>
      </c>
      <c r="W49" s="297">
        <v>0.52838996316310538</v>
      </c>
      <c r="X49" s="297">
        <v>0.50697941467237595</v>
      </c>
      <c r="Y49" s="297">
        <v>0.13317918884480701</v>
      </c>
      <c r="DA49" s="71" t="s">
        <v>522</v>
      </c>
    </row>
    <row r="50" spans="1:105" ht="12" customHeight="1" x14ac:dyDescent="0.25">
      <c r="A50" s="59" t="s">
        <v>32</v>
      </c>
      <c r="B50" s="297">
        <v>3.9085482130294529</v>
      </c>
      <c r="C50" s="297">
        <v>4.3402216890582279</v>
      </c>
      <c r="D50" s="297">
        <v>3.9428271856835342</v>
      </c>
      <c r="E50" s="297">
        <v>2.9332627419157662</v>
      </c>
      <c r="F50" s="297">
        <v>2.998771300495469</v>
      </c>
      <c r="G50" s="297">
        <v>4.1335995879802052</v>
      </c>
      <c r="H50" s="297">
        <v>3.38364843799675</v>
      </c>
      <c r="I50" s="297">
        <v>2.4964481492965889</v>
      </c>
      <c r="J50" s="297">
        <v>2.3347936294057439</v>
      </c>
      <c r="K50" s="297">
        <v>2.4365287583204092</v>
      </c>
      <c r="L50" s="297">
        <v>0.73996666184535276</v>
      </c>
      <c r="M50" s="297">
        <v>0.34085537572415142</v>
      </c>
      <c r="N50" s="297">
        <v>0.36128374012209302</v>
      </c>
      <c r="O50" s="297">
        <v>0.67795252855539301</v>
      </c>
      <c r="P50" s="297">
        <v>0.31911160354093471</v>
      </c>
      <c r="Q50" s="297">
        <v>0.32687203582038399</v>
      </c>
      <c r="R50" s="297">
        <v>0.35275730545796963</v>
      </c>
      <c r="S50" s="297">
        <v>0.41855804032874683</v>
      </c>
      <c r="T50" s="297">
        <v>0.4312495517024586</v>
      </c>
      <c r="U50" s="297">
        <v>0.28974511318962232</v>
      </c>
      <c r="V50" s="297">
        <v>8.859084360990413E-2</v>
      </c>
      <c r="W50" s="297">
        <v>5.655567007257071E-3</v>
      </c>
      <c r="X50" s="297">
        <v>9.8701736042839508E-2</v>
      </c>
      <c r="Y50" s="297">
        <v>4.0448658702483667E-2</v>
      </c>
      <c r="DA50" s="71" t="s">
        <v>523</v>
      </c>
    </row>
    <row r="51" spans="1:105" ht="12" customHeight="1" x14ac:dyDescent="0.25">
      <c r="A51" s="59" t="s">
        <v>35</v>
      </c>
      <c r="B51" s="297">
        <v>28.09239150562891</v>
      </c>
      <c r="C51" s="297">
        <v>26.721087119530509</v>
      </c>
      <c r="D51" s="297">
        <v>25.926495884867101</v>
      </c>
      <c r="E51" s="297">
        <v>17.467640421509412</v>
      </c>
      <c r="F51" s="297">
        <v>19.09394146452345</v>
      </c>
      <c r="G51" s="297">
        <v>24.533935626381599</v>
      </c>
      <c r="H51" s="297">
        <v>19.600032629653281</v>
      </c>
      <c r="I51" s="297">
        <v>15.30310750863713</v>
      </c>
      <c r="J51" s="297">
        <v>16.113375576161459</v>
      </c>
      <c r="K51" s="297">
        <v>26.458387361270521</v>
      </c>
      <c r="L51" s="297">
        <v>13.29234482498198</v>
      </c>
      <c r="M51" s="297">
        <v>15.3586382271533</v>
      </c>
      <c r="N51" s="297">
        <v>18.709025937226979</v>
      </c>
      <c r="O51" s="297">
        <v>19.062081518661259</v>
      </c>
      <c r="P51" s="297">
        <v>17.41699876327483</v>
      </c>
      <c r="Q51" s="297">
        <v>23.168407434954961</v>
      </c>
      <c r="R51" s="297">
        <v>23.775531425096769</v>
      </c>
      <c r="S51" s="297">
        <v>25.46716590517709</v>
      </c>
      <c r="T51" s="297">
        <v>29.536641803745361</v>
      </c>
      <c r="U51" s="297">
        <v>26.907612019172589</v>
      </c>
      <c r="V51" s="297">
        <v>21.854574357897359</v>
      </c>
      <c r="W51" s="297">
        <v>30.97860178417934</v>
      </c>
      <c r="X51" s="297">
        <v>25.310403907379829</v>
      </c>
      <c r="Y51" s="297">
        <v>5.872022857714585</v>
      </c>
      <c r="DA51" s="71" t="s">
        <v>524</v>
      </c>
    </row>
    <row r="52" spans="1:105" ht="12" customHeight="1" x14ac:dyDescent="0.25">
      <c r="A52" s="60" t="s">
        <v>525</v>
      </c>
      <c r="B52" s="262">
        <v>28.420024908811001</v>
      </c>
      <c r="C52" s="262">
        <v>34.815918010278708</v>
      </c>
      <c r="D52" s="262">
        <v>38.704064385355487</v>
      </c>
      <c r="E52" s="262">
        <v>38.662480192948657</v>
      </c>
      <c r="F52" s="262">
        <v>40.296446655826379</v>
      </c>
      <c r="G52" s="262">
        <v>37.967258513709673</v>
      </c>
      <c r="H52" s="262">
        <v>40.052846602497858</v>
      </c>
      <c r="I52" s="262">
        <v>39.37659745376974</v>
      </c>
      <c r="J52" s="262">
        <v>33.113948040423303</v>
      </c>
      <c r="K52" s="262">
        <v>25.89343238273544</v>
      </c>
      <c r="L52" s="262">
        <v>32.240738214229637</v>
      </c>
      <c r="M52" s="262">
        <v>30.774048385674341</v>
      </c>
      <c r="N52" s="262">
        <v>29.895785695271432</v>
      </c>
      <c r="O52" s="262">
        <v>29.983769271750599</v>
      </c>
      <c r="P52" s="262">
        <v>31.33589191832694</v>
      </c>
      <c r="Q52" s="262">
        <v>35.573484418413123</v>
      </c>
      <c r="R52" s="262">
        <v>34.897333592744971</v>
      </c>
      <c r="S52" s="262">
        <v>36.659431233069753</v>
      </c>
      <c r="T52" s="262">
        <v>30.35253340904438</v>
      </c>
      <c r="U52" s="262">
        <v>32.118148303410628</v>
      </c>
      <c r="V52" s="262">
        <v>33.671473745696922</v>
      </c>
      <c r="W52" s="262">
        <v>33.73190005729829</v>
      </c>
      <c r="X52" s="262">
        <v>30.94851447043477</v>
      </c>
      <c r="Y52" s="262">
        <v>20.588724140862301</v>
      </c>
      <c r="DA52" s="72" t="s">
        <v>526</v>
      </c>
    </row>
    <row r="53" spans="1:105" ht="12" customHeight="1" x14ac:dyDescent="0.25">
      <c r="A53" s="57" t="s">
        <v>527</v>
      </c>
      <c r="B53" s="294">
        <f t="shared" ref="B53:Y53" si="0">B54+B58+B69</f>
        <v>22.186613325799708</v>
      </c>
      <c r="C53" s="294">
        <f t="shared" si="0"/>
        <v>19.500225938497046</v>
      </c>
      <c r="D53" s="294">
        <f t="shared" si="0"/>
        <v>21.57405138992236</v>
      </c>
      <c r="E53" s="294">
        <f t="shared" si="0"/>
        <v>17.357745132196882</v>
      </c>
      <c r="F53" s="294">
        <f t="shared" si="0"/>
        <v>18.445931317600994</v>
      </c>
      <c r="G53" s="294">
        <f t="shared" si="0"/>
        <v>22.630435958532686</v>
      </c>
      <c r="H53" s="294">
        <f t="shared" si="0"/>
        <v>18.433361356487879</v>
      </c>
      <c r="I53" s="294">
        <f t="shared" si="0"/>
        <v>16.438560969991904</v>
      </c>
      <c r="J53" s="294">
        <f t="shared" si="0"/>
        <v>14.998399583116095</v>
      </c>
      <c r="K53" s="294">
        <f t="shared" si="0"/>
        <v>16.216290391748878</v>
      </c>
      <c r="L53" s="294">
        <f t="shared" si="0"/>
        <v>13.249089029884974</v>
      </c>
      <c r="M53" s="294">
        <f t="shared" si="0"/>
        <v>13.741294677783799</v>
      </c>
      <c r="N53" s="294">
        <f t="shared" si="0"/>
        <v>14.502485135157773</v>
      </c>
      <c r="O53" s="294">
        <f t="shared" si="0"/>
        <v>14.738984249737578</v>
      </c>
      <c r="P53" s="294">
        <f t="shared" si="0"/>
        <v>14.384122581032145</v>
      </c>
      <c r="Q53" s="294">
        <f t="shared" si="0"/>
        <v>17.499821206995854</v>
      </c>
      <c r="R53" s="294">
        <f t="shared" si="0"/>
        <v>17.517037866500079</v>
      </c>
      <c r="S53" s="294">
        <f t="shared" si="0"/>
        <v>18.434899699598326</v>
      </c>
      <c r="T53" s="294">
        <f t="shared" si="0"/>
        <v>17.779852821623251</v>
      </c>
      <c r="U53" s="294">
        <f t="shared" si="0"/>
        <v>18.191287032959814</v>
      </c>
      <c r="V53" s="294">
        <f t="shared" si="0"/>
        <v>17.804452883688139</v>
      </c>
      <c r="W53" s="294">
        <f t="shared" si="0"/>
        <v>20.25220240096521</v>
      </c>
      <c r="X53" s="294">
        <f t="shared" si="0"/>
        <v>17.335429609240673</v>
      </c>
      <c r="Y53" s="294">
        <f t="shared" si="0"/>
        <v>7.0945628750070746</v>
      </c>
      <c r="DA53" s="70"/>
    </row>
    <row r="54" spans="1:105" ht="12" customHeight="1" x14ac:dyDescent="0.25">
      <c r="A54" s="60" t="s">
        <v>528</v>
      </c>
      <c r="B54" s="262">
        <v>4.7485425501848262</v>
      </c>
      <c r="C54" s="262">
        <v>3.193207775529705</v>
      </c>
      <c r="D54" s="262">
        <v>3.0832500620931098</v>
      </c>
      <c r="E54" s="262">
        <v>2.2214824098215211</v>
      </c>
      <c r="F54" s="262">
        <v>2.4232813390143022</v>
      </c>
      <c r="G54" s="262">
        <v>3.028030696411451</v>
      </c>
      <c r="H54" s="262">
        <v>2.5102202012812391</v>
      </c>
      <c r="I54" s="262">
        <v>2.005778620199675</v>
      </c>
      <c r="J54" s="262">
        <v>2.0872740942069741</v>
      </c>
      <c r="K54" s="262">
        <v>3.000684298165758</v>
      </c>
      <c r="L54" s="262">
        <v>1.667395752200356</v>
      </c>
      <c r="M54" s="262">
        <v>1.849389325649917</v>
      </c>
      <c r="N54" s="262">
        <v>2.189308730890712</v>
      </c>
      <c r="O54" s="262">
        <v>2.2102937342585629</v>
      </c>
      <c r="P54" s="262">
        <v>2.0271623821317428</v>
      </c>
      <c r="Q54" s="262">
        <v>2.6064947816573318</v>
      </c>
      <c r="R54" s="262">
        <v>2.6731442654165161</v>
      </c>
      <c r="S54" s="262">
        <v>2.8366681019865072</v>
      </c>
      <c r="T54" s="262">
        <v>3.1775242695332202</v>
      </c>
      <c r="U54" s="262">
        <v>2.9571393849989751</v>
      </c>
      <c r="V54" s="262">
        <v>2.4451581556395232</v>
      </c>
      <c r="W54" s="262">
        <v>3.333631317861895</v>
      </c>
      <c r="X54" s="262">
        <v>2.7652446560732091</v>
      </c>
      <c r="Y54" s="262">
        <v>0.72748690050128229</v>
      </c>
      <c r="DA54" s="72" t="s">
        <v>529</v>
      </c>
    </row>
    <row r="55" spans="1:105" ht="12" customHeight="1" x14ac:dyDescent="0.25">
      <c r="A55" s="59" t="s">
        <v>31</v>
      </c>
      <c r="B55" s="230">
        <v>1.7858523943202189</v>
      </c>
      <c r="C55" s="230">
        <v>7.6932361427725318E-2</v>
      </c>
      <c r="D55" s="230">
        <v>7.8132148758281866E-2</v>
      </c>
      <c r="E55" s="230">
        <v>7.0185997365155656E-2</v>
      </c>
      <c r="F55" s="230">
        <v>0.10934516620505889</v>
      </c>
      <c r="G55" s="230">
        <v>0.1287506247222272</v>
      </c>
      <c r="H55" s="230">
        <v>0.10085241072836</v>
      </c>
      <c r="I55" s="230">
        <v>0.10662291713069739</v>
      </c>
      <c r="J55" s="230">
        <v>0.12069897011601111</v>
      </c>
      <c r="K55" s="230">
        <v>8.1118719440735135E-2</v>
      </c>
      <c r="L55" s="230">
        <v>7.2879658857783386E-2</v>
      </c>
      <c r="M55" s="230">
        <v>5.3025270870658101E-2</v>
      </c>
      <c r="N55" s="230">
        <v>5.4663550796990881E-2</v>
      </c>
      <c r="O55" s="230">
        <v>4.5383874591291853E-2</v>
      </c>
      <c r="P55" s="230">
        <v>3.3193929137469831E-2</v>
      </c>
      <c r="Q55" s="230">
        <v>2.4061855385907979E-2</v>
      </c>
      <c r="R55" s="230">
        <v>2.5069739216027349E-2</v>
      </c>
      <c r="S55" s="230">
        <v>1.6944870894772021E-2</v>
      </c>
      <c r="T55" s="230">
        <v>1.959229349667773E-2</v>
      </c>
      <c r="U55" s="230">
        <v>2.904133196145298E-2</v>
      </c>
      <c r="V55" s="230">
        <v>1.471562937022324E-2</v>
      </c>
      <c r="W55" s="230">
        <v>3.7868971194385273E-2</v>
      </c>
      <c r="X55" s="230">
        <v>2.7749507046593739E-2</v>
      </c>
      <c r="Y55" s="230">
        <v>5.2824467252664993E-3</v>
      </c>
      <c r="DA55" s="71" t="s">
        <v>530</v>
      </c>
    </row>
    <row r="56" spans="1:105" ht="12" customHeight="1" x14ac:dyDescent="0.25">
      <c r="A56" s="59" t="s">
        <v>159</v>
      </c>
      <c r="B56" s="230">
        <v>7.4193106109629967E-2</v>
      </c>
      <c r="C56" s="230">
        <v>8.7095931205472377E-2</v>
      </c>
      <c r="D56" s="230">
        <v>8.0842693614871314E-2</v>
      </c>
      <c r="E56" s="230">
        <v>9.718206070457458E-2</v>
      </c>
      <c r="F56" s="230">
        <v>8.4107699275360159E-2</v>
      </c>
      <c r="G56" s="230">
        <v>9.8957126525588718E-2</v>
      </c>
      <c r="H56" s="230">
        <v>9.3108662593202399E-2</v>
      </c>
      <c r="I56" s="230">
        <v>6.8166739128617426E-2</v>
      </c>
      <c r="J56" s="230">
        <v>6.3683898669655681E-2</v>
      </c>
      <c r="K56" s="230">
        <v>6.54902897977514E-2</v>
      </c>
      <c r="L56" s="230">
        <v>4.4872063521689473E-2</v>
      </c>
      <c r="M56" s="230">
        <v>3.5451669659522157E-2</v>
      </c>
      <c r="N56" s="230">
        <v>4.0987609988745767E-2</v>
      </c>
      <c r="O56" s="230">
        <v>4.0566559069518622E-2</v>
      </c>
      <c r="P56" s="230">
        <v>3.3830576693596133E-2</v>
      </c>
      <c r="Q56" s="230">
        <v>3.7011770486951333E-2</v>
      </c>
      <c r="R56" s="230">
        <v>4.2017783280970292E-2</v>
      </c>
      <c r="S56" s="230">
        <v>3.9760465981790588E-2</v>
      </c>
      <c r="T56" s="230">
        <v>3.9009000157884423E-2</v>
      </c>
      <c r="U56" s="230">
        <v>5.4102966231722532E-2</v>
      </c>
      <c r="V56" s="230">
        <v>4.604131514194109E-2</v>
      </c>
      <c r="W56" s="230">
        <v>5.5271787256454992E-2</v>
      </c>
      <c r="X56" s="230">
        <v>5.3756558943621989E-2</v>
      </c>
      <c r="Y56" s="230">
        <v>1.6016547418101171E-2</v>
      </c>
      <c r="DA56" s="71" t="s">
        <v>531</v>
      </c>
    </row>
    <row r="57" spans="1:105" ht="12" customHeight="1" x14ac:dyDescent="0.25">
      <c r="A57" s="59" t="s">
        <v>35</v>
      </c>
      <c r="B57" s="230">
        <v>2.8884970497549771</v>
      </c>
      <c r="C57" s="230">
        <v>3.0291794828965068</v>
      </c>
      <c r="D57" s="230">
        <v>2.9242752197199571</v>
      </c>
      <c r="E57" s="230">
        <v>2.054114351751791</v>
      </c>
      <c r="F57" s="230">
        <v>2.2298284735338831</v>
      </c>
      <c r="G57" s="230">
        <v>2.8003229451636349</v>
      </c>
      <c r="H57" s="230">
        <v>2.3162591279596771</v>
      </c>
      <c r="I57" s="230">
        <v>1.8309889639403609</v>
      </c>
      <c r="J57" s="230">
        <v>1.9028912254213071</v>
      </c>
      <c r="K57" s="230">
        <v>2.8540752889272709</v>
      </c>
      <c r="L57" s="230">
        <v>1.549644029820884</v>
      </c>
      <c r="M57" s="230">
        <v>1.760912385119737</v>
      </c>
      <c r="N57" s="230">
        <v>2.0936575701049751</v>
      </c>
      <c r="O57" s="230">
        <v>2.124343300597753</v>
      </c>
      <c r="P57" s="230">
        <v>1.9601378763006769</v>
      </c>
      <c r="Q57" s="230">
        <v>2.545421155784473</v>
      </c>
      <c r="R57" s="230">
        <v>2.6060567429195181</v>
      </c>
      <c r="S57" s="230">
        <v>2.7799627651099441</v>
      </c>
      <c r="T57" s="230">
        <v>3.118922975878657</v>
      </c>
      <c r="U57" s="230">
        <v>2.8739950868057988</v>
      </c>
      <c r="V57" s="230">
        <v>2.3844012111273591</v>
      </c>
      <c r="W57" s="230">
        <v>3.2404905594110538</v>
      </c>
      <c r="X57" s="230">
        <v>2.683738590082994</v>
      </c>
      <c r="Y57" s="230">
        <v>0.70618790635791462</v>
      </c>
      <c r="DA57" s="71" t="s">
        <v>532</v>
      </c>
    </row>
    <row r="58" spans="1:105" ht="12" customHeight="1" x14ac:dyDescent="0.25">
      <c r="A58" s="60" t="s">
        <v>533</v>
      </c>
      <c r="B58" s="262">
        <v>14.5158860236825</v>
      </c>
      <c r="C58" s="262">
        <v>12.36018530982868</v>
      </c>
      <c r="D58" s="262">
        <v>14.125331466913609</v>
      </c>
      <c r="E58" s="262">
        <v>10.589732480038681</v>
      </c>
      <c r="F58" s="262">
        <v>11.31675076430713</v>
      </c>
      <c r="G58" s="262">
        <v>15.268792147616571</v>
      </c>
      <c r="H58" s="262">
        <v>11.189844364493821</v>
      </c>
      <c r="I58" s="262">
        <v>9.7214441242271246</v>
      </c>
      <c r="J58" s="262">
        <v>9.0005705051104119</v>
      </c>
      <c r="K58" s="262">
        <v>10.42247269130891</v>
      </c>
      <c r="L58" s="262">
        <v>7.8230135151193494</v>
      </c>
      <c r="M58" s="262">
        <v>8.3635715154267913</v>
      </c>
      <c r="N58" s="262">
        <v>8.967650119512852</v>
      </c>
      <c r="O58" s="262">
        <v>9.1871971262730323</v>
      </c>
      <c r="P58" s="262">
        <v>8.8303670428917087</v>
      </c>
      <c r="Q58" s="262">
        <v>10.985008597373231</v>
      </c>
      <c r="R58" s="262">
        <v>11.01876641914026</v>
      </c>
      <c r="S58" s="262">
        <v>11.596535680700811</v>
      </c>
      <c r="T58" s="262">
        <v>11.39725146666494</v>
      </c>
      <c r="U58" s="262">
        <v>11.803616527044939</v>
      </c>
      <c r="V58" s="262">
        <v>11.685633486018039</v>
      </c>
      <c r="W58" s="262">
        <v>13.390074075775649</v>
      </c>
      <c r="X58" s="262">
        <v>11.288620467117109</v>
      </c>
      <c r="Y58" s="262">
        <v>3.8910113630551768</v>
      </c>
      <c r="DA58" s="72" t="s">
        <v>534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4.0741008443704034</v>
      </c>
      <c r="E59" s="229">
        <v>0</v>
      </c>
      <c r="F59" s="229">
        <v>0</v>
      </c>
      <c r="G59" s="229">
        <v>3.4164093555465329</v>
      </c>
      <c r="H59" s="229">
        <v>0.28034682386260462</v>
      </c>
      <c r="I59" s="229">
        <v>0.11980358470476279</v>
      </c>
      <c r="J59" s="229">
        <v>0.20145626575401629</v>
      </c>
      <c r="K59" s="229">
        <v>0.15232052924347231</v>
      </c>
      <c r="L59" s="229">
        <v>5.805804245336265E-2</v>
      </c>
      <c r="M59" s="229">
        <v>7.4572871300871937E-2</v>
      </c>
      <c r="N59" s="229">
        <v>5.8168201285106559E-2</v>
      </c>
      <c r="O59" s="229">
        <v>0.23679859007914611</v>
      </c>
      <c r="P59" s="229">
        <v>0.18531158283116181</v>
      </c>
      <c r="Q59" s="229">
        <v>0</v>
      </c>
      <c r="R59" s="229">
        <v>9.9569330805617334E-2</v>
      </c>
      <c r="S59" s="229">
        <v>3.4596441900308118E-3</v>
      </c>
      <c r="T59" s="229">
        <v>6.5037412202456147E-3</v>
      </c>
      <c r="U59" s="229">
        <v>3.319401910339039E-3</v>
      </c>
      <c r="V59" s="229">
        <v>0</v>
      </c>
      <c r="W59" s="229">
        <v>0</v>
      </c>
      <c r="X59" s="229">
        <v>0</v>
      </c>
      <c r="Y59" s="229">
        <v>0</v>
      </c>
      <c r="DA59" s="73" t="s">
        <v>535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536</v>
      </c>
    </row>
    <row r="61" spans="1:105" ht="12" customHeight="1" x14ac:dyDescent="0.25">
      <c r="A61" s="64" t="s">
        <v>31</v>
      </c>
      <c r="B61" s="229">
        <v>5.0332218114370866</v>
      </c>
      <c r="C61" s="229">
        <v>0.25802970395115737</v>
      </c>
      <c r="D61" s="229">
        <v>0.22259975500289059</v>
      </c>
      <c r="E61" s="229">
        <v>0.28960604599036283</v>
      </c>
      <c r="F61" s="229">
        <v>0.44616521115575031</v>
      </c>
      <c r="G61" s="229">
        <v>0.27719371040027352</v>
      </c>
      <c r="H61" s="229">
        <v>0.37808115162453032</v>
      </c>
      <c r="I61" s="229">
        <v>0.44424666105611821</v>
      </c>
      <c r="J61" s="229">
        <v>0.44944752190523879</v>
      </c>
      <c r="K61" s="229">
        <v>0.2552775083845919</v>
      </c>
      <c r="L61" s="229">
        <v>0.32270027163323423</v>
      </c>
      <c r="M61" s="229">
        <v>0.1910296540414966</v>
      </c>
      <c r="N61" s="229">
        <v>0.1966982075275974</v>
      </c>
      <c r="O61" s="229">
        <v>0.16985327159054631</v>
      </c>
      <c r="P61" s="229">
        <v>0.13264941580877479</v>
      </c>
      <c r="Q61" s="229">
        <v>9.6813130597371608E-2</v>
      </c>
      <c r="R61" s="229">
        <v>9.6745910358497875E-2</v>
      </c>
      <c r="S61" s="229">
        <v>6.8148611728186856E-2</v>
      </c>
      <c r="T61" s="229">
        <v>6.7333180599571218E-2</v>
      </c>
      <c r="U61" s="229">
        <v>9.7369797534645086E-2</v>
      </c>
      <c r="V61" s="229">
        <v>4.8931716642744282E-2</v>
      </c>
      <c r="W61" s="229">
        <v>0.1229297984300826</v>
      </c>
      <c r="X61" s="229">
        <v>9.8796763776465776E-2</v>
      </c>
      <c r="Y61" s="229">
        <v>2.5997929515464119E-2</v>
      </c>
      <c r="DA61" s="73" t="s">
        <v>537</v>
      </c>
    </row>
    <row r="62" spans="1:105" ht="12" customHeight="1" x14ac:dyDescent="0.25">
      <c r="A62" s="64" t="s">
        <v>159</v>
      </c>
      <c r="B62" s="229">
        <v>0.2091048292215669</v>
      </c>
      <c r="C62" s="229">
        <v>0.29211812723844638</v>
      </c>
      <c r="D62" s="229">
        <v>0.23032214112166749</v>
      </c>
      <c r="E62" s="229">
        <v>0.40099896558312392</v>
      </c>
      <c r="F62" s="229">
        <v>0.34318782173362561</v>
      </c>
      <c r="G62" s="229">
        <v>0.2130497862154587</v>
      </c>
      <c r="H62" s="229">
        <v>0.34905095599820618</v>
      </c>
      <c r="I62" s="229">
        <v>0.28401817421531711</v>
      </c>
      <c r="J62" s="229">
        <v>0.23714013810416279</v>
      </c>
      <c r="K62" s="229">
        <v>0.20609543787447299</v>
      </c>
      <c r="L62" s="229">
        <v>0.198686812124759</v>
      </c>
      <c r="M62" s="229">
        <v>0.12771872880708759</v>
      </c>
      <c r="N62" s="229">
        <v>0.14748748111091139</v>
      </c>
      <c r="O62" s="229">
        <v>0.15182403082990609</v>
      </c>
      <c r="P62" s="229">
        <v>0.13519358363074291</v>
      </c>
      <c r="Q62" s="229">
        <v>0.14891725148891499</v>
      </c>
      <c r="R62" s="229">
        <v>0.16214962029460259</v>
      </c>
      <c r="S62" s="229">
        <v>0.15990800845586989</v>
      </c>
      <c r="T62" s="229">
        <v>0.1340629188249414</v>
      </c>
      <c r="U62" s="229">
        <v>0.1813964619459898</v>
      </c>
      <c r="V62" s="229">
        <v>0.15309440933212201</v>
      </c>
      <c r="W62" s="229">
        <v>0.1794226104382215</v>
      </c>
      <c r="X62" s="229">
        <v>0.19138985231237121</v>
      </c>
      <c r="Y62" s="229">
        <v>7.8826553775774438E-2</v>
      </c>
      <c r="DA62" s="73" t="s">
        <v>538</v>
      </c>
    </row>
    <row r="63" spans="1:105" ht="12" customHeight="1" x14ac:dyDescent="0.25">
      <c r="A63" s="64" t="s">
        <v>32</v>
      </c>
      <c r="B63" s="229">
        <v>1.132659049190571</v>
      </c>
      <c r="C63" s="229">
        <v>1.65022604582607</v>
      </c>
      <c r="D63" s="229">
        <v>1.2670013476274371</v>
      </c>
      <c r="E63" s="229">
        <v>1.4233066814797239</v>
      </c>
      <c r="F63" s="229">
        <v>1.4289443999771141</v>
      </c>
      <c r="G63" s="229">
        <v>1.01578858839026</v>
      </c>
      <c r="H63" s="229">
        <v>1.499043812481599</v>
      </c>
      <c r="I63" s="229">
        <v>1.244521086964149</v>
      </c>
      <c r="J63" s="229">
        <v>1.026718432858269</v>
      </c>
      <c r="K63" s="229">
        <v>0.82711341138394312</v>
      </c>
      <c r="L63" s="229">
        <v>0.38197549460189811</v>
      </c>
      <c r="M63" s="229">
        <v>0.14079041158001221</v>
      </c>
      <c r="N63" s="229">
        <v>0.14548072421098851</v>
      </c>
      <c r="O63" s="229">
        <v>0.28276523258674607</v>
      </c>
      <c r="P63" s="229">
        <v>0.1435167447735671</v>
      </c>
      <c r="Q63" s="229">
        <v>0.1444928598492978</v>
      </c>
      <c r="R63" s="229">
        <v>0.14921498873914579</v>
      </c>
      <c r="S63" s="229">
        <v>0.1837523065898814</v>
      </c>
      <c r="T63" s="229">
        <v>0.1565006125156454</v>
      </c>
      <c r="U63" s="229">
        <v>0.1037611365535648</v>
      </c>
      <c r="V63" s="229">
        <v>3.2139375188717942E-2</v>
      </c>
      <c r="W63" s="229">
        <v>1.920431247171723E-3</v>
      </c>
      <c r="X63" s="229">
        <v>3.7260902785217147E-2</v>
      </c>
      <c r="Y63" s="229">
        <v>2.394089045011932E-2</v>
      </c>
      <c r="DA63" s="73" t="s">
        <v>539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5.2635861014253972E-2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540</v>
      </c>
    </row>
    <row r="65" spans="1:105" ht="12" customHeight="1" x14ac:dyDescent="0.25">
      <c r="A65" s="64" t="s">
        <v>35</v>
      </c>
      <c r="B65" s="229">
        <v>8.1409003338332759</v>
      </c>
      <c r="C65" s="229">
        <v>10.159811432812999</v>
      </c>
      <c r="D65" s="229">
        <v>8.3313073787912177</v>
      </c>
      <c r="E65" s="229">
        <v>8.4758207869854658</v>
      </c>
      <c r="F65" s="229">
        <v>9.0984533314406448</v>
      </c>
      <c r="G65" s="229">
        <v>6.0289564354628133</v>
      </c>
      <c r="H65" s="229">
        <v>8.6833216205268773</v>
      </c>
      <c r="I65" s="229">
        <v>7.6288546172867786</v>
      </c>
      <c r="J65" s="229">
        <v>7.0858081464887244</v>
      </c>
      <c r="K65" s="229">
        <v>8.981665804422434</v>
      </c>
      <c r="L65" s="229">
        <v>6.8615928943060949</v>
      </c>
      <c r="M65" s="229">
        <v>6.3438899642274507</v>
      </c>
      <c r="N65" s="229">
        <v>7.5336981445944309</v>
      </c>
      <c r="O65" s="229">
        <v>7.9505476964547688</v>
      </c>
      <c r="P65" s="229">
        <v>7.8330933080902607</v>
      </c>
      <c r="Q65" s="229">
        <v>10.24152904370785</v>
      </c>
      <c r="R65" s="229">
        <v>10.0569587049579</v>
      </c>
      <c r="S65" s="229">
        <v>11.180409946749441</v>
      </c>
      <c r="T65" s="229">
        <v>10.71885759809593</v>
      </c>
      <c r="U65" s="229">
        <v>9.6359326799914662</v>
      </c>
      <c r="V65" s="229">
        <v>7.9284984345681604</v>
      </c>
      <c r="W65" s="229">
        <v>10.519241445409239</v>
      </c>
      <c r="X65" s="229">
        <v>9.5549332489768126</v>
      </c>
      <c r="Y65" s="229">
        <v>3.475552971760453</v>
      </c>
      <c r="DA65" s="73" t="s">
        <v>541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542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4.3173942716012341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4.6433004526064622E-3</v>
      </c>
      <c r="S67" s="229">
        <v>0</v>
      </c>
      <c r="T67" s="229">
        <v>0</v>
      </c>
      <c r="U67" s="229">
        <v>0</v>
      </c>
      <c r="V67" s="229">
        <v>1.2159720239262251</v>
      </c>
      <c r="W67" s="229">
        <v>0.13846677956818301</v>
      </c>
      <c r="X67" s="229">
        <v>0.1455305146988996</v>
      </c>
      <c r="Y67" s="229">
        <v>4.8530082846778157E-2</v>
      </c>
      <c r="DA67" s="73" t="s">
        <v>543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1.4329340244556179</v>
      </c>
      <c r="N68" s="229">
        <v>0.88611736078381786</v>
      </c>
      <c r="O68" s="229">
        <v>0.39540830473191702</v>
      </c>
      <c r="P68" s="229">
        <v>0.40060240775720102</v>
      </c>
      <c r="Q68" s="229">
        <v>0.35325631172979488</v>
      </c>
      <c r="R68" s="229">
        <v>0.44948456353189031</v>
      </c>
      <c r="S68" s="229">
        <v>8.5716298740153452E-4</v>
      </c>
      <c r="T68" s="229">
        <v>0.31399341540860509</v>
      </c>
      <c r="U68" s="229">
        <v>1.781837049108937</v>
      </c>
      <c r="V68" s="229">
        <v>2.3069975263600719</v>
      </c>
      <c r="W68" s="229">
        <v>2.428093010682745</v>
      </c>
      <c r="X68" s="229">
        <v>1.2607091845673399</v>
      </c>
      <c r="Y68" s="229">
        <v>0.2381629347065882</v>
      </c>
      <c r="DA68" s="73" t="s">
        <v>544</v>
      </c>
    </row>
    <row r="69" spans="1:105" ht="12" customHeight="1" x14ac:dyDescent="0.25">
      <c r="A69" s="61" t="s">
        <v>545</v>
      </c>
      <c r="B69" s="263">
        <v>2.92218475193238</v>
      </c>
      <c r="C69" s="263">
        <v>3.9468328531386589</v>
      </c>
      <c r="D69" s="263">
        <v>4.3654698609156419</v>
      </c>
      <c r="E69" s="263">
        <v>4.5465302423366802</v>
      </c>
      <c r="F69" s="263">
        <v>4.7058992142795617</v>
      </c>
      <c r="G69" s="263">
        <v>4.333613114504665</v>
      </c>
      <c r="H69" s="263">
        <v>4.7332967907128189</v>
      </c>
      <c r="I69" s="263">
        <v>4.711338225565104</v>
      </c>
      <c r="J69" s="263">
        <v>3.9105549837987099</v>
      </c>
      <c r="K69" s="263">
        <v>2.7931334022742078</v>
      </c>
      <c r="L69" s="263">
        <v>3.7586797625652681</v>
      </c>
      <c r="M69" s="263">
        <v>3.5283338367070911</v>
      </c>
      <c r="N69" s="263">
        <v>3.3455262847542082</v>
      </c>
      <c r="O69" s="263">
        <v>3.3414933892059828</v>
      </c>
      <c r="P69" s="263">
        <v>3.5265931560086941</v>
      </c>
      <c r="Q69" s="263">
        <v>3.9083178279652899</v>
      </c>
      <c r="R69" s="263">
        <v>3.8251271819433041</v>
      </c>
      <c r="S69" s="263">
        <v>4.0016959169110091</v>
      </c>
      <c r="T69" s="263">
        <v>3.2050770854250912</v>
      </c>
      <c r="U69" s="263">
        <v>3.430531120915898</v>
      </c>
      <c r="V69" s="263">
        <v>3.6736612420305761</v>
      </c>
      <c r="W69" s="263">
        <v>3.5284970073276649</v>
      </c>
      <c r="X69" s="263">
        <v>3.2815644860503541</v>
      </c>
      <c r="Y69" s="263">
        <v>2.476064611450616</v>
      </c>
      <c r="DA69" s="74" t="s">
        <v>546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298"/>
      <c r="R71" s="298"/>
      <c r="S71" s="298"/>
      <c r="T71" s="298"/>
      <c r="U71" s="298"/>
      <c r="V71" s="298"/>
      <c r="W71" s="298"/>
      <c r="X71" s="298"/>
      <c r="Y71" s="298"/>
      <c r="DA71" s="124"/>
    </row>
    <row r="72" spans="1:105" ht="15" customHeight="1" x14ac:dyDescent="0.25">
      <c r="A72" s="34" t="s">
        <v>80</v>
      </c>
      <c r="B72" s="223">
        <v>58.58708866624422</v>
      </c>
      <c r="C72" s="223">
        <v>50.680595192534312</v>
      </c>
      <c r="D72" s="223">
        <v>55.20826978697891</v>
      </c>
      <c r="E72" s="223">
        <v>48.030302438606547</v>
      </c>
      <c r="F72" s="223">
        <v>49.52260608400529</v>
      </c>
      <c r="G72" s="223">
        <v>49.293478319325231</v>
      </c>
      <c r="H72" s="223">
        <v>51.403384495312913</v>
      </c>
      <c r="I72" s="223">
        <v>47.977102523443989</v>
      </c>
      <c r="J72" s="223">
        <v>43.765778714523108</v>
      </c>
      <c r="K72" s="223">
        <v>31.475215160238921</v>
      </c>
      <c r="L72" s="223">
        <v>38.088822654714903</v>
      </c>
      <c r="M72" s="223">
        <v>40.29748718415091</v>
      </c>
      <c r="N72" s="223">
        <v>38.380118195214749</v>
      </c>
      <c r="O72" s="223">
        <v>36.808991673461747</v>
      </c>
      <c r="P72" s="223">
        <v>37.73929078778734</v>
      </c>
      <c r="Q72" s="223">
        <v>37.357286253110452</v>
      </c>
      <c r="R72" s="223">
        <v>38.006300175473157</v>
      </c>
      <c r="S72" s="223">
        <v>37.881430781008177</v>
      </c>
      <c r="T72" s="223">
        <v>38.983042123293707</v>
      </c>
      <c r="U72" s="223">
        <v>37.556017467494009</v>
      </c>
      <c r="V72" s="223">
        <v>37.378661513831972</v>
      </c>
      <c r="W72" s="223">
        <v>41.579711754829617</v>
      </c>
      <c r="X72" s="223">
        <v>36.639446138463853</v>
      </c>
      <c r="Y72" s="223">
        <v>42.497682583175553</v>
      </c>
      <c r="DA72" s="89" t="s">
        <v>547</v>
      </c>
    </row>
    <row r="73" spans="1:105" ht="12" customHeight="1" x14ac:dyDescent="0.25">
      <c r="A73" s="55" t="s">
        <v>91</v>
      </c>
      <c r="B73" s="259">
        <v>0.1004872647722867</v>
      </c>
      <c r="C73" s="259">
        <v>8.6926223914950002E-2</v>
      </c>
      <c r="D73" s="259">
        <v>9.4691990163692868E-2</v>
      </c>
      <c r="E73" s="259">
        <v>8.2380501030416178E-2</v>
      </c>
      <c r="F73" s="259">
        <v>8.4940066882747037E-2</v>
      </c>
      <c r="G73" s="259">
        <v>8.4547072062912731E-2</v>
      </c>
      <c r="H73" s="259">
        <v>8.8165935969230905E-2</v>
      </c>
      <c r="I73" s="259">
        <v>8.2289253725254086E-2</v>
      </c>
      <c r="J73" s="259">
        <v>7.5066085271872154E-2</v>
      </c>
      <c r="K73" s="259">
        <v>5.3985585417768663E-2</v>
      </c>
      <c r="L73" s="259">
        <v>6.5329097145808326E-2</v>
      </c>
      <c r="M73" s="259">
        <v>6.9117349172260312E-2</v>
      </c>
      <c r="N73" s="259">
        <v>6.5828720745018623E-2</v>
      </c>
      <c r="O73" s="259">
        <v>6.3133959657248703E-2</v>
      </c>
      <c r="P73" s="259">
        <v>6.4729587901423372E-2</v>
      </c>
      <c r="Q73" s="259">
        <v>6.407438226320486E-2</v>
      </c>
      <c r="R73" s="259">
        <v>6.518755643421538E-2</v>
      </c>
      <c r="S73" s="259">
        <v>6.497338324022299E-2</v>
      </c>
      <c r="T73" s="259">
        <v>6.6862842388143731E-2</v>
      </c>
      <c r="U73" s="259">
        <v>6.4415241599474746E-2</v>
      </c>
      <c r="V73" s="259">
        <v>6.4111044632526606E-2</v>
      </c>
      <c r="W73" s="259">
        <v>7.1316592091858588E-2</v>
      </c>
      <c r="X73" s="259">
        <v>6.2843158945788749E-2</v>
      </c>
      <c r="Y73" s="259">
        <v>7.2891075135617586E-2</v>
      </c>
      <c r="DA73" s="67" t="s">
        <v>548</v>
      </c>
    </row>
    <row r="74" spans="1:105" ht="12" customHeight="1" x14ac:dyDescent="0.25">
      <c r="A74" s="173" t="s">
        <v>92</v>
      </c>
      <c r="B74" s="224">
        <v>5.2270341517901893E-2</v>
      </c>
      <c r="C74" s="224">
        <v>4.5216310954352301E-2</v>
      </c>
      <c r="D74" s="224">
        <v>4.9255820387610713E-2</v>
      </c>
      <c r="E74" s="224">
        <v>4.2851767664625347E-2</v>
      </c>
      <c r="F74" s="224">
        <v>4.4183174002951658E-2</v>
      </c>
      <c r="G74" s="224">
        <v>4.3978750352909469E-2</v>
      </c>
      <c r="H74" s="224">
        <v>4.5861170505539867E-2</v>
      </c>
      <c r="I74" s="224">
        <v>4.2804303661955791E-2</v>
      </c>
      <c r="J74" s="224">
        <v>3.9047036681356923E-2</v>
      </c>
      <c r="K74" s="224">
        <v>2.8081618036128159E-2</v>
      </c>
      <c r="L74" s="224">
        <v>3.3982159098526379E-2</v>
      </c>
      <c r="M74" s="224">
        <v>3.5952689669014527E-2</v>
      </c>
      <c r="N74" s="224">
        <v>3.4242047714464978E-2</v>
      </c>
      <c r="O74" s="224">
        <v>3.2840317030620812E-2</v>
      </c>
      <c r="P74" s="224">
        <v>3.3670313084823517E-2</v>
      </c>
      <c r="Q74" s="224">
        <v>3.3329495543896859E-2</v>
      </c>
      <c r="R74" s="224">
        <v>3.3908534034191959E-2</v>
      </c>
      <c r="S74" s="224">
        <v>3.3797127817500397E-2</v>
      </c>
      <c r="T74" s="224">
        <v>3.4779965544945238E-2</v>
      </c>
      <c r="U74" s="224">
        <v>3.3506799941193037E-2</v>
      </c>
      <c r="V74" s="224">
        <v>3.3348566165130773E-2</v>
      </c>
      <c r="W74" s="224">
        <v>3.7096667254121751E-2</v>
      </c>
      <c r="X74" s="224">
        <v>3.2689051568911748E-2</v>
      </c>
      <c r="Y74" s="224">
        <v>3.7915664234464741E-2</v>
      </c>
      <c r="DA74" s="177" t="s">
        <v>549</v>
      </c>
    </row>
    <row r="75" spans="1:105" ht="12" customHeight="1" x14ac:dyDescent="0.25">
      <c r="A75" s="173" t="s">
        <v>93</v>
      </c>
      <c r="B75" s="224">
        <v>1.2234861534317001</v>
      </c>
      <c r="C75" s="224">
        <v>1.058373233374901</v>
      </c>
      <c r="D75" s="224">
        <v>1.152925587821557</v>
      </c>
      <c r="E75" s="224">
        <v>1.003026627820776</v>
      </c>
      <c r="F75" s="224">
        <v>1.0341907100178569</v>
      </c>
      <c r="G75" s="224">
        <v>1.0294057880525991</v>
      </c>
      <c r="H75" s="224">
        <v>1.073467390192606</v>
      </c>
      <c r="I75" s="224">
        <v>1.0019156431138401</v>
      </c>
      <c r="J75" s="224">
        <v>0.9139697068139131</v>
      </c>
      <c r="K75" s="224">
        <v>0.65730335474073243</v>
      </c>
      <c r="L75" s="224">
        <v>0.79541667250290737</v>
      </c>
      <c r="M75" s="224">
        <v>0.84154066553403062</v>
      </c>
      <c r="N75" s="224">
        <v>0.80149985684419423</v>
      </c>
      <c r="O75" s="224">
        <v>0.76868970040134188</v>
      </c>
      <c r="P75" s="224">
        <v>0.78811732704832238</v>
      </c>
      <c r="Q75" s="224">
        <v>0.7801398482322025</v>
      </c>
      <c r="R75" s="224">
        <v>0.79369333869366054</v>
      </c>
      <c r="S75" s="224">
        <v>0.79108566559319593</v>
      </c>
      <c r="T75" s="224">
        <v>0.81409084052948777</v>
      </c>
      <c r="U75" s="224">
        <v>0.78428999282156087</v>
      </c>
      <c r="V75" s="224">
        <v>0.78058623217268308</v>
      </c>
      <c r="W75" s="224">
        <v>0.86831762345261565</v>
      </c>
      <c r="X75" s="224">
        <v>0.76514904632258274</v>
      </c>
      <c r="Y75" s="224">
        <v>0.88748779598360683</v>
      </c>
      <c r="DA75" s="177" t="s">
        <v>550</v>
      </c>
    </row>
    <row r="76" spans="1:105" ht="12" customHeight="1" x14ac:dyDescent="0.25">
      <c r="A76" s="173" t="s">
        <v>94</v>
      </c>
      <c r="B76" s="224">
        <v>3.3495754924095553E-2</v>
      </c>
      <c r="C76" s="224">
        <v>2.8975407971650002E-2</v>
      </c>
      <c r="D76" s="224">
        <v>3.1563996721230968E-2</v>
      </c>
      <c r="E76" s="224">
        <v>2.7460167010138731E-2</v>
      </c>
      <c r="F76" s="224">
        <v>2.8313355627582359E-2</v>
      </c>
      <c r="G76" s="224">
        <v>2.8182357354304251E-2</v>
      </c>
      <c r="H76" s="224">
        <v>2.9388645323076969E-2</v>
      </c>
      <c r="I76" s="224">
        <v>2.7429751241751361E-2</v>
      </c>
      <c r="J76" s="224">
        <v>2.5022028423957399E-2</v>
      </c>
      <c r="K76" s="224">
        <v>1.799519513925622E-2</v>
      </c>
      <c r="L76" s="224">
        <v>2.177636571526945E-2</v>
      </c>
      <c r="M76" s="224">
        <v>2.3039116390753438E-2</v>
      </c>
      <c r="N76" s="224">
        <v>2.1942906915006211E-2</v>
      </c>
      <c r="O76" s="224">
        <v>2.1044653219082901E-2</v>
      </c>
      <c r="P76" s="224">
        <v>2.1576529300474458E-2</v>
      </c>
      <c r="Q76" s="224">
        <v>2.1358127421068289E-2</v>
      </c>
      <c r="R76" s="224">
        <v>2.1729185478071799E-2</v>
      </c>
      <c r="S76" s="224">
        <v>2.165779441340766E-2</v>
      </c>
      <c r="T76" s="224">
        <v>2.228761412938125E-2</v>
      </c>
      <c r="U76" s="224">
        <v>2.147174719982492E-2</v>
      </c>
      <c r="V76" s="224">
        <v>2.1370348210842199E-2</v>
      </c>
      <c r="W76" s="224">
        <v>2.377219736395287E-2</v>
      </c>
      <c r="X76" s="224">
        <v>2.094771964859625E-2</v>
      </c>
      <c r="Y76" s="224">
        <v>2.429702504520586E-2</v>
      </c>
      <c r="DA76" s="177" t="s">
        <v>551</v>
      </c>
    </row>
    <row r="77" spans="1:105" ht="12" customHeight="1" x14ac:dyDescent="0.25">
      <c r="A77" s="56" t="s">
        <v>95</v>
      </c>
      <c r="B77" s="260">
        <v>0.15265200568978821</v>
      </c>
      <c r="C77" s="260">
        <v>0.13814848692170151</v>
      </c>
      <c r="D77" s="260">
        <v>0.1475625456302542</v>
      </c>
      <c r="E77" s="260">
        <v>0.1328281614835414</v>
      </c>
      <c r="F77" s="260">
        <v>0.13659625600138911</v>
      </c>
      <c r="G77" s="260">
        <v>0.12874729912141339</v>
      </c>
      <c r="H77" s="260">
        <v>0.14246568733907791</v>
      </c>
      <c r="I77" s="260">
        <v>0.13444113769099589</v>
      </c>
      <c r="J77" s="260">
        <v>0.1219546013907802</v>
      </c>
      <c r="K77" s="260">
        <v>8.5866918338635939E-2</v>
      </c>
      <c r="L77" s="260">
        <v>0.1070537560944077</v>
      </c>
      <c r="M77" s="260">
        <v>0.1119111535231803</v>
      </c>
      <c r="N77" s="260">
        <v>0.1061826959491835</v>
      </c>
      <c r="O77" s="260">
        <v>0.10151899672490521</v>
      </c>
      <c r="P77" s="260">
        <v>0.10472135741006119</v>
      </c>
      <c r="Q77" s="260">
        <v>0.10294528256407651</v>
      </c>
      <c r="R77" s="260">
        <v>0.1046652364867823</v>
      </c>
      <c r="S77" s="260">
        <v>0.1044243508985284</v>
      </c>
      <c r="T77" s="260">
        <v>0.1070469675190404</v>
      </c>
      <c r="U77" s="260">
        <v>0.1021220978896516</v>
      </c>
      <c r="V77" s="260">
        <v>0.1004807958438832</v>
      </c>
      <c r="W77" s="260">
        <v>0.1122044885515128</v>
      </c>
      <c r="X77" s="260">
        <v>9.954838780309333E-2</v>
      </c>
      <c r="Y77" s="260">
        <v>0.122418035237819</v>
      </c>
      <c r="DA77" s="68" t="s">
        <v>552</v>
      </c>
    </row>
    <row r="78" spans="1:105" ht="12" customHeight="1" x14ac:dyDescent="0.25">
      <c r="A78" s="37" t="s">
        <v>159</v>
      </c>
      <c r="B78" s="226">
        <v>1.9245483775678239E-3</v>
      </c>
      <c r="C78" s="226">
        <v>1.703523527860808E-3</v>
      </c>
      <c r="D78" s="226">
        <v>1.618507781305165E-3</v>
      </c>
      <c r="E78" s="226">
        <v>1.9272691154724169E-3</v>
      </c>
      <c r="F78" s="226">
        <v>1.6366191211599709E-3</v>
      </c>
      <c r="G78" s="226">
        <v>1.761461484500345E-3</v>
      </c>
      <c r="H78" s="226">
        <v>1.857120611312862E-3</v>
      </c>
      <c r="I78" s="226">
        <v>1.386343299014312E-3</v>
      </c>
      <c r="J78" s="226">
        <v>1.3214858842145771E-3</v>
      </c>
      <c r="K78" s="226">
        <v>9.8437697920738371E-4</v>
      </c>
      <c r="L78" s="226">
        <v>8.9735609774155289E-4</v>
      </c>
      <c r="M78" s="226">
        <v>7.4510091028138624E-4</v>
      </c>
      <c r="N78" s="226">
        <v>7.9416765643837016E-4</v>
      </c>
      <c r="O78" s="226">
        <v>7.4790678981998568E-4</v>
      </c>
      <c r="P78" s="226">
        <v>6.4174338848804302E-4</v>
      </c>
      <c r="Q78" s="226">
        <v>5.8701794526448616E-4</v>
      </c>
      <c r="R78" s="226">
        <v>6.7938578496949122E-4</v>
      </c>
      <c r="S78" s="226">
        <v>6.0866525886877384E-4</v>
      </c>
      <c r="T78" s="226">
        <v>6.5626107593379495E-4</v>
      </c>
      <c r="U78" s="226">
        <v>8.6891502279591148E-4</v>
      </c>
      <c r="V78" s="226">
        <v>7.5789471522201676E-4</v>
      </c>
      <c r="W78" s="226">
        <v>9.0877885770971267E-4</v>
      </c>
      <c r="X78" s="226">
        <v>8.8907223073411115E-4</v>
      </c>
      <c r="Y78" s="226">
        <v>6.1305482003852897E-4</v>
      </c>
      <c r="DA78" s="69" t="s">
        <v>553</v>
      </c>
    </row>
    <row r="79" spans="1:105" ht="12" customHeight="1" x14ac:dyDescent="0.25">
      <c r="A79" s="37" t="s">
        <v>35</v>
      </c>
      <c r="B79" s="226">
        <v>7.4926803879880211E-2</v>
      </c>
      <c r="C79" s="226">
        <v>5.9248215706581779E-2</v>
      </c>
      <c r="D79" s="226">
        <v>5.8545330272419059E-2</v>
      </c>
      <c r="E79" s="226">
        <v>4.0736233838613342E-2</v>
      </c>
      <c r="F79" s="226">
        <v>4.338936801427417E-2</v>
      </c>
      <c r="G79" s="226">
        <v>4.9846445478515453E-2</v>
      </c>
      <c r="H79" s="226">
        <v>4.6199488295405017E-2</v>
      </c>
      <c r="I79" s="226">
        <v>3.7237798274880753E-2</v>
      </c>
      <c r="J79" s="226">
        <v>3.9486337145188351E-2</v>
      </c>
      <c r="K79" s="226">
        <v>4.2899275908245132E-2</v>
      </c>
      <c r="L79" s="226">
        <v>3.0989939181566881E-2</v>
      </c>
      <c r="M79" s="226">
        <v>3.7009749715020003E-2</v>
      </c>
      <c r="N79" s="226">
        <v>4.0566286404385678E-2</v>
      </c>
      <c r="O79" s="226">
        <v>3.9165529807517689E-2</v>
      </c>
      <c r="P79" s="226">
        <v>3.7182503095759038E-2</v>
      </c>
      <c r="Q79" s="226">
        <v>4.037115428531432E-2</v>
      </c>
      <c r="R79" s="226">
        <v>4.2137346802044971E-2</v>
      </c>
      <c r="S79" s="226">
        <v>4.2556512211052208E-2</v>
      </c>
      <c r="T79" s="226">
        <v>5.2470653941922678E-2</v>
      </c>
      <c r="U79" s="226">
        <v>4.6157497089373362E-2</v>
      </c>
      <c r="V79" s="226">
        <v>3.9250075096925498E-2</v>
      </c>
      <c r="W79" s="226">
        <v>5.3280153495611139E-2</v>
      </c>
      <c r="X79" s="226">
        <v>4.4385978230018393E-2</v>
      </c>
      <c r="Y79" s="226">
        <v>2.7030288647374591E-2</v>
      </c>
      <c r="DA79" s="69" t="s">
        <v>554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555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556</v>
      </c>
    </row>
    <row r="82" spans="1:105" ht="12" customHeight="1" x14ac:dyDescent="0.25">
      <c r="A82" s="37" t="s">
        <v>40</v>
      </c>
      <c r="B82" s="226">
        <v>7.5800653432340145E-2</v>
      </c>
      <c r="C82" s="226">
        <v>7.7196747687258871E-2</v>
      </c>
      <c r="D82" s="226">
        <v>8.7398707576529983E-2</v>
      </c>
      <c r="E82" s="226">
        <v>9.0164658529455669E-2</v>
      </c>
      <c r="F82" s="226">
        <v>9.1570268865954957E-2</v>
      </c>
      <c r="G82" s="226">
        <v>7.7139392158397546E-2</v>
      </c>
      <c r="H82" s="226">
        <v>9.4409078432360044E-2</v>
      </c>
      <c r="I82" s="226">
        <v>9.5816996117100817E-2</v>
      </c>
      <c r="J82" s="226">
        <v>8.1146778361377264E-2</v>
      </c>
      <c r="K82" s="226">
        <v>4.1983265451183423E-2</v>
      </c>
      <c r="L82" s="226">
        <v>7.5166460815099229E-2</v>
      </c>
      <c r="M82" s="226">
        <v>7.4156302897878917E-2</v>
      </c>
      <c r="N82" s="226">
        <v>6.4822241888359444E-2</v>
      </c>
      <c r="O82" s="226">
        <v>6.1605560127567557E-2</v>
      </c>
      <c r="P82" s="226">
        <v>6.6897110925814074E-2</v>
      </c>
      <c r="Q82" s="226">
        <v>6.1987110333497672E-2</v>
      </c>
      <c r="R82" s="226">
        <v>6.1848503899767822E-2</v>
      </c>
      <c r="S82" s="226">
        <v>6.1259173428607427E-2</v>
      </c>
      <c r="T82" s="226">
        <v>5.3920052501183958E-2</v>
      </c>
      <c r="U82" s="226">
        <v>5.5095685777482292E-2</v>
      </c>
      <c r="V82" s="226">
        <v>6.0472826031735732E-2</v>
      </c>
      <c r="W82" s="226">
        <v>5.801555619819198E-2</v>
      </c>
      <c r="X82" s="226">
        <v>5.4273337342340827E-2</v>
      </c>
      <c r="Y82" s="226">
        <v>9.4774691770405831E-2</v>
      </c>
      <c r="DA82" s="69" t="s">
        <v>557</v>
      </c>
    </row>
    <row r="83" spans="1:105" ht="12" customHeight="1" x14ac:dyDescent="0.25">
      <c r="A83" s="57" t="s">
        <v>558</v>
      </c>
      <c r="B83" s="261">
        <v>13.938563006489771</v>
      </c>
      <c r="C83" s="261">
        <v>12.072940083185291</v>
      </c>
      <c r="D83" s="261">
        <v>12.89519257774535</v>
      </c>
      <c r="E83" s="261">
        <v>11.548544230755031</v>
      </c>
      <c r="F83" s="261">
        <v>11.886186563699299</v>
      </c>
      <c r="G83" s="261">
        <v>11.265354331584261</v>
      </c>
      <c r="H83" s="261">
        <v>12.3877274728316</v>
      </c>
      <c r="I83" s="261">
        <v>11.65462265896508</v>
      </c>
      <c r="J83" s="261">
        <v>10.58887878601621</v>
      </c>
      <c r="K83" s="261">
        <v>7.4812556683453204</v>
      </c>
      <c r="L83" s="261">
        <v>9.2559700735635584</v>
      </c>
      <c r="M83" s="261">
        <v>9.6683302650148839</v>
      </c>
      <c r="N83" s="261">
        <v>9.1783841289571697</v>
      </c>
      <c r="O83" s="261">
        <v>8.7840079848275803</v>
      </c>
      <c r="P83" s="261">
        <v>9.0469664775596854</v>
      </c>
      <c r="Q83" s="261">
        <v>8.8925500522381906</v>
      </c>
      <c r="R83" s="261">
        <v>9.0418690051310371</v>
      </c>
      <c r="S83" s="261">
        <v>9.0207818529836743</v>
      </c>
      <c r="T83" s="261">
        <v>9.2494857520316636</v>
      </c>
      <c r="U83" s="261">
        <v>8.8228598970354817</v>
      </c>
      <c r="V83" s="261">
        <v>8.6729530787880318</v>
      </c>
      <c r="W83" s="261">
        <v>9.6882125803888055</v>
      </c>
      <c r="X83" s="261">
        <v>8.5965448967255149</v>
      </c>
      <c r="Y83" s="261">
        <v>10.557221800711339</v>
      </c>
      <c r="DA83" s="70" t="s">
        <v>559</v>
      </c>
    </row>
    <row r="84" spans="1:105" ht="12" customHeight="1" x14ac:dyDescent="0.25">
      <c r="A84" s="60" t="s">
        <v>560</v>
      </c>
      <c r="B84" s="262">
        <v>8.8929756222137915</v>
      </c>
      <c r="C84" s="262">
        <v>5.8295572550604344</v>
      </c>
      <c r="D84" s="262">
        <v>5.7634974048047374</v>
      </c>
      <c r="E84" s="262">
        <v>4.1668251079087888</v>
      </c>
      <c r="F84" s="262">
        <v>4.4076023314609731</v>
      </c>
      <c r="G84" s="262">
        <v>5.0331515489543506</v>
      </c>
      <c r="H84" s="262">
        <v>4.7164145278662071</v>
      </c>
      <c r="I84" s="262">
        <v>3.828177665185954</v>
      </c>
      <c r="J84" s="262">
        <v>3.9884106807632489</v>
      </c>
      <c r="K84" s="262">
        <v>4.0311378926071324</v>
      </c>
      <c r="L84" s="262">
        <v>2.944636905323371</v>
      </c>
      <c r="M84" s="262">
        <v>3.3706865369688082</v>
      </c>
      <c r="N84" s="262">
        <v>3.6707489394431421</v>
      </c>
      <c r="O84" s="262">
        <v>3.5680974127890752</v>
      </c>
      <c r="P84" s="262">
        <v>3.339120322222545</v>
      </c>
      <c r="Q84" s="262">
        <v>3.5870436761290478</v>
      </c>
      <c r="R84" s="262">
        <v>3.7509664999399628</v>
      </c>
      <c r="S84" s="262">
        <v>3.7770069304794989</v>
      </c>
      <c r="T84" s="262">
        <v>4.6376822345262907</v>
      </c>
      <c r="U84" s="262">
        <v>4.1073440414943292</v>
      </c>
      <c r="V84" s="262">
        <v>3.4740349222271769</v>
      </c>
      <c r="W84" s="262">
        <v>4.7069763519401988</v>
      </c>
      <c r="X84" s="262">
        <v>3.939315790341114</v>
      </c>
      <c r="Y84" s="262">
        <v>2.4097860132226341</v>
      </c>
      <c r="DA84" s="72" t="s">
        <v>561</v>
      </c>
    </row>
    <row r="85" spans="1:105" ht="12" customHeight="1" x14ac:dyDescent="0.25">
      <c r="A85" s="59" t="s">
        <v>31</v>
      </c>
      <c r="B85" s="230">
        <v>3.0835402535731409</v>
      </c>
      <c r="C85" s="230">
        <v>0.1216971182052945</v>
      </c>
      <c r="D85" s="230">
        <v>0.12764139620793141</v>
      </c>
      <c r="E85" s="230">
        <v>0.113953562671153</v>
      </c>
      <c r="F85" s="230">
        <v>0.17377062249256511</v>
      </c>
      <c r="G85" s="230">
        <v>0.18515727649373201</v>
      </c>
      <c r="H85" s="230">
        <v>0.16345275569227991</v>
      </c>
      <c r="I85" s="230">
        <v>0.1771213094979148</v>
      </c>
      <c r="J85" s="230">
        <v>0.20372292574536979</v>
      </c>
      <c r="K85" s="230">
        <v>0.100198986435709</v>
      </c>
      <c r="L85" s="230">
        <v>0.1223748329986042</v>
      </c>
      <c r="M85" s="230">
        <v>9.4643613666159462E-2</v>
      </c>
      <c r="N85" s="230">
        <v>8.9990892412137646E-2</v>
      </c>
      <c r="O85" s="230">
        <v>7.0842046866068667E-2</v>
      </c>
      <c r="P85" s="230">
        <v>5.3724893240101768E-2</v>
      </c>
      <c r="Q85" s="230">
        <v>3.2663752742292218E-2</v>
      </c>
      <c r="R85" s="230">
        <v>3.4676375376146117E-2</v>
      </c>
      <c r="S85" s="230">
        <v>2.220435807917797E-2</v>
      </c>
      <c r="T85" s="230">
        <v>2.819146175137691E-2</v>
      </c>
      <c r="U85" s="230">
        <v>3.9919434193531958E-2</v>
      </c>
      <c r="V85" s="230">
        <v>2.0825369482295068E-2</v>
      </c>
      <c r="W85" s="230">
        <v>5.3460238411938532E-2</v>
      </c>
      <c r="X85" s="230">
        <v>3.9382377659980657E-2</v>
      </c>
      <c r="Y85" s="230">
        <v>1.7381774003758541E-2</v>
      </c>
      <c r="DA85" s="71" t="s">
        <v>562</v>
      </c>
    </row>
    <row r="86" spans="1:105" ht="12" customHeight="1" x14ac:dyDescent="0.25">
      <c r="A86" s="59" t="s">
        <v>159</v>
      </c>
      <c r="B86" s="230">
        <v>0.12810545258627101</v>
      </c>
      <c r="C86" s="230">
        <v>0.1377745806629137</v>
      </c>
      <c r="D86" s="230">
        <v>0.1320695059614421</v>
      </c>
      <c r="E86" s="230">
        <v>0.15778420854226441</v>
      </c>
      <c r="F86" s="230">
        <v>0.13366340522166231</v>
      </c>
      <c r="G86" s="230">
        <v>0.1423110146195701</v>
      </c>
      <c r="H86" s="230">
        <v>0.15090236683258609</v>
      </c>
      <c r="I86" s="230">
        <v>0.1132381520181401</v>
      </c>
      <c r="J86" s="230">
        <v>0.10748948518271489</v>
      </c>
      <c r="K86" s="230">
        <v>8.0894529701122181E-2</v>
      </c>
      <c r="L86" s="230">
        <v>7.5346281333245557E-2</v>
      </c>
      <c r="M86" s="230">
        <v>6.3276888019308308E-2</v>
      </c>
      <c r="N86" s="230">
        <v>6.7476619190477552E-2</v>
      </c>
      <c r="O86" s="230">
        <v>6.3322448880321056E-2</v>
      </c>
      <c r="P86" s="230">
        <v>5.4755317262603173E-2</v>
      </c>
      <c r="Q86" s="230">
        <v>5.0243146272430622E-2</v>
      </c>
      <c r="R86" s="230">
        <v>5.8118850498173183E-2</v>
      </c>
      <c r="S86" s="230">
        <v>5.2101643590984133E-2</v>
      </c>
      <c r="T86" s="230">
        <v>5.6130270613643757E-2</v>
      </c>
      <c r="U86" s="230">
        <v>7.4368482927326215E-2</v>
      </c>
      <c r="V86" s="230">
        <v>6.5157077224428941E-2</v>
      </c>
      <c r="W86" s="230">
        <v>7.8028074990908011E-2</v>
      </c>
      <c r="X86" s="230">
        <v>7.6291845561941338E-2</v>
      </c>
      <c r="Y86" s="230">
        <v>5.2702094696065641E-2</v>
      </c>
      <c r="DA86" s="71" t="s">
        <v>563</v>
      </c>
    </row>
    <row r="87" spans="1:105" ht="12" customHeight="1" x14ac:dyDescent="0.25">
      <c r="A87" s="59" t="s">
        <v>32</v>
      </c>
      <c r="B87" s="230">
        <v>0.69390936910761758</v>
      </c>
      <c r="C87" s="230">
        <v>0.77831253956081659</v>
      </c>
      <c r="D87" s="230">
        <v>0.72651392184325014</v>
      </c>
      <c r="E87" s="230">
        <v>0.56003964479963797</v>
      </c>
      <c r="F87" s="230">
        <v>0.55653948735282899</v>
      </c>
      <c r="G87" s="230">
        <v>0.67851701342054604</v>
      </c>
      <c r="H87" s="230">
        <v>0.64806944488179319</v>
      </c>
      <c r="I87" s="230">
        <v>0.49619102166535611</v>
      </c>
      <c r="J87" s="230">
        <v>0.46538488447309312</v>
      </c>
      <c r="K87" s="230">
        <v>0.32465032275070183</v>
      </c>
      <c r="L87" s="230">
        <v>0.14485326313760821</v>
      </c>
      <c r="M87" s="230">
        <v>6.9753114448837E-2</v>
      </c>
      <c r="N87" s="230">
        <v>6.6558512988350943E-2</v>
      </c>
      <c r="O87" s="230">
        <v>0.1179351311365615</v>
      </c>
      <c r="P87" s="230">
        <v>5.8126315476896201E-2</v>
      </c>
      <c r="Q87" s="230">
        <v>4.8750402120270687E-2</v>
      </c>
      <c r="R87" s="230">
        <v>5.3482725441236667E-2</v>
      </c>
      <c r="S87" s="230">
        <v>5.9870654880986439E-2</v>
      </c>
      <c r="T87" s="230">
        <v>6.552461940034908E-2</v>
      </c>
      <c r="U87" s="230">
        <v>4.2539739912905952E-2</v>
      </c>
      <c r="V87" s="230">
        <v>1.367853836238557E-2</v>
      </c>
      <c r="W87" s="230">
        <v>8.3516538413531483E-4</v>
      </c>
      <c r="X87" s="230">
        <v>1.4852945474604711E-2</v>
      </c>
      <c r="Y87" s="230">
        <v>1.600647263102966E-2</v>
      </c>
      <c r="DA87" s="71" t="s">
        <v>564</v>
      </c>
    </row>
    <row r="88" spans="1:105" ht="12" customHeight="1" x14ac:dyDescent="0.25">
      <c r="A88" s="59" t="s">
        <v>35</v>
      </c>
      <c r="B88" s="230">
        <v>4.9874205469467618</v>
      </c>
      <c r="C88" s="230">
        <v>4.7917730166314101</v>
      </c>
      <c r="D88" s="230">
        <v>4.7772725807921139</v>
      </c>
      <c r="E88" s="230">
        <v>3.335047691895733</v>
      </c>
      <c r="F88" s="230">
        <v>3.5436288163939169</v>
      </c>
      <c r="G88" s="230">
        <v>4.0271662444205027</v>
      </c>
      <c r="H88" s="230">
        <v>3.7539899604595481</v>
      </c>
      <c r="I88" s="230">
        <v>3.0416271820045431</v>
      </c>
      <c r="J88" s="230">
        <v>3.2118133853620709</v>
      </c>
      <c r="K88" s="230">
        <v>3.5253940537195989</v>
      </c>
      <c r="L88" s="230">
        <v>2.6020625278539131</v>
      </c>
      <c r="M88" s="230">
        <v>3.143012920834503</v>
      </c>
      <c r="N88" s="230">
        <v>3.4467229148521761</v>
      </c>
      <c r="O88" s="230">
        <v>3.315997785906124</v>
      </c>
      <c r="P88" s="230">
        <v>3.1725137962429431</v>
      </c>
      <c r="Q88" s="230">
        <v>3.4553863749940552</v>
      </c>
      <c r="R88" s="230">
        <v>3.6046885486244071</v>
      </c>
      <c r="S88" s="230">
        <v>3.6428302739283498</v>
      </c>
      <c r="T88" s="230">
        <v>4.4878358827609208</v>
      </c>
      <c r="U88" s="230">
        <v>3.950516384460566</v>
      </c>
      <c r="V88" s="230">
        <v>3.3743739371580679</v>
      </c>
      <c r="W88" s="230">
        <v>4.5746528731532168</v>
      </c>
      <c r="X88" s="230">
        <v>3.8087886216445872</v>
      </c>
      <c r="Y88" s="230">
        <v>2.3236956718917798</v>
      </c>
      <c r="DA88" s="71" t="s">
        <v>565</v>
      </c>
    </row>
    <row r="89" spans="1:105" ht="12" customHeight="1" x14ac:dyDescent="0.25">
      <c r="A89" s="60" t="s">
        <v>566</v>
      </c>
      <c r="B89" s="262">
        <v>5.0455873842759758</v>
      </c>
      <c r="C89" s="262">
        <v>6.243382828124858</v>
      </c>
      <c r="D89" s="262">
        <v>7.13169517294061</v>
      </c>
      <c r="E89" s="262">
        <v>7.3817191228462384</v>
      </c>
      <c r="F89" s="262">
        <v>7.478584232238326</v>
      </c>
      <c r="G89" s="262">
        <v>6.2322027826299102</v>
      </c>
      <c r="H89" s="262">
        <v>7.6713129449653934</v>
      </c>
      <c r="I89" s="262">
        <v>7.8264449937791296</v>
      </c>
      <c r="J89" s="262">
        <v>6.6004681052529568</v>
      </c>
      <c r="K89" s="262">
        <v>3.450117775738188</v>
      </c>
      <c r="L89" s="262">
        <v>6.3113331682401883</v>
      </c>
      <c r="M89" s="262">
        <v>6.2976437280460749</v>
      </c>
      <c r="N89" s="262">
        <v>5.5076351895140272</v>
      </c>
      <c r="O89" s="262">
        <v>5.2159105720385046</v>
      </c>
      <c r="P89" s="262">
        <v>5.7078461553371396</v>
      </c>
      <c r="Q89" s="262">
        <v>5.3055063761091423</v>
      </c>
      <c r="R89" s="262">
        <v>5.2909025051910747</v>
      </c>
      <c r="S89" s="262">
        <v>5.2437749225041763</v>
      </c>
      <c r="T89" s="262">
        <v>4.611803517505372</v>
      </c>
      <c r="U89" s="262">
        <v>4.7155158555411516</v>
      </c>
      <c r="V89" s="262">
        <v>5.1989181565608549</v>
      </c>
      <c r="W89" s="262">
        <v>4.9812362284486067</v>
      </c>
      <c r="X89" s="262">
        <v>4.6572291063844</v>
      </c>
      <c r="Y89" s="262">
        <v>8.1474357874887087</v>
      </c>
      <c r="DA89" s="72" t="s">
        <v>567</v>
      </c>
    </row>
    <row r="90" spans="1:105" ht="12" customHeight="1" x14ac:dyDescent="0.25">
      <c r="A90" s="57" t="s">
        <v>517</v>
      </c>
      <c r="B90" s="294">
        <v>26.733191147001818</v>
      </c>
      <c r="C90" s="294">
        <v>23.155056572174729</v>
      </c>
      <c r="D90" s="294">
        <v>24.732079476037811</v>
      </c>
      <c r="E90" s="294">
        <v>22.14930192205863</v>
      </c>
      <c r="F90" s="294">
        <v>22.796876354352431</v>
      </c>
      <c r="G90" s="294">
        <v>21.606163457791752</v>
      </c>
      <c r="H90" s="294">
        <v>23.758796818150049</v>
      </c>
      <c r="I90" s="294">
        <v>22.35275294470657</v>
      </c>
      <c r="J90" s="294">
        <v>20.308730569084119</v>
      </c>
      <c r="K90" s="294">
        <v>14.348526294163021</v>
      </c>
      <c r="L90" s="294">
        <v>17.75230467533094</v>
      </c>
      <c r="M90" s="294">
        <v>18.54318274607251</v>
      </c>
      <c r="N90" s="294">
        <v>17.603500247893361</v>
      </c>
      <c r="O90" s="294">
        <v>16.847114324902218</v>
      </c>
      <c r="P90" s="294">
        <v>17.351450363463869</v>
      </c>
      <c r="Q90" s="294">
        <v>17.055290435612321</v>
      </c>
      <c r="R90" s="294">
        <v>17.341673767071669</v>
      </c>
      <c r="S90" s="294">
        <v>17.301230080815131</v>
      </c>
      <c r="T90" s="294">
        <v>17.739868199139661</v>
      </c>
      <c r="U90" s="294">
        <v>16.921629581245131</v>
      </c>
      <c r="V90" s="294">
        <v>16.6341187650597</v>
      </c>
      <c r="W90" s="294">
        <v>18.581315639476848</v>
      </c>
      <c r="X90" s="294">
        <v>16.487573203991371</v>
      </c>
      <c r="Y90" s="294">
        <v>20.248014680444911</v>
      </c>
      <c r="DA90" s="70" t="s">
        <v>568</v>
      </c>
    </row>
    <row r="91" spans="1:105" ht="12" customHeight="1" x14ac:dyDescent="0.25">
      <c r="A91" s="60" t="s">
        <v>519</v>
      </c>
      <c r="B91" s="262">
        <v>17.056106649127219</v>
      </c>
      <c r="C91" s="262">
        <v>11.18068400088028</v>
      </c>
      <c r="D91" s="262">
        <v>11.053985818061459</v>
      </c>
      <c r="E91" s="262">
        <v>7.9916797760276994</v>
      </c>
      <c r="F91" s="262">
        <v>8.4534736882170698</v>
      </c>
      <c r="G91" s="262">
        <v>9.6532334335596701</v>
      </c>
      <c r="H91" s="262">
        <v>9.0457539305335022</v>
      </c>
      <c r="I91" s="262">
        <v>7.3421776133199819</v>
      </c>
      <c r="J91" s="262">
        <v>7.6494933553727282</v>
      </c>
      <c r="K91" s="262">
        <v>7.7314411659805469</v>
      </c>
      <c r="L91" s="262">
        <v>5.6476080935942914</v>
      </c>
      <c r="M91" s="262">
        <v>6.464741555313708</v>
      </c>
      <c r="N91" s="262">
        <v>7.0402403034730483</v>
      </c>
      <c r="O91" s="262">
        <v>6.8433618388639621</v>
      </c>
      <c r="P91" s="262">
        <v>6.404199758271484</v>
      </c>
      <c r="Q91" s="262">
        <v>6.8796994497893573</v>
      </c>
      <c r="R91" s="262">
        <v>7.194091986541757</v>
      </c>
      <c r="S91" s="262">
        <v>7.2440357150910701</v>
      </c>
      <c r="T91" s="262">
        <v>8.8947508862227007</v>
      </c>
      <c r="U91" s="262">
        <v>7.8775992415174443</v>
      </c>
      <c r="V91" s="262">
        <v>6.6629565460957298</v>
      </c>
      <c r="W91" s="262">
        <v>9.0276521677483768</v>
      </c>
      <c r="X91" s="262">
        <v>7.5553327816188194</v>
      </c>
      <c r="Y91" s="262">
        <v>4.6218014069927964</v>
      </c>
      <c r="DA91" s="72" t="s">
        <v>569</v>
      </c>
    </row>
    <row r="92" spans="1:105" ht="12" customHeight="1" x14ac:dyDescent="0.25">
      <c r="A92" s="59" t="s">
        <v>31</v>
      </c>
      <c r="B92" s="297">
        <v>5.9140150221988206</v>
      </c>
      <c r="C92" s="297">
        <v>0.23340658011207169</v>
      </c>
      <c r="D92" s="297">
        <v>0.2448072905010423</v>
      </c>
      <c r="E92" s="297">
        <v>0.21855498097984791</v>
      </c>
      <c r="F92" s="297">
        <v>0.3332799273974173</v>
      </c>
      <c r="G92" s="297">
        <v>0.35511873515659897</v>
      </c>
      <c r="H92" s="297">
        <v>0.31349097890445571</v>
      </c>
      <c r="I92" s="297">
        <v>0.33970631124674838</v>
      </c>
      <c r="J92" s="297">
        <v>0.39072635482163448</v>
      </c>
      <c r="K92" s="297">
        <v>0.19217466362023719</v>
      </c>
      <c r="L92" s="297">
        <v>0.23470638979146721</v>
      </c>
      <c r="M92" s="297">
        <v>0.1815198463286648</v>
      </c>
      <c r="N92" s="297">
        <v>0.1725962516525443</v>
      </c>
      <c r="O92" s="297">
        <v>0.1358701021930101</v>
      </c>
      <c r="P92" s="297">
        <v>0.1030405960550738</v>
      </c>
      <c r="Q92" s="297">
        <v>6.264679832716899E-2</v>
      </c>
      <c r="R92" s="297">
        <v>6.650686808848856E-2</v>
      </c>
      <c r="S92" s="297">
        <v>4.2586409269790793E-2</v>
      </c>
      <c r="T92" s="297">
        <v>5.4069256304401861E-2</v>
      </c>
      <c r="U92" s="297">
        <v>7.6562689014568891E-2</v>
      </c>
      <c r="V92" s="297">
        <v>3.9941605373374628E-2</v>
      </c>
      <c r="W92" s="297">
        <v>0.1025330065635336</v>
      </c>
      <c r="X92" s="297">
        <v>7.5532652061585381E-2</v>
      </c>
      <c r="Y92" s="297">
        <v>3.3337029556067918E-2</v>
      </c>
      <c r="DA92" s="71" t="s">
        <v>570</v>
      </c>
    </row>
    <row r="93" spans="1:105" ht="12" customHeight="1" x14ac:dyDescent="0.25">
      <c r="A93" s="59" t="s">
        <v>159</v>
      </c>
      <c r="B93" s="297">
        <v>0.2456973182506291</v>
      </c>
      <c r="C93" s="297">
        <v>0.26424203114372857</v>
      </c>
      <c r="D93" s="297">
        <v>0.25330009599364522</v>
      </c>
      <c r="E93" s="297">
        <v>0.30261910104899792</v>
      </c>
      <c r="F93" s="297">
        <v>0.25635708354485048</v>
      </c>
      <c r="G93" s="297">
        <v>0.27294259489858502</v>
      </c>
      <c r="H93" s="297">
        <v>0.28942020889759179</v>
      </c>
      <c r="I93" s="297">
        <v>0.21718287327213881</v>
      </c>
      <c r="J93" s="297">
        <v>0.20615733145119941</v>
      </c>
      <c r="K93" s="297">
        <v>0.15515006276041721</v>
      </c>
      <c r="L93" s="297">
        <v>0.1445089095740788</v>
      </c>
      <c r="M93" s="297">
        <v>0.1213606554578113</v>
      </c>
      <c r="N93" s="297">
        <v>0.12941544676683039</v>
      </c>
      <c r="O93" s="297">
        <v>0.12144803800977939</v>
      </c>
      <c r="P93" s="297">
        <v>0.1050168774223257</v>
      </c>
      <c r="Q93" s="297">
        <v>9.6362848343999816E-2</v>
      </c>
      <c r="R93" s="297">
        <v>0.111467899444748</v>
      </c>
      <c r="S93" s="297">
        <v>9.9927316506173244E-2</v>
      </c>
      <c r="T93" s="297">
        <v>0.10765394199881501</v>
      </c>
      <c r="U93" s="297">
        <v>0.1426335604669646</v>
      </c>
      <c r="V93" s="297">
        <v>0.12496672714465711</v>
      </c>
      <c r="W93" s="297">
        <v>0.1496524026611156</v>
      </c>
      <c r="X93" s="297">
        <v>0.1463224357787328</v>
      </c>
      <c r="Y93" s="297">
        <v>0.101078939823376</v>
      </c>
      <c r="DA93" s="71" t="s">
        <v>571</v>
      </c>
    </row>
    <row r="94" spans="1:105" ht="12" customHeight="1" x14ac:dyDescent="0.25">
      <c r="A94" s="59" t="s">
        <v>32</v>
      </c>
      <c r="B94" s="297">
        <v>1.3308697456410929</v>
      </c>
      <c r="C94" s="297">
        <v>1.4927491365142971</v>
      </c>
      <c r="D94" s="297">
        <v>1.393403002486747</v>
      </c>
      <c r="E94" s="297">
        <v>1.074116956486616</v>
      </c>
      <c r="F94" s="297">
        <v>1.067403898761327</v>
      </c>
      <c r="G94" s="297">
        <v>1.301348281585327</v>
      </c>
      <c r="H94" s="297">
        <v>1.2429519699046361</v>
      </c>
      <c r="I94" s="297">
        <v>0.95165975297669025</v>
      </c>
      <c r="J94" s="297">
        <v>0.89257573164119908</v>
      </c>
      <c r="K94" s="297">
        <v>0.62265666338699688</v>
      </c>
      <c r="L94" s="297">
        <v>0.27781845014594808</v>
      </c>
      <c r="M94" s="297">
        <v>0.1337816058076606</v>
      </c>
      <c r="N94" s="297">
        <v>0.1276545831409838</v>
      </c>
      <c r="O94" s="297">
        <v>0.22619135144365279</v>
      </c>
      <c r="P94" s="297">
        <v>0.1114822167529969</v>
      </c>
      <c r="Q94" s="297">
        <v>9.3499869230967869E-2</v>
      </c>
      <c r="R94" s="297">
        <v>0.1025761351164752</v>
      </c>
      <c r="S94" s="297">
        <v>0.11482773800171379</v>
      </c>
      <c r="T94" s="297">
        <v>0.12567164738922479</v>
      </c>
      <c r="U94" s="297">
        <v>8.1588252526890226E-2</v>
      </c>
      <c r="V94" s="297">
        <v>2.6234482025370549E-2</v>
      </c>
      <c r="W94" s="297">
        <v>1.6017889249453721E-3</v>
      </c>
      <c r="X94" s="297">
        <v>2.8486912910873938E-2</v>
      </c>
      <c r="Y94" s="297">
        <v>3.069929749826706E-2</v>
      </c>
      <c r="DA94" s="71" t="s">
        <v>572</v>
      </c>
    </row>
    <row r="95" spans="1:105" ht="12" customHeight="1" x14ac:dyDescent="0.25">
      <c r="A95" s="59" t="s">
        <v>35</v>
      </c>
      <c r="B95" s="297">
        <v>9.5655245630366732</v>
      </c>
      <c r="C95" s="297">
        <v>9.1902862531101785</v>
      </c>
      <c r="D95" s="297">
        <v>9.1624754290800219</v>
      </c>
      <c r="E95" s="297">
        <v>6.396388737512237</v>
      </c>
      <c r="F95" s="297">
        <v>6.7964327785134762</v>
      </c>
      <c r="G95" s="297">
        <v>7.7238238219191597</v>
      </c>
      <c r="H95" s="297">
        <v>7.1998907728268184</v>
      </c>
      <c r="I95" s="297">
        <v>5.8336286758244036</v>
      </c>
      <c r="J95" s="297">
        <v>6.160033937458695</v>
      </c>
      <c r="K95" s="297">
        <v>6.7614597762128961</v>
      </c>
      <c r="L95" s="297">
        <v>4.9905743440827974</v>
      </c>
      <c r="M95" s="297">
        <v>6.0280794477195716</v>
      </c>
      <c r="N95" s="297">
        <v>6.6105740219126901</v>
      </c>
      <c r="O95" s="297">
        <v>6.3598523472175197</v>
      </c>
      <c r="P95" s="297">
        <v>6.0846600680410878</v>
      </c>
      <c r="Q95" s="297">
        <v>6.6271899338872204</v>
      </c>
      <c r="R95" s="297">
        <v>6.9135410838920448</v>
      </c>
      <c r="S95" s="297">
        <v>6.9866942513133923</v>
      </c>
      <c r="T95" s="297">
        <v>8.6073560405302594</v>
      </c>
      <c r="U95" s="297">
        <v>7.5768147395090208</v>
      </c>
      <c r="V95" s="297">
        <v>6.4718137315523272</v>
      </c>
      <c r="W95" s="297">
        <v>8.7738649695987814</v>
      </c>
      <c r="X95" s="297">
        <v>7.3049907808676284</v>
      </c>
      <c r="Y95" s="297">
        <v>4.4566861401150852</v>
      </c>
      <c r="DA95" s="71" t="s">
        <v>573</v>
      </c>
    </row>
    <row r="96" spans="1:105" ht="12" customHeight="1" x14ac:dyDescent="0.25">
      <c r="A96" s="60" t="s">
        <v>525</v>
      </c>
      <c r="B96" s="262">
        <v>9.6770844978746045</v>
      </c>
      <c r="C96" s="262">
        <v>11.974372571294451</v>
      </c>
      <c r="D96" s="262">
        <v>13.678093657976349</v>
      </c>
      <c r="E96" s="262">
        <v>14.157622146030929</v>
      </c>
      <c r="F96" s="262">
        <v>14.34340266613536</v>
      </c>
      <c r="G96" s="262">
        <v>11.95293002423208</v>
      </c>
      <c r="H96" s="262">
        <v>14.713042887616551</v>
      </c>
      <c r="I96" s="262">
        <v>15.01057533138659</v>
      </c>
      <c r="J96" s="262">
        <v>12.659237213711391</v>
      </c>
      <c r="K96" s="262">
        <v>6.6170851281824694</v>
      </c>
      <c r="L96" s="262">
        <v>12.104696581736651</v>
      </c>
      <c r="M96" s="262">
        <v>12.078441190758801</v>
      </c>
      <c r="N96" s="262">
        <v>10.563259944420309</v>
      </c>
      <c r="O96" s="262">
        <v>10.003752486038261</v>
      </c>
      <c r="P96" s="262">
        <v>10.947250605192391</v>
      </c>
      <c r="Q96" s="262">
        <v>10.175590985822961</v>
      </c>
      <c r="R96" s="262">
        <v>10.14758178052991</v>
      </c>
      <c r="S96" s="262">
        <v>10.05719436572406</v>
      </c>
      <c r="T96" s="262">
        <v>8.8451173129169547</v>
      </c>
      <c r="U96" s="262">
        <v>9.0440303397276907</v>
      </c>
      <c r="V96" s="262">
        <v>9.9711622189639737</v>
      </c>
      <c r="W96" s="262">
        <v>9.5536634717284699</v>
      </c>
      <c r="X96" s="262">
        <v>8.9322404223725549</v>
      </c>
      <c r="Y96" s="262">
        <v>15.626213273452111</v>
      </c>
      <c r="DA96" s="72" t="s">
        <v>574</v>
      </c>
    </row>
    <row r="97" spans="1:105" ht="12" customHeight="1" x14ac:dyDescent="0.25">
      <c r="A97" s="57" t="s">
        <v>527</v>
      </c>
      <c r="B97" s="294">
        <f t="shared" ref="B97:Y97" si="1">B98+B102+B113</f>
        <v>16.352942992416867</v>
      </c>
      <c r="C97" s="294">
        <f t="shared" si="1"/>
        <v>14.094958874036729</v>
      </c>
      <c r="D97" s="294">
        <f t="shared" si="1"/>
        <v>16.104997792471409</v>
      </c>
      <c r="E97" s="294">
        <f t="shared" si="1"/>
        <v>13.043909060783394</v>
      </c>
      <c r="F97" s="294">
        <f t="shared" si="1"/>
        <v>13.511319603421029</v>
      </c>
      <c r="G97" s="294">
        <f t="shared" si="1"/>
        <v>15.107099263005082</v>
      </c>
      <c r="H97" s="294">
        <f t="shared" si="1"/>
        <v>13.877511375001733</v>
      </c>
      <c r="I97" s="294">
        <f t="shared" si="1"/>
        <v>12.680846830338533</v>
      </c>
      <c r="J97" s="294">
        <f t="shared" si="1"/>
        <v>11.693109900840907</v>
      </c>
      <c r="K97" s="294">
        <f t="shared" si="1"/>
        <v>8.802200526058062</v>
      </c>
      <c r="L97" s="294">
        <f t="shared" si="1"/>
        <v>10.056989855263483</v>
      </c>
      <c r="M97" s="294">
        <f t="shared" si="1"/>
        <v>11.004413198774273</v>
      </c>
      <c r="N97" s="294">
        <f t="shared" si="1"/>
        <v>10.568537590196357</v>
      </c>
      <c r="O97" s="294">
        <f t="shared" si="1"/>
        <v>10.190641736698746</v>
      </c>
      <c r="P97" s="294">
        <f t="shared" si="1"/>
        <v>10.328058832018678</v>
      </c>
      <c r="Q97" s="294">
        <f t="shared" si="1"/>
        <v>10.407598629235501</v>
      </c>
      <c r="R97" s="294">
        <f t="shared" si="1"/>
        <v>10.603573552143528</v>
      </c>
      <c r="S97" s="294">
        <f t="shared" si="1"/>
        <v>10.543480525246517</v>
      </c>
      <c r="T97" s="294">
        <f t="shared" si="1"/>
        <v>10.948619942011398</v>
      </c>
      <c r="U97" s="294">
        <f t="shared" si="1"/>
        <v>10.805722109761685</v>
      </c>
      <c r="V97" s="294">
        <f t="shared" si="1"/>
        <v>11.071692682959169</v>
      </c>
      <c r="W97" s="294">
        <f t="shared" si="1"/>
        <v>12.197475966249899</v>
      </c>
      <c r="X97" s="294">
        <f t="shared" si="1"/>
        <v>10.574150673457989</v>
      </c>
      <c r="Y97" s="294">
        <f t="shared" si="1"/>
        <v>10.547436506382581</v>
      </c>
      <c r="DA97" s="70"/>
    </row>
    <row r="98" spans="1:105" ht="12" customHeight="1" x14ac:dyDescent="0.25">
      <c r="A98" s="60" t="s">
        <v>528</v>
      </c>
      <c r="B98" s="262">
        <v>3.760291311869921</v>
      </c>
      <c r="C98" s="262">
        <v>2.349979021302294</v>
      </c>
      <c r="D98" s="262">
        <v>2.369338024893306</v>
      </c>
      <c r="E98" s="262">
        <v>1.634529720626626</v>
      </c>
      <c r="F98" s="262">
        <v>1.745273517165316</v>
      </c>
      <c r="G98" s="262">
        <v>2.102183974891962</v>
      </c>
      <c r="H98" s="262">
        <v>1.846927446948128</v>
      </c>
      <c r="I98" s="262">
        <v>1.4853537414277289</v>
      </c>
      <c r="J98" s="262">
        <v>1.579122571898631</v>
      </c>
      <c r="K98" s="262">
        <v>1.6901294553908239</v>
      </c>
      <c r="L98" s="262">
        <v>1.2135179073354589</v>
      </c>
      <c r="M98" s="262">
        <v>1.4368242674393239</v>
      </c>
      <c r="N98" s="262">
        <v>1.573998886006313</v>
      </c>
      <c r="O98" s="262">
        <v>1.519381701178363</v>
      </c>
      <c r="P98" s="262">
        <v>1.428207459897876</v>
      </c>
      <c r="Q98" s="262">
        <v>1.5496229343713119</v>
      </c>
      <c r="R98" s="262">
        <v>1.620973542770904</v>
      </c>
      <c r="S98" s="262">
        <v>1.6292152525302099</v>
      </c>
      <c r="T98" s="262">
        <v>2.0121607212193768</v>
      </c>
      <c r="U98" s="262">
        <v>1.8026217446603801</v>
      </c>
      <c r="V98" s="262">
        <v>1.5486698717828919</v>
      </c>
      <c r="W98" s="262">
        <v>2.0942860024391599</v>
      </c>
      <c r="X98" s="262">
        <v>1.73720865457012</v>
      </c>
      <c r="Y98" s="262">
        <v>1.000586174883475</v>
      </c>
      <c r="DA98" s="72" t="s">
        <v>575</v>
      </c>
    </row>
    <row r="99" spans="1:105" ht="12" customHeight="1" x14ac:dyDescent="0.25">
      <c r="A99" s="59" t="s">
        <v>31</v>
      </c>
      <c r="B99" s="230">
        <v>1.414186599714272</v>
      </c>
      <c r="C99" s="230">
        <v>5.6616871849001438E-2</v>
      </c>
      <c r="D99" s="230">
        <v>6.0041017527441502E-2</v>
      </c>
      <c r="E99" s="230">
        <v>5.1641686721429422E-2</v>
      </c>
      <c r="F99" s="230">
        <v>7.8751575285663886E-2</v>
      </c>
      <c r="G99" s="230">
        <v>8.9384001413576719E-2</v>
      </c>
      <c r="H99" s="230">
        <v>7.420348436763495E-2</v>
      </c>
      <c r="I99" s="230">
        <v>7.895823960186299E-2</v>
      </c>
      <c r="J99" s="230">
        <v>9.1314537292490172E-2</v>
      </c>
      <c r="K99" s="230">
        <v>4.5689957185491722E-2</v>
      </c>
      <c r="L99" s="230">
        <v>5.3041259693572922E-2</v>
      </c>
      <c r="M99" s="230">
        <v>4.1196299187966197E-2</v>
      </c>
      <c r="N99" s="230">
        <v>3.9300244339960197E-2</v>
      </c>
      <c r="O99" s="230">
        <v>3.119740490316027E-2</v>
      </c>
      <c r="P99" s="230">
        <v>2.3386294869778671E-2</v>
      </c>
      <c r="Q99" s="230">
        <v>1.4305343410593811E-2</v>
      </c>
      <c r="R99" s="230">
        <v>1.5202091603916709E-2</v>
      </c>
      <c r="S99" s="230">
        <v>9.7321368314413886E-3</v>
      </c>
      <c r="T99" s="230">
        <v>1.24067796399264E-2</v>
      </c>
      <c r="U99" s="230">
        <v>1.7703100757840599E-2</v>
      </c>
      <c r="V99" s="230">
        <v>9.3203181141579845E-3</v>
      </c>
      <c r="W99" s="230">
        <v>2.3790410137507129E-2</v>
      </c>
      <c r="X99" s="230">
        <v>1.743306281978433E-2</v>
      </c>
      <c r="Y99" s="230">
        <v>7.2654822502207063E-3</v>
      </c>
      <c r="DA99" s="71" t="s">
        <v>576</v>
      </c>
    </row>
    <row r="100" spans="1:105" ht="12" customHeight="1" x14ac:dyDescent="0.25">
      <c r="A100" s="59" t="s">
        <v>159</v>
      </c>
      <c r="B100" s="230">
        <v>5.8752278063471462E-2</v>
      </c>
      <c r="C100" s="230">
        <v>6.4096552921519695E-2</v>
      </c>
      <c r="D100" s="230">
        <v>6.2123948482622128E-2</v>
      </c>
      <c r="E100" s="230">
        <v>7.1504940048627411E-2</v>
      </c>
      <c r="F100" s="230">
        <v>6.0575277732588619E-2</v>
      </c>
      <c r="G100" s="230">
        <v>6.8700124417491085E-2</v>
      </c>
      <c r="H100" s="230">
        <v>6.8505920079937818E-2</v>
      </c>
      <c r="I100" s="230">
        <v>5.0480008105550693E-2</v>
      </c>
      <c r="J100" s="230">
        <v>4.8179911845246379E-2</v>
      </c>
      <c r="K100" s="230">
        <v>3.6887275311475121E-2</v>
      </c>
      <c r="L100" s="230">
        <v>3.2657545487210317E-2</v>
      </c>
      <c r="M100" s="230">
        <v>2.7543048173560281E-2</v>
      </c>
      <c r="N100" s="230">
        <v>2.9467955593498969E-2</v>
      </c>
      <c r="O100" s="230">
        <v>2.788592600823411E-2</v>
      </c>
      <c r="P100" s="230">
        <v>2.3834835547624701E-2</v>
      </c>
      <c r="Q100" s="230">
        <v>2.2004374914496649E-2</v>
      </c>
      <c r="R100" s="230">
        <v>2.5479251496260701E-2</v>
      </c>
      <c r="S100" s="230">
        <v>2.2836072214397519E-2</v>
      </c>
      <c r="T100" s="230">
        <v>2.4702369276715569E-2</v>
      </c>
      <c r="U100" s="230">
        <v>3.2980245663990937E-2</v>
      </c>
      <c r="V100" s="230">
        <v>2.91608121352529E-2</v>
      </c>
      <c r="W100" s="230">
        <v>3.4723375005737307E-2</v>
      </c>
      <c r="X100" s="230">
        <v>3.3771463668383822E-2</v>
      </c>
      <c r="Y100" s="230">
        <v>2.202917455266178E-2</v>
      </c>
      <c r="DA100" s="71" t="s">
        <v>577</v>
      </c>
    </row>
    <row r="101" spans="1:105" ht="12" customHeight="1" x14ac:dyDescent="0.25">
      <c r="A101" s="59" t="s">
        <v>35</v>
      </c>
      <c r="B101" s="230">
        <v>2.287352434092178</v>
      </c>
      <c r="C101" s="230">
        <v>2.2292655965317718</v>
      </c>
      <c r="D101" s="230">
        <v>2.2471730588832419</v>
      </c>
      <c r="E101" s="230">
        <v>1.51138309385657</v>
      </c>
      <c r="F101" s="230">
        <v>1.6059466641470641</v>
      </c>
      <c r="G101" s="230">
        <v>1.9440998490608941</v>
      </c>
      <c r="H101" s="230">
        <v>1.704218042500556</v>
      </c>
      <c r="I101" s="230">
        <v>1.3559154937203159</v>
      </c>
      <c r="J101" s="230">
        <v>1.439628122760894</v>
      </c>
      <c r="K101" s="230">
        <v>1.607552222893857</v>
      </c>
      <c r="L101" s="230">
        <v>1.127819102154676</v>
      </c>
      <c r="M101" s="230">
        <v>1.368084920077798</v>
      </c>
      <c r="N101" s="230">
        <v>1.5052306860728539</v>
      </c>
      <c r="O101" s="230">
        <v>1.460298370266969</v>
      </c>
      <c r="P101" s="230">
        <v>1.380986329480473</v>
      </c>
      <c r="Q101" s="230">
        <v>1.513313216046221</v>
      </c>
      <c r="R101" s="230">
        <v>1.580292199670726</v>
      </c>
      <c r="S101" s="230">
        <v>1.5966470434843709</v>
      </c>
      <c r="T101" s="230">
        <v>1.9750515723027351</v>
      </c>
      <c r="U101" s="230">
        <v>1.751938398238549</v>
      </c>
      <c r="V101" s="230">
        <v>1.5101887415334809</v>
      </c>
      <c r="W101" s="230">
        <v>2.0357722172959161</v>
      </c>
      <c r="X101" s="230">
        <v>1.686004128081952</v>
      </c>
      <c r="Y101" s="230">
        <v>0.971291518080592</v>
      </c>
      <c r="DA101" s="71" t="s">
        <v>578</v>
      </c>
    </row>
    <row r="102" spans="1:105" ht="12" customHeight="1" x14ac:dyDescent="0.25">
      <c r="A102" s="60" t="s">
        <v>533</v>
      </c>
      <c r="B102" s="262">
        <v>10.27862251933781</v>
      </c>
      <c r="C102" s="262">
        <v>8.8403851450117443</v>
      </c>
      <c r="D102" s="262">
        <v>10.380993902114231</v>
      </c>
      <c r="E102" s="262">
        <v>8.0641181875266454</v>
      </c>
      <c r="F102" s="262">
        <v>8.3768064049597903</v>
      </c>
      <c r="G102" s="262">
        <v>9.9963420746745122</v>
      </c>
      <c r="H102" s="262">
        <v>8.5479987138732039</v>
      </c>
      <c r="I102" s="262">
        <v>7.7065717343806837</v>
      </c>
      <c r="J102" s="262">
        <v>7.1554656567258554</v>
      </c>
      <c r="K102" s="262">
        <v>5.5388442440712842</v>
      </c>
      <c r="L102" s="262">
        <v>6.1079334929492433</v>
      </c>
      <c r="M102" s="262">
        <v>6.8263620788297441</v>
      </c>
      <c r="N102" s="262">
        <v>6.5892796509520064</v>
      </c>
      <c r="O102" s="262">
        <v>6.3742784934399106</v>
      </c>
      <c r="P102" s="262">
        <v>6.4152420000092976</v>
      </c>
      <c r="Q102" s="262">
        <v>6.5343880998887141</v>
      </c>
      <c r="R102" s="262">
        <v>6.6630731361390172</v>
      </c>
      <c r="S102" s="262">
        <v>6.6159265917639543</v>
      </c>
      <c r="T102" s="262">
        <v>6.9068507354664206</v>
      </c>
      <c r="U102" s="262">
        <v>6.9119070903888638</v>
      </c>
      <c r="V102" s="262">
        <v>7.196265962525211</v>
      </c>
      <c r="W102" s="262">
        <v>7.886483559446158</v>
      </c>
      <c r="X102" s="262">
        <v>6.7753659434486702</v>
      </c>
      <c r="Y102" s="262">
        <v>6.1412687098526533</v>
      </c>
      <c r="DA102" s="72" t="s">
        <v>579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2.9941397213278038</v>
      </c>
      <c r="E103" s="229">
        <v>0</v>
      </c>
      <c r="F103" s="229">
        <v>0</v>
      </c>
      <c r="G103" s="229">
        <v>2.2366927426209311</v>
      </c>
      <c r="H103" s="229">
        <v>0.21415885795694761</v>
      </c>
      <c r="I103" s="229">
        <v>9.4973021267723334E-2</v>
      </c>
      <c r="J103" s="229">
        <v>0.1601580022195957</v>
      </c>
      <c r="K103" s="229">
        <v>8.0948131181732455E-2</v>
      </c>
      <c r="L103" s="229">
        <v>4.5329675239676841E-2</v>
      </c>
      <c r="M103" s="229">
        <v>6.0866511372414063E-2</v>
      </c>
      <c r="N103" s="229">
        <v>4.2741023562731732E-2</v>
      </c>
      <c r="O103" s="229">
        <v>0.16429604582031221</v>
      </c>
      <c r="P103" s="229">
        <v>0.13462845241791499</v>
      </c>
      <c r="Q103" s="229">
        <v>0</v>
      </c>
      <c r="R103" s="229">
        <v>6.0209800992043608E-2</v>
      </c>
      <c r="S103" s="229">
        <v>1.973757734644704E-3</v>
      </c>
      <c r="T103" s="229">
        <v>3.941333571670441E-3</v>
      </c>
      <c r="U103" s="229">
        <v>1.9437599948586839E-3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580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581</v>
      </c>
    </row>
    <row r="105" spans="1:105" ht="12" customHeight="1" x14ac:dyDescent="0.25">
      <c r="A105" s="64" t="s">
        <v>31</v>
      </c>
      <c r="B105" s="229">
        <v>3.5639978828336831</v>
      </c>
      <c r="C105" s="229">
        <v>0.18455078986297241</v>
      </c>
      <c r="D105" s="229">
        <v>0.163593095476013</v>
      </c>
      <c r="E105" s="229">
        <v>0.22053601326480671</v>
      </c>
      <c r="F105" s="229">
        <v>0.3302573040901064</v>
      </c>
      <c r="G105" s="229">
        <v>0.181476250597984</v>
      </c>
      <c r="H105" s="229">
        <v>0.28881878000743583</v>
      </c>
      <c r="I105" s="229">
        <v>0.35217182935362101</v>
      </c>
      <c r="J105" s="229">
        <v>0.3573113843914083</v>
      </c>
      <c r="K105" s="229">
        <v>0.13566285082578461</v>
      </c>
      <c r="L105" s="229">
        <v>0.25195300934647302</v>
      </c>
      <c r="M105" s="229">
        <v>0.15591874642017611</v>
      </c>
      <c r="N105" s="229">
        <v>0.1445305602880434</v>
      </c>
      <c r="O105" s="229">
        <v>0.117847918277905</v>
      </c>
      <c r="P105" s="229">
        <v>9.6369505303652347E-2</v>
      </c>
      <c r="Q105" s="229">
        <v>5.7588900625868383E-2</v>
      </c>
      <c r="R105" s="229">
        <v>5.8502472220598872E-2</v>
      </c>
      <c r="S105" s="229">
        <v>3.8879388201654812E-2</v>
      </c>
      <c r="T105" s="229">
        <v>4.0804594801269883E-2</v>
      </c>
      <c r="U105" s="229">
        <v>5.7017355013813817E-2</v>
      </c>
      <c r="V105" s="229">
        <v>3.0133209926995429E-2</v>
      </c>
      <c r="W105" s="229">
        <v>7.2403171841953926E-2</v>
      </c>
      <c r="X105" s="229">
        <v>5.929725696455778E-2</v>
      </c>
      <c r="Y105" s="229">
        <v>4.1033103262106962E-2</v>
      </c>
      <c r="DA105" s="73" t="s">
        <v>582</v>
      </c>
    </row>
    <row r="106" spans="1:105" ht="12" customHeight="1" x14ac:dyDescent="0.25">
      <c r="A106" s="64" t="s">
        <v>159</v>
      </c>
      <c r="B106" s="229">
        <v>0.14806602938549601</v>
      </c>
      <c r="C106" s="229">
        <v>0.2089318798945424</v>
      </c>
      <c r="D106" s="229">
        <v>0.16926843438020581</v>
      </c>
      <c r="E106" s="229">
        <v>0.30536210972597022</v>
      </c>
      <c r="F106" s="229">
        <v>0.25403209835366941</v>
      </c>
      <c r="G106" s="229">
        <v>0.13948179537426239</v>
      </c>
      <c r="H106" s="229">
        <v>0.26664241483253631</v>
      </c>
      <c r="I106" s="229">
        <v>0.22515239562025319</v>
      </c>
      <c r="J106" s="229">
        <v>0.1885267287303749</v>
      </c>
      <c r="K106" s="229">
        <v>0.1095258835028923</v>
      </c>
      <c r="L106" s="229">
        <v>0.15512766685609061</v>
      </c>
      <c r="M106" s="229">
        <v>0.10424425563611051</v>
      </c>
      <c r="N106" s="229">
        <v>0.108371339771571</v>
      </c>
      <c r="O106" s="229">
        <v>0.1053388363398514</v>
      </c>
      <c r="P106" s="229">
        <v>9.8217837562921295E-2</v>
      </c>
      <c r="Q106" s="229">
        <v>8.8582826983857582E-2</v>
      </c>
      <c r="R106" s="229">
        <v>9.8052244500197699E-2</v>
      </c>
      <c r="S106" s="229">
        <v>9.1228938926980502E-2</v>
      </c>
      <c r="T106" s="229">
        <v>8.1243497363647568E-2</v>
      </c>
      <c r="U106" s="229">
        <v>0.1062212999399965</v>
      </c>
      <c r="V106" s="229">
        <v>9.4278850029641509E-2</v>
      </c>
      <c r="W106" s="229">
        <v>0.1056762986826104</v>
      </c>
      <c r="X106" s="229">
        <v>0.1148711032544858</v>
      </c>
      <c r="Y106" s="229">
        <v>0.12441368144157131</v>
      </c>
      <c r="DA106" s="73" t="s">
        <v>583</v>
      </c>
    </row>
    <row r="107" spans="1:105" ht="12" customHeight="1" x14ac:dyDescent="0.25">
      <c r="A107" s="64" t="s">
        <v>32</v>
      </c>
      <c r="B107" s="229">
        <v>0.80202991334789242</v>
      </c>
      <c r="C107" s="229">
        <v>1.180292483950993</v>
      </c>
      <c r="D107" s="229">
        <v>0.9311451058333865</v>
      </c>
      <c r="E107" s="229">
        <v>1.083852998003866</v>
      </c>
      <c r="F107" s="229">
        <v>1.0577232680437649</v>
      </c>
      <c r="G107" s="229">
        <v>0.6650277315278561</v>
      </c>
      <c r="H107" s="229">
        <v>1.1451298305623869</v>
      </c>
      <c r="I107" s="229">
        <v>0.98658089364898116</v>
      </c>
      <c r="J107" s="229">
        <v>0.81624253498968757</v>
      </c>
      <c r="K107" s="229">
        <v>0.43955522777798489</v>
      </c>
      <c r="L107" s="229">
        <v>0.29823301627380511</v>
      </c>
      <c r="M107" s="229">
        <v>0.1149133865717394</v>
      </c>
      <c r="N107" s="229">
        <v>0.1068968082913232</v>
      </c>
      <c r="O107" s="229">
        <v>0.19618870869938751</v>
      </c>
      <c r="P107" s="229">
        <v>0.1042645956055865</v>
      </c>
      <c r="Q107" s="229">
        <v>8.5950995445184489E-2</v>
      </c>
      <c r="R107" s="229">
        <v>9.0230643354963086E-2</v>
      </c>
      <c r="S107" s="229">
        <v>0.1048323227676639</v>
      </c>
      <c r="T107" s="229">
        <v>9.484096879113002E-2</v>
      </c>
      <c r="U107" s="229">
        <v>6.0759965711198918E-2</v>
      </c>
      <c r="V107" s="229">
        <v>1.9792122695284839E-2</v>
      </c>
      <c r="W107" s="229">
        <v>1.131095270433681E-3</v>
      </c>
      <c r="X107" s="229">
        <v>2.2363782402685769E-2</v>
      </c>
      <c r="Y107" s="229">
        <v>3.7786433317399441E-2</v>
      </c>
      <c r="DA107" s="73" t="s">
        <v>584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4.2961484211798552E-2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585</v>
      </c>
    </row>
    <row r="109" spans="1:105" ht="12" customHeight="1" x14ac:dyDescent="0.25">
      <c r="A109" s="64" t="s">
        <v>35</v>
      </c>
      <c r="B109" s="229">
        <v>5.7645286937707363</v>
      </c>
      <c r="C109" s="229">
        <v>7.2666099913032376</v>
      </c>
      <c r="D109" s="229">
        <v>6.1228475450968229</v>
      </c>
      <c r="E109" s="229">
        <v>6.4543670665320034</v>
      </c>
      <c r="F109" s="229">
        <v>6.734793734472249</v>
      </c>
      <c r="G109" s="229">
        <v>3.9471040210344488</v>
      </c>
      <c r="H109" s="229">
        <v>6.6332488305138959</v>
      </c>
      <c r="I109" s="229">
        <v>6.0476935944901049</v>
      </c>
      <c r="J109" s="229">
        <v>5.6332270063947876</v>
      </c>
      <c r="K109" s="229">
        <v>4.7731521507828898</v>
      </c>
      <c r="L109" s="229">
        <v>5.3572901252331979</v>
      </c>
      <c r="M109" s="229">
        <v>5.1778943725407922</v>
      </c>
      <c r="N109" s="229">
        <v>5.5356356703273821</v>
      </c>
      <c r="O109" s="229">
        <v>5.5162640461529762</v>
      </c>
      <c r="P109" s="229">
        <v>5.690724851636122</v>
      </c>
      <c r="Q109" s="229">
        <v>6.0921322832530009</v>
      </c>
      <c r="R109" s="229">
        <v>6.0814658219692896</v>
      </c>
      <c r="S109" s="229">
        <v>6.378523165036448</v>
      </c>
      <c r="T109" s="229">
        <v>6.4957371258592049</v>
      </c>
      <c r="U109" s="229">
        <v>5.6425648241570654</v>
      </c>
      <c r="V109" s="229">
        <v>4.8825408983505048</v>
      </c>
      <c r="W109" s="229">
        <v>6.1956210434376571</v>
      </c>
      <c r="X109" s="229">
        <v>5.7348167134877297</v>
      </c>
      <c r="Y109" s="229">
        <v>5.4855416043166141</v>
      </c>
      <c r="DA109" s="73" t="s">
        <v>586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587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2.8265595335190299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2.8078143534326998E-3</v>
      </c>
      <c r="S111" s="229">
        <v>0</v>
      </c>
      <c r="T111" s="229">
        <v>0</v>
      </c>
      <c r="U111" s="229">
        <v>0</v>
      </c>
      <c r="V111" s="229">
        <v>0.74882188437906971</v>
      </c>
      <c r="W111" s="229">
        <v>8.1554140359053506E-2</v>
      </c>
      <c r="X111" s="229">
        <v>8.7346589062471239E-2</v>
      </c>
      <c r="Y111" s="229">
        <v>7.6596095838553674E-2</v>
      </c>
      <c r="DA111" s="73" t="s">
        <v>588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1.169563322076713</v>
      </c>
      <c r="N112" s="229">
        <v>0.65110424871095307</v>
      </c>
      <c r="O112" s="229">
        <v>0.27434293814947902</v>
      </c>
      <c r="P112" s="229">
        <v>0.29103675748310159</v>
      </c>
      <c r="Q112" s="229">
        <v>0.21013309358080259</v>
      </c>
      <c r="R112" s="229">
        <v>0.27180433874849219</v>
      </c>
      <c r="S112" s="229">
        <v>4.8901909656202892E-4</v>
      </c>
      <c r="T112" s="229">
        <v>0.1902832150794988</v>
      </c>
      <c r="U112" s="229">
        <v>1.04339988557193</v>
      </c>
      <c r="V112" s="229">
        <v>1.4206989971437149</v>
      </c>
      <c r="W112" s="229">
        <v>1.430097809854449</v>
      </c>
      <c r="X112" s="229">
        <v>0.75667049827673927</v>
      </c>
      <c r="Y112" s="229">
        <v>0.3758977916764078</v>
      </c>
      <c r="DA112" s="73" t="s">
        <v>589</v>
      </c>
    </row>
    <row r="113" spans="1:105" ht="12" customHeight="1" x14ac:dyDescent="0.25">
      <c r="A113" s="61" t="s">
        <v>545</v>
      </c>
      <c r="B113" s="263">
        <v>2.3140291612091368</v>
      </c>
      <c r="C113" s="263">
        <v>2.904594707722691</v>
      </c>
      <c r="D113" s="263">
        <v>3.3546658654638719</v>
      </c>
      <c r="E113" s="263">
        <v>3.345261152630123</v>
      </c>
      <c r="F113" s="263">
        <v>3.3892396812959231</v>
      </c>
      <c r="G113" s="263">
        <v>3.0085732134386101</v>
      </c>
      <c r="H113" s="263">
        <v>3.4825852141804021</v>
      </c>
      <c r="I113" s="263">
        <v>3.4889213545301199</v>
      </c>
      <c r="J113" s="263">
        <v>2.95852167221642</v>
      </c>
      <c r="K113" s="263">
        <v>1.573226826595955</v>
      </c>
      <c r="L113" s="263">
        <v>2.7355384549787809</v>
      </c>
      <c r="M113" s="263">
        <v>2.7412268525052048</v>
      </c>
      <c r="N113" s="263">
        <v>2.405259053238038</v>
      </c>
      <c r="O113" s="263">
        <v>2.2969815420804718</v>
      </c>
      <c r="P113" s="263">
        <v>2.484609372111505</v>
      </c>
      <c r="Q113" s="263">
        <v>2.3235875949754741</v>
      </c>
      <c r="R113" s="263">
        <v>2.3195268732336078</v>
      </c>
      <c r="S113" s="263">
        <v>2.2983386809523529</v>
      </c>
      <c r="T113" s="263">
        <v>2.0296084853255989</v>
      </c>
      <c r="U113" s="263">
        <v>2.0911932747124422</v>
      </c>
      <c r="V113" s="263">
        <v>2.3267568486510659</v>
      </c>
      <c r="W113" s="263">
        <v>2.2167064043645812</v>
      </c>
      <c r="X113" s="263">
        <v>2.0615760754391981</v>
      </c>
      <c r="Y113" s="263">
        <v>3.4055816216464532</v>
      </c>
      <c r="DA113" s="74" t="s">
        <v>590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699.02142667955923</v>
      </c>
      <c r="C115" s="223">
        <v>605.74876521829799</v>
      </c>
      <c r="D115" s="223">
        <v>594.07018718705672</v>
      </c>
      <c r="E115" s="223">
        <v>463.87277213496128</v>
      </c>
      <c r="F115" s="223">
        <v>464.55271054920217</v>
      </c>
      <c r="G115" s="223">
        <v>487.95588818134382</v>
      </c>
      <c r="H115" s="223">
        <v>312.56326348862802</v>
      </c>
      <c r="I115" s="223">
        <v>302.48654483786669</v>
      </c>
      <c r="J115" s="223">
        <v>236.77741087430891</v>
      </c>
      <c r="K115" s="223">
        <v>337.89300504081962</v>
      </c>
      <c r="L115" s="223">
        <v>238.06703552783449</v>
      </c>
      <c r="M115" s="223">
        <v>314.6818890667393</v>
      </c>
      <c r="N115" s="223">
        <v>329.83859588452373</v>
      </c>
      <c r="O115" s="223">
        <v>337.26158074409932</v>
      </c>
      <c r="P115" s="223">
        <v>369.05759518314107</v>
      </c>
      <c r="Q115" s="223">
        <v>333.95588662550472</v>
      </c>
      <c r="R115" s="223">
        <v>361.07414057118672</v>
      </c>
      <c r="S115" s="223">
        <v>328.61146593586358</v>
      </c>
      <c r="T115" s="223">
        <v>357.23818123859002</v>
      </c>
      <c r="U115" s="223">
        <v>343.97573281061221</v>
      </c>
      <c r="V115" s="223">
        <v>316.55214257812457</v>
      </c>
      <c r="W115" s="223">
        <v>327.08802208412641</v>
      </c>
      <c r="X115" s="223">
        <v>230.10180960522769</v>
      </c>
      <c r="Y115" s="223">
        <v>438.3453524803042</v>
      </c>
      <c r="DA115" s="89" t="s">
        <v>591</v>
      </c>
    </row>
    <row r="116" spans="1:105" ht="12" customHeight="1" x14ac:dyDescent="0.25">
      <c r="A116" s="55" t="s">
        <v>91</v>
      </c>
      <c r="B116" s="259">
        <v>1.143939100865534</v>
      </c>
      <c r="C116" s="259">
        <v>0.99129965318171975</v>
      </c>
      <c r="D116" s="259">
        <v>0.97218781834739831</v>
      </c>
      <c r="E116" s="259">
        <v>0.75912151132842698</v>
      </c>
      <c r="F116" s="259">
        <v>0.76023422133796437</v>
      </c>
      <c r="G116" s="259">
        <v>0.79853320468259115</v>
      </c>
      <c r="H116" s="259">
        <v>0.51150554897467304</v>
      </c>
      <c r="I116" s="259">
        <v>0.49501513532920249</v>
      </c>
      <c r="J116" s="259">
        <v>0.38748302721912559</v>
      </c>
      <c r="K116" s="259">
        <v>0.55295732809086073</v>
      </c>
      <c r="L116" s="259">
        <v>0.38959348050461678</v>
      </c>
      <c r="M116" s="259">
        <v>0.51497265104967793</v>
      </c>
      <c r="N116" s="259">
        <v>0.53977639655368093</v>
      </c>
      <c r="O116" s="259">
        <v>0.55192401077808173</v>
      </c>
      <c r="P116" s="259">
        <v>0.60395775792854334</v>
      </c>
      <c r="Q116" s="259">
        <v>0.54651428710811156</v>
      </c>
      <c r="R116" s="259">
        <v>0.59089294254227076</v>
      </c>
      <c r="S116" s="259">
        <v>0.53776821500620919</v>
      </c>
      <c r="T116" s="259">
        <v>0.5846154470285716</v>
      </c>
      <c r="U116" s="259">
        <v>0.5629116297334078</v>
      </c>
      <c r="V116" s="259">
        <v>0.5180332955999164</v>
      </c>
      <c r="W116" s="259">
        <v>0.5352751197684904</v>
      </c>
      <c r="X116" s="259">
        <v>0.37655849612162767</v>
      </c>
      <c r="Y116" s="259">
        <v>0.71734623467412473</v>
      </c>
      <c r="DA116" s="67" t="s">
        <v>592</v>
      </c>
    </row>
    <row r="117" spans="1:105" ht="12" customHeight="1" x14ac:dyDescent="0.25">
      <c r="A117" s="173" t="s">
        <v>92</v>
      </c>
      <c r="B117" s="224">
        <v>0.57098677263394537</v>
      </c>
      <c r="C117" s="224">
        <v>0.49479818397248149</v>
      </c>
      <c r="D117" s="224">
        <v>0.48525868586204413</v>
      </c>
      <c r="E117" s="224">
        <v>0.37890858128939142</v>
      </c>
      <c r="F117" s="224">
        <v>0.37946398034581219</v>
      </c>
      <c r="G117" s="224">
        <v>0.39858056870140163</v>
      </c>
      <c r="H117" s="224">
        <v>0.25531333125375338</v>
      </c>
      <c r="I117" s="224">
        <v>0.2470822916296147</v>
      </c>
      <c r="J117" s="224">
        <v>0.19340862026210839</v>
      </c>
      <c r="K117" s="224">
        <v>0.27600360887393371</v>
      </c>
      <c r="L117" s="224">
        <v>0.19446203377806001</v>
      </c>
      <c r="M117" s="224">
        <v>0.25704390364410351</v>
      </c>
      <c r="N117" s="224">
        <v>0.26942446707081791</v>
      </c>
      <c r="O117" s="224">
        <v>0.27548783795825832</v>
      </c>
      <c r="P117" s="224">
        <v>0.30146000844444321</v>
      </c>
      <c r="Q117" s="224">
        <v>0.27278762371012161</v>
      </c>
      <c r="R117" s="224">
        <v>0.29493882495939422</v>
      </c>
      <c r="S117" s="224">
        <v>0.26842210156046298</v>
      </c>
      <c r="T117" s="224">
        <v>0.29180547030714132</v>
      </c>
      <c r="U117" s="224">
        <v>0.2809722077830909</v>
      </c>
      <c r="V117" s="224">
        <v>0.25857159646673539</v>
      </c>
      <c r="W117" s="224">
        <v>0.26717769580269402</v>
      </c>
      <c r="X117" s="224">
        <v>0.18795574016632369</v>
      </c>
      <c r="Y117" s="224">
        <v>0.35805683282246492</v>
      </c>
      <c r="DA117" s="177" t="s">
        <v>593</v>
      </c>
    </row>
    <row r="118" spans="1:105" ht="12" customHeight="1" x14ac:dyDescent="0.25">
      <c r="A118" s="173" t="s">
        <v>93</v>
      </c>
      <c r="B118" s="224">
        <v>14.51483516777925</v>
      </c>
      <c r="C118" s="224">
        <v>12.5780743545899</v>
      </c>
      <c r="D118" s="224">
        <v>12.335574441645139</v>
      </c>
      <c r="E118" s="224">
        <v>9.6320893314256697</v>
      </c>
      <c r="F118" s="224">
        <v>9.6462079172540207</v>
      </c>
      <c r="G118" s="224">
        <v>10.132163358343639</v>
      </c>
      <c r="H118" s="224">
        <v>6.49022201020518</v>
      </c>
      <c r="I118" s="224">
        <v>6.2809839172582738</v>
      </c>
      <c r="J118" s="224">
        <v>4.916566158235411</v>
      </c>
      <c r="K118" s="224">
        <v>7.0161816009101603</v>
      </c>
      <c r="L118" s="224">
        <v>4.9433445781224687</v>
      </c>
      <c r="M118" s="224">
        <v>6.5342142254293014</v>
      </c>
      <c r="N118" s="224">
        <v>6.8489357672157034</v>
      </c>
      <c r="O118" s="224">
        <v>7.0030703868082478</v>
      </c>
      <c r="P118" s="224">
        <v>7.6632989448489672</v>
      </c>
      <c r="Q118" s="224">
        <v>6.9344292788039494</v>
      </c>
      <c r="R118" s="224">
        <v>7.4975264472695713</v>
      </c>
      <c r="S118" s="224">
        <v>6.8234550190478354</v>
      </c>
      <c r="T118" s="224">
        <v>7.4178746436212162</v>
      </c>
      <c r="U118" s="224">
        <v>7.1424864430495756</v>
      </c>
      <c r="V118" s="224">
        <v>6.5730491171820686</v>
      </c>
      <c r="W118" s="224">
        <v>6.791821458829741</v>
      </c>
      <c r="X118" s="224">
        <v>4.7779505902864852</v>
      </c>
      <c r="Y118" s="224">
        <v>9.10202505242097</v>
      </c>
      <c r="DA118" s="177" t="s">
        <v>594</v>
      </c>
    </row>
    <row r="119" spans="1:105" ht="12" customHeight="1" x14ac:dyDescent="0.25">
      <c r="A119" s="173" t="s">
        <v>94</v>
      </c>
      <c r="B119" s="224">
        <v>0.38131303362184488</v>
      </c>
      <c r="C119" s="224">
        <v>0.33043321772724021</v>
      </c>
      <c r="D119" s="224">
        <v>0.32406260611579962</v>
      </c>
      <c r="E119" s="224">
        <v>0.2530405037761424</v>
      </c>
      <c r="F119" s="224">
        <v>0.25341140711265497</v>
      </c>
      <c r="G119" s="224">
        <v>0.26617773489419722</v>
      </c>
      <c r="H119" s="224">
        <v>0.17050184965822429</v>
      </c>
      <c r="I119" s="224">
        <v>0.16500504510973421</v>
      </c>
      <c r="J119" s="224">
        <v>0.1291610090730419</v>
      </c>
      <c r="K119" s="224">
        <v>0.18431910936362031</v>
      </c>
      <c r="L119" s="224">
        <v>0.129864493501539</v>
      </c>
      <c r="M119" s="224">
        <v>0.1716575503498928</v>
      </c>
      <c r="N119" s="224">
        <v>0.17992546551789371</v>
      </c>
      <c r="O119" s="224">
        <v>0.18397467025936071</v>
      </c>
      <c r="P119" s="224">
        <v>0.20131925264284789</v>
      </c>
      <c r="Q119" s="224">
        <v>0.18217142903603731</v>
      </c>
      <c r="R119" s="224">
        <v>0.19696431418075699</v>
      </c>
      <c r="S119" s="224">
        <v>0.1792560716687365</v>
      </c>
      <c r="T119" s="224">
        <v>0.19487181567619069</v>
      </c>
      <c r="U119" s="224">
        <v>0.18763720991113611</v>
      </c>
      <c r="V119" s="224">
        <v>0.17267776519997219</v>
      </c>
      <c r="W119" s="224">
        <v>0.17842503992283021</v>
      </c>
      <c r="X119" s="224">
        <v>0.12551949870720941</v>
      </c>
      <c r="Y119" s="224">
        <v>0.23911541155804161</v>
      </c>
      <c r="DA119" s="177" t="s">
        <v>595</v>
      </c>
    </row>
    <row r="120" spans="1:105" ht="12" customHeight="1" x14ac:dyDescent="0.25">
      <c r="A120" s="56" t="s">
        <v>95</v>
      </c>
      <c r="B120" s="260">
        <v>1.7754219989169551</v>
      </c>
      <c r="C120" s="260">
        <v>1.608349617037826</v>
      </c>
      <c r="D120" s="260">
        <v>1.5192933975529801</v>
      </c>
      <c r="E120" s="260">
        <v>1.242593295310638</v>
      </c>
      <c r="F120" s="260">
        <v>1.242459698117145</v>
      </c>
      <c r="G120" s="260">
        <v>1.2317863486356779</v>
      </c>
      <c r="H120" s="260">
        <v>0.83682757371397132</v>
      </c>
      <c r="I120" s="260">
        <v>0.81560976612338343</v>
      </c>
      <c r="J120" s="260">
        <v>0.63598971846554564</v>
      </c>
      <c r="K120" s="260">
        <v>0.89776593140598648</v>
      </c>
      <c r="L120" s="260">
        <v>0.64380051954186091</v>
      </c>
      <c r="M120" s="260">
        <v>0.84701339865993153</v>
      </c>
      <c r="N120" s="260">
        <v>0.88621710088975947</v>
      </c>
      <c r="O120" s="260">
        <v>0.90331108249668102</v>
      </c>
      <c r="P120" s="260">
        <v>0.99235963586523523</v>
      </c>
      <c r="Q120" s="260">
        <v>0.89655092042705631</v>
      </c>
      <c r="R120" s="260">
        <v>0.96843324119455199</v>
      </c>
      <c r="S120" s="260">
        <v>0.88228421499475296</v>
      </c>
      <c r="T120" s="260">
        <v>0.95745795509743004</v>
      </c>
      <c r="U120" s="260">
        <v>0.91824580936050282</v>
      </c>
      <c r="V120" s="260">
        <v>0.84146438400987167</v>
      </c>
      <c r="W120" s="260">
        <v>0.87069309578530307</v>
      </c>
      <c r="X120" s="260">
        <v>0.6142223333339708</v>
      </c>
      <c r="Y120" s="260">
        <v>1.199414137126336</v>
      </c>
      <c r="DA120" s="68" t="s">
        <v>596</v>
      </c>
    </row>
    <row r="121" spans="1:105" ht="12" customHeight="1" x14ac:dyDescent="0.25">
      <c r="A121" s="37" t="s">
        <v>159</v>
      </c>
      <c r="B121" s="226">
        <v>2.2383495795381E-2</v>
      </c>
      <c r="C121" s="226">
        <v>1.9832728354113139E-2</v>
      </c>
      <c r="D121" s="226">
        <v>1.6664040156819469E-2</v>
      </c>
      <c r="E121" s="226">
        <v>1.8029397188050571E-2</v>
      </c>
      <c r="F121" s="226">
        <v>1.4886449736868959E-2</v>
      </c>
      <c r="G121" s="226">
        <v>1.6852735747170229E-2</v>
      </c>
      <c r="H121" s="226">
        <v>1.090851954801096E-2</v>
      </c>
      <c r="I121" s="226">
        <v>8.4104847169224131E-3</v>
      </c>
      <c r="J121" s="226">
        <v>6.8915106594851236E-3</v>
      </c>
      <c r="K121" s="226">
        <v>1.029197428638926E-2</v>
      </c>
      <c r="L121" s="226">
        <v>5.3965254748333646E-3</v>
      </c>
      <c r="M121" s="226">
        <v>5.6393883406029126E-3</v>
      </c>
      <c r="N121" s="226">
        <v>6.6282453258302183E-3</v>
      </c>
      <c r="O121" s="226">
        <v>6.65483814570804E-3</v>
      </c>
      <c r="P121" s="226">
        <v>6.081283236476955E-3</v>
      </c>
      <c r="Q121" s="226">
        <v>5.1123418774094249E-3</v>
      </c>
      <c r="R121" s="226">
        <v>6.2861347267160438E-3</v>
      </c>
      <c r="S121" s="226">
        <v>5.1426295255351398E-3</v>
      </c>
      <c r="T121" s="226">
        <v>5.8697822305134187E-3</v>
      </c>
      <c r="U121" s="226">
        <v>7.8129767686018464E-3</v>
      </c>
      <c r="V121" s="226">
        <v>6.3468984728135376E-3</v>
      </c>
      <c r="W121" s="226">
        <v>7.0520126887814493E-3</v>
      </c>
      <c r="X121" s="226">
        <v>5.4856540835609138E-3</v>
      </c>
      <c r="Y121" s="226">
        <v>6.0065219684271934E-3</v>
      </c>
      <c r="DA121" s="69" t="s">
        <v>597</v>
      </c>
    </row>
    <row r="122" spans="1:105" ht="12" customHeight="1" x14ac:dyDescent="0.25">
      <c r="A122" s="37" t="s">
        <v>35</v>
      </c>
      <c r="B122" s="226">
        <v>0.87143758980282149</v>
      </c>
      <c r="C122" s="226">
        <v>0.68977842005511025</v>
      </c>
      <c r="D122" s="226">
        <v>0.6027785259500722</v>
      </c>
      <c r="E122" s="226">
        <v>0.38108312633943492</v>
      </c>
      <c r="F122" s="226">
        <v>0.39466338728903783</v>
      </c>
      <c r="G122" s="226">
        <v>0.47690453692970569</v>
      </c>
      <c r="H122" s="226">
        <v>0.27137064663896932</v>
      </c>
      <c r="I122" s="226">
        <v>0.2259093642284711</v>
      </c>
      <c r="J122" s="226">
        <v>0.20592010598873969</v>
      </c>
      <c r="K122" s="226">
        <v>0.44852556884039102</v>
      </c>
      <c r="L122" s="226">
        <v>0.18636748184780089</v>
      </c>
      <c r="M122" s="226">
        <v>0.28011286545428571</v>
      </c>
      <c r="N122" s="226">
        <v>0.33857246145232001</v>
      </c>
      <c r="O122" s="226">
        <v>0.34849297440215482</v>
      </c>
      <c r="P122" s="226">
        <v>0.3523485193968694</v>
      </c>
      <c r="Q122" s="226">
        <v>0.35159256093811231</v>
      </c>
      <c r="R122" s="226">
        <v>0.38988310453964992</v>
      </c>
      <c r="S122" s="226">
        <v>0.3595611430281051</v>
      </c>
      <c r="T122" s="226">
        <v>0.4693121738074672</v>
      </c>
      <c r="U122" s="226">
        <v>0.41503189954719499</v>
      </c>
      <c r="V122" s="226">
        <v>0.3286950504959219</v>
      </c>
      <c r="W122" s="226">
        <v>0.41344746890149542</v>
      </c>
      <c r="X122" s="226">
        <v>0.27386540071024212</v>
      </c>
      <c r="Y122" s="226">
        <v>0.26483442796058571</v>
      </c>
      <c r="DA122" s="69" t="s">
        <v>598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599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600</v>
      </c>
    </row>
    <row r="125" spans="1:105" ht="12" customHeight="1" x14ac:dyDescent="0.25">
      <c r="A125" s="37" t="s">
        <v>40</v>
      </c>
      <c r="B125" s="226">
        <v>0.88160091331875268</v>
      </c>
      <c r="C125" s="226">
        <v>0.89873846862860229</v>
      </c>
      <c r="D125" s="226">
        <v>0.89985083144608868</v>
      </c>
      <c r="E125" s="226">
        <v>0.84348077178315273</v>
      </c>
      <c r="F125" s="226">
        <v>0.83290986109123777</v>
      </c>
      <c r="G125" s="226">
        <v>0.73802907595880163</v>
      </c>
      <c r="H125" s="226">
        <v>0.55454840752699108</v>
      </c>
      <c r="I125" s="226">
        <v>0.58128991717798995</v>
      </c>
      <c r="J125" s="226">
        <v>0.4231781018173208</v>
      </c>
      <c r="K125" s="226">
        <v>0.43894838827920618</v>
      </c>
      <c r="L125" s="226">
        <v>0.45203651221922658</v>
      </c>
      <c r="M125" s="226">
        <v>0.56126114486504286</v>
      </c>
      <c r="N125" s="226">
        <v>0.54101639411160929</v>
      </c>
      <c r="O125" s="226">
        <v>0.54816326994881825</v>
      </c>
      <c r="P125" s="226">
        <v>0.6339298332318889</v>
      </c>
      <c r="Q125" s="226">
        <v>0.5398460176115345</v>
      </c>
      <c r="R125" s="226">
        <v>0.57226400192818605</v>
      </c>
      <c r="S125" s="226">
        <v>0.51758044244111268</v>
      </c>
      <c r="T125" s="226">
        <v>0.48227599905944951</v>
      </c>
      <c r="U125" s="226">
        <v>0.49540093304470589</v>
      </c>
      <c r="V125" s="226">
        <v>0.50642243504113627</v>
      </c>
      <c r="W125" s="226">
        <v>0.45019361419502618</v>
      </c>
      <c r="X125" s="226">
        <v>0.33487127854016779</v>
      </c>
      <c r="Y125" s="226">
        <v>0.9285731871973234</v>
      </c>
      <c r="DA125" s="69" t="s">
        <v>601</v>
      </c>
    </row>
    <row r="126" spans="1:105" ht="12" customHeight="1" x14ac:dyDescent="0.25">
      <c r="A126" s="57" t="s">
        <v>602</v>
      </c>
      <c r="B126" s="294">
        <v>401.62110059527407</v>
      </c>
      <c r="C126" s="294">
        <v>348.21446664660721</v>
      </c>
      <c r="D126" s="294">
        <v>345.69433604542678</v>
      </c>
      <c r="E126" s="294">
        <v>267.64893763276848</v>
      </c>
      <c r="F126" s="294">
        <v>267.8462032056508</v>
      </c>
      <c r="G126" s="294">
        <v>281.98006044450631</v>
      </c>
      <c r="H126" s="294">
        <v>180.68259270040249</v>
      </c>
      <c r="I126" s="294">
        <v>175.31214182981509</v>
      </c>
      <c r="J126" s="294">
        <v>137.06661971091469</v>
      </c>
      <c r="K126" s="294">
        <v>194.22371322420111</v>
      </c>
      <c r="L126" s="294">
        <v>137.96870892093111</v>
      </c>
      <c r="M126" s="294">
        <v>181.44181886817589</v>
      </c>
      <c r="N126" s="294">
        <v>189.9174852038297</v>
      </c>
      <c r="O126" s="294">
        <v>194.2036257267988</v>
      </c>
      <c r="P126" s="294">
        <v>212.82529349234659</v>
      </c>
      <c r="Q126" s="294">
        <v>191.86434106617509</v>
      </c>
      <c r="R126" s="294">
        <v>207.4873926911346</v>
      </c>
      <c r="S126" s="294">
        <v>188.82756016447689</v>
      </c>
      <c r="T126" s="294">
        <v>204.9741799714279</v>
      </c>
      <c r="U126" s="294">
        <v>196.54748973214311</v>
      </c>
      <c r="V126" s="294">
        <v>179.93643291940879</v>
      </c>
      <c r="W126" s="294">
        <v>186.25072296773399</v>
      </c>
      <c r="X126" s="294">
        <v>131.40586385098669</v>
      </c>
      <c r="Y126" s="294">
        <v>256.25529133917757</v>
      </c>
      <c r="DA126" s="70" t="s">
        <v>603</v>
      </c>
    </row>
    <row r="127" spans="1:105" ht="12" customHeight="1" x14ac:dyDescent="0.25">
      <c r="A127" s="60" t="s">
        <v>604</v>
      </c>
      <c r="B127" s="262">
        <v>256.23923034946381</v>
      </c>
      <c r="C127" s="262">
        <v>168.13933941277011</v>
      </c>
      <c r="D127" s="262">
        <v>183.83149098007141</v>
      </c>
      <c r="E127" s="262">
        <v>96.570294155631444</v>
      </c>
      <c r="F127" s="262">
        <v>99.321977103039359</v>
      </c>
      <c r="G127" s="262">
        <v>152.2610823556561</v>
      </c>
      <c r="H127" s="262">
        <v>69.875914198314007</v>
      </c>
      <c r="I127" s="262">
        <v>58.065064676981379</v>
      </c>
      <c r="J127" s="262">
        <v>52.358057537439429</v>
      </c>
      <c r="K127" s="262">
        <v>105.36403096105811</v>
      </c>
      <c r="L127" s="262">
        <v>44.115753960821927</v>
      </c>
      <c r="M127" s="262">
        <v>63.706283918583239</v>
      </c>
      <c r="N127" s="262">
        <v>76.283957686999372</v>
      </c>
      <c r="O127" s="262">
        <v>80.168411510862569</v>
      </c>
      <c r="P127" s="262">
        <v>79.65588650048899</v>
      </c>
      <c r="Q127" s="262">
        <v>77.393522358962571</v>
      </c>
      <c r="R127" s="262">
        <v>86.55226434537532</v>
      </c>
      <c r="S127" s="262">
        <v>79.07593048940214</v>
      </c>
      <c r="T127" s="262">
        <v>102.8039126424619</v>
      </c>
      <c r="U127" s="262">
        <v>91.51580165699373</v>
      </c>
      <c r="V127" s="262">
        <v>72.075271947668284</v>
      </c>
      <c r="W127" s="262">
        <v>90.489111512219367</v>
      </c>
      <c r="X127" s="262">
        <v>60.215958926566252</v>
      </c>
      <c r="Y127" s="262">
        <v>58.492700877216869</v>
      </c>
      <c r="DA127" s="72" t="s">
        <v>605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53.021625324550627</v>
      </c>
      <c r="E128" s="230">
        <v>0</v>
      </c>
      <c r="F128" s="230">
        <v>0</v>
      </c>
      <c r="G128" s="230">
        <v>47.499524000015072</v>
      </c>
      <c r="H128" s="230">
        <v>1.7506490681990241</v>
      </c>
      <c r="I128" s="230">
        <v>0.71557299569104049</v>
      </c>
      <c r="J128" s="230">
        <v>1.1719100192190639</v>
      </c>
      <c r="K128" s="230">
        <v>1.5398557937788591</v>
      </c>
      <c r="L128" s="230">
        <v>0.32740251712072188</v>
      </c>
      <c r="M128" s="230">
        <v>0.69071814275610632</v>
      </c>
      <c r="N128" s="230">
        <v>0.54906671024368614</v>
      </c>
      <c r="O128" s="230">
        <v>2.1592610104719712</v>
      </c>
      <c r="P128" s="230">
        <v>1.7510759846961561</v>
      </c>
      <c r="Q128" s="230">
        <v>0</v>
      </c>
      <c r="R128" s="230">
        <v>0.81573553090220763</v>
      </c>
      <c r="S128" s="230">
        <v>2.359280511882348E-2</v>
      </c>
      <c r="T128" s="230">
        <v>6.0326128035927032E-2</v>
      </c>
      <c r="U128" s="230">
        <v>3.0311755264145659E-2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606</v>
      </c>
    </row>
    <row r="129" spans="1:105" ht="12" customHeight="1" x14ac:dyDescent="0.25">
      <c r="A129" s="59" t="s">
        <v>31</v>
      </c>
      <c r="B129" s="230">
        <v>88.848099319368288</v>
      </c>
      <c r="C129" s="230">
        <v>3.510056110301278</v>
      </c>
      <c r="D129" s="230">
        <v>2.896982980529037</v>
      </c>
      <c r="E129" s="230">
        <v>2.6409865502510339</v>
      </c>
      <c r="F129" s="230">
        <v>3.9157892410558248</v>
      </c>
      <c r="G129" s="230">
        <v>3.8539202799088219</v>
      </c>
      <c r="H129" s="230">
        <v>2.3609592100086809</v>
      </c>
      <c r="I129" s="230">
        <v>2.65343407595909</v>
      </c>
      <c r="J129" s="230">
        <v>2.6145230681336011</v>
      </c>
      <c r="K129" s="230">
        <v>2.5806800452952809</v>
      </c>
      <c r="L129" s="230">
        <v>1.819780287858161</v>
      </c>
      <c r="M129" s="230">
        <v>1.769378670140348</v>
      </c>
      <c r="N129" s="230">
        <v>1.8566920642543621</v>
      </c>
      <c r="O129" s="230">
        <v>1.5488164297092739</v>
      </c>
      <c r="P129" s="230">
        <v>1.253452174213799</v>
      </c>
      <c r="Q129" s="230">
        <v>0.70474828478148455</v>
      </c>
      <c r="R129" s="230">
        <v>0.79260426790429206</v>
      </c>
      <c r="S129" s="230">
        <v>0.46473476094868632</v>
      </c>
      <c r="T129" s="230">
        <v>0.62455591887195827</v>
      </c>
      <c r="U129" s="230">
        <v>0.88915098343367471</v>
      </c>
      <c r="V129" s="230">
        <v>0.43206076002391269</v>
      </c>
      <c r="W129" s="230">
        <v>1.0277445887599821</v>
      </c>
      <c r="X129" s="230">
        <v>0.60199480362008939</v>
      </c>
      <c r="Y129" s="230">
        <v>0.42190754778163031</v>
      </c>
      <c r="DA129" s="71" t="s">
        <v>607</v>
      </c>
    </row>
    <row r="130" spans="1:105" ht="12" customHeight="1" x14ac:dyDescent="0.25">
      <c r="A130" s="59" t="s">
        <v>159</v>
      </c>
      <c r="B130" s="230">
        <v>3.6911877383629079</v>
      </c>
      <c r="C130" s="230">
        <v>3.9737712431633989</v>
      </c>
      <c r="D130" s="230">
        <v>2.9974845338882461</v>
      </c>
      <c r="E130" s="230">
        <v>3.656805130390298</v>
      </c>
      <c r="F130" s="230">
        <v>3.0120035054386949</v>
      </c>
      <c r="G130" s="230">
        <v>2.9621050583735959</v>
      </c>
      <c r="H130" s="230">
        <v>2.179677737928345</v>
      </c>
      <c r="I130" s="230">
        <v>1.6964078016095849</v>
      </c>
      <c r="J130" s="230">
        <v>1.379489998800002</v>
      </c>
      <c r="K130" s="230">
        <v>2.0834831368996092</v>
      </c>
      <c r="L130" s="230">
        <v>1.1204401605616039</v>
      </c>
      <c r="M130" s="230">
        <v>1.182972327843985</v>
      </c>
      <c r="N130" s="230">
        <v>1.392177586148434</v>
      </c>
      <c r="O130" s="230">
        <v>1.384415802957861</v>
      </c>
      <c r="P130" s="230">
        <v>1.277492933598732</v>
      </c>
      <c r="Q130" s="230">
        <v>1.084038672374418</v>
      </c>
      <c r="R130" s="230">
        <v>1.3284332186065739</v>
      </c>
      <c r="S130" s="230">
        <v>1.090481642970607</v>
      </c>
      <c r="T130" s="230">
        <v>1.2435145452478631</v>
      </c>
      <c r="U130" s="230">
        <v>1.656456587303448</v>
      </c>
      <c r="V130" s="230">
        <v>1.3518039298393789</v>
      </c>
      <c r="W130" s="230">
        <v>1.50004815214882</v>
      </c>
      <c r="X130" s="230">
        <v>1.1661889737435831</v>
      </c>
      <c r="Y130" s="230">
        <v>1.2792371786311481</v>
      </c>
      <c r="DA130" s="71" t="s">
        <v>608</v>
      </c>
    </row>
    <row r="131" spans="1:105" ht="12" customHeight="1" x14ac:dyDescent="0.25">
      <c r="A131" s="59" t="s">
        <v>32</v>
      </c>
      <c r="B131" s="230">
        <v>19.994072875705822</v>
      </c>
      <c r="C131" s="230">
        <v>22.448524052977081</v>
      </c>
      <c r="D131" s="230">
        <v>16.489152651297271</v>
      </c>
      <c r="E131" s="230">
        <v>12.979472820796939</v>
      </c>
      <c r="F131" s="230">
        <v>12.541195430730379</v>
      </c>
      <c r="G131" s="230">
        <v>14.12286099581471</v>
      </c>
      <c r="H131" s="230">
        <v>9.3609038167543783</v>
      </c>
      <c r="I131" s="230">
        <v>7.433380934253484</v>
      </c>
      <c r="J131" s="230">
        <v>5.9726194858226318</v>
      </c>
      <c r="K131" s="230">
        <v>8.3615477503755038</v>
      </c>
      <c r="L131" s="230">
        <v>2.154046762970923</v>
      </c>
      <c r="M131" s="230">
        <v>1.3040464971780801</v>
      </c>
      <c r="N131" s="230">
        <v>1.373235219271747</v>
      </c>
      <c r="O131" s="230">
        <v>2.57841037667297</v>
      </c>
      <c r="P131" s="230">
        <v>1.3561414852504361</v>
      </c>
      <c r="Q131" s="230">
        <v>1.051831445937446</v>
      </c>
      <c r="R131" s="230">
        <v>1.2224644584115949</v>
      </c>
      <c r="S131" s="230">
        <v>1.2530861907711861</v>
      </c>
      <c r="T131" s="230">
        <v>1.4516377064527921</v>
      </c>
      <c r="U131" s="230">
        <v>0.9475147216565919</v>
      </c>
      <c r="V131" s="230">
        <v>0.28378654630319888</v>
      </c>
      <c r="W131" s="230">
        <v>1.6055609360564341E-2</v>
      </c>
      <c r="X131" s="230">
        <v>0.22704053247781861</v>
      </c>
      <c r="Y131" s="230">
        <v>0.38852487754881732</v>
      </c>
      <c r="DA131" s="71" t="s">
        <v>609</v>
      </c>
    </row>
    <row r="132" spans="1:105" ht="12" customHeight="1" x14ac:dyDescent="0.25">
      <c r="A132" s="59" t="s">
        <v>35</v>
      </c>
      <c r="B132" s="230">
        <v>143.70587041602681</v>
      </c>
      <c r="C132" s="230">
        <v>138.20698800632829</v>
      </c>
      <c r="D132" s="230">
        <v>108.42624548980621</v>
      </c>
      <c r="E132" s="230">
        <v>77.293029654193177</v>
      </c>
      <c r="F132" s="230">
        <v>79.852988925814458</v>
      </c>
      <c r="G132" s="230">
        <v>83.822672021543909</v>
      </c>
      <c r="H132" s="230">
        <v>54.223724365423571</v>
      </c>
      <c r="I132" s="230">
        <v>45.566268869468182</v>
      </c>
      <c r="J132" s="230">
        <v>41.219514965464128</v>
      </c>
      <c r="K132" s="230">
        <v>90.798464234708888</v>
      </c>
      <c r="L132" s="230">
        <v>38.694084232310523</v>
      </c>
      <c r="M132" s="230">
        <v>58.759168280664717</v>
      </c>
      <c r="N132" s="230">
        <v>71.112786107081149</v>
      </c>
      <c r="O132" s="230">
        <v>72.497507891050489</v>
      </c>
      <c r="P132" s="230">
        <v>74.017723922729871</v>
      </c>
      <c r="Q132" s="230">
        <v>74.552903955869226</v>
      </c>
      <c r="R132" s="230">
        <v>82.393026869550653</v>
      </c>
      <c r="S132" s="230">
        <v>76.244035089592842</v>
      </c>
      <c r="T132" s="230">
        <v>99.423878343853403</v>
      </c>
      <c r="U132" s="230">
        <v>87.992367609335872</v>
      </c>
      <c r="V132" s="230">
        <v>70.007620711501787</v>
      </c>
      <c r="W132" s="230">
        <v>87.945263161949995</v>
      </c>
      <c r="X132" s="230">
        <v>58.220734616724762</v>
      </c>
      <c r="Y132" s="230">
        <v>56.403031273255273</v>
      </c>
      <c r="DA132" s="71" t="s">
        <v>610</v>
      </c>
    </row>
    <row r="133" spans="1:105" ht="12" customHeight="1" x14ac:dyDescent="0.25">
      <c r="A133" s="60" t="s">
        <v>611</v>
      </c>
      <c r="B133" s="262">
        <v>145.38187024581029</v>
      </c>
      <c r="C133" s="262">
        <v>180.07512723383709</v>
      </c>
      <c r="D133" s="262">
        <v>161.8628450653554</v>
      </c>
      <c r="E133" s="262">
        <v>171.07864347713709</v>
      </c>
      <c r="F133" s="262">
        <v>168.52422610261141</v>
      </c>
      <c r="G133" s="262">
        <v>129.71897808885021</v>
      </c>
      <c r="H133" s="262">
        <v>110.8066785020885</v>
      </c>
      <c r="I133" s="262">
        <v>117.2470771528338</v>
      </c>
      <c r="J133" s="262">
        <v>84.708562173475229</v>
      </c>
      <c r="K133" s="262">
        <v>88.859682263142986</v>
      </c>
      <c r="L133" s="262">
        <v>93.852954960109173</v>
      </c>
      <c r="M133" s="262">
        <v>117.7355349495927</v>
      </c>
      <c r="N133" s="262">
        <v>113.6335275168303</v>
      </c>
      <c r="O133" s="262">
        <v>114.03521421593619</v>
      </c>
      <c r="P133" s="262">
        <v>133.16940699185761</v>
      </c>
      <c r="Q133" s="262">
        <v>114.4708187072125</v>
      </c>
      <c r="R133" s="262">
        <v>120.9351283457592</v>
      </c>
      <c r="S133" s="262">
        <v>109.7516296750748</v>
      </c>
      <c r="T133" s="262">
        <v>102.17026732896601</v>
      </c>
      <c r="U133" s="262">
        <v>105.0316880751494</v>
      </c>
      <c r="V133" s="262">
        <v>107.8611609717405</v>
      </c>
      <c r="W133" s="262">
        <v>95.76161145551464</v>
      </c>
      <c r="X133" s="262">
        <v>71.189904924420404</v>
      </c>
      <c r="Y133" s="262">
        <v>197.76259046196071</v>
      </c>
      <c r="DA133" s="72" t="s">
        <v>612</v>
      </c>
    </row>
    <row r="134" spans="1:105" ht="12" customHeight="1" x14ac:dyDescent="0.25">
      <c r="A134" s="57" t="s">
        <v>613</v>
      </c>
      <c r="B134" s="294">
        <v>205.79659610371669</v>
      </c>
      <c r="C134" s="294">
        <v>178.4302464281086</v>
      </c>
      <c r="D134" s="294">
        <v>168.5444463359253</v>
      </c>
      <c r="E134" s="294">
        <v>137.14727695820631</v>
      </c>
      <c r="F134" s="294">
        <v>137.24835875736341</v>
      </c>
      <c r="G134" s="294">
        <v>136.82429480434979</v>
      </c>
      <c r="H134" s="294">
        <v>92.37159638241468</v>
      </c>
      <c r="I134" s="294">
        <v>89.757254115947688</v>
      </c>
      <c r="J134" s="294">
        <v>70.100801460634216</v>
      </c>
      <c r="K134" s="294">
        <v>99.296249074569275</v>
      </c>
      <c r="L134" s="294">
        <v>70.663062839861695</v>
      </c>
      <c r="M134" s="294">
        <v>92.894390170753894</v>
      </c>
      <c r="N134" s="294">
        <v>97.246439781293503</v>
      </c>
      <c r="O134" s="294">
        <v>99.221056240913853</v>
      </c>
      <c r="P134" s="294">
        <v>108.8323261810597</v>
      </c>
      <c r="Q134" s="294">
        <v>98.314128034053766</v>
      </c>
      <c r="R134" s="294">
        <v>106.2053862030138</v>
      </c>
      <c r="S134" s="294">
        <v>96.754686061483397</v>
      </c>
      <c r="T134" s="294">
        <v>105.0229065470697</v>
      </c>
      <c r="U134" s="294">
        <v>100.70933137906449</v>
      </c>
      <c r="V134" s="294">
        <v>92.202091361667925</v>
      </c>
      <c r="W134" s="294">
        <v>95.437627036538771</v>
      </c>
      <c r="X134" s="294">
        <v>67.334309498477808</v>
      </c>
      <c r="Y134" s="294">
        <v>131.3090039666844</v>
      </c>
      <c r="DA134" s="70" t="s">
        <v>614</v>
      </c>
    </row>
    <row r="135" spans="1:105" ht="12" customHeight="1" x14ac:dyDescent="0.25">
      <c r="A135" s="60" t="s">
        <v>615</v>
      </c>
      <c r="B135" s="262">
        <v>131.30077407784569</v>
      </c>
      <c r="C135" s="262">
        <v>86.157086046994309</v>
      </c>
      <c r="D135" s="262">
        <v>75.330823730993998</v>
      </c>
      <c r="E135" s="262">
        <v>49.484048005712388</v>
      </c>
      <c r="F135" s="262">
        <v>50.894051074011969</v>
      </c>
      <c r="G135" s="262">
        <v>61.130559328998331</v>
      </c>
      <c r="H135" s="262">
        <v>35.168899226730403</v>
      </c>
      <c r="I135" s="262">
        <v>29.482440191298551</v>
      </c>
      <c r="J135" s="262">
        <v>26.404191692598111</v>
      </c>
      <c r="K135" s="262">
        <v>53.503969117363958</v>
      </c>
      <c r="L135" s="262">
        <v>22.48030849578269</v>
      </c>
      <c r="M135" s="262">
        <v>32.385930323616819</v>
      </c>
      <c r="N135" s="262">
        <v>38.892168891210098</v>
      </c>
      <c r="O135" s="262">
        <v>40.303969973491917</v>
      </c>
      <c r="P135" s="262">
        <v>40.168628121627933</v>
      </c>
      <c r="Q135" s="262">
        <v>39.657586312930889</v>
      </c>
      <c r="R135" s="262">
        <v>44.058683612273498</v>
      </c>
      <c r="S135" s="262">
        <v>40.511246781754132</v>
      </c>
      <c r="T135" s="262">
        <v>52.658372688954763</v>
      </c>
      <c r="U135" s="262">
        <v>46.883649631755539</v>
      </c>
      <c r="V135" s="262">
        <v>36.932436089874031</v>
      </c>
      <c r="W135" s="262">
        <v>46.367960015205249</v>
      </c>
      <c r="X135" s="262">
        <v>30.855548575114788</v>
      </c>
      <c r="Y135" s="262">
        <v>29.972525645695029</v>
      </c>
      <c r="DA135" s="72" t="s">
        <v>616</v>
      </c>
    </row>
    <row r="136" spans="1:105" ht="12" customHeight="1" x14ac:dyDescent="0.25">
      <c r="A136" s="59" t="s">
        <v>31</v>
      </c>
      <c r="B136" s="297">
        <v>45.527081079927953</v>
      </c>
      <c r="C136" s="297">
        <v>1.7986047012031789</v>
      </c>
      <c r="D136" s="297">
        <v>1.668315406978726</v>
      </c>
      <c r="E136" s="297">
        <v>1.353280596043851</v>
      </c>
      <c r="F136" s="297">
        <v>2.0065083624202571</v>
      </c>
      <c r="G136" s="297">
        <v>2.248843049092637</v>
      </c>
      <c r="H136" s="297">
        <v>1.2188185451701341</v>
      </c>
      <c r="I136" s="297">
        <v>1.364087268301613</v>
      </c>
      <c r="J136" s="297">
        <v>1.34869240259087</v>
      </c>
      <c r="K136" s="297">
        <v>1.3299082340197741</v>
      </c>
      <c r="L136" s="297">
        <v>0.93424897071525426</v>
      </c>
      <c r="M136" s="297">
        <v>0.90934634358612065</v>
      </c>
      <c r="N136" s="297">
        <v>0.95346781926592949</v>
      </c>
      <c r="O136" s="297">
        <v>0.80020677673116059</v>
      </c>
      <c r="P136" s="297">
        <v>0.64629454742121772</v>
      </c>
      <c r="Q136" s="297">
        <v>0.36112345168865578</v>
      </c>
      <c r="R136" s="297">
        <v>0.40730714378347749</v>
      </c>
      <c r="S136" s="297">
        <v>0.23815848006977791</v>
      </c>
      <c r="T136" s="297">
        <v>0.32009879601034202</v>
      </c>
      <c r="U136" s="297">
        <v>0.45566398804677732</v>
      </c>
      <c r="V136" s="297">
        <v>0.22139432811452309</v>
      </c>
      <c r="W136" s="297">
        <v>0.52663153832636855</v>
      </c>
      <c r="X136" s="297">
        <v>0.30847104714746038</v>
      </c>
      <c r="Y136" s="297">
        <v>0.21619167188982949</v>
      </c>
      <c r="DA136" s="71" t="s">
        <v>617</v>
      </c>
    </row>
    <row r="137" spans="1:105" ht="12" customHeight="1" x14ac:dyDescent="0.25">
      <c r="A137" s="59" t="s">
        <v>159</v>
      </c>
      <c r="B137" s="297">
        <v>1.891419228245105</v>
      </c>
      <c r="C137" s="297">
        <v>2.0362191984578342</v>
      </c>
      <c r="D137" s="297">
        <v>1.7261922709511339</v>
      </c>
      <c r="E137" s="297">
        <v>1.8738010710430939</v>
      </c>
      <c r="F137" s="297">
        <v>1.5433951750866739</v>
      </c>
      <c r="G137" s="297">
        <v>1.728450224030893</v>
      </c>
      <c r="H137" s="297">
        <v>1.1252340312443541</v>
      </c>
      <c r="I137" s="297">
        <v>0.87209563824823677</v>
      </c>
      <c r="J137" s="297">
        <v>0.71160499729680737</v>
      </c>
      <c r="K137" s="297">
        <v>1.073686520828312</v>
      </c>
      <c r="L137" s="297">
        <v>0.57521782917251885</v>
      </c>
      <c r="M137" s="297">
        <v>0.60797136251402972</v>
      </c>
      <c r="N137" s="297">
        <v>0.71492551331010779</v>
      </c>
      <c r="O137" s="297">
        <v>0.71526804990604254</v>
      </c>
      <c r="P137" s="297">
        <v>0.65869024310549318</v>
      </c>
      <c r="Q137" s="297">
        <v>0.55547745994616815</v>
      </c>
      <c r="R137" s="297">
        <v>0.682661401014651</v>
      </c>
      <c r="S137" s="297">
        <v>0.55882940648493817</v>
      </c>
      <c r="T137" s="297">
        <v>0.63732885515539139</v>
      </c>
      <c r="U137" s="297">
        <v>0.84888576705189789</v>
      </c>
      <c r="V137" s="297">
        <v>0.69268434090797137</v>
      </c>
      <c r="W137" s="297">
        <v>0.76864687449524394</v>
      </c>
      <c r="X137" s="297">
        <v>0.59757249022622705</v>
      </c>
      <c r="Y137" s="297">
        <v>0.65550006357088864</v>
      </c>
      <c r="DA137" s="71" t="s">
        <v>618</v>
      </c>
    </row>
    <row r="138" spans="1:105" ht="12" customHeight="1" x14ac:dyDescent="0.25">
      <c r="A138" s="59" t="s">
        <v>32</v>
      </c>
      <c r="B138" s="297">
        <v>10.24525886207466</v>
      </c>
      <c r="C138" s="297">
        <v>11.50295597220286</v>
      </c>
      <c r="D138" s="297">
        <v>9.4957780563694367</v>
      </c>
      <c r="E138" s="297">
        <v>6.6508739749520656</v>
      </c>
      <c r="F138" s="297">
        <v>6.426294153594994</v>
      </c>
      <c r="G138" s="297">
        <v>8.2409846278633552</v>
      </c>
      <c r="H138" s="297">
        <v>4.8324609434367014</v>
      </c>
      <c r="I138" s="297">
        <v>3.8213801445909601</v>
      </c>
      <c r="J138" s="297">
        <v>3.0809544663323489</v>
      </c>
      <c r="K138" s="297">
        <v>4.3089770940982914</v>
      </c>
      <c r="L138" s="297">
        <v>1.1058565611493001</v>
      </c>
      <c r="M138" s="297">
        <v>0.67019566477599457</v>
      </c>
      <c r="N138" s="297">
        <v>0.70519803206248188</v>
      </c>
      <c r="O138" s="297">
        <v>1.332153647798626</v>
      </c>
      <c r="P138" s="297">
        <v>0.69924235282356384</v>
      </c>
      <c r="Q138" s="297">
        <v>0.53897400043956711</v>
      </c>
      <c r="R138" s="297">
        <v>0.62820568484822592</v>
      </c>
      <c r="S138" s="297">
        <v>0.64215790955960994</v>
      </c>
      <c r="T138" s="297">
        <v>0.7439966030872176</v>
      </c>
      <c r="U138" s="297">
        <v>0.48557370440706538</v>
      </c>
      <c r="V138" s="297">
        <v>0.1454164264842297</v>
      </c>
      <c r="W138" s="297">
        <v>8.2271318660242562E-3</v>
      </c>
      <c r="X138" s="297">
        <v>0.1163389291355878</v>
      </c>
      <c r="Y138" s="297">
        <v>0.19908589758518469</v>
      </c>
      <c r="DA138" s="71" t="s">
        <v>619</v>
      </c>
    </row>
    <row r="139" spans="1:105" ht="12" customHeight="1" x14ac:dyDescent="0.25">
      <c r="A139" s="59" t="s">
        <v>35</v>
      </c>
      <c r="B139" s="297">
        <v>73.637014907597973</v>
      </c>
      <c r="C139" s="297">
        <v>70.819306175130436</v>
      </c>
      <c r="D139" s="297">
        <v>62.440537996694701</v>
      </c>
      <c r="E139" s="297">
        <v>39.606092363673383</v>
      </c>
      <c r="F139" s="297">
        <v>40.917853382910053</v>
      </c>
      <c r="G139" s="297">
        <v>48.912281428011447</v>
      </c>
      <c r="H139" s="297">
        <v>27.992385706879212</v>
      </c>
      <c r="I139" s="297">
        <v>23.42487714015774</v>
      </c>
      <c r="J139" s="297">
        <v>21.26293982637808</v>
      </c>
      <c r="K139" s="297">
        <v>46.791397268417583</v>
      </c>
      <c r="L139" s="297">
        <v>19.86498513474562</v>
      </c>
      <c r="M139" s="297">
        <v>30.198416952740679</v>
      </c>
      <c r="N139" s="297">
        <v>36.518577526571583</v>
      </c>
      <c r="O139" s="297">
        <v>37.456341499056087</v>
      </c>
      <c r="P139" s="297">
        <v>38.164400978277648</v>
      </c>
      <c r="Q139" s="297">
        <v>38.202011400856499</v>
      </c>
      <c r="R139" s="297">
        <v>42.340509382627147</v>
      </c>
      <c r="S139" s="297">
        <v>39.072100985639807</v>
      </c>
      <c r="T139" s="297">
        <v>50.956948434701808</v>
      </c>
      <c r="U139" s="297">
        <v>45.093526172249803</v>
      </c>
      <c r="V139" s="297">
        <v>35.872940994367298</v>
      </c>
      <c r="W139" s="297">
        <v>45.06445447051761</v>
      </c>
      <c r="X139" s="297">
        <v>29.833166108605511</v>
      </c>
      <c r="Y139" s="297">
        <v>28.901748012649129</v>
      </c>
      <c r="DA139" s="71" t="s">
        <v>620</v>
      </c>
    </row>
    <row r="140" spans="1:105" ht="12" customHeight="1" x14ac:dyDescent="0.25">
      <c r="A140" s="60" t="s">
        <v>621</v>
      </c>
      <c r="B140" s="262">
        <v>74.495822025871007</v>
      </c>
      <c r="C140" s="262">
        <v>92.27316038111428</v>
      </c>
      <c r="D140" s="262">
        <v>93.213622604931317</v>
      </c>
      <c r="E140" s="262">
        <v>87.663228952493924</v>
      </c>
      <c r="F140" s="262">
        <v>86.354307683351422</v>
      </c>
      <c r="G140" s="262">
        <v>75.693735475351474</v>
      </c>
      <c r="H140" s="262">
        <v>57.202697155684277</v>
      </c>
      <c r="I140" s="262">
        <v>60.274813924649138</v>
      </c>
      <c r="J140" s="262">
        <v>43.696609768036097</v>
      </c>
      <c r="K140" s="262">
        <v>45.792279957205317</v>
      </c>
      <c r="L140" s="262">
        <v>48.182754344079001</v>
      </c>
      <c r="M140" s="262">
        <v>60.508459847137082</v>
      </c>
      <c r="N140" s="262">
        <v>58.354270890083413</v>
      </c>
      <c r="O140" s="262">
        <v>58.917086267421929</v>
      </c>
      <c r="P140" s="262">
        <v>68.663698059431781</v>
      </c>
      <c r="Q140" s="262">
        <v>58.656541721122878</v>
      </c>
      <c r="R140" s="262">
        <v>62.146702590740283</v>
      </c>
      <c r="S140" s="262">
        <v>56.243439279729273</v>
      </c>
      <c r="T140" s="262">
        <v>52.364533858114982</v>
      </c>
      <c r="U140" s="262">
        <v>53.82568174730892</v>
      </c>
      <c r="V140" s="262">
        <v>55.269655271793901</v>
      </c>
      <c r="W140" s="262">
        <v>49.06966702133353</v>
      </c>
      <c r="X140" s="262">
        <v>36.478760923363012</v>
      </c>
      <c r="Y140" s="262">
        <v>101.3364783209893</v>
      </c>
      <c r="DA140" s="72" t="s">
        <v>622</v>
      </c>
    </row>
    <row r="141" spans="1:105" ht="12" customHeight="1" x14ac:dyDescent="0.25">
      <c r="A141" s="57" t="s">
        <v>623</v>
      </c>
      <c r="B141" s="261">
        <f t="shared" ref="B141:Y141" si="2">B142+B146+B157</f>
        <v>73.217233906750906</v>
      </c>
      <c r="C141" s="261">
        <f t="shared" si="2"/>
        <v>63.101097117073024</v>
      </c>
      <c r="D141" s="261">
        <f t="shared" si="2"/>
        <v>64.195027856181269</v>
      </c>
      <c r="E141" s="261">
        <f t="shared" si="2"/>
        <v>46.810804320856157</v>
      </c>
      <c r="F141" s="261">
        <f t="shared" si="2"/>
        <v>47.176371362020376</v>
      </c>
      <c r="G141" s="261">
        <f t="shared" si="2"/>
        <v>56.324291717230224</v>
      </c>
      <c r="H141" s="261">
        <f t="shared" si="2"/>
        <v>31.244704092004977</v>
      </c>
      <c r="I141" s="261">
        <f t="shared" si="2"/>
        <v>29.413452736653731</v>
      </c>
      <c r="J141" s="261">
        <f t="shared" si="2"/>
        <v>23.347381169504846</v>
      </c>
      <c r="K141" s="261">
        <f t="shared" si="2"/>
        <v>35.445815163404625</v>
      </c>
      <c r="L141" s="261">
        <f t="shared" si="2"/>
        <v>23.134198661593164</v>
      </c>
      <c r="M141" s="261">
        <f t="shared" si="2"/>
        <v>32.020778298676547</v>
      </c>
      <c r="N141" s="261">
        <f t="shared" si="2"/>
        <v>33.950391702152608</v>
      </c>
      <c r="O141" s="261">
        <f t="shared" si="2"/>
        <v>34.919130788086051</v>
      </c>
      <c r="P141" s="261">
        <f t="shared" si="2"/>
        <v>37.637579910004746</v>
      </c>
      <c r="Q141" s="261">
        <f t="shared" si="2"/>
        <v>34.944963986190466</v>
      </c>
      <c r="R141" s="261">
        <f t="shared" si="2"/>
        <v>37.8326059068918</v>
      </c>
      <c r="S141" s="261">
        <f t="shared" si="2"/>
        <v>34.33803408762536</v>
      </c>
      <c r="T141" s="261">
        <f t="shared" si="2"/>
        <v>37.794469388361748</v>
      </c>
      <c r="U141" s="261">
        <f t="shared" si="2"/>
        <v>37.626658399566907</v>
      </c>
      <c r="V141" s="261">
        <f t="shared" si="2"/>
        <v>36.04982213858932</v>
      </c>
      <c r="W141" s="261">
        <f t="shared" si="2"/>
        <v>36.756279669744593</v>
      </c>
      <c r="X141" s="261">
        <f t="shared" si="2"/>
        <v>25.279429597147612</v>
      </c>
      <c r="Y141" s="261">
        <f t="shared" si="2"/>
        <v>39.165099505840203</v>
      </c>
      <c r="DA141" s="70"/>
    </row>
    <row r="142" spans="1:105" ht="12" customHeight="1" x14ac:dyDescent="0.25">
      <c r="A142" s="60" t="s">
        <v>624</v>
      </c>
      <c r="B142" s="262">
        <v>10.19335467130345</v>
      </c>
      <c r="C142" s="262">
        <v>6.3693913263349966</v>
      </c>
      <c r="D142" s="262">
        <v>5.5697432582026449</v>
      </c>
      <c r="E142" s="262">
        <v>3.6099782295973188</v>
      </c>
      <c r="F142" s="262">
        <v>3.7408023031809128</v>
      </c>
      <c r="G142" s="262">
        <v>4.4924788863947009</v>
      </c>
      <c r="H142" s="262">
        <v>2.5675306253596091</v>
      </c>
      <c r="I142" s="262">
        <v>2.155540500105904</v>
      </c>
      <c r="J142" s="262">
        <v>1.960260519085268</v>
      </c>
      <c r="K142" s="262">
        <v>4.1197043241575129</v>
      </c>
      <c r="L142" s="262">
        <v>1.750565232238863</v>
      </c>
      <c r="M142" s="262">
        <v>2.5770660387418758</v>
      </c>
      <c r="N142" s="262">
        <v>3.1022905365875171</v>
      </c>
      <c r="O142" s="262">
        <v>3.1825200116834749</v>
      </c>
      <c r="P142" s="262">
        <v>3.2041168343168289</v>
      </c>
      <c r="Q142" s="262">
        <v>3.1724736457324729</v>
      </c>
      <c r="R142" s="262">
        <v>3.5234737931223421</v>
      </c>
      <c r="S142" s="262">
        <v>3.2363706319592618</v>
      </c>
      <c r="T142" s="262">
        <v>4.2155400918658872</v>
      </c>
      <c r="U142" s="262">
        <v>3.7604686283334678</v>
      </c>
      <c r="V142" s="262">
        <v>2.9735264827113901</v>
      </c>
      <c r="W142" s="262">
        <v>3.7426836869043099</v>
      </c>
      <c r="X142" s="262">
        <v>2.4849317216812041</v>
      </c>
      <c r="Y142" s="262">
        <v>2.4073392854695328</v>
      </c>
      <c r="DA142" s="72" t="s">
        <v>625</v>
      </c>
    </row>
    <row r="143" spans="1:105" ht="12" customHeight="1" x14ac:dyDescent="0.25">
      <c r="A143" s="59" t="s">
        <v>31</v>
      </c>
      <c r="B143" s="230">
        <v>3.83356085651879</v>
      </c>
      <c r="C143" s="230">
        <v>0.15345456670477289</v>
      </c>
      <c r="D143" s="230">
        <v>0.14114197682036239</v>
      </c>
      <c r="E143" s="230">
        <v>0.11405443562847881</v>
      </c>
      <c r="F143" s="230">
        <v>0.1687953614779063</v>
      </c>
      <c r="G143" s="230">
        <v>0.19101836182183091</v>
      </c>
      <c r="H143" s="230">
        <v>0.1031549555111715</v>
      </c>
      <c r="I143" s="230">
        <v>0.1145839395235823</v>
      </c>
      <c r="J143" s="230">
        <v>0.1133542674004019</v>
      </c>
      <c r="K143" s="230">
        <v>0.1113696430692144</v>
      </c>
      <c r="L143" s="230">
        <v>7.6514886622149933E-2</v>
      </c>
      <c r="M143" s="230">
        <v>7.3889052381028594E-2</v>
      </c>
      <c r="N143" s="230">
        <v>7.7459251836437856E-2</v>
      </c>
      <c r="O143" s="230">
        <v>6.5346558629670023E-2</v>
      </c>
      <c r="P143" s="230">
        <v>5.2466061961273583E-2</v>
      </c>
      <c r="Q143" s="230">
        <v>2.9286689011010121E-2</v>
      </c>
      <c r="R143" s="230">
        <v>3.3044445176744049E-2</v>
      </c>
      <c r="S143" s="230">
        <v>1.9332498746602509E-2</v>
      </c>
      <c r="T143" s="230">
        <v>2.5992594145939012E-2</v>
      </c>
      <c r="U143" s="230">
        <v>3.6930629080272392E-2</v>
      </c>
      <c r="V143" s="230">
        <v>1.7895494220364551E-2</v>
      </c>
      <c r="W143" s="230">
        <v>4.2515673514843873E-2</v>
      </c>
      <c r="X143" s="230">
        <v>2.4936538678287309E-2</v>
      </c>
      <c r="Y143" s="230">
        <v>1.7480234374490311E-2</v>
      </c>
      <c r="DA143" s="71" t="s">
        <v>626</v>
      </c>
    </row>
    <row r="144" spans="1:105" ht="12" customHeight="1" x14ac:dyDescent="0.25">
      <c r="A144" s="59" t="s">
        <v>159</v>
      </c>
      <c r="B144" s="230">
        <v>0.15926500326119489</v>
      </c>
      <c r="C144" s="230">
        <v>0.17372752034188599</v>
      </c>
      <c r="D144" s="230">
        <v>0.1460384460126134</v>
      </c>
      <c r="E144" s="230">
        <v>0.15792388087336029</v>
      </c>
      <c r="F144" s="230">
        <v>0.12983646186641071</v>
      </c>
      <c r="G144" s="230">
        <v>0.1468158173235668</v>
      </c>
      <c r="H144" s="230">
        <v>9.5234411137438732E-2</v>
      </c>
      <c r="I144" s="230">
        <v>7.3256422953227651E-2</v>
      </c>
      <c r="J144" s="230">
        <v>5.9808643536575223E-2</v>
      </c>
      <c r="K144" s="230">
        <v>8.9913034248570362E-2</v>
      </c>
      <c r="L144" s="230">
        <v>4.7110276127442403E-2</v>
      </c>
      <c r="M144" s="230">
        <v>4.9400790103589422E-2</v>
      </c>
      <c r="N144" s="230">
        <v>5.8080193437904611E-2</v>
      </c>
      <c r="O144" s="230">
        <v>5.8410284589251807E-2</v>
      </c>
      <c r="P144" s="230">
        <v>5.3472342055108903E-2</v>
      </c>
      <c r="Q144" s="230">
        <v>4.5048571467728601E-2</v>
      </c>
      <c r="R144" s="230">
        <v>5.5383676874814963E-2</v>
      </c>
      <c r="S144" s="230">
        <v>4.5362939825906508E-2</v>
      </c>
      <c r="T144" s="230">
        <v>5.1752241732939297E-2</v>
      </c>
      <c r="U144" s="230">
        <v>6.8800445540800254E-2</v>
      </c>
      <c r="V144" s="230">
        <v>5.5990271859374129E-2</v>
      </c>
      <c r="W144" s="230">
        <v>6.2053897622805339E-2</v>
      </c>
      <c r="X144" s="230">
        <v>4.8307254938202877E-2</v>
      </c>
      <c r="Y144" s="230">
        <v>5.3000629689156309E-2</v>
      </c>
      <c r="DA144" s="71" t="s">
        <v>627</v>
      </c>
    </row>
    <row r="145" spans="1:105" ht="12" customHeight="1" x14ac:dyDescent="0.25">
      <c r="A145" s="59" t="s">
        <v>35</v>
      </c>
      <c r="B145" s="230">
        <v>6.2005288115234674</v>
      </c>
      <c r="C145" s="230">
        <v>6.0422092392883382</v>
      </c>
      <c r="D145" s="230">
        <v>5.282562835369669</v>
      </c>
      <c r="E145" s="230">
        <v>3.3379999130954801</v>
      </c>
      <c r="F145" s="230">
        <v>3.4421704798365962</v>
      </c>
      <c r="G145" s="230">
        <v>4.1546447072493029</v>
      </c>
      <c r="H145" s="230">
        <v>2.3691412587109988</v>
      </c>
      <c r="I145" s="230">
        <v>1.967700137629095</v>
      </c>
      <c r="J145" s="230">
        <v>1.787097608148291</v>
      </c>
      <c r="K145" s="230">
        <v>3.9184216468397279</v>
      </c>
      <c r="L145" s="230">
        <v>1.6269400694892699</v>
      </c>
      <c r="M145" s="230">
        <v>2.453776196257258</v>
      </c>
      <c r="N145" s="230">
        <v>2.9667510913131738</v>
      </c>
      <c r="O145" s="230">
        <v>3.0587631684645529</v>
      </c>
      <c r="P145" s="230">
        <v>3.0981784303004458</v>
      </c>
      <c r="Q145" s="230">
        <v>3.0981383852537339</v>
      </c>
      <c r="R145" s="230">
        <v>3.4350456710707831</v>
      </c>
      <c r="S145" s="230">
        <v>3.1716751933867529</v>
      </c>
      <c r="T145" s="230">
        <v>4.137795255987009</v>
      </c>
      <c r="U145" s="230">
        <v>3.6547375537123949</v>
      </c>
      <c r="V145" s="230">
        <v>2.899640716631652</v>
      </c>
      <c r="W145" s="230">
        <v>3.638114115766661</v>
      </c>
      <c r="X145" s="230">
        <v>2.4116879280647141</v>
      </c>
      <c r="Y145" s="230">
        <v>2.336858421405887</v>
      </c>
      <c r="DA145" s="71" t="s">
        <v>628</v>
      </c>
    </row>
    <row r="146" spans="1:105" ht="12" customHeight="1" x14ac:dyDescent="0.25">
      <c r="A146" s="60" t="s">
        <v>629</v>
      </c>
      <c r="B146" s="262">
        <v>56.751035457231282</v>
      </c>
      <c r="C146" s="262">
        <v>48.859082175725931</v>
      </c>
      <c r="D146" s="262">
        <v>50.73927281266937</v>
      </c>
      <c r="E146" s="262">
        <v>35.812572588787987</v>
      </c>
      <c r="F146" s="262">
        <v>36.171105648877003</v>
      </c>
      <c r="G146" s="262">
        <v>45.402331966659382</v>
      </c>
      <c r="H146" s="262">
        <v>23.835811556296399</v>
      </c>
      <c r="I146" s="262">
        <v>22.194800957651211</v>
      </c>
      <c r="J146" s="262">
        <v>17.714528457698862</v>
      </c>
      <c r="K146" s="262">
        <v>27.491357625677889</v>
      </c>
      <c r="L146" s="262">
        <v>17.43747121634421</v>
      </c>
      <c r="M146" s="262">
        <v>24.527089687385612</v>
      </c>
      <c r="N146" s="262">
        <v>26.10742919607306</v>
      </c>
      <c r="O146" s="262">
        <v>26.925318315482961</v>
      </c>
      <c r="P146" s="262">
        <v>28.859357814780591</v>
      </c>
      <c r="Q146" s="262">
        <v>27.015513501055931</v>
      </c>
      <c r="R146" s="262">
        <v>29.26722863130361</v>
      </c>
      <c r="S146" s="262">
        <v>26.536106020711841</v>
      </c>
      <c r="T146" s="262">
        <v>29.326835589241519</v>
      </c>
      <c r="U146" s="262">
        <v>29.50372896733381</v>
      </c>
      <c r="V146" s="262">
        <v>28.608801818518661</v>
      </c>
      <c r="W146" s="262">
        <v>29.0521356624213</v>
      </c>
      <c r="X146" s="262">
        <v>19.845585680583529</v>
      </c>
      <c r="Y146" s="262">
        <v>28.564172667936909</v>
      </c>
      <c r="DA146" s="72" t="s">
        <v>630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14.63448236192111</v>
      </c>
      <c r="E147" s="229">
        <v>0</v>
      </c>
      <c r="F147" s="229">
        <v>0</v>
      </c>
      <c r="G147" s="229">
        <v>10.15882266225867</v>
      </c>
      <c r="H147" s="229">
        <v>0.5971748887945808</v>
      </c>
      <c r="I147" s="229">
        <v>0.27352075294129352</v>
      </c>
      <c r="J147" s="229">
        <v>0.39649739432128239</v>
      </c>
      <c r="K147" s="229">
        <v>0.4017758805601564</v>
      </c>
      <c r="L147" s="229">
        <v>0.1294111843474626</v>
      </c>
      <c r="M147" s="229">
        <v>0.21869311445099951</v>
      </c>
      <c r="N147" s="229">
        <v>0.16934449674942731</v>
      </c>
      <c r="O147" s="229">
        <v>0.69399593008679417</v>
      </c>
      <c r="P147" s="229">
        <v>0.60563431284013003</v>
      </c>
      <c r="Q147" s="229">
        <v>0</v>
      </c>
      <c r="R147" s="229">
        <v>0.26446865815141568</v>
      </c>
      <c r="S147" s="229">
        <v>7.9166302375442959E-3</v>
      </c>
      <c r="T147" s="229">
        <v>1.6735100566920159E-2</v>
      </c>
      <c r="U147" s="229">
        <v>8.2970108417111804E-3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631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632</v>
      </c>
    </row>
    <row r="149" spans="1:105" ht="12" customHeight="1" x14ac:dyDescent="0.25">
      <c r="A149" s="64" t="s">
        <v>31</v>
      </c>
      <c r="B149" s="229">
        <v>19.677789493452678</v>
      </c>
      <c r="C149" s="229">
        <v>1.019976172938347</v>
      </c>
      <c r="D149" s="229">
        <v>0.79959537399747049</v>
      </c>
      <c r="E149" s="229">
        <v>0.97939561398097397</v>
      </c>
      <c r="F149" s="229">
        <v>1.4260532307973131</v>
      </c>
      <c r="G149" s="229">
        <v>0.8242460004033646</v>
      </c>
      <c r="H149" s="229">
        <v>0.80536161090007197</v>
      </c>
      <c r="I149" s="229">
        <v>1.014249127212421</v>
      </c>
      <c r="J149" s="229">
        <v>0.88458291755083762</v>
      </c>
      <c r="K149" s="229">
        <v>0.6733455183475705</v>
      </c>
      <c r="L149" s="229">
        <v>0.71929783672694203</v>
      </c>
      <c r="M149" s="229">
        <v>0.56021538752717159</v>
      </c>
      <c r="N149" s="229">
        <v>0.57264550440558404</v>
      </c>
      <c r="O149" s="229">
        <v>0.49779637267420968</v>
      </c>
      <c r="P149" s="229">
        <v>0.43352410337559638</v>
      </c>
      <c r="Q149" s="229">
        <v>0.23809325350534541</v>
      </c>
      <c r="R149" s="229">
        <v>0.25696929854936412</v>
      </c>
      <c r="S149" s="229">
        <v>0.1559430191719296</v>
      </c>
      <c r="T149" s="229">
        <v>0.17325836171290149</v>
      </c>
      <c r="U149" s="229">
        <v>0.24338067146489559</v>
      </c>
      <c r="V149" s="229">
        <v>0.11979477071115981</v>
      </c>
      <c r="W149" s="229">
        <v>0.26671795545970389</v>
      </c>
      <c r="X149" s="229">
        <v>0.17368638144949011</v>
      </c>
      <c r="Y149" s="229">
        <v>0.1908525260911812</v>
      </c>
      <c r="DA149" s="73" t="s">
        <v>633</v>
      </c>
    </row>
    <row r="150" spans="1:105" ht="12" customHeight="1" x14ac:dyDescent="0.25">
      <c r="A150" s="64" t="s">
        <v>159</v>
      </c>
      <c r="B150" s="229">
        <v>0.81751231430659477</v>
      </c>
      <c r="C150" s="229">
        <v>1.154725695933781</v>
      </c>
      <c r="D150" s="229">
        <v>0.82733477657100896</v>
      </c>
      <c r="E150" s="229">
        <v>1.3561064540623851</v>
      </c>
      <c r="F150" s="229">
        <v>1.096912286562578</v>
      </c>
      <c r="G150" s="229">
        <v>0.63351161150556345</v>
      </c>
      <c r="H150" s="229">
        <v>0.74352355043632523</v>
      </c>
      <c r="I150" s="229">
        <v>0.64843522881078397</v>
      </c>
      <c r="J150" s="229">
        <v>0.46672882819190781</v>
      </c>
      <c r="K150" s="229">
        <v>0.54361796431977683</v>
      </c>
      <c r="L150" s="229">
        <v>0.44287224619984777</v>
      </c>
      <c r="M150" s="229">
        <v>0.37454916364763863</v>
      </c>
      <c r="N150" s="229">
        <v>0.42937881374652159</v>
      </c>
      <c r="O150" s="229">
        <v>0.44495729239819432</v>
      </c>
      <c r="P150" s="229">
        <v>0.44183893889244308</v>
      </c>
      <c r="Q150" s="229">
        <v>0.36623330628079209</v>
      </c>
      <c r="R150" s="229">
        <v>0.43068977316713852</v>
      </c>
      <c r="S150" s="229">
        <v>0.36591409562147892</v>
      </c>
      <c r="T150" s="229">
        <v>0.34496397578769589</v>
      </c>
      <c r="U150" s="229">
        <v>0.45340951534856549</v>
      </c>
      <c r="V150" s="229">
        <v>0.37480617728994992</v>
      </c>
      <c r="W150" s="229">
        <v>0.38928910996745381</v>
      </c>
      <c r="X150" s="229">
        <v>0.33646659691707997</v>
      </c>
      <c r="Y150" s="229">
        <v>0.57867096309420507</v>
      </c>
      <c r="DA150" s="73" t="s">
        <v>634</v>
      </c>
    </row>
    <row r="151" spans="1:105" ht="12" customHeight="1" x14ac:dyDescent="0.25">
      <c r="A151" s="64" t="s">
        <v>32</v>
      </c>
      <c r="B151" s="229">
        <v>4.4282225526362362</v>
      </c>
      <c r="C151" s="229">
        <v>6.5232460485381489</v>
      </c>
      <c r="D151" s="229">
        <v>4.5511659094067927</v>
      </c>
      <c r="E151" s="229">
        <v>4.8133674710556402</v>
      </c>
      <c r="F151" s="229">
        <v>4.5672560909410329</v>
      </c>
      <c r="G151" s="229">
        <v>3.020485854556481</v>
      </c>
      <c r="H151" s="229">
        <v>3.1931566396330151</v>
      </c>
      <c r="I151" s="229">
        <v>2.841336889848658</v>
      </c>
      <c r="J151" s="229">
        <v>2.0207422281270899</v>
      </c>
      <c r="K151" s="229">
        <v>2.181677156929521</v>
      </c>
      <c r="L151" s="229">
        <v>0.85142211241185906</v>
      </c>
      <c r="M151" s="229">
        <v>0.41288330536510959</v>
      </c>
      <c r="N151" s="229">
        <v>0.42353656265730172</v>
      </c>
      <c r="O151" s="229">
        <v>0.82871236910514601</v>
      </c>
      <c r="P151" s="229">
        <v>0.46904064912760263</v>
      </c>
      <c r="Q151" s="229">
        <v>0.35535236695202171</v>
      </c>
      <c r="R151" s="229">
        <v>0.39633376591594149</v>
      </c>
      <c r="S151" s="229">
        <v>0.42047649603961418</v>
      </c>
      <c r="T151" s="229">
        <v>0.40269952332682463</v>
      </c>
      <c r="U151" s="229">
        <v>0.25935614251823741</v>
      </c>
      <c r="V151" s="229">
        <v>7.8683711622925687E-2</v>
      </c>
      <c r="W151" s="229">
        <v>4.1667154944364229E-3</v>
      </c>
      <c r="X151" s="229">
        <v>6.5505297207388999E-2</v>
      </c>
      <c r="Y151" s="229">
        <v>0.17575166578398721</v>
      </c>
      <c r="DA151" s="73" t="s">
        <v>635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0.15436042861450811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636</v>
      </c>
    </row>
    <row r="153" spans="1:105" ht="12" customHeight="1" x14ac:dyDescent="0.25">
      <c r="A153" s="64" t="s">
        <v>35</v>
      </c>
      <c r="B153" s="229">
        <v>31.827511096835782</v>
      </c>
      <c r="C153" s="229">
        <v>40.161134258315663</v>
      </c>
      <c r="D153" s="229">
        <v>29.92669439077299</v>
      </c>
      <c r="E153" s="229">
        <v>28.66370304968898</v>
      </c>
      <c r="F153" s="229">
        <v>29.08088404057608</v>
      </c>
      <c r="G153" s="229">
        <v>17.92733039057962</v>
      </c>
      <c r="H153" s="229">
        <v>18.496594866532408</v>
      </c>
      <c r="I153" s="229">
        <v>17.417258958838051</v>
      </c>
      <c r="J153" s="229">
        <v>13.945977089507741</v>
      </c>
      <c r="K153" s="229">
        <v>23.69094110552086</v>
      </c>
      <c r="L153" s="229">
        <v>15.29446783665809</v>
      </c>
      <c r="M153" s="229">
        <v>18.604152285002861</v>
      </c>
      <c r="N153" s="229">
        <v>21.932779298181469</v>
      </c>
      <c r="O153" s="229">
        <v>23.301016029936498</v>
      </c>
      <c r="P153" s="229">
        <v>25.60007318797841</v>
      </c>
      <c r="Q153" s="229">
        <v>25.187068694503029</v>
      </c>
      <c r="R153" s="229">
        <v>26.71254644642406</v>
      </c>
      <c r="S153" s="229">
        <v>25.583894351803082</v>
      </c>
      <c r="T153" s="229">
        <v>27.581226526700181</v>
      </c>
      <c r="U153" s="229">
        <v>24.08549494017803</v>
      </c>
      <c r="V153" s="229">
        <v>19.41057288031443</v>
      </c>
      <c r="W153" s="229">
        <v>22.82335615235133</v>
      </c>
      <c r="X153" s="229">
        <v>16.797734233087539</v>
      </c>
      <c r="Y153" s="229">
        <v>25.514265042900369</v>
      </c>
      <c r="DA153" s="73" t="s">
        <v>637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638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12.837935447355679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1.23331896494519E-2</v>
      </c>
      <c r="S155" s="229">
        <v>0</v>
      </c>
      <c r="T155" s="229">
        <v>0</v>
      </c>
      <c r="U155" s="229">
        <v>0</v>
      </c>
      <c r="V155" s="229">
        <v>2.976946238386815</v>
      </c>
      <c r="W155" s="229">
        <v>0.30042818598226562</v>
      </c>
      <c r="X155" s="229">
        <v>0.25584510587536891</v>
      </c>
      <c r="Y155" s="229">
        <v>0.35626255918620842</v>
      </c>
      <c r="DA155" s="73" t="s">
        <v>639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4.2022360027773216</v>
      </c>
      <c r="N156" s="229">
        <v>2.579744520332754</v>
      </c>
      <c r="O156" s="229">
        <v>1.1588403212821139</v>
      </c>
      <c r="P156" s="229">
        <v>1.309246622566409</v>
      </c>
      <c r="Q156" s="229">
        <v>0.8687658798147454</v>
      </c>
      <c r="R156" s="229">
        <v>1.1938874994462381</v>
      </c>
      <c r="S156" s="229">
        <v>1.9614278381923302E-3</v>
      </c>
      <c r="T156" s="229">
        <v>0.80795210114699212</v>
      </c>
      <c r="U156" s="229">
        <v>4.453790686982372</v>
      </c>
      <c r="V156" s="229">
        <v>5.6479980401933831</v>
      </c>
      <c r="W156" s="229">
        <v>5.2681775431661189</v>
      </c>
      <c r="X156" s="229">
        <v>2.2163480660466601</v>
      </c>
      <c r="Y156" s="229">
        <v>1.7483699108809561</v>
      </c>
      <c r="DA156" s="73" t="s">
        <v>640</v>
      </c>
    </row>
    <row r="157" spans="1:105" ht="12" customHeight="1" x14ac:dyDescent="0.25">
      <c r="A157" s="61" t="s">
        <v>641</v>
      </c>
      <c r="B157" s="263">
        <v>6.2728437782161732</v>
      </c>
      <c r="C157" s="263">
        <v>7.8726236150120927</v>
      </c>
      <c r="D157" s="263">
        <v>7.8860117853092504</v>
      </c>
      <c r="E157" s="263">
        <v>7.3882535024708513</v>
      </c>
      <c r="F157" s="263">
        <v>7.2644634099624614</v>
      </c>
      <c r="G157" s="263">
        <v>6.429480864176143</v>
      </c>
      <c r="H157" s="263">
        <v>4.8413619103489687</v>
      </c>
      <c r="I157" s="263">
        <v>5.0631112788966171</v>
      </c>
      <c r="J157" s="263">
        <v>3.6725921927207179</v>
      </c>
      <c r="K157" s="263">
        <v>3.8347532135692202</v>
      </c>
      <c r="L157" s="263">
        <v>3.9461622130100902</v>
      </c>
      <c r="M157" s="263">
        <v>4.9166225725490618</v>
      </c>
      <c r="N157" s="263">
        <v>4.7406719694920323</v>
      </c>
      <c r="O157" s="263">
        <v>4.8112924609196099</v>
      </c>
      <c r="P157" s="263">
        <v>5.5741052609073254</v>
      </c>
      <c r="Q157" s="263">
        <v>4.7569768394020624</v>
      </c>
      <c r="R157" s="263">
        <v>5.0419034824658508</v>
      </c>
      <c r="S157" s="263">
        <v>4.5655574349542594</v>
      </c>
      <c r="T157" s="263">
        <v>4.2520937072543372</v>
      </c>
      <c r="U157" s="263">
        <v>4.3624608038996264</v>
      </c>
      <c r="V157" s="263">
        <v>4.4674938373592736</v>
      </c>
      <c r="W157" s="263">
        <v>3.9614603204189831</v>
      </c>
      <c r="X157" s="263">
        <v>2.9489121948828791</v>
      </c>
      <c r="Y157" s="263">
        <v>8.19358755243376</v>
      </c>
      <c r="DA157" s="74" t="s">
        <v>642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251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SUM(B163:B169)</f>
        <v>1.0000000000000002</v>
      </c>
      <c r="C162" s="232">
        <f t="shared" si="3"/>
        <v>1</v>
      </c>
      <c r="D162" s="232">
        <f t="shared" si="3"/>
        <v>1.0000000000000004</v>
      </c>
      <c r="E162" s="232">
        <f t="shared" si="3"/>
        <v>1.0000000000000002</v>
      </c>
      <c r="F162" s="232">
        <f t="shared" si="3"/>
        <v>1.0000000000000004</v>
      </c>
      <c r="G162" s="232">
        <f t="shared" si="3"/>
        <v>1.0000000000000002</v>
      </c>
      <c r="H162" s="232">
        <f t="shared" si="3"/>
        <v>0.99999999999999978</v>
      </c>
      <c r="I162" s="232">
        <f t="shared" si="3"/>
        <v>0.99999999999999989</v>
      </c>
      <c r="J162" s="232">
        <f t="shared" si="3"/>
        <v>1</v>
      </c>
      <c r="K162" s="232">
        <f t="shared" si="3"/>
        <v>1.0000000000000007</v>
      </c>
      <c r="L162" s="232">
        <f t="shared" si="3"/>
        <v>1</v>
      </c>
      <c r="M162" s="232">
        <f t="shared" si="3"/>
        <v>1</v>
      </c>
      <c r="N162" s="232">
        <f t="shared" si="3"/>
        <v>1.0000000000000002</v>
      </c>
      <c r="O162" s="232">
        <f t="shared" si="3"/>
        <v>1</v>
      </c>
      <c r="P162" s="232">
        <f t="shared" si="3"/>
        <v>1</v>
      </c>
      <c r="Q162" s="232">
        <f t="shared" si="3"/>
        <v>1.0000000000000002</v>
      </c>
      <c r="R162" s="232">
        <f t="shared" si="3"/>
        <v>0.99999999999999978</v>
      </c>
      <c r="S162" s="232">
        <f t="shared" si="3"/>
        <v>0.99999999999999978</v>
      </c>
      <c r="T162" s="232">
        <f t="shared" si="3"/>
        <v>0.99999999999999967</v>
      </c>
      <c r="U162" s="232">
        <f t="shared" si="3"/>
        <v>0.99999999999999967</v>
      </c>
      <c r="V162" s="232">
        <f t="shared" si="3"/>
        <v>0.99999999999999978</v>
      </c>
      <c r="W162" s="232">
        <f t="shared" si="3"/>
        <v>1.0000000000000004</v>
      </c>
      <c r="X162" s="232">
        <f t="shared" si="3"/>
        <v>1</v>
      </c>
      <c r="Y162" s="232">
        <f t="shared" si="3"/>
        <v>0.99999999999999956</v>
      </c>
      <c r="DA162" s="95"/>
    </row>
    <row r="163" spans="1:105" ht="12" customHeight="1" x14ac:dyDescent="0.25">
      <c r="A163" s="55" t="s">
        <v>91</v>
      </c>
      <c r="B163" s="299">
        <f t="shared" ref="B163:Y163" si="4">IF(B6=0,0,B6/B$5)</f>
        <v>1.4999999999989844E-3</v>
      </c>
      <c r="C163" s="299">
        <f t="shared" si="4"/>
        <v>1.4999999999976603E-3</v>
      </c>
      <c r="D163" s="299">
        <f t="shared" si="4"/>
        <v>1.499999999998318E-3</v>
      </c>
      <c r="E163" s="299">
        <f t="shared" si="4"/>
        <v>1.4999999999968348E-3</v>
      </c>
      <c r="F163" s="299">
        <f t="shared" si="4"/>
        <v>1.4999999999980556E-3</v>
      </c>
      <c r="G163" s="299">
        <f t="shared" si="4"/>
        <v>1.4999999999983815E-3</v>
      </c>
      <c r="H163" s="299">
        <f t="shared" si="4"/>
        <v>1.4999999999982126E-3</v>
      </c>
      <c r="I163" s="299">
        <f t="shared" si="4"/>
        <v>1.4999999999983516E-3</v>
      </c>
      <c r="J163" s="299">
        <f t="shared" si="4"/>
        <v>1.4999999999979563E-3</v>
      </c>
      <c r="K163" s="299">
        <f t="shared" si="4"/>
        <v>1.4999999999974931E-3</v>
      </c>
      <c r="L163" s="299">
        <f t="shared" si="4"/>
        <v>1.4999999999964408E-3</v>
      </c>
      <c r="M163" s="299">
        <f t="shared" si="4"/>
        <v>1.4999999999974942E-3</v>
      </c>
      <c r="N163" s="299">
        <f t="shared" si="4"/>
        <v>1.4999999999981614E-3</v>
      </c>
      <c r="O163" s="299">
        <f t="shared" si="4"/>
        <v>1.4999999999971468E-3</v>
      </c>
      <c r="P163" s="299">
        <f t="shared" si="4"/>
        <v>1.4999999999980105E-3</v>
      </c>
      <c r="Q163" s="299">
        <f t="shared" si="4"/>
        <v>1.4999999999977035E-3</v>
      </c>
      <c r="R163" s="299">
        <f t="shared" si="4"/>
        <v>1.4999999999981951E-3</v>
      </c>
      <c r="S163" s="299">
        <f t="shared" si="4"/>
        <v>1.4999999999961498E-3</v>
      </c>
      <c r="T163" s="299">
        <f t="shared" si="4"/>
        <v>1.4999999999979145E-3</v>
      </c>
      <c r="U163" s="299">
        <f t="shared" si="4"/>
        <v>1.4999999999965694E-3</v>
      </c>
      <c r="V163" s="299">
        <f t="shared" si="4"/>
        <v>1.4999999999959017E-3</v>
      </c>
      <c r="W163" s="299">
        <f t="shared" si="4"/>
        <v>1.4999999999967726E-3</v>
      </c>
      <c r="X163" s="299">
        <f t="shared" si="4"/>
        <v>1.4999999999972004E-3</v>
      </c>
      <c r="Y163" s="299">
        <f t="shared" si="4"/>
        <v>1.500000000003322E-3</v>
      </c>
      <c r="DA163" s="67"/>
    </row>
    <row r="164" spans="1:105" ht="12" customHeight="1" x14ac:dyDescent="0.25">
      <c r="A164" s="173" t="s">
        <v>92</v>
      </c>
      <c r="B164" s="233">
        <f t="shared" ref="B164:Y164" si="5">IF(B7=0,0,B7/B$5)</f>
        <v>7.4999999999949218E-4</v>
      </c>
      <c r="C164" s="233">
        <f t="shared" si="5"/>
        <v>7.4999999999883027E-4</v>
      </c>
      <c r="D164" s="233">
        <f t="shared" si="5"/>
        <v>7.49999999999159E-4</v>
      </c>
      <c r="E164" s="233">
        <f t="shared" si="5"/>
        <v>7.4999999999841762E-4</v>
      </c>
      <c r="F164" s="233">
        <f t="shared" si="5"/>
        <v>7.4999999999902792E-4</v>
      </c>
      <c r="G164" s="233">
        <f t="shared" si="5"/>
        <v>7.4999999999919077E-4</v>
      </c>
      <c r="H164" s="233">
        <f t="shared" si="5"/>
        <v>7.4999999999910631E-4</v>
      </c>
      <c r="I164" s="233">
        <f t="shared" si="5"/>
        <v>7.499999999991757E-4</v>
      </c>
      <c r="J164" s="233">
        <f t="shared" si="5"/>
        <v>7.4999999999897837E-4</v>
      </c>
      <c r="K164" s="233">
        <f t="shared" si="5"/>
        <v>7.4999999999874668E-4</v>
      </c>
      <c r="L164" s="233">
        <f t="shared" si="5"/>
        <v>7.4999999999822095E-4</v>
      </c>
      <c r="M164" s="233">
        <f t="shared" si="5"/>
        <v>7.4999999999874711E-4</v>
      </c>
      <c r="N164" s="233">
        <f t="shared" si="5"/>
        <v>7.4999999999908094E-4</v>
      </c>
      <c r="O164" s="233">
        <f t="shared" si="5"/>
        <v>7.4999999999857375E-4</v>
      </c>
      <c r="P164" s="233">
        <f t="shared" si="5"/>
        <v>7.4999999999900526E-4</v>
      </c>
      <c r="Q164" s="233">
        <f t="shared" si="5"/>
        <v>7.4999999999885185E-4</v>
      </c>
      <c r="R164" s="233">
        <f t="shared" si="5"/>
        <v>7.4999999999909763E-4</v>
      </c>
      <c r="S164" s="233">
        <f t="shared" si="5"/>
        <v>7.4999999999807523E-4</v>
      </c>
      <c r="T164" s="233">
        <f t="shared" si="5"/>
        <v>7.4999999999895766E-4</v>
      </c>
      <c r="U164" s="233">
        <f t="shared" si="5"/>
        <v>7.4999999999828502E-4</v>
      </c>
      <c r="V164" s="233">
        <f t="shared" si="5"/>
        <v>7.499999999979512E-4</v>
      </c>
      <c r="W164" s="233">
        <f t="shared" si="5"/>
        <v>7.4999999999838672E-4</v>
      </c>
      <c r="X164" s="233">
        <f t="shared" si="5"/>
        <v>7.499999999986002E-4</v>
      </c>
      <c r="Y164" s="233">
        <f t="shared" si="5"/>
        <v>7.5000000000166101E-4</v>
      </c>
      <c r="DA164" s="177"/>
    </row>
    <row r="165" spans="1:105" ht="12" customHeight="1" x14ac:dyDescent="0.25">
      <c r="A165" s="173" t="s">
        <v>93</v>
      </c>
      <c r="B165" s="233">
        <f t="shared" ref="B165:Y165" si="6">IF(B8=0,0,B8/B$5)</f>
        <v>1.8999999999987124E-2</v>
      </c>
      <c r="C165" s="233">
        <f t="shared" si="6"/>
        <v>1.8999999999970353E-2</v>
      </c>
      <c r="D165" s="233">
        <f t="shared" si="6"/>
        <v>1.8999999999978673E-2</v>
      </c>
      <c r="E165" s="233">
        <f t="shared" si="6"/>
        <v>1.8999999999959889E-2</v>
      </c>
      <c r="F165" s="233">
        <f t="shared" si="6"/>
        <v>1.8999999999975353E-2</v>
      </c>
      <c r="G165" s="233">
        <f t="shared" si="6"/>
        <v>1.8999999999979474E-2</v>
      </c>
      <c r="H165" s="233">
        <f t="shared" si="6"/>
        <v>1.8999999999977337E-2</v>
      </c>
      <c r="I165" s="233">
        <f t="shared" si="6"/>
        <v>1.8999999999979103E-2</v>
      </c>
      <c r="J165" s="233">
        <f t="shared" si="6"/>
        <v>1.89999999999741E-2</v>
      </c>
      <c r="K165" s="233">
        <f t="shared" si="6"/>
        <v>1.8999999999968226E-2</v>
      </c>
      <c r="L165" s="233">
        <f t="shared" si="6"/>
        <v>1.8999999999954904E-2</v>
      </c>
      <c r="M165" s="233">
        <f t="shared" si="6"/>
        <v>1.899999999996824E-2</v>
      </c>
      <c r="N165" s="233">
        <f t="shared" si="6"/>
        <v>1.8999999999976709E-2</v>
      </c>
      <c r="O165" s="233">
        <f t="shared" si="6"/>
        <v>1.8999999999963851E-2</v>
      </c>
      <c r="P165" s="233">
        <f t="shared" si="6"/>
        <v>1.8999999999974784E-2</v>
      </c>
      <c r="Q165" s="233">
        <f t="shared" si="6"/>
        <v>1.8999999999970898E-2</v>
      </c>
      <c r="R165" s="233">
        <f t="shared" si="6"/>
        <v>1.8999999999977122E-2</v>
      </c>
      <c r="S165" s="233">
        <f t="shared" si="6"/>
        <v>1.8999999999951219E-2</v>
      </c>
      <c r="T165" s="233">
        <f t="shared" si="6"/>
        <v>1.8999999999973573E-2</v>
      </c>
      <c r="U165" s="233">
        <f t="shared" si="6"/>
        <v>1.8999999999956534E-2</v>
      </c>
      <c r="V165" s="233">
        <f t="shared" si="6"/>
        <v>1.8999999999948079E-2</v>
      </c>
      <c r="W165" s="233">
        <f t="shared" si="6"/>
        <v>1.8999999999959105E-2</v>
      </c>
      <c r="X165" s="233">
        <f t="shared" si="6"/>
        <v>1.8999999999964524E-2</v>
      </c>
      <c r="Y165" s="233">
        <f t="shared" si="6"/>
        <v>1.9000000000042056E-2</v>
      </c>
      <c r="DA165" s="177"/>
    </row>
    <row r="166" spans="1:105" ht="12" customHeight="1" x14ac:dyDescent="0.25">
      <c r="A166" s="173" t="s">
        <v>94</v>
      </c>
      <c r="B166" s="233">
        <f t="shared" ref="B166:Y166" si="7">IF(B9=0,0,B9/B$5)</f>
        <v>4.9999999999966326E-4</v>
      </c>
      <c r="C166" s="233">
        <f t="shared" si="7"/>
        <v>4.9999999999922188E-4</v>
      </c>
      <c r="D166" s="233">
        <f t="shared" si="7"/>
        <v>4.999999999994411E-4</v>
      </c>
      <c r="E166" s="233">
        <f t="shared" si="7"/>
        <v>4.999999999989466E-4</v>
      </c>
      <c r="F166" s="233">
        <f t="shared" si="7"/>
        <v>4.999999999993535E-4</v>
      </c>
      <c r="G166" s="233">
        <f t="shared" si="7"/>
        <v>4.9999999999946225E-4</v>
      </c>
      <c r="H166" s="233">
        <f t="shared" si="7"/>
        <v>4.9999999999940565E-4</v>
      </c>
      <c r="I166" s="233">
        <f t="shared" si="7"/>
        <v>4.9999999999945249E-4</v>
      </c>
      <c r="J166" s="233">
        <f t="shared" si="7"/>
        <v>4.9999999999932043E-4</v>
      </c>
      <c r="K166" s="233">
        <f t="shared" si="7"/>
        <v>4.9999999999916615E-4</v>
      </c>
      <c r="L166" s="233">
        <f t="shared" si="7"/>
        <v>4.9999999999881541E-4</v>
      </c>
      <c r="M166" s="233">
        <f t="shared" si="7"/>
        <v>4.9999999999916648E-4</v>
      </c>
      <c r="N166" s="233">
        <f t="shared" si="7"/>
        <v>4.9999999999938895E-4</v>
      </c>
      <c r="O166" s="233">
        <f t="shared" si="7"/>
        <v>4.999999999990509E-4</v>
      </c>
      <c r="P166" s="233">
        <f t="shared" si="7"/>
        <v>4.9999999999933854E-4</v>
      </c>
      <c r="Q166" s="233">
        <f t="shared" si="7"/>
        <v>4.9999999999923608E-4</v>
      </c>
      <c r="R166" s="233">
        <f t="shared" si="7"/>
        <v>4.9999999999940012E-4</v>
      </c>
      <c r="S166" s="233">
        <f t="shared" si="7"/>
        <v>4.9999999999871838E-4</v>
      </c>
      <c r="T166" s="233">
        <f t="shared" si="7"/>
        <v>4.9999999999930666E-4</v>
      </c>
      <c r="U166" s="233">
        <f t="shared" si="7"/>
        <v>4.9999999999885845E-4</v>
      </c>
      <c r="V166" s="233">
        <f t="shared" si="7"/>
        <v>4.9999999999863565E-4</v>
      </c>
      <c r="W166" s="233">
        <f t="shared" si="7"/>
        <v>4.9999999999892611E-4</v>
      </c>
      <c r="X166" s="233">
        <f t="shared" si="7"/>
        <v>4.9999999999906836E-4</v>
      </c>
      <c r="Y166" s="233">
        <f t="shared" si="7"/>
        <v>5.0000000000110882E-4</v>
      </c>
      <c r="DA166" s="177"/>
    </row>
    <row r="167" spans="1:105" ht="12" customHeight="1" x14ac:dyDescent="0.25">
      <c r="A167" s="56" t="s">
        <v>95</v>
      </c>
      <c r="B167" s="300">
        <f t="shared" ref="B167:Y167" si="8">IF(B10=0,0,B10/B$5)</f>
        <v>2.1094380616897019E-3</v>
      </c>
      <c r="C167" s="300">
        <f t="shared" si="8"/>
        <v>2.2132666268226196E-3</v>
      </c>
      <c r="D167" s="300">
        <f t="shared" si="8"/>
        <v>2.0873354303220146E-3</v>
      </c>
      <c r="E167" s="300">
        <f t="shared" si="8"/>
        <v>2.2891288656156049E-3</v>
      </c>
      <c r="F167" s="300">
        <f t="shared" si="8"/>
        <v>2.27463814596532E-3</v>
      </c>
      <c r="G167" s="300">
        <f t="shared" si="8"/>
        <v>1.9585499509118163E-3</v>
      </c>
      <c r="H167" s="300">
        <f t="shared" si="8"/>
        <v>2.3051120778584365E-3</v>
      </c>
      <c r="I167" s="300">
        <f t="shared" si="8"/>
        <v>2.3707579134733896E-3</v>
      </c>
      <c r="J167" s="300">
        <f t="shared" si="8"/>
        <v>2.3371444149195581E-3</v>
      </c>
      <c r="K167" s="300">
        <f t="shared" si="8"/>
        <v>2.2051371102169981E-3</v>
      </c>
      <c r="L167" s="300">
        <f t="shared" si="8"/>
        <v>2.379848262343207E-3</v>
      </c>
      <c r="M167" s="300">
        <f t="shared" si="8"/>
        <v>2.2884993663032068E-3</v>
      </c>
      <c r="N167" s="300">
        <f t="shared" si="8"/>
        <v>2.2644987054504327E-3</v>
      </c>
      <c r="O167" s="300">
        <f t="shared" si="8"/>
        <v>2.247615002172282E-3</v>
      </c>
      <c r="P167" s="300">
        <f t="shared" si="8"/>
        <v>2.2826504866991729E-3</v>
      </c>
      <c r="Q167" s="300">
        <f t="shared" si="8"/>
        <v>2.2343191172585204E-3</v>
      </c>
      <c r="R167" s="300">
        <f t="shared" si="8"/>
        <v>2.2302635600627506E-3</v>
      </c>
      <c r="S167" s="300">
        <f t="shared" si="8"/>
        <v>2.2368075155509838E-3</v>
      </c>
      <c r="T167" s="300">
        <f t="shared" si="8"/>
        <v>2.2118784761260262E-3</v>
      </c>
      <c r="U167" s="300">
        <f t="shared" si="8"/>
        <v>2.147587081027779E-3</v>
      </c>
      <c r="V167" s="300">
        <f t="shared" si="8"/>
        <v>2.0731697950066479E-3</v>
      </c>
      <c r="W167" s="300">
        <f t="shared" si="8"/>
        <v>2.0977437508002987E-3</v>
      </c>
      <c r="X167" s="300">
        <f t="shared" si="8"/>
        <v>2.1404993741253211E-3</v>
      </c>
      <c r="Y167" s="300">
        <f t="shared" si="8"/>
        <v>2.5627437295324016E-3</v>
      </c>
      <c r="DA167" s="68"/>
    </row>
    <row r="168" spans="1:105" ht="12" customHeight="1" x14ac:dyDescent="0.25">
      <c r="A168" s="174" t="s">
        <v>485</v>
      </c>
      <c r="B168" s="301">
        <f t="shared" ref="B168:Y168" si="9">IF(B16=0,0,B16/B$5)</f>
        <v>0.59585750596347398</v>
      </c>
      <c r="C168" s="301">
        <f t="shared" si="9"/>
        <v>0.59415810173618633</v>
      </c>
      <c r="D168" s="301">
        <f t="shared" si="9"/>
        <v>0.61602491363819212</v>
      </c>
      <c r="E168" s="301">
        <f t="shared" si="9"/>
        <v>0.58301563139797086</v>
      </c>
      <c r="F168" s="301">
        <f t="shared" si="9"/>
        <v>0.5851877621610434</v>
      </c>
      <c r="G168" s="301">
        <f t="shared" si="9"/>
        <v>0.63794152002158588</v>
      </c>
      <c r="H168" s="301">
        <f t="shared" si="9"/>
        <v>0.58021566654410561</v>
      </c>
      <c r="I168" s="301">
        <f t="shared" si="9"/>
        <v>0.57011109062475029</v>
      </c>
      <c r="J168" s="301">
        <f t="shared" si="9"/>
        <v>0.57526571808008187</v>
      </c>
      <c r="K168" s="301">
        <f t="shared" si="9"/>
        <v>0.5967220804297223</v>
      </c>
      <c r="L168" s="301">
        <f t="shared" si="9"/>
        <v>0.56961955735167757</v>
      </c>
      <c r="M168" s="301">
        <f t="shared" si="9"/>
        <v>0.58561201527465223</v>
      </c>
      <c r="N168" s="301">
        <f t="shared" si="9"/>
        <v>0.58952130233941735</v>
      </c>
      <c r="O168" s="301">
        <f t="shared" si="9"/>
        <v>0.59203703298555743</v>
      </c>
      <c r="P168" s="301">
        <f t="shared" si="9"/>
        <v>0.58662481980640779</v>
      </c>
      <c r="Q168" s="301">
        <f t="shared" si="9"/>
        <v>0.59495882533812716</v>
      </c>
      <c r="R168" s="301">
        <f t="shared" si="9"/>
        <v>0.59562311589877315</v>
      </c>
      <c r="S168" s="301">
        <f t="shared" si="9"/>
        <v>0.59451215878614794</v>
      </c>
      <c r="T168" s="301">
        <f t="shared" si="9"/>
        <v>0.59870129644387649</v>
      </c>
      <c r="U168" s="301">
        <f t="shared" si="9"/>
        <v>0.60977860303298193</v>
      </c>
      <c r="V168" s="301">
        <f t="shared" si="9"/>
        <v>0.62287693139804712</v>
      </c>
      <c r="W168" s="301">
        <f t="shared" si="9"/>
        <v>0.61854149863902297</v>
      </c>
      <c r="X168" s="301">
        <f t="shared" si="9"/>
        <v>0.61116273459923875</v>
      </c>
      <c r="Y168" s="301">
        <f t="shared" si="9"/>
        <v>0.53933811046825775</v>
      </c>
      <c r="DA168" s="178"/>
    </row>
    <row r="169" spans="1:105" ht="12" customHeight="1" x14ac:dyDescent="0.25">
      <c r="A169" s="41" t="s">
        <v>497</v>
      </c>
      <c r="B169" s="235">
        <f t="shared" ref="B169:Y169" si="10">IF(B27=0,0,B27/B$5)</f>
        <v>0.38028305597485129</v>
      </c>
      <c r="C169" s="235">
        <f t="shared" si="10"/>
        <v>0.38187863163702501</v>
      </c>
      <c r="D169" s="235">
        <f t="shared" si="10"/>
        <v>0.36013775093151057</v>
      </c>
      <c r="E169" s="235">
        <f t="shared" si="10"/>
        <v>0.39294523973645967</v>
      </c>
      <c r="F169" s="235">
        <f t="shared" si="10"/>
        <v>0.39078759969301996</v>
      </c>
      <c r="G169" s="235">
        <f t="shared" si="10"/>
        <v>0.33834993002752595</v>
      </c>
      <c r="H169" s="235">
        <f t="shared" si="10"/>
        <v>0.39572922137806166</v>
      </c>
      <c r="I169" s="235">
        <f t="shared" si="10"/>
        <v>0.40576815146180012</v>
      </c>
      <c r="J169" s="235">
        <f t="shared" si="10"/>
        <v>0.40064713750502817</v>
      </c>
      <c r="K169" s="235">
        <f t="shared" si="10"/>
        <v>0.37932278246009771</v>
      </c>
      <c r="L169" s="235">
        <f t="shared" si="10"/>
        <v>0.40625059438603078</v>
      </c>
      <c r="M169" s="235">
        <f t="shared" si="10"/>
        <v>0.39034948535908082</v>
      </c>
      <c r="N169" s="235">
        <f t="shared" si="10"/>
        <v>0.38646419895515904</v>
      </c>
      <c r="O169" s="235">
        <f t="shared" si="10"/>
        <v>0.38396535201231163</v>
      </c>
      <c r="P169" s="235">
        <f t="shared" si="10"/>
        <v>0.3893425297069219</v>
      </c>
      <c r="Q169" s="235">
        <f t="shared" si="10"/>
        <v>0.3810568555446478</v>
      </c>
      <c r="R169" s="235">
        <f t="shared" si="10"/>
        <v>0.38039662054119011</v>
      </c>
      <c r="S169" s="235">
        <f t="shared" si="10"/>
        <v>0.3815010336983567</v>
      </c>
      <c r="T169" s="235">
        <f t="shared" si="10"/>
        <v>0.37733682508002742</v>
      </c>
      <c r="U169" s="235">
        <f t="shared" si="10"/>
        <v>0.36632380988603974</v>
      </c>
      <c r="V169" s="235">
        <f t="shared" si="10"/>
        <v>0.35329989880700541</v>
      </c>
      <c r="W169" s="235">
        <f t="shared" si="10"/>
        <v>0.35761075761022387</v>
      </c>
      <c r="X169" s="235">
        <f t="shared" si="10"/>
        <v>0.36494676602667664</v>
      </c>
      <c r="Y169" s="235">
        <f t="shared" si="10"/>
        <v>0.43634914580216122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4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0.99999999999999933</v>
      </c>
      <c r="C171" s="232">
        <f t="shared" si="11"/>
        <v>0.99999999999999989</v>
      </c>
      <c r="D171" s="232">
        <f t="shared" si="11"/>
        <v>1</v>
      </c>
      <c r="E171" s="232">
        <f t="shared" si="11"/>
        <v>1.0000000000000002</v>
      </c>
      <c r="F171" s="232">
        <f t="shared" si="11"/>
        <v>0.99999999999999989</v>
      </c>
      <c r="G171" s="232">
        <f t="shared" si="11"/>
        <v>1.0000000000000002</v>
      </c>
      <c r="H171" s="232">
        <f t="shared" si="11"/>
        <v>1</v>
      </c>
      <c r="I171" s="232">
        <f t="shared" si="11"/>
        <v>1.0000000000000002</v>
      </c>
      <c r="J171" s="232">
        <f t="shared" si="11"/>
        <v>1.0000000000000002</v>
      </c>
      <c r="K171" s="232">
        <f t="shared" si="11"/>
        <v>0.99999999999999978</v>
      </c>
      <c r="L171" s="232">
        <f t="shared" si="11"/>
        <v>0.99999999999999978</v>
      </c>
      <c r="M171" s="232">
        <f t="shared" si="11"/>
        <v>0.99999999999999989</v>
      </c>
      <c r="N171" s="232">
        <f t="shared" si="11"/>
        <v>0.99999999999999989</v>
      </c>
      <c r="O171" s="232">
        <f t="shared" si="11"/>
        <v>1</v>
      </c>
      <c r="P171" s="232">
        <f t="shared" si="11"/>
        <v>0.99999999999999978</v>
      </c>
      <c r="Q171" s="232">
        <f t="shared" si="11"/>
        <v>1</v>
      </c>
      <c r="R171" s="232">
        <f t="shared" si="11"/>
        <v>1</v>
      </c>
      <c r="S171" s="232">
        <f t="shared" si="11"/>
        <v>0.99999999999999989</v>
      </c>
      <c r="T171" s="232">
        <f t="shared" si="11"/>
        <v>1.0000000000000002</v>
      </c>
      <c r="U171" s="232">
        <f t="shared" si="11"/>
        <v>1</v>
      </c>
      <c r="V171" s="232">
        <f t="shared" si="11"/>
        <v>1</v>
      </c>
      <c r="W171" s="232">
        <f t="shared" si="11"/>
        <v>1</v>
      </c>
      <c r="X171" s="232">
        <f t="shared" si="11"/>
        <v>0.99999999999999989</v>
      </c>
      <c r="Y171" s="232">
        <f t="shared" si="11"/>
        <v>1.0000000000000002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1.158623491262274E-3</v>
      </c>
      <c r="C172" s="299">
        <f t="shared" si="12"/>
        <v>1.1586234912626585E-3</v>
      </c>
      <c r="D172" s="299">
        <f t="shared" si="12"/>
        <v>1.1586234912623948E-3</v>
      </c>
      <c r="E172" s="299">
        <f t="shared" si="12"/>
        <v>1.1586234912627847E-3</v>
      </c>
      <c r="F172" s="299">
        <f t="shared" si="12"/>
        <v>1.1586234912623532E-3</v>
      </c>
      <c r="G172" s="299">
        <f t="shared" si="12"/>
        <v>1.1586234912624367E-3</v>
      </c>
      <c r="H172" s="299">
        <f t="shared" si="12"/>
        <v>1.1586234912624091E-3</v>
      </c>
      <c r="I172" s="299">
        <f t="shared" si="12"/>
        <v>1.158623491262325E-3</v>
      </c>
      <c r="J172" s="299">
        <f t="shared" si="12"/>
        <v>1.1586234912625785E-3</v>
      </c>
      <c r="K172" s="299">
        <f t="shared" si="12"/>
        <v>1.158623491262861E-3</v>
      </c>
      <c r="L172" s="299">
        <f t="shared" si="12"/>
        <v>1.1586234912630228E-3</v>
      </c>
      <c r="M172" s="299">
        <f t="shared" si="12"/>
        <v>1.1586234912627363E-3</v>
      </c>
      <c r="N172" s="299">
        <f t="shared" si="12"/>
        <v>1.1586234912624382E-3</v>
      </c>
      <c r="O172" s="299">
        <f t="shared" si="12"/>
        <v>1.1586234912627721E-3</v>
      </c>
      <c r="P172" s="299">
        <f t="shared" si="12"/>
        <v>1.1586234912624109E-3</v>
      </c>
      <c r="Q172" s="299">
        <f t="shared" si="12"/>
        <v>1.1586234912624568E-3</v>
      </c>
      <c r="R172" s="299">
        <f t="shared" si="12"/>
        <v>1.1586234912623211E-3</v>
      </c>
      <c r="S172" s="299">
        <f t="shared" si="12"/>
        <v>1.1586234912630052E-3</v>
      </c>
      <c r="T172" s="299">
        <f t="shared" si="12"/>
        <v>1.158623491262552E-3</v>
      </c>
      <c r="U172" s="299">
        <f t="shared" si="12"/>
        <v>1.1586234912629619E-3</v>
      </c>
      <c r="V172" s="299">
        <f t="shared" si="12"/>
        <v>1.1586234912629658E-3</v>
      </c>
      <c r="W172" s="299">
        <f t="shared" si="12"/>
        <v>1.1586234912628411E-3</v>
      </c>
      <c r="X172" s="299">
        <f t="shared" si="12"/>
        <v>1.1586234912626398E-3</v>
      </c>
      <c r="Y172" s="299">
        <f t="shared" si="12"/>
        <v>1.1586234912602093E-3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5.3844270915966283E-4</v>
      </c>
      <c r="C173" s="233">
        <f t="shared" si="13"/>
        <v>5.384427091598414E-4</v>
      </c>
      <c r="D173" s="233">
        <f t="shared" si="13"/>
        <v>5.384427091597191E-4</v>
      </c>
      <c r="E173" s="233">
        <f t="shared" si="13"/>
        <v>5.3844270915990027E-4</v>
      </c>
      <c r="F173" s="233">
        <f t="shared" si="13"/>
        <v>5.3844270915969969E-4</v>
      </c>
      <c r="G173" s="233">
        <f t="shared" si="13"/>
        <v>5.3844270915973851E-4</v>
      </c>
      <c r="H173" s="233">
        <f t="shared" si="13"/>
        <v>5.384427091597256E-4</v>
      </c>
      <c r="I173" s="233">
        <f t="shared" si="13"/>
        <v>5.3844270915968646E-4</v>
      </c>
      <c r="J173" s="233">
        <f t="shared" si="13"/>
        <v>5.3844270915980443E-4</v>
      </c>
      <c r="K173" s="233">
        <f t="shared" si="13"/>
        <v>5.3844270915993561E-4</v>
      </c>
      <c r="L173" s="233">
        <f t="shared" si="13"/>
        <v>5.3844270916001097E-4</v>
      </c>
      <c r="M173" s="233">
        <f t="shared" si="13"/>
        <v>5.3844270915987761E-4</v>
      </c>
      <c r="N173" s="233">
        <f t="shared" si="13"/>
        <v>5.3844270915973916E-4</v>
      </c>
      <c r="O173" s="233">
        <f t="shared" si="13"/>
        <v>5.384427091598942E-4</v>
      </c>
      <c r="P173" s="233">
        <f t="shared" si="13"/>
        <v>5.3844270915972669E-4</v>
      </c>
      <c r="Q173" s="233">
        <f t="shared" si="13"/>
        <v>5.3844270915974783E-4</v>
      </c>
      <c r="R173" s="233">
        <f t="shared" si="13"/>
        <v>5.3844270915968473E-4</v>
      </c>
      <c r="S173" s="233">
        <f t="shared" si="13"/>
        <v>5.3844270916000284E-4</v>
      </c>
      <c r="T173" s="233">
        <f t="shared" si="13"/>
        <v>5.3844270915979207E-4</v>
      </c>
      <c r="U173" s="233">
        <f t="shared" si="13"/>
        <v>5.3844270915998245E-4</v>
      </c>
      <c r="V173" s="233">
        <f t="shared" si="13"/>
        <v>5.3844270915998462E-4</v>
      </c>
      <c r="W173" s="233">
        <f t="shared" si="13"/>
        <v>5.3844270915992618E-4</v>
      </c>
      <c r="X173" s="233">
        <f t="shared" si="13"/>
        <v>5.3844270915983294E-4</v>
      </c>
      <c r="Y173" s="233">
        <f t="shared" si="13"/>
        <v>5.384427091587032E-4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1.5789831837694317E-2</v>
      </c>
      <c r="C174" s="233">
        <f t="shared" si="14"/>
        <v>1.578983183769956E-2</v>
      </c>
      <c r="D174" s="233">
        <f t="shared" si="14"/>
        <v>1.5789831837695969E-2</v>
      </c>
      <c r="E174" s="233">
        <f t="shared" si="14"/>
        <v>1.5789831837701277E-2</v>
      </c>
      <c r="F174" s="233">
        <f t="shared" si="14"/>
        <v>1.57898318376954E-2</v>
      </c>
      <c r="G174" s="233">
        <f t="shared" si="14"/>
        <v>1.5789831837696534E-2</v>
      </c>
      <c r="H174" s="233">
        <f t="shared" si="14"/>
        <v>1.578983183769616E-2</v>
      </c>
      <c r="I174" s="233">
        <f t="shared" si="14"/>
        <v>1.5789831837695015E-2</v>
      </c>
      <c r="J174" s="233">
        <f t="shared" si="14"/>
        <v>1.5789831837698467E-2</v>
      </c>
      <c r="K174" s="233">
        <f t="shared" si="14"/>
        <v>1.5789831837702318E-2</v>
      </c>
      <c r="L174" s="233">
        <f t="shared" si="14"/>
        <v>1.5789831837704525E-2</v>
      </c>
      <c r="M174" s="233">
        <f t="shared" si="14"/>
        <v>1.5789831837700621E-2</v>
      </c>
      <c r="N174" s="233">
        <f t="shared" si="14"/>
        <v>1.5789831837696555E-2</v>
      </c>
      <c r="O174" s="233">
        <f t="shared" si="14"/>
        <v>1.5789831837701104E-2</v>
      </c>
      <c r="P174" s="233">
        <f t="shared" si="14"/>
        <v>1.5789831837696191E-2</v>
      </c>
      <c r="Q174" s="233">
        <f t="shared" si="14"/>
        <v>1.5789831837696812E-2</v>
      </c>
      <c r="R174" s="233">
        <f t="shared" si="14"/>
        <v>1.5789831837694963E-2</v>
      </c>
      <c r="S174" s="233">
        <f t="shared" si="14"/>
        <v>1.5789831837704292E-2</v>
      </c>
      <c r="T174" s="233">
        <f t="shared" si="14"/>
        <v>1.5789831837698113E-2</v>
      </c>
      <c r="U174" s="233">
        <f t="shared" si="14"/>
        <v>1.5789831837703695E-2</v>
      </c>
      <c r="V174" s="233">
        <f t="shared" si="14"/>
        <v>1.5789831837703751E-2</v>
      </c>
      <c r="W174" s="233">
        <f t="shared" si="14"/>
        <v>1.5789831837702047E-2</v>
      </c>
      <c r="X174" s="233">
        <f t="shared" si="14"/>
        <v>1.5789831837699306E-2</v>
      </c>
      <c r="Y174" s="233">
        <f t="shared" si="14"/>
        <v>1.5789831837666177E-2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3.8620783042075799E-4</v>
      </c>
      <c r="C175" s="233">
        <f t="shared" si="15"/>
        <v>3.8620783042088604E-4</v>
      </c>
      <c r="D175" s="233">
        <f t="shared" si="15"/>
        <v>3.8620783042079816E-4</v>
      </c>
      <c r="E175" s="233">
        <f t="shared" si="15"/>
        <v>3.8620783042092816E-4</v>
      </c>
      <c r="F175" s="233">
        <f t="shared" si="15"/>
        <v>3.8620783042078429E-4</v>
      </c>
      <c r="G175" s="233">
        <f t="shared" si="15"/>
        <v>3.8620783042081199E-4</v>
      </c>
      <c r="H175" s="233">
        <f t="shared" si="15"/>
        <v>3.8620783042080304E-4</v>
      </c>
      <c r="I175" s="233">
        <f t="shared" si="15"/>
        <v>3.8620783042077469E-4</v>
      </c>
      <c r="J175" s="233">
        <f t="shared" si="15"/>
        <v>3.8620783042085942E-4</v>
      </c>
      <c r="K175" s="233">
        <f t="shared" si="15"/>
        <v>3.8620783042095347E-4</v>
      </c>
      <c r="L175" s="233">
        <f t="shared" si="15"/>
        <v>3.8620783042100752E-4</v>
      </c>
      <c r="M175" s="233">
        <f t="shared" si="15"/>
        <v>3.8620783042091206E-4</v>
      </c>
      <c r="N175" s="233">
        <f t="shared" si="15"/>
        <v>3.8620783042081264E-4</v>
      </c>
      <c r="O175" s="233">
        <f t="shared" si="15"/>
        <v>3.8620783042092371E-4</v>
      </c>
      <c r="P175" s="233">
        <f t="shared" si="15"/>
        <v>3.862078304208038E-4</v>
      </c>
      <c r="Q175" s="233">
        <f t="shared" si="15"/>
        <v>3.8620783042081893E-4</v>
      </c>
      <c r="R175" s="233">
        <f t="shared" si="15"/>
        <v>3.8620783042077361E-4</v>
      </c>
      <c r="S175" s="233">
        <f t="shared" si="15"/>
        <v>3.8620783042100178E-4</v>
      </c>
      <c r="T175" s="233">
        <f t="shared" si="15"/>
        <v>3.8620783042085053E-4</v>
      </c>
      <c r="U175" s="233">
        <f t="shared" si="15"/>
        <v>3.8620783042098719E-4</v>
      </c>
      <c r="V175" s="233">
        <f t="shared" si="15"/>
        <v>3.8620783042098866E-4</v>
      </c>
      <c r="W175" s="233">
        <f t="shared" si="15"/>
        <v>3.8620783042094681E-4</v>
      </c>
      <c r="X175" s="233">
        <f t="shared" si="15"/>
        <v>3.8620783042087991E-4</v>
      </c>
      <c r="Y175" s="233">
        <f t="shared" si="15"/>
        <v>3.8620783042006958E-4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2.2033493040545101E-3</v>
      </c>
      <c r="C176" s="300">
        <f t="shared" si="16"/>
        <v>2.1208404325661124E-3</v>
      </c>
      <c r="D176" s="300">
        <f t="shared" si="16"/>
        <v>2.1133087671668304E-3</v>
      </c>
      <c r="E176" s="300">
        <f t="shared" si="16"/>
        <v>2.0205325603011564E-3</v>
      </c>
      <c r="F176" s="300">
        <f t="shared" si="16"/>
        <v>2.0293231214389348E-3</v>
      </c>
      <c r="G176" s="300">
        <f t="shared" si="16"/>
        <v>2.0942843598136052E-3</v>
      </c>
      <c r="H176" s="300">
        <f t="shared" si="16"/>
        <v>2.0185018017294869E-3</v>
      </c>
      <c r="I176" s="300">
        <f t="shared" si="16"/>
        <v>1.9793727359333239E-3</v>
      </c>
      <c r="J176" s="300">
        <f t="shared" si="16"/>
        <v>2.0051413414158849E-3</v>
      </c>
      <c r="K176" s="300">
        <f t="shared" si="16"/>
        <v>2.1863586888032282E-3</v>
      </c>
      <c r="L176" s="300">
        <f t="shared" si="16"/>
        <v>1.9810918254938806E-3</v>
      </c>
      <c r="M176" s="300">
        <f t="shared" si="16"/>
        <v>1.9988772923714608E-3</v>
      </c>
      <c r="N176" s="300">
        <f t="shared" si="16"/>
        <v>2.0469089876553326E-3</v>
      </c>
      <c r="O176" s="300">
        <f t="shared" si="16"/>
        <v>2.0662138189753076E-3</v>
      </c>
      <c r="P176" s="300">
        <f t="shared" si="16"/>
        <v>2.0348057895102447E-3</v>
      </c>
      <c r="Q176" s="300">
        <f t="shared" si="16"/>
        <v>2.0826138230925647E-3</v>
      </c>
      <c r="R176" s="300">
        <f t="shared" si="16"/>
        <v>2.0881983856433899E-3</v>
      </c>
      <c r="S176" s="300">
        <f t="shared" si="16"/>
        <v>2.0984368720944752E-3</v>
      </c>
      <c r="T176" s="300">
        <f t="shared" si="16"/>
        <v>2.1697288206331622E-3</v>
      </c>
      <c r="U176" s="300">
        <f t="shared" si="16"/>
        <v>2.1404405551907115E-3</v>
      </c>
      <c r="V176" s="300">
        <f t="shared" si="16"/>
        <v>2.0905917646298357E-3</v>
      </c>
      <c r="W176" s="300">
        <f t="shared" si="16"/>
        <v>2.1765052616883121E-3</v>
      </c>
      <c r="X176" s="300">
        <f t="shared" si="16"/>
        <v>2.1504276426102774E-3</v>
      </c>
      <c r="Y176" s="300">
        <f t="shared" si="16"/>
        <v>1.8981338801289825E-3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0.8195809722982742</v>
      </c>
      <c r="C177" s="301">
        <f t="shared" si="17"/>
        <v>0.83147848470410968</v>
      </c>
      <c r="D177" s="301">
        <f t="shared" si="17"/>
        <v>0.82988081675256886</v>
      </c>
      <c r="E177" s="301">
        <f t="shared" si="17"/>
        <v>0.83962064937156389</v>
      </c>
      <c r="F177" s="301">
        <f t="shared" si="17"/>
        <v>0.83876694982484901</v>
      </c>
      <c r="G177" s="301">
        <f t="shared" si="17"/>
        <v>0.82861629515445079</v>
      </c>
      <c r="H177" s="301">
        <f t="shared" si="17"/>
        <v>0.83996391641671009</v>
      </c>
      <c r="I177" s="301">
        <f t="shared" si="17"/>
        <v>0.84363206534961133</v>
      </c>
      <c r="J177" s="301">
        <f t="shared" si="17"/>
        <v>0.84139560158906845</v>
      </c>
      <c r="K177" s="301">
        <f t="shared" si="17"/>
        <v>0.82738697358832825</v>
      </c>
      <c r="L177" s="301">
        <f t="shared" si="17"/>
        <v>0.84388639675882471</v>
      </c>
      <c r="M177" s="301">
        <f t="shared" si="17"/>
        <v>0.841611509834853</v>
      </c>
      <c r="N177" s="301">
        <f t="shared" si="17"/>
        <v>0.83813180002686116</v>
      </c>
      <c r="O177" s="301">
        <f t="shared" si="17"/>
        <v>0.83654231405861601</v>
      </c>
      <c r="P177" s="301">
        <f t="shared" si="17"/>
        <v>0.8392249163508666</v>
      </c>
      <c r="Q177" s="301">
        <f t="shared" si="17"/>
        <v>0.83544825729637995</v>
      </c>
      <c r="R177" s="301">
        <f t="shared" si="17"/>
        <v>0.83501777757624118</v>
      </c>
      <c r="S177" s="301">
        <f t="shared" si="17"/>
        <v>0.83445944358203306</v>
      </c>
      <c r="T177" s="301">
        <f t="shared" si="17"/>
        <v>0.82943654947285705</v>
      </c>
      <c r="U177" s="301">
        <f t="shared" si="17"/>
        <v>0.83029281328146032</v>
      </c>
      <c r="V177" s="301">
        <f t="shared" si="17"/>
        <v>0.8323673922207786</v>
      </c>
      <c r="W177" s="301">
        <f t="shared" si="17"/>
        <v>0.82712627726725529</v>
      </c>
      <c r="X177" s="301">
        <f t="shared" si="17"/>
        <v>0.82956777326764852</v>
      </c>
      <c r="Y177" s="301">
        <f t="shared" si="17"/>
        <v>0.85146246628110656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0.1250144534054683</v>
      </c>
      <c r="C178" s="301">
        <f t="shared" si="18"/>
        <v>0.1151691848455796</v>
      </c>
      <c r="D178" s="301">
        <f t="shared" si="18"/>
        <v>0.11475616711811423</v>
      </c>
      <c r="E178" s="301">
        <f t="shared" si="18"/>
        <v>0.10916019928985199</v>
      </c>
      <c r="F178" s="301">
        <f t="shared" si="18"/>
        <v>0.10972771522777074</v>
      </c>
      <c r="G178" s="301">
        <f t="shared" si="18"/>
        <v>0.11386854320831127</v>
      </c>
      <c r="H178" s="301">
        <f t="shared" si="18"/>
        <v>0.10906160685246334</v>
      </c>
      <c r="I178" s="301">
        <f t="shared" si="18"/>
        <v>0.10662400904568915</v>
      </c>
      <c r="J178" s="301">
        <f t="shared" si="18"/>
        <v>0.10818278636844429</v>
      </c>
      <c r="K178" s="301">
        <f t="shared" si="18"/>
        <v>0.11836721206425065</v>
      </c>
      <c r="L178" s="301">
        <f t="shared" si="18"/>
        <v>0.10643538222973456</v>
      </c>
      <c r="M178" s="301">
        <f t="shared" si="18"/>
        <v>0.10730640006340607</v>
      </c>
      <c r="N178" s="301">
        <f t="shared" si="18"/>
        <v>0.10994421954632851</v>
      </c>
      <c r="O178" s="301">
        <f t="shared" si="18"/>
        <v>0.11109181250914327</v>
      </c>
      <c r="P178" s="301">
        <f t="shared" si="18"/>
        <v>0.10923254911747239</v>
      </c>
      <c r="Q178" s="301">
        <f t="shared" si="18"/>
        <v>0.11178666529470534</v>
      </c>
      <c r="R178" s="301">
        <f t="shared" si="18"/>
        <v>0.1120956845410771</v>
      </c>
      <c r="S178" s="301">
        <f t="shared" si="18"/>
        <v>0.11264182827853132</v>
      </c>
      <c r="T178" s="301">
        <f t="shared" si="18"/>
        <v>0.11649574487077397</v>
      </c>
      <c r="U178" s="301">
        <f t="shared" si="18"/>
        <v>0.11490904411703205</v>
      </c>
      <c r="V178" s="301">
        <f t="shared" si="18"/>
        <v>0.11212812291460766</v>
      </c>
      <c r="W178" s="301">
        <f t="shared" si="18"/>
        <v>0.11677625314611303</v>
      </c>
      <c r="X178" s="301">
        <f t="shared" si="18"/>
        <v>0.11539205951701763</v>
      </c>
      <c r="Y178" s="301">
        <f t="shared" si="18"/>
        <v>0.10171674826194432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7.9760767737792101E-2</v>
      </c>
      <c r="C179" s="302">
        <f t="shared" si="19"/>
        <v>5.5610758642878018E-2</v>
      </c>
      <c r="D179" s="302">
        <f t="shared" si="19"/>
        <v>5.1290189532495659E-2</v>
      </c>
      <c r="E179" s="302">
        <f t="shared" si="19"/>
        <v>3.9386042958900698E-2</v>
      </c>
      <c r="F179" s="302">
        <f t="shared" si="19"/>
        <v>4.0688923303698138E-2</v>
      </c>
      <c r="G179" s="302">
        <f t="shared" si="19"/>
        <v>5.0874354925460122E-2</v>
      </c>
      <c r="H179" s="302">
        <f t="shared" si="19"/>
        <v>4.1523334132068476E-2</v>
      </c>
      <c r="I179" s="302">
        <f t="shared" si="19"/>
        <v>3.5022639680857566E-2</v>
      </c>
      <c r="J179" s="302">
        <f t="shared" si="19"/>
        <v>4.0748165065072416E-2</v>
      </c>
      <c r="K179" s="302">
        <f t="shared" si="19"/>
        <v>6.3780008991458567E-2</v>
      </c>
      <c r="L179" s="302">
        <f t="shared" si="19"/>
        <v>3.3860692294266581E-2</v>
      </c>
      <c r="M179" s="302">
        <f t="shared" si="19"/>
        <v>3.7410414012553905E-2</v>
      </c>
      <c r="N179" s="302">
        <f t="shared" si="19"/>
        <v>4.3970444211887984E-2</v>
      </c>
      <c r="O179" s="302">
        <f t="shared" si="19"/>
        <v>4.5125916265171033E-2</v>
      </c>
      <c r="P179" s="302">
        <f t="shared" si="19"/>
        <v>4.0316345319841268E-2</v>
      </c>
      <c r="Q179" s="302">
        <f t="shared" si="19"/>
        <v>4.5092088148551111E-2</v>
      </c>
      <c r="R179" s="302">
        <f t="shared" si="19"/>
        <v>4.6502239444390706E-2</v>
      </c>
      <c r="S179" s="302">
        <f t="shared" si="19"/>
        <v>4.7163203035352728E-2</v>
      </c>
      <c r="T179" s="302">
        <f t="shared" si="19"/>
        <v>5.8410841518018952E-2</v>
      </c>
      <c r="U179" s="302">
        <f t="shared" si="19"/>
        <v>5.3494103179229327E-2</v>
      </c>
      <c r="V179" s="302">
        <f t="shared" si="19"/>
        <v>4.4914000021727629E-2</v>
      </c>
      <c r="W179" s="302">
        <f t="shared" si="19"/>
        <v>5.6735239598229091E-2</v>
      </c>
      <c r="X179" s="302">
        <f t="shared" si="19"/>
        <v>5.2877727923984486E-2</v>
      </c>
      <c r="Y179" s="302">
        <f t="shared" si="19"/>
        <v>2.3217812593044632E-2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4.5253685667676187E-2</v>
      </c>
      <c r="C180" s="302">
        <f t="shared" si="20"/>
        <v>5.9558426202701575E-2</v>
      </c>
      <c r="D180" s="302">
        <f t="shared" si="20"/>
        <v>6.3465977585618574E-2</v>
      </c>
      <c r="E180" s="302">
        <f t="shared" si="20"/>
        <v>6.9774156330951284E-2</v>
      </c>
      <c r="F180" s="302">
        <f t="shared" si="20"/>
        <v>6.9038791924072598E-2</v>
      </c>
      <c r="G180" s="302">
        <f t="shared" si="20"/>
        <v>6.2994188282851166E-2</v>
      </c>
      <c r="H180" s="302">
        <f t="shared" si="20"/>
        <v>6.7538272720394851E-2</v>
      </c>
      <c r="I180" s="302">
        <f t="shared" si="20"/>
        <v>7.160136936483158E-2</v>
      </c>
      <c r="J180" s="302">
        <f t="shared" si="20"/>
        <v>6.7434621303371869E-2</v>
      </c>
      <c r="K180" s="302">
        <f t="shared" si="20"/>
        <v>5.4587203072792079E-2</v>
      </c>
      <c r="L180" s="302">
        <f t="shared" si="20"/>
        <v>7.2574689935467979E-2</v>
      </c>
      <c r="M180" s="302">
        <f t="shared" si="20"/>
        <v>6.9895986050852163E-2</v>
      </c>
      <c r="N180" s="302">
        <f t="shared" si="20"/>
        <v>6.5973775334440529E-2</v>
      </c>
      <c r="O180" s="302">
        <f t="shared" si="20"/>
        <v>6.5965896243972241E-2</v>
      </c>
      <c r="P180" s="302">
        <f t="shared" si="20"/>
        <v>6.8916203797631123E-2</v>
      </c>
      <c r="Q180" s="302">
        <f t="shared" si="20"/>
        <v>6.6694577146154232E-2</v>
      </c>
      <c r="R180" s="302">
        <f t="shared" si="20"/>
        <v>6.5593445096686423E-2</v>
      </c>
      <c r="S180" s="302">
        <f t="shared" si="20"/>
        <v>6.5478625243178615E-2</v>
      </c>
      <c r="T180" s="302">
        <f t="shared" si="20"/>
        <v>5.8084903352755027E-2</v>
      </c>
      <c r="U180" s="302">
        <f t="shared" si="20"/>
        <v>6.1414940937802733E-2</v>
      </c>
      <c r="V180" s="302">
        <f t="shared" si="20"/>
        <v>6.7214122892880021E-2</v>
      </c>
      <c r="W180" s="302">
        <f t="shared" si="20"/>
        <v>6.0041013547883937E-2</v>
      </c>
      <c r="X180" s="302">
        <f t="shared" si="20"/>
        <v>6.2514331593033129E-2</v>
      </c>
      <c r="Y180" s="302">
        <f t="shared" si="20"/>
        <v>7.8498935668899719E-2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3.53281191236655E-2</v>
      </c>
      <c r="C181" s="301">
        <f t="shared" si="21"/>
        <v>3.3358384149201593E-2</v>
      </c>
      <c r="D181" s="301">
        <f t="shared" si="21"/>
        <v>3.5376601493611326E-2</v>
      </c>
      <c r="E181" s="301">
        <f t="shared" si="21"/>
        <v>3.1325512909738285E-2</v>
      </c>
      <c r="F181" s="301">
        <f t="shared" si="21"/>
        <v>3.1602905957403046E-2</v>
      </c>
      <c r="G181" s="301">
        <f t="shared" si="21"/>
        <v>3.7547771408884989E-2</v>
      </c>
      <c r="H181" s="301">
        <f t="shared" si="21"/>
        <v>3.1082869060558242E-2</v>
      </c>
      <c r="I181" s="301">
        <f t="shared" si="21"/>
        <v>2.9891447000228596E-2</v>
      </c>
      <c r="J181" s="301">
        <f t="shared" si="21"/>
        <v>3.0543364832529809E-2</v>
      </c>
      <c r="K181" s="301">
        <f t="shared" si="21"/>
        <v>3.418634979007168E-2</v>
      </c>
      <c r="L181" s="301">
        <f t="shared" si="21"/>
        <v>2.9824023317398085E-2</v>
      </c>
      <c r="M181" s="301">
        <f t="shared" si="21"/>
        <v>3.1210106940825204E-2</v>
      </c>
      <c r="N181" s="301">
        <f t="shared" si="21"/>
        <v>3.2003965570615363E-2</v>
      </c>
      <c r="O181" s="301">
        <f t="shared" si="21"/>
        <v>3.2426553744720844E-2</v>
      </c>
      <c r="P181" s="301">
        <f t="shared" si="21"/>
        <v>3.1634622873611365E-2</v>
      </c>
      <c r="Q181" s="301">
        <f t="shared" si="21"/>
        <v>3.2809357717282488E-2</v>
      </c>
      <c r="R181" s="301">
        <f t="shared" si="21"/>
        <v>3.292523362850059E-2</v>
      </c>
      <c r="S181" s="301">
        <f t="shared" si="21"/>
        <v>3.2927185398792851E-2</v>
      </c>
      <c r="T181" s="301">
        <f t="shared" si="21"/>
        <v>3.4024870967194504E-2</v>
      </c>
      <c r="U181" s="301">
        <f t="shared" si="21"/>
        <v>3.4784596177769259E-2</v>
      </c>
      <c r="V181" s="301">
        <f t="shared" si="21"/>
        <v>3.554078723143627E-2</v>
      </c>
      <c r="W181" s="301">
        <f t="shared" si="21"/>
        <v>3.604785845639763E-2</v>
      </c>
      <c r="X181" s="301">
        <f t="shared" si="21"/>
        <v>3.5016633704180893E-2</v>
      </c>
      <c r="Y181" s="301">
        <f t="shared" si="21"/>
        <v>2.7049545708315064E-2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7.56118450406523E-3</v>
      </c>
      <c r="C182" s="302">
        <f t="shared" si="22"/>
        <v>5.4625137154973545E-3</v>
      </c>
      <c r="D182" s="302">
        <f t="shared" si="22"/>
        <v>5.0558379963241964E-3</v>
      </c>
      <c r="E182" s="302">
        <f t="shared" si="22"/>
        <v>4.0091080596949078E-3</v>
      </c>
      <c r="F182" s="302">
        <f t="shared" si="22"/>
        <v>4.1517411588822273E-3</v>
      </c>
      <c r="G182" s="302">
        <f t="shared" si="22"/>
        <v>5.0240218357382365E-3</v>
      </c>
      <c r="H182" s="302">
        <f t="shared" si="22"/>
        <v>4.2328061779210429E-3</v>
      </c>
      <c r="I182" s="302">
        <f t="shared" si="22"/>
        <v>3.6472550991134447E-3</v>
      </c>
      <c r="J182" s="302">
        <f t="shared" si="22"/>
        <v>4.2506117943822974E-3</v>
      </c>
      <c r="K182" s="302">
        <f t="shared" si="22"/>
        <v>6.3258883843660095E-3</v>
      </c>
      <c r="L182" s="302">
        <f t="shared" si="22"/>
        <v>3.7533486023669407E-3</v>
      </c>
      <c r="M182" s="302">
        <f t="shared" si="22"/>
        <v>4.2004512662167552E-3</v>
      </c>
      <c r="N182" s="302">
        <f t="shared" si="22"/>
        <v>4.8313485994903394E-3</v>
      </c>
      <c r="O182" s="302">
        <f t="shared" si="22"/>
        <v>4.862764445035017E-3</v>
      </c>
      <c r="P182" s="302">
        <f t="shared" si="22"/>
        <v>4.4582849667086019E-3</v>
      </c>
      <c r="Q182" s="302">
        <f t="shared" si="22"/>
        <v>4.8867596227462288E-3</v>
      </c>
      <c r="R182" s="302">
        <f t="shared" si="22"/>
        <v>5.0244738940620126E-3</v>
      </c>
      <c r="S182" s="302">
        <f t="shared" si="22"/>
        <v>5.0666669214905844E-3</v>
      </c>
      <c r="T182" s="302">
        <f t="shared" si="22"/>
        <v>6.0807507435894619E-3</v>
      </c>
      <c r="U182" s="302">
        <f t="shared" si="22"/>
        <v>5.6545146674995862E-3</v>
      </c>
      <c r="V182" s="302">
        <f t="shared" si="22"/>
        <v>4.8809613148187775E-3</v>
      </c>
      <c r="W182" s="302">
        <f t="shared" si="22"/>
        <v>5.9336889644344372E-3</v>
      </c>
      <c r="X182" s="302">
        <f t="shared" si="22"/>
        <v>5.5856452021554818E-3</v>
      </c>
      <c r="Y182" s="302">
        <f t="shared" si="22"/>
        <v>2.77370015799462E-3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2.3113890484307256E-2</v>
      </c>
      <c r="C183" s="302">
        <f t="shared" si="23"/>
        <v>2.114415550983929E-2</v>
      </c>
      <c r="D183" s="302">
        <f t="shared" si="23"/>
        <v>2.3162372854251802E-2</v>
      </c>
      <c r="E183" s="302">
        <f t="shared" si="23"/>
        <v>1.9111284270374656E-2</v>
      </c>
      <c r="F183" s="302">
        <f t="shared" si="23"/>
        <v>1.9388677318043966E-2</v>
      </c>
      <c r="G183" s="302">
        <f t="shared" si="23"/>
        <v>2.5333542769525038E-2</v>
      </c>
      <c r="H183" s="302">
        <f t="shared" si="23"/>
        <v>1.8868640421198575E-2</v>
      </c>
      <c r="I183" s="302">
        <f t="shared" si="23"/>
        <v>1.7677218360869815E-2</v>
      </c>
      <c r="J183" s="302">
        <f t="shared" si="23"/>
        <v>1.8329136193168356E-2</v>
      </c>
      <c r="K183" s="302">
        <f t="shared" si="23"/>
        <v>2.1972121150707246E-2</v>
      </c>
      <c r="L183" s="302">
        <f t="shared" si="23"/>
        <v>1.7609794678031945E-2</v>
      </c>
      <c r="M183" s="302">
        <f t="shared" si="23"/>
        <v>1.8995878301462082E-2</v>
      </c>
      <c r="N183" s="302">
        <f t="shared" si="23"/>
        <v>1.9789736931255388E-2</v>
      </c>
      <c r="O183" s="302">
        <f t="shared" si="23"/>
        <v>2.0212325105357344E-2</v>
      </c>
      <c r="P183" s="302">
        <f t="shared" si="23"/>
        <v>1.9420394234251678E-2</v>
      </c>
      <c r="Q183" s="302">
        <f t="shared" si="23"/>
        <v>2.0595129077922315E-2</v>
      </c>
      <c r="R183" s="302">
        <f t="shared" si="23"/>
        <v>2.0711004989141853E-2</v>
      </c>
      <c r="S183" s="302">
        <f t="shared" si="23"/>
        <v>2.0712956759426897E-2</v>
      </c>
      <c r="T183" s="302">
        <f t="shared" si="23"/>
        <v>2.1810642327833325E-2</v>
      </c>
      <c r="U183" s="302">
        <f t="shared" si="23"/>
        <v>2.2570367538403763E-2</v>
      </c>
      <c r="V183" s="302">
        <f t="shared" si="23"/>
        <v>2.332655859207073E-2</v>
      </c>
      <c r="W183" s="302">
        <f t="shared" si="23"/>
        <v>2.3833629817033401E-2</v>
      </c>
      <c r="X183" s="302">
        <f t="shared" si="23"/>
        <v>2.2802405064818794E-2</v>
      </c>
      <c r="Y183" s="302">
        <f t="shared" si="23"/>
        <v>1.4835317068978594E-2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4.653044135293008E-3</v>
      </c>
      <c r="C184" s="303">
        <f t="shared" si="24"/>
        <v>6.751714923864941E-3</v>
      </c>
      <c r="D184" s="303">
        <f t="shared" si="24"/>
        <v>7.158390643035327E-3</v>
      </c>
      <c r="E184" s="303">
        <f t="shared" si="24"/>
        <v>8.2051205796687225E-3</v>
      </c>
      <c r="F184" s="303">
        <f t="shared" si="24"/>
        <v>8.0624874804768494E-3</v>
      </c>
      <c r="G184" s="303">
        <f t="shared" si="24"/>
        <v>7.190206803621718E-3</v>
      </c>
      <c r="H184" s="303">
        <f t="shared" si="24"/>
        <v>7.9814224614386236E-3</v>
      </c>
      <c r="I184" s="303">
        <f t="shared" si="24"/>
        <v>8.5669735402453349E-3</v>
      </c>
      <c r="J184" s="303">
        <f t="shared" si="24"/>
        <v>7.9636168449791558E-3</v>
      </c>
      <c r="K184" s="303">
        <f t="shared" si="24"/>
        <v>5.8883402549984231E-3</v>
      </c>
      <c r="L184" s="303">
        <f t="shared" si="24"/>
        <v>8.4608800369991976E-3</v>
      </c>
      <c r="M184" s="303">
        <f t="shared" si="24"/>
        <v>8.0137773731463677E-3</v>
      </c>
      <c r="N184" s="303">
        <f t="shared" si="24"/>
        <v>7.3828800398696359E-3</v>
      </c>
      <c r="O184" s="303">
        <f t="shared" si="24"/>
        <v>7.3514641943284781E-3</v>
      </c>
      <c r="P184" s="303">
        <f t="shared" si="24"/>
        <v>7.7559436726510906E-3</v>
      </c>
      <c r="Q184" s="303">
        <f t="shared" si="24"/>
        <v>7.3274690166139416E-3</v>
      </c>
      <c r="R184" s="303">
        <f t="shared" si="24"/>
        <v>7.1897547452967258E-3</v>
      </c>
      <c r="S184" s="303">
        <f t="shared" si="24"/>
        <v>7.1475617178753696E-3</v>
      </c>
      <c r="T184" s="303">
        <f t="shared" si="24"/>
        <v>6.1334778957717138E-3</v>
      </c>
      <c r="U184" s="303">
        <f t="shared" si="24"/>
        <v>6.5597139718659098E-3</v>
      </c>
      <c r="V184" s="303">
        <f t="shared" si="24"/>
        <v>7.3332673245467619E-3</v>
      </c>
      <c r="W184" s="303">
        <f t="shared" si="24"/>
        <v>6.2805396749297865E-3</v>
      </c>
      <c r="X184" s="303">
        <f t="shared" si="24"/>
        <v>6.6285834372066159E-3</v>
      </c>
      <c r="Y184" s="303">
        <f t="shared" si="24"/>
        <v>9.4405284813418519E-3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4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1.0000000000000004</v>
      </c>
      <c r="C187" s="232">
        <f t="shared" si="25"/>
        <v>0.99999999999999989</v>
      </c>
      <c r="D187" s="232">
        <f t="shared" si="25"/>
        <v>1</v>
      </c>
      <c r="E187" s="232">
        <f t="shared" si="25"/>
        <v>1</v>
      </c>
      <c r="F187" s="232">
        <f t="shared" si="25"/>
        <v>1</v>
      </c>
      <c r="G187" s="232">
        <f t="shared" si="25"/>
        <v>1</v>
      </c>
      <c r="H187" s="232">
        <f t="shared" si="25"/>
        <v>1</v>
      </c>
      <c r="I187" s="232">
        <f t="shared" si="25"/>
        <v>1</v>
      </c>
      <c r="J187" s="232">
        <f t="shared" si="25"/>
        <v>1</v>
      </c>
      <c r="K187" s="232">
        <f t="shared" si="25"/>
        <v>0.99999999999999989</v>
      </c>
      <c r="L187" s="232">
        <f t="shared" si="25"/>
        <v>1.0000000000000002</v>
      </c>
      <c r="M187" s="232">
        <f t="shared" si="25"/>
        <v>0.99999999999999978</v>
      </c>
      <c r="N187" s="232">
        <f t="shared" si="25"/>
        <v>1</v>
      </c>
      <c r="O187" s="232">
        <f t="shared" si="25"/>
        <v>1</v>
      </c>
      <c r="P187" s="232">
        <f t="shared" si="25"/>
        <v>1</v>
      </c>
      <c r="Q187" s="232">
        <f t="shared" si="25"/>
        <v>1.0000000000000002</v>
      </c>
      <c r="R187" s="232">
        <f t="shared" si="25"/>
        <v>0.99999999999999978</v>
      </c>
      <c r="S187" s="232">
        <f t="shared" si="25"/>
        <v>1</v>
      </c>
      <c r="T187" s="232">
        <f t="shared" si="25"/>
        <v>1.0000000000000002</v>
      </c>
      <c r="U187" s="232">
        <f t="shared" si="25"/>
        <v>0.99999999999999989</v>
      </c>
      <c r="V187" s="232">
        <f t="shared" si="25"/>
        <v>0.99999999999999989</v>
      </c>
      <c r="W187" s="232">
        <f t="shared" si="25"/>
        <v>0.99999999999999989</v>
      </c>
      <c r="X187" s="232">
        <f t="shared" si="25"/>
        <v>0.99999999999999978</v>
      </c>
      <c r="Y187" s="232">
        <f t="shared" si="25"/>
        <v>0.99999999999999978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1.7151776451077327E-3</v>
      </c>
      <c r="C188" s="299">
        <f t="shared" si="26"/>
        <v>1.7151776451069577E-3</v>
      </c>
      <c r="D188" s="299">
        <f t="shared" si="26"/>
        <v>1.7151776451075514E-3</v>
      </c>
      <c r="E188" s="299">
        <f t="shared" si="26"/>
        <v>1.7151776451067918E-3</v>
      </c>
      <c r="F188" s="299">
        <f t="shared" si="26"/>
        <v>1.7151776451074291E-3</v>
      </c>
      <c r="G188" s="299">
        <f t="shared" si="26"/>
        <v>1.7151776451078018E-3</v>
      </c>
      <c r="H188" s="299">
        <f t="shared" si="26"/>
        <v>1.7151776451075919E-3</v>
      </c>
      <c r="I188" s="299">
        <f t="shared" si="26"/>
        <v>1.7151776451077569E-3</v>
      </c>
      <c r="J188" s="299">
        <f t="shared" si="26"/>
        <v>1.7151776451075106E-3</v>
      </c>
      <c r="K188" s="299">
        <f t="shared" si="26"/>
        <v>1.715177645106807E-3</v>
      </c>
      <c r="L188" s="299">
        <f t="shared" si="26"/>
        <v>1.7151776451069019E-3</v>
      </c>
      <c r="M188" s="299">
        <f t="shared" si="26"/>
        <v>1.7151776451074675E-3</v>
      </c>
      <c r="N188" s="299">
        <f t="shared" si="26"/>
        <v>1.7151776451075698E-3</v>
      </c>
      <c r="O188" s="299">
        <f t="shared" si="26"/>
        <v>1.7151776451069297E-3</v>
      </c>
      <c r="P188" s="299">
        <f t="shared" si="26"/>
        <v>1.7151776451074766E-3</v>
      </c>
      <c r="Q188" s="299">
        <f t="shared" si="26"/>
        <v>1.7151776451071812E-3</v>
      </c>
      <c r="R188" s="299">
        <f t="shared" si="26"/>
        <v>1.7151776451074623E-3</v>
      </c>
      <c r="S188" s="299">
        <f t="shared" si="26"/>
        <v>1.7151776451061966E-3</v>
      </c>
      <c r="T188" s="299">
        <f t="shared" si="26"/>
        <v>1.71517764510715E-3</v>
      </c>
      <c r="U188" s="299">
        <f t="shared" si="26"/>
        <v>1.7151776451064945E-3</v>
      </c>
      <c r="V188" s="299">
        <f t="shared" si="26"/>
        <v>1.7151776451064819E-3</v>
      </c>
      <c r="W188" s="299">
        <f t="shared" si="26"/>
        <v>1.7151776451065691E-3</v>
      </c>
      <c r="X188" s="299">
        <f t="shared" si="26"/>
        <v>1.7151776451068241E-3</v>
      </c>
      <c r="Y188" s="299">
        <f t="shared" si="26"/>
        <v>1.7151776451093947E-3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8.9218192451365468E-4</v>
      </c>
      <c r="C189" s="233">
        <f t="shared" si="27"/>
        <v>8.9218192451325147E-4</v>
      </c>
      <c r="D189" s="233">
        <f t="shared" si="27"/>
        <v>8.9218192451356068E-4</v>
      </c>
      <c r="E189" s="233">
        <f t="shared" si="27"/>
        <v>8.9218192451316495E-4</v>
      </c>
      <c r="F189" s="233">
        <f t="shared" si="27"/>
        <v>8.9218192451349704E-4</v>
      </c>
      <c r="G189" s="233">
        <f t="shared" si="27"/>
        <v>8.9218192451369068E-4</v>
      </c>
      <c r="H189" s="233">
        <f t="shared" si="27"/>
        <v>8.9218192451358139E-4</v>
      </c>
      <c r="I189" s="233">
        <f t="shared" si="27"/>
        <v>8.9218192451366747E-4</v>
      </c>
      <c r="J189" s="233">
        <f t="shared" si="27"/>
        <v>8.9218192451353932E-4</v>
      </c>
      <c r="K189" s="233">
        <f t="shared" si="27"/>
        <v>8.9218192451317297E-4</v>
      </c>
      <c r="L189" s="233">
        <f t="shared" si="27"/>
        <v>8.9218192451322273E-4</v>
      </c>
      <c r="M189" s="233">
        <f t="shared" si="27"/>
        <v>8.9218192451351655E-4</v>
      </c>
      <c r="N189" s="233">
        <f t="shared" si="27"/>
        <v>8.9218192451357E-4</v>
      </c>
      <c r="O189" s="233">
        <f t="shared" si="27"/>
        <v>8.9218192451323683E-4</v>
      </c>
      <c r="P189" s="233">
        <f t="shared" si="27"/>
        <v>8.9218192451352132E-4</v>
      </c>
      <c r="Q189" s="233">
        <f t="shared" si="27"/>
        <v>8.9218192451336769E-4</v>
      </c>
      <c r="R189" s="233">
        <f t="shared" si="27"/>
        <v>8.9218192451351438E-4</v>
      </c>
      <c r="S189" s="233">
        <f t="shared" si="27"/>
        <v>8.9218192451285551E-4</v>
      </c>
      <c r="T189" s="233">
        <f t="shared" si="27"/>
        <v>8.9218192451335175E-4</v>
      </c>
      <c r="U189" s="233">
        <f t="shared" si="27"/>
        <v>8.9218192451301034E-4</v>
      </c>
      <c r="V189" s="233">
        <f t="shared" si="27"/>
        <v>8.9218192451300427E-4</v>
      </c>
      <c r="W189" s="233">
        <f t="shared" si="27"/>
        <v>8.9218192451304937E-4</v>
      </c>
      <c r="X189" s="233">
        <f t="shared" si="27"/>
        <v>8.9218192451318175E-4</v>
      </c>
      <c r="Y189" s="233">
        <f t="shared" si="27"/>
        <v>8.9218192451451944E-4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2.0883204495816311E-2</v>
      </c>
      <c r="C190" s="233">
        <f t="shared" si="28"/>
        <v>2.0883204495806877E-2</v>
      </c>
      <c r="D190" s="233">
        <f t="shared" si="28"/>
        <v>2.0883204495814121E-2</v>
      </c>
      <c r="E190" s="233">
        <f t="shared" si="28"/>
        <v>2.0883204495804872E-2</v>
      </c>
      <c r="F190" s="233">
        <f t="shared" si="28"/>
        <v>2.0883204495812626E-2</v>
      </c>
      <c r="G190" s="233">
        <f t="shared" si="28"/>
        <v>2.0883204495817174E-2</v>
      </c>
      <c r="H190" s="233">
        <f t="shared" si="28"/>
        <v>2.0883204495814617E-2</v>
      </c>
      <c r="I190" s="233">
        <f t="shared" si="28"/>
        <v>2.0883204495816612E-2</v>
      </c>
      <c r="J190" s="233">
        <f t="shared" si="28"/>
        <v>2.0883204495813622E-2</v>
      </c>
      <c r="K190" s="233">
        <f t="shared" si="28"/>
        <v>2.0883204495805042E-2</v>
      </c>
      <c r="L190" s="233">
        <f t="shared" si="28"/>
        <v>2.0883204495806201E-2</v>
      </c>
      <c r="M190" s="233">
        <f t="shared" si="28"/>
        <v>2.0883204495813087E-2</v>
      </c>
      <c r="N190" s="233">
        <f t="shared" si="28"/>
        <v>2.0883204495814336E-2</v>
      </c>
      <c r="O190" s="233">
        <f t="shared" si="28"/>
        <v>2.0883204495806541E-2</v>
      </c>
      <c r="P190" s="233">
        <f t="shared" si="28"/>
        <v>2.0883204495813202E-2</v>
      </c>
      <c r="Q190" s="233">
        <f t="shared" si="28"/>
        <v>2.0883204495809604E-2</v>
      </c>
      <c r="R190" s="233">
        <f t="shared" si="28"/>
        <v>2.0883204495813028E-2</v>
      </c>
      <c r="S190" s="233">
        <f t="shared" si="28"/>
        <v>2.088320449579761E-2</v>
      </c>
      <c r="T190" s="233">
        <f t="shared" si="28"/>
        <v>2.0883204495809229E-2</v>
      </c>
      <c r="U190" s="233">
        <f t="shared" si="28"/>
        <v>2.0883204495801243E-2</v>
      </c>
      <c r="V190" s="233">
        <f t="shared" si="28"/>
        <v>2.0883204495801094E-2</v>
      </c>
      <c r="W190" s="233">
        <f t="shared" si="28"/>
        <v>2.0883204495802155E-2</v>
      </c>
      <c r="X190" s="233">
        <f t="shared" si="28"/>
        <v>2.0883204495805253E-2</v>
      </c>
      <c r="Y190" s="233">
        <f t="shared" si="28"/>
        <v>2.0883204495836562E-2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5.717258817025773E-4</v>
      </c>
      <c r="C191" s="233">
        <f t="shared" si="29"/>
        <v>5.7172588170231926E-4</v>
      </c>
      <c r="D191" s="233">
        <f t="shared" si="29"/>
        <v>5.7172588170251734E-4</v>
      </c>
      <c r="E191" s="233">
        <f t="shared" si="29"/>
        <v>5.7172588170226408E-4</v>
      </c>
      <c r="F191" s="233">
        <f t="shared" si="29"/>
        <v>5.7172588170247669E-4</v>
      </c>
      <c r="G191" s="233">
        <f t="shared" si="29"/>
        <v>5.7172588170260072E-4</v>
      </c>
      <c r="H191" s="233">
        <f t="shared" si="29"/>
        <v>5.7172588170253068E-4</v>
      </c>
      <c r="I191" s="233">
        <f t="shared" si="29"/>
        <v>5.7172588170258565E-4</v>
      </c>
      <c r="J191" s="233">
        <f t="shared" si="29"/>
        <v>5.7172588170250379E-4</v>
      </c>
      <c r="K191" s="233">
        <f t="shared" si="29"/>
        <v>5.7172588170226895E-4</v>
      </c>
      <c r="L191" s="233">
        <f t="shared" si="29"/>
        <v>5.7172588170230083E-4</v>
      </c>
      <c r="M191" s="233">
        <f t="shared" si="29"/>
        <v>5.7172588170248926E-4</v>
      </c>
      <c r="N191" s="233">
        <f t="shared" si="29"/>
        <v>5.7172588170252331E-4</v>
      </c>
      <c r="O191" s="233">
        <f t="shared" si="29"/>
        <v>5.7172588170230994E-4</v>
      </c>
      <c r="P191" s="233">
        <f t="shared" si="29"/>
        <v>5.7172588170249219E-4</v>
      </c>
      <c r="Q191" s="233">
        <f t="shared" si="29"/>
        <v>5.7172588170239385E-4</v>
      </c>
      <c r="R191" s="233">
        <f t="shared" si="29"/>
        <v>5.7172588170248753E-4</v>
      </c>
      <c r="S191" s="233">
        <f t="shared" si="29"/>
        <v>5.7172588170206545E-4</v>
      </c>
      <c r="T191" s="233">
        <f t="shared" si="29"/>
        <v>5.7172588170238345E-4</v>
      </c>
      <c r="U191" s="233">
        <f t="shared" si="29"/>
        <v>5.7172588170216498E-4</v>
      </c>
      <c r="V191" s="233">
        <f t="shared" si="29"/>
        <v>5.7172588170216053E-4</v>
      </c>
      <c r="W191" s="233">
        <f t="shared" si="29"/>
        <v>5.7172588170218981E-4</v>
      </c>
      <c r="X191" s="233">
        <f t="shared" si="29"/>
        <v>5.717258817022747E-4</v>
      </c>
      <c r="Y191" s="233">
        <f t="shared" si="29"/>
        <v>5.7172588170313155E-4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2.6055571144592616E-3</v>
      </c>
      <c r="C192" s="300">
        <f t="shared" si="30"/>
        <v>2.7258655190784335E-3</v>
      </c>
      <c r="D192" s="300">
        <f t="shared" si="30"/>
        <v>2.6728340916972082E-3</v>
      </c>
      <c r="E192" s="300">
        <f t="shared" si="30"/>
        <v>2.7655074971331996E-3</v>
      </c>
      <c r="F192" s="300">
        <f t="shared" si="30"/>
        <v>2.7582606571568673E-3</v>
      </c>
      <c r="G192" s="300">
        <f t="shared" si="30"/>
        <v>2.6118525920890176E-3</v>
      </c>
      <c r="H192" s="300">
        <f t="shared" si="30"/>
        <v>2.771523485035665E-3</v>
      </c>
      <c r="I192" s="300">
        <f t="shared" si="30"/>
        <v>2.8021937678562661E-3</v>
      </c>
      <c r="J192" s="300">
        <f t="shared" si="30"/>
        <v>2.7865287668310387E-3</v>
      </c>
      <c r="K192" s="300">
        <f t="shared" si="30"/>
        <v>2.7280804245972991E-3</v>
      </c>
      <c r="L192" s="300">
        <f t="shared" si="30"/>
        <v>2.8106344232500407E-3</v>
      </c>
      <c r="M192" s="300">
        <f t="shared" si="30"/>
        <v>2.7771248617009352E-3</v>
      </c>
      <c r="N192" s="300">
        <f t="shared" si="30"/>
        <v>2.7666067991010618E-3</v>
      </c>
      <c r="O192" s="300">
        <f t="shared" si="30"/>
        <v>2.7579945037749447E-3</v>
      </c>
      <c r="P192" s="300">
        <f t="shared" si="30"/>
        <v>2.7748628875651701E-3</v>
      </c>
      <c r="Q192" s="300">
        <f t="shared" si="30"/>
        <v>2.7556948828290507E-3</v>
      </c>
      <c r="R192" s="300">
        <f t="shared" si="30"/>
        <v>2.7538917496190952E-3</v>
      </c>
      <c r="S192" s="300">
        <f t="shared" si="30"/>
        <v>2.7566105277861221E-3</v>
      </c>
      <c r="T192" s="300">
        <f t="shared" si="30"/>
        <v>2.7459880421973576E-3</v>
      </c>
      <c r="U192" s="300">
        <f t="shared" si="30"/>
        <v>2.7191940140629048E-3</v>
      </c>
      <c r="V192" s="300">
        <f t="shared" si="30"/>
        <v>2.6881860338070235E-3</v>
      </c>
      <c r="W192" s="300">
        <f t="shared" si="30"/>
        <v>2.6985393552777549E-3</v>
      </c>
      <c r="X192" s="300">
        <f t="shared" si="30"/>
        <v>2.7169730521277745E-3</v>
      </c>
      <c r="Y192" s="300">
        <f t="shared" si="30"/>
        <v>2.8805814293102932E-3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0.23791185607283249</v>
      </c>
      <c r="C193" s="301">
        <f t="shared" si="31"/>
        <v>0.23821622530912459</v>
      </c>
      <c r="D193" s="301">
        <f t="shared" si="31"/>
        <v>0.23357356837121407</v>
      </c>
      <c r="E193" s="301">
        <f t="shared" si="31"/>
        <v>0.24044287969072545</v>
      </c>
      <c r="F193" s="301">
        <f t="shared" si="31"/>
        <v>0.24001536881029117</v>
      </c>
      <c r="G193" s="301">
        <f t="shared" si="31"/>
        <v>0.22853640513267942</v>
      </c>
      <c r="H193" s="301">
        <f t="shared" si="31"/>
        <v>0.24099050275495271</v>
      </c>
      <c r="I193" s="301">
        <f t="shared" si="31"/>
        <v>0.24292051928875974</v>
      </c>
      <c r="J193" s="301">
        <f t="shared" si="31"/>
        <v>0.24194425638089759</v>
      </c>
      <c r="K193" s="301">
        <f t="shared" si="31"/>
        <v>0.23768719706151586</v>
      </c>
      <c r="L193" s="301">
        <f t="shared" si="31"/>
        <v>0.24301013862967982</v>
      </c>
      <c r="M193" s="301">
        <f t="shared" si="31"/>
        <v>0.23992389949360066</v>
      </c>
      <c r="N193" s="301">
        <f t="shared" si="31"/>
        <v>0.23914423822961375</v>
      </c>
      <c r="O193" s="301">
        <f t="shared" si="31"/>
        <v>0.23863756070125128</v>
      </c>
      <c r="P193" s="301">
        <f t="shared" si="31"/>
        <v>0.23972274753205849</v>
      </c>
      <c r="Q193" s="301">
        <f t="shared" si="31"/>
        <v>0.23804057907171394</v>
      </c>
      <c r="R193" s="301">
        <f t="shared" si="31"/>
        <v>0.23790447803088402</v>
      </c>
      <c r="S193" s="301">
        <f t="shared" si="31"/>
        <v>0.23813202582375098</v>
      </c>
      <c r="T193" s="301">
        <f t="shared" si="31"/>
        <v>0.23726947021676326</v>
      </c>
      <c r="U193" s="301">
        <f t="shared" si="31"/>
        <v>0.2349253326626542</v>
      </c>
      <c r="V193" s="301">
        <f t="shared" si="31"/>
        <v>0.23202952506950003</v>
      </c>
      <c r="W193" s="301">
        <f t="shared" si="31"/>
        <v>0.23300336081005874</v>
      </c>
      <c r="X193" s="301">
        <f t="shared" si="31"/>
        <v>0.23462540520504532</v>
      </c>
      <c r="Y193" s="301">
        <f t="shared" si="31"/>
        <v>0.24841876448319203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0.15179070721323631</v>
      </c>
      <c r="C194" s="302">
        <f t="shared" si="32"/>
        <v>0.11502543000756192</v>
      </c>
      <c r="D194" s="302">
        <f t="shared" si="32"/>
        <v>0.10439554485302999</v>
      </c>
      <c r="E194" s="302">
        <f t="shared" si="32"/>
        <v>8.6754088488926795E-2</v>
      </c>
      <c r="F194" s="302">
        <f t="shared" si="32"/>
        <v>8.9001825226732792E-2</v>
      </c>
      <c r="G194" s="302">
        <f t="shared" si="32"/>
        <v>0.10210583064050345</v>
      </c>
      <c r="H194" s="302">
        <f t="shared" si="32"/>
        <v>9.1752995919874916E-2</v>
      </c>
      <c r="I194" s="302">
        <f t="shared" si="32"/>
        <v>7.9791764484220706E-2</v>
      </c>
      <c r="J194" s="302">
        <f t="shared" si="32"/>
        <v>9.1130805801011516E-2</v>
      </c>
      <c r="K194" s="302">
        <f t="shared" si="32"/>
        <v>0.12807340226539482</v>
      </c>
      <c r="L194" s="302">
        <f t="shared" si="32"/>
        <v>7.7309738135443867E-2</v>
      </c>
      <c r="M194" s="302">
        <f t="shared" si="32"/>
        <v>8.3645079941721684E-2</v>
      </c>
      <c r="N194" s="302">
        <f t="shared" si="32"/>
        <v>9.5641939422187933E-2</v>
      </c>
      <c r="O194" s="302">
        <f t="shared" si="32"/>
        <v>9.6935483711214326E-2</v>
      </c>
      <c r="P194" s="302">
        <f t="shared" si="32"/>
        <v>8.8478618768933107E-2</v>
      </c>
      <c r="Q194" s="302">
        <f t="shared" si="32"/>
        <v>9.6019921035628827E-2</v>
      </c>
      <c r="R194" s="302">
        <f t="shared" si="32"/>
        <v>9.8693281972250413E-2</v>
      </c>
      <c r="S194" s="302">
        <f t="shared" si="32"/>
        <v>9.9706026214118032E-2</v>
      </c>
      <c r="T194" s="302">
        <f t="shared" si="32"/>
        <v>0.11896665785749738</v>
      </c>
      <c r="U194" s="302">
        <f t="shared" si="32"/>
        <v>0.10936580389678892</v>
      </c>
      <c r="V194" s="302">
        <f t="shared" si="32"/>
        <v>9.2941661941041157E-2</v>
      </c>
      <c r="W194" s="302">
        <f t="shared" si="32"/>
        <v>0.11320367922929307</v>
      </c>
      <c r="X194" s="302">
        <f t="shared" si="32"/>
        <v>0.10751570248780715</v>
      </c>
      <c r="Y194" s="302">
        <f t="shared" si="32"/>
        <v>5.6703939291424948E-2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8.6121148859596125E-2</v>
      </c>
      <c r="C195" s="302">
        <f t="shared" si="33"/>
        <v>0.12319079530156271</v>
      </c>
      <c r="D195" s="302">
        <f t="shared" si="33"/>
        <v>0.12917802351818403</v>
      </c>
      <c r="E195" s="302">
        <f t="shared" si="33"/>
        <v>0.15368879120179857</v>
      </c>
      <c r="F195" s="302">
        <f t="shared" si="33"/>
        <v>0.15101354358355837</v>
      </c>
      <c r="G195" s="302">
        <f t="shared" si="33"/>
        <v>0.12643057449217598</v>
      </c>
      <c r="H195" s="302">
        <f t="shared" si="33"/>
        <v>0.1492375068350778</v>
      </c>
      <c r="I195" s="302">
        <f t="shared" si="33"/>
        <v>0.16312875480453912</v>
      </c>
      <c r="J195" s="302">
        <f t="shared" si="33"/>
        <v>0.15081345057988599</v>
      </c>
      <c r="K195" s="302">
        <f t="shared" si="33"/>
        <v>0.10961379479612107</v>
      </c>
      <c r="L195" s="302">
        <f t="shared" si="33"/>
        <v>0.16570040049423598</v>
      </c>
      <c r="M195" s="302">
        <f t="shared" si="33"/>
        <v>0.15627881955187894</v>
      </c>
      <c r="N195" s="302">
        <f t="shared" si="33"/>
        <v>0.14350229880742582</v>
      </c>
      <c r="O195" s="302">
        <f t="shared" si="33"/>
        <v>0.14170207699003692</v>
      </c>
      <c r="P195" s="302">
        <f t="shared" si="33"/>
        <v>0.15124412876312537</v>
      </c>
      <c r="Q195" s="302">
        <f t="shared" si="33"/>
        <v>0.1420206580360851</v>
      </c>
      <c r="R195" s="302">
        <f t="shared" si="33"/>
        <v>0.13921119605863361</v>
      </c>
      <c r="S195" s="302">
        <f t="shared" si="33"/>
        <v>0.13842599960963298</v>
      </c>
      <c r="T195" s="302">
        <f t="shared" si="33"/>
        <v>0.11830281235926585</v>
      </c>
      <c r="U195" s="302">
        <f t="shared" si="33"/>
        <v>0.12555952876586524</v>
      </c>
      <c r="V195" s="302">
        <f t="shared" si="33"/>
        <v>0.13908786312845889</v>
      </c>
      <c r="W195" s="302">
        <f t="shared" si="33"/>
        <v>0.11979968158076565</v>
      </c>
      <c r="X195" s="302">
        <f t="shared" si="33"/>
        <v>0.12710970271723815</v>
      </c>
      <c r="Y195" s="302">
        <f t="shared" si="33"/>
        <v>0.19171482519176716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0.4562983373229898</v>
      </c>
      <c r="C196" s="301">
        <f t="shared" si="34"/>
        <v>0.45688209627786036</v>
      </c>
      <c r="D196" s="301">
        <f t="shared" si="34"/>
        <v>0.44797780425770506</v>
      </c>
      <c r="E196" s="301">
        <f t="shared" si="34"/>
        <v>0.46115266399520144</v>
      </c>
      <c r="F196" s="301">
        <f t="shared" si="34"/>
        <v>0.4603327279602783</v>
      </c>
      <c r="G196" s="301">
        <f t="shared" si="34"/>
        <v>0.43831687668348568</v>
      </c>
      <c r="H196" s="301">
        <f t="shared" si="34"/>
        <v>0.46220296681663897</v>
      </c>
      <c r="I196" s="301">
        <f t="shared" si="34"/>
        <v>0.46590460384271659</v>
      </c>
      <c r="J196" s="301">
        <f t="shared" si="34"/>
        <v>0.46403219971372128</v>
      </c>
      <c r="K196" s="301">
        <f t="shared" si="34"/>
        <v>0.45586745701706283</v>
      </c>
      <c r="L196" s="301">
        <f t="shared" si="34"/>
        <v>0.46607648748453595</v>
      </c>
      <c r="M196" s="301">
        <f t="shared" si="34"/>
        <v>0.46015729619403128</v>
      </c>
      <c r="N196" s="301">
        <f t="shared" si="34"/>
        <v>0.45866196029818829</v>
      </c>
      <c r="O196" s="301">
        <f t="shared" si="34"/>
        <v>0.45769018815716478</v>
      </c>
      <c r="P196" s="301">
        <f t="shared" si="34"/>
        <v>0.45977150076913742</v>
      </c>
      <c r="Q196" s="301">
        <f t="shared" si="34"/>
        <v>0.45654521905193951</v>
      </c>
      <c r="R196" s="301">
        <f t="shared" si="34"/>
        <v>0.45628418675340776</v>
      </c>
      <c r="S196" s="301">
        <f t="shared" si="34"/>
        <v>0.4567206075407555</v>
      </c>
      <c r="T196" s="301">
        <f t="shared" si="34"/>
        <v>0.45506628607979982</v>
      </c>
      <c r="U196" s="301">
        <f t="shared" si="34"/>
        <v>0.45057039383612407</v>
      </c>
      <c r="V196" s="301">
        <f t="shared" si="34"/>
        <v>0.44501643695572796</v>
      </c>
      <c r="W196" s="301">
        <f t="shared" si="34"/>
        <v>0.44688418594721424</v>
      </c>
      <c r="X196" s="301">
        <f t="shared" si="34"/>
        <v>0.44999515390279937</v>
      </c>
      <c r="Y196" s="301">
        <f t="shared" si="34"/>
        <v>0.47644985443184884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0.29112398375504767</v>
      </c>
      <c r="C197" s="302">
        <f t="shared" si="35"/>
        <v>0.22061074773106237</v>
      </c>
      <c r="D197" s="302">
        <f t="shared" si="35"/>
        <v>0.20022336980878516</v>
      </c>
      <c r="E197" s="302">
        <f t="shared" si="35"/>
        <v>0.16638828760745053</v>
      </c>
      <c r="F197" s="302">
        <f t="shared" si="35"/>
        <v>0.17069928981276605</v>
      </c>
      <c r="G197" s="302">
        <f t="shared" si="35"/>
        <v>0.19583185773634429</v>
      </c>
      <c r="H197" s="302">
        <f t="shared" si="35"/>
        <v>0.17597584321239229</v>
      </c>
      <c r="I197" s="302">
        <f t="shared" si="35"/>
        <v>0.1530350360306196</v>
      </c>
      <c r="J197" s="302">
        <f t="shared" si="35"/>
        <v>0.17478252598380806</v>
      </c>
      <c r="K197" s="302">
        <f t="shared" si="35"/>
        <v>0.24563584797181284</v>
      </c>
      <c r="L197" s="302">
        <f t="shared" si="35"/>
        <v>0.14827468270130925</v>
      </c>
      <c r="M197" s="302">
        <f t="shared" si="35"/>
        <v>0.16042542617536473</v>
      </c>
      <c r="N197" s="302">
        <f t="shared" si="35"/>
        <v>0.18343456546079184</v>
      </c>
      <c r="O197" s="302">
        <f t="shared" si="35"/>
        <v>0.18591549313745082</v>
      </c>
      <c r="P197" s="302">
        <f t="shared" si="35"/>
        <v>0.16969581633854977</v>
      </c>
      <c r="Q197" s="302">
        <f t="shared" si="35"/>
        <v>0.18415950781801069</v>
      </c>
      <c r="R197" s="302">
        <f t="shared" si="35"/>
        <v>0.18928682753456663</v>
      </c>
      <c r="S197" s="302">
        <f t="shared" si="35"/>
        <v>0.19122920031634236</v>
      </c>
      <c r="T197" s="302">
        <f t="shared" si="35"/>
        <v>0.2281697477095504</v>
      </c>
      <c r="U197" s="302">
        <f t="shared" si="35"/>
        <v>0.20975597980631919</v>
      </c>
      <c r="V197" s="302">
        <f t="shared" si="35"/>
        <v>0.17825562169020159</v>
      </c>
      <c r="W197" s="302">
        <f t="shared" si="35"/>
        <v>0.21711675686880599</v>
      </c>
      <c r="X197" s="302">
        <f t="shared" si="35"/>
        <v>0.20620761441279759</v>
      </c>
      <c r="Y197" s="302">
        <f t="shared" si="35"/>
        <v>0.1087541984894613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0.16517435356794224</v>
      </c>
      <c r="C198" s="302">
        <f t="shared" si="36"/>
        <v>0.23627134854679802</v>
      </c>
      <c r="D198" s="302">
        <f t="shared" si="36"/>
        <v>0.24775443444891987</v>
      </c>
      <c r="E198" s="302">
        <f t="shared" si="36"/>
        <v>0.29476437638775088</v>
      </c>
      <c r="F198" s="302">
        <f t="shared" si="36"/>
        <v>0.28963343814751225</v>
      </c>
      <c r="G198" s="302">
        <f t="shared" si="36"/>
        <v>0.24248501894714133</v>
      </c>
      <c r="H198" s="302">
        <f t="shared" si="36"/>
        <v>0.28622712360424674</v>
      </c>
      <c r="I198" s="302">
        <f t="shared" si="36"/>
        <v>0.31286956781209702</v>
      </c>
      <c r="J198" s="302">
        <f t="shared" si="36"/>
        <v>0.28924967372991323</v>
      </c>
      <c r="K198" s="302">
        <f t="shared" si="36"/>
        <v>0.21023160904524985</v>
      </c>
      <c r="L198" s="302">
        <f t="shared" si="36"/>
        <v>0.31780180478322678</v>
      </c>
      <c r="M198" s="302">
        <f t="shared" si="36"/>
        <v>0.29973187001866652</v>
      </c>
      <c r="N198" s="302">
        <f t="shared" si="36"/>
        <v>0.27522739483739633</v>
      </c>
      <c r="O198" s="302">
        <f t="shared" si="36"/>
        <v>0.27177469501971407</v>
      </c>
      <c r="P198" s="302">
        <f t="shared" si="36"/>
        <v>0.29007568443058784</v>
      </c>
      <c r="Q198" s="302">
        <f t="shared" si="36"/>
        <v>0.2723857112339288</v>
      </c>
      <c r="R198" s="302">
        <f t="shared" si="36"/>
        <v>0.2669973592188411</v>
      </c>
      <c r="S198" s="302">
        <f t="shared" si="36"/>
        <v>0.26549140722441311</v>
      </c>
      <c r="T198" s="302">
        <f t="shared" si="36"/>
        <v>0.22689653837024928</v>
      </c>
      <c r="U198" s="302">
        <f t="shared" si="36"/>
        <v>0.240814414029805</v>
      </c>
      <c r="V198" s="302">
        <f t="shared" si="36"/>
        <v>0.26676081526552642</v>
      </c>
      <c r="W198" s="302">
        <f t="shared" si="36"/>
        <v>0.22976742907840819</v>
      </c>
      <c r="X198" s="302">
        <f t="shared" si="36"/>
        <v>0.24378753949000193</v>
      </c>
      <c r="Y198" s="302">
        <f t="shared" si="36"/>
        <v>0.36769565594238746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0.27912195954257829</v>
      </c>
      <c r="C199" s="301">
        <f t="shared" si="37"/>
        <v>0.27811352294680702</v>
      </c>
      <c r="D199" s="301">
        <f t="shared" si="37"/>
        <v>0.29171350333224599</v>
      </c>
      <c r="E199" s="301">
        <f t="shared" si="37"/>
        <v>0.27157665886981291</v>
      </c>
      <c r="F199" s="301">
        <f t="shared" si="37"/>
        <v>0.27283135262513752</v>
      </c>
      <c r="G199" s="301">
        <f t="shared" si="37"/>
        <v>0.30647257564460467</v>
      </c>
      <c r="H199" s="301">
        <f t="shared" si="37"/>
        <v>0.26997271699623432</v>
      </c>
      <c r="I199" s="301">
        <f t="shared" si="37"/>
        <v>0.26431039315352656</v>
      </c>
      <c r="J199" s="301">
        <f t="shared" si="37"/>
        <v>0.26717472519141305</v>
      </c>
      <c r="K199" s="301">
        <f t="shared" si="37"/>
        <v>0.27965497554969682</v>
      </c>
      <c r="L199" s="301">
        <f t="shared" si="37"/>
        <v>0.26404044951540551</v>
      </c>
      <c r="M199" s="301">
        <f t="shared" si="37"/>
        <v>0.27307938950353045</v>
      </c>
      <c r="N199" s="301">
        <f t="shared" si="37"/>
        <v>0.27536490472595904</v>
      </c>
      <c r="O199" s="301">
        <f t="shared" si="37"/>
        <v>0.27685196669067991</v>
      </c>
      <c r="P199" s="301">
        <f t="shared" si="37"/>
        <v>0.27366859886410211</v>
      </c>
      <c r="Q199" s="301">
        <f t="shared" si="37"/>
        <v>0.27859621704638521</v>
      </c>
      <c r="R199" s="301">
        <f t="shared" si="37"/>
        <v>0.2789951535189526</v>
      </c>
      <c r="S199" s="301">
        <f t="shared" si="37"/>
        <v>0.27832846616058871</v>
      </c>
      <c r="T199" s="301">
        <f t="shared" si="37"/>
        <v>0.28085596571410781</v>
      </c>
      <c r="U199" s="301">
        <f t="shared" si="37"/>
        <v>0.28772278954003577</v>
      </c>
      <c r="V199" s="301">
        <f t="shared" si="37"/>
        <v>0.29620356199384212</v>
      </c>
      <c r="W199" s="301">
        <f t="shared" si="37"/>
        <v>0.29335162394032521</v>
      </c>
      <c r="X199" s="301">
        <f t="shared" si="37"/>
        <v>0.28860017789289982</v>
      </c>
      <c r="Y199" s="301">
        <f t="shared" si="37"/>
        <v>0.24818850970848505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6.4182935139367417E-2</v>
      </c>
      <c r="C200" s="302">
        <f t="shared" si="38"/>
        <v>4.6368417978809889E-2</v>
      </c>
      <c r="D200" s="302">
        <f t="shared" si="38"/>
        <v>4.2916360792239927E-2</v>
      </c>
      <c r="E200" s="302">
        <f t="shared" si="38"/>
        <v>3.4031218577395383E-2</v>
      </c>
      <c r="F200" s="302">
        <f t="shared" si="38"/>
        <v>3.5241956253368519E-2</v>
      </c>
      <c r="G200" s="302">
        <f t="shared" si="38"/>
        <v>4.2646290068514246E-2</v>
      </c>
      <c r="H200" s="302">
        <f t="shared" si="38"/>
        <v>3.5930074742773703E-2</v>
      </c>
      <c r="I200" s="302">
        <f t="shared" si="38"/>
        <v>3.0959638312920451E-2</v>
      </c>
      <c r="J200" s="302">
        <f t="shared" si="38"/>
        <v>3.6081217295343582E-2</v>
      </c>
      <c r="K200" s="302">
        <f t="shared" si="38"/>
        <v>5.3697153356583906E-2</v>
      </c>
      <c r="L200" s="302">
        <f t="shared" si="38"/>
        <v>3.186021049630005E-2</v>
      </c>
      <c r="M200" s="302">
        <f t="shared" si="38"/>
        <v>3.5655430842954146E-2</v>
      </c>
      <c r="N200" s="302">
        <f t="shared" si="38"/>
        <v>4.1010787877212948E-2</v>
      </c>
      <c r="O200" s="302">
        <f t="shared" si="38"/>
        <v>4.1277460536192703E-2</v>
      </c>
      <c r="P200" s="302">
        <f t="shared" si="38"/>
        <v>3.7844046087905085E-2</v>
      </c>
      <c r="Q200" s="302">
        <f t="shared" si="38"/>
        <v>4.1481143032499765E-2</v>
      </c>
      <c r="R200" s="302">
        <f t="shared" si="38"/>
        <v>4.2650127354858312E-2</v>
      </c>
      <c r="S200" s="302">
        <f t="shared" si="38"/>
        <v>4.3008281866349557E-2</v>
      </c>
      <c r="T200" s="302">
        <f t="shared" si="38"/>
        <v>5.1616308313122687E-2</v>
      </c>
      <c r="U200" s="302">
        <f t="shared" si="38"/>
        <v>4.7998213501221465E-2</v>
      </c>
      <c r="V200" s="302">
        <f t="shared" si="38"/>
        <v>4.143192423329034E-2</v>
      </c>
      <c r="W200" s="302">
        <f t="shared" si="38"/>
        <v>5.0367977892388872E-2</v>
      </c>
      <c r="X200" s="302">
        <f t="shared" si="38"/>
        <v>4.7413616679822287E-2</v>
      </c>
      <c r="Y200" s="302">
        <f t="shared" si="38"/>
        <v>2.3544487935904485E-2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0.17544176973688716</v>
      </c>
      <c r="C201" s="302">
        <f t="shared" si="39"/>
        <v>0.17443333314116266</v>
      </c>
      <c r="D201" s="302">
        <f t="shared" si="39"/>
        <v>0.18803331352656572</v>
      </c>
      <c r="E201" s="302">
        <f t="shared" si="39"/>
        <v>0.16789646906417857</v>
      </c>
      <c r="F201" s="302">
        <f t="shared" si="39"/>
        <v>0.16915116281946466</v>
      </c>
      <c r="G201" s="302">
        <f t="shared" si="39"/>
        <v>0.20279238583890929</v>
      </c>
      <c r="H201" s="302">
        <f t="shared" si="39"/>
        <v>0.16629252719055165</v>
      </c>
      <c r="I201" s="302">
        <f t="shared" si="39"/>
        <v>0.16063020334783393</v>
      </c>
      <c r="J201" s="302">
        <f t="shared" si="39"/>
        <v>0.16349453538573522</v>
      </c>
      <c r="K201" s="302">
        <f t="shared" si="39"/>
        <v>0.17597478574406161</v>
      </c>
      <c r="L201" s="302">
        <f t="shared" si="39"/>
        <v>0.1603602597097645</v>
      </c>
      <c r="M201" s="302">
        <f t="shared" si="39"/>
        <v>0.16939919969785527</v>
      </c>
      <c r="N201" s="302">
        <f t="shared" si="39"/>
        <v>0.17168471492027768</v>
      </c>
      <c r="O201" s="302">
        <f t="shared" si="39"/>
        <v>0.17317177688503721</v>
      </c>
      <c r="P201" s="302">
        <f t="shared" si="39"/>
        <v>0.16998840905842641</v>
      </c>
      <c r="Q201" s="302">
        <f t="shared" si="39"/>
        <v>0.17491602724072727</v>
      </c>
      <c r="R201" s="302">
        <f t="shared" si="39"/>
        <v>0.17531496371327773</v>
      </c>
      <c r="S201" s="302">
        <f t="shared" si="39"/>
        <v>0.17464827635499036</v>
      </c>
      <c r="T201" s="302">
        <f t="shared" si="39"/>
        <v>0.17717577590845174</v>
      </c>
      <c r="U201" s="302">
        <f t="shared" si="39"/>
        <v>0.18404259973441942</v>
      </c>
      <c r="V201" s="302">
        <f t="shared" si="39"/>
        <v>0.19252337218822652</v>
      </c>
      <c r="W201" s="302">
        <f t="shared" si="39"/>
        <v>0.18967143413470436</v>
      </c>
      <c r="X201" s="302">
        <f t="shared" si="39"/>
        <v>0.18491998808726354</v>
      </c>
      <c r="Y201" s="302">
        <f t="shared" si="39"/>
        <v>0.14450831990269336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3.9497254666323735E-2</v>
      </c>
      <c r="C202" s="303">
        <f t="shared" si="40"/>
        <v>5.731177182683448E-2</v>
      </c>
      <c r="D202" s="303">
        <f t="shared" si="40"/>
        <v>6.0763829013440358E-2</v>
      </c>
      <c r="E202" s="303">
        <f t="shared" si="40"/>
        <v>6.9648971228238959E-2</v>
      </c>
      <c r="F202" s="303">
        <f t="shared" si="40"/>
        <v>6.843823355230437E-2</v>
      </c>
      <c r="G202" s="303">
        <f t="shared" si="40"/>
        <v>6.1033899737181173E-2</v>
      </c>
      <c r="H202" s="303">
        <f t="shared" si="40"/>
        <v>6.7750115062908997E-2</v>
      </c>
      <c r="I202" s="303">
        <f t="shared" si="40"/>
        <v>7.2720551492772206E-2</v>
      </c>
      <c r="J202" s="303">
        <f t="shared" si="40"/>
        <v>6.7598972510334268E-2</v>
      </c>
      <c r="K202" s="303">
        <f t="shared" si="40"/>
        <v>4.9983036449051332E-2</v>
      </c>
      <c r="L202" s="303">
        <f t="shared" si="40"/>
        <v>7.1819979309340948E-2</v>
      </c>
      <c r="M202" s="303">
        <f t="shared" si="40"/>
        <v>6.8024758962721019E-2</v>
      </c>
      <c r="N202" s="303">
        <f t="shared" si="40"/>
        <v>6.2669401928468441E-2</v>
      </c>
      <c r="O202" s="303">
        <f t="shared" si="40"/>
        <v>6.2402729269449973E-2</v>
      </c>
      <c r="P202" s="303">
        <f t="shared" si="40"/>
        <v>6.5836143717770648E-2</v>
      </c>
      <c r="Q202" s="303">
        <f t="shared" si="40"/>
        <v>6.2199046773158129E-2</v>
      </c>
      <c r="R202" s="303">
        <f t="shared" si="40"/>
        <v>6.1030062450816575E-2</v>
      </c>
      <c r="S202" s="303">
        <f t="shared" si="40"/>
        <v>6.0671907939248773E-2</v>
      </c>
      <c r="T202" s="303">
        <f t="shared" si="40"/>
        <v>5.206388149253334E-2</v>
      </c>
      <c r="U202" s="303">
        <f t="shared" si="40"/>
        <v>5.5681976304394899E-2</v>
      </c>
      <c r="V202" s="303">
        <f t="shared" si="40"/>
        <v>6.2248265572325261E-2</v>
      </c>
      <c r="W202" s="303">
        <f t="shared" si="40"/>
        <v>5.3312211913232023E-2</v>
      </c>
      <c r="X202" s="303">
        <f t="shared" si="40"/>
        <v>5.6266573125813957E-2</v>
      </c>
      <c r="Y202" s="303">
        <f t="shared" si="40"/>
        <v>8.013570186988718E-2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0.99999999999999989</v>
      </c>
      <c r="C204" s="232">
        <f t="shared" si="41"/>
        <v>0.99999999999999989</v>
      </c>
      <c r="D204" s="232">
        <f t="shared" si="41"/>
        <v>1</v>
      </c>
      <c r="E204" s="232">
        <f t="shared" si="41"/>
        <v>0.99999999999999978</v>
      </c>
      <c r="F204" s="232">
        <f t="shared" si="41"/>
        <v>0.99999999999999989</v>
      </c>
      <c r="G204" s="232">
        <f t="shared" si="41"/>
        <v>1</v>
      </c>
      <c r="H204" s="232">
        <f t="shared" si="41"/>
        <v>0.99999999999999989</v>
      </c>
      <c r="I204" s="232">
        <f t="shared" si="41"/>
        <v>1</v>
      </c>
      <c r="J204" s="232">
        <f t="shared" si="41"/>
        <v>1.0000000000000004</v>
      </c>
      <c r="K204" s="232">
        <f t="shared" si="41"/>
        <v>0.99999999999999978</v>
      </c>
      <c r="L204" s="232">
        <f t="shared" si="41"/>
        <v>1.0000000000000002</v>
      </c>
      <c r="M204" s="232">
        <f t="shared" si="41"/>
        <v>0.99999999999999978</v>
      </c>
      <c r="N204" s="232">
        <f t="shared" si="41"/>
        <v>0.99999999999999978</v>
      </c>
      <c r="O204" s="232">
        <f t="shared" si="41"/>
        <v>1.0000000000000002</v>
      </c>
      <c r="P204" s="232">
        <f t="shared" si="41"/>
        <v>1</v>
      </c>
      <c r="Q204" s="232">
        <f t="shared" si="41"/>
        <v>0.99999999999999967</v>
      </c>
      <c r="R204" s="232">
        <f t="shared" si="41"/>
        <v>1</v>
      </c>
      <c r="S204" s="232">
        <f t="shared" si="41"/>
        <v>1.0000000000000002</v>
      </c>
      <c r="T204" s="232">
        <f t="shared" si="41"/>
        <v>0.99999999999999978</v>
      </c>
      <c r="U204" s="232">
        <f t="shared" si="41"/>
        <v>0.99999999999999978</v>
      </c>
      <c r="V204" s="232">
        <f t="shared" si="41"/>
        <v>1</v>
      </c>
      <c r="W204" s="232">
        <f t="shared" si="41"/>
        <v>1.0000000000000002</v>
      </c>
      <c r="X204" s="232">
        <f t="shared" si="41"/>
        <v>1</v>
      </c>
      <c r="Y204" s="232">
        <f t="shared" si="41"/>
        <v>0.99999999999999967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1.6364864612224983E-3</v>
      </c>
      <c r="C205" s="299">
        <f t="shared" si="42"/>
        <v>1.6364864612220514E-3</v>
      </c>
      <c r="D205" s="299">
        <f t="shared" si="42"/>
        <v>1.6364864612222706E-3</v>
      </c>
      <c r="E205" s="299">
        <f t="shared" si="42"/>
        <v>1.6364864612220971E-3</v>
      </c>
      <c r="F205" s="299">
        <f t="shared" si="42"/>
        <v>1.6364864612224573E-3</v>
      </c>
      <c r="G205" s="299">
        <f t="shared" si="42"/>
        <v>1.6364864612225449E-3</v>
      </c>
      <c r="H205" s="299">
        <f t="shared" si="42"/>
        <v>1.6364864612225395E-3</v>
      </c>
      <c r="I205" s="299">
        <f t="shared" si="42"/>
        <v>1.6364864612227015E-3</v>
      </c>
      <c r="J205" s="299">
        <f t="shared" si="42"/>
        <v>1.636486461222508E-3</v>
      </c>
      <c r="K205" s="299">
        <f t="shared" si="42"/>
        <v>1.6364864612218295E-3</v>
      </c>
      <c r="L205" s="299">
        <f t="shared" si="42"/>
        <v>1.636486461222247E-3</v>
      </c>
      <c r="M205" s="299">
        <f t="shared" si="42"/>
        <v>1.6364864612226221E-3</v>
      </c>
      <c r="N205" s="299">
        <f t="shared" si="42"/>
        <v>1.636486461222556E-3</v>
      </c>
      <c r="O205" s="299">
        <f t="shared" si="42"/>
        <v>1.6364864612220973E-3</v>
      </c>
      <c r="P205" s="299">
        <f t="shared" si="42"/>
        <v>1.6364864612224968E-3</v>
      </c>
      <c r="Q205" s="299">
        <f t="shared" si="42"/>
        <v>1.6364864612222513E-3</v>
      </c>
      <c r="R205" s="299">
        <f t="shared" si="42"/>
        <v>1.6364864612224278E-3</v>
      </c>
      <c r="S205" s="299">
        <f t="shared" si="42"/>
        <v>1.6364864612215557E-3</v>
      </c>
      <c r="T205" s="299">
        <f t="shared" si="42"/>
        <v>1.6364864612221342E-3</v>
      </c>
      <c r="U205" s="299">
        <f t="shared" si="42"/>
        <v>1.6364864612217814E-3</v>
      </c>
      <c r="V205" s="299">
        <f t="shared" si="42"/>
        <v>1.6364864612219978E-3</v>
      </c>
      <c r="W205" s="299">
        <f t="shared" si="42"/>
        <v>1.6364864612218013E-3</v>
      </c>
      <c r="X205" s="299">
        <f t="shared" si="42"/>
        <v>1.6364864612219575E-3</v>
      </c>
      <c r="Y205" s="299">
        <f t="shared" si="42"/>
        <v>1.6364864612231896E-3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8.1683729688545486E-4</v>
      </c>
      <c r="C206" s="233">
        <f t="shared" si="43"/>
        <v>8.1683729688523184E-4</v>
      </c>
      <c r="D206" s="233">
        <f t="shared" si="43"/>
        <v>8.1683729688534134E-4</v>
      </c>
      <c r="E206" s="233">
        <f t="shared" si="43"/>
        <v>8.1683729688525461E-4</v>
      </c>
      <c r="F206" s="233">
        <f t="shared" si="43"/>
        <v>8.1683729688543491E-4</v>
      </c>
      <c r="G206" s="233">
        <f t="shared" si="43"/>
        <v>8.1683729688547839E-4</v>
      </c>
      <c r="H206" s="233">
        <f t="shared" si="43"/>
        <v>8.1683729688547492E-4</v>
      </c>
      <c r="I206" s="233">
        <f t="shared" si="43"/>
        <v>8.1683729688555645E-4</v>
      </c>
      <c r="J206" s="233">
        <f t="shared" si="43"/>
        <v>8.1683729688545995E-4</v>
      </c>
      <c r="K206" s="233">
        <f t="shared" si="43"/>
        <v>8.1683729688512114E-4</v>
      </c>
      <c r="L206" s="233">
        <f t="shared" si="43"/>
        <v>8.1683729688532942E-4</v>
      </c>
      <c r="M206" s="233">
        <f t="shared" si="43"/>
        <v>8.168372968855172E-4</v>
      </c>
      <c r="N206" s="233">
        <f t="shared" si="43"/>
        <v>8.1683729688548402E-4</v>
      </c>
      <c r="O206" s="233">
        <f t="shared" si="43"/>
        <v>8.1683729688525515E-4</v>
      </c>
      <c r="P206" s="233">
        <f t="shared" si="43"/>
        <v>8.1683729688545432E-4</v>
      </c>
      <c r="Q206" s="233">
        <f t="shared" si="43"/>
        <v>8.168372968853318E-4</v>
      </c>
      <c r="R206" s="233">
        <f t="shared" si="43"/>
        <v>8.1683729688541973E-4</v>
      </c>
      <c r="S206" s="233">
        <f t="shared" si="43"/>
        <v>8.1683729688498453E-4</v>
      </c>
      <c r="T206" s="233">
        <f t="shared" si="43"/>
        <v>8.1683729688527358E-4</v>
      </c>
      <c r="U206" s="233">
        <f t="shared" si="43"/>
        <v>8.1683729688509718E-4</v>
      </c>
      <c r="V206" s="233">
        <f t="shared" si="43"/>
        <v>8.1683729688520528E-4</v>
      </c>
      <c r="W206" s="233">
        <f t="shared" si="43"/>
        <v>8.1683729688510705E-4</v>
      </c>
      <c r="X206" s="233">
        <f t="shared" si="43"/>
        <v>8.16837296885185E-4</v>
      </c>
      <c r="Y206" s="233">
        <f t="shared" si="43"/>
        <v>8.1683729688580007E-4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2.0764506800208634E-2</v>
      </c>
      <c r="C207" s="233">
        <f t="shared" si="44"/>
        <v>2.0764506800202968E-2</v>
      </c>
      <c r="D207" s="233">
        <f t="shared" si="44"/>
        <v>2.0764506800205744E-2</v>
      </c>
      <c r="E207" s="233">
        <f t="shared" si="44"/>
        <v>2.0764506800203537E-2</v>
      </c>
      <c r="F207" s="233">
        <f t="shared" si="44"/>
        <v>2.0764506800208114E-2</v>
      </c>
      <c r="G207" s="233">
        <f t="shared" si="44"/>
        <v>2.076450680020921E-2</v>
      </c>
      <c r="H207" s="233">
        <f t="shared" si="44"/>
        <v>2.0764506800209147E-2</v>
      </c>
      <c r="I207" s="233">
        <f t="shared" si="44"/>
        <v>2.0764506800211201E-2</v>
      </c>
      <c r="J207" s="233">
        <f t="shared" si="44"/>
        <v>2.0764506800208759E-2</v>
      </c>
      <c r="K207" s="233">
        <f t="shared" si="44"/>
        <v>2.0764506800200144E-2</v>
      </c>
      <c r="L207" s="233">
        <f t="shared" si="44"/>
        <v>2.0764506800205439E-2</v>
      </c>
      <c r="M207" s="233">
        <f t="shared" si="44"/>
        <v>2.0764506800210206E-2</v>
      </c>
      <c r="N207" s="233">
        <f t="shared" si="44"/>
        <v>2.076450680020937E-2</v>
      </c>
      <c r="O207" s="233">
        <f t="shared" si="44"/>
        <v>2.0764506800203548E-2</v>
      </c>
      <c r="P207" s="233">
        <f t="shared" si="44"/>
        <v>2.0764506800208606E-2</v>
      </c>
      <c r="Q207" s="233">
        <f t="shared" si="44"/>
        <v>2.0764506800205498E-2</v>
      </c>
      <c r="R207" s="233">
        <f t="shared" si="44"/>
        <v>2.0764506800207739E-2</v>
      </c>
      <c r="S207" s="233">
        <f t="shared" si="44"/>
        <v>2.0764506800196668E-2</v>
      </c>
      <c r="T207" s="233">
        <f t="shared" si="44"/>
        <v>2.0764506800204013E-2</v>
      </c>
      <c r="U207" s="233">
        <f t="shared" si="44"/>
        <v>2.0764506800199534E-2</v>
      </c>
      <c r="V207" s="233">
        <f t="shared" si="44"/>
        <v>2.0764506800202278E-2</v>
      </c>
      <c r="W207" s="233">
        <f t="shared" si="44"/>
        <v>2.0764506800199787E-2</v>
      </c>
      <c r="X207" s="233">
        <f t="shared" si="44"/>
        <v>2.0764506800201778E-2</v>
      </c>
      <c r="Y207" s="233">
        <f t="shared" si="44"/>
        <v>2.0764506800217401E-2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5.4549548707416638E-4</v>
      </c>
      <c r="C208" s="233">
        <f t="shared" si="45"/>
        <v>5.4549548707401763E-4</v>
      </c>
      <c r="D208" s="233">
        <f t="shared" si="45"/>
        <v>5.4549548707409049E-4</v>
      </c>
      <c r="E208" s="233">
        <f t="shared" si="45"/>
        <v>5.4549548707403248E-4</v>
      </c>
      <c r="F208" s="233">
        <f t="shared" si="45"/>
        <v>5.4549548707415283E-4</v>
      </c>
      <c r="G208" s="233">
        <f t="shared" si="45"/>
        <v>5.4549548707418199E-4</v>
      </c>
      <c r="H208" s="233">
        <f t="shared" si="45"/>
        <v>5.4549548707417961E-4</v>
      </c>
      <c r="I208" s="233">
        <f t="shared" si="45"/>
        <v>5.4549548707423403E-4</v>
      </c>
      <c r="J208" s="233">
        <f t="shared" si="45"/>
        <v>5.4549548707416952E-4</v>
      </c>
      <c r="K208" s="233">
        <f t="shared" si="45"/>
        <v>5.4549548707394336E-4</v>
      </c>
      <c r="L208" s="233">
        <f t="shared" si="45"/>
        <v>5.4549548707408257E-4</v>
      </c>
      <c r="M208" s="233">
        <f t="shared" si="45"/>
        <v>5.4549548707420791E-4</v>
      </c>
      <c r="N208" s="233">
        <f t="shared" si="45"/>
        <v>5.4549548707418546E-4</v>
      </c>
      <c r="O208" s="233">
        <f t="shared" si="45"/>
        <v>5.4549548707403281E-4</v>
      </c>
      <c r="P208" s="233">
        <f t="shared" si="45"/>
        <v>5.4549548707416595E-4</v>
      </c>
      <c r="Q208" s="233">
        <f t="shared" si="45"/>
        <v>5.4549548707408409E-4</v>
      </c>
      <c r="R208" s="233">
        <f t="shared" si="45"/>
        <v>5.4549548707414275E-4</v>
      </c>
      <c r="S208" s="233">
        <f t="shared" si="45"/>
        <v>5.4549548707385218E-4</v>
      </c>
      <c r="T208" s="233">
        <f t="shared" si="45"/>
        <v>5.4549548707404517E-4</v>
      </c>
      <c r="U208" s="233">
        <f t="shared" si="45"/>
        <v>5.4549548707392764E-4</v>
      </c>
      <c r="V208" s="233">
        <f t="shared" si="45"/>
        <v>5.4549548707399941E-4</v>
      </c>
      <c r="W208" s="233">
        <f t="shared" si="45"/>
        <v>5.4549548707393393E-4</v>
      </c>
      <c r="X208" s="233">
        <f t="shared" si="45"/>
        <v>5.4549548707398662E-4</v>
      </c>
      <c r="Y208" s="233">
        <f t="shared" si="45"/>
        <v>5.4549548707439667E-4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2.5398677796622565E-3</v>
      </c>
      <c r="C209" s="300">
        <f t="shared" si="46"/>
        <v>2.6551430384810005E-3</v>
      </c>
      <c r="D209" s="300">
        <f t="shared" si="46"/>
        <v>2.5574308058562709E-3</v>
      </c>
      <c r="E209" s="300">
        <f t="shared" si="46"/>
        <v>2.6787372959866506E-3</v>
      </c>
      <c r="F209" s="300">
        <f t="shared" si="46"/>
        <v>2.6745290037125989E-3</v>
      </c>
      <c r="G209" s="300">
        <f t="shared" si="46"/>
        <v>2.5243805402710849E-3</v>
      </c>
      <c r="H209" s="300">
        <f t="shared" si="46"/>
        <v>2.6773062335408381E-3</v>
      </c>
      <c r="I209" s="300">
        <f t="shared" si="46"/>
        <v>2.6963505651484486E-3</v>
      </c>
      <c r="J209" s="300">
        <f t="shared" si="46"/>
        <v>2.6860236207378535E-3</v>
      </c>
      <c r="K209" s="300">
        <f t="shared" si="46"/>
        <v>2.6569532899845933E-3</v>
      </c>
      <c r="L209" s="300">
        <f t="shared" si="46"/>
        <v>2.704282506456416E-3</v>
      </c>
      <c r="M209" s="300">
        <f t="shared" si="46"/>
        <v>2.6916496566483134E-3</v>
      </c>
      <c r="N209" s="300">
        <f t="shared" si="46"/>
        <v>2.6868204993208966E-3</v>
      </c>
      <c r="O209" s="300">
        <f t="shared" si="46"/>
        <v>2.6783693550380336E-3</v>
      </c>
      <c r="P209" s="300">
        <f t="shared" si="46"/>
        <v>2.6889018104959655E-3</v>
      </c>
      <c r="Q209" s="300">
        <f t="shared" si="46"/>
        <v>2.6846387691690575E-3</v>
      </c>
      <c r="R209" s="300">
        <f t="shared" si="46"/>
        <v>2.6820897216914452E-3</v>
      </c>
      <c r="S209" s="300">
        <f t="shared" si="46"/>
        <v>2.6848856672790351E-3</v>
      </c>
      <c r="T209" s="300">
        <f t="shared" si="46"/>
        <v>2.6801669177068423E-3</v>
      </c>
      <c r="U209" s="300">
        <f t="shared" si="46"/>
        <v>2.6695075314108713E-3</v>
      </c>
      <c r="V209" s="300">
        <f t="shared" si="46"/>
        <v>2.6582173071287916E-3</v>
      </c>
      <c r="W209" s="300">
        <f t="shared" si="46"/>
        <v>2.6619534712321643E-3</v>
      </c>
      <c r="X209" s="300">
        <f t="shared" si="46"/>
        <v>2.6693502949314322E-3</v>
      </c>
      <c r="Y209" s="300">
        <f t="shared" si="46"/>
        <v>2.7362309885108874E-3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0.57454762510360435</v>
      </c>
      <c r="C210" s="301">
        <f t="shared" si="47"/>
        <v>0.57484965160617152</v>
      </c>
      <c r="D210" s="301">
        <f t="shared" si="47"/>
        <v>0.58190823828797344</v>
      </c>
      <c r="E210" s="301">
        <f t="shared" si="47"/>
        <v>0.57698781586365122</v>
      </c>
      <c r="F210" s="301">
        <f t="shared" si="47"/>
        <v>0.57656794831526959</v>
      </c>
      <c r="G210" s="301">
        <f t="shared" si="47"/>
        <v>0.57788022908273895</v>
      </c>
      <c r="H210" s="301">
        <f t="shared" si="47"/>
        <v>0.57806727087419296</v>
      </c>
      <c r="I210" s="301">
        <f t="shared" si="47"/>
        <v>0.57957004971504666</v>
      </c>
      <c r="J210" s="301">
        <f t="shared" si="47"/>
        <v>0.57888385215798832</v>
      </c>
      <c r="K210" s="301">
        <f t="shared" si="47"/>
        <v>0.57480832786324665</v>
      </c>
      <c r="L210" s="301">
        <f t="shared" si="47"/>
        <v>0.57953722410593878</v>
      </c>
      <c r="M210" s="301">
        <f t="shared" si="47"/>
        <v>0.57658805661260915</v>
      </c>
      <c r="N210" s="301">
        <f t="shared" si="47"/>
        <v>0.57578915134091735</v>
      </c>
      <c r="O210" s="301">
        <f t="shared" si="47"/>
        <v>0.57582492882328273</v>
      </c>
      <c r="P210" s="301">
        <f t="shared" si="47"/>
        <v>0.57667230337512554</v>
      </c>
      <c r="Q210" s="301">
        <f t="shared" si="47"/>
        <v>0.57452001521784857</v>
      </c>
      <c r="R210" s="301">
        <f t="shared" si="47"/>
        <v>0.57463930361478743</v>
      </c>
      <c r="S210" s="301">
        <f t="shared" si="47"/>
        <v>0.57462255501861015</v>
      </c>
      <c r="T210" s="301">
        <f t="shared" si="47"/>
        <v>0.57377455920516796</v>
      </c>
      <c r="U210" s="301">
        <f t="shared" si="47"/>
        <v>0.57139929065972561</v>
      </c>
      <c r="V210" s="301">
        <f t="shared" si="47"/>
        <v>0.56842588855641929</v>
      </c>
      <c r="W210" s="301">
        <f t="shared" si="47"/>
        <v>0.56942079927289624</v>
      </c>
      <c r="X210" s="301">
        <f t="shared" si="47"/>
        <v>0.57107705531056929</v>
      </c>
      <c r="Y210" s="301">
        <f t="shared" si="47"/>
        <v>0.58459680224553467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0.36656849213711912</v>
      </c>
      <c r="C211" s="302">
        <f t="shared" si="48"/>
        <v>0.27757273157985973</v>
      </c>
      <c r="D211" s="302">
        <f t="shared" si="48"/>
        <v>0.30944406055877</v>
      </c>
      <c r="E211" s="302">
        <f t="shared" si="48"/>
        <v>0.20818271723768006</v>
      </c>
      <c r="F211" s="302">
        <f t="shared" si="48"/>
        <v>0.21380130789812682</v>
      </c>
      <c r="G211" s="302">
        <f t="shared" si="48"/>
        <v>0.31203862079243899</v>
      </c>
      <c r="H211" s="302">
        <f t="shared" si="48"/>
        <v>0.22355766771310379</v>
      </c>
      <c r="I211" s="302">
        <f t="shared" si="48"/>
        <v>0.19195916535098892</v>
      </c>
      <c r="J211" s="302">
        <f t="shared" si="48"/>
        <v>0.22112775599710066</v>
      </c>
      <c r="K211" s="302">
        <f t="shared" si="48"/>
        <v>0.31182661194282335</v>
      </c>
      <c r="L211" s="302">
        <f t="shared" si="48"/>
        <v>0.1853081165269686</v>
      </c>
      <c r="M211" s="302">
        <f t="shared" si="48"/>
        <v>0.20244661714571088</v>
      </c>
      <c r="N211" s="302">
        <f t="shared" si="48"/>
        <v>0.23127662632212495</v>
      </c>
      <c r="O211" s="302">
        <f t="shared" si="48"/>
        <v>0.23770395469886377</v>
      </c>
      <c r="P211" s="302">
        <f t="shared" si="48"/>
        <v>0.21583592246885089</v>
      </c>
      <c r="Q211" s="302">
        <f t="shared" si="48"/>
        <v>0.23174774111932636</v>
      </c>
      <c r="R211" s="302">
        <f t="shared" si="48"/>
        <v>0.23970773483932536</v>
      </c>
      <c r="S211" s="302">
        <f t="shared" si="48"/>
        <v>0.24063655315312615</v>
      </c>
      <c r="T211" s="302">
        <f t="shared" si="48"/>
        <v>0.28777414633012549</v>
      </c>
      <c r="U211" s="302">
        <f t="shared" si="48"/>
        <v>0.26605307563188169</v>
      </c>
      <c r="V211" s="302">
        <f t="shared" si="48"/>
        <v>0.22768846661614436</v>
      </c>
      <c r="W211" s="302">
        <f t="shared" si="48"/>
        <v>0.27665064264855821</v>
      </c>
      <c r="X211" s="302">
        <f t="shared" si="48"/>
        <v>0.26169267868807844</v>
      </c>
      <c r="Y211" s="302">
        <f t="shared" si="48"/>
        <v>0.1334397651218284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0.20797913296648529</v>
      </c>
      <c r="C212" s="302">
        <f t="shared" si="49"/>
        <v>0.29727692002631179</v>
      </c>
      <c r="D212" s="302">
        <f t="shared" si="49"/>
        <v>0.2724641777292035</v>
      </c>
      <c r="E212" s="302">
        <f t="shared" si="49"/>
        <v>0.36880509862597127</v>
      </c>
      <c r="F212" s="302">
        <f t="shared" si="49"/>
        <v>0.36276664041714274</v>
      </c>
      <c r="G212" s="302">
        <f t="shared" si="49"/>
        <v>0.26584160829029996</v>
      </c>
      <c r="H212" s="302">
        <f t="shared" si="49"/>
        <v>0.35450960316108926</v>
      </c>
      <c r="I212" s="302">
        <f t="shared" si="49"/>
        <v>0.38761088436405799</v>
      </c>
      <c r="J212" s="302">
        <f t="shared" si="49"/>
        <v>0.35775609616088749</v>
      </c>
      <c r="K212" s="302">
        <f t="shared" si="49"/>
        <v>0.2629817159204233</v>
      </c>
      <c r="L212" s="302">
        <f t="shared" si="49"/>
        <v>0.39422910757897017</v>
      </c>
      <c r="M212" s="302">
        <f t="shared" si="49"/>
        <v>0.37414143946689848</v>
      </c>
      <c r="N212" s="302">
        <f t="shared" si="49"/>
        <v>0.34451252501879226</v>
      </c>
      <c r="O212" s="302">
        <f t="shared" si="49"/>
        <v>0.33812097412441883</v>
      </c>
      <c r="P212" s="302">
        <f t="shared" si="49"/>
        <v>0.36083638090627468</v>
      </c>
      <c r="Q212" s="302">
        <f t="shared" si="49"/>
        <v>0.34277227409852218</v>
      </c>
      <c r="R212" s="302">
        <f t="shared" si="49"/>
        <v>0.33493156877546182</v>
      </c>
      <c r="S212" s="302">
        <f t="shared" si="49"/>
        <v>0.33398600186548411</v>
      </c>
      <c r="T212" s="302">
        <f t="shared" si="49"/>
        <v>0.28600041287504252</v>
      </c>
      <c r="U212" s="302">
        <f t="shared" si="49"/>
        <v>0.30534621502784398</v>
      </c>
      <c r="V212" s="302">
        <f t="shared" si="49"/>
        <v>0.34073742194027495</v>
      </c>
      <c r="W212" s="302">
        <f t="shared" si="49"/>
        <v>0.29277015662433808</v>
      </c>
      <c r="X212" s="302">
        <f t="shared" si="49"/>
        <v>0.30938437662249069</v>
      </c>
      <c r="Y212" s="302">
        <f t="shared" si="49"/>
        <v>0.45115703712370625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0.29440670664599899</v>
      </c>
      <c r="C213" s="301">
        <f t="shared" si="50"/>
        <v>0.29456146949603179</v>
      </c>
      <c r="D213" s="301">
        <f t="shared" si="50"/>
        <v>0.28371133574971874</v>
      </c>
      <c r="E213" s="301">
        <f t="shared" si="50"/>
        <v>0.29565709650728117</v>
      </c>
      <c r="F213" s="301">
        <f t="shared" si="50"/>
        <v>0.29544195016127672</v>
      </c>
      <c r="G213" s="301">
        <f t="shared" si="50"/>
        <v>0.28040299977587407</v>
      </c>
      <c r="H213" s="301">
        <f t="shared" si="50"/>
        <v>0.2955292805412349</v>
      </c>
      <c r="I213" s="301">
        <f t="shared" si="50"/>
        <v>0.29673139399988097</v>
      </c>
      <c r="J213" s="301">
        <f t="shared" si="50"/>
        <v>0.29606203227657801</v>
      </c>
      <c r="K213" s="301">
        <f t="shared" si="50"/>
        <v>0.29386890996033982</v>
      </c>
      <c r="L213" s="301">
        <f t="shared" si="50"/>
        <v>0.29682002249152156</v>
      </c>
      <c r="M213" s="301">
        <f t="shared" si="50"/>
        <v>0.29520094227937088</v>
      </c>
      <c r="N213" s="301">
        <f t="shared" si="50"/>
        <v>0.29483038369269382</v>
      </c>
      <c r="O213" s="301">
        <f t="shared" si="50"/>
        <v>0.29419614301161345</v>
      </c>
      <c r="P213" s="301">
        <f t="shared" si="50"/>
        <v>0.29489252518174774</v>
      </c>
      <c r="Q213" s="301">
        <f t="shared" si="50"/>
        <v>0.29439255893189986</v>
      </c>
      <c r="R213" s="301">
        <f t="shared" si="50"/>
        <v>0.29413733709926293</v>
      </c>
      <c r="S213" s="301">
        <f t="shared" si="50"/>
        <v>0.29443490593346305</v>
      </c>
      <c r="T213" s="301">
        <f t="shared" si="50"/>
        <v>0.29398567136060871</v>
      </c>
      <c r="U213" s="301">
        <f t="shared" si="50"/>
        <v>0.29278033818308197</v>
      </c>
      <c r="V213" s="301">
        <f t="shared" si="50"/>
        <v>0.29126983823498398</v>
      </c>
      <c r="W213" s="301">
        <f t="shared" si="50"/>
        <v>0.29177964521119759</v>
      </c>
      <c r="X213" s="301">
        <f t="shared" si="50"/>
        <v>0.29262833531817667</v>
      </c>
      <c r="Y213" s="301">
        <f t="shared" si="50"/>
        <v>0.2995560537455097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0.18783512073662903</v>
      </c>
      <c r="C214" s="302">
        <f t="shared" si="51"/>
        <v>0.14223237585295823</v>
      </c>
      <c r="D214" s="302">
        <f t="shared" si="51"/>
        <v>0.12680458530950375</v>
      </c>
      <c r="E214" s="302">
        <f t="shared" si="51"/>
        <v>0.10667590550306168</v>
      </c>
      <c r="F214" s="302">
        <f t="shared" si="51"/>
        <v>0.10955495451494439</v>
      </c>
      <c r="G214" s="302">
        <f t="shared" si="51"/>
        <v>0.12527886394984905</v>
      </c>
      <c r="H214" s="302">
        <f t="shared" si="51"/>
        <v>0.11251769908657212</v>
      </c>
      <c r="I214" s="302">
        <f t="shared" si="51"/>
        <v>9.7466947520264705E-2</v>
      </c>
      <c r="J214" s="302">
        <f t="shared" si="51"/>
        <v>0.1115148256546083</v>
      </c>
      <c r="K214" s="302">
        <f t="shared" si="51"/>
        <v>0.15834589150758047</v>
      </c>
      <c r="L214" s="302">
        <f t="shared" si="51"/>
        <v>9.4428480809785706E-2</v>
      </c>
      <c r="M214" s="302">
        <f t="shared" si="51"/>
        <v>0.10291641002812288</v>
      </c>
      <c r="N214" s="302">
        <f t="shared" si="51"/>
        <v>0.11791272876030015</v>
      </c>
      <c r="O214" s="302">
        <f t="shared" si="51"/>
        <v>0.11950359090581672</v>
      </c>
      <c r="P214" s="302">
        <f t="shared" si="51"/>
        <v>0.10884108238361728</v>
      </c>
      <c r="Q214" s="302">
        <f t="shared" si="51"/>
        <v>0.11875097251213472</v>
      </c>
      <c r="R214" s="302">
        <f t="shared" si="51"/>
        <v>0.12202115483146103</v>
      </c>
      <c r="S214" s="302">
        <f t="shared" si="51"/>
        <v>0.1232800768724877</v>
      </c>
      <c r="T214" s="302">
        <f t="shared" si="51"/>
        <v>0.14740410027388876</v>
      </c>
      <c r="U214" s="302">
        <f t="shared" si="51"/>
        <v>0.13629929428064905</v>
      </c>
      <c r="V214" s="302">
        <f t="shared" si="51"/>
        <v>0.1166709401777597</v>
      </c>
      <c r="W214" s="302">
        <f t="shared" si="51"/>
        <v>0.1417598838372611</v>
      </c>
      <c r="X214" s="302">
        <f t="shared" si="51"/>
        <v>0.13409520171984679</v>
      </c>
      <c r="Y214" s="302">
        <f t="shared" si="51"/>
        <v>6.8376510612238692E-2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0.10657158590936996</v>
      </c>
      <c r="C215" s="302">
        <f t="shared" si="52"/>
        <v>0.15232909364307354</v>
      </c>
      <c r="D215" s="302">
        <f t="shared" si="52"/>
        <v>0.15690675044021499</v>
      </c>
      <c r="E215" s="302">
        <f t="shared" si="52"/>
        <v>0.18898119100421953</v>
      </c>
      <c r="F215" s="302">
        <f t="shared" si="52"/>
        <v>0.18588699564633232</v>
      </c>
      <c r="G215" s="302">
        <f t="shared" si="52"/>
        <v>0.15512413582602505</v>
      </c>
      <c r="H215" s="302">
        <f t="shared" si="52"/>
        <v>0.18301158145466279</v>
      </c>
      <c r="I215" s="302">
        <f t="shared" si="52"/>
        <v>0.19926444647961628</v>
      </c>
      <c r="J215" s="302">
        <f t="shared" si="52"/>
        <v>0.18454720662196969</v>
      </c>
      <c r="K215" s="302">
        <f t="shared" si="52"/>
        <v>0.13552301845275938</v>
      </c>
      <c r="L215" s="302">
        <f t="shared" si="52"/>
        <v>0.20239154168173584</v>
      </c>
      <c r="M215" s="302">
        <f t="shared" si="52"/>
        <v>0.192284532251248</v>
      </c>
      <c r="N215" s="302">
        <f t="shared" si="52"/>
        <v>0.17691765493239367</v>
      </c>
      <c r="O215" s="302">
        <f t="shared" si="52"/>
        <v>0.17469255210579671</v>
      </c>
      <c r="P215" s="302">
        <f t="shared" si="52"/>
        <v>0.18605144279813052</v>
      </c>
      <c r="Q215" s="302">
        <f t="shared" si="52"/>
        <v>0.17564158641976516</v>
      </c>
      <c r="R215" s="302">
        <f t="shared" si="52"/>
        <v>0.17211618226780187</v>
      </c>
      <c r="S215" s="302">
        <f t="shared" si="52"/>
        <v>0.1711548290609754</v>
      </c>
      <c r="T215" s="302">
        <f t="shared" si="52"/>
        <v>0.1465815710867201</v>
      </c>
      <c r="U215" s="302">
        <f t="shared" si="52"/>
        <v>0.15648104390243284</v>
      </c>
      <c r="V215" s="302">
        <f t="shared" si="52"/>
        <v>0.17459889805722428</v>
      </c>
      <c r="W215" s="302">
        <f t="shared" si="52"/>
        <v>0.15001976137393655</v>
      </c>
      <c r="X215" s="302">
        <f t="shared" si="52"/>
        <v>0.15853313359832982</v>
      </c>
      <c r="Y215" s="302">
        <f t="shared" si="52"/>
        <v>0.23117954313327085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0.10474247442534357</v>
      </c>
      <c r="C216" s="301">
        <f t="shared" si="53"/>
        <v>0.10417040981393141</v>
      </c>
      <c r="D216" s="301">
        <f t="shared" si="53"/>
        <v>0.10805966911106411</v>
      </c>
      <c r="E216" s="301">
        <f t="shared" si="53"/>
        <v>0.10091302428769586</v>
      </c>
      <c r="F216" s="301">
        <f t="shared" si="53"/>
        <v>0.1015522464743509</v>
      </c>
      <c r="G216" s="301">
        <f t="shared" si="53"/>
        <v>0.11542906455572451</v>
      </c>
      <c r="H216" s="301">
        <f t="shared" si="53"/>
        <v>9.9962816305639676E-2</v>
      </c>
      <c r="I216" s="301">
        <f t="shared" si="53"/>
        <v>9.7238879674530293E-2</v>
      </c>
      <c r="J216" s="301">
        <f t="shared" si="53"/>
        <v>9.8604765899305266E-2</v>
      </c>
      <c r="K216" s="301">
        <f t="shared" si="53"/>
        <v>0.10490248284104771</v>
      </c>
      <c r="L216" s="301">
        <f t="shared" si="53"/>
        <v>9.7175144850696241E-2</v>
      </c>
      <c r="M216" s="301">
        <f t="shared" si="53"/>
        <v>0.10175602540597886</v>
      </c>
      <c r="N216" s="301">
        <f t="shared" si="53"/>
        <v>0.10293031842167621</v>
      </c>
      <c r="O216" s="301">
        <f t="shared" si="53"/>
        <v>0.10353723276468095</v>
      </c>
      <c r="P216" s="301">
        <f t="shared" si="53"/>
        <v>0.10198294358724004</v>
      </c>
      <c r="Q216" s="301">
        <f t="shared" si="53"/>
        <v>0.10463946103569496</v>
      </c>
      <c r="R216" s="301">
        <f t="shared" si="53"/>
        <v>0.10477794351886853</v>
      </c>
      <c r="S216" s="301">
        <f t="shared" si="53"/>
        <v>0.10449432733527092</v>
      </c>
      <c r="T216" s="301">
        <f t="shared" si="53"/>
        <v>0.10579627647113064</v>
      </c>
      <c r="U216" s="301">
        <f t="shared" si="53"/>
        <v>0.10938753758040126</v>
      </c>
      <c r="V216" s="301">
        <f t="shared" si="53"/>
        <v>0.11388272985608455</v>
      </c>
      <c r="W216" s="301">
        <f t="shared" si="53"/>
        <v>0.11237427599929339</v>
      </c>
      <c r="X216" s="301">
        <f t="shared" si="53"/>
        <v>0.10986193303093991</v>
      </c>
      <c r="Y216" s="301">
        <f t="shared" si="53"/>
        <v>8.9347586975043788E-2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1.4582320773374834E-2</v>
      </c>
      <c r="C217" s="302">
        <f t="shared" si="54"/>
        <v>1.0514906000740445E-2</v>
      </c>
      <c r="D217" s="302">
        <f t="shared" si="54"/>
        <v>9.3755643328536243E-3</v>
      </c>
      <c r="E217" s="302">
        <f t="shared" si="54"/>
        <v>7.7822593746610658E-3</v>
      </c>
      <c r="F217" s="302">
        <f t="shared" si="54"/>
        <v>8.0524819212839643E-3</v>
      </c>
      <c r="G217" s="302">
        <f t="shared" si="54"/>
        <v>9.2067315821079236E-3</v>
      </c>
      <c r="H217" s="302">
        <f t="shared" si="54"/>
        <v>8.214435044932987E-3</v>
      </c>
      <c r="I217" s="302">
        <f t="shared" si="54"/>
        <v>7.1260706860904422E-3</v>
      </c>
      <c r="J217" s="302">
        <f t="shared" si="54"/>
        <v>8.2789169450199537E-3</v>
      </c>
      <c r="K217" s="302">
        <f t="shared" si="54"/>
        <v>1.2192333853314976E-2</v>
      </c>
      <c r="L217" s="302">
        <f t="shared" si="54"/>
        <v>7.3532449730285701E-3</v>
      </c>
      <c r="M217" s="302">
        <f t="shared" si="54"/>
        <v>8.1894323387493029E-3</v>
      </c>
      <c r="N217" s="302">
        <f t="shared" si="54"/>
        <v>9.405480666288147E-3</v>
      </c>
      <c r="O217" s="302">
        <f t="shared" si="54"/>
        <v>9.4363550234861891E-3</v>
      </c>
      <c r="P217" s="302">
        <f t="shared" si="54"/>
        <v>8.6818883451695895E-3</v>
      </c>
      <c r="Q217" s="302">
        <f t="shared" si="54"/>
        <v>9.4996787683220511E-3</v>
      </c>
      <c r="R217" s="302">
        <f t="shared" si="54"/>
        <v>9.7583110979604475E-3</v>
      </c>
      <c r="S217" s="302">
        <f t="shared" si="54"/>
        <v>9.8486235796498879E-3</v>
      </c>
      <c r="T217" s="302">
        <f t="shared" si="54"/>
        <v>1.1800362652306861E-2</v>
      </c>
      <c r="U217" s="302">
        <f t="shared" si="54"/>
        <v>1.0932366064334906E-2</v>
      </c>
      <c r="V217" s="302">
        <f t="shared" si="54"/>
        <v>9.3934808290786678E-3</v>
      </c>
      <c r="W217" s="302">
        <f t="shared" si="54"/>
        <v>1.1442435779386929E-2</v>
      </c>
      <c r="X217" s="302">
        <f t="shared" si="54"/>
        <v>1.0799270661732115E-2</v>
      </c>
      <c r="Y217" s="302">
        <f t="shared" si="54"/>
        <v>5.4918782002546717E-3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8.1186403293538406E-2</v>
      </c>
      <c r="C218" s="302">
        <f t="shared" si="55"/>
        <v>8.0658987654920328E-2</v>
      </c>
      <c r="D218" s="302">
        <f t="shared" si="55"/>
        <v>8.54095591851219E-2</v>
      </c>
      <c r="E218" s="302">
        <f t="shared" si="55"/>
        <v>7.720343753732653E-2</v>
      </c>
      <c r="F218" s="302">
        <f t="shared" si="55"/>
        <v>7.7862220642550772E-2</v>
      </c>
      <c r="G218" s="302">
        <f t="shared" si="55"/>
        <v>9.3045976216985557E-2</v>
      </c>
      <c r="H218" s="302">
        <f t="shared" si="55"/>
        <v>7.6259158834779753E-2</v>
      </c>
      <c r="I218" s="302">
        <f t="shared" si="55"/>
        <v>7.3374506524075844E-2</v>
      </c>
      <c r="J218" s="302">
        <f t="shared" si="55"/>
        <v>7.4815111763775699E-2</v>
      </c>
      <c r="K218" s="302">
        <f t="shared" si="55"/>
        <v>8.1361132712281986E-2</v>
      </c>
      <c r="L218" s="302">
        <f t="shared" si="55"/>
        <v>7.3246055161238166E-2</v>
      </c>
      <c r="M218" s="302">
        <f t="shared" si="55"/>
        <v>7.7942489032738024E-2</v>
      </c>
      <c r="N218" s="302">
        <f t="shared" si="55"/>
        <v>7.9152135383250458E-2</v>
      </c>
      <c r="O218" s="302">
        <f t="shared" si="55"/>
        <v>7.9835118652049564E-2</v>
      </c>
      <c r="P218" s="302">
        <f t="shared" si="55"/>
        <v>7.8197436366156961E-2</v>
      </c>
      <c r="Q218" s="302">
        <f t="shared" si="55"/>
        <v>8.089545530709838E-2</v>
      </c>
      <c r="R218" s="302">
        <f t="shared" si="55"/>
        <v>8.1056008566566112E-2</v>
      </c>
      <c r="S218" s="302">
        <f t="shared" si="55"/>
        <v>8.0752221913921285E-2</v>
      </c>
      <c r="T218" s="302">
        <f t="shared" si="55"/>
        <v>8.2093228354152031E-2</v>
      </c>
      <c r="U218" s="302">
        <f t="shared" si="55"/>
        <v>8.5772704737802283E-2</v>
      </c>
      <c r="V218" s="302">
        <f t="shared" si="55"/>
        <v>9.0376269721371583E-2</v>
      </c>
      <c r="W218" s="302">
        <f t="shared" si="55"/>
        <v>8.8820542792450982E-2</v>
      </c>
      <c r="X218" s="302">
        <f t="shared" si="55"/>
        <v>8.6246977868759261E-2</v>
      </c>
      <c r="Y218" s="302">
        <f t="shared" si="55"/>
        <v>6.5163626137043074E-2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8.9737503584303279E-3</v>
      </c>
      <c r="C219" s="303">
        <f t="shared" si="56"/>
        <v>1.2996516158270631E-2</v>
      </c>
      <c r="D219" s="303">
        <f t="shared" si="56"/>
        <v>1.3274545593088579E-2</v>
      </c>
      <c r="E219" s="303">
        <f t="shared" si="56"/>
        <v>1.5927327375708265E-2</v>
      </c>
      <c r="F219" s="303">
        <f t="shared" si="56"/>
        <v>1.563754391051618E-2</v>
      </c>
      <c r="G219" s="303">
        <f t="shared" si="56"/>
        <v>1.3176356756631025E-2</v>
      </c>
      <c r="H219" s="303">
        <f t="shared" si="56"/>
        <v>1.5489222425926942E-2</v>
      </c>
      <c r="I219" s="303">
        <f t="shared" si="56"/>
        <v>1.6738302464364006E-2</v>
      </c>
      <c r="J219" s="303">
        <f t="shared" si="56"/>
        <v>1.551073719050961E-2</v>
      </c>
      <c r="K219" s="303">
        <f t="shared" si="56"/>
        <v>1.1349016275450739E-2</v>
      </c>
      <c r="L219" s="303">
        <f t="shared" si="56"/>
        <v>1.6575844716429502E-2</v>
      </c>
      <c r="M219" s="303">
        <f t="shared" si="56"/>
        <v>1.5624104034491543E-2</v>
      </c>
      <c r="N219" s="303">
        <f t="shared" si="56"/>
        <v>1.4372702372137608E-2</v>
      </c>
      <c r="O219" s="303">
        <f t="shared" si="56"/>
        <v>1.4265759089145192E-2</v>
      </c>
      <c r="P219" s="303">
        <f t="shared" si="56"/>
        <v>1.510361887591348E-2</v>
      </c>
      <c r="Q219" s="303">
        <f t="shared" si="56"/>
        <v>1.4244326960274533E-2</v>
      </c>
      <c r="R219" s="303">
        <f t="shared" si="56"/>
        <v>1.3963623854341977E-2</v>
      </c>
      <c r="S219" s="303">
        <f t="shared" si="56"/>
        <v>1.3893481841699758E-2</v>
      </c>
      <c r="T219" s="303">
        <f t="shared" si="56"/>
        <v>1.1902685464671749E-2</v>
      </c>
      <c r="U219" s="303">
        <f t="shared" si="56"/>
        <v>1.2682466778264066E-2</v>
      </c>
      <c r="V219" s="303">
        <f t="shared" si="56"/>
        <v>1.4112979305634311E-2</v>
      </c>
      <c r="W219" s="303">
        <f t="shared" si="56"/>
        <v>1.2111297427455486E-2</v>
      </c>
      <c r="X219" s="303">
        <f t="shared" si="56"/>
        <v>1.2815684500448548E-2</v>
      </c>
      <c r="Y219" s="303">
        <f t="shared" si="56"/>
        <v>1.8692082637746035E-2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252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 t="shared" ref="B224:Y224" si="57">SUM(B$225:B$231)</f>
        <v>436.47008601878559</v>
      </c>
      <c r="C224" s="272">
        <f t="shared" si="57"/>
        <v>388.01373593735423</v>
      </c>
      <c r="D224" s="272">
        <f t="shared" si="57"/>
        <v>408.1584200152414</v>
      </c>
      <c r="E224" s="272">
        <f t="shared" si="57"/>
        <v>359.95725777911144</v>
      </c>
      <c r="F224" s="272">
        <f t="shared" si="57"/>
        <v>377.43167377725115</v>
      </c>
      <c r="G224" s="272">
        <f t="shared" si="57"/>
        <v>361.78730153886556</v>
      </c>
      <c r="H224" s="272">
        <f t="shared" si="57"/>
        <v>364.20713758745319</v>
      </c>
      <c r="I224" s="272">
        <f t="shared" si="57"/>
        <v>348.99581238469841</v>
      </c>
      <c r="J224" s="272">
        <f t="shared" si="57"/>
        <v>339.17299759215553</v>
      </c>
      <c r="K224" s="272">
        <f t="shared" si="57"/>
        <v>369.42179721481688</v>
      </c>
      <c r="L224" s="272">
        <f t="shared" si="57"/>
        <v>335.2838395369306</v>
      </c>
      <c r="M224" s="272">
        <f t="shared" si="57"/>
        <v>354.18385488301789</v>
      </c>
      <c r="N224" s="272">
        <f t="shared" si="57"/>
        <v>348.86390559393362</v>
      </c>
      <c r="O224" s="272">
        <f t="shared" si="57"/>
        <v>352.96650293151049</v>
      </c>
      <c r="P224" s="272">
        <f t="shared" si="57"/>
        <v>365.90823923591927</v>
      </c>
      <c r="Q224" s="272">
        <f t="shared" si="57"/>
        <v>379.27356142527208</v>
      </c>
      <c r="R224" s="272">
        <f t="shared" si="57"/>
        <v>385.86273977407632</v>
      </c>
      <c r="S224" s="272">
        <f t="shared" si="57"/>
        <v>401.33559965442294</v>
      </c>
      <c r="T224" s="272">
        <f t="shared" si="57"/>
        <v>413.00664373927117</v>
      </c>
      <c r="U224" s="272">
        <f t="shared" si="57"/>
        <v>417.4663421242775</v>
      </c>
      <c r="V224" s="272">
        <f t="shared" si="57"/>
        <v>400.54902420932626</v>
      </c>
      <c r="W224" s="272">
        <f t="shared" si="57"/>
        <v>440.03466176775908</v>
      </c>
      <c r="X224" s="272">
        <f t="shared" si="57"/>
        <v>416.12435299024071</v>
      </c>
      <c r="Y224" s="272">
        <f t="shared" si="57"/>
        <v>477.05636318368676</v>
      </c>
      <c r="DA224" s="111"/>
    </row>
    <row r="225" spans="1:105" ht="12" customHeight="1" x14ac:dyDescent="0.25">
      <c r="A225" s="55" t="s">
        <v>91</v>
      </c>
      <c r="B225" s="273">
        <f>IF(B$6=0,0,B$6/NFM!B$11*1000)</f>
        <v>0.65470512902773503</v>
      </c>
      <c r="C225" s="273">
        <f>IF(C$6=0,0,C$6/NFM!C$11*1000)</f>
        <v>0.58202060390512356</v>
      </c>
      <c r="D225" s="273">
        <f>IF(D$6=0,0,D$6/NFM!D$11*1000)</f>
        <v>0.61223763002217546</v>
      </c>
      <c r="E225" s="273">
        <f>IF(E$6=0,0,E$6/NFM!E$11*1000)</f>
        <v>0.53993588666752768</v>
      </c>
      <c r="F225" s="273">
        <f>IF(F$6=0,0,F$6/NFM!F$11*1000)</f>
        <v>0.56614751066514268</v>
      </c>
      <c r="G225" s="273">
        <f>IF(G$6=0,0,G$6/NFM!G$11*1000)</f>
        <v>0.54268095230771274</v>
      </c>
      <c r="H225" s="273">
        <f>IF(H$6=0,0,H$6/NFM!H$11*1000)</f>
        <v>0.54631070638052903</v>
      </c>
      <c r="I225" s="273">
        <f>IF(I$6=0,0,I$6/NFM!I$11*1000)</f>
        <v>0.52349371857647253</v>
      </c>
      <c r="J225" s="273">
        <f>IF(J$6=0,0,J$6/NFM!J$11*1000)</f>
        <v>0.50875949638754014</v>
      </c>
      <c r="K225" s="273">
        <f>IF(K$6=0,0,K$6/NFM!K$11*1000)</f>
        <v>0.55413269582129887</v>
      </c>
      <c r="L225" s="273">
        <f>IF(L$6=0,0,L$6/NFM!L$11*1000)</f>
        <v>0.50292575930420247</v>
      </c>
      <c r="M225" s="273">
        <f>IF(M$6=0,0,M$6/NFM!M$11*1000)</f>
        <v>0.53127578232363937</v>
      </c>
      <c r="N225" s="273">
        <f>IF(N$6=0,0,N$6/NFM!N$11*1000)</f>
        <v>0.52329585839025883</v>
      </c>
      <c r="O225" s="273">
        <f>IF(O$6=0,0,O$6/NFM!O$11*1000)</f>
        <v>0.52944975439625863</v>
      </c>
      <c r="P225" s="273">
        <f>IF(P$6=0,0,P$6/NFM!P$11*1000)</f>
        <v>0.54886235885315104</v>
      </c>
      <c r="Q225" s="273">
        <f>IF(Q$6=0,0,Q$6/NFM!Q$11*1000)</f>
        <v>0.56891034213703695</v>
      </c>
      <c r="R225" s="273">
        <f>IF(R$6=0,0,R$6/NFM!R$11*1000)</f>
        <v>0.578794109660418</v>
      </c>
      <c r="S225" s="273">
        <f>IF(S$6=0,0,S$6/NFM!S$11*1000)</f>
        <v>0.6020033994800893</v>
      </c>
      <c r="T225" s="273">
        <f>IF(T$6=0,0,T$6/NFM!T$11*1000)</f>
        <v>0.61950996560804561</v>
      </c>
      <c r="U225" s="273">
        <f>IF(U$6=0,0,U$6/NFM!U$11*1000)</f>
        <v>0.62619951318498435</v>
      </c>
      <c r="V225" s="273">
        <f>IF(V$6=0,0,V$6/NFM!V$11*1000)</f>
        <v>0.60082353631234808</v>
      </c>
      <c r="W225" s="273">
        <f>IF(W$6=0,0,W$6/NFM!W$11*1000)</f>
        <v>0.66005199265021841</v>
      </c>
      <c r="X225" s="273">
        <f>IF(X$6=0,0,X$6/NFM!X$11*1000)</f>
        <v>0.62418652948419606</v>
      </c>
      <c r="Y225" s="273">
        <f>IF(Y$6=0,0,Y$6/NFM!Y$11*1000)</f>
        <v>0.71558454477711531</v>
      </c>
      <c r="DA225" s="76"/>
    </row>
    <row r="226" spans="1:105" ht="12" customHeight="1" x14ac:dyDescent="0.25">
      <c r="A226" s="173" t="s">
        <v>92</v>
      </c>
      <c r="B226" s="274">
        <f>IF(B$7=0,0,B$7/NFM!B$11*1000)</f>
        <v>0.32735256451386752</v>
      </c>
      <c r="C226" s="274">
        <f>IF(C$7=0,0,C$7/NFM!C$11*1000)</f>
        <v>0.29101030195256183</v>
      </c>
      <c r="D226" s="274">
        <f>IF(D$7=0,0,D$7/NFM!D$11*1000)</f>
        <v>0.30611881501108773</v>
      </c>
      <c r="E226" s="274">
        <f>IF(E$7=0,0,E$7/NFM!E$11*1000)</f>
        <v>0.26996794333376389</v>
      </c>
      <c r="F226" s="274">
        <f>IF(F$7=0,0,F$7/NFM!F$11*1000)</f>
        <v>0.2830737553325714</v>
      </c>
      <c r="G226" s="274">
        <f>IF(G$7=0,0,G$7/NFM!G$11*1000)</f>
        <v>0.27134047615385637</v>
      </c>
      <c r="H226" s="274">
        <f>IF(H$7=0,0,H$7/NFM!H$11*1000)</f>
        <v>0.27315535319026452</v>
      </c>
      <c r="I226" s="274">
        <f>IF(I$7=0,0,I$7/NFM!I$11*1000)</f>
        <v>0.26174685928823621</v>
      </c>
      <c r="J226" s="274">
        <f>IF(J$7=0,0,J$7/NFM!J$11*1000)</f>
        <v>0.25437974819377018</v>
      </c>
      <c r="K226" s="274">
        <f>IF(K$7=0,0,K$7/NFM!K$11*1000)</f>
        <v>0.27706634791064949</v>
      </c>
      <c r="L226" s="274">
        <f>IF(L$7=0,0,L$7/NFM!L$11*1000)</f>
        <v>0.25146287965210146</v>
      </c>
      <c r="M226" s="274">
        <f>IF(M$7=0,0,M$7/NFM!M$11*1000)</f>
        <v>0.26563789116181968</v>
      </c>
      <c r="N226" s="274">
        <f>IF(N$7=0,0,N$7/NFM!N$11*1000)</f>
        <v>0.26164792919512952</v>
      </c>
      <c r="O226" s="274">
        <f>IF(O$7=0,0,O$7/NFM!O$11*1000)</f>
        <v>0.26472487719812943</v>
      </c>
      <c r="P226" s="274">
        <f>IF(P$7=0,0,P$7/NFM!P$11*1000)</f>
        <v>0.27443117942657552</v>
      </c>
      <c r="Q226" s="274">
        <f>IF(Q$7=0,0,Q$7/NFM!Q$11*1000)</f>
        <v>0.28445517106851853</v>
      </c>
      <c r="R226" s="274">
        <f>IF(R$7=0,0,R$7/NFM!R$11*1000)</f>
        <v>0.28939705483020906</v>
      </c>
      <c r="S226" s="274">
        <f>IF(S$7=0,0,S$7/NFM!S$11*1000)</f>
        <v>0.30100169974004476</v>
      </c>
      <c r="T226" s="274">
        <f>IF(T$7=0,0,T$7/NFM!T$11*1000)</f>
        <v>0.30975498280402303</v>
      </c>
      <c r="U226" s="274">
        <f>IF(U$7=0,0,U$7/NFM!U$11*1000)</f>
        <v>0.31309975659249228</v>
      </c>
      <c r="V226" s="274">
        <f>IF(V$7=0,0,V$7/NFM!V$11*1000)</f>
        <v>0.3004117681561741</v>
      </c>
      <c r="W226" s="274">
        <f>IF(W$7=0,0,W$7/NFM!W$11*1000)</f>
        <v>0.33002599632510932</v>
      </c>
      <c r="X226" s="274">
        <f>IF(X$7=0,0,X$7/NFM!X$11*1000)</f>
        <v>0.31209326474209803</v>
      </c>
      <c r="Y226" s="274">
        <f>IF(Y$7=0,0,Y$7/NFM!Y$11*1000)</f>
        <v>0.35779227238855765</v>
      </c>
      <c r="DA226" s="77"/>
    </row>
    <row r="227" spans="1:105" ht="12" customHeight="1" x14ac:dyDescent="0.25">
      <c r="A227" s="173" t="s">
        <v>93</v>
      </c>
      <c r="B227" s="274">
        <f>IF(B$8=0,0,B$8/NFM!B$11*1000)</f>
        <v>8.2929316343513033</v>
      </c>
      <c r="C227" s="274">
        <f>IF(C$8=0,0,C$8/NFM!C$11*1000)</f>
        <v>7.3722609827982266</v>
      </c>
      <c r="D227" s="274">
        <f>IF(D$8=0,0,D$8/NFM!D$11*1000)</f>
        <v>7.755009980280879</v>
      </c>
      <c r="E227" s="274">
        <f>IF(E$8=0,0,E$8/NFM!E$11*1000)</f>
        <v>6.839187897788678</v>
      </c>
      <c r="F227" s="274">
        <f>IF(F$8=0,0,F$8/NFM!F$11*1000)</f>
        <v>7.1712018017584667</v>
      </c>
      <c r="G227" s="274">
        <f>IF(G$8=0,0,G$8/NFM!G$11*1000)</f>
        <v>6.8739587292310178</v>
      </c>
      <c r="H227" s="274">
        <f>IF(H$8=0,0,H$8/NFM!H$11*1000)</f>
        <v>6.9199356141533599</v>
      </c>
      <c r="I227" s="274">
        <f>IF(I$8=0,0,I$8/NFM!I$11*1000)</f>
        <v>6.6309204353019791</v>
      </c>
      <c r="J227" s="274">
        <f>IF(J$8=0,0,J$8/NFM!J$11*1000)</f>
        <v>6.4442869542421697</v>
      </c>
      <c r="K227" s="274">
        <f>IF(K$8=0,0,K$8/NFM!K$11*1000)</f>
        <v>7.0190141470697789</v>
      </c>
      <c r="L227" s="274">
        <f>IF(L$8=0,0,L$8/NFM!L$11*1000)</f>
        <v>6.3703929511865605</v>
      </c>
      <c r="M227" s="274">
        <f>IF(M$8=0,0,M$8/NFM!M$11*1000)</f>
        <v>6.7294932427660914</v>
      </c>
      <c r="N227" s="274">
        <f>IF(N$8=0,0,N$8/NFM!N$11*1000)</f>
        <v>6.628414206276612</v>
      </c>
      <c r="O227" s="274">
        <f>IF(O$8=0,0,O$8/NFM!O$11*1000)</f>
        <v>6.7063635556859396</v>
      </c>
      <c r="P227" s="274">
        <f>IF(P$8=0,0,P$8/NFM!P$11*1000)</f>
        <v>6.9522565454732401</v>
      </c>
      <c r="Q227" s="274">
        <f>IF(Q$8=0,0,Q$8/NFM!Q$11*1000)</f>
        <v>7.2061976670691301</v>
      </c>
      <c r="R227" s="274">
        <f>IF(R$8=0,0,R$8/NFM!R$11*1000)</f>
        <v>7.3313920556986227</v>
      </c>
      <c r="S227" s="274">
        <f>IF(S$8=0,0,S$8/NFM!S$11*1000)</f>
        <v>7.6253763934144603</v>
      </c>
      <c r="T227" s="274">
        <f>IF(T$8=0,0,T$8/NFM!T$11*1000)</f>
        <v>7.847126231035241</v>
      </c>
      <c r="U227" s="274">
        <f>IF(U$8=0,0,U$8/NFM!U$11*1000)</f>
        <v>7.9318605003431291</v>
      </c>
      <c r="V227" s="274">
        <f>IF(V$8=0,0,V$8/NFM!V$11*1000)</f>
        <v>7.6104314599564038</v>
      </c>
      <c r="W227" s="274">
        <f>IF(W$8=0,0,W$8/NFM!W$11*1000)</f>
        <v>8.3606585735694257</v>
      </c>
      <c r="X227" s="274">
        <f>IF(X$8=0,0,X$8/NFM!X$11*1000)</f>
        <v>7.9063627067998112</v>
      </c>
      <c r="Y227" s="274">
        <f>IF(Y$8=0,0,Y$8/NFM!Y$11*1000)</f>
        <v>9.0640709005101172</v>
      </c>
      <c r="DA227" s="77"/>
    </row>
    <row r="228" spans="1:105" ht="12" customHeight="1" x14ac:dyDescent="0.25">
      <c r="A228" s="173" t="s">
        <v>94</v>
      </c>
      <c r="B228" s="274">
        <f>IF(B$9=0,0,B$9/NFM!B$11*1000)</f>
        <v>0.21823504300924579</v>
      </c>
      <c r="C228" s="274">
        <f>IF(C$9=0,0,C$9/NFM!C$11*1000)</f>
        <v>0.19400686796837519</v>
      </c>
      <c r="D228" s="274">
        <f>IF(D$9=0,0,D$9/NFM!D$11*1000)</f>
        <v>0.20407921000739254</v>
      </c>
      <c r="E228" s="274">
        <f>IF(E$9=0,0,E$9/NFM!E$11*1000)</f>
        <v>0.17997862888917648</v>
      </c>
      <c r="F228" s="274">
        <f>IF(F$9=0,0,F$9/NFM!F$11*1000)</f>
        <v>0.18871583688838151</v>
      </c>
      <c r="G228" s="274">
        <f>IF(G$9=0,0,G$9/NFM!G$11*1000)</f>
        <v>0.18089365076923816</v>
      </c>
      <c r="H228" s="274">
        <f>IF(H$9=0,0,H$9/NFM!H$11*1000)</f>
        <v>0.18210356879351017</v>
      </c>
      <c r="I228" s="274">
        <f>IF(I$9=0,0,I$9/NFM!I$11*1000)</f>
        <v>0.17449790619215816</v>
      </c>
      <c r="J228" s="274">
        <f>IF(J$9=0,0,J$9/NFM!J$11*1000)</f>
        <v>0.16958649879584728</v>
      </c>
      <c r="K228" s="274">
        <f>IF(K$9=0,0,K$9/NFM!K$11*1000)</f>
        <v>0.18471089860710024</v>
      </c>
      <c r="L228" s="274">
        <f>IF(L$9=0,0,L$9/NFM!L$11*1000)</f>
        <v>0.16764191976806814</v>
      </c>
      <c r="M228" s="274">
        <f>IF(M$9=0,0,M$9/NFM!M$11*1000)</f>
        <v>0.17709192744121374</v>
      </c>
      <c r="N228" s="274">
        <f>IF(N$9=0,0,N$9/NFM!N$11*1000)</f>
        <v>0.17443195279675358</v>
      </c>
      <c r="O228" s="274">
        <f>IF(O$9=0,0,O$9/NFM!O$11*1000)</f>
        <v>0.17648325146542021</v>
      </c>
      <c r="P228" s="274">
        <f>IF(P$9=0,0,P$9/NFM!P$11*1000)</f>
        <v>0.18295411961771765</v>
      </c>
      <c r="Q228" s="274">
        <f>IF(Q$9=0,0,Q$9/NFM!Q$11*1000)</f>
        <v>0.1896367807123463</v>
      </c>
      <c r="R228" s="274">
        <f>IF(R$9=0,0,R$9/NFM!R$11*1000)</f>
        <v>0.1929313698868067</v>
      </c>
      <c r="S228" s="274">
        <f>IF(S$9=0,0,S$9/NFM!S$11*1000)</f>
        <v>0.20066779982669716</v>
      </c>
      <c r="T228" s="274">
        <f>IF(T$9=0,0,T$9/NFM!T$11*1000)</f>
        <v>0.2065033218693493</v>
      </c>
      <c r="U228" s="274">
        <f>IF(U$9=0,0,U$9/NFM!U$11*1000)</f>
        <v>0.20873317106166225</v>
      </c>
      <c r="V228" s="274">
        <f>IF(V$9=0,0,V$9/NFM!V$11*1000)</f>
        <v>0.2002745121041167</v>
      </c>
      <c r="W228" s="274">
        <f>IF(W$9=0,0,W$9/NFM!W$11*1000)</f>
        <v>0.22001733088340697</v>
      </c>
      <c r="X228" s="274">
        <f>IF(X$9=0,0,X$9/NFM!X$11*1000)</f>
        <v>0.20806217649473266</v>
      </c>
      <c r="Y228" s="274">
        <f>IF(Y$9=0,0,Y$9/NFM!Y$11*1000)</f>
        <v>0.23852818159237252</v>
      </c>
      <c r="DA228" s="77"/>
    </row>
    <row r="229" spans="1:105" ht="12" customHeight="1" x14ac:dyDescent="0.25">
      <c r="A229" s="56" t="s">
        <v>95</v>
      </c>
      <c r="B229" s="275">
        <f>IF(B$10=0,0,B$10/NFM!B$11*1000)</f>
        <v>0.92070661223700445</v>
      </c>
      <c r="C229" s="275">
        <f>IF(C$10=0,0,C$10/NFM!C$11*1000)</f>
        <v>0.85877785249891081</v>
      </c>
      <c r="D229" s="275">
        <f>IF(D$10=0,0,D$10/NFM!D$11*1000)</f>
        <v>0.85196353128206725</v>
      </c>
      <c r="E229" s="275">
        <f>IF(E$10=0,0,E$10/NFM!E$11*1000)</f>
        <v>0.82398854917000108</v>
      </c>
      <c r="F229" s="275">
        <f>IF(F$10=0,0,F$10/NFM!F$11*1000)</f>
        <v>0.85852048266927372</v>
      </c>
      <c r="G229" s="275">
        <f>IF(G$10=0,0,G$10/NFM!G$11*1000)</f>
        <v>0.70857850166946346</v>
      </c>
      <c r="H229" s="275">
        <f>IF(H$10=0,0,H$10/NFM!H$11*1000)</f>
        <v>0.83953827169508799</v>
      </c>
      <c r="I229" s="275">
        <f>IF(I$10=0,0,I$10/NFM!I$11*1000)</f>
        <v>0.8273845839800984</v>
      </c>
      <c r="J229" s="275">
        <f>IF(J$10=0,0,J$10/NFM!J$11*1000)</f>
        <v>0.792696277014031</v>
      </c>
      <c r="K229" s="275">
        <f>IF(K$10=0,0,K$10/NFM!K$11*1000)</f>
        <v>0.81462571436145059</v>
      </c>
      <c r="L229" s="275">
        <f>IF(L$10=0,0,L$10/NFM!L$11*1000)</f>
        <v>0.79792466291372277</v>
      </c>
      <c r="M229" s="275">
        <f>IF(M$10=0,0,M$10/NFM!M$11*1000)</f>
        <v>0.81054952745461328</v>
      </c>
      <c r="N229" s="275">
        <f>IF(N$10=0,0,N$10/NFM!N$11*1000)</f>
        <v>0.79000186259584437</v>
      </c>
      <c r="O229" s="275">
        <f>IF(O$10=0,0,O$10/NFM!O$11*1000)</f>
        <v>0.79333280725314981</v>
      </c>
      <c r="P229" s="275">
        <f>IF(P$10=0,0,P$10/NFM!P$11*1000)</f>
        <v>0.83524062037910862</v>
      </c>
      <c r="Q229" s="275">
        <f>IF(Q$10=0,0,Q$10/NFM!Q$11*1000)</f>
        <v>0.84741816896320898</v>
      </c>
      <c r="R229" s="275">
        <f>IF(R$10=0,0,R$10/NFM!R$11*1000)</f>
        <v>0.86057560770409824</v>
      </c>
      <c r="S229" s="275">
        <f>IF(S$10=0,0,S$10/NFM!S$11*1000)</f>
        <v>0.8977104855651743</v>
      </c>
      <c r="T229" s="275">
        <f>IF(T$10=0,0,T$10/NFM!T$11*1000)</f>
        <v>0.91352050578394406</v>
      </c>
      <c r="U229" s="275">
        <f>IF(U$10=0,0,U$10/NFM!U$11*1000)</f>
        <v>0.89654532311002155</v>
      </c>
      <c r="V229" s="275">
        <f>IF(V$10=0,0,V$10/NFM!V$11*1000)</f>
        <v>0.83040613841016186</v>
      </c>
      <c r="W229" s="275">
        <f>IF(W$10=0,0,W$10/NFM!W$11*1000)</f>
        <v>0.92307996185883956</v>
      </c>
      <c r="X229" s="275">
        <f>IF(X$10=0,0,X$10/NFM!X$11*1000)</f>
        <v>0.89071391713391435</v>
      </c>
      <c r="Y229" s="275">
        <f>IF(Y$10=0,0,Y$10/NFM!Y$11*1000)</f>
        <v>1.2225732033825258</v>
      </c>
      <c r="DA229" s="78"/>
    </row>
    <row r="230" spans="1:105" ht="12" customHeight="1" x14ac:dyDescent="0.25">
      <c r="A230" s="174" t="s">
        <v>485</v>
      </c>
      <c r="B230" s="276">
        <f>IF(B$16=0,0,B$16/NFM!B$11*1000)</f>
        <v>260.07397688281645</v>
      </c>
      <c r="C230" s="276">
        <f>IF(C$16=0,0,C$16/NFM!C$11*1000)</f>
        <v>230.54150479210426</v>
      </c>
      <c r="D230" s="276">
        <f>IF(D$16=0,0,D$16/NFM!D$11*1000)</f>
        <v>251.43575544058999</v>
      </c>
      <c r="E230" s="276">
        <f>IF(E$16=0,0,E$16/NFM!E$11*1000)</f>
        <v>209.86070792037077</v>
      </c>
      <c r="F230" s="276">
        <f>IF(F$16=0,0,F$16/NFM!F$11*1000)</f>
        <v>220.86839654640647</v>
      </c>
      <c r="G230" s="276">
        <f>IF(G$16=0,0,G$16/NFM!G$11*1000)</f>
        <v>230.7991410682117</v>
      </c>
      <c r="H230" s="276">
        <f>IF(H$16=0,0,H$16/NFM!H$11*1000)</f>
        <v>211.31868709542502</v>
      </c>
      <c r="I230" s="276">
        <f>IF(I$16=0,0,I$16/NFM!I$11*1000)</f>
        <v>198.96638322211118</v>
      </c>
      <c r="J230" s="276">
        <f>IF(J$16=0,0,J$16/NFM!J$11*1000)</f>
        <v>195.11459801322522</v>
      </c>
      <c r="K230" s="276">
        <f>IF(K$16=0,0,K$16/NFM!K$11*1000)</f>
        <v>220.44214339011236</v>
      </c>
      <c r="L230" s="276">
        <f>IF(L$16=0,0,L$16/NFM!L$11*1000)</f>
        <v>190.98423226419732</v>
      </c>
      <c r="M230" s="276">
        <f>IF(M$16=0,0,M$16/NFM!M$11*1000)</f>
        <v>207.4143210357891</v>
      </c>
      <c r="N230" s="276">
        <f>IF(N$16=0,0,N$16/NFM!N$11*1000)</f>
        <v>205.66270396495122</v>
      </c>
      <c r="O230" s="276">
        <f>IF(O$16=0,0,O$16/NFM!O$11*1000)</f>
        <v>208.96924113885953</v>
      </c>
      <c r="P230" s="276">
        <f>IF(P$16=0,0,P$16/NFM!P$11*1000)</f>
        <v>214.65085490745111</v>
      </c>
      <c r="Q230" s="276">
        <f>IF(Q$16=0,0,Q$16/NFM!Q$11*1000)</f>
        <v>225.65215258738783</v>
      </c>
      <c r="R230" s="276">
        <f>IF(R$16=0,0,R$16/NFM!R$11*1000)</f>
        <v>229.82876737347283</v>
      </c>
      <c r="S230" s="276">
        <f>IF(S$16=0,0,S$16/NFM!S$11*1000)</f>
        <v>238.59889374828421</v>
      </c>
      <c r="T230" s="276">
        <f>IF(T$16=0,0,T$16/NFM!T$11*1000)</f>
        <v>247.26761304663597</v>
      </c>
      <c r="U230" s="276">
        <f>IF(U$16=0,0,U$16/NFM!U$11*1000)</f>
        <v>254.56204291383094</v>
      </c>
      <c r="V230" s="276">
        <f>IF(V$16=0,0,V$16/NFM!V$11*1000)</f>
        <v>249.49274707398729</v>
      </c>
      <c r="W230" s="276">
        <f>IF(W$16=0,0,W$16/NFM!W$11*1000)</f>
        <v>272.1796991429452</v>
      </c>
      <c r="X230" s="276">
        <f>IF(X$16=0,0,X$16/NFM!X$11*1000)</f>
        <v>254.3196975068544</v>
      </c>
      <c r="Y230" s="276">
        <f>IF(Y$16=0,0,Y$16/NFM!Y$11*1000)</f>
        <v>257.29467750634865</v>
      </c>
      <c r="DA230" s="79"/>
    </row>
    <row r="231" spans="1:105" ht="12" customHeight="1" x14ac:dyDescent="0.25">
      <c r="A231" s="41" t="s">
        <v>497</v>
      </c>
      <c r="B231" s="277">
        <f>IF(B$27=0,0,B$27/NFM!B$11*1000)</f>
        <v>165.98217815282999</v>
      </c>
      <c r="C231" s="277">
        <f>IF(C$27=0,0,C$27/NFM!C$11*1000)</f>
        <v>148.17415453612679</v>
      </c>
      <c r="D231" s="277">
        <f>IF(D$27=0,0,D$27/NFM!D$11*1000)</f>
        <v>146.99325540804787</v>
      </c>
      <c r="E231" s="277">
        <f>IF(E$27=0,0,E$27/NFM!E$11*1000)</f>
        <v>141.44349095289152</v>
      </c>
      <c r="F231" s="277">
        <f>IF(F$27=0,0,F$27/NFM!F$11*1000)</f>
        <v>147.49561784353085</v>
      </c>
      <c r="G231" s="277">
        <f>IF(G$27=0,0,G$27/NFM!G$11*1000)</f>
        <v>122.41070816052257</v>
      </c>
      <c r="H231" s="277">
        <f>IF(H$27=0,0,H$27/NFM!H$11*1000)</f>
        <v>144.12740697781544</v>
      </c>
      <c r="I231" s="277">
        <f>IF(I$27=0,0,I$27/NFM!I$11*1000)</f>
        <v>141.61138565924833</v>
      </c>
      <c r="J231" s="277">
        <f>IF(J$27=0,0,J$27/NFM!J$11*1000)</f>
        <v>135.88869060429693</v>
      </c>
      <c r="K231" s="277">
        <f>IF(K$27=0,0,K$27/NFM!K$11*1000)</f>
        <v>140.13010402093423</v>
      </c>
      <c r="L231" s="277">
        <f>IF(L$27=0,0,L$27/NFM!L$11*1000)</f>
        <v>136.20925909990862</v>
      </c>
      <c r="M231" s="277">
        <f>IF(M$27=0,0,M$27/NFM!M$11*1000)</f>
        <v>138.25548547608142</v>
      </c>
      <c r="N231" s="277">
        <f>IF(N$27=0,0,N$27/NFM!N$11*1000)</f>
        <v>134.82340981972777</v>
      </c>
      <c r="O231" s="277">
        <f>IF(O$27=0,0,O$27/NFM!O$11*1000)</f>
        <v>135.52690754665207</v>
      </c>
      <c r="P231" s="277">
        <f>IF(P$27=0,0,P$27/NFM!P$11*1000)</f>
        <v>142.4636395047184</v>
      </c>
      <c r="Q231" s="277">
        <f>IF(Q$27=0,0,Q$27/NFM!Q$11*1000)</f>
        <v>144.52479070793402</v>
      </c>
      <c r="R231" s="277">
        <f>IF(R$27=0,0,R$27/NFM!R$11*1000)</f>
        <v>146.78088220282331</v>
      </c>
      <c r="S231" s="277">
        <f>IF(S$27=0,0,S$27/NFM!S$11*1000)</f>
        <v>153.10994612811223</v>
      </c>
      <c r="T231" s="277">
        <f>IF(T$27=0,0,T$27/NFM!T$11*1000)</f>
        <v>155.84261568553461</v>
      </c>
      <c r="U231" s="277">
        <f>IF(U$27=0,0,U$27/NFM!U$11*1000)</f>
        <v>152.92786094615428</v>
      </c>
      <c r="V231" s="277">
        <f>IF(V$27=0,0,V$27/NFM!V$11*1000)</f>
        <v>141.51392972039974</v>
      </c>
      <c r="W231" s="277">
        <f>IF(W$27=0,0,W$27/NFM!W$11*1000)</f>
        <v>157.36112876952691</v>
      </c>
      <c r="X231" s="277">
        <f>IF(X$27=0,0,X$27/NFM!X$11*1000)</f>
        <v>151.86323688873156</v>
      </c>
      <c r="Y231" s="277">
        <f>IF(Y$27=0,0,Y$27/NFM!Y$11*1000)</f>
        <v>208.16313657468743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4"/>
    </row>
    <row r="233" spans="1:105" ht="12" customHeight="1" x14ac:dyDescent="0.25">
      <c r="A233" s="35" t="s">
        <v>46</v>
      </c>
      <c r="B233" s="272">
        <f t="shared" ref="B233:Y233" si="58">SUM(B$234:B$241)</f>
        <v>1423.6199305646057</v>
      </c>
      <c r="C233" s="272">
        <f t="shared" si="58"/>
        <v>1265.5714687156708</v>
      </c>
      <c r="D233" s="272">
        <f t="shared" si="58"/>
        <v>1316.5793793215717</v>
      </c>
      <c r="E233" s="272">
        <f t="shared" si="58"/>
        <v>1250.3980364202114</v>
      </c>
      <c r="F233" s="272">
        <f t="shared" si="58"/>
        <v>1293.5961141189409</v>
      </c>
      <c r="G233" s="272">
        <f t="shared" si="58"/>
        <v>1362.6735174588662</v>
      </c>
      <c r="H233" s="272">
        <f t="shared" si="58"/>
        <v>1341.4355125077423</v>
      </c>
      <c r="I233" s="272">
        <f t="shared" si="58"/>
        <v>1285.4096697567052</v>
      </c>
      <c r="J233" s="272">
        <f t="shared" si="58"/>
        <v>1262.3460885936602</v>
      </c>
      <c r="K233" s="272">
        <f t="shared" si="58"/>
        <v>1374.9271435697265</v>
      </c>
      <c r="L233" s="272">
        <f t="shared" si="58"/>
        <v>1247.8712822447212</v>
      </c>
      <c r="M233" s="272">
        <f t="shared" si="58"/>
        <v>1318.2140295031049</v>
      </c>
      <c r="N233" s="272">
        <f t="shared" si="58"/>
        <v>1298.4140536080088</v>
      </c>
      <c r="O233" s="272">
        <f t="shared" si="58"/>
        <v>1313.6832458459835</v>
      </c>
      <c r="P233" s="272">
        <f t="shared" si="58"/>
        <v>1263.0432238138865</v>
      </c>
      <c r="Q233" s="272">
        <f t="shared" si="58"/>
        <v>1269.9499127070646</v>
      </c>
      <c r="R233" s="272">
        <f t="shared" si="58"/>
        <v>1251.8228466025171</v>
      </c>
      <c r="S233" s="272">
        <f t="shared" si="58"/>
        <v>1302.0201771658096</v>
      </c>
      <c r="T233" s="272">
        <f t="shared" si="58"/>
        <v>1339.8835884857854</v>
      </c>
      <c r="U233" s="272">
        <f t="shared" si="58"/>
        <v>1300.9194518794723</v>
      </c>
      <c r="V233" s="272">
        <f t="shared" si="58"/>
        <v>1201.3388847877925</v>
      </c>
      <c r="W233" s="272">
        <f t="shared" si="58"/>
        <v>1276.8506840743426</v>
      </c>
      <c r="X233" s="272">
        <f t="shared" si="58"/>
        <v>1207.4700266589593</v>
      </c>
      <c r="Y233" s="272">
        <f t="shared" si="58"/>
        <v>1384.276732260229</v>
      </c>
      <c r="DA233" s="111"/>
    </row>
    <row r="234" spans="1:105" ht="12" customHeight="1" x14ac:dyDescent="0.25">
      <c r="A234" s="55" t="s">
        <v>91</v>
      </c>
      <c r="B234" s="273">
        <f>IF(B$35=0,0,B$35/NFM!B$13*1000)</f>
        <v>1.6494394941813206</v>
      </c>
      <c r="C234" s="273">
        <f>IF(C$35=0,0,C$35/NFM!C$13*1000)</f>
        <v>1.4663208335257611</v>
      </c>
      <c r="D234" s="273">
        <f>IF(D$35=0,0,D$35/NFM!D$13*1000)</f>
        <v>1.5254197969936358</v>
      </c>
      <c r="E234" s="273">
        <f>IF(E$35=0,0,E$35/NFM!E$13*1000)</f>
        <v>1.448740538425316</v>
      </c>
      <c r="F234" s="273">
        <f>IF(F$35=0,0,F$35/NFM!F$13*1000)</f>
        <v>1.498790846023901</v>
      </c>
      <c r="G234" s="273">
        <f>IF(G$35=0,0,G$35/NFM!G$13*1000)</f>
        <v>1.5788255482490561</v>
      </c>
      <c r="H234" s="273">
        <f>IF(H$35=0,0,H$35/NFM!H$13*1000)</f>
        <v>1.5542186968050988</v>
      </c>
      <c r="I234" s="273">
        <f>IF(I$35=0,0,I$35/NFM!I$13*1000)</f>
        <v>1.4893058392758656</v>
      </c>
      <c r="J234" s="273">
        <f>IF(J$35=0,0,J$35/NFM!J$13*1000)</f>
        <v>1.4625838323480462</v>
      </c>
      <c r="K234" s="273">
        <f>IF(K$35=0,0,K$35/NFM!K$13*1000)</f>
        <v>1.5930228873148293</v>
      </c>
      <c r="L234" s="273">
        <f>IF(L$35=0,0,L$35/NFM!L$13*1000)</f>
        <v>1.4458129816812439</v>
      </c>
      <c r="M234" s="273">
        <f>IF(M$35=0,0,M$35/NFM!M$13*1000)</f>
        <v>1.5273137410944071</v>
      </c>
      <c r="N234" s="273">
        <f>IF(N$35=0,0,N$35/NFM!N$13*1000)</f>
        <v>1.5043730238955257</v>
      </c>
      <c r="O234" s="273">
        <f>IF(O$35=0,0,O$35/NFM!O$13*1000)</f>
        <v>1.5220642687154837</v>
      </c>
      <c r="P234" s="273">
        <f>IF(P$35=0,0,P$35/NFM!P$13*1000)</f>
        <v>1.463391549590576</v>
      </c>
      <c r="Q234" s="273">
        <f>IF(Q$35=0,0,Q$35/NFM!Q$13*1000)</f>
        <v>1.4713938015891113</v>
      </c>
      <c r="R234" s="273">
        <f>IF(R$35=0,0,R$35/NFM!R$13*1000)</f>
        <v>1.4503913569725455</v>
      </c>
      <c r="S234" s="273">
        <f>IF(S$35=0,0,S$35/NFM!S$13*1000)</f>
        <v>1.5085511633627273</v>
      </c>
      <c r="T234" s="273">
        <f>IF(T$35=0,0,T$35/NFM!T$13*1000)</f>
        <v>1.5524206011767974</v>
      </c>
      <c r="U234" s="273">
        <f>IF(U$35=0,0,U$35/NFM!U$13*1000)</f>
        <v>1.5072758371884927</v>
      </c>
      <c r="V234" s="273">
        <f>IF(V$35=0,0,V$35/NFM!V$13*1000)</f>
        <v>1.3918994528827899</v>
      </c>
      <c r="W234" s="273">
        <f>IF(W$35=0,0,W$35/NFM!W$13*1000)</f>
        <v>1.4793891974035618</v>
      </c>
      <c r="X234" s="273">
        <f>IF(X$35=0,0,X$35/NFM!X$13*1000)</f>
        <v>1.3990031378825964</v>
      </c>
      <c r="Y234" s="273">
        <f>IF(Y$35=0,0,Y$35/NFM!Y$13*1000)</f>
        <v>1.6038555404016204</v>
      </c>
      <c r="DA234" s="76"/>
    </row>
    <row r="235" spans="1:105" ht="12" customHeight="1" x14ac:dyDescent="0.25">
      <c r="A235" s="173" t="s">
        <v>92</v>
      </c>
      <c r="B235" s="274">
        <f>IF(B$36=0,0,B$36/NFM!B$13*1000)</f>
        <v>0.7665377722268979</v>
      </c>
      <c r="C235" s="274">
        <f>IF(C$36=0,0,C$36/NFM!C$13*1000)</f>
        <v>0.68143773025066534</v>
      </c>
      <c r="D235" s="274">
        <f>IF(D$36=0,0,D$36/NFM!D$13*1000)</f>
        <v>0.70890256782572836</v>
      </c>
      <c r="E235" s="274">
        <f>IF(E$36=0,0,E$36/NFM!E$13*1000)</f>
        <v>0.67326770625831833</v>
      </c>
      <c r="F235" s="274">
        <f>IF(F$36=0,0,F$36/NFM!F$13*1000)</f>
        <v>0.69652739624466264</v>
      </c>
      <c r="G235" s="274">
        <f>IF(G$36=0,0,G$36/NFM!G$13*1000)</f>
        <v>0.73372162044078182</v>
      </c>
      <c r="H235" s="274">
        <f>IF(H$36=0,0,H$36/NFM!H$13*1000)</f>
        <v>0.72228617151773356</v>
      </c>
      <c r="I235" s="274">
        <f>IF(I$36=0,0,I$36/NFM!I$13*1000)</f>
        <v>0.69211946496385812</v>
      </c>
      <c r="J235" s="274">
        <f>IF(J$36=0,0,J$36/NFM!J$13*1000)</f>
        <v>0.67970104783965268</v>
      </c>
      <c r="K235" s="274">
        <f>IF(K$36=0,0,K$36/NFM!K$13*1000)</f>
        <v>0.74031949608121528</v>
      </c>
      <c r="L235" s="274">
        <f>IF(L$36=0,0,L$36/NFM!L$13*1000)</f>
        <v>0.67190719389482445</v>
      </c>
      <c r="M235" s="274">
        <f>IF(M$36=0,0,M$36/NFM!M$13*1000)</f>
        <v>0.70978273329821073</v>
      </c>
      <c r="N235" s="274">
        <f>IF(N$36=0,0,N$36/NFM!N$13*1000)</f>
        <v>0.69912158063577501</v>
      </c>
      <c r="O235" s="274">
        <f>IF(O$36=0,0,O$36/NFM!O$13*1000)</f>
        <v>0.70734316587127455</v>
      </c>
      <c r="P235" s="274">
        <f>IF(P$36=0,0,P$36/NFM!P$13*1000)</f>
        <v>0.68007641521618423</v>
      </c>
      <c r="Q235" s="274">
        <f>IF(Q$36=0,0,Q$36/NFM!Q$13*1000)</f>
        <v>0.68379527149517705</v>
      </c>
      <c r="R235" s="274">
        <f>IF(R$36=0,0,R$36/NFM!R$13*1000)</f>
        <v>0.67403488491264785</v>
      </c>
      <c r="S235" s="274">
        <f>IF(S$36=0,0,S$36/NFM!S$13*1000)</f>
        <v>0.70106327157414561</v>
      </c>
      <c r="T235" s="274">
        <f>IF(T$36=0,0,T$36/NFM!T$13*1000)</f>
        <v>0.72145054934303021</v>
      </c>
      <c r="U235" s="274">
        <f>IF(U$36=0,0,U$36/NFM!U$13*1000)</f>
        <v>0.70047059406890244</v>
      </c>
      <c r="V235" s="274">
        <f>IF(V$36=0,0,V$36/NFM!V$13*1000)</f>
        <v>0.6468521637443736</v>
      </c>
      <c r="W235" s="274">
        <f>IF(W$36=0,0,W$36/NFM!W$13*1000)</f>
        <v>0.68751094152569403</v>
      </c>
      <c r="X235" s="274">
        <f>IF(X$36=0,0,X$36/NFM!X$13*1000)</f>
        <v>0.65015343238354584</v>
      </c>
      <c r="Y235" s="274">
        <f>IF(Y$36=0,0,Y$36/NFM!Y$13*1000)</f>
        <v>0.74535371394355443</v>
      </c>
      <c r="DA235" s="77"/>
    </row>
    <row r="236" spans="1:105" ht="12" customHeight="1" x14ac:dyDescent="0.25">
      <c r="A236" s="173" t="s">
        <v>93</v>
      </c>
      <c r="B236" s="274">
        <f>IF(B$37=0,0,B$37/NFM!B$13*1000)</f>
        <v>22.4787193044052</v>
      </c>
      <c r="C236" s="274">
        <f>IF(C$37=0,0,C$37/NFM!C$13*1000)</f>
        <v>19.983160669610889</v>
      </c>
      <c r="D236" s="274">
        <f>IF(D$37=0,0,D$37/NFM!D$13*1000)</f>
        <v>20.788567000465747</v>
      </c>
      <c r="E236" s="274">
        <f>IF(E$37=0,0,E$37/NFM!E$13*1000)</f>
        <v>19.743574725267017</v>
      </c>
      <c r="F236" s="274">
        <f>IF(F$37=0,0,F$37/NFM!F$13*1000)</f>
        <v>20.425665107834309</v>
      </c>
      <c r="G236" s="274">
        <f>IF(G$37=0,0,G$37/NFM!G$13*1000)</f>
        <v>21.516385690357922</v>
      </c>
      <c r="H236" s="274">
        <f>IF(H$37=0,0,H$37/NFM!H$13*1000)</f>
        <v>21.181041163611006</v>
      </c>
      <c r="I236" s="274">
        <f>IF(I$37=0,0,I$37/NFM!I$13*1000)</f>
        <v>20.296402528005455</v>
      </c>
      <c r="J236" s="274">
        <f>IF(J$37=0,0,J$37/NFM!J$13*1000)</f>
        <v>19.932232459870299</v>
      </c>
      <c r="K236" s="274">
        <f>IF(K$37=0,0,K$37/NFM!K$13*1000)</f>
        <v>21.709868386058375</v>
      </c>
      <c r="L236" s="274">
        <f>IF(L$37=0,0,L$37/NFM!L$13*1000)</f>
        <v>19.703677701744869</v>
      </c>
      <c r="M236" s="274">
        <f>IF(M$37=0,0,M$37/NFM!M$13*1000)</f>
        <v>20.814377851951757</v>
      </c>
      <c r="N236" s="274">
        <f>IF(N$37=0,0,N$37/NFM!N$13*1000)</f>
        <v>20.501739562172379</v>
      </c>
      <c r="O236" s="274">
        <f>IF(O$37=0,0,O$37/NFM!O$13*1000)</f>
        <v>20.742837539913435</v>
      </c>
      <c r="P236" s="274">
        <f>IF(P$37=0,0,P$37/NFM!P$13*1000)</f>
        <v>19.943240107762943</v>
      </c>
      <c r="Q236" s="274">
        <f>IF(Q$37=0,0,Q$37/NFM!Q$13*1000)</f>
        <v>20.052295563942295</v>
      </c>
      <c r="R236" s="274">
        <f>IF(R$37=0,0,R$37/NFM!R$13*1000)</f>
        <v>19.766072238438362</v>
      </c>
      <c r="S236" s="274">
        <f>IF(S$37=0,0,S$37/NFM!S$13*1000)</f>
        <v>20.558679646746089</v>
      </c>
      <c r="T236" s="274">
        <f>IF(T$37=0,0,T$37/NFM!T$13*1000)</f>
        <v>21.156536544282055</v>
      </c>
      <c r="U236" s="274">
        <f>IF(U$37=0,0,U$37/NFM!U$13*1000)</f>
        <v>20.541299379574532</v>
      </c>
      <c r="V236" s="274">
        <f>IF(V$37=0,0,V$37/NFM!V$13*1000)</f>
        <v>18.968938970893802</v>
      </c>
      <c r="W236" s="274">
        <f>IF(W$37=0,0,W$37/NFM!W$13*1000)</f>
        <v>20.161257583388693</v>
      </c>
      <c r="X236" s="274">
        <f>IF(X$37=0,0,X$37/NFM!X$13*1000)</f>
        <v>19.06574867000727</v>
      </c>
      <c r="Y236" s="274">
        <f>IF(Y$37=0,0,Y$37/NFM!Y$13*1000)</f>
        <v>21.857496819183059</v>
      </c>
      <c r="DA236" s="77"/>
    </row>
    <row r="237" spans="1:105" ht="12" customHeight="1" x14ac:dyDescent="0.25">
      <c r="A237" s="173" t="s">
        <v>94</v>
      </c>
      <c r="B237" s="274">
        <f>IF(B$38=0,0,B$38/NFM!B$13*1000)</f>
        <v>0.54981316472710684</v>
      </c>
      <c r="C237" s="274">
        <f>IF(C$38=0,0,C$38/NFM!C$13*1000)</f>
        <v>0.48877361117525348</v>
      </c>
      <c r="D237" s="274">
        <f>IF(D$38=0,0,D$38/NFM!D$13*1000)</f>
        <v>0.50847326566454509</v>
      </c>
      <c r="E237" s="274">
        <f>IF(E$38=0,0,E$38/NFM!E$13*1000)</f>
        <v>0.48291351280843853</v>
      </c>
      <c r="F237" s="274">
        <f>IF(F$38=0,0,F$38/NFM!F$13*1000)</f>
        <v>0.49959694867463345</v>
      </c>
      <c r="G237" s="274">
        <f>IF(G$38=0,0,G$38/NFM!G$13*1000)</f>
        <v>0.5262751827496851</v>
      </c>
      <c r="H237" s="274">
        <f>IF(H$38=0,0,H$38/NFM!H$13*1000)</f>
        <v>0.51807289893503294</v>
      </c>
      <c r="I237" s="274">
        <f>IF(I$38=0,0,I$38/NFM!I$13*1000)</f>
        <v>0.49643527975862156</v>
      </c>
      <c r="J237" s="274">
        <f>IF(J$38=0,0,J$38/NFM!J$13*1000)</f>
        <v>0.48752794411601535</v>
      </c>
      <c r="K237" s="274">
        <f>IF(K$38=0,0,K$38/NFM!K$13*1000)</f>
        <v>0.53100762910494281</v>
      </c>
      <c r="L237" s="274">
        <f>IF(L$38=0,0,L$38/NFM!L$13*1000)</f>
        <v>0.48193766056041459</v>
      </c>
      <c r="M237" s="274">
        <f>IF(M$38=0,0,M$38/NFM!M$13*1000)</f>
        <v>0.50910458036480233</v>
      </c>
      <c r="N237" s="274">
        <f>IF(N$38=0,0,N$38/NFM!N$13*1000)</f>
        <v>0.50145767463184177</v>
      </c>
      <c r="O237" s="274">
        <f>IF(O$38=0,0,O$38/NFM!O$13*1000)</f>
        <v>0.50735475623849413</v>
      </c>
      <c r="P237" s="274">
        <f>IF(P$38=0,0,P$38/NFM!P$13*1000)</f>
        <v>0.48779718319685894</v>
      </c>
      <c r="Q237" s="274">
        <f>IF(Q$38=0,0,Q$38/NFM!Q$13*1000)</f>
        <v>0.49046460052970381</v>
      </c>
      <c r="R237" s="274">
        <f>IF(R$38=0,0,R$38/NFM!R$13*1000)</f>
        <v>0.48346378565751508</v>
      </c>
      <c r="S237" s="274">
        <f>IF(S$38=0,0,S$38/NFM!S$13*1000)</f>
        <v>0.50285038778757585</v>
      </c>
      <c r="T237" s="274">
        <f>IF(T$38=0,0,T$38/NFM!T$13*1000)</f>
        <v>0.5174735337255989</v>
      </c>
      <c r="U237" s="274">
        <f>IF(U$38=0,0,U$38/NFM!U$13*1000)</f>
        <v>0.50242527906283085</v>
      </c>
      <c r="V237" s="274">
        <f>IF(V$38=0,0,V$38/NFM!V$13*1000)</f>
        <v>0.46396648429426335</v>
      </c>
      <c r="W237" s="274">
        <f>IF(W$38=0,0,W$38/NFM!W$13*1000)</f>
        <v>0.49312973246785363</v>
      </c>
      <c r="X237" s="274">
        <f>IF(X$38=0,0,X$38/NFM!X$13*1000)</f>
        <v>0.4663343792941988</v>
      </c>
      <c r="Y237" s="274">
        <f>IF(Y$38=0,0,Y$38/NFM!Y$13*1000)</f>
        <v>0.53461851346720657</v>
      </c>
      <c r="DA237" s="77"/>
    </row>
    <row r="238" spans="1:105" ht="12" customHeight="1" x14ac:dyDescent="0.25">
      <c r="A238" s="56" t="s">
        <v>95</v>
      </c>
      <c r="B238" s="275">
        <f>IF(B$39=0,0,B$39/NFM!B$13*1000)</f>
        <v>3.1367319832476563</v>
      </c>
      <c r="C238" s="275">
        <f>IF(C$39=0,0,C$39/NFM!C$13*1000)</f>
        <v>2.6840751411542736</v>
      </c>
      <c r="D238" s="275">
        <f>IF(D$39=0,0,D$39/NFM!D$13*1000)</f>
        <v>2.7823387449913408</v>
      </c>
      <c r="E238" s="275">
        <f>IF(E$39=0,0,E$39/NFM!E$13*1000)</f>
        <v>2.5264699459236684</v>
      </c>
      <c r="F238" s="275">
        <f>IF(F$39=0,0,F$39/NFM!F$13*1000)</f>
        <v>2.6251245041851261</v>
      </c>
      <c r="G238" s="275">
        <f>IF(G$39=0,0,G$39/NFM!G$13*1000)</f>
        <v>2.853825835146294</v>
      </c>
      <c r="H238" s="275">
        <f>IF(H$39=0,0,H$39/NFM!H$13*1000)</f>
        <v>2.7076899989007943</v>
      </c>
      <c r="I238" s="275">
        <f>IF(I$39=0,0,I$39/NFM!I$13*1000)</f>
        <v>2.5443048548214797</v>
      </c>
      <c r="J238" s="275">
        <f>IF(J$39=0,0,J$39/NFM!J$13*1000)</f>
        <v>2.5311823294137867</v>
      </c>
      <c r="K238" s="275">
        <f>IF(K$39=0,0,K$39/NFM!K$13*1000)</f>
        <v>3.0060839068150753</v>
      </c>
      <c r="L238" s="275">
        <f>IF(L$39=0,0,L$39/NFM!L$13*1000)</f>
        <v>2.4721475965235844</v>
      </c>
      <c r="M238" s="275">
        <f>IF(M$39=0,0,M$39/NFM!M$13*1000)</f>
        <v>2.6349480900592397</v>
      </c>
      <c r="N238" s="275">
        <f>IF(N$39=0,0,N$39/NFM!N$13*1000)</f>
        <v>2.6577353960282264</v>
      </c>
      <c r="O238" s="275">
        <f>IF(O$39=0,0,O$39/NFM!O$13*1000)</f>
        <v>2.7143504763233071</v>
      </c>
      <c r="P238" s="275">
        <f>IF(P$39=0,0,P$39/NFM!P$13*1000)</f>
        <v>2.5700476642181802</v>
      </c>
      <c r="Q238" s="275">
        <f>IF(Q$39=0,0,Q$39/NFM!Q$13*1000)</f>
        <v>2.6448152428389289</v>
      </c>
      <c r="R238" s="275">
        <f>IF(R$39=0,0,R$39/NFM!R$13*1000)</f>
        <v>2.6140544473868896</v>
      </c>
      <c r="S238" s="275">
        <f>IF(S$39=0,0,S$39/NFM!S$13*1000)</f>
        <v>2.7322071479757164</v>
      </c>
      <c r="T238" s="275">
        <f>IF(T$39=0,0,T$39/NFM!T$13*1000)</f>
        <v>2.9071840382309921</v>
      </c>
      <c r="U238" s="275">
        <f>IF(U$39=0,0,U$39/NFM!U$13*1000)</f>
        <v>2.7845407538392934</v>
      </c>
      <c r="V238" s="275">
        <f>IF(V$39=0,0,V$39/NFM!V$13*1000)</f>
        <v>2.5115091790669495</v>
      </c>
      <c r="W238" s="275">
        <f>IF(W$39=0,0,W$39/NFM!W$13*1000)</f>
        <v>2.7790722322781272</v>
      </c>
      <c r="X238" s="275">
        <f>IF(X$39=0,0,X$39/NFM!X$13*1000)</f>
        <v>2.5965769229507951</v>
      </c>
      <c r="Y238" s="275">
        <f>IF(Y$39=0,0,Y$39/NFM!Y$13*1000)</f>
        <v>2.6275425649773769</v>
      </c>
      <c r="DA238" s="78"/>
    </row>
    <row r="239" spans="1:105" ht="12" customHeight="1" x14ac:dyDescent="0.25">
      <c r="A239" s="174" t="s">
        <v>515</v>
      </c>
      <c r="B239" s="276">
        <f>IF(B$45=0,0,B$45/NFM!B$13*1000)</f>
        <v>1166.7718068753418</v>
      </c>
      <c r="C239" s="276">
        <f>IF(C$45=0,0,C$45/NFM!C$13*1000)</f>
        <v>1052.2954470924606</v>
      </c>
      <c r="D239" s="276">
        <f>IF(D$45=0,0,D$45/NFM!D$13*1000)</f>
        <v>1092.6039706309757</v>
      </c>
      <c r="E239" s="276">
        <f>IF(E$45=0,0,E$45/NFM!E$13*1000)</f>
        <v>1049.8600113120663</v>
      </c>
      <c r="F239" s="276">
        <f>IF(F$45=0,0,F$45/NFM!F$13*1000)</f>
        <v>1085.0256669448215</v>
      </c>
      <c r="G239" s="276">
        <f>IF(G$45=0,0,G$45/NFM!G$13*1000)</f>
        <v>1129.1334815418493</v>
      </c>
      <c r="H239" s="276">
        <f>IF(H$45=0,0,H$45/NFM!H$13*1000)</f>
        <v>1126.7574267064595</v>
      </c>
      <c r="I239" s="276">
        <f>IF(I$45=0,0,I$45/NFM!I$13*1000)</f>
        <v>1084.412814517211</v>
      </c>
      <c r="J239" s="276">
        <f>IF(J$45=0,0,J$45/NFM!J$13*1000)</f>
        <v>1062.13244662587</v>
      </c>
      <c r="K239" s="276">
        <f>IF(K$45=0,0,K$45/NFM!K$13*1000)</f>
        <v>1137.5968082226009</v>
      </c>
      <c r="L239" s="276">
        <f>IF(L$45=0,0,L$45/NFM!L$13*1000)</f>
        <v>1053.0615999923123</v>
      </c>
      <c r="M239" s="276">
        <f>IF(M$45=0,0,M$45/NFM!M$13*1000)</f>
        <v>1109.4240996555936</v>
      </c>
      <c r="N239" s="276">
        <f>IF(N$45=0,0,N$45/NFM!N$13*1000)</f>
        <v>1088.2421079306539</v>
      </c>
      <c r="O239" s="276">
        <f>IF(O$45=0,0,O$45/NFM!O$13*1000)</f>
        <v>1098.9516224200327</v>
      </c>
      <c r="P239" s="276">
        <f>IF(P$45=0,0,P$45/NFM!P$13*1000)</f>
        <v>1059.9773438527379</v>
      </c>
      <c r="Q239" s="276">
        <f>IF(Q$45=0,0,Q$45/NFM!Q$13*1000)</f>
        <v>1060.9774414248068</v>
      </c>
      <c r="R239" s="276">
        <f>IF(R$45=0,0,R$45/NFM!R$13*1000)</f>
        <v>1045.2943312891978</v>
      </c>
      <c r="S239" s="276">
        <f>IF(S$45=0,0,S$45/NFM!S$13*1000)</f>
        <v>1086.4830325703617</v>
      </c>
      <c r="T239" s="276">
        <f>IF(T$45=0,0,T$45/NFM!T$13*1000)</f>
        <v>1111.3484203289595</v>
      </c>
      <c r="U239" s="276">
        <f>IF(U$45=0,0,U$45/NFM!U$13*1000)</f>
        <v>1080.1440715535823</v>
      </c>
      <c r="V239" s="276">
        <f>IF(V$45=0,0,V$45/NFM!V$13*1000)</f>
        <v>999.95531470423316</v>
      </c>
      <c r="W239" s="276">
        <f>IF(W$45=0,0,W$45/NFM!W$13*1000)</f>
        <v>1056.1167529445593</v>
      </c>
      <c r="X239" s="276">
        <f>IF(X$45=0,0,X$45/NFM!X$13*1000)</f>
        <v>1001.6782213029012</v>
      </c>
      <c r="Y239" s="276">
        <f>IF(Y$45=0,0,Y$45/NFM!Y$13*1000)</f>
        <v>1178.6596804658454</v>
      </c>
      <c r="DA239" s="79"/>
    </row>
    <row r="240" spans="1:105" ht="12" customHeight="1" x14ac:dyDescent="0.25">
      <c r="A240" s="174" t="s">
        <v>517</v>
      </c>
      <c r="B240" s="276">
        <f>IF(B$46=0,0,B$46/NFM!B$13*1000)</f>
        <v>177.97306747666502</v>
      </c>
      <c r="C240" s="276">
        <f>IF(C$46=0,0,C$46/NFM!C$13*1000)</f>
        <v>145.75483441580678</v>
      </c>
      <c r="D240" s="276">
        <f>IF(D$46=0,0,D$46/NFM!D$13*1000)</f>
        <v>151.08560327768936</v>
      </c>
      <c r="E240" s="276">
        <f>IF(E$46=0,0,E$46/NFM!E$13*1000)</f>
        <v>136.49369884726988</v>
      </c>
      <c r="F240" s="276">
        <f>IF(F$46=0,0,F$46/NFM!F$13*1000)</f>
        <v>141.94334602979396</v>
      </c>
      <c r="G240" s="276">
        <f>IF(G$46=0,0,G$46/NFM!G$13*1000)</f>
        <v>155.16564830158634</v>
      </c>
      <c r="H240" s="276">
        <f>IF(H$46=0,0,H$46/NFM!H$13*1000)</f>
        <v>146.299112483052</v>
      </c>
      <c r="I240" s="276">
        <f>IF(I$46=0,0,I$46/NFM!I$13*1000)</f>
        <v>137.05553225555522</v>
      </c>
      <c r="J240" s="276">
        <f>IF(J$46=0,0,J$46/NFM!J$13*1000)</f>
        <v>136.56411722536916</v>
      </c>
      <c r="K240" s="276">
        <f>IF(K$46=0,0,K$46/NFM!K$13*1000)</f>
        <v>162.74629277581221</v>
      </c>
      <c r="L240" s="276">
        <f>IF(L$46=0,0,L$46/NFM!L$13*1000)</f>
        <v>132.81765689922588</v>
      </c>
      <c r="M240" s="276">
        <f>IF(M$46=0,0,M$46/NFM!M$13*1000)</f>
        <v>141.45280201905479</v>
      </c>
      <c r="N240" s="276">
        <f>IF(N$46=0,0,N$46/NFM!N$13*1000)</f>
        <v>142.75311977191728</v>
      </c>
      <c r="O240" s="276">
        <f>IF(O$46=0,0,O$46/NFM!O$13*1000)</f>
        <v>145.93945284392473</v>
      </c>
      <c r="P240" s="276">
        <f>IF(P$46=0,0,P$46/NFM!P$13*1000)</f>
        <v>137.96543098274105</v>
      </c>
      <c r="Q240" s="276">
        <f>IF(Q$46=0,0,Q$46/NFM!Q$13*1000)</f>
        <v>141.96346583282488</v>
      </c>
      <c r="R240" s="276">
        <f>IF(R$46=0,0,R$46/NFM!R$13*1000)</f>
        <v>140.32393891406895</v>
      </c>
      <c r="S240" s="276">
        <f>IF(S$46=0,0,S$46/NFM!S$13*1000)</f>
        <v>146.6619332114941</v>
      </c>
      <c r="T240" s="276">
        <f>IF(T$46=0,0,T$46/NFM!T$13*1000)</f>
        <v>156.09073668077716</v>
      </c>
      <c r="U240" s="276">
        <f>IF(U$46=0,0,U$46/NFM!U$13*1000)</f>
        <v>149.48741068872343</v>
      </c>
      <c r="V240" s="276">
        <f>IF(V$46=0,0,V$46/NFM!V$13*1000)</f>
        <v>134.70387413558328</v>
      </c>
      <c r="W240" s="276">
        <f>IF(W$46=0,0,W$46/NFM!W$13*1000)</f>
        <v>149.10583871325304</v>
      </c>
      <c r="X240" s="276">
        <f>IF(X$46=0,0,X$46/NFM!X$13*1000)</f>
        <v>139.33245318124551</v>
      </c>
      <c r="Y240" s="276">
        <f>IF(Y$46=0,0,Y$46/NFM!Y$13*1000)</f>
        <v>140.80412790018059</v>
      </c>
      <c r="DA240" s="79"/>
    </row>
    <row r="241" spans="1:105" ht="12" customHeight="1" x14ac:dyDescent="0.25">
      <c r="A241" s="41" t="s">
        <v>527</v>
      </c>
      <c r="B241" s="277">
        <f>IF(B$53=0,0,B$53/NFM!B$13*1000)</f>
        <v>50.293814493810835</v>
      </c>
      <c r="C241" s="277">
        <f>IF(C$53=0,0,C$53/NFM!C$13*1000)</f>
        <v>42.217419221686612</v>
      </c>
      <c r="D241" s="277">
        <f>IF(D$53=0,0,D$53/NFM!D$13*1000)</f>
        <v>46.576104036965376</v>
      </c>
      <c r="E241" s="277">
        <f>IF(E$53=0,0,E$53/NFM!E$13*1000)</f>
        <v>39.169359832192733</v>
      </c>
      <c r="F241" s="277">
        <f>IF(F$53=0,0,F$53/NFM!F$13*1000)</f>
        <v>40.881396341362908</v>
      </c>
      <c r="G241" s="277">
        <f>IF(G$53=0,0,G$53/NFM!G$13*1000)</f>
        <v>51.165353738486743</v>
      </c>
      <c r="H241" s="277">
        <f>IF(H$53=0,0,H$53/NFM!H$13*1000)</f>
        <v>41.695664388460976</v>
      </c>
      <c r="I241" s="277">
        <f>IF(I$53=0,0,I$53/NFM!I$13*1000)</f>
        <v>38.422755017113893</v>
      </c>
      <c r="J241" s="277">
        <f>IF(J$53=0,0,J$53/NFM!J$13*1000)</f>
        <v>38.556297128833151</v>
      </c>
      <c r="K241" s="277">
        <f>IF(K$53=0,0,K$53/NFM!K$13*1000)</f>
        <v>47.003740265938774</v>
      </c>
      <c r="L241" s="277">
        <f>IF(L$53=0,0,L$53/NFM!L$13*1000)</f>
        <v>37.216542218778017</v>
      </c>
      <c r="M241" s="277">
        <f>IF(M$53=0,0,M$53/NFM!M$13*1000)</f>
        <v>41.141600831688017</v>
      </c>
      <c r="N241" s="277">
        <f>IF(N$53=0,0,N$53/NFM!N$13*1000)</f>
        <v>41.554398668073844</v>
      </c>
      <c r="O241" s="277">
        <f>IF(O$53=0,0,O$53/NFM!O$13*1000)</f>
        <v>42.5982203749641</v>
      </c>
      <c r="P241" s="277">
        <f>IF(P$53=0,0,P$53/NFM!P$13*1000)</f>
        <v>39.955896058422624</v>
      </c>
      <c r="Q241" s="277">
        <f>IF(Q$53=0,0,Q$53/NFM!Q$13*1000)</f>
        <v>41.666240969037744</v>
      </c>
      <c r="R241" s="277">
        <f>IF(R$53=0,0,R$53/NFM!R$13*1000)</f>
        <v>41.216559685882537</v>
      </c>
      <c r="S241" s="277">
        <f>IF(S$53=0,0,S$53/NFM!S$13*1000)</f>
        <v>42.87185976650774</v>
      </c>
      <c r="T241" s="277">
        <f>IF(T$53=0,0,T$53/NFM!T$13*1000)</f>
        <v>45.58936620929039</v>
      </c>
      <c r="U241" s="277">
        <f>IF(U$53=0,0,U$53/NFM!U$13*1000)</f>
        <v>45.251957793432368</v>
      </c>
      <c r="V241" s="277">
        <f>IF(V$53=0,0,V$53/NFM!V$13*1000)</f>
        <v>42.696529697093858</v>
      </c>
      <c r="W241" s="277">
        <f>IF(W$53=0,0,W$53/NFM!W$13*1000)</f>
        <v>46.027732729466386</v>
      </c>
      <c r="X241" s="277">
        <f>IF(X$53=0,0,X$53/NFM!X$13*1000)</f>
        <v>42.281535632294322</v>
      </c>
      <c r="Y241" s="277">
        <f>IF(Y$53=0,0,Y$53/NFM!Y$13*1000)</f>
        <v>37.444056742230075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4"/>
    </row>
    <row r="243" spans="1:105" ht="12" customHeight="1" x14ac:dyDescent="0.25">
      <c r="A243" s="35" t="s">
        <v>80</v>
      </c>
      <c r="B243" s="272">
        <f t="shared" ref="B243:Y243" si="59">SUM(B$244:B$251)</f>
        <v>225.33495640863168</v>
      </c>
      <c r="C243" s="272">
        <f t="shared" si="59"/>
        <v>200.31855807325812</v>
      </c>
      <c r="D243" s="272">
        <f t="shared" si="59"/>
        <v>210.71858697320198</v>
      </c>
      <c r="E243" s="272">
        <f t="shared" si="59"/>
        <v>200.12626016086062</v>
      </c>
      <c r="F243" s="272">
        <f t="shared" si="59"/>
        <v>209.84155120341222</v>
      </c>
      <c r="G243" s="272">
        <f t="shared" si="59"/>
        <v>221.04698797903689</v>
      </c>
      <c r="H243" s="272">
        <f t="shared" si="59"/>
        <v>222.52547400568363</v>
      </c>
      <c r="I243" s="272">
        <f t="shared" si="59"/>
        <v>213.23156677086212</v>
      </c>
      <c r="J243" s="272">
        <f t="shared" si="59"/>
        <v>209.40563978240726</v>
      </c>
      <c r="K243" s="272">
        <f t="shared" si="59"/>
        <v>228.08126927709367</v>
      </c>
      <c r="L243" s="272">
        <f t="shared" si="59"/>
        <v>207.00447094953748</v>
      </c>
      <c r="M243" s="272">
        <f t="shared" si="59"/>
        <v>210.98160829398378</v>
      </c>
      <c r="N243" s="272">
        <f t="shared" si="59"/>
        <v>199.89644893341017</v>
      </c>
      <c r="O243" s="272">
        <f t="shared" si="59"/>
        <v>202.24720699704255</v>
      </c>
      <c r="P243" s="272">
        <f t="shared" si="59"/>
        <v>209.66272659881852</v>
      </c>
      <c r="Q243" s="272">
        <f t="shared" si="59"/>
        <v>207.54047918394699</v>
      </c>
      <c r="R243" s="272">
        <f t="shared" si="59"/>
        <v>211.14611208596196</v>
      </c>
      <c r="S243" s="272">
        <f t="shared" si="59"/>
        <v>199.3759514789904</v>
      </c>
      <c r="T243" s="272">
        <f t="shared" si="59"/>
        <v>205.17390591207223</v>
      </c>
      <c r="U243" s="272">
        <f t="shared" si="59"/>
        <v>197.66324982891581</v>
      </c>
      <c r="V243" s="272">
        <f t="shared" si="59"/>
        <v>189.65318602247189</v>
      </c>
      <c r="W243" s="272">
        <f t="shared" si="59"/>
        <v>199.94071920384579</v>
      </c>
      <c r="X243" s="272">
        <f t="shared" si="59"/>
        <v>189.0764742960522</v>
      </c>
      <c r="Y243" s="272">
        <f t="shared" si="59"/>
        <v>198.72295825144403</v>
      </c>
      <c r="DA243" s="111"/>
    </row>
    <row r="244" spans="1:105" ht="12" customHeight="1" x14ac:dyDescent="0.25">
      <c r="A244" s="55" t="s">
        <v>91</v>
      </c>
      <c r="B244" s="273">
        <f>IF(B$73=0,0,B$73/NFM!B$14*1000)</f>
        <v>0.38648947989341037</v>
      </c>
      <c r="C244" s="273">
        <f>IF(C$73=0,0,C$73/NFM!C$14*1000)</f>
        <v>0.34358191270731225</v>
      </c>
      <c r="D244" s="273">
        <f>IF(D$73=0,0,D$73/NFM!D$14*1000)</f>
        <v>0.36141980978508725</v>
      </c>
      <c r="E244" s="273">
        <f>IF(E$73=0,0,E$73/NFM!E$14*1000)</f>
        <v>0.34325208762673409</v>
      </c>
      <c r="F244" s="273">
        <f>IF(F$73=0,0,F$73/NFM!F$14*1000)</f>
        <v>0.35991553763875866</v>
      </c>
      <c r="G244" s="273">
        <f>IF(G$73=0,0,G$73/NFM!G$14*1000)</f>
        <v>0.37913485230005706</v>
      </c>
      <c r="H244" s="273">
        <f>IF(H$73=0,0,H$73/NFM!H$14*1000)</f>
        <v>0.38167071848151912</v>
      </c>
      <c r="I244" s="273">
        <f>IF(I$73=0,0,I$73/NFM!I$14*1000)</f>
        <v>0.3657300165566848</v>
      </c>
      <c r="J244" s="273">
        <f>IF(J$73=0,0,J$73/NFM!J$14*1000)</f>
        <v>0.3591678721142208</v>
      </c>
      <c r="K244" s="273">
        <f>IF(K$73=0,0,K$73/NFM!K$14*1000)</f>
        <v>0.39119989433165697</v>
      </c>
      <c r="L244" s="273">
        <f>IF(L$73=0,0,L$73/NFM!L$14*1000)</f>
        <v>0.35504944100982783</v>
      </c>
      <c r="M244" s="273">
        <f>IF(M$73=0,0,M$73/NFM!M$14*1000)</f>
        <v>0.36187093807466131</v>
      </c>
      <c r="N244" s="273">
        <f>IF(N$73=0,0,N$73/NFM!N$14*1000)</f>
        <v>0.34285792054697201</v>
      </c>
      <c r="O244" s="273">
        <f>IF(O$73=0,0,O$73/NFM!O$14*1000)</f>
        <v>0.34688988822664124</v>
      </c>
      <c r="P244" s="273">
        <f>IF(P$73=0,0,P$73/NFM!P$14*1000)</f>
        <v>0.35960882167457425</v>
      </c>
      <c r="Q244" s="273">
        <f>IF(Q$73=0,0,Q$73/NFM!Q$14*1000)</f>
        <v>0.3559687903511381</v>
      </c>
      <c r="R244" s="273">
        <f>IF(R$73=0,0,R$73/NFM!R$14*1000)</f>
        <v>0.36215309130119655</v>
      </c>
      <c r="S244" s="273">
        <f>IF(S$73=0,0,S$73/NFM!S$14*1000)</f>
        <v>0.34196517494854206</v>
      </c>
      <c r="T244" s="273">
        <f>IF(T$73=0,0,T$73/NFM!T$14*1000)</f>
        <v>0.35190969677970385</v>
      </c>
      <c r="U244" s="273">
        <f>IF(U$73=0,0,U$73/NFM!U$14*1000)</f>
        <v>0.33902758736565652</v>
      </c>
      <c r="V244" s="273">
        <f>IF(V$73=0,0,V$73/NFM!V$14*1000)</f>
        <v>0.32528890498896496</v>
      </c>
      <c r="W244" s="273">
        <f>IF(W$73=0,0,W$73/NFM!W$14*1000)</f>
        <v>0.34293385192496595</v>
      </c>
      <c r="X244" s="273">
        <f>IF(X$73=0,0,X$73/NFM!X$14*1000)</f>
        <v>0.32429974192820377</v>
      </c>
      <c r="Y244" s="273">
        <f>IF(Y$73=0,0,Y$73/NFM!Y$14*1000)</f>
        <v>0.34084517556288441</v>
      </c>
      <c r="DA244" s="76"/>
    </row>
    <row r="245" spans="1:105" ht="12" customHeight="1" x14ac:dyDescent="0.25">
      <c r="A245" s="173" t="s">
        <v>92</v>
      </c>
      <c r="B245" s="274">
        <f>IF(B$74=0,0,B$74/NFM!B$14*1000)</f>
        <v>0.20103977506885345</v>
      </c>
      <c r="C245" s="274">
        <f>IF(C$74=0,0,C$74/NFM!C$14*1000)</f>
        <v>0.17872059665751899</v>
      </c>
      <c r="D245" s="274">
        <f>IF(D$74=0,0,D$74/NFM!D$14*1000)</f>
        <v>0.18799931445652945</v>
      </c>
      <c r="E245" s="274">
        <f>IF(E$74=0,0,E$74/NFM!E$14*1000)</f>
        <v>0.17854903193593893</v>
      </c>
      <c r="F245" s="274">
        <f>IF(F$74=0,0,F$74/NFM!F$14*1000)</f>
        <v>0.18721683899555788</v>
      </c>
      <c r="G245" s="274">
        <f>IF(G$74=0,0,G$74/NFM!G$14*1000)</f>
        <v>0.19721412714309178</v>
      </c>
      <c r="H245" s="274">
        <f>IF(H$74=0,0,H$74/NFM!H$14*1000)</f>
        <v>0.19853320565168775</v>
      </c>
      <c r="I245" s="274">
        <f>IF(I$74=0,0,I$74/NFM!I$14*1000)</f>
        <v>0.19024134960869241</v>
      </c>
      <c r="J245" s="274">
        <f>IF(J$74=0,0,J$74/NFM!J$14*1000)</f>
        <v>0.18682792670505705</v>
      </c>
      <c r="K245" s="274">
        <f>IF(K$74=0,0,K$74/NFM!K$14*1000)</f>
        <v>0.20348998576904462</v>
      </c>
      <c r="L245" s="274">
        <f>IF(L$74=0,0,L$74/NFM!L$14*1000)</f>
        <v>0.18468564727459988</v>
      </c>
      <c r="M245" s="274">
        <f>IF(M$74=0,0,M$74/NFM!M$14*1000)</f>
        <v>0.18823397732468339</v>
      </c>
      <c r="N245" s="274">
        <f>IF(N$74=0,0,N$74/NFM!N$14*1000)</f>
        <v>0.17834399851283844</v>
      </c>
      <c r="O245" s="274">
        <f>IF(O$74=0,0,O$74/NFM!O$14*1000)</f>
        <v>0.18044130236604841</v>
      </c>
      <c r="P245" s="274">
        <f>IF(P$74=0,0,P$74/NFM!P$14*1000)</f>
        <v>0.18705729491568621</v>
      </c>
      <c r="Q245" s="274">
        <f>IF(Q$74=0,0,Q$74/NFM!Q$14*1000)</f>
        <v>0.18516386413276031</v>
      </c>
      <c r="R245" s="274">
        <f>IF(R$74=0,0,R$74/NFM!R$14*1000)</f>
        <v>0.18838074463439977</v>
      </c>
      <c r="S245" s="274">
        <f>IF(S$74=0,0,S$74/NFM!S$14*1000)</f>
        <v>0.17787962009210737</v>
      </c>
      <c r="T245" s="274">
        <f>IF(T$74=0,0,T$74/NFM!T$14*1000)</f>
        <v>0.18305245023655389</v>
      </c>
      <c r="U245" s="274">
        <f>IF(U$74=0,0,U$74/NFM!U$14*1000)</f>
        <v>0.17635157863785808</v>
      </c>
      <c r="V245" s="274">
        <f>IF(V$74=0,0,V$74/NFM!V$14*1000)</f>
        <v>0.1692051444955518</v>
      </c>
      <c r="W245" s="274">
        <f>IF(W$74=0,0,W$74/NFM!W$14*1000)</f>
        <v>0.17838349564781036</v>
      </c>
      <c r="X245" s="274">
        <f>IF(X$74=0,0,X$74/NFM!X$14*1000)</f>
        <v>0.16869061271761904</v>
      </c>
      <c r="Y245" s="274">
        <f>IF(Y$74=0,0,Y$74/NFM!Y$14*1000)</f>
        <v>0.17729703133799188</v>
      </c>
      <c r="DA245" s="77"/>
    </row>
    <row r="246" spans="1:105" ht="12" customHeight="1" x14ac:dyDescent="0.25">
      <c r="A246" s="173" t="s">
        <v>93</v>
      </c>
      <c r="B246" s="274">
        <f>IF(B$75=0,0,B$75/NFM!B$14*1000)</f>
        <v>4.7057159747373083</v>
      </c>
      <c r="C246" s="274">
        <f>IF(C$75=0,0,C$75/NFM!C$14*1000)</f>
        <v>4.1832934125490162</v>
      </c>
      <c r="D246" s="274">
        <f>IF(D$75=0,0,D$75/NFM!D$14*1000)</f>
        <v>4.4004793428303692</v>
      </c>
      <c r="E246" s="274">
        <f>IF(E$75=0,0,E$75/NFM!E$14*1000)</f>
        <v>4.1792776159198999</v>
      </c>
      <c r="F246" s="274">
        <f>IF(F$75=0,0,F$75/NFM!F$14*1000)</f>
        <v>4.3821640254993932</v>
      </c>
      <c r="G246" s="274">
        <f>IF(G$75=0,0,G$75/NFM!G$14*1000)</f>
        <v>4.6161694531506683</v>
      </c>
      <c r="H246" s="274">
        <f>IF(H$75=0,0,H$75/NFM!H$14*1000)</f>
        <v>4.6470449791887702</v>
      </c>
      <c r="I246" s="274">
        <f>IF(I$75=0,0,I$75/NFM!I$14*1000)</f>
        <v>4.4529584138392888</v>
      </c>
      <c r="J246" s="274">
        <f>IF(J$75=0,0,J$75/NFM!J$14*1000)</f>
        <v>4.3730607981526939</v>
      </c>
      <c r="K246" s="274">
        <f>IF(K$75=0,0,K$75/NFM!K$14*1000)</f>
        <v>4.7630677879763219</v>
      </c>
      <c r="L246" s="274">
        <f>IF(L$75=0,0,L$75/NFM!L$14*1000)</f>
        <v>4.3229166983853666</v>
      </c>
      <c r="M246" s="274">
        <f>IF(M$75=0,0,M$75/NFM!M$14*1000)</f>
        <v>4.4059720708587991</v>
      </c>
      <c r="N246" s="274">
        <f>IF(N$75=0,0,N$75/NFM!N$14*1000)</f>
        <v>4.1744784210635117</v>
      </c>
      <c r="O246" s="274">
        <f>IF(O$75=0,0,O$75/NFM!O$14*1000)</f>
        <v>4.2235697824249554</v>
      </c>
      <c r="P246" s="274">
        <f>IF(P$75=0,0,P$75/NFM!P$14*1000)</f>
        <v>4.3784295947129017</v>
      </c>
      <c r="Q246" s="274">
        <f>IF(Q$75=0,0,Q$75/NFM!Q$14*1000)</f>
        <v>4.3341102679566808</v>
      </c>
      <c r="R246" s="274">
        <f>IF(R$75=0,0,R$75/NFM!R$14*1000)</f>
        <v>4.4094074371870038</v>
      </c>
      <c r="S246" s="274">
        <f>IF(S$75=0,0,S$75/NFM!S$14*1000)</f>
        <v>4.163608766279979</v>
      </c>
      <c r="T246" s="274">
        <f>IF(T$75=0,0,T$75/NFM!T$14*1000)</f>
        <v>4.2846886343657253</v>
      </c>
      <c r="U246" s="274">
        <f>IF(U$75=0,0,U$75/NFM!U$14*1000)</f>
        <v>4.1278420674818994</v>
      </c>
      <c r="V246" s="274">
        <f>IF(V$75=0,0,V$75/NFM!V$14*1000)</f>
        <v>3.9605662669874864</v>
      </c>
      <c r="W246" s="274">
        <f>IF(W$75=0,0,W$75/NFM!W$14*1000)</f>
        <v>4.1754029261716692</v>
      </c>
      <c r="X246" s="274">
        <f>IF(X$75=0,0,X$75/NFM!X$14*1000)</f>
        <v>3.948522678070324</v>
      </c>
      <c r="Y246" s="274">
        <f>IF(Y$75=0,0,Y$75/NFM!Y$14*1000)</f>
        <v>4.1499721751824978</v>
      </c>
      <c r="DA246" s="77"/>
    </row>
    <row r="247" spans="1:105" ht="12" customHeight="1" x14ac:dyDescent="0.25">
      <c r="A247" s="173" t="s">
        <v>94</v>
      </c>
      <c r="B247" s="274">
        <f>IF(B$76=0,0,B$76/NFM!B$14*1000)</f>
        <v>0.12882982663113673</v>
      </c>
      <c r="C247" s="274">
        <f>IF(C$76=0,0,C$76/NFM!C$14*1000)</f>
        <v>0.11452730423577076</v>
      </c>
      <c r="D247" s="274">
        <f>IF(D$76=0,0,D$76/NFM!D$14*1000)</f>
        <v>0.12047326992836246</v>
      </c>
      <c r="E247" s="274">
        <f>IF(E$76=0,0,E$76/NFM!E$14*1000)</f>
        <v>0.1144173625422447</v>
      </c>
      <c r="F247" s="274">
        <f>IF(F$76=0,0,F$76/NFM!F$14*1000)</f>
        <v>0.11997184587958627</v>
      </c>
      <c r="G247" s="274">
        <f>IF(G$76=0,0,G$76/NFM!G$14*1000)</f>
        <v>0.12637828410001906</v>
      </c>
      <c r="H247" s="274">
        <f>IF(H$76=0,0,H$76/NFM!H$14*1000)</f>
        <v>0.12722357282717303</v>
      </c>
      <c r="I247" s="274">
        <f>IF(I$76=0,0,I$76/NFM!I$14*1000)</f>
        <v>0.12191000551889494</v>
      </c>
      <c r="J247" s="274">
        <f>IF(J$76=0,0,J$76/NFM!J$14*1000)</f>
        <v>0.11972262403807367</v>
      </c>
      <c r="K247" s="274">
        <f>IF(K$76=0,0,K$76/NFM!K$14*1000)</f>
        <v>0.13039996477721899</v>
      </c>
      <c r="L247" s="274">
        <f>IF(L$76=0,0,L$76/NFM!L$14*1000)</f>
        <v>0.11834981366994267</v>
      </c>
      <c r="M247" s="274">
        <f>IF(M$76=0,0,M$76/NFM!M$14*1000)</f>
        <v>0.12062364602488711</v>
      </c>
      <c r="N247" s="274">
        <f>IF(N$76=0,0,N$76/NFM!N$14*1000)</f>
        <v>0.11428597351565735</v>
      </c>
      <c r="O247" s="274">
        <f>IF(O$76=0,0,O$76/NFM!O$14*1000)</f>
        <v>0.11562996274221374</v>
      </c>
      <c r="P247" s="274">
        <f>IF(P$76=0,0,P$76/NFM!P$14*1000)</f>
        <v>0.11986960722485809</v>
      </c>
      <c r="Q247" s="274">
        <f>IF(Q$76=0,0,Q$76/NFM!Q$14*1000)</f>
        <v>0.11865626345037938</v>
      </c>
      <c r="R247" s="274">
        <f>IF(R$76=0,0,R$76/NFM!R$14*1000)</f>
        <v>0.12071769710039888</v>
      </c>
      <c r="S247" s="274">
        <f>IF(S$76=0,0,S$76/NFM!S$14*1000)</f>
        <v>0.11398839164951401</v>
      </c>
      <c r="T247" s="274">
        <f>IF(T$76=0,0,T$76/NFM!T$14*1000)</f>
        <v>0.11730323225990132</v>
      </c>
      <c r="U247" s="274">
        <f>IF(U$76=0,0,U$76/NFM!U$14*1000)</f>
        <v>0.11300919578855222</v>
      </c>
      <c r="V247" s="274">
        <f>IF(V$76=0,0,V$76/NFM!V$14*1000)</f>
        <v>0.10842963499632162</v>
      </c>
      <c r="W247" s="274">
        <f>IF(W$76=0,0,W$76/NFM!W$14*1000)</f>
        <v>0.11431128397498869</v>
      </c>
      <c r="X247" s="274">
        <f>IF(X$76=0,0,X$76/NFM!X$14*1000)</f>
        <v>0.10809991397606794</v>
      </c>
      <c r="Y247" s="274">
        <f>IF(Y$76=0,0,Y$76/NFM!Y$14*1000)</f>
        <v>0.11361505852096146</v>
      </c>
      <c r="DA247" s="77"/>
    </row>
    <row r="248" spans="1:105" ht="12" customHeight="1" x14ac:dyDescent="0.25">
      <c r="A248" s="56" t="s">
        <v>95</v>
      </c>
      <c r="B248" s="275">
        <f>IF(B$77=0,0,B$77/NFM!B$14*1000)</f>
        <v>0.58712309880687774</v>
      </c>
      <c r="C248" s="275">
        <f>IF(C$77=0,0,C$77/NFM!C$14*1000)</f>
        <v>0.54604145028340523</v>
      </c>
      <c r="D248" s="275">
        <f>IF(D$77=0,0,D$77/NFM!D$14*1000)</f>
        <v>0.5632158230162374</v>
      </c>
      <c r="E248" s="275">
        <f>IF(E$77=0,0,E$77/NFM!E$14*1000)</f>
        <v>0.55345067284808913</v>
      </c>
      <c r="F248" s="275">
        <f>IF(F$77=0,0,F$77/NFM!F$14*1000)</f>
        <v>0.5787976949211403</v>
      </c>
      <c r="G248" s="275">
        <f>IF(G$77=0,0,G$77/NFM!G$14*1000)</f>
        <v>0.57734214852651744</v>
      </c>
      <c r="H248" s="275">
        <f>IF(H$77=0,0,H$77/NFM!H$14*1000)</f>
        <v>0.61673457722544545</v>
      </c>
      <c r="I248" s="275">
        <f>IF(I$77=0,0,I$77/NFM!I$14*1000)</f>
        <v>0.59751616751553727</v>
      </c>
      <c r="J248" s="275">
        <f>IF(J$77=0,0,J$77/NFM!J$14*1000)</f>
        <v>0.58351483919033587</v>
      </c>
      <c r="K248" s="275">
        <f>IF(K$77=0,0,K$77/NFM!K$14*1000)</f>
        <v>0.62222404593214453</v>
      </c>
      <c r="L248" s="275">
        <f>IF(L$77=0,0,L$77/NFM!L$14*1000)</f>
        <v>0.58181389181743315</v>
      </c>
      <c r="M248" s="275">
        <f>IF(M$77=0,0,M$77/NFM!M$14*1000)</f>
        <v>0.58592226975487072</v>
      </c>
      <c r="N248" s="275">
        <f>IF(N$77=0,0,N$77/NFM!N$14*1000)</f>
        <v>0.55303487473533075</v>
      </c>
      <c r="O248" s="275">
        <f>IF(O$77=0,0,O$77/NFM!O$14*1000)</f>
        <v>0.55779668530167703</v>
      </c>
      <c r="P248" s="275">
        <f>IF(P$77=0,0,P$77/NFM!P$14*1000)</f>
        <v>0.58178531894478447</v>
      </c>
      <c r="Q248" s="275">
        <f>IF(Q$77=0,0,Q$77/NFM!Q$14*1000)</f>
        <v>0.57191823646709172</v>
      </c>
      <c r="R248" s="275">
        <f>IF(R$77=0,0,R$77/NFM!R$14*1000)</f>
        <v>0.58147353603767948</v>
      </c>
      <c r="S248" s="275">
        <f>IF(S$77=0,0,S$77/NFM!S$14*1000)</f>
        <v>0.54960184683436009</v>
      </c>
      <c r="T248" s="275">
        <f>IF(T$77=0,0,T$77/NFM!T$14*1000)</f>
        <v>0.56340509220547574</v>
      </c>
      <c r="U248" s="275">
        <f>IF(U$77=0,0,U$77/NFM!U$14*1000)</f>
        <v>0.53748472573500838</v>
      </c>
      <c r="V248" s="275">
        <f>IF(V$77=0,0,V$77/NFM!V$14*1000)</f>
        <v>0.5098230459326144</v>
      </c>
      <c r="W248" s="275">
        <f>IF(W$77=0,0,W$77/NFM!W$14*1000)</f>
        <v>0.53954789949411663</v>
      </c>
      <c r="X248" s="275">
        <f>IF(X$77=0,0,X$77/NFM!X$14*1000)</f>
        <v>0.51371568545370361</v>
      </c>
      <c r="Y248" s="275">
        <f>IF(Y$77=0,0,Y$77/NFM!Y$14*1000)</f>
        <v>0.57243766311671451</v>
      </c>
      <c r="DA248" s="78"/>
    </row>
    <row r="249" spans="1:105" ht="12" customHeight="1" x14ac:dyDescent="0.25">
      <c r="A249" s="174" t="s">
        <v>558</v>
      </c>
      <c r="B249" s="276">
        <f>IF(B$83=0,0,B$83/NFM!B$14*1000)</f>
        <v>53.609857717268348</v>
      </c>
      <c r="C249" s="276">
        <f>IF(C$83=0,0,C$83/NFM!C$14*1000)</f>
        <v>47.719130763578228</v>
      </c>
      <c r="D249" s="276">
        <f>IF(D$83=0,0,D$83/NFM!D$14*1000)</f>
        <v>49.218292281470802</v>
      </c>
      <c r="E249" s="276">
        <f>IF(E$83=0,0,E$83/NFM!E$14*1000)</f>
        <v>48.118934294812625</v>
      </c>
      <c r="F249" s="276">
        <f>IF(F$83=0,0,F$83/NFM!F$14*1000)</f>
        <v>50.365197303810589</v>
      </c>
      <c r="G249" s="276">
        <f>IF(G$83=0,0,G$83/NFM!G$14*1000)</f>
        <v>50.517283998135696</v>
      </c>
      <c r="H249" s="276">
        <f>IF(H$83=0,0,H$83/NFM!H$14*1000)</f>
        <v>53.626525856413849</v>
      </c>
      <c r="I249" s="276">
        <f>IF(I$83=0,0,I$83/NFM!I$14*1000)</f>
        <v>51.79832292873369</v>
      </c>
      <c r="J249" s="276">
        <f>IF(J$83=0,0,J$83/NFM!J$14*1000)</f>
        <v>50.664491799120626</v>
      </c>
      <c r="K249" s="276">
        <f>IF(K$83=0,0,K$83/NFM!K$14*1000)</f>
        <v>54.211997596705217</v>
      </c>
      <c r="L249" s="276">
        <f>IF(L$83=0,0,L$83/NFM!L$14*1000)</f>
        <v>50.304185182410642</v>
      </c>
      <c r="M249" s="276">
        <f>IF(M$83=0,0,M$83/NFM!M$14*1000)</f>
        <v>50.619530183323995</v>
      </c>
      <c r="N249" s="276">
        <f>IF(N$83=0,0,N$83/NFM!N$14*1000)</f>
        <v>47.804084004985256</v>
      </c>
      <c r="O249" s="276">
        <f>IF(O$83=0,0,O$83/NFM!O$14*1000)</f>
        <v>48.263780136415271</v>
      </c>
      <c r="P249" s="276">
        <f>IF(P$83=0,0,P$83/NFM!P$14*1000)</f>
        <v>50.260924875331582</v>
      </c>
      <c r="Q249" s="276">
        <f>IF(Q$83=0,0,Q$83/NFM!Q$14*1000)</f>
        <v>49.403055845767724</v>
      </c>
      <c r="R249" s="276">
        <f>IF(R$83=0,0,R$83/NFM!R$14*1000)</f>
        <v>50.232605584061318</v>
      </c>
      <c r="S249" s="276">
        <f>IF(S$83=0,0,S$83/NFM!S$14*1000)</f>
        <v>47.477799226229862</v>
      </c>
      <c r="T249" s="276">
        <f>IF(T$83=0,0,T$83/NFM!T$14*1000)</f>
        <v>48.681503958061391</v>
      </c>
      <c r="U249" s="276">
        <f>IF(U$83=0,0,U$83/NFM!U$14*1000)</f>
        <v>46.436104721239381</v>
      </c>
      <c r="V249" s="276">
        <f>IF(V$83=0,0,V$83/NFM!V$14*1000)</f>
        <v>44.005138680711703</v>
      </c>
      <c r="W249" s="276">
        <f>IF(W$83=0,0,W$83/NFM!W$14*1000)</f>
        <v>46.586859537276325</v>
      </c>
      <c r="X249" s="276">
        <f>IF(X$83=0,0,X$83/NFM!X$14*1000)</f>
        <v>44.362144396452592</v>
      </c>
      <c r="Y249" s="276">
        <f>IF(Y$83=0,0,Y$83/NFM!Y$14*1000)</f>
        <v>49.366511763268683</v>
      </c>
      <c r="DA249" s="79"/>
    </row>
    <row r="250" spans="1:105" ht="12" customHeight="1" x14ac:dyDescent="0.25">
      <c r="A250" s="174" t="s">
        <v>517</v>
      </c>
      <c r="B250" s="276">
        <f>IF(B$90=0,0,B$90/NFM!B$14*1000)</f>
        <v>102.81996595000699</v>
      </c>
      <c r="C250" s="276">
        <f>IF(C$90=0,0,C$90/NFM!C$14*1000)</f>
        <v>91.521962735868485</v>
      </c>
      <c r="D250" s="276">
        <f>IF(D$90=0,0,D$90/NFM!D$14*1000)</f>
        <v>94.397249908541255</v>
      </c>
      <c r="E250" s="276">
        <f>IF(E$90=0,0,E$90/NFM!E$14*1000)</f>
        <v>92.288758008577616</v>
      </c>
      <c r="F250" s="276">
        <f>IF(F$90=0,0,F$90/NFM!F$14*1000)</f>
        <v>96.596933704883185</v>
      </c>
      <c r="G250" s="276">
        <f>IF(G$90=0,0,G$90/NFM!G$14*1000)</f>
        <v>96.888625371263458</v>
      </c>
      <c r="H250" s="276">
        <f>IF(H$90=0,0,H$90/NFM!H$14*1000)</f>
        <v>102.85193427770584</v>
      </c>
      <c r="I250" s="276">
        <f>IF(I$90=0,0,I$90/NFM!I$14*1000)</f>
        <v>99.345568643140311</v>
      </c>
      <c r="J250" s="276">
        <f>IF(J$90=0,0,J$90/NFM!J$14*1000)</f>
        <v>97.170959660689562</v>
      </c>
      <c r="K250" s="276">
        <f>IF(K$90=0,0,K$90/NFM!K$14*1000)</f>
        <v>103.97482821857261</v>
      </c>
      <c r="L250" s="276">
        <f>IF(L$90=0,0,L$90/NFM!L$14*1000)</f>
        <v>96.479916713755102</v>
      </c>
      <c r="M250" s="276">
        <f>IF(M$90=0,0,M$90/NFM!M$14*1000)</f>
        <v>97.084726419227806</v>
      </c>
      <c r="N250" s="276">
        <f>IF(N$90=0,0,N$90/NFM!N$14*1000)</f>
        <v>91.684897124444589</v>
      </c>
      <c r="O250" s="276">
        <f>IF(O$90=0,0,O$90/NFM!O$14*1000)</f>
        <v>92.566562224737467</v>
      </c>
      <c r="P250" s="276">
        <f>IF(P$90=0,0,P$90/NFM!P$14*1000)</f>
        <v>96.396946463688153</v>
      </c>
      <c r="Q250" s="276">
        <f>IF(Q$90=0,0,Q$90/NFM!Q$14*1000)</f>
        <v>94.751613531179558</v>
      </c>
      <c r="R250" s="276">
        <f>IF(R$90=0,0,R$90/NFM!R$14*1000)</f>
        <v>96.342632039287039</v>
      </c>
      <c r="S250" s="276">
        <f>IF(S$90=0,0,S$90/NFM!S$14*1000)</f>
        <v>91.059105688500694</v>
      </c>
      <c r="T250" s="276">
        <f>IF(T$90=0,0,T$90/NFM!T$14*1000)</f>
        <v>93.367727363892953</v>
      </c>
      <c r="U250" s="276">
        <f>IF(U$90=0,0,U$90/NFM!U$14*1000)</f>
        <v>89.061208322342793</v>
      </c>
      <c r="V250" s="276">
        <f>IF(V$90=0,0,V$90/NFM!V$14*1000)</f>
        <v>84.398785101022312</v>
      </c>
      <c r="W250" s="276">
        <f>IF(W$90=0,0,W$90/NFM!W$14*1000)</f>
        <v>89.350345539111174</v>
      </c>
      <c r="X250" s="276">
        <f>IF(X$90=0,0,X$90/NFM!X$14*1000)</f>
        <v>85.083497150250707</v>
      </c>
      <c r="Y250" s="276">
        <f>IF(Y$90=0,0,Y$90/NFM!Y$14*1000)</f>
        <v>94.6815245311669</v>
      </c>
      <c r="DA250" s="79"/>
    </row>
    <row r="251" spans="1:105" ht="12" customHeight="1" x14ac:dyDescent="0.25">
      <c r="A251" s="41" t="s">
        <v>527</v>
      </c>
      <c r="B251" s="277">
        <f>IF(B$97=0,0,B$97/NFM!B$14*1000)</f>
        <v>62.895934586218729</v>
      </c>
      <c r="C251" s="277">
        <f>IF(C$97=0,0,C$97/NFM!C$14*1000)</f>
        <v>55.711299897378382</v>
      </c>
      <c r="D251" s="277">
        <f>IF(D$97=0,0,D$97/NFM!D$14*1000)</f>
        <v>61.469457223173322</v>
      </c>
      <c r="E251" s="277">
        <f>IF(E$97=0,0,E$97/NFM!E$14*1000)</f>
        <v>54.349621086597473</v>
      </c>
      <c r="F251" s="277">
        <f>IF(F$97=0,0,F$97/NFM!F$14*1000)</f>
        <v>57.251354251784022</v>
      </c>
      <c r="G251" s="277">
        <f>IF(G$97=0,0,G$97/NFM!G$14*1000)</f>
        <v>67.744839744417405</v>
      </c>
      <c r="H251" s="277">
        <f>IF(H$97=0,0,H$97/NFM!H$14*1000)</f>
        <v>60.075806818189321</v>
      </c>
      <c r="I251" s="277">
        <f>IF(I$97=0,0,I$97/NFM!I$14*1000)</f>
        <v>56.359319245949038</v>
      </c>
      <c r="J251" s="277">
        <f>IF(J$97=0,0,J$97/NFM!J$14*1000)</f>
        <v>55.947894262396687</v>
      </c>
      <c r="K251" s="277">
        <f>IF(K$97=0,0,K$97/NFM!K$14*1000)</f>
        <v>63.784061783029436</v>
      </c>
      <c r="L251" s="277">
        <f>IF(L$97=0,0,L$97/NFM!L$14*1000)</f>
        <v>54.657553561214577</v>
      </c>
      <c r="M251" s="277">
        <f>IF(M$97=0,0,M$97/NFM!M$14*1000)</f>
        <v>57.6147287893941</v>
      </c>
      <c r="N251" s="277">
        <f>IF(N$97=0,0,N$97/NFM!N$14*1000)</f>
        <v>55.044466615606026</v>
      </c>
      <c r="O251" s="277">
        <f>IF(O$97=0,0,O$97/NFM!O$14*1000)</f>
        <v>55.992537014828272</v>
      </c>
      <c r="P251" s="277">
        <f>IF(P$97=0,0,P$97/NFM!P$14*1000)</f>
        <v>57.378104622325992</v>
      </c>
      <c r="Q251" s="277">
        <f>IF(Q$97=0,0,Q$97/NFM!Q$14*1000)</f>
        <v>57.819992384641672</v>
      </c>
      <c r="R251" s="277">
        <f>IF(R$97=0,0,R$97/NFM!R$14*1000)</f>
        <v>58.908741956352934</v>
      </c>
      <c r="S251" s="277">
        <f>IF(S$97=0,0,S$97/NFM!S$14*1000)</f>
        <v>55.49200276445535</v>
      </c>
      <c r="T251" s="277">
        <f>IF(T$97=0,0,T$97/NFM!T$14*1000)</f>
        <v>57.624315484270518</v>
      </c>
      <c r="U251" s="277">
        <f>IF(U$97=0,0,U$97/NFM!U$14*1000)</f>
        <v>56.87222163032466</v>
      </c>
      <c r="V251" s="277">
        <f>IF(V$97=0,0,V$97/NFM!V$14*1000)</f>
        <v>56.175949243336937</v>
      </c>
      <c r="W251" s="277">
        <f>IF(W$97=0,0,W$97/NFM!W$14*1000)</f>
        <v>58.65293467024474</v>
      </c>
      <c r="X251" s="277">
        <f>IF(X$97=0,0,X$97/NFM!X$14*1000)</f>
        <v>54.567504117202972</v>
      </c>
      <c r="Y251" s="277">
        <f>IF(Y$97=0,0,Y$97/NFM!Y$14*1000)</f>
        <v>49.32075485328739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272">
        <f t="shared" ref="B253:Y253" si="60">SUM(B$254:B$261)</f>
        <v>480.11709462066403</v>
      </c>
      <c r="C253" s="272">
        <f t="shared" si="60"/>
        <v>426.81510953109006</v>
      </c>
      <c r="D253" s="272">
        <f t="shared" si="60"/>
        <v>448.97426201676552</v>
      </c>
      <c r="E253" s="272">
        <f t="shared" si="60"/>
        <v>426.40538386547013</v>
      </c>
      <c r="F253" s="272">
        <f t="shared" si="60"/>
        <v>447.10557784817939</v>
      </c>
      <c r="G253" s="272">
        <f t="shared" si="60"/>
        <v>470.98079825078895</v>
      </c>
      <c r="H253" s="272">
        <f t="shared" si="60"/>
        <v>474.13098154620036</v>
      </c>
      <c r="I253" s="272">
        <f t="shared" si="60"/>
        <v>454.3286223810984</v>
      </c>
      <c r="J253" s="272">
        <f t="shared" si="60"/>
        <v>446.1767893091062</v>
      </c>
      <c r="K253" s="272">
        <f t="shared" si="60"/>
        <v>485.96861351653479</v>
      </c>
      <c r="L253" s="272">
        <f t="shared" si="60"/>
        <v>441.06066253452587</v>
      </c>
      <c r="M253" s="272">
        <f t="shared" si="60"/>
        <v>465.92333799771319</v>
      </c>
      <c r="N253" s="272">
        <f t="shared" si="60"/>
        <v>458.92502766657896</v>
      </c>
      <c r="O253" s="272">
        <f t="shared" si="60"/>
        <v>464.32193048874637</v>
      </c>
      <c r="P253" s="272">
        <f t="shared" si="60"/>
        <v>451.01142186370032</v>
      </c>
      <c r="Q253" s="272">
        <f t="shared" si="60"/>
        <v>467.4852596129503</v>
      </c>
      <c r="R253" s="272">
        <f t="shared" si="60"/>
        <v>475.6069534622435</v>
      </c>
      <c r="S253" s="272">
        <f t="shared" si="60"/>
        <v>420.60275665135049</v>
      </c>
      <c r="T253" s="272">
        <f t="shared" si="60"/>
        <v>432.83409949587633</v>
      </c>
      <c r="U253" s="272">
        <f t="shared" si="60"/>
        <v>409.31248359137567</v>
      </c>
      <c r="V253" s="272">
        <f t="shared" si="60"/>
        <v>392.72559091821194</v>
      </c>
      <c r="W253" s="272">
        <f t="shared" si="60"/>
        <v>405.08881948278156</v>
      </c>
      <c r="X253" s="272">
        <f t="shared" si="60"/>
        <v>383.07737448151113</v>
      </c>
      <c r="Y253" s="272">
        <f t="shared" si="60"/>
        <v>365.04748148831692</v>
      </c>
      <c r="DA253" s="111"/>
    </row>
    <row r="254" spans="1:105" ht="12" customHeight="1" x14ac:dyDescent="0.25">
      <c r="A254" s="55" t="s">
        <v>91</v>
      </c>
      <c r="B254" s="273">
        <f>IF(B$116=0,0,B$116/NFM!B$15*1000)</f>
        <v>0.78570512514819779</v>
      </c>
      <c r="C254" s="273">
        <f>IF(C$116=0,0,C$116/NFM!C$15*1000)</f>
        <v>0.69847714819263584</v>
      </c>
      <c r="D254" s="273">
        <f>IF(D$116=0,0,D$116/NFM!D$15*1000)</f>
        <v>0.73474030122769718</v>
      </c>
      <c r="E254" s="273">
        <f>IF(E$116=0,0,E$116/NFM!E$15*1000)</f>
        <v>0.69780663768805307</v>
      </c>
      <c r="F254" s="273">
        <f>IF(F$116=0,0,F$116/NFM!F$15*1000)</f>
        <v>0.73168222488558887</v>
      </c>
      <c r="G254" s="273">
        <f>IF(G$116=0,0,G$116/NFM!G$15*1000)</f>
        <v>0.77075369983320285</v>
      </c>
      <c r="H254" s="273">
        <f>IF(H$116=0,0,H$116/NFM!H$15*1000)</f>
        <v>0.77590893214651091</v>
      </c>
      <c r="I254" s="273">
        <f>IF(I$116=0,0,I$116/NFM!I$15*1000)</f>
        <v>0.74350263947262862</v>
      </c>
      <c r="J254" s="273">
        <f>IF(J$116=0,0,J$116/NFM!J$15*1000)</f>
        <v>0.73016227501607944</v>
      </c>
      <c r="K254" s="273">
        <f>IF(K$116=0,0,K$116/NFM!K$15*1000)</f>
        <v>0.79528105659855319</v>
      </c>
      <c r="L254" s="273">
        <f>IF(L$116=0,0,L$116/NFM!L$15*1000)</f>
        <v>0.72178980281546579</v>
      </c>
      <c r="M254" s="273">
        <f>IF(M$116=0,0,M$116/NFM!M$15*1000)</f>
        <v>0.76247723460090944</v>
      </c>
      <c r="N254" s="273">
        <f>IF(N$116=0,0,N$116/NFM!N$15*1000)</f>
        <v>0.75102459449254366</v>
      </c>
      <c r="O254" s="273">
        <f>IF(O$116=0,0,O$116/NFM!O$15*1000)</f>
        <v>0.7598565528933412</v>
      </c>
      <c r="P254" s="273">
        <f>IF(P$116=0,0,P$116/NFM!P$15*1000)</f>
        <v>0.73807408573665356</v>
      </c>
      <c r="Q254" s="273">
        <f>IF(Q$116=0,0,Q$116/NFM!Q$15*1000)</f>
        <v>0.76503329817756272</v>
      </c>
      <c r="R254" s="273">
        <f>IF(R$116=0,0,R$116/NFM!R$15*1000)</f>
        <v>0.7783243402042066</v>
      </c>
      <c r="S254" s="273">
        <f>IF(S$116=0,0,S$116/NFM!S$15*1000)</f>
        <v>0.68831071681239964</v>
      </c>
      <c r="T254" s="273">
        <f>IF(T$116=0,0,T$116/NFM!T$15*1000)</f>
        <v>0.70832714378027606</v>
      </c>
      <c r="U254" s="273">
        <f>IF(U$116=0,0,U$116/NFM!U$15*1000)</f>
        <v>0.66983433780634882</v>
      </c>
      <c r="V254" s="273">
        <f>IF(V$116=0,0,V$116/NFM!V$15*1000)</f>
        <v>0.64269011251306263</v>
      </c>
      <c r="W254" s="273">
        <f>IF(W$116=0,0,W$116/NFM!W$15*1000)</f>
        <v>0.66292236867589416</v>
      </c>
      <c r="X254" s="273">
        <f>IF(X$116=0,0,X$116/NFM!X$15*1000)</f>
        <v>0.6269009369394466</v>
      </c>
      <c r="Y254" s="273">
        <f>IF(Y$116=0,0,Y$116/NFM!Y$15*1000)</f>
        <v>0.59739526115925379</v>
      </c>
      <c r="DA254" s="76"/>
    </row>
    <row r="255" spans="1:105" ht="12" customHeight="1" x14ac:dyDescent="0.25">
      <c r="A255" s="173" t="s">
        <v>92</v>
      </c>
      <c r="B255" s="274">
        <f>IF(B$117=0,0,B$117/NFM!B$15*1000)</f>
        <v>0.39217754975844138</v>
      </c>
      <c r="C255" s="274">
        <f>IF(C$117=0,0,C$117/NFM!C$15*1000)</f>
        <v>0.34863850033914973</v>
      </c>
      <c r="D255" s="274">
        <f>IF(D$117=0,0,D$117/NFM!D$15*1000)</f>
        <v>0.36673892255686574</v>
      </c>
      <c r="E255" s="274">
        <f>IF(E$117=0,0,E$117/NFM!E$15*1000)</f>
        <v>0.34830382113399</v>
      </c>
      <c r="F255" s="274">
        <f>IF(F$117=0,0,F$117/NFM!F$15*1000)</f>
        <v>0.36521251163190721</v>
      </c>
      <c r="G255" s="274">
        <f>IF(G$117=0,0,G$117/NFM!G$15*1000)</f>
        <v>0.38471468212813925</v>
      </c>
      <c r="H255" s="274">
        <f>IF(H$117=0,0,H$117/NFM!H$15*1000)</f>
        <v>0.38728786933585546</v>
      </c>
      <c r="I255" s="274">
        <f>IF(I$117=0,0,I$117/NFM!I$15*1000)</f>
        <v>0.37111256380351509</v>
      </c>
      <c r="J255" s="274">
        <f>IF(J$117=0,0,J$117/NFM!J$15*1000)</f>
        <v>0.36445384251228358</v>
      </c>
      <c r="K255" s="274">
        <f>IF(K$117=0,0,K$117/NFM!K$15*1000)</f>
        <v>0.3969572886358565</v>
      </c>
      <c r="L255" s="274">
        <f>IF(L$117=0,0,L$117/NFM!L$15*1000)</f>
        <v>0.36027479934715462</v>
      </c>
      <c r="M255" s="274">
        <f>IF(M$117=0,0,M$117/NFM!M$15*1000)</f>
        <v>0.3805835599659293</v>
      </c>
      <c r="N255" s="274">
        <f>IF(N$117=0,0,N$117/NFM!N$15*1000)</f>
        <v>0.37486707907226446</v>
      </c>
      <c r="O255" s="274">
        <f>IF(O$117=0,0,O$117/NFM!O$15*1000)</f>
        <v>0.37927547058497096</v>
      </c>
      <c r="P255" s="274">
        <f>IF(P$117=0,0,P$117/NFM!P$15*1000)</f>
        <v>0.36840295069961027</v>
      </c>
      <c r="Q255" s="274">
        <f>IF(Q$117=0,0,Q$117/NFM!Q$15*1000)</f>
        <v>0.38185939579598005</v>
      </c>
      <c r="R255" s="274">
        <f>IF(R$117=0,0,R$117/NFM!R$15*1000)</f>
        <v>0.38849349824600848</v>
      </c>
      <c r="S255" s="274">
        <f>IF(S$117=0,0,S$117/NFM!S$15*1000)</f>
        <v>0.343564018805462</v>
      </c>
      <c r="T255" s="274">
        <f>IF(T$117=0,0,T$117/NFM!T$15*1000)</f>
        <v>0.35355503583198322</v>
      </c>
      <c r="U255" s="274">
        <f>IF(U$117=0,0,U$117/NFM!U$15*1000)</f>
        <v>0.33434170267810498</v>
      </c>
      <c r="V255" s="274">
        <f>IF(V$117=0,0,V$117/NFM!V$15*1000)</f>
        <v>0.3207929101032771</v>
      </c>
      <c r="W255" s="274">
        <f>IF(W$117=0,0,W$117/NFM!W$15*1000)</f>
        <v>0.33089165630469436</v>
      </c>
      <c r="X255" s="274">
        <f>IF(X$117=0,0,X$117/NFM!X$15*1000)</f>
        <v>0.31291188706935125</v>
      </c>
      <c r="Y255" s="274">
        <f>IF(Y$117=0,0,Y$117/NFM!Y$15*1000)</f>
        <v>0.29818439801388602</v>
      </c>
      <c r="DA255" s="77"/>
    </row>
    <row r="256" spans="1:105" ht="12" customHeight="1" x14ac:dyDescent="0.25">
      <c r="A256" s="173" t="s">
        <v>93</v>
      </c>
      <c r="B256" s="274">
        <f>IF(B$118=0,0,B$118/NFM!B$15*1000)</f>
        <v>9.969394676147191</v>
      </c>
      <c r="C256" s="274">
        <f>IF(C$118=0,0,C$118/NFM!C$15*1000)</f>
        <v>8.8626052442876926</v>
      </c>
      <c r="D256" s="274">
        <f>IF(D$118=0,0,D$118/NFM!D$15*1000)</f>
        <v>9.3227291167644832</v>
      </c>
      <c r="E256" s="274">
        <f>IF(E$118=0,0,E$118/NFM!E$15*1000)</f>
        <v>8.8540974929179548</v>
      </c>
      <c r="F256" s="274">
        <f>IF(F$118=0,0,F$118/NFM!F$15*1000)</f>
        <v>9.283926811639498</v>
      </c>
      <c r="G256" s="274">
        <f>IF(G$118=0,0,G$118/NFM!G$15*1000)</f>
        <v>9.7796839880464699</v>
      </c>
      <c r="H256" s="274">
        <f>IF(H$118=0,0,H$118/NFM!H$15*1000)</f>
        <v>9.8450959905059179</v>
      </c>
      <c r="I256" s="274">
        <f>IF(I$118=0,0,I$118/NFM!I$15*1000)</f>
        <v>9.4339097689629021</v>
      </c>
      <c r="J256" s="274">
        <f>IF(J$118=0,0,J$118/NFM!J$15*1000)</f>
        <v>9.2646409757042445</v>
      </c>
      <c r="K256" s="274">
        <f>IF(K$118=0,0,K$118/NFM!K$15*1000)</f>
        <v>10.090898580047924</v>
      </c>
      <c r="L256" s="274">
        <f>IF(L$118=0,0,L$118/NFM!L$15*1000)</f>
        <v>9.1584071265012774</v>
      </c>
      <c r="M256" s="274">
        <f>IF(M$118=0,0,M$118/NFM!M$15*1000)</f>
        <v>9.6746683202301558</v>
      </c>
      <c r="N256" s="274">
        <f>IF(N$118=0,0,N$118/NFM!N$15*1000)</f>
        <v>9.5293518577689547</v>
      </c>
      <c r="O256" s="274">
        <f>IF(O$118=0,0,O$118/NFM!O$15*1000)</f>
        <v>9.6414158831172116</v>
      </c>
      <c r="P256" s="274">
        <f>IF(P$118=0,0,P$118/NFM!P$15*1000)</f>
        <v>9.3650297362605581</v>
      </c>
      <c r="Q256" s="274">
        <f>IF(Q$118=0,0,Q$118/NFM!Q$15*1000)</f>
        <v>9.7071008522289439</v>
      </c>
      <c r="R256" s="274">
        <f>IF(R$118=0,0,R$118/NFM!R$15*1000)</f>
        <v>9.875743819392838</v>
      </c>
      <c r="S256" s="274">
        <f>IF(S$118=0,0,S$118/NFM!S$15*1000)</f>
        <v>8.7336088006684314</v>
      </c>
      <c r="T256" s="274">
        <f>IF(T$118=0,0,T$118/NFM!T$15*1000)</f>
        <v>8.9875866023423061</v>
      </c>
      <c r="U256" s="274">
        <f>IF(U$118=0,0,U$118/NFM!U$15*1000)</f>
        <v>8.4991718489396799</v>
      </c>
      <c r="V256" s="274">
        <f>IF(V$118=0,0,V$118/NFM!V$15*1000)</f>
        <v>8.1547532032346677</v>
      </c>
      <c r="W256" s="274">
        <f>IF(W$118=0,0,W$118/NFM!W$15*1000)</f>
        <v>8.4114695468351215</v>
      </c>
      <c r="X256" s="274">
        <f>IF(X$118=0,0,X$118/NFM!X$15*1000)</f>
        <v>7.9544127474247794</v>
      </c>
      <c r="Y256" s="274">
        <f>IF(Y$118=0,0,Y$118/NFM!Y$15*1000)</f>
        <v>7.5800309117663938</v>
      </c>
      <c r="DA256" s="77"/>
    </row>
    <row r="257" spans="1:105" ht="12" customHeight="1" x14ac:dyDescent="0.25">
      <c r="A257" s="173" t="s">
        <v>94</v>
      </c>
      <c r="B257" s="274">
        <f>IF(B$119=0,0,B$119/NFM!B$15*1000)</f>
        <v>0.2619017083827328</v>
      </c>
      <c r="C257" s="274">
        <f>IF(C$119=0,0,C$119/NFM!C$15*1000)</f>
        <v>0.23282571606421215</v>
      </c>
      <c r="D257" s="274">
        <f>IF(D$119=0,0,D$119/NFM!D$15*1000)</f>
        <v>0.24491343374256588</v>
      </c>
      <c r="E257" s="274">
        <f>IF(E$119=0,0,E$119/NFM!E$15*1000)</f>
        <v>0.23260221256268446</v>
      </c>
      <c r="F257" s="274">
        <f>IF(F$119=0,0,F$119/NFM!F$15*1000)</f>
        <v>0.24389407496186313</v>
      </c>
      <c r="G257" s="274">
        <f>IF(G$119=0,0,G$119/NFM!G$15*1000)</f>
        <v>0.25691789994440112</v>
      </c>
      <c r="H257" s="274">
        <f>IF(H$119=0,0,H$119/NFM!H$15*1000)</f>
        <v>0.25863631071550353</v>
      </c>
      <c r="I257" s="274">
        <f>IF(I$119=0,0,I$119/NFM!I$15*1000)</f>
        <v>0.24783421315754295</v>
      </c>
      <c r="J257" s="274">
        <f>IF(J$119=0,0,J$119/NFM!J$15*1000)</f>
        <v>0.24338742500535993</v>
      </c>
      <c r="K257" s="274">
        <f>IF(K$119=0,0,K$119/NFM!K$15*1000)</f>
        <v>0.26509368553285112</v>
      </c>
      <c r="L257" s="274">
        <f>IF(L$119=0,0,L$119/NFM!L$15*1000)</f>
        <v>0.24059660093848872</v>
      </c>
      <c r="M257" s="274">
        <f>IF(M$119=0,0,M$119/NFM!M$15*1000)</f>
        <v>0.25415907820030337</v>
      </c>
      <c r="N257" s="274">
        <f>IF(N$119=0,0,N$119/NFM!N$15*1000)</f>
        <v>0.25034153149751465</v>
      </c>
      <c r="O257" s="274">
        <f>IF(O$119=0,0,O$119/NFM!O$15*1000)</f>
        <v>0.25328551763111395</v>
      </c>
      <c r="P257" s="274">
        <f>IF(P$119=0,0,P$119/NFM!P$15*1000)</f>
        <v>0.24602469524555134</v>
      </c>
      <c r="Q257" s="274">
        <f>IF(Q$119=0,0,Q$119/NFM!Q$15*1000)</f>
        <v>0.25501109939252109</v>
      </c>
      <c r="R257" s="274">
        <f>IF(R$119=0,0,R$119/NFM!R$15*1000)</f>
        <v>0.25944144673473557</v>
      </c>
      <c r="S257" s="274">
        <f>IF(S$119=0,0,S$119/NFM!S$15*1000)</f>
        <v>0.22943690560413335</v>
      </c>
      <c r="T257" s="274">
        <f>IF(T$119=0,0,T$119/NFM!T$15*1000)</f>
        <v>0.23610904792675882</v>
      </c>
      <c r="U257" s="274">
        <f>IF(U$119=0,0,U$119/NFM!U$15*1000)</f>
        <v>0.22327811260211647</v>
      </c>
      <c r="V257" s="274">
        <f>IF(V$119=0,0,V$119/NFM!V$15*1000)</f>
        <v>0.21423003750435424</v>
      </c>
      <c r="W257" s="274">
        <f>IF(W$119=0,0,W$119/NFM!W$15*1000)</f>
        <v>0.22097412289196483</v>
      </c>
      <c r="X257" s="274">
        <f>IF(X$119=0,0,X$119/NFM!X$15*1000)</f>
        <v>0.20896697897981587</v>
      </c>
      <c r="Y257" s="274">
        <f>IF(Y$119=0,0,Y$119/NFM!Y$15*1000)</f>
        <v>0.19913175371975125</v>
      </c>
      <c r="DA257" s="77"/>
    </row>
    <row r="258" spans="1:105" ht="12" customHeight="1" x14ac:dyDescent="0.25">
      <c r="A258" s="56" t="s">
        <v>95</v>
      </c>
      <c r="B258" s="275">
        <f>IF(B$120=0,0,B$120/NFM!B$15*1000)</f>
        <v>1.2194339390920794</v>
      </c>
      <c r="C258" s="275">
        <f>IF(C$120=0,0,C$120/NFM!C$15*1000)</f>
        <v>1.1332551667899795</v>
      </c>
      <c r="D258" s="275">
        <f>IF(D$120=0,0,D$120/NFM!D$15*1000)</f>
        <v>1.1482206087182614</v>
      </c>
      <c r="E258" s="275">
        <f>IF(E$120=0,0,E$120/NFM!E$15*1000)</f>
        <v>1.1422280049699396</v>
      </c>
      <c r="F258" s="275">
        <f>IF(F$120=0,0,F$120/NFM!F$15*1000)</f>
        <v>1.1957968356766369</v>
      </c>
      <c r="G258" s="275">
        <f>IF(G$120=0,0,G$120/NFM!G$15*1000)</f>
        <v>1.1889347619456336</v>
      </c>
      <c r="H258" s="275">
        <f>IF(H$120=0,0,H$120/NFM!H$15*1000)</f>
        <v>1.2693938324084788</v>
      </c>
      <c r="I258" s="275">
        <f>IF(I$120=0,0,I$120/NFM!I$15*1000)</f>
        <v>1.2250292377203906</v>
      </c>
      <c r="J258" s="275">
        <f>IF(J$120=0,0,J$120/NFM!J$15*1000)</f>
        <v>1.1984413951092354</v>
      </c>
      <c r="K258" s="275">
        <f>IF(K$120=0,0,K$120/NFM!K$15*1000)</f>
        <v>1.2911959065120087</v>
      </c>
      <c r="L258" s="275">
        <f>IF(L$120=0,0,L$120/NFM!L$15*1000)</f>
        <v>1.1927526339781951</v>
      </c>
      <c r="M258" s="275">
        <f>IF(M$120=0,0,M$120/NFM!M$15*1000)</f>
        <v>1.2541023927459811</v>
      </c>
      <c r="N258" s="275">
        <f>IF(N$120=0,0,N$120/NFM!N$15*1000)</f>
        <v>1.2330491719859742</v>
      </c>
      <c r="O258" s="275">
        <f>IF(O$120=0,0,O$120/NFM!O$15*1000)</f>
        <v>1.2436256294931582</v>
      </c>
      <c r="P258" s="275">
        <f>IF(P$120=0,0,P$120/NFM!P$15*1000)</f>
        <v>1.2127254288036635</v>
      </c>
      <c r="Q258" s="275">
        <f>IF(Q$120=0,0,Q$120/NFM!Q$15*1000)</f>
        <v>1.2550290519719887</v>
      </c>
      <c r="R258" s="275">
        <f>IF(R$120=0,0,R$120/NFM!R$15*1000)</f>
        <v>1.2756205214460645</v>
      </c>
      <c r="S258" s="275">
        <f>IF(S$120=0,0,S$120/NFM!S$15*1000)</f>
        <v>1.1292703129512625</v>
      </c>
      <c r="T258" s="275">
        <f>IF(T$120=0,0,T$120/NFM!T$15*1000)</f>
        <v>1.1600676343242797</v>
      </c>
      <c r="U258" s="275">
        <f>IF(U$120=0,0,U$120/NFM!U$15*1000)</f>
        <v>1.0926627576476657</v>
      </c>
      <c r="V258" s="275">
        <f>IF(V$120=0,0,V$120/NFM!V$15*1000)</f>
        <v>1.0439499627311728</v>
      </c>
      <c r="W258" s="275">
        <f>IF(W$120=0,0,W$120/NFM!W$15*1000)</f>
        <v>1.0783275891795299</v>
      </c>
      <c r="X258" s="275">
        <f>IF(X$120=0,0,X$120/NFM!X$15*1000)</f>
        <v>1.0225677025537805</v>
      </c>
      <c r="Y258" s="275">
        <f>IF(Y$120=0,0,Y$120/NFM!Y$15*1000)</f>
        <v>0.99885423112618743</v>
      </c>
      <c r="DA258" s="78"/>
    </row>
    <row r="259" spans="1:105" ht="12" customHeight="1" x14ac:dyDescent="0.25">
      <c r="A259" s="174" t="s">
        <v>602</v>
      </c>
      <c r="B259" s="276">
        <f>IF(B$126=0,0,B$126/NFM!B$15*1000)</f>
        <v>275.85013648594503</v>
      </c>
      <c r="C259" s="276">
        <f>IF(C$126=0,0,C$126/NFM!C$15*1000)</f>
        <v>245.35451701419706</v>
      </c>
      <c r="D259" s="276">
        <f>IF(D$126=0,0,D$126/NFM!D$15*1000)</f>
        <v>261.26182184681903</v>
      </c>
      <c r="E259" s="276">
        <f>IF(E$126=0,0,E$126/NFM!E$15*1000)</f>
        <v>246.03071110903943</v>
      </c>
      <c r="F259" s="276">
        <f>IF(F$126=0,0,F$126/NFM!F$15*1000)</f>
        <v>257.78674570023782</v>
      </c>
      <c r="G259" s="276">
        <f>IF(G$126=0,0,G$126/NFM!G$15*1000)</f>
        <v>272.17049158673717</v>
      </c>
      <c r="H259" s="276">
        <f>IF(H$126=0,0,H$126/NFM!H$15*1000)</f>
        <v>274.07960253931452</v>
      </c>
      <c r="I259" s="276">
        <f>IF(I$126=0,0,I$126/NFM!I$15*1000)</f>
        <v>263.31526226038181</v>
      </c>
      <c r="J259" s="276">
        <f>IF(J$126=0,0,J$126/NFM!J$15*1000)</f>
        <v>258.28453853873845</v>
      </c>
      <c r="K259" s="276">
        <f>IF(K$126=0,0,K$126/NFM!K$15*1000)</f>
        <v>279.33880612945978</v>
      </c>
      <c r="L259" s="276">
        <f>IF(L$126=0,0,L$126/NFM!L$15*1000)</f>
        <v>255.61107202758532</v>
      </c>
      <c r="M259" s="276">
        <f>IF(M$126=0,0,M$126/NFM!M$15*1000)</f>
        <v>268.64583198656135</v>
      </c>
      <c r="N259" s="276">
        <f>IF(N$126=0,0,N$126/NFM!N$15*1000)</f>
        <v>264.24405220924655</v>
      </c>
      <c r="O259" s="276">
        <f>IF(O$126=0,0,O$126/NFM!O$15*1000)</f>
        <v>267.36814257477158</v>
      </c>
      <c r="P259" s="276">
        <f>IF(P$126=0,0,P$126/NFM!P$15*1000)</f>
        <v>260.08579549463053</v>
      </c>
      <c r="Q259" s="276">
        <f>IF(Q$126=0,0,Q$126/NFM!Q$15*1000)</f>
        <v>268.57963846695219</v>
      </c>
      <c r="R259" s="276">
        <f>IF(R$126=0,0,R$126/NFM!R$15*1000)</f>
        <v>273.30244853189419</v>
      </c>
      <c r="S259" s="276">
        <f>IF(S$126=0,0,S$126/NFM!S$15*1000)</f>
        <v>241.68783067486967</v>
      </c>
      <c r="T259" s="276">
        <f>IF(T$126=0,0,T$126/NFM!T$15*1000)</f>
        <v>248.34919464721233</v>
      </c>
      <c r="U259" s="276">
        <f>IF(U$126=0,0,U$126/NFM!U$15*1000)</f>
        <v>233.88086278228261</v>
      </c>
      <c r="V259" s="276">
        <f>IF(V$126=0,0,V$126/NFM!V$15*1000)</f>
        <v>223.23539297652943</v>
      </c>
      <c r="W259" s="276">
        <f>IF(W$126=0,0,W$126/NFM!W$15*1000)</f>
        <v>230.66599936639946</v>
      </c>
      <c r="X259" s="276">
        <f>IF(X$126=0,0,X$126/NFM!X$15*1000)</f>
        <v>218.76669897500557</v>
      </c>
      <c r="Y259" s="276">
        <f>IF(Y$126=0,0,Y$126/NFM!Y$15*1000)</f>
        <v>213.40559034585613</v>
      </c>
      <c r="DA259" s="79"/>
    </row>
    <row r="260" spans="1:105" ht="12" customHeight="1" x14ac:dyDescent="0.25">
      <c r="A260" s="174" t="s">
        <v>613</v>
      </c>
      <c r="B260" s="276">
        <f>IF(B$134=0,0,B$134/NFM!B$15*1000)</f>
        <v>141.34969263171519</v>
      </c>
      <c r="C260" s="276">
        <f>IF(C$134=0,0,C$134/NFM!C$15*1000)</f>
        <v>125.72328586658766</v>
      </c>
      <c r="D260" s="276">
        <f>IF(D$134=0,0,D$134/NFM!D$15*1000)</f>
        <v>127.37908759402075</v>
      </c>
      <c r="E260" s="276">
        <f>IF(E$134=0,0,E$134/NFM!E$15*1000)</f>
        <v>126.06977772873759</v>
      </c>
      <c r="F260" s="276">
        <f>IF(F$134=0,0,F$134/NFM!F$15*1000)</f>
        <v>132.09374384745064</v>
      </c>
      <c r="G260" s="276">
        <f>IF(G$134=0,0,G$134/NFM!G$15*1000)</f>
        <v>132.06442866635695</v>
      </c>
      <c r="H260" s="276">
        <f>IF(H$134=0,0,H$134/NFM!H$15*1000)</f>
        <v>140.11958785865815</v>
      </c>
      <c r="I260" s="276">
        <f>IF(I$134=0,0,I$134/NFM!I$15*1000)</f>
        <v>134.81356545318886</v>
      </c>
      <c r="J260" s="276">
        <f>IF(J$134=0,0,J$134/NFM!J$15*1000)</f>
        <v>132.09600699749248</v>
      </c>
      <c r="K260" s="276">
        <f>IF(K$134=0,0,K$134/NFM!K$15*1000)</f>
        <v>142.81106672904178</v>
      </c>
      <c r="L260" s="276">
        <f>IF(L$134=0,0,L$134/NFM!L$15*1000)</f>
        <v>130.91563577362336</v>
      </c>
      <c r="M260" s="276">
        <f>IF(M$134=0,0,M$134/NFM!M$15*1000)</f>
        <v>137.54100840687474</v>
      </c>
      <c r="N260" s="276">
        <f>IF(N$134=0,0,N$134/NFM!N$15*1000)</f>
        <v>135.30504199311764</v>
      </c>
      <c r="O260" s="276">
        <f>IF(O$134=0,0,O$134/NFM!O$15*1000)</f>
        <v>136.60172106549564</v>
      </c>
      <c r="P260" s="276">
        <f>IF(P$134=0,0,P$134/NFM!P$15*1000)</f>
        <v>132.9998970791971</v>
      </c>
      <c r="Q260" s="276">
        <f>IF(Q$134=0,0,Q$134/NFM!Q$15*1000)</f>
        <v>137.62418184040004</v>
      </c>
      <c r="R260" s="276">
        <f>IF(R$134=0,0,R$134/NFM!R$15*1000)</f>
        <v>139.89376279727733</v>
      </c>
      <c r="S260" s="276">
        <f>IF(S$134=0,0,S$134/NFM!S$15*1000)</f>
        <v>123.84013308999562</v>
      </c>
      <c r="T260" s="276">
        <f>IF(T$134=0,0,T$134/NFM!T$15*1000)</f>
        <v>127.24702332805974</v>
      </c>
      <c r="U260" s="276">
        <f>IF(U$134=0,0,U$134/NFM!U$15*1000)</f>
        <v>119.83864736844016</v>
      </c>
      <c r="V260" s="276">
        <f>IF(V$134=0,0,V$134/NFM!V$15*1000)</f>
        <v>114.38911933748606</v>
      </c>
      <c r="W260" s="276">
        <f>IF(W$134=0,0,W$134/NFM!W$15*1000)</f>
        <v>118.19667202770887</v>
      </c>
      <c r="X260" s="276">
        <f>IF(X$134=0,0,X$134/NFM!X$15*1000)</f>
        <v>112.09929439258235</v>
      </c>
      <c r="Y260" s="276">
        <f>IF(Y$134=0,0,Y$134/NFM!Y$15*1000)</f>
        <v>109.35218298437725</v>
      </c>
      <c r="DA260" s="79"/>
    </row>
    <row r="261" spans="1:105" ht="12" customHeight="1" x14ac:dyDescent="0.25">
      <c r="A261" s="41" t="s">
        <v>623</v>
      </c>
      <c r="B261" s="277">
        <f>IF(B$141=0,0,B$141/NFM!B$15*1000)</f>
        <v>50.288652504475159</v>
      </c>
      <c r="C261" s="277">
        <f>IF(C$141=0,0,C$141/NFM!C$15*1000)</f>
        <v>44.461504874631672</v>
      </c>
      <c r="D261" s="277">
        <f>IF(D$141=0,0,D$141/NFM!D$15*1000)</f>
        <v>48.516010192915893</v>
      </c>
      <c r="E261" s="277">
        <f>IF(E$141=0,0,E$141/NFM!E$15*1000)</f>
        <v>43.029856858420473</v>
      </c>
      <c r="F261" s="277">
        <f>IF(F$141=0,0,F$141/NFM!F$15*1000)</f>
        <v>45.404575841695397</v>
      </c>
      <c r="G261" s="277">
        <f>IF(G$141=0,0,G$141/NFM!G$15*1000)</f>
        <v>54.36487296579697</v>
      </c>
      <c r="H261" s="277">
        <f>IF(H$141=0,0,H$141/NFM!H$15*1000)</f>
        <v>47.395468213115478</v>
      </c>
      <c r="I261" s="277">
        <f>IF(I$141=0,0,I$141/NFM!I$15*1000)</f>
        <v>44.178406244410731</v>
      </c>
      <c r="J261" s="277">
        <f>IF(J$141=0,0,J$141/NFM!J$15*1000)</f>
        <v>43.995157859528049</v>
      </c>
      <c r="K261" s="277">
        <f>IF(K$141=0,0,K$141/NFM!K$15*1000)</f>
        <v>50.979314140706045</v>
      </c>
      <c r="L261" s="277">
        <f>IF(L$141=0,0,L$141/NFM!L$15*1000)</f>
        <v>42.860133769736599</v>
      </c>
      <c r="M261" s="277">
        <f>IF(M$141=0,0,M$141/NFM!M$15*1000)</f>
        <v>47.410507018533792</v>
      </c>
      <c r="N261" s="277">
        <f>IF(N$141=0,0,N$141/NFM!N$15*1000)</f>
        <v>47.237299229397543</v>
      </c>
      <c r="O261" s="277">
        <f>IF(O$141=0,0,O$141/NFM!O$15*1000)</f>
        <v>48.074607794759338</v>
      </c>
      <c r="P261" s="277">
        <f>IF(P$141=0,0,P$141/NFM!P$15*1000)</f>
        <v>45.995472393126668</v>
      </c>
      <c r="Q261" s="277">
        <f>IF(Q$141=0,0,Q$141/NFM!Q$15*1000)</f>
        <v>48.917405608031075</v>
      </c>
      <c r="R261" s="277">
        <f>IF(R$141=0,0,R$141/NFM!R$15*1000)</f>
        <v>49.83311850704807</v>
      </c>
      <c r="S261" s="277">
        <f>IF(S$141=0,0,S$141/NFM!S$15*1000)</f>
        <v>43.950602131643507</v>
      </c>
      <c r="T261" s="277">
        <f>IF(T$141=0,0,T$141/NFM!T$15*1000)</f>
        <v>45.792236056398615</v>
      </c>
      <c r="U261" s="277">
        <f>IF(U$141=0,0,U$141/NFM!U$15*1000)</f>
        <v>44.773684680978974</v>
      </c>
      <c r="V261" s="277">
        <f>IF(V$141=0,0,V$141/NFM!V$15*1000)</f>
        <v>44.724662378109898</v>
      </c>
      <c r="W261" s="277">
        <f>IF(W$141=0,0,W$141/NFM!W$15*1000)</f>
        <v>45.521562804786029</v>
      </c>
      <c r="X261" s="277">
        <f>IF(X$141=0,0,X$141/NFM!X$15*1000)</f>
        <v>42.085620860956062</v>
      </c>
      <c r="Y261" s="277">
        <f>IF(Y$141=0,0,Y$141/NFM!Y$15*1000)</f>
        <v>32.616111602298091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FR: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28.242641768736359</v>
      </c>
      <c r="C5" s="223">
        <v>19.094818937272379</v>
      </c>
      <c r="D5" s="223">
        <v>19.636995107463669</v>
      </c>
      <c r="E5" s="223">
        <v>36.294297589207801</v>
      </c>
      <c r="F5" s="223">
        <v>38.070130238903261</v>
      </c>
      <c r="G5" s="223">
        <v>71.69857375973848</v>
      </c>
      <c r="H5" s="223">
        <v>75.496774451127862</v>
      </c>
      <c r="I5" s="223">
        <v>72.71325321697519</v>
      </c>
      <c r="J5" s="223">
        <v>74.354823799989447</v>
      </c>
      <c r="K5" s="223">
        <v>44.538898216010047</v>
      </c>
      <c r="L5" s="223">
        <v>56.846373593490583</v>
      </c>
      <c r="M5" s="223">
        <v>65.836722897001508</v>
      </c>
      <c r="N5" s="223">
        <v>53.008208272316942</v>
      </c>
      <c r="O5" s="223">
        <v>39.09988616370017</v>
      </c>
      <c r="P5" s="223">
        <v>38.772421402122838</v>
      </c>
      <c r="Q5" s="223">
        <v>40.236505760507001</v>
      </c>
      <c r="R5" s="223">
        <v>40.865476763251287</v>
      </c>
      <c r="S5" s="223">
        <v>42.487988989777499</v>
      </c>
      <c r="T5" s="223">
        <v>43.52099512883072</v>
      </c>
      <c r="U5" s="223">
        <v>44.309615295191549</v>
      </c>
      <c r="V5" s="223">
        <v>42.414928513611777</v>
      </c>
      <c r="W5" s="223">
        <v>46.737250910043286</v>
      </c>
      <c r="X5" s="223">
        <v>44.133051421411423</v>
      </c>
      <c r="Y5" s="223">
        <v>50.942643885589</v>
      </c>
      <c r="DA5" s="89" t="s">
        <v>643</v>
      </c>
    </row>
    <row r="6" spans="1:105" ht="12" customHeight="1" x14ac:dyDescent="0.25">
      <c r="A6" s="55" t="s">
        <v>91</v>
      </c>
      <c r="B6" s="259">
        <v>4.2359215456889428E-2</v>
      </c>
      <c r="C6" s="259">
        <v>2.8242412196057831E-2</v>
      </c>
      <c r="D6" s="259">
        <v>2.970868624410844E-2</v>
      </c>
      <c r="E6" s="259">
        <v>5.3272997257941608E-2</v>
      </c>
      <c r="F6" s="259">
        <v>5.5859177965376192E-2</v>
      </c>
      <c r="G6" s="259">
        <v>0.1105864643578334</v>
      </c>
      <c r="H6" s="259">
        <v>0.11132612855222659</v>
      </c>
      <c r="I6" s="259">
        <v>0.1066765273495006</v>
      </c>
      <c r="J6" s="259">
        <v>0.1094215511327547</v>
      </c>
      <c r="K6" s="259">
        <v>6.5832873009352158E-2</v>
      </c>
      <c r="L6" s="259">
        <v>8.2584538344882483E-2</v>
      </c>
      <c r="M6" s="259">
        <v>9.5038833068243025E-2</v>
      </c>
      <c r="N6" s="259">
        <v>7.681845033425419E-2</v>
      </c>
      <c r="O6" s="259">
        <v>5.6935756270154077E-2</v>
      </c>
      <c r="P6" s="259">
        <v>5.6212705882345587E-2</v>
      </c>
      <c r="Q6" s="259">
        <v>5.82659554260491E-2</v>
      </c>
      <c r="R6" s="259">
        <v>5.9278218897645542E-2</v>
      </c>
      <c r="S6" s="259">
        <v>6.1655239222189899E-2</v>
      </c>
      <c r="T6" s="259">
        <v>6.3448205048479936E-2</v>
      </c>
      <c r="U6" s="259">
        <v>6.4133326854271366E-2</v>
      </c>
      <c r="V6" s="259">
        <v>6.1534401456291292E-2</v>
      </c>
      <c r="W6" s="259">
        <v>6.7600388205579065E-2</v>
      </c>
      <c r="X6" s="259">
        <v>6.3927163580559498E-2</v>
      </c>
      <c r="Y6" s="259">
        <v>7.3287852410863497E-2</v>
      </c>
      <c r="DA6" s="67" t="s">
        <v>644</v>
      </c>
    </row>
    <row r="7" spans="1:105" ht="12" customHeight="1" x14ac:dyDescent="0.25">
      <c r="A7" s="173" t="s">
        <v>92</v>
      </c>
      <c r="B7" s="224">
        <v>5.497492999184444E-3</v>
      </c>
      <c r="C7" s="224">
        <v>3.6653762741646091E-3</v>
      </c>
      <c r="D7" s="224">
        <v>3.855673266852017E-3</v>
      </c>
      <c r="E7" s="224">
        <v>6.9139129776652486E-3</v>
      </c>
      <c r="F7" s="224">
        <v>7.2495544710308923E-3</v>
      </c>
      <c r="G7" s="224">
        <v>1.435220900704549E-2</v>
      </c>
      <c r="H7" s="224">
        <v>1.4448204617128551E-2</v>
      </c>
      <c r="I7" s="224">
        <v>1.384476685782916E-2</v>
      </c>
      <c r="J7" s="224">
        <v>1.420102343312841E-2</v>
      </c>
      <c r="K7" s="224">
        <v>8.5439674597714774E-3</v>
      </c>
      <c r="L7" s="224">
        <v>1.071804367703486E-2</v>
      </c>
      <c r="M7" s="224">
        <v>1.233439556913107E-2</v>
      </c>
      <c r="N7" s="224">
        <v>9.9697052545876397E-3</v>
      </c>
      <c r="O7" s="224">
        <v>7.3892757012225564E-3</v>
      </c>
      <c r="P7" s="224">
        <v>7.2954362756770027E-3</v>
      </c>
      <c r="Q7" s="224">
        <v>7.5619125281367926E-3</v>
      </c>
      <c r="R7" s="224">
        <v>7.6932868061636156E-3</v>
      </c>
      <c r="S7" s="224">
        <v>8.0017829020462544E-3</v>
      </c>
      <c r="T7" s="224">
        <v>8.2344788330612692E-3</v>
      </c>
      <c r="U7" s="224">
        <v>8.3233957851412757E-3</v>
      </c>
      <c r="V7" s="224">
        <v>7.9861002515320863E-3</v>
      </c>
      <c r="W7" s="224">
        <v>8.7733603395121051E-3</v>
      </c>
      <c r="X7" s="224">
        <v>8.2966393605546727E-3</v>
      </c>
      <c r="Y7" s="224">
        <v>9.5114947528721558E-3</v>
      </c>
      <c r="DA7" s="177" t="s">
        <v>645</v>
      </c>
    </row>
    <row r="8" spans="1:105" ht="12" customHeight="1" x14ac:dyDescent="0.25">
      <c r="A8" s="173" t="s">
        <v>93</v>
      </c>
      <c r="B8" s="224">
        <v>0.76574449113364607</v>
      </c>
      <c r="C8" s="224">
        <v>0.5105493886558653</v>
      </c>
      <c r="D8" s="224">
        <v>0.53705581146555337</v>
      </c>
      <c r="E8" s="224">
        <v>0.96303729274598315</v>
      </c>
      <c r="F8" s="224">
        <v>1.009788716454707</v>
      </c>
      <c r="G8" s="224">
        <v>1.999115775931714</v>
      </c>
      <c r="H8" s="224">
        <v>2.0124869816076512</v>
      </c>
      <c r="I8" s="224">
        <v>1.9284342797680869</v>
      </c>
      <c r="J8" s="224">
        <v>1.9780571733317549</v>
      </c>
      <c r="K8" s="224">
        <v>1.1900871935108821</v>
      </c>
      <c r="L8" s="224">
        <v>1.4929137522570379</v>
      </c>
      <c r="M8" s="224">
        <v>1.7180550225214539</v>
      </c>
      <c r="N8" s="224">
        <v>1.3886778715423911</v>
      </c>
      <c r="O8" s="224">
        <v>1.0292504533463329</v>
      </c>
      <c r="P8" s="224">
        <v>1.016179582101328</v>
      </c>
      <c r="Q8" s="224">
        <v>1.053296995869621</v>
      </c>
      <c r="R8" s="224">
        <v>1.071596087781266</v>
      </c>
      <c r="S8" s="224">
        <v>1.114566435536763</v>
      </c>
      <c r="T8" s="224">
        <v>1.1469785963726931</v>
      </c>
      <c r="U8" s="224">
        <v>1.1593638174605161</v>
      </c>
      <c r="V8" s="224">
        <v>1.1123820028800271</v>
      </c>
      <c r="W8" s="224">
        <v>1.22203927312112</v>
      </c>
      <c r="X8" s="224">
        <v>1.155636921449432</v>
      </c>
      <c r="Y8" s="224">
        <v>1.324853839839164</v>
      </c>
      <c r="DA8" s="177" t="s">
        <v>646</v>
      </c>
    </row>
    <row r="9" spans="1:105" ht="12" customHeight="1" x14ac:dyDescent="0.25">
      <c r="A9" s="173" t="s">
        <v>94</v>
      </c>
      <c r="B9" s="224">
        <v>1.399445423987764E-2</v>
      </c>
      <c r="C9" s="224">
        <v>9.3306058867813867E-3</v>
      </c>
      <c r="D9" s="224">
        <v>9.8150271596316365E-3</v>
      </c>
      <c r="E9" s="224">
        <v>1.760010222819498E-2</v>
      </c>
      <c r="F9" s="224">
        <v>1.8454513415368211E-2</v>
      </c>
      <c r="G9" s="224">
        <v>3.6535077392559533E-2</v>
      </c>
      <c r="H9" s="224">
        <v>3.6779444447276231E-2</v>
      </c>
      <c r="I9" s="224">
        <v>3.5243329328915503E-2</v>
      </c>
      <c r="J9" s="224">
        <v>3.6150218403884847E-2</v>
      </c>
      <c r="K9" s="224">
        <v>2.1749579610290282E-2</v>
      </c>
      <c r="L9" s="224">
        <v>2.7283922289946659E-2</v>
      </c>
      <c r="M9" s="224">
        <v>3.1398518269029473E-2</v>
      </c>
      <c r="N9" s="224">
        <v>2.537894709299171E-2</v>
      </c>
      <c r="O9" s="224">
        <v>1.881018869545438E-2</v>
      </c>
      <c r="P9" s="224">
        <v>1.8571310438239969E-2</v>
      </c>
      <c r="Q9" s="224">
        <v>1.9249654134469468E-2</v>
      </c>
      <c r="R9" s="224">
        <v>1.9584081358372449E-2</v>
      </c>
      <c r="S9" s="224">
        <v>2.036939104365099E-2</v>
      </c>
      <c r="T9" s="224">
        <v>2.0961743332026508E-2</v>
      </c>
      <c r="U9" s="224">
        <v>2.118809090849777E-2</v>
      </c>
      <c r="V9" s="224">
        <v>2.0329469185630781E-2</v>
      </c>
      <c r="W9" s="224">
        <v>2.233352362967516E-2</v>
      </c>
      <c r="X9" s="224">
        <v>2.1119979578559642E-2</v>
      </c>
      <c r="Y9" s="224">
        <v>2.4212523434163961E-2</v>
      </c>
      <c r="DA9" s="177" t="s">
        <v>647</v>
      </c>
    </row>
    <row r="10" spans="1:105" ht="12" customHeight="1" x14ac:dyDescent="0.25">
      <c r="A10" s="56" t="s">
        <v>95</v>
      </c>
      <c r="B10" s="260">
        <v>9.490363988697792E-2</v>
      </c>
      <c r="C10" s="260">
        <v>6.7298622449877166E-2</v>
      </c>
      <c r="D10" s="260">
        <v>6.725657668166693E-2</v>
      </c>
      <c r="E10" s="260">
        <v>0.1346816707275392</v>
      </c>
      <c r="F10" s="260">
        <v>0.14010613320650989</v>
      </c>
      <c r="G10" s="260">
        <v>0.2351988414290386</v>
      </c>
      <c r="H10" s="260">
        <v>0.28248395086572342</v>
      </c>
      <c r="I10" s="260">
        <v>0.28140813102814199</v>
      </c>
      <c r="J10" s="260">
        <v>0.28172335632371609</v>
      </c>
      <c r="K10" s="260">
        <v>0.1539440880652547</v>
      </c>
      <c r="L10" s="260">
        <v>0.2182410837143792</v>
      </c>
      <c r="M10" s="260">
        <v>0.239545246042317</v>
      </c>
      <c r="N10" s="260">
        <v>0.18946188336320319</v>
      </c>
      <c r="O10" s="260">
        <v>0.1392697822899028</v>
      </c>
      <c r="P10" s="260">
        <v>0.14061567033496361</v>
      </c>
      <c r="Q10" s="260">
        <v>0.14155804615327819</v>
      </c>
      <c r="R10" s="260">
        <v>0.14340045162171561</v>
      </c>
      <c r="S10" s="260">
        <v>0.14945928195571481</v>
      </c>
      <c r="T10" s="260">
        <v>0.1493744887051002</v>
      </c>
      <c r="U10" s="260">
        <v>0.14771768223586981</v>
      </c>
      <c r="V10" s="260">
        <v>0.13868533311473749</v>
      </c>
      <c r="W10" s="260">
        <v>0.15135272915698841</v>
      </c>
      <c r="X10" s="260">
        <v>0.1469328961870873</v>
      </c>
      <c r="Y10" s="260">
        <v>0.21177116535650681</v>
      </c>
      <c r="DA10" s="68" t="s">
        <v>648</v>
      </c>
    </row>
    <row r="11" spans="1:105" ht="12" customHeight="1" x14ac:dyDescent="0.25">
      <c r="A11" s="37" t="s">
        <v>159</v>
      </c>
      <c r="B11" s="226">
        <v>9.6214600909142508E-4</v>
      </c>
      <c r="C11" s="226">
        <v>6.5832069154370099E-4</v>
      </c>
      <c r="D11" s="226">
        <v>5.8091731900128429E-4</v>
      </c>
      <c r="E11" s="226">
        <v>1.511226475248401E-3</v>
      </c>
      <c r="F11" s="226">
        <v>1.300216469076207E-3</v>
      </c>
      <c r="G11" s="226">
        <v>2.5308804386811358E-3</v>
      </c>
      <c r="H11" s="226">
        <v>2.8570573911825092E-3</v>
      </c>
      <c r="I11" s="226">
        <v>2.227381798701307E-3</v>
      </c>
      <c r="J11" s="226">
        <v>2.3667518894552098E-3</v>
      </c>
      <c r="K11" s="226">
        <v>1.4213922976900311E-3</v>
      </c>
      <c r="L11" s="226">
        <v>1.407054440307601E-3</v>
      </c>
      <c r="M11" s="226">
        <v>1.2367832440131181E-3</v>
      </c>
      <c r="N11" s="226">
        <v>1.1112097569118079E-3</v>
      </c>
      <c r="O11" s="226">
        <v>8.0520628128969503E-4</v>
      </c>
      <c r="P11" s="226">
        <v>6.7158351819041745E-4</v>
      </c>
      <c r="Q11" s="226">
        <v>6.3402295361903881E-4</v>
      </c>
      <c r="R11" s="226">
        <v>7.3293474617974091E-4</v>
      </c>
      <c r="S11" s="226">
        <v>6.8655496055792197E-4</v>
      </c>
      <c r="T11" s="226">
        <v>7.348232001465738E-4</v>
      </c>
      <c r="U11" s="226">
        <v>1.0009032724572031E-3</v>
      </c>
      <c r="V11" s="226">
        <v>8.2182366946423932E-4</v>
      </c>
      <c r="W11" s="226">
        <v>9.8095613952153696E-4</v>
      </c>
      <c r="X11" s="226">
        <v>1.043766453745006E-3</v>
      </c>
      <c r="Y11" s="226">
        <v>8.0332458962755154E-4</v>
      </c>
      <c r="DA11" s="69" t="s">
        <v>649</v>
      </c>
    </row>
    <row r="12" spans="1:105" ht="12" customHeight="1" x14ac:dyDescent="0.25">
      <c r="A12" s="37" t="s">
        <v>35</v>
      </c>
      <c r="B12" s="226">
        <v>4.1557030883825181E-2</v>
      </c>
      <c r="C12" s="226">
        <v>2.5401525463788471E-2</v>
      </c>
      <c r="D12" s="226">
        <v>2.331239785534029E-2</v>
      </c>
      <c r="E12" s="226">
        <v>3.5437511710638067E-2</v>
      </c>
      <c r="F12" s="226">
        <v>3.8242521503393891E-2</v>
      </c>
      <c r="G12" s="226">
        <v>7.945620628064308E-2</v>
      </c>
      <c r="H12" s="226">
        <v>7.8851720335302342E-2</v>
      </c>
      <c r="I12" s="226">
        <v>6.6374769678947315E-2</v>
      </c>
      <c r="J12" s="226">
        <v>7.8457091925723185E-2</v>
      </c>
      <c r="K12" s="226">
        <v>6.8722290208635836E-2</v>
      </c>
      <c r="L12" s="226">
        <v>5.3909084917561773E-2</v>
      </c>
      <c r="M12" s="226">
        <v>6.8153756797910192E-2</v>
      </c>
      <c r="N12" s="226">
        <v>6.2971531540108164E-2</v>
      </c>
      <c r="O12" s="226">
        <v>4.6779851323540837E-2</v>
      </c>
      <c r="P12" s="226">
        <v>4.3169041129675789E-2</v>
      </c>
      <c r="Q12" s="226">
        <v>4.8374882504287432E-2</v>
      </c>
      <c r="R12" s="226">
        <v>5.0432581015648632E-2</v>
      </c>
      <c r="S12" s="226">
        <v>5.3254704118233832E-2</v>
      </c>
      <c r="T12" s="226">
        <v>6.5180523392421238E-2</v>
      </c>
      <c r="U12" s="226">
        <v>5.8986442920627553E-2</v>
      </c>
      <c r="V12" s="226">
        <v>4.7217763415160277E-2</v>
      </c>
      <c r="W12" s="226">
        <v>6.3804600741516518E-2</v>
      </c>
      <c r="X12" s="226">
        <v>5.7810568216184181E-2</v>
      </c>
      <c r="Y12" s="226">
        <v>3.9295026516248957E-2</v>
      </c>
      <c r="DA12" s="69" t="s">
        <v>650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651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652</v>
      </c>
    </row>
    <row r="15" spans="1:105" ht="12" customHeight="1" x14ac:dyDescent="0.25">
      <c r="A15" s="37" t="s">
        <v>40</v>
      </c>
      <c r="B15" s="226">
        <v>5.2384462994061319E-2</v>
      </c>
      <c r="C15" s="226">
        <v>4.1238776294544997E-2</v>
      </c>
      <c r="D15" s="226">
        <v>4.3363261507325362E-2</v>
      </c>
      <c r="E15" s="226">
        <v>9.7732932541652745E-2</v>
      </c>
      <c r="F15" s="226">
        <v>0.1005633952340398</v>
      </c>
      <c r="G15" s="226">
        <v>0.1532117547097144</v>
      </c>
      <c r="H15" s="226">
        <v>0.20077517313923851</v>
      </c>
      <c r="I15" s="226">
        <v>0.21280597955049341</v>
      </c>
      <c r="J15" s="226">
        <v>0.2008995125085378</v>
      </c>
      <c r="K15" s="226">
        <v>8.38004055589288E-2</v>
      </c>
      <c r="L15" s="226">
        <v>0.16292494435650989</v>
      </c>
      <c r="M15" s="226">
        <v>0.1701547060003937</v>
      </c>
      <c r="N15" s="226">
        <v>0.1253791420661832</v>
      </c>
      <c r="O15" s="226">
        <v>9.16847246850723E-2</v>
      </c>
      <c r="P15" s="226">
        <v>9.6775045687097383E-2</v>
      </c>
      <c r="Q15" s="226">
        <v>9.254914069537172E-2</v>
      </c>
      <c r="R15" s="226">
        <v>9.2234935859887207E-2</v>
      </c>
      <c r="S15" s="226">
        <v>9.5518022876923028E-2</v>
      </c>
      <c r="T15" s="226">
        <v>8.3459142112532372E-2</v>
      </c>
      <c r="U15" s="226">
        <v>8.7730336042785018E-2</v>
      </c>
      <c r="V15" s="226">
        <v>9.0645746030113036E-2</v>
      </c>
      <c r="W15" s="226">
        <v>8.656717227595033E-2</v>
      </c>
      <c r="X15" s="226">
        <v>8.8078561517158135E-2</v>
      </c>
      <c r="Y15" s="226">
        <v>0.17167281425063019</v>
      </c>
      <c r="DA15" s="69" t="s">
        <v>653</v>
      </c>
    </row>
    <row r="16" spans="1:105" ht="12" customHeight="1" x14ac:dyDescent="0.25">
      <c r="A16" s="57" t="s">
        <v>485</v>
      </c>
      <c r="B16" s="294">
        <v>17.92326314954995</v>
      </c>
      <c r="C16" s="294">
        <v>11.93541517332002</v>
      </c>
      <c r="D16" s="294">
        <v>12.44351265054758</v>
      </c>
      <c r="E16" s="294">
        <v>22.065477808991389</v>
      </c>
      <c r="F16" s="294">
        <v>23.25247271110219</v>
      </c>
      <c r="G16" s="294">
        <v>46.429517052284481</v>
      </c>
      <c r="H16" s="294">
        <v>45.696095373903397</v>
      </c>
      <c r="I16" s="294">
        <v>43.149970461174092</v>
      </c>
      <c r="J16" s="294">
        <v>44.675893099686043</v>
      </c>
      <c r="K16" s="294">
        <v>28.099958024876649</v>
      </c>
      <c r="L16" s="294">
        <v>33.816949750840529</v>
      </c>
      <c r="M16" s="294">
        <v>40.420821946845393</v>
      </c>
      <c r="N16" s="294">
        <v>32.857785903698527</v>
      </c>
      <c r="O16" s="294">
        <v>24.281945418106311</v>
      </c>
      <c r="P16" s="294">
        <v>23.83178295417844</v>
      </c>
      <c r="Q16" s="294">
        <v>25.153664850915462</v>
      </c>
      <c r="R16" s="294">
        <v>25.58104217666353</v>
      </c>
      <c r="S16" s="294">
        <v>26.560087524215181</v>
      </c>
      <c r="T16" s="294">
        <v>27.559403954739171</v>
      </c>
      <c r="U16" s="294">
        <v>28.497124511359861</v>
      </c>
      <c r="V16" s="294">
        <v>27.545364164319249</v>
      </c>
      <c r="W16" s="294">
        <v>30.491482600354871</v>
      </c>
      <c r="X16" s="294">
        <v>28.398360672602731</v>
      </c>
      <c r="Y16" s="294">
        <v>28.671204275865829</v>
      </c>
      <c r="DA16" s="70" t="s">
        <v>654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3.170426736015139</v>
      </c>
      <c r="E17" s="229">
        <v>0</v>
      </c>
      <c r="F17" s="229">
        <v>0</v>
      </c>
      <c r="G17" s="229">
        <v>9.4809298341894355</v>
      </c>
      <c r="H17" s="229">
        <v>0.9719882675665531</v>
      </c>
      <c r="I17" s="229">
        <v>0.45016347956840308</v>
      </c>
      <c r="J17" s="229">
        <v>0.84622328845160566</v>
      </c>
      <c r="K17" s="229">
        <v>0.34483033346018011</v>
      </c>
      <c r="L17" s="229">
        <v>0.20968859830519501</v>
      </c>
      <c r="M17" s="229">
        <v>0.29805954591045769</v>
      </c>
      <c r="N17" s="229">
        <v>0.17643099967380069</v>
      </c>
      <c r="O17" s="229">
        <v>0.52183465310014887</v>
      </c>
      <c r="P17" s="229">
        <v>0.41564408641330552</v>
      </c>
      <c r="Q17" s="229">
        <v>0</v>
      </c>
      <c r="R17" s="229">
        <v>0.1916294146555311</v>
      </c>
      <c r="S17" s="229">
        <v>6.5680547839077411E-3</v>
      </c>
      <c r="T17" s="229">
        <v>1.301953676190188E-2</v>
      </c>
      <c r="U17" s="229">
        <v>6.6054676366658974E-3</v>
      </c>
      <c r="V17" s="229">
        <v>0</v>
      </c>
      <c r="W17" s="229">
        <v>0</v>
      </c>
      <c r="X17" s="229">
        <v>0</v>
      </c>
      <c r="Y17" s="229">
        <v>0</v>
      </c>
      <c r="DA17" s="73" t="s">
        <v>655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656</v>
      </c>
    </row>
    <row r="19" spans="1:105" ht="12" customHeight="1" x14ac:dyDescent="0.25">
      <c r="A19" s="46" t="s">
        <v>31</v>
      </c>
      <c r="B19" s="229">
        <v>6.1617626345236447</v>
      </c>
      <c r="C19" s="229">
        <v>0.24663837724036089</v>
      </c>
      <c r="D19" s="229">
        <v>0.20305789482219611</v>
      </c>
      <c r="E19" s="229">
        <v>0.59802878365640511</v>
      </c>
      <c r="F19" s="229">
        <v>0.90735210230109165</v>
      </c>
      <c r="G19" s="229">
        <v>0.90172404833140607</v>
      </c>
      <c r="H19" s="229">
        <v>1.5365958646440869</v>
      </c>
      <c r="I19" s="229">
        <v>1.9567433599760049</v>
      </c>
      <c r="J19" s="229">
        <v>2.2130561559130721</v>
      </c>
      <c r="K19" s="229">
        <v>0.67743686222108845</v>
      </c>
      <c r="L19" s="229">
        <v>1.3662211660088599</v>
      </c>
      <c r="M19" s="229">
        <v>0.89501890711498011</v>
      </c>
      <c r="N19" s="229">
        <v>0.69935697885802806</v>
      </c>
      <c r="O19" s="229">
        <v>0.43877004460130759</v>
      </c>
      <c r="P19" s="229">
        <v>0.34876559199487772</v>
      </c>
      <c r="Q19" s="229">
        <v>0.21510364393609799</v>
      </c>
      <c r="R19" s="229">
        <v>0.21826216092326761</v>
      </c>
      <c r="S19" s="229">
        <v>0.15166018950955509</v>
      </c>
      <c r="T19" s="229">
        <v>0.15800493789465461</v>
      </c>
      <c r="U19" s="229">
        <v>0.22713143606541589</v>
      </c>
      <c r="V19" s="229">
        <v>0.112997943668743</v>
      </c>
      <c r="W19" s="229">
        <v>0.27027404633555141</v>
      </c>
      <c r="X19" s="229">
        <v>0.2407444419208066</v>
      </c>
      <c r="Y19" s="229">
        <v>0.18594370886854189</v>
      </c>
      <c r="DA19" s="73" t="s">
        <v>657</v>
      </c>
    </row>
    <row r="20" spans="1:105" ht="12" customHeight="1" x14ac:dyDescent="0.25">
      <c r="A20" s="46" t="s">
        <v>159</v>
      </c>
      <c r="B20" s="229">
        <v>0.24935911023104931</v>
      </c>
      <c r="C20" s="229">
        <v>0.27198925054461098</v>
      </c>
      <c r="D20" s="229">
        <v>0.2046600938725156</v>
      </c>
      <c r="E20" s="229">
        <v>0.80660330657753498</v>
      </c>
      <c r="F20" s="229">
        <v>0.67985186995663427</v>
      </c>
      <c r="G20" s="229">
        <v>0.67510863913778285</v>
      </c>
      <c r="H20" s="229">
        <v>1.3818654138191679</v>
      </c>
      <c r="I20" s="229">
        <v>1.2185914036159751</v>
      </c>
      <c r="J20" s="229">
        <v>1.1374198282384309</v>
      </c>
      <c r="K20" s="229">
        <v>0.53275426263205916</v>
      </c>
      <c r="L20" s="229">
        <v>0.8193944206394026</v>
      </c>
      <c r="M20" s="229">
        <v>0.58289226251974358</v>
      </c>
      <c r="N20" s="229">
        <v>0.51080595507417492</v>
      </c>
      <c r="O20" s="229">
        <v>0.38203737614177968</v>
      </c>
      <c r="P20" s="229">
        <v>0.34624750558328171</v>
      </c>
      <c r="Q20" s="229">
        <v>0.32230036555885178</v>
      </c>
      <c r="R20" s="229">
        <v>0.35633957159412111</v>
      </c>
      <c r="S20" s="229">
        <v>0.34664670633407962</v>
      </c>
      <c r="T20" s="229">
        <v>0.30644495997317273</v>
      </c>
      <c r="U20" s="229">
        <v>0.41217730411347953</v>
      </c>
      <c r="V20" s="229">
        <v>0.34438299775323927</v>
      </c>
      <c r="W20" s="229">
        <v>0.3842612821649119</v>
      </c>
      <c r="X20" s="229">
        <v>0.45429163507818371</v>
      </c>
      <c r="Y20" s="229">
        <v>0.54918358745850127</v>
      </c>
      <c r="DA20" s="73" t="s">
        <v>658</v>
      </c>
    </row>
    <row r="21" spans="1:105" ht="12" customHeight="1" x14ac:dyDescent="0.25">
      <c r="A21" s="46" t="s">
        <v>32</v>
      </c>
      <c r="B21" s="229">
        <v>1.2206798668855769</v>
      </c>
      <c r="C21" s="229">
        <v>1.388602925350011</v>
      </c>
      <c r="D21" s="229">
        <v>1.017456762041415</v>
      </c>
      <c r="E21" s="229">
        <v>2.587358688422579</v>
      </c>
      <c r="F21" s="229">
        <v>2.558227510124909</v>
      </c>
      <c r="G21" s="229">
        <v>2.9089569772529331</v>
      </c>
      <c r="H21" s="229">
        <v>5.363306880175406</v>
      </c>
      <c r="I21" s="229">
        <v>4.8256480508153308</v>
      </c>
      <c r="J21" s="229">
        <v>4.4504967817494041</v>
      </c>
      <c r="K21" s="229">
        <v>1.932257597372153</v>
      </c>
      <c r="L21" s="229">
        <v>1.4236422508858411</v>
      </c>
      <c r="M21" s="229">
        <v>0.58069513482272794</v>
      </c>
      <c r="N21" s="229">
        <v>0.45535242456456593</v>
      </c>
      <c r="O21" s="229">
        <v>0.64303224564320316</v>
      </c>
      <c r="P21" s="229">
        <v>0.33218082103658142</v>
      </c>
      <c r="Q21" s="229">
        <v>0.28262044688862997</v>
      </c>
      <c r="R21" s="229">
        <v>0.29634798172462018</v>
      </c>
      <c r="S21" s="229">
        <v>0.35999052384104291</v>
      </c>
      <c r="T21" s="229">
        <v>0.32329669121348981</v>
      </c>
      <c r="U21" s="229">
        <v>0.21307445598072319</v>
      </c>
      <c r="V21" s="229">
        <v>6.5337303347394682E-2</v>
      </c>
      <c r="W21" s="229">
        <v>3.7169748803790141E-3</v>
      </c>
      <c r="X21" s="229">
        <v>7.9930147021900946E-2</v>
      </c>
      <c r="Y21" s="229">
        <v>0.15073937661743769</v>
      </c>
      <c r="DA21" s="73" t="s">
        <v>659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0.2206190251648642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660</v>
      </c>
    </row>
    <row r="23" spans="1:105" ht="12" customHeight="1" x14ac:dyDescent="0.25">
      <c r="A23" s="46" t="s">
        <v>35</v>
      </c>
      <c r="B23" s="229">
        <v>10.291461537909679</v>
      </c>
      <c r="C23" s="229">
        <v>10.028184620185041</v>
      </c>
      <c r="D23" s="229">
        <v>7.847911163796315</v>
      </c>
      <c r="E23" s="229">
        <v>18.073487030334871</v>
      </c>
      <c r="F23" s="229">
        <v>19.107041228719559</v>
      </c>
      <c r="G23" s="229">
        <v>20.25247707303059</v>
      </c>
      <c r="H23" s="229">
        <v>36.44233894769819</v>
      </c>
      <c r="I23" s="229">
        <v>34.698824167198367</v>
      </c>
      <c r="J23" s="229">
        <v>36.028697045333523</v>
      </c>
      <c r="K23" s="229">
        <v>24.612678969191169</v>
      </c>
      <c r="L23" s="229">
        <v>29.998003315001231</v>
      </c>
      <c r="M23" s="229">
        <v>30.692536800129162</v>
      </c>
      <c r="N23" s="229">
        <v>27.660017405354559</v>
      </c>
      <c r="O23" s="229">
        <v>21.208298345458989</v>
      </c>
      <c r="P23" s="229">
        <v>21.2670530171164</v>
      </c>
      <c r="Q23" s="229">
        <v>23.497628199077599</v>
      </c>
      <c r="R23" s="229">
        <v>23.429241290617359</v>
      </c>
      <c r="S23" s="229">
        <v>25.693190220675291</v>
      </c>
      <c r="T23" s="229">
        <v>25.973815682448329</v>
      </c>
      <c r="U23" s="229">
        <v>23.210925635386111</v>
      </c>
      <c r="V23" s="229">
        <v>18.90674453244397</v>
      </c>
      <c r="W23" s="229">
        <v>23.88236440719708</v>
      </c>
      <c r="X23" s="229">
        <v>24.04290447612528</v>
      </c>
      <c r="Y23" s="229">
        <v>25.669201696041231</v>
      </c>
      <c r="DA23" s="73" t="s">
        <v>661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662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12.210320480342331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9.1072591127940253E-3</v>
      </c>
      <c r="S25" s="229">
        <v>0</v>
      </c>
      <c r="T25" s="229">
        <v>0</v>
      </c>
      <c r="U25" s="229">
        <v>0</v>
      </c>
      <c r="V25" s="229">
        <v>2.4412864626156998</v>
      </c>
      <c r="W25" s="229">
        <v>0.26467190134379098</v>
      </c>
      <c r="X25" s="229">
        <v>0.30830650446757318</v>
      </c>
      <c r="Y25" s="229">
        <v>0.30176497533575269</v>
      </c>
      <c r="DA25" s="73" t="s">
        <v>663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7.1510002711834666</v>
      </c>
      <c r="N26" s="229">
        <v>3.3558221401734039</v>
      </c>
      <c r="O26" s="229">
        <v>1.08797275316088</v>
      </c>
      <c r="P26" s="229">
        <v>1.1218919320339931</v>
      </c>
      <c r="Q26" s="229">
        <v>0.83601219545427652</v>
      </c>
      <c r="R26" s="229">
        <v>1.0801144980358399</v>
      </c>
      <c r="S26" s="229">
        <v>2.0318290713075972E-3</v>
      </c>
      <c r="T26" s="229">
        <v>0.78482214644761905</v>
      </c>
      <c r="U26" s="229">
        <v>4.4272102121774717</v>
      </c>
      <c r="V26" s="229">
        <v>5.6746149244901991</v>
      </c>
      <c r="W26" s="229">
        <v>5.686193988433156</v>
      </c>
      <c r="X26" s="229">
        <v>3.2721834679889858</v>
      </c>
      <c r="Y26" s="229">
        <v>1.8143709315443619</v>
      </c>
      <c r="DA26" s="73" t="s">
        <v>664</v>
      </c>
    </row>
    <row r="27" spans="1:105" ht="12" customHeight="1" x14ac:dyDescent="0.25">
      <c r="A27" s="57" t="s">
        <v>497</v>
      </c>
      <c r="B27" s="261">
        <v>9.3968793254698433</v>
      </c>
      <c r="C27" s="261">
        <v>6.5403173584896059</v>
      </c>
      <c r="D27" s="261">
        <v>6.5457906820982714</v>
      </c>
      <c r="E27" s="261">
        <v>13.053313804279091</v>
      </c>
      <c r="F27" s="261">
        <v>13.586199432288071</v>
      </c>
      <c r="G27" s="261">
        <v>22.873268339335802</v>
      </c>
      <c r="H27" s="261">
        <v>27.34315436713446</v>
      </c>
      <c r="I27" s="261">
        <v>27.197675721468631</v>
      </c>
      <c r="J27" s="261">
        <v>27.259377377678181</v>
      </c>
      <c r="K27" s="261">
        <v>14.99878248947784</v>
      </c>
      <c r="L27" s="261">
        <v>21.197682502366771</v>
      </c>
      <c r="M27" s="261">
        <v>23.319528934685941</v>
      </c>
      <c r="N27" s="261">
        <v>18.460115511030988</v>
      </c>
      <c r="O27" s="261">
        <v>13.566285289290789</v>
      </c>
      <c r="P27" s="261">
        <v>13.701763742911851</v>
      </c>
      <c r="Q27" s="261">
        <v>13.80290834547999</v>
      </c>
      <c r="R27" s="261">
        <v>13.9828824601226</v>
      </c>
      <c r="S27" s="261">
        <v>14.573849334901951</v>
      </c>
      <c r="T27" s="261">
        <v>14.572593661800189</v>
      </c>
      <c r="U27" s="261">
        <v>14.411764470587389</v>
      </c>
      <c r="V27" s="261">
        <v>13.528647042404311</v>
      </c>
      <c r="W27" s="261">
        <v>14.773669035235541</v>
      </c>
      <c r="X27" s="261">
        <v>14.3387771486525</v>
      </c>
      <c r="Y27" s="261">
        <v>20.627802733929599</v>
      </c>
      <c r="DA27" s="70" t="s">
        <v>665</v>
      </c>
    </row>
    <row r="28" spans="1:105" ht="12" customHeight="1" x14ac:dyDescent="0.25">
      <c r="A28" s="18" t="s">
        <v>31</v>
      </c>
      <c r="B28" s="295">
        <v>1.8729776608580351</v>
      </c>
      <c r="C28" s="295">
        <v>5.7140033236543708E-2</v>
      </c>
      <c r="D28" s="295">
        <v>5.5662396906290643E-2</v>
      </c>
      <c r="E28" s="295">
        <v>0.10856402194506901</v>
      </c>
      <c r="F28" s="295">
        <v>0.1677317289779639</v>
      </c>
      <c r="G28" s="295">
        <v>0.32322882741073672</v>
      </c>
      <c r="H28" s="295">
        <v>0.30552160453003879</v>
      </c>
      <c r="I28" s="295">
        <v>0.34575265068944422</v>
      </c>
      <c r="J28" s="295">
        <v>0.4433032687887411</v>
      </c>
      <c r="K28" s="295">
        <v>0.1757869627753765</v>
      </c>
      <c r="L28" s="295">
        <v>0.23313582771161651</v>
      </c>
      <c r="M28" s="295">
        <v>0.19087130284504239</v>
      </c>
      <c r="N28" s="295">
        <v>0.15298654395608799</v>
      </c>
      <c r="O28" s="295">
        <v>9.2666253340725188E-2</v>
      </c>
      <c r="P28" s="295">
        <v>6.8310114352210655E-2</v>
      </c>
      <c r="Q28" s="295">
        <v>4.2863783972487482E-2</v>
      </c>
      <c r="R28" s="295">
        <v>4.5452039520581522E-2</v>
      </c>
      <c r="S28" s="295">
        <v>3.0430272595409379E-2</v>
      </c>
      <c r="T28" s="295">
        <v>3.835258431609323E-2</v>
      </c>
      <c r="U28" s="295">
        <v>5.5868885177691417E-2</v>
      </c>
      <c r="V28" s="295">
        <v>2.743679048709469E-2</v>
      </c>
      <c r="W28" s="295">
        <v>7.0112118683158017E-2</v>
      </c>
      <c r="X28" s="295">
        <v>5.6174478143333012E-2</v>
      </c>
      <c r="Y28" s="295">
        <v>2.7673027424332409E-2</v>
      </c>
      <c r="DA28" s="122" t="s">
        <v>666</v>
      </c>
    </row>
    <row r="29" spans="1:105" ht="12" customHeight="1" x14ac:dyDescent="0.25">
      <c r="A29" s="18" t="s">
        <v>159</v>
      </c>
      <c r="B29" s="295">
        <v>7.4382626549834713E-2</v>
      </c>
      <c r="C29" s="295">
        <v>6.1837256275520641E-2</v>
      </c>
      <c r="D29" s="295">
        <v>5.5054627723725921E-2</v>
      </c>
      <c r="E29" s="295">
        <v>0.1436952696258692</v>
      </c>
      <c r="F29" s="295">
        <v>0.1233310154377954</v>
      </c>
      <c r="G29" s="295">
        <v>0.23748092783029071</v>
      </c>
      <c r="H29" s="295">
        <v>0.2696290305581262</v>
      </c>
      <c r="I29" s="295">
        <v>0.2113043299857772</v>
      </c>
      <c r="J29" s="295">
        <v>0.22358771173211711</v>
      </c>
      <c r="K29" s="295">
        <v>0.13566362202421359</v>
      </c>
      <c r="L29" s="295">
        <v>0.13721438707008879</v>
      </c>
      <c r="M29" s="295">
        <v>0.12198750686081</v>
      </c>
      <c r="N29" s="295">
        <v>0.10965511871056979</v>
      </c>
      <c r="O29" s="295">
        <v>7.9178838121562373E-2</v>
      </c>
      <c r="P29" s="295">
        <v>6.6551319451653781E-2</v>
      </c>
      <c r="Q29" s="295">
        <v>6.3026352623354306E-2</v>
      </c>
      <c r="R29" s="295">
        <v>7.2821163807016059E-2</v>
      </c>
      <c r="S29" s="295">
        <v>6.825586322306551E-2</v>
      </c>
      <c r="T29" s="295">
        <v>7.2995332941146393E-2</v>
      </c>
      <c r="U29" s="295">
        <v>9.9493674361674653E-2</v>
      </c>
      <c r="V29" s="295">
        <v>8.2058411519315505E-2</v>
      </c>
      <c r="W29" s="295">
        <v>9.7821431042298471E-2</v>
      </c>
      <c r="X29" s="295">
        <v>0.10402462390745359</v>
      </c>
      <c r="Y29" s="295">
        <v>8.0206833463345756E-2</v>
      </c>
      <c r="DA29" s="122" t="s">
        <v>667</v>
      </c>
    </row>
    <row r="30" spans="1:105" ht="12" customHeight="1" x14ac:dyDescent="0.25">
      <c r="A30" s="18" t="s">
        <v>32</v>
      </c>
      <c r="B30" s="295">
        <v>0.37558709533237689</v>
      </c>
      <c r="C30" s="295">
        <v>0.32564105820942763</v>
      </c>
      <c r="D30" s="295">
        <v>0.28231843246643828</v>
      </c>
      <c r="E30" s="295">
        <v>0.47544657527113959</v>
      </c>
      <c r="F30" s="295">
        <v>0.47869598608071751</v>
      </c>
      <c r="G30" s="295">
        <v>1.055492082467314</v>
      </c>
      <c r="H30" s="295">
        <v>1.079434167168444</v>
      </c>
      <c r="I30" s="295">
        <v>0.86311475502949786</v>
      </c>
      <c r="J30" s="295">
        <v>0.90239823649846695</v>
      </c>
      <c r="K30" s="295">
        <v>0.5075327930983784</v>
      </c>
      <c r="L30" s="295">
        <v>0.24590656667353281</v>
      </c>
      <c r="M30" s="295">
        <v>0.1253539035948929</v>
      </c>
      <c r="N30" s="295">
        <v>0.1008284802452353</v>
      </c>
      <c r="O30" s="295">
        <v>0.13746705630489139</v>
      </c>
      <c r="P30" s="295">
        <v>6.5857794301148714E-2</v>
      </c>
      <c r="Q30" s="295">
        <v>5.7006918490380733E-2</v>
      </c>
      <c r="R30" s="295">
        <v>6.2468078292365947E-2</v>
      </c>
      <c r="S30" s="295">
        <v>7.3115013486798969E-2</v>
      </c>
      <c r="T30" s="295">
        <v>7.9434008830731359E-2</v>
      </c>
      <c r="U30" s="295">
        <v>5.3052443809426947E-2</v>
      </c>
      <c r="V30" s="295">
        <v>1.605850901057735E-2</v>
      </c>
      <c r="W30" s="295">
        <v>9.7602203078189884E-4</v>
      </c>
      <c r="X30" s="295">
        <v>1.8878810890841861E-2</v>
      </c>
      <c r="Y30" s="295">
        <v>2.270822278357781E-2</v>
      </c>
      <c r="DA30" s="122" t="s">
        <v>668</v>
      </c>
    </row>
    <row r="31" spans="1:105" ht="12" customHeight="1" x14ac:dyDescent="0.25">
      <c r="A31" s="18" t="s">
        <v>35</v>
      </c>
      <c r="B31" s="295">
        <v>3.1358066807139209</v>
      </c>
      <c r="C31" s="295">
        <v>2.3288780499131452</v>
      </c>
      <c r="D31" s="295">
        <v>2.1564564660068801</v>
      </c>
      <c r="E31" s="295">
        <v>3.288897819585765</v>
      </c>
      <c r="F31" s="295">
        <v>3.5406044189697869</v>
      </c>
      <c r="G31" s="295">
        <v>7.2771139626266299</v>
      </c>
      <c r="H31" s="295">
        <v>7.2632852706642526</v>
      </c>
      <c r="I31" s="295">
        <v>6.1459779832796499</v>
      </c>
      <c r="J31" s="295">
        <v>7.23438551594049</v>
      </c>
      <c r="K31" s="295">
        <v>6.4020832510386327</v>
      </c>
      <c r="L31" s="295">
        <v>5.1312709998182839</v>
      </c>
      <c r="M31" s="295">
        <v>6.5612382159594693</v>
      </c>
      <c r="N31" s="295">
        <v>6.0652870897843494</v>
      </c>
      <c r="O31" s="295">
        <v>4.4898832746979878</v>
      </c>
      <c r="P31" s="295">
        <v>4.175449987160663</v>
      </c>
      <c r="Q31" s="295">
        <v>4.693657116201166</v>
      </c>
      <c r="R31" s="295">
        <v>4.8907756632943373</v>
      </c>
      <c r="S31" s="295">
        <v>5.1676949961316963</v>
      </c>
      <c r="T31" s="295">
        <v>6.3198143489877623</v>
      </c>
      <c r="U31" s="295">
        <v>5.7230799275576683</v>
      </c>
      <c r="V31" s="295">
        <v>4.6017615935268346</v>
      </c>
      <c r="W31" s="295">
        <v>6.2102725516630786</v>
      </c>
      <c r="X31" s="295">
        <v>5.6235984248538919</v>
      </c>
      <c r="Y31" s="295">
        <v>3.829412399268243</v>
      </c>
      <c r="DA31" s="122" t="s">
        <v>669</v>
      </c>
    </row>
    <row r="32" spans="1:105" ht="12" customHeight="1" x14ac:dyDescent="0.25">
      <c r="A32" s="47" t="s">
        <v>40</v>
      </c>
      <c r="B32" s="296">
        <v>3.9381252620156748</v>
      </c>
      <c r="C32" s="296">
        <v>3.766820960854969</v>
      </c>
      <c r="D32" s="296">
        <v>3.996298758994937</v>
      </c>
      <c r="E32" s="296">
        <v>9.036710117851241</v>
      </c>
      <c r="F32" s="296">
        <v>9.2758362828218104</v>
      </c>
      <c r="G32" s="296">
        <v>13.979952539000831</v>
      </c>
      <c r="H32" s="296">
        <v>18.42528429421359</v>
      </c>
      <c r="I32" s="296">
        <v>19.631526002484261</v>
      </c>
      <c r="J32" s="296">
        <v>18.455702644718361</v>
      </c>
      <c r="K32" s="296">
        <v>7.7777158605412424</v>
      </c>
      <c r="L32" s="296">
        <v>15.45015472109325</v>
      </c>
      <c r="M32" s="296">
        <v>16.320078005425721</v>
      </c>
      <c r="N32" s="296">
        <v>12.03135827833475</v>
      </c>
      <c r="O32" s="296">
        <v>8.7670898668256214</v>
      </c>
      <c r="P32" s="296">
        <v>9.3255945276461762</v>
      </c>
      <c r="Q32" s="296">
        <v>8.9463541741925976</v>
      </c>
      <c r="R32" s="296">
        <v>8.9113655152083009</v>
      </c>
      <c r="S32" s="296">
        <v>9.2343531894649775</v>
      </c>
      <c r="T32" s="296">
        <v>8.0619973867244568</v>
      </c>
      <c r="U32" s="296">
        <v>8.4802695396809309</v>
      </c>
      <c r="V32" s="296">
        <v>8.8013317378604921</v>
      </c>
      <c r="W32" s="296">
        <v>8.3944869118162249</v>
      </c>
      <c r="X32" s="296">
        <v>8.5361008108569809</v>
      </c>
      <c r="Y32" s="296">
        <v>16.6678022509901</v>
      </c>
      <c r="DA32" s="123" t="s">
        <v>670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323.49542845128042</v>
      </c>
      <c r="C34" s="223">
        <v>303.07746027282968</v>
      </c>
      <c r="D34" s="223">
        <v>316.92637528054189</v>
      </c>
      <c r="E34" s="223">
        <v>289.19122533895722</v>
      </c>
      <c r="F34" s="223">
        <v>305.99192917451683</v>
      </c>
      <c r="G34" s="223">
        <v>314.4261781023792</v>
      </c>
      <c r="H34" s="223">
        <v>312.99769706852248</v>
      </c>
      <c r="I34" s="223">
        <v>290.77722968345267</v>
      </c>
      <c r="J34" s="223">
        <v>259.27675893134432</v>
      </c>
      <c r="K34" s="223">
        <v>249.0318583498493</v>
      </c>
      <c r="L34" s="223">
        <v>235.062997169683</v>
      </c>
      <c r="M34" s="223">
        <v>232.85773041177171</v>
      </c>
      <c r="N34" s="223">
        <v>239.25486922357851</v>
      </c>
      <c r="O34" s="223">
        <v>239.84514833497039</v>
      </c>
      <c r="P34" s="223">
        <v>249.76747558846461</v>
      </c>
      <c r="Q34" s="223">
        <v>297.92397666621548</v>
      </c>
      <c r="R34" s="223">
        <v>301.88342014822001</v>
      </c>
      <c r="S34" s="223">
        <v>317.71062359163551</v>
      </c>
      <c r="T34" s="223">
        <v>295.76716424491138</v>
      </c>
      <c r="U34" s="223">
        <v>302.06314017770961</v>
      </c>
      <c r="V34" s="223">
        <v>295.26175616444118</v>
      </c>
      <c r="W34" s="223">
        <v>335.8697416987751</v>
      </c>
      <c r="X34" s="223">
        <v>296.26699969647842</v>
      </c>
      <c r="Y34" s="223">
        <v>158.1872878746891</v>
      </c>
      <c r="DA34" s="89" t="s">
        <v>671</v>
      </c>
    </row>
    <row r="35" spans="1:105" ht="12" customHeight="1" x14ac:dyDescent="0.25">
      <c r="A35" s="55" t="s">
        <v>91</v>
      </c>
      <c r="B35" s="259">
        <v>0.31830963172939108</v>
      </c>
      <c r="C35" s="259">
        <v>0.29628790250658682</v>
      </c>
      <c r="D35" s="259">
        <v>0.30985813566735659</v>
      </c>
      <c r="E35" s="259">
        <v>0.28154150031778002</v>
      </c>
      <c r="F35" s="259">
        <v>0.29798642222134131</v>
      </c>
      <c r="G35" s="259">
        <v>0.30770295190086627</v>
      </c>
      <c r="H35" s="259">
        <v>0.30487942019354108</v>
      </c>
      <c r="I35" s="259">
        <v>0.28272325329981268</v>
      </c>
      <c r="J35" s="259">
        <v>0.252448452007971</v>
      </c>
      <c r="K35" s="259">
        <v>0.24386161904079939</v>
      </c>
      <c r="L35" s="259">
        <v>0.22838336110711649</v>
      </c>
      <c r="M35" s="259">
        <v>0.2263482119960388</v>
      </c>
      <c r="N35" s="259">
        <v>0.23296104534603909</v>
      </c>
      <c r="O35" s="259">
        <v>0.23367455907270221</v>
      </c>
      <c r="P35" s="259">
        <v>0.23935682131230249</v>
      </c>
      <c r="Q35" s="259">
        <v>0.28668817578293598</v>
      </c>
      <c r="R35" s="259">
        <v>0.29126714292246708</v>
      </c>
      <c r="S35" s="259">
        <v>0.30967282830287568</v>
      </c>
      <c r="T35" s="259">
        <v>0.28903378177261208</v>
      </c>
      <c r="U35" s="259">
        <v>0.29366287154781151</v>
      </c>
      <c r="V35" s="259">
        <v>0.28509580102011689</v>
      </c>
      <c r="W35" s="259">
        <v>0.32355731333719773</v>
      </c>
      <c r="X35" s="259">
        <v>0.28815018174356649</v>
      </c>
      <c r="Y35" s="259">
        <v>0.15322246143381049</v>
      </c>
      <c r="DA35" s="67" t="s">
        <v>672</v>
      </c>
    </row>
    <row r="36" spans="1:105" ht="12" customHeight="1" x14ac:dyDescent="0.25">
      <c r="A36" s="173" t="s">
        <v>92</v>
      </c>
      <c r="B36" s="224">
        <v>3.8384289233310977E-2</v>
      </c>
      <c r="C36" s="224">
        <v>3.5728735207775253E-2</v>
      </c>
      <c r="D36" s="224">
        <v>3.7365141092751068E-2</v>
      </c>
      <c r="E36" s="224">
        <v>3.3950497572644261E-2</v>
      </c>
      <c r="F36" s="224">
        <v>3.5933556128981442E-2</v>
      </c>
      <c r="G36" s="224">
        <v>3.7105252013697902E-2</v>
      </c>
      <c r="H36" s="224">
        <v>3.6764768261683997E-2</v>
      </c>
      <c r="I36" s="224">
        <v>3.4093002680071351E-2</v>
      </c>
      <c r="J36" s="224">
        <v>3.0442228046097971E-2</v>
      </c>
      <c r="K36" s="224">
        <v>2.9406759912698071E-2</v>
      </c>
      <c r="L36" s="224">
        <v>2.7540269332044311E-2</v>
      </c>
      <c r="M36" s="224">
        <v>2.7294854979710358E-2</v>
      </c>
      <c r="N36" s="224">
        <v>2.80922826496776E-2</v>
      </c>
      <c r="O36" s="224">
        <v>2.817832376978879E-2</v>
      </c>
      <c r="P36" s="224">
        <v>2.9364064526005169E-2</v>
      </c>
      <c r="Q36" s="224">
        <v>3.5008058100545948E-2</v>
      </c>
      <c r="R36" s="224">
        <v>3.5485624862818227E-2</v>
      </c>
      <c r="S36" s="224">
        <v>3.734279526728343E-2</v>
      </c>
      <c r="T36" s="224">
        <v>3.4853976040503297E-2</v>
      </c>
      <c r="U36" s="224">
        <v>3.5554609735178398E-2</v>
      </c>
      <c r="V36" s="224">
        <v>3.4700748813513552E-2</v>
      </c>
      <c r="W36" s="224">
        <v>3.9577948713344101E-2</v>
      </c>
      <c r="X36" s="224">
        <v>3.487552123265427E-2</v>
      </c>
      <c r="Y36" s="224">
        <v>1.8476774468814069E-2</v>
      </c>
      <c r="DA36" s="177" t="s">
        <v>673</v>
      </c>
    </row>
    <row r="37" spans="1:105" ht="12" customHeight="1" x14ac:dyDescent="0.25">
      <c r="A37" s="173" t="s">
        <v>93</v>
      </c>
      <c r="B37" s="224">
        <v>6.1677952908134772</v>
      </c>
      <c r="C37" s="224">
        <v>5.7410865008279659</v>
      </c>
      <c r="D37" s="224">
        <v>6.0040330529932282</v>
      </c>
      <c r="E37" s="224">
        <v>5.4553496555983294</v>
      </c>
      <c r="F37" s="224">
        <v>5.7739982347302652</v>
      </c>
      <c r="G37" s="224">
        <v>5.9622726695151114</v>
      </c>
      <c r="H37" s="224">
        <v>5.9075618978891136</v>
      </c>
      <c r="I37" s="224">
        <v>5.478248147352681</v>
      </c>
      <c r="J37" s="224">
        <v>4.8916219248798329</v>
      </c>
      <c r="K37" s="224">
        <v>4.7252373023028227</v>
      </c>
      <c r="L37" s="224">
        <v>4.425319496251241</v>
      </c>
      <c r="M37" s="224">
        <v>4.3858849901848984</v>
      </c>
      <c r="N37" s="224">
        <v>4.5140199830642223</v>
      </c>
      <c r="O37" s="224">
        <v>4.5278455358108793</v>
      </c>
      <c r="P37" s="224">
        <v>4.626575492086749</v>
      </c>
      <c r="Q37" s="224">
        <v>5.5297259251606272</v>
      </c>
      <c r="R37" s="224">
        <v>5.6077362225165359</v>
      </c>
      <c r="S37" s="224">
        <v>5.9884029378958834</v>
      </c>
      <c r="T37" s="224">
        <v>5.6005254645221658</v>
      </c>
      <c r="U37" s="224">
        <v>5.6771406094274841</v>
      </c>
      <c r="V37" s="224">
        <v>5.5004117573883189</v>
      </c>
      <c r="W37" s="224">
        <v>6.2313943279318549</v>
      </c>
      <c r="X37" s="224">
        <v>5.5408178332680968</v>
      </c>
      <c r="Y37" s="224">
        <v>2.9592277797177</v>
      </c>
      <c r="DA37" s="177" t="s">
        <v>674</v>
      </c>
    </row>
    <row r="38" spans="1:105" ht="12" customHeight="1" x14ac:dyDescent="0.25">
      <c r="A38" s="173" t="s">
        <v>94</v>
      </c>
      <c r="B38" s="224">
        <v>0.1052462207862541</v>
      </c>
      <c r="C38" s="224">
        <v>9.7964933810154198E-2</v>
      </c>
      <c r="D38" s="224">
        <v>0.1024518095217051</v>
      </c>
      <c r="E38" s="224">
        <v>9.3089168373419046E-2</v>
      </c>
      <c r="F38" s="224">
        <v>9.8526534098331536E-2</v>
      </c>
      <c r="G38" s="224">
        <v>0.1017392173664171</v>
      </c>
      <c r="H38" s="224">
        <v>0.100805641967358</v>
      </c>
      <c r="I38" s="224">
        <v>9.3479904382838819E-2</v>
      </c>
      <c r="J38" s="224">
        <v>8.3469813253300024E-2</v>
      </c>
      <c r="K38" s="224">
        <v>8.0630654056615958E-2</v>
      </c>
      <c r="L38" s="224">
        <v>7.5512907091108222E-2</v>
      </c>
      <c r="M38" s="224">
        <v>7.4840003316523337E-2</v>
      </c>
      <c r="N38" s="224">
        <v>7.7026477269559426E-2</v>
      </c>
      <c r="O38" s="224">
        <v>7.7262394174751448E-2</v>
      </c>
      <c r="P38" s="224">
        <v>8.0513587199727676E-2</v>
      </c>
      <c r="Q38" s="224">
        <v>9.5988902901205361E-2</v>
      </c>
      <c r="R38" s="224">
        <v>9.7298347413692657E-2</v>
      </c>
      <c r="S38" s="224">
        <v>0.1023905393060051</v>
      </c>
      <c r="T38" s="224">
        <v>9.5566423943424447E-2</v>
      </c>
      <c r="U38" s="224">
        <v>9.7487497642923165E-2</v>
      </c>
      <c r="V38" s="224">
        <v>9.5146288859921754E-2</v>
      </c>
      <c r="W38" s="224">
        <v>0.1085191262298215</v>
      </c>
      <c r="X38" s="224">
        <v>9.5625498895580557E-2</v>
      </c>
      <c r="Y38" s="224">
        <v>5.0661630682874263E-2</v>
      </c>
      <c r="DA38" s="177" t="s">
        <v>675</v>
      </c>
    </row>
    <row r="39" spans="1:105" ht="12" customHeight="1" x14ac:dyDescent="0.25">
      <c r="A39" s="56" t="s">
        <v>95</v>
      </c>
      <c r="B39" s="260">
        <v>0.95995092999013742</v>
      </c>
      <c r="C39" s="260">
        <v>0.87184701106754225</v>
      </c>
      <c r="D39" s="260">
        <v>0.91523504585430593</v>
      </c>
      <c r="E39" s="260">
        <v>0.80963097045277932</v>
      </c>
      <c r="F39" s="260">
        <v>0.8593017287061594</v>
      </c>
      <c r="G39" s="260">
        <v>0.90180695812990608</v>
      </c>
      <c r="H39" s="260">
        <v>0.87299065433118361</v>
      </c>
      <c r="I39" s="260">
        <v>0.80244891481945013</v>
      </c>
      <c r="J39" s="260">
        <v>0.71862092410501877</v>
      </c>
      <c r="K39" s="260">
        <v>0.7286134627093348</v>
      </c>
      <c r="L39" s="260">
        <v>0.64744857580173032</v>
      </c>
      <c r="M39" s="260">
        <v>0.64216493041252243</v>
      </c>
      <c r="N39" s="260">
        <v>0.66928915530111266</v>
      </c>
      <c r="O39" s="260">
        <v>0.67714907827533688</v>
      </c>
      <c r="P39" s="260">
        <v>0.69975005345989039</v>
      </c>
      <c r="Q39" s="260">
        <v>0.84721814371243553</v>
      </c>
      <c r="R39" s="260">
        <v>0.85894902553829544</v>
      </c>
      <c r="S39" s="260">
        <v>0.90755095384297091</v>
      </c>
      <c r="T39" s="260">
        <v>0.86019637714885799</v>
      </c>
      <c r="U39" s="260">
        <v>0.87225007212614347</v>
      </c>
      <c r="V39" s="260">
        <v>0.84281014907103413</v>
      </c>
      <c r="W39" s="260">
        <v>0.98252956504875699</v>
      </c>
      <c r="X39" s="260">
        <v>0.86061326101107805</v>
      </c>
      <c r="Y39" s="260">
        <v>0.42259722838047592</v>
      </c>
      <c r="DA39" s="68" t="s">
        <v>676</v>
      </c>
    </row>
    <row r="40" spans="1:105" ht="12" customHeight="1" x14ac:dyDescent="0.25">
      <c r="A40" s="37" t="s">
        <v>159</v>
      </c>
      <c r="B40" s="226">
        <v>9.7321130919062367E-3</v>
      </c>
      <c r="C40" s="226">
        <v>8.5284795788170015E-3</v>
      </c>
      <c r="D40" s="226">
        <v>7.9051880920163915E-3</v>
      </c>
      <c r="E40" s="226">
        <v>9.084649389333059E-3</v>
      </c>
      <c r="F40" s="226">
        <v>7.9745135633897419E-3</v>
      </c>
      <c r="G40" s="226">
        <v>9.7039831315926129E-3</v>
      </c>
      <c r="H40" s="226">
        <v>8.8294729443788994E-3</v>
      </c>
      <c r="I40" s="226">
        <v>6.3514870758219636E-3</v>
      </c>
      <c r="J40" s="226">
        <v>6.037119009661693E-3</v>
      </c>
      <c r="K40" s="226">
        <v>6.7274136792399349E-3</v>
      </c>
      <c r="L40" s="226">
        <v>4.1742616832168618E-3</v>
      </c>
      <c r="M40" s="226">
        <v>3.3155273959674168E-3</v>
      </c>
      <c r="N40" s="226">
        <v>3.9254367494074138E-3</v>
      </c>
      <c r="O40" s="226">
        <v>3.915025084636461E-3</v>
      </c>
      <c r="P40" s="226">
        <v>3.3420215658544342E-3</v>
      </c>
      <c r="Q40" s="226">
        <v>3.794597088847702E-3</v>
      </c>
      <c r="R40" s="226">
        <v>4.3901785447299866E-3</v>
      </c>
      <c r="S40" s="226">
        <v>4.1689187929096769E-3</v>
      </c>
      <c r="T40" s="226">
        <v>4.2315944314889617E-3</v>
      </c>
      <c r="U40" s="226">
        <v>5.9101790549221846E-3</v>
      </c>
      <c r="V40" s="226">
        <v>4.9943372800512493E-3</v>
      </c>
      <c r="W40" s="226">
        <v>6.3680279467990099E-3</v>
      </c>
      <c r="X40" s="226">
        <v>6.1135339655164289E-3</v>
      </c>
      <c r="Y40" s="226">
        <v>1.6030640644347561E-3</v>
      </c>
      <c r="DA40" s="69" t="s">
        <v>677</v>
      </c>
    </row>
    <row r="41" spans="1:105" ht="12" customHeight="1" x14ac:dyDescent="0.25">
      <c r="A41" s="37" t="s">
        <v>35</v>
      </c>
      <c r="B41" s="226">
        <v>0.42034963561003169</v>
      </c>
      <c r="C41" s="226">
        <v>0.32907425510312899</v>
      </c>
      <c r="D41" s="226">
        <v>0.31723772711616671</v>
      </c>
      <c r="E41" s="226">
        <v>0.21303052480510201</v>
      </c>
      <c r="F41" s="226">
        <v>0.23454979511505031</v>
      </c>
      <c r="G41" s="226">
        <v>0.3046535401923216</v>
      </c>
      <c r="H41" s="226">
        <v>0.24368398530143809</v>
      </c>
      <c r="I41" s="226">
        <v>0.18927087041040669</v>
      </c>
      <c r="J41" s="226">
        <v>0.20012862489637079</v>
      </c>
      <c r="K41" s="226">
        <v>0.32526085583101561</v>
      </c>
      <c r="L41" s="226">
        <v>0.15993029203579889</v>
      </c>
      <c r="M41" s="226">
        <v>0.1827043250265567</v>
      </c>
      <c r="N41" s="226">
        <v>0.22245193811201119</v>
      </c>
      <c r="O41" s="226">
        <v>0.22745015239310509</v>
      </c>
      <c r="P41" s="226">
        <v>0.21482341737833929</v>
      </c>
      <c r="Q41" s="226">
        <v>0.2895213608219222</v>
      </c>
      <c r="R41" s="226">
        <v>0.30208423912810461</v>
      </c>
      <c r="S41" s="226">
        <v>0.32337474720003689</v>
      </c>
      <c r="T41" s="226">
        <v>0.37535224768881681</v>
      </c>
      <c r="U41" s="226">
        <v>0.34830582441597752</v>
      </c>
      <c r="V41" s="226">
        <v>0.28694894643118629</v>
      </c>
      <c r="W41" s="226">
        <v>0.41419739811660522</v>
      </c>
      <c r="X41" s="226">
        <v>0.33860723448944008</v>
      </c>
      <c r="Y41" s="226">
        <v>7.84146853371126E-2</v>
      </c>
      <c r="DA41" s="69" t="s">
        <v>678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679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680</v>
      </c>
    </row>
    <row r="44" spans="1:105" ht="12" customHeight="1" x14ac:dyDescent="0.25">
      <c r="A44" s="37" t="s">
        <v>40</v>
      </c>
      <c r="B44" s="226">
        <v>0.52986918128819949</v>
      </c>
      <c r="C44" s="226">
        <v>0.53424427638559613</v>
      </c>
      <c r="D44" s="226">
        <v>0.59009213064612276</v>
      </c>
      <c r="E44" s="226">
        <v>0.58751579625834427</v>
      </c>
      <c r="F44" s="226">
        <v>0.6167774200277194</v>
      </c>
      <c r="G44" s="226">
        <v>0.58744943480599188</v>
      </c>
      <c r="H44" s="226">
        <v>0.62047719608536667</v>
      </c>
      <c r="I44" s="226">
        <v>0.60682655733322144</v>
      </c>
      <c r="J44" s="226">
        <v>0.51245518019898628</v>
      </c>
      <c r="K44" s="226">
        <v>0.39662519319907918</v>
      </c>
      <c r="L44" s="226">
        <v>0.48334402208271449</v>
      </c>
      <c r="M44" s="226">
        <v>0.45614507798999832</v>
      </c>
      <c r="N44" s="226">
        <v>0.44291178043969409</v>
      </c>
      <c r="O44" s="226">
        <v>0.44578390079759528</v>
      </c>
      <c r="P44" s="226">
        <v>0.48158461451569667</v>
      </c>
      <c r="Q44" s="226">
        <v>0.55390218580166561</v>
      </c>
      <c r="R44" s="226">
        <v>0.55247460786546077</v>
      </c>
      <c r="S44" s="226">
        <v>0.58000728785002431</v>
      </c>
      <c r="T44" s="226">
        <v>0.48061253502855222</v>
      </c>
      <c r="U44" s="226">
        <v>0.51803406865524382</v>
      </c>
      <c r="V44" s="226">
        <v>0.55086686535979656</v>
      </c>
      <c r="W44" s="226">
        <v>0.5619641389853528</v>
      </c>
      <c r="X44" s="226">
        <v>0.51589249255612146</v>
      </c>
      <c r="Y44" s="226">
        <v>0.34257947897892849</v>
      </c>
      <c r="DA44" s="69" t="s">
        <v>681</v>
      </c>
    </row>
    <row r="45" spans="1:105" ht="12" customHeight="1" x14ac:dyDescent="0.25">
      <c r="A45" s="57" t="s">
        <v>515</v>
      </c>
      <c r="B45" s="261">
        <v>272.36107333715051</v>
      </c>
      <c r="C45" s="261">
        <v>257.19843709215093</v>
      </c>
      <c r="D45" s="261">
        <v>268.46150404869252</v>
      </c>
      <c r="E45" s="261">
        <v>246.79077472680029</v>
      </c>
      <c r="F45" s="261">
        <v>260.94031068001232</v>
      </c>
      <c r="G45" s="261">
        <v>266.18802994283988</v>
      </c>
      <c r="H45" s="261">
        <v>267.35735093501029</v>
      </c>
      <c r="I45" s="261">
        <v>249.01069345709129</v>
      </c>
      <c r="J45" s="261">
        <v>221.7564901318971</v>
      </c>
      <c r="K45" s="261">
        <v>210.64711801336981</v>
      </c>
      <c r="L45" s="261">
        <v>201.21105405763291</v>
      </c>
      <c r="M45" s="261">
        <v>198.8804638505575</v>
      </c>
      <c r="N45" s="261">
        <v>203.84450791411919</v>
      </c>
      <c r="O45" s="261">
        <v>204.0810758290767</v>
      </c>
      <c r="P45" s="261">
        <v>212.94668528982211</v>
      </c>
      <c r="Q45" s="261">
        <v>253.2137268397104</v>
      </c>
      <c r="R45" s="261">
        <v>256.53572048575262</v>
      </c>
      <c r="S45" s="261">
        <v>269.78122623185482</v>
      </c>
      <c r="T45" s="261">
        <v>250.2851968156366</v>
      </c>
      <c r="U45" s="261">
        <v>255.57999751776049</v>
      </c>
      <c r="V45" s="261">
        <v>250.06538078324201</v>
      </c>
      <c r="W45" s="261">
        <v>283.4162624372039</v>
      </c>
      <c r="X45" s="261">
        <v>250.47953378283569</v>
      </c>
      <c r="Y45" s="261">
        <v>136.20446130930719</v>
      </c>
      <c r="DA45" s="70" t="s">
        <v>682</v>
      </c>
    </row>
    <row r="46" spans="1:105" ht="12" customHeight="1" x14ac:dyDescent="0.25">
      <c r="A46" s="57" t="s">
        <v>517</v>
      </c>
      <c r="B46" s="294">
        <v>33.036540219709103</v>
      </c>
      <c r="C46" s="294">
        <v>29.449483064712169</v>
      </c>
      <c r="D46" s="294">
        <v>30.960270196031871</v>
      </c>
      <c r="E46" s="294">
        <v>27.27370516848363</v>
      </c>
      <c r="F46" s="294">
        <v>28.962181372413731</v>
      </c>
      <c r="G46" s="294">
        <v>30.482555556071549</v>
      </c>
      <c r="H46" s="294">
        <v>29.370353607942391</v>
      </c>
      <c r="I46" s="294">
        <v>26.956114279276491</v>
      </c>
      <c r="J46" s="294">
        <v>24.167831367766009</v>
      </c>
      <c r="K46" s="294">
        <v>24.673736847704902</v>
      </c>
      <c r="L46" s="294">
        <v>21.857571041953719</v>
      </c>
      <c r="M46" s="294">
        <v>21.728189812051109</v>
      </c>
      <c r="N46" s="294">
        <v>22.66580235360853</v>
      </c>
      <c r="O46" s="294">
        <v>22.926253275771511</v>
      </c>
      <c r="P46" s="294">
        <v>23.6990228014593</v>
      </c>
      <c r="Q46" s="294">
        <v>28.712832512548161</v>
      </c>
      <c r="R46" s="294">
        <v>29.111080451024559</v>
      </c>
      <c r="S46" s="294">
        <v>30.758641252919809</v>
      </c>
      <c r="T46" s="294">
        <v>29.167739859171601</v>
      </c>
      <c r="U46" s="294">
        <v>29.578110729094771</v>
      </c>
      <c r="V46" s="294">
        <v>28.575795833307911</v>
      </c>
      <c r="W46" s="294">
        <v>33.33408065177251</v>
      </c>
      <c r="X46" s="294">
        <v>29.190790431023132</v>
      </c>
      <c r="Y46" s="294">
        <v>14.3072950257346</v>
      </c>
      <c r="DA46" s="70" t="s">
        <v>683</v>
      </c>
    </row>
    <row r="47" spans="1:105" ht="12" customHeight="1" x14ac:dyDescent="0.25">
      <c r="A47" s="60" t="s">
        <v>519</v>
      </c>
      <c r="B47" s="262">
        <v>19.19130191211508</v>
      </c>
      <c r="C47" s="262">
        <v>12.488390198093359</v>
      </c>
      <c r="D47" s="262">
        <v>12.058582780190269</v>
      </c>
      <c r="E47" s="262">
        <v>8.3923259920684661</v>
      </c>
      <c r="F47" s="262">
        <v>9.1885534242291271</v>
      </c>
      <c r="G47" s="262">
        <v>11.85186956842529</v>
      </c>
      <c r="H47" s="262">
        <v>9.5790337118599922</v>
      </c>
      <c r="I47" s="262">
        <v>7.4989494899399149</v>
      </c>
      <c r="J47" s="262">
        <v>7.8052305969784266</v>
      </c>
      <c r="K47" s="262">
        <v>11.87901070551014</v>
      </c>
      <c r="L47" s="262">
        <v>5.9264495909287316</v>
      </c>
      <c r="M47" s="262">
        <v>6.5218040551792029</v>
      </c>
      <c r="N47" s="262">
        <v>7.893392689149346</v>
      </c>
      <c r="O47" s="262">
        <v>8.1103682717195493</v>
      </c>
      <c r="P47" s="262">
        <v>7.5691667117875214</v>
      </c>
      <c r="Q47" s="262">
        <v>10.10261192917041</v>
      </c>
      <c r="R47" s="262">
        <v>10.558433728752091</v>
      </c>
      <c r="S47" s="262">
        <v>11.26920161137709</v>
      </c>
      <c r="T47" s="262">
        <v>13.0312683443094</v>
      </c>
      <c r="U47" s="262">
        <v>12.17355544586311</v>
      </c>
      <c r="V47" s="262">
        <v>9.985240693980618</v>
      </c>
      <c r="W47" s="262">
        <v>14.393457095000819</v>
      </c>
      <c r="X47" s="262">
        <v>11.81305122184453</v>
      </c>
      <c r="Y47" s="262">
        <v>2.7466277403494339</v>
      </c>
      <c r="DA47" s="72" t="s">
        <v>684</v>
      </c>
    </row>
    <row r="48" spans="1:105" ht="12" customHeight="1" x14ac:dyDescent="0.25">
      <c r="A48" s="59" t="s">
        <v>31</v>
      </c>
      <c r="B48" s="297">
        <v>6.5848139238990706</v>
      </c>
      <c r="C48" s="297">
        <v>0.25728788816836418</v>
      </c>
      <c r="D48" s="297">
        <v>0.26327191498661118</v>
      </c>
      <c r="E48" s="297">
        <v>0.22683459317923971</v>
      </c>
      <c r="F48" s="297">
        <v>0.35755965314504529</v>
      </c>
      <c r="G48" s="297">
        <v>0.43075788482433192</v>
      </c>
      <c r="H48" s="297">
        <v>0.32817272796801927</v>
      </c>
      <c r="I48" s="297">
        <v>0.3426817813328995</v>
      </c>
      <c r="J48" s="297">
        <v>0.39302726898079587</v>
      </c>
      <c r="K48" s="297">
        <v>0.28917822255371167</v>
      </c>
      <c r="L48" s="297">
        <v>0.2403933975359045</v>
      </c>
      <c r="M48" s="297">
        <v>0.17784612671664279</v>
      </c>
      <c r="N48" s="297">
        <v>0.18784079471216009</v>
      </c>
      <c r="O48" s="297">
        <v>0.15660071632750819</v>
      </c>
      <c r="P48" s="297">
        <v>0.1181514283838683</v>
      </c>
      <c r="Q48" s="297">
        <v>8.9165313515908992E-2</v>
      </c>
      <c r="R48" s="297">
        <v>9.462698287854987E-2</v>
      </c>
      <c r="S48" s="297">
        <v>6.422420161495733E-2</v>
      </c>
      <c r="T48" s="297">
        <v>7.676452306435623E-2</v>
      </c>
      <c r="U48" s="297">
        <v>0.1146629946297954</v>
      </c>
      <c r="V48" s="297">
        <v>5.79531804490869E-2</v>
      </c>
      <c r="W48" s="297">
        <v>0.15819516555277799</v>
      </c>
      <c r="X48" s="297">
        <v>0.1143596418337684</v>
      </c>
      <c r="Y48" s="297">
        <v>1.919381199840204E-2</v>
      </c>
      <c r="DA48" s="71" t="s">
        <v>685</v>
      </c>
    </row>
    <row r="49" spans="1:105" ht="12" customHeight="1" x14ac:dyDescent="0.25">
      <c r="A49" s="59" t="s">
        <v>159</v>
      </c>
      <c r="B49" s="297">
        <v>0.26150645853253518</v>
      </c>
      <c r="C49" s="297">
        <v>0.27843835881914503</v>
      </c>
      <c r="D49" s="297">
        <v>0.26039728928852912</v>
      </c>
      <c r="E49" s="297">
        <v>0.30023812164823399</v>
      </c>
      <c r="F49" s="297">
        <v>0.26290908327641371</v>
      </c>
      <c r="G49" s="297">
        <v>0.31648409264036392</v>
      </c>
      <c r="H49" s="297">
        <v>0.28961910773459842</v>
      </c>
      <c r="I49" s="297">
        <v>0.20942758951664531</v>
      </c>
      <c r="J49" s="297">
        <v>0.19823013703428691</v>
      </c>
      <c r="K49" s="297">
        <v>0.2231733483687903</v>
      </c>
      <c r="L49" s="297">
        <v>0.14148590125490079</v>
      </c>
      <c r="M49" s="297">
        <v>0.1136630037079376</v>
      </c>
      <c r="N49" s="297">
        <v>0.13463736162810419</v>
      </c>
      <c r="O49" s="297">
        <v>0.13380774900032719</v>
      </c>
      <c r="P49" s="297">
        <v>0.1151093586741968</v>
      </c>
      <c r="Q49" s="297">
        <v>0.13110752179585261</v>
      </c>
      <c r="R49" s="297">
        <v>0.15160699263324109</v>
      </c>
      <c r="S49" s="297">
        <v>0.14405649201126181</v>
      </c>
      <c r="T49" s="297">
        <v>0.1461036334075593</v>
      </c>
      <c r="U49" s="297">
        <v>0.20419671186828431</v>
      </c>
      <c r="V49" s="297">
        <v>0.17332734061519189</v>
      </c>
      <c r="W49" s="297">
        <v>0.22071615819054341</v>
      </c>
      <c r="X49" s="297">
        <v>0.21177266127145561</v>
      </c>
      <c r="Y49" s="297">
        <v>5.563088052769271E-2</v>
      </c>
      <c r="DA49" s="71" t="s">
        <v>686</v>
      </c>
    </row>
    <row r="50" spans="1:105" ht="12" customHeight="1" x14ac:dyDescent="0.25">
      <c r="A50" s="59" t="s">
        <v>32</v>
      </c>
      <c r="B50" s="297">
        <v>1.320448816163911</v>
      </c>
      <c r="C50" s="297">
        <v>1.466283714270427</v>
      </c>
      <c r="D50" s="297">
        <v>1.3353092659051029</v>
      </c>
      <c r="E50" s="297">
        <v>0.99340212851233778</v>
      </c>
      <c r="F50" s="297">
        <v>1.0204531473435989</v>
      </c>
      <c r="G50" s="297">
        <v>1.406624342681839</v>
      </c>
      <c r="H50" s="297">
        <v>1.1594625389797151</v>
      </c>
      <c r="I50" s="297">
        <v>0.85544883360527635</v>
      </c>
      <c r="J50" s="297">
        <v>0.80005526553673501</v>
      </c>
      <c r="K50" s="297">
        <v>0.83491647320541995</v>
      </c>
      <c r="L50" s="297">
        <v>0.25356169242319537</v>
      </c>
      <c r="M50" s="297">
        <v>0.1167996754402737</v>
      </c>
      <c r="N50" s="297">
        <v>0.12379978898223</v>
      </c>
      <c r="O50" s="297">
        <v>0.2323115342715486</v>
      </c>
      <c r="P50" s="297">
        <v>0.11390981468383229</v>
      </c>
      <c r="Q50" s="297">
        <v>0.1185858850686926</v>
      </c>
      <c r="R50" s="297">
        <v>0.1300528169335711</v>
      </c>
      <c r="S50" s="297">
        <v>0.15431190609724901</v>
      </c>
      <c r="T50" s="297">
        <v>0.15899094967694979</v>
      </c>
      <c r="U50" s="297">
        <v>0.1088826465799404</v>
      </c>
      <c r="V50" s="297">
        <v>3.3919480154612762E-2</v>
      </c>
      <c r="W50" s="297">
        <v>2.2022151040743082E-3</v>
      </c>
      <c r="X50" s="297">
        <v>3.8433361965826411E-2</v>
      </c>
      <c r="Y50" s="297">
        <v>1.5750259349744319E-2</v>
      </c>
      <c r="DA50" s="71" t="s">
        <v>687</v>
      </c>
    </row>
    <row r="51" spans="1:105" ht="12" customHeight="1" x14ac:dyDescent="0.25">
      <c r="A51" s="59" t="s">
        <v>35</v>
      </c>
      <c r="B51" s="297">
        <v>11.024532713519561</v>
      </c>
      <c r="C51" s="297">
        <v>10.48638023683543</v>
      </c>
      <c r="D51" s="297">
        <v>10.199604310010031</v>
      </c>
      <c r="E51" s="297">
        <v>6.8718511487286547</v>
      </c>
      <c r="F51" s="297">
        <v>7.547631540464069</v>
      </c>
      <c r="G51" s="297">
        <v>9.6980032482787593</v>
      </c>
      <c r="H51" s="297">
        <v>7.8017793371776589</v>
      </c>
      <c r="I51" s="297">
        <v>6.091391285485094</v>
      </c>
      <c r="J51" s="297">
        <v>6.4139179254266097</v>
      </c>
      <c r="K51" s="297">
        <v>10.531742661382211</v>
      </c>
      <c r="L51" s="297">
        <v>5.2910085997147318</v>
      </c>
      <c r="M51" s="297">
        <v>6.1134952493143491</v>
      </c>
      <c r="N51" s="297">
        <v>7.4471147438268517</v>
      </c>
      <c r="O51" s="297">
        <v>7.5876482721201661</v>
      </c>
      <c r="P51" s="297">
        <v>7.2219961100456231</v>
      </c>
      <c r="Q51" s="297">
        <v>9.7637532087899608</v>
      </c>
      <c r="R51" s="297">
        <v>10.182146936306729</v>
      </c>
      <c r="S51" s="297">
        <v>10.90660901165362</v>
      </c>
      <c r="T51" s="297">
        <v>12.649409238160541</v>
      </c>
      <c r="U51" s="297">
        <v>11.74581309278509</v>
      </c>
      <c r="V51" s="297">
        <v>9.7200406927617262</v>
      </c>
      <c r="W51" s="297">
        <v>14.01234355615343</v>
      </c>
      <c r="X51" s="297">
        <v>11.44848555677348</v>
      </c>
      <c r="Y51" s="297">
        <v>2.6560527884735952</v>
      </c>
      <c r="DA51" s="71" t="s">
        <v>688</v>
      </c>
    </row>
    <row r="52" spans="1:105" ht="12" customHeight="1" x14ac:dyDescent="0.25">
      <c r="A52" s="60" t="s">
        <v>525</v>
      </c>
      <c r="B52" s="262">
        <v>13.845238307594011</v>
      </c>
      <c r="C52" s="262">
        <v>16.961092866618809</v>
      </c>
      <c r="D52" s="262">
        <v>18.9016874158416</v>
      </c>
      <c r="E52" s="262">
        <v>18.881379176415169</v>
      </c>
      <c r="F52" s="262">
        <v>19.7736279481846</v>
      </c>
      <c r="G52" s="262">
        <v>18.63068598764626</v>
      </c>
      <c r="H52" s="262">
        <v>19.791319896082399</v>
      </c>
      <c r="I52" s="262">
        <v>19.457164789336581</v>
      </c>
      <c r="J52" s="262">
        <v>16.36260077078758</v>
      </c>
      <c r="K52" s="262">
        <v>12.79472614219477</v>
      </c>
      <c r="L52" s="262">
        <v>15.931121451024991</v>
      </c>
      <c r="M52" s="262">
        <v>15.20638575687191</v>
      </c>
      <c r="N52" s="262">
        <v>14.77240966445919</v>
      </c>
      <c r="O52" s="262">
        <v>14.81588500405196</v>
      </c>
      <c r="P52" s="262">
        <v>16.12985608967178</v>
      </c>
      <c r="Q52" s="262">
        <v>18.61022058337775</v>
      </c>
      <c r="R52" s="262">
        <v>18.55264672227247</v>
      </c>
      <c r="S52" s="262">
        <v>19.48943964154272</v>
      </c>
      <c r="T52" s="262">
        <v>16.136471514862201</v>
      </c>
      <c r="U52" s="262">
        <v>17.404555283231659</v>
      </c>
      <c r="V52" s="262">
        <v>18.5905551393273</v>
      </c>
      <c r="W52" s="262">
        <v>18.940623556771691</v>
      </c>
      <c r="X52" s="262">
        <v>17.3777392091786</v>
      </c>
      <c r="Y52" s="262">
        <v>11.56066728538517</v>
      </c>
      <c r="DA52" s="72" t="s">
        <v>689</v>
      </c>
    </row>
    <row r="53" spans="1:105" ht="12" customHeight="1" x14ac:dyDescent="0.25">
      <c r="A53" s="57" t="s">
        <v>527</v>
      </c>
      <c r="B53" s="294">
        <f t="shared" ref="B53:Y53" si="0">B54+B58+B69</f>
        <v>10.508128531868252</v>
      </c>
      <c r="C53" s="294">
        <f t="shared" si="0"/>
        <v>9.3866250325466272</v>
      </c>
      <c r="D53" s="294">
        <f t="shared" si="0"/>
        <v>10.135657850688146</v>
      </c>
      <c r="E53" s="294">
        <f t="shared" si="0"/>
        <v>8.4531836513582377</v>
      </c>
      <c r="F53" s="294">
        <f t="shared" si="0"/>
        <v>9.0236906462057949</v>
      </c>
      <c r="G53" s="294">
        <f t="shared" si="0"/>
        <v>10.444965554541714</v>
      </c>
      <c r="H53" s="294">
        <f t="shared" si="0"/>
        <v>9.0469901429269619</v>
      </c>
      <c r="I53" s="294">
        <f t="shared" si="0"/>
        <v>8.1194287245501542</v>
      </c>
      <c r="J53" s="294">
        <f t="shared" si="0"/>
        <v>7.3758340893890226</v>
      </c>
      <c r="K53" s="294">
        <f t="shared" si="0"/>
        <v>7.9032536907523081</v>
      </c>
      <c r="L53" s="294">
        <f t="shared" si="0"/>
        <v>6.5901674605130927</v>
      </c>
      <c r="M53" s="294">
        <f t="shared" si="0"/>
        <v>6.8925437582734101</v>
      </c>
      <c r="N53" s="294">
        <f t="shared" si="0"/>
        <v>7.2231700122201614</v>
      </c>
      <c r="O53" s="294">
        <f t="shared" si="0"/>
        <v>7.2937093390187098</v>
      </c>
      <c r="P53" s="294">
        <f t="shared" si="0"/>
        <v>7.4462074785984749</v>
      </c>
      <c r="Q53" s="294">
        <f t="shared" si="0"/>
        <v>9.2027881082992558</v>
      </c>
      <c r="R53" s="294">
        <f t="shared" si="0"/>
        <v>9.345882848188932</v>
      </c>
      <c r="S53" s="294">
        <f t="shared" si="0"/>
        <v>9.825396052245825</v>
      </c>
      <c r="T53" s="294">
        <f t="shared" si="0"/>
        <v>9.4340515466755903</v>
      </c>
      <c r="U53" s="294">
        <f t="shared" si="0"/>
        <v>9.9289362703748019</v>
      </c>
      <c r="V53" s="294">
        <f t="shared" si="0"/>
        <v>9.862414802738444</v>
      </c>
      <c r="W53" s="294">
        <f t="shared" si="0"/>
        <v>11.433820328537628</v>
      </c>
      <c r="X53" s="294">
        <f t="shared" si="0"/>
        <v>9.7765931864686184</v>
      </c>
      <c r="Y53" s="294">
        <f t="shared" si="0"/>
        <v>4.071345664963574</v>
      </c>
      <c r="DA53" s="70"/>
    </row>
    <row r="54" spans="1:105" ht="12" customHeight="1" x14ac:dyDescent="0.25">
      <c r="A54" s="60" t="s">
        <v>528</v>
      </c>
      <c r="B54" s="262">
        <v>1.995005296809202</v>
      </c>
      <c r="C54" s="262">
        <v>1.3565975809402271</v>
      </c>
      <c r="D54" s="262">
        <v>1.3131591268655429</v>
      </c>
      <c r="E54" s="262">
        <v>0.94465773362842842</v>
      </c>
      <c r="F54" s="262">
        <v>1.0356487445805911</v>
      </c>
      <c r="G54" s="262">
        <v>1.294419629458857</v>
      </c>
      <c r="H54" s="262">
        <v>1.080278851928383</v>
      </c>
      <c r="I54" s="262">
        <v>0.86301557159256281</v>
      </c>
      <c r="J54" s="262">
        <v>0.89817713612045835</v>
      </c>
      <c r="K54" s="262">
        <v>1.2934442389005361</v>
      </c>
      <c r="L54" s="262">
        <v>0.7180424204875121</v>
      </c>
      <c r="M54" s="262">
        <v>0.79729679926097552</v>
      </c>
      <c r="N54" s="262">
        <v>0.9439919500010554</v>
      </c>
      <c r="O54" s="262">
        <v>0.95321097818593925</v>
      </c>
      <c r="P54" s="262">
        <v>0.91094355014394923</v>
      </c>
      <c r="Q54" s="262">
        <v>1.1909258575972499</v>
      </c>
      <c r="R54" s="262">
        <v>1.241040838485191</v>
      </c>
      <c r="S54" s="262">
        <v>1.3172829518078399</v>
      </c>
      <c r="T54" s="262">
        <v>1.475755722014648</v>
      </c>
      <c r="U54" s="262">
        <v>1.3990781199497631</v>
      </c>
      <c r="V54" s="262">
        <v>1.178781410384506</v>
      </c>
      <c r="W54" s="262">
        <v>1.6344181096805579</v>
      </c>
      <c r="X54" s="262">
        <v>1.355512443575801</v>
      </c>
      <c r="Y54" s="262">
        <v>0.35657452055605238</v>
      </c>
      <c r="DA54" s="72" t="s">
        <v>690</v>
      </c>
    </row>
    <row r="55" spans="1:105" ht="12" customHeight="1" x14ac:dyDescent="0.25">
      <c r="A55" s="59" t="s">
        <v>31</v>
      </c>
      <c r="B55" s="230">
        <v>0.73509297995728617</v>
      </c>
      <c r="C55" s="230">
        <v>3.1666916592277577E-2</v>
      </c>
      <c r="D55" s="230">
        <v>3.2239960824601233E-2</v>
      </c>
      <c r="E55" s="230">
        <v>2.896111064970976E-2</v>
      </c>
      <c r="F55" s="230">
        <v>4.533565864026514E-2</v>
      </c>
      <c r="G55" s="230">
        <v>5.3381366316472133E-2</v>
      </c>
      <c r="H55" s="230">
        <v>4.210642686238128E-2</v>
      </c>
      <c r="I55" s="230">
        <v>4.4515644490736882E-2</v>
      </c>
      <c r="J55" s="230">
        <v>5.0392472731694803E-2</v>
      </c>
      <c r="K55" s="230">
        <v>3.3867504035189698E-2</v>
      </c>
      <c r="L55" s="230">
        <v>3.0427651687136389E-2</v>
      </c>
      <c r="M55" s="230">
        <v>2.2138337335207391E-2</v>
      </c>
      <c r="N55" s="230">
        <v>2.2822328063837941E-2</v>
      </c>
      <c r="O55" s="230">
        <v>1.8948013065912261E-2</v>
      </c>
      <c r="P55" s="230">
        <v>1.443669656352054E-2</v>
      </c>
      <c r="Q55" s="230">
        <v>1.063591751441746E-2</v>
      </c>
      <c r="R55" s="230">
        <v>1.126118725120874E-2</v>
      </c>
      <c r="S55" s="230">
        <v>7.611541645857727E-3</v>
      </c>
      <c r="T55" s="230">
        <v>8.8007491360610011E-3</v>
      </c>
      <c r="U55" s="230">
        <v>1.329687838397039E-2</v>
      </c>
      <c r="V55" s="230">
        <v>6.8648303394256097E-3</v>
      </c>
      <c r="W55" s="230">
        <v>1.7966261149648201E-2</v>
      </c>
      <c r="X55" s="230">
        <v>1.316526102106058E-2</v>
      </c>
      <c r="Y55" s="230">
        <v>2.5061630771029061E-3</v>
      </c>
      <c r="DA55" s="71" t="s">
        <v>691</v>
      </c>
    </row>
    <row r="56" spans="1:105" ht="12" customHeight="1" x14ac:dyDescent="0.25">
      <c r="A56" s="59" t="s">
        <v>159</v>
      </c>
      <c r="B56" s="230">
        <v>2.9193165380583971E-2</v>
      </c>
      <c r="C56" s="230">
        <v>3.4270110216174113E-2</v>
      </c>
      <c r="D56" s="230">
        <v>3.1887937632547977E-2</v>
      </c>
      <c r="E56" s="230">
        <v>3.833290743023815E-2</v>
      </c>
      <c r="F56" s="230">
        <v>3.3334735471424917E-2</v>
      </c>
      <c r="G56" s="230">
        <v>3.9220067415507133E-2</v>
      </c>
      <c r="H56" s="230">
        <v>3.7159778185356693E-2</v>
      </c>
      <c r="I56" s="230">
        <v>2.7205426810882252E-2</v>
      </c>
      <c r="J56" s="230">
        <v>2.5416319842144382E-2</v>
      </c>
      <c r="K56" s="230">
        <v>2.6137252693787919E-2</v>
      </c>
      <c r="L56" s="230">
        <v>1.7908494019190761E-2</v>
      </c>
      <c r="M56" s="230">
        <v>1.4148803603850291E-2</v>
      </c>
      <c r="N56" s="230">
        <v>1.6358203985639669E-2</v>
      </c>
      <c r="O56" s="230">
        <v>1.6190162062069351E-2</v>
      </c>
      <c r="P56" s="230">
        <v>1.4064991896684691E-2</v>
      </c>
      <c r="Q56" s="230">
        <v>1.563891531757557E-2</v>
      </c>
      <c r="R56" s="230">
        <v>1.804215542650001E-2</v>
      </c>
      <c r="S56" s="230">
        <v>1.7072878459022001E-2</v>
      </c>
      <c r="T56" s="230">
        <v>1.6750204054664292E-2</v>
      </c>
      <c r="U56" s="230">
        <v>2.3679643575379591E-2</v>
      </c>
      <c r="V56" s="230">
        <v>2.0531449305917659E-2</v>
      </c>
      <c r="W56" s="230">
        <v>2.5066784589415251E-2</v>
      </c>
      <c r="X56" s="230">
        <v>2.4379600338518201E-2</v>
      </c>
      <c r="Y56" s="230">
        <v>7.2638024555431628E-3</v>
      </c>
      <c r="DA56" s="71" t="s">
        <v>692</v>
      </c>
    </row>
    <row r="57" spans="1:105" ht="12" customHeight="1" x14ac:dyDescent="0.25">
      <c r="A57" s="59" t="s">
        <v>35</v>
      </c>
      <c r="B57" s="230">
        <v>1.230719151471332</v>
      </c>
      <c r="C57" s="230">
        <v>1.2906605541317759</v>
      </c>
      <c r="D57" s="230">
        <v>1.249031228408394</v>
      </c>
      <c r="E57" s="230">
        <v>0.87736371554848047</v>
      </c>
      <c r="F57" s="230">
        <v>0.95697835046890067</v>
      </c>
      <c r="G57" s="230">
        <v>1.2018181957268781</v>
      </c>
      <c r="H57" s="230">
        <v>1.0010126468806451</v>
      </c>
      <c r="I57" s="230">
        <v>0.79129450029094373</v>
      </c>
      <c r="J57" s="230">
        <v>0.82236834354661914</v>
      </c>
      <c r="K57" s="230">
        <v>1.233439482171558</v>
      </c>
      <c r="L57" s="230">
        <v>0.66970627478118494</v>
      </c>
      <c r="M57" s="230">
        <v>0.7610096583219178</v>
      </c>
      <c r="N57" s="230">
        <v>0.90481141795157782</v>
      </c>
      <c r="O57" s="230">
        <v>0.91807280305795769</v>
      </c>
      <c r="P57" s="230">
        <v>0.88244186168374406</v>
      </c>
      <c r="Q57" s="230">
        <v>1.1646510247652571</v>
      </c>
      <c r="R57" s="230">
        <v>1.211737495807482</v>
      </c>
      <c r="S57" s="230">
        <v>1.29259853170296</v>
      </c>
      <c r="T57" s="230">
        <v>1.450204768823923</v>
      </c>
      <c r="U57" s="230">
        <v>1.362101597990413</v>
      </c>
      <c r="V57" s="230">
        <v>1.1513851307391629</v>
      </c>
      <c r="W57" s="230">
        <v>1.5913850639414939</v>
      </c>
      <c r="X57" s="230">
        <v>1.317967582216222</v>
      </c>
      <c r="Y57" s="230">
        <v>0.34680455502340629</v>
      </c>
      <c r="DA57" s="71" t="s">
        <v>693</v>
      </c>
    </row>
    <row r="58" spans="1:105" ht="12" customHeight="1" x14ac:dyDescent="0.25">
      <c r="A58" s="60" t="s">
        <v>533</v>
      </c>
      <c r="B58" s="262">
        <v>6.967515780790758</v>
      </c>
      <c r="C58" s="262">
        <v>5.9424611967595302</v>
      </c>
      <c r="D58" s="262">
        <v>6.5078209055046781</v>
      </c>
      <c r="E58" s="262">
        <v>5.0978455012944046</v>
      </c>
      <c r="F58" s="262">
        <v>5.4809065499336764</v>
      </c>
      <c r="G58" s="262">
        <v>6.8417513365884641</v>
      </c>
      <c r="H58" s="262">
        <v>5.4273724224878626</v>
      </c>
      <c r="I58" s="262">
        <v>4.7288547073617719</v>
      </c>
      <c r="J58" s="262">
        <v>4.379706052050536</v>
      </c>
      <c r="K58" s="262">
        <v>5.1113375564812866</v>
      </c>
      <c r="L58" s="262">
        <v>3.8556527930086681</v>
      </c>
      <c r="M58" s="262">
        <v>4.2023516581702136</v>
      </c>
      <c r="N58" s="262">
        <v>4.4843561217970631</v>
      </c>
      <c r="O58" s="262">
        <v>4.5478400050898768</v>
      </c>
      <c r="P58" s="262">
        <v>4.5643877302989813</v>
      </c>
      <c r="Q58" s="262">
        <v>5.7919769248392363</v>
      </c>
      <c r="R58" s="262">
        <v>5.896964062108375</v>
      </c>
      <c r="S58" s="262">
        <v>6.1983190079336943</v>
      </c>
      <c r="T58" s="262">
        <v>6.1083131494030152</v>
      </c>
      <c r="U58" s="262">
        <v>6.5115412934877934</v>
      </c>
      <c r="V58" s="262">
        <v>6.481493562265813</v>
      </c>
      <c r="W58" s="262">
        <v>7.6483112675687481</v>
      </c>
      <c r="X58" s="262">
        <v>6.4205281967654866</v>
      </c>
      <c r="Y58" s="262">
        <v>2.2052785277394058</v>
      </c>
      <c r="DA58" s="72" t="s">
        <v>694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1.6580984784149631</v>
      </c>
      <c r="E59" s="229">
        <v>0</v>
      </c>
      <c r="F59" s="229">
        <v>0</v>
      </c>
      <c r="G59" s="229">
        <v>1.397088931425261</v>
      </c>
      <c r="H59" s="229">
        <v>0.11544404998299181</v>
      </c>
      <c r="I59" s="229">
        <v>4.9333931557492813E-2</v>
      </c>
      <c r="J59" s="229">
        <v>8.295769822771934E-2</v>
      </c>
      <c r="K59" s="229">
        <v>6.2724087789334734E-2</v>
      </c>
      <c r="L59" s="229">
        <v>2.3907727801423102E-2</v>
      </c>
      <c r="M59" s="229">
        <v>3.0708371021361241E-2</v>
      </c>
      <c r="N59" s="229">
        <v>2.3953090119079121E-2</v>
      </c>
      <c r="O59" s="229">
        <v>9.751131791811038E-2</v>
      </c>
      <c r="P59" s="229">
        <v>7.9492387398636427E-2</v>
      </c>
      <c r="Q59" s="229">
        <v>0</v>
      </c>
      <c r="R59" s="229">
        <v>4.4113727984467721E-2</v>
      </c>
      <c r="S59" s="229">
        <v>1.5327792352045539E-3</v>
      </c>
      <c r="T59" s="229">
        <v>2.8814522378521321E-3</v>
      </c>
      <c r="U59" s="229">
        <v>1.499017883339349E-3</v>
      </c>
      <c r="V59" s="229">
        <v>0</v>
      </c>
      <c r="W59" s="229">
        <v>0</v>
      </c>
      <c r="X59" s="229">
        <v>0</v>
      </c>
      <c r="Y59" s="229">
        <v>0</v>
      </c>
      <c r="DA59" s="73" t="s">
        <v>695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696</v>
      </c>
    </row>
    <row r="61" spans="1:105" ht="12" customHeight="1" x14ac:dyDescent="0.25">
      <c r="A61" s="64" t="s">
        <v>31</v>
      </c>
      <c r="B61" s="229">
        <v>2.395332704502994</v>
      </c>
      <c r="C61" s="229">
        <v>0.12279748673165709</v>
      </c>
      <c r="D61" s="229">
        <v>0.10619705625432919</v>
      </c>
      <c r="E61" s="229">
        <v>0.13816416625091529</v>
      </c>
      <c r="F61" s="229">
        <v>0.21387454755397561</v>
      </c>
      <c r="G61" s="229">
        <v>0.132876069030785</v>
      </c>
      <c r="H61" s="229">
        <v>0.18250307716752809</v>
      </c>
      <c r="I61" s="229">
        <v>0.2144417470053038</v>
      </c>
      <c r="J61" s="229">
        <v>0.21695224800437829</v>
      </c>
      <c r="K61" s="229">
        <v>0.1232246849959731</v>
      </c>
      <c r="L61" s="229">
        <v>0.1557702422424628</v>
      </c>
      <c r="M61" s="229">
        <v>9.221168403402491E-2</v>
      </c>
      <c r="N61" s="229">
        <v>9.4947944357653788E-2</v>
      </c>
      <c r="O61" s="229">
        <v>8.1989659095810227E-2</v>
      </c>
      <c r="P61" s="229">
        <v>6.6701801989799941E-2</v>
      </c>
      <c r="Q61" s="229">
        <v>4.9476978669984052E-2</v>
      </c>
      <c r="R61" s="229">
        <v>5.0244674668442117E-2</v>
      </c>
      <c r="S61" s="229">
        <v>3.5392760404036702E-2</v>
      </c>
      <c r="T61" s="229">
        <v>3.4969268892922782E-2</v>
      </c>
      <c r="U61" s="229">
        <v>5.1544281685779417E-2</v>
      </c>
      <c r="V61" s="229">
        <v>2.6391524547411799E-2</v>
      </c>
      <c r="W61" s="229">
        <v>6.743019727927739E-2</v>
      </c>
      <c r="X61" s="229">
        <v>5.4192599004302927E-2</v>
      </c>
      <c r="Y61" s="229">
        <v>1.426054169508424E-2</v>
      </c>
      <c r="DA61" s="73" t="s">
        <v>697</v>
      </c>
    </row>
    <row r="62" spans="1:105" ht="12" customHeight="1" x14ac:dyDescent="0.25">
      <c r="A62" s="64" t="s">
        <v>159</v>
      </c>
      <c r="B62" s="229">
        <v>9.6936228694628299E-2</v>
      </c>
      <c r="C62" s="229">
        <v>0.13541929994274851</v>
      </c>
      <c r="D62" s="229">
        <v>0.107034988819455</v>
      </c>
      <c r="E62" s="229">
        <v>0.18635168806949279</v>
      </c>
      <c r="F62" s="229">
        <v>0.1602498200224034</v>
      </c>
      <c r="G62" s="229">
        <v>9.9482521624378581E-2</v>
      </c>
      <c r="H62" s="229">
        <v>0.16412558178515729</v>
      </c>
      <c r="I62" s="229">
        <v>0.13354682827709161</v>
      </c>
      <c r="J62" s="229">
        <v>0.1115045309635488</v>
      </c>
      <c r="K62" s="229">
        <v>9.6907150841862952E-2</v>
      </c>
      <c r="L62" s="229">
        <v>9.3423576336464503E-2</v>
      </c>
      <c r="M62" s="229">
        <v>6.0054013060579357E-2</v>
      </c>
      <c r="N62" s="229">
        <v>6.9349383599683206E-2</v>
      </c>
      <c r="O62" s="229">
        <v>7.1388451917186707E-2</v>
      </c>
      <c r="P62" s="229">
        <v>6.6220215201783436E-2</v>
      </c>
      <c r="Q62" s="229">
        <v>7.413378974100808E-2</v>
      </c>
      <c r="R62" s="229">
        <v>8.203055339735707E-2</v>
      </c>
      <c r="S62" s="229">
        <v>8.0896534956245547E-2</v>
      </c>
      <c r="T62" s="229">
        <v>6.7821653860764317E-2</v>
      </c>
      <c r="U62" s="229">
        <v>9.3537836222686022E-2</v>
      </c>
      <c r="V62" s="229">
        <v>8.0433254303812346E-2</v>
      </c>
      <c r="W62" s="229">
        <v>9.5868672610166961E-2</v>
      </c>
      <c r="X62" s="229">
        <v>0.10226298150176889</v>
      </c>
      <c r="Y62" s="229">
        <v>4.2118421187052411E-2</v>
      </c>
      <c r="DA62" s="73" t="s">
        <v>698</v>
      </c>
    </row>
    <row r="63" spans="1:105" ht="12" customHeight="1" x14ac:dyDescent="0.25">
      <c r="A63" s="64" t="s">
        <v>32</v>
      </c>
      <c r="B63" s="229">
        <v>0.47452889380985191</v>
      </c>
      <c r="C63" s="229">
        <v>0.69136421999335163</v>
      </c>
      <c r="D63" s="229">
        <v>0.53211874913542567</v>
      </c>
      <c r="E63" s="229">
        <v>0.59776429788596319</v>
      </c>
      <c r="F63" s="229">
        <v>0.60300709050050516</v>
      </c>
      <c r="G63" s="229">
        <v>0.42865749098329958</v>
      </c>
      <c r="H63" s="229">
        <v>0.6370054950346391</v>
      </c>
      <c r="I63" s="229">
        <v>0.52884829948382595</v>
      </c>
      <c r="J63" s="229">
        <v>0.43629497559605113</v>
      </c>
      <c r="K63" s="229">
        <v>0.35147457578054297</v>
      </c>
      <c r="L63" s="229">
        <v>0.1623171297623231</v>
      </c>
      <c r="M63" s="229">
        <v>5.9827648183403019E-2</v>
      </c>
      <c r="N63" s="229">
        <v>6.1820755319088538E-2</v>
      </c>
      <c r="O63" s="229">
        <v>0.1201586007445103</v>
      </c>
      <c r="P63" s="229">
        <v>6.3529946354102057E-2</v>
      </c>
      <c r="Q63" s="229">
        <v>6.5006829110548045E-2</v>
      </c>
      <c r="R63" s="229">
        <v>6.8220290074181386E-2</v>
      </c>
      <c r="S63" s="229">
        <v>8.4010565984601784E-2</v>
      </c>
      <c r="T63" s="229">
        <v>7.1551238068106066E-2</v>
      </c>
      <c r="U63" s="229">
        <v>4.8354247960425298E-2</v>
      </c>
      <c r="V63" s="229">
        <v>1.5260021458527111E-2</v>
      </c>
      <c r="W63" s="229">
        <v>9.2734153672641086E-4</v>
      </c>
      <c r="X63" s="229">
        <v>1.7992616449844151E-2</v>
      </c>
      <c r="Y63" s="229">
        <v>1.156062325756725E-2</v>
      </c>
      <c r="DA63" s="73" t="s">
        <v>699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2.2729857077514862E-2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700</v>
      </c>
    </row>
    <row r="65" spans="1:105" ht="12" customHeight="1" x14ac:dyDescent="0.25">
      <c r="A65" s="64" t="s">
        <v>35</v>
      </c>
      <c r="B65" s="229">
        <v>4.0007179537832842</v>
      </c>
      <c r="C65" s="229">
        <v>4.992880190091773</v>
      </c>
      <c r="D65" s="229">
        <v>4.1043716328805058</v>
      </c>
      <c r="E65" s="229">
        <v>4.1755653490880338</v>
      </c>
      <c r="F65" s="229">
        <v>4.5037750918567916</v>
      </c>
      <c r="G65" s="229">
        <v>2.9843604000360058</v>
      </c>
      <c r="H65" s="229">
        <v>4.3282942185175459</v>
      </c>
      <c r="I65" s="229">
        <v>3.802683901038058</v>
      </c>
      <c r="J65" s="229">
        <v>3.531996599258838</v>
      </c>
      <c r="K65" s="229">
        <v>4.4770070570735729</v>
      </c>
      <c r="L65" s="229">
        <v>3.4202341168659949</v>
      </c>
      <c r="M65" s="229">
        <v>3.1621795730987881</v>
      </c>
      <c r="N65" s="229">
        <v>3.7552521429381169</v>
      </c>
      <c r="O65" s="229">
        <v>3.9630352453218389</v>
      </c>
      <c r="P65" s="229">
        <v>4.0673472149027514</v>
      </c>
      <c r="Q65" s="229">
        <v>5.4047975567831603</v>
      </c>
      <c r="R65" s="229">
        <v>5.3934891938935543</v>
      </c>
      <c r="S65" s="229">
        <v>5.9959896426109021</v>
      </c>
      <c r="T65" s="229">
        <v>5.7484617688361332</v>
      </c>
      <c r="U65" s="229">
        <v>5.2673927918698524</v>
      </c>
      <c r="V65" s="229">
        <v>4.4158132107466246</v>
      </c>
      <c r="W65" s="229">
        <v>5.9583691638432494</v>
      </c>
      <c r="X65" s="229">
        <v>5.4121601760676334</v>
      </c>
      <c r="Y65" s="229">
        <v>1.9686426784394051</v>
      </c>
      <c r="DA65" s="73" t="s">
        <v>701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702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1.7992859234887351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2.0965213086312821E-3</v>
      </c>
      <c r="S67" s="229">
        <v>0</v>
      </c>
      <c r="T67" s="229">
        <v>0</v>
      </c>
      <c r="U67" s="229">
        <v>0</v>
      </c>
      <c r="V67" s="229">
        <v>0.57018092111713736</v>
      </c>
      <c r="W67" s="229">
        <v>6.6032527961400897E-2</v>
      </c>
      <c r="X67" s="229">
        <v>6.9401106973533466E-2</v>
      </c>
      <c r="Y67" s="229">
        <v>2.3143197686424179E-2</v>
      </c>
      <c r="DA67" s="73" t="s">
        <v>703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0.77464051169454284</v>
      </c>
      <c r="N68" s="229">
        <v>0.4790328054634414</v>
      </c>
      <c r="O68" s="229">
        <v>0.21375673009241941</v>
      </c>
      <c r="P68" s="229">
        <v>0.22109616445190819</v>
      </c>
      <c r="Q68" s="229">
        <v>0.19856177053453611</v>
      </c>
      <c r="R68" s="229">
        <v>0.25676910078174048</v>
      </c>
      <c r="S68" s="229">
        <v>4.9672474270425317E-4</v>
      </c>
      <c r="T68" s="229">
        <v>0.18262776750723611</v>
      </c>
      <c r="U68" s="229">
        <v>1.0492131178657109</v>
      </c>
      <c r="V68" s="229">
        <v>1.373414630092298</v>
      </c>
      <c r="W68" s="229">
        <v>1.459683364337927</v>
      </c>
      <c r="X68" s="229">
        <v>0.76451871676840366</v>
      </c>
      <c r="Y68" s="229">
        <v>0.14555306547387289</v>
      </c>
      <c r="DA68" s="73" t="s">
        <v>704</v>
      </c>
    </row>
    <row r="69" spans="1:105" ht="12" customHeight="1" x14ac:dyDescent="0.25">
      <c r="A69" s="61" t="s">
        <v>545</v>
      </c>
      <c r="B69" s="263">
        <v>1.5456074542682929</v>
      </c>
      <c r="C69" s="263">
        <v>2.0875662548468692</v>
      </c>
      <c r="D69" s="263">
        <v>2.3146778183179251</v>
      </c>
      <c r="E69" s="263">
        <v>2.410680416435405</v>
      </c>
      <c r="F69" s="263">
        <v>2.5071353516915278</v>
      </c>
      <c r="G69" s="263">
        <v>2.308794588494393</v>
      </c>
      <c r="H69" s="263">
        <v>2.5393388685107161</v>
      </c>
      <c r="I69" s="263">
        <v>2.5275584455958202</v>
      </c>
      <c r="J69" s="263">
        <v>2.0979509012180282</v>
      </c>
      <c r="K69" s="263">
        <v>1.4984718953704861</v>
      </c>
      <c r="L69" s="263">
        <v>2.0164722470169121</v>
      </c>
      <c r="M69" s="263">
        <v>1.8928953008422209</v>
      </c>
      <c r="N69" s="263">
        <v>1.7948219404220429</v>
      </c>
      <c r="O69" s="263">
        <v>1.7926583557428939</v>
      </c>
      <c r="P69" s="263">
        <v>1.970876198155544</v>
      </c>
      <c r="Q69" s="263">
        <v>2.2198853258627702</v>
      </c>
      <c r="R69" s="263">
        <v>2.2078779475953652</v>
      </c>
      <c r="S69" s="263">
        <v>2.309794092504291</v>
      </c>
      <c r="T69" s="263">
        <v>1.849982675257926</v>
      </c>
      <c r="U69" s="263">
        <v>2.0183168569372452</v>
      </c>
      <c r="V69" s="263">
        <v>2.2021398300881252</v>
      </c>
      <c r="W69" s="263">
        <v>2.1510909512883218</v>
      </c>
      <c r="X69" s="263">
        <v>2.0005525461273308</v>
      </c>
      <c r="Y69" s="263">
        <v>1.509492616668116</v>
      </c>
      <c r="DA69" s="74" t="s">
        <v>705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21.329105617312731</v>
      </c>
      <c r="C72" s="223">
        <v>19.03687029818385</v>
      </c>
      <c r="D72" s="223">
        <v>20.715485634648989</v>
      </c>
      <c r="E72" s="223">
        <v>18.43134072932418</v>
      </c>
      <c r="F72" s="223">
        <v>18.97909288808102</v>
      </c>
      <c r="G72" s="223">
        <v>18.368870299505161</v>
      </c>
      <c r="H72" s="223">
        <v>19.638932605266859</v>
      </c>
      <c r="I72" s="223">
        <v>18.51412388698375</v>
      </c>
      <c r="J72" s="223">
        <v>16.749287681404219</v>
      </c>
      <c r="K72" s="223">
        <v>11.73963000043554</v>
      </c>
      <c r="L72" s="223">
        <v>14.78382488229596</v>
      </c>
      <c r="M72" s="223">
        <v>15.919518298194459</v>
      </c>
      <c r="N72" s="223">
        <v>15.301753976456149</v>
      </c>
      <c r="O72" s="223">
        <v>14.63102283296312</v>
      </c>
      <c r="P72" s="223">
        <v>15.110056896902369</v>
      </c>
      <c r="Q72" s="223">
        <v>15.250652667764371</v>
      </c>
      <c r="R72" s="223">
        <v>15.48183495314958</v>
      </c>
      <c r="S72" s="223">
        <v>16.115449394314791</v>
      </c>
      <c r="T72" s="223">
        <v>16.363154383366719</v>
      </c>
      <c r="U72" s="223">
        <v>16.227820649718211</v>
      </c>
      <c r="V72" s="223">
        <v>16.301254586910751</v>
      </c>
      <c r="W72" s="223">
        <v>18.322723759394879</v>
      </c>
      <c r="X72" s="223">
        <v>16.192561339647369</v>
      </c>
      <c r="Y72" s="223">
        <v>20.289450171477821</v>
      </c>
      <c r="DA72" s="89" t="s">
        <v>706</v>
      </c>
    </row>
    <row r="73" spans="1:105" ht="12" customHeight="1" x14ac:dyDescent="0.25">
      <c r="A73" s="55" t="s">
        <v>91</v>
      </c>
      <c r="B73" s="259">
        <v>3.367995428374583E-2</v>
      </c>
      <c r="C73" s="259">
        <v>2.913474910625282E-2</v>
      </c>
      <c r="D73" s="259">
        <v>3.1737572984767308E-2</v>
      </c>
      <c r="E73" s="259">
        <v>2.76111755540757E-2</v>
      </c>
      <c r="F73" s="259">
        <v>2.846905601373485E-2</v>
      </c>
      <c r="G73" s="259">
        <v>2.8337337356691469E-2</v>
      </c>
      <c r="H73" s="259">
        <v>2.9550258926405719E-2</v>
      </c>
      <c r="I73" s="259">
        <v>2.7580592523745041E-2</v>
      </c>
      <c r="J73" s="259">
        <v>2.5159629192272309E-2</v>
      </c>
      <c r="K73" s="259">
        <v>1.8094154049988171E-2</v>
      </c>
      <c r="L73" s="259">
        <v>2.1896117983261389E-2</v>
      </c>
      <c r="M73" s="259">
        <v>2.3605508158898909E-2</v>
      </c>
      <c r="N73" s="259">
        <v>2.2898814313910471E-2</v>
      </c>
      <c r="O73" s="259">
        <v>2.196142964243538E-2</v>
      </c>
      <c r="P73" s="259">
        <v>2.2516476048682791E-2</v>
      </c>
      <c r="Q73" s="259">
        <v>2.2833940329164332E-2</v>
      </c>
      <c r="R73" s="259">
        <v>2.3230637912488791E-2</v>
      </c>
      <c r="S73" s="259">
        <v>2.4204193296545721E-2</v>
      </c>
      <c r="T73" s="259">
        <v>2.490806359175745E-2</v>
      </c>
      <c r="U73" s="259">
        <v>2.4497372828785221E-2</v>
      </c>
      <c r="V73" s="259">
        <v>2.4381685511192751E-2</v>
      </c>
      <c r="W73" s="259">
        <v>2.7721137618040119E-2</v>
      </c>
      <c r="X73" s="259">
        <v>2.4427469210036089E-2</v>
      </c>
      <c r="Y73" s="259">
        <v>2.9508841908019012E-2</v>
      </c>
      <c r="DA73" s="67" t="s">
        <v>707</v>
      </c>
    </row>
    <row r="74" spans="1:105" ht="12" customHeight="1" x14ac:dyDescent="0.25">
      <c r="A74" s="173" t="s">
        <v>92</v>
      </c>
      <c r="B74" s="224">
        <v>4.5470322396526652E-3</v>
      </c>
      <c r="C74" s="224">
        <v>3.9333973664048968E-3</v>
      </c>
      <c r="D74" s="224">
        <v>4.2847970146952441E-3</v>
      </c>
      <c r="E74" s="224">
        <v>3.7277041518931739E-3</v>
      </c>
      <c r="F74" s="224">
        <v>3.843524086652434E-3</v>
      </c>
      <c r="G74" s="224">
        <v>3.8257411355505939E-3</v>
      </c>
      <c r="H74" s="224">
        <v>3.9894941334079129E-3</v>
      </c>
      <c r="I74" s="224">
        <v>3.723575226309484E-3</v>
      </c>
      <c r="J74" s="224">
        <v>3.396728039211724E-3</v>
      </c>
      <c r="K74" s="224">
        <v>2.44283888040324E-3</v>
      </c>
      <c r="L74" s="224">
        <v>2.9561309244762681E-3</v>
      </c>
      <c r="M74" s="224">
        <v>3.1869106985010932E-3</v>
      </c>
      <c r="N74" s="224">
        <v>3.0915020269318069E-3</v>
      </c>
      <c r="O74" s="224">
        <v>2.9649484607884428E-3</v>
      </c>
      <c r="P74" s="224">
        <v>3.03988365465622E-3</v>
      </c>
      <c r="Q74" s="224">
        <v>3.0827435797655691E-3</v>
      </c>
      <c r="R74" s="224">
        <v>3.1363005616299759E-3</v>
      </c>
      <c r="S74" s="224">
        <v>3.2677374300146438E-3</v>
      </c>
      <c r="T74" s="224">
        <v>3.3627649023769269E-3</v>
      </c>
      <c r="U74" s="224">
        <v>3.3073187422061091E-3</v>
      </c>
      <c r="V74" s="224">
        <v>3.2917001354116899E-3</v>
      </c>
      <c r="W74" s="224">
        <v>3.7425498089202779E-3</v>
      </c>
      <c r="X74" s="224">
        <v>3.297881258846043E-3</v>
      </c>
      <c r="Y74" s="224">
        <v>3.9855274939849276E-3</v>
      </c>
      <c r="DA74" s="177" t="s">
        <v>708</v>
      </c>
    </row>
    <row r="75" spans="1:105" ht="12" customHeight="1" x14ac:dyDescent="0.25">
      <c r="A75" s="173" t="s">
        <v>93</v>
      </c>
      <c r="B75" s="224">
        <v>0.58535921579502015</v>
      </c>
      <c r="C75" s="224">
        <v>0.50636333248977528</v>
      </c>
      <c r="D75" s="224">
        <v>0.55160053594747405</v>
      </c>
      <c r="E75" s="224">
        <v>0.47988355130613969</v>
      </c>
      <c r="F75" s="224">
        <v>0.49479355471295272</v>
      </c>
      <c r="G75" s="224">
        <v>0.4925042781556595</v>
      </c>
      <c r="H75" s="224">
        <v>0.51358491303085141</v>
      </c>
      <c r="I75" s="224">
        <v>0.47935201677672301</v>
      </c>
      <c r="J75" s="224">
        <v>0.43727555832192949</v>
      </c>
      <c r="K75" s="224">
        <v>0.31447726252665742</v>
      </c>
      <c r="L75" s="224">
        <v>0.3805555774706838</v>
      </c>
      <c r="M75" s="224">
        <v>0.41026486045453231</v>
      </c>
      <c r="N75" s="224">
        <v>0.39798248763939947</v>
      </c>
      <c r="O75" s="224">
        <v>0.38169069722988158</v>
      </c>
      <c r="P75" s="224">
        <v>0.39133743030895912</v>
      </c>
      <c r="Q75" s="224">
        <v>0.39685497468268421</v>
      </c>
      <c r="R75" s="224">
        <v>0.40374959764821039</v>
      </c>
      <c r="S75" s="224">
        <v>0.42067003677183518</v>
      </c>
      <c r="T75" s="224">
        <v>0.43290333615684629</v>
      </c>
      <c r="U75" s="224">
        <v>0.42576551105998428</v>
      </c>
      <c r="V75" s="224">
        <v>0.4237548599488562</v>
      </c>
      <c r="W75" s="224">
        <v>0.48179469723547019</v>
      </c>
      <c r="X75" s="224">
        <v>0.42455058282381458</v>
      </c>
      <c r="Y75" s="224">
        <v>0.51118407954293299</v>
      </c>
      <c r="DA75" s="177" t="s">
        <v>709</v>
      </c>
    </row>
    <row r="76" spans="1:105" ht="12" customHeight="1" x14ac:dyDescent="0.25">
      <c r="A76" s="173" t="s">
        <v>94</v>
      </c>
      <c r="B76" s="224">
        <v>1.11221312601015E-2</v>
      </c>
      <c r="C76" s="224">
        <v>9.6211681601436356E-3</v>
      </c>
      <c r="D76" s="224">
        <v>1.048069868622086E-2</v>
      </c>
      <c r="E76" s="224">
        <v>9.1180384679542693E-3</v>
      </c>
      <c r="F76" s="224">
        <v>9.4013363310517274E-3</v>
      </c>
      <c r="G76" s="224">
        <v>9.357838879104536E-3</v>
      </c>
      <c r="H76" s="224">
        <v>9.7583819675219931E-3</v>
      </c>
      <c r="I76" s="224">
        <v>9.1079390338872392E-3</v>
      </c>
      <c r="J76" s="224">
        <v>8.3084643160273326E-3</v>
      </c>
      <c r="K76" s="224">
        <v>5.9752324688156682E-3</v>
      </c>
      <c r="L76" s="224">
        <v>7.2307550136441858E-3</v>
      </c>
      <c r="M76" s="224">
        <v>7.7952469291615312E-3</v>
      </c>
      <c r="N76" s="224">
        <v>7.5618754216336716E-3</v>
      </c>
      <c r="O76" s="224">
        <v>7.2523228827697846E-3</v>
      </c>
      <c r="P76" s="224">
        <v>7.4356158567959012E-3</v>
      </c>
      <c r="Q76" s="224">
        <v>7.5404520857338181E-3</v>
      </c>
      <c r="R76" s="224">
        <v>7.6714535281683484E-3</v>
      </c>
      <c r="S76" s="224">
        <v>7.9929507214019299E-3</v>
      </c>
      <c r="T76" s="224">
        <v>8.2253898080906374E-3</v>
      </c>
      <c r="U76" s="224">
        <v>8.0897673979588979E-3</v>
      </c>
      <c r="V76" s="224">
        <v>8.0515639752181036E-3</v>
      </c>
      <c r="W76" s="224">
        <v>9.1543512401967824E-3</v>
      </c>
      <c r="X76" s="224">
        <v>8.0666831260286613E-3</v>
      </c>
      <c r="Y76" s="224">
        <v>9.7486794886305472E-3</v>
      </c>
      <c r="DA76" s="177" t="s">
        <v>710</v>
      </c>
    </row>
    <row r="77" spans="1:105" ht="12" customHeight="1" x14ac:dyDescent="0.25">
      <c r="A77" s="56" t="s">
        <v>95</v>
      </c>
      <c r="B77" s="260">
        <v>8.146425384879713E-2</v>
      </c>
      <c r="C77" s="260">
        <v>7.4733129692996433E-2</v>
      </c>
      <c r="D77" s="260">
        <v>8.041398608785065E-2</v>
      </c>
      <c r="E77" s="260">
        <v>7.3708516181757305E-2</v>
      </c>
      <c r="F77" s="260">
        <v>7.5680757479228172E-2</v>
      </c>
      <c r="G77" s="260">
        <v>7.0247854619958972E-2</v>
      </c>
      <c r="H77" s="260">
        <v>7.8797291419937202E-2</v>
      </c>
      <c r="I77" s="260">
        <v>7.5163869150044291E-2</v>
      </c>
      <c r="J77" s="260">
        <v>6.750392330359245E-2</v>
      </c>
      <c r="K77" s="260">
        <v>4.5751661580494672E-2</v>
      </c>
      <c r="L77" s="260">
        <v>5.9729212894968992E-2</v>
      </c>
      <c r="M77" s="260">
        <v>6.3106084506912047E-2</v>
      </c>
      <c r="N77" s="260">
        <v>6.0307520966557122E-2</v>
      </c>
      <c r="O77" s="260">
        <v>5.7614353784649512E-2</v>
      </c>
      <c r="P77" s="260">
        <v>5.984509654056977E-2</v>
      </c>
      <c r="Q77" s="260">
        <v>5.9801666564729267E-2</v>
      </c>
      <c r="R77" s="260">
        <v>6.0650445409127021E-2</v>
      </c>
      <c r="S77" s="260">
        <v>6.3200006604357942E-2</v>
      </c>
      <c r="T77" s="260">
        <v>6.362990077522783E-2</v>
      </c>
      <c r="U77" s="260">
        <v>6.2443099178273773E-2</v>
      </c>
      <c r="V77" s="260">
        <v>6.227697881700503E-2</v>
      </c>
      <c r="W77" s="260">
        <v>6.9783901288689651E-2</v>
      </c>
      <c r="X77" s="260">
        <v>6.2288677993791348E-2</v>
      </c>
      <c r="Y77" s="260">
        <v>8.3804219721080403E-2</v>
      </c>
      <c r="DA77" s="68" t="s">
        <v>711</v>
      </c>
    </row>
    <row r="78" spans="1:105" ht="12" customHeight="1" x14ac:dyDescent="0.25">
      <c r="A78" s="37" t="s">
        <v>159</v>
      </c>
      <c r="B78" s="226">
        <v>8.2589568553508963E-4</v>
      </c>
      <c r="C78" s="226">
        <v>7.3104565635590207E-4</v>
      </c>
      <c r="D78" s="226">
        <v>6.9456221998129449E-4</v>
      </c>
      <c r="E78" s="226">
        <v>8.2706325592358512E-4</v>
      </c>
      <c r="F78" s="226">
        <v>7.0233447326403472E-4</v>
      </c>
      <c r="G78" s="226">
        <v>7.559090003877027E-4</v>
      </c>
      <c r="H78" s="226">
        <v>7.9695990928527736E-4</v>
      </c>
      <c r="I78" s="226">
        <v>5.9493175784616076E-4</v>
      </c>
      <c r="J78" s="226">
        <v>5.6709901553507643E-4</v>
      </c>
      <c r="K78" s="226">
        <v>4.2243297676667078E-4</v>
      </c>
      <c r="L78" s="226">
        <v>3.8508906201150268E-4</v>
      </c>
      <c r="M78" s="226">
        <v>3.2581964870067578E-4</v>
      </c>
      <c r="N78" s="226">
        <v>3.5370864325640441E-4</v>
      </c>
      <c r="O78" s="226">
        <v>3.3310484727604747E-4</v>
      </c>
      <c r="P78" s="226">
        <v>2.8582149048837329E-4</v>
      </c>
      <c r="Q78" s="226">
        <v>2.6784510168822041E-4</v>
      </c>
      <c r="R78" s="226">
        <v>3.0999078670192361E-4</v>
      </c>
      <c r="S78" s="226">
        <v>2.9031504416281108E-4</v>
      </c>
      <c r="T78" s="226">
        <v>3.1301681912344789E-4</v>
      </c>
      <c r="U78" s="226">
        <v>4.231010219217165E-4</v>
      </c>
      <c r="V78" s="226">
        <v>3.6904187418430759E-4</v>
      </c>
      <c r="W78" s="226">
        <v>4.5228749286642281E-4</v>
      </c>
      <c r="X78" s="226">
        <v>4.4247975929952269E-4</v>
      </c>
      <c r="Y78" s="226">
        <v>3.1789970227136759E-4</v>
      </c>
      <c r="DA78" s="69" t="s">
        <v>712</v>
      </c>
    </row>
    <row r="79" spans="1:105" ht="12" customHeight="1" x14ac:dyDescent="0.25">
      <c r="A79" s="37" t="s">
        <v>35</v>
      </c>
      <c r="B79" s="226">
        <v>3.567210401154236E-2</v>
      </c>
      <c r="C79" s="226">
        <v>2.8207642709166932E-2</v>
      </c>
      <c r="D79" s="226">
        <v>2.7873004088309061E-2</v>
      </c>
      <c r="E79" s="226">
        <v>1.9394223365768491E-2</v>
      </c>
      <c r="F79" s="226">
        <v>2.0657361166527739E-2</v>
      </c>
      <c r="G79" s="226">
        <v>2.3731528580425029E-2</v>
      </c>
      <c r="H79" s="226">
        <v>2.199523890536937E-2</v>
      </c>
      <c r="I79" s="226">
        <v>1.772864374879702E-2</v>
      </c>
      <c r="J79" s="226">
        <v>1.8799156680113279E-2</v>
      </c>
      <c r="K79" s="226">
        <v>2.0424031894809021E-2</v>
      </c>
      <c r="L79" s="226">
        <v>1.4754083673026851E-2</v>
      </c>
      <c r="M79" s="226">
        <v>1.795450674563866E-2</v>
      </c>
      <c r="N79" s="226">
        <v>2.0044437916681541E-2</v>
      </c>
      <c r="O79" s="226">
        <v>1.935230212780472E-2</v>
      </c>
      <c r="P79" s="226">
        <v>1.8372457549113621E-2</v>
      </c>
      <c r="Q79" s="226">
        <v>2.0436129716688369E-2</v>
      </c>
      <c r="R79" s="226">
        <v>2.1330187367888151E-2</v>
      </c>
      <c r="S79" s="226">
        <v>2.251916112498635E-2</v>
      </c>
      <c r="T79" s="226">
        <v>2.7765318374579791E-2</v>
      </c>
      <c r="U79" s="226">
        <v>2.4934701450195971E-2</v>
      </c>
      <c r="V79" s="226">
        <v>2.1203249009464339E-2</v>
      </c>
      <c r="W79" s="226">
        <v>2.9418260144433332E-2</v>
      </c>
      <c r="X79" s="226">
        <v>2.4507404139580701E-2</v>
      </c>
      <c r="Y79" s="226">
        <v>1.5550223896485849E-2</v>
      </c>
      <c r="DA79" s="69" t="s">
        <v>713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714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715</v>
      </c>
    </row>
    <row r="82" spans="1:105" ht="12" customHeight="1" x14ac:dyDescent="0.25">
      <c r="A82" s="37" t="s">
        <v>40</v>
      </c>
      <c r="B82" s="226">
        <v>4.496625415171969E-2</v>
      </c>
      <c r="C82" s="226">
        <v>4.5794441327473602E-2</v>
      </c>
      <c r="D82" s="226">
        <v>5.1846419779560303E-2</v>
      </c>
      <c r="E82" s="226">
        <v>5.3487229560065228E-2</v>
      </c>
      <c r="F82" s="226">
        <v>5.4321061839436392E-2</v>
      </c>
      <c r="G82" s="226">
        <v>4.5760417039146239E-2</v>
      </c>
      <c r="H82" s="226">
        <v>5.600509260528256E-2</v>
      </c>
      <c r="I82" s="226">
        <v>5.6840293643401103E-2</v>
      </c>
      <c r="J82" s="226">
        <v>4.8137667607944107E-2</v>
      </c>
      <c r="K82" s="226">
        <v>2.490519670891898E-2</v>
      </c>
      <c r="L82" s="226">
        <v>4.4590040159930643E-2</v>
      </c>
      <c r="M82" s="226">
        <v>4.4825758112572722E-2</v>
      </c>
      <c r="N82" s="226">
        <v>3.9909374406619173E-2</v>
      </c>
      <c r="O82" s="226">
        <v>3.7928946809568737E-2</v>
      </c>
      <c r="P82" s="226">
        <v>4.1186817500967768E-2</v>
      </c>
      <c r="Q82" s="226">
        <v>3.9097691746352671E-2</v>
      </c>
      <c r="R82" s="226">
        <v>3.9010267254536962E-2</v>
      </c>
      <c r="S82" s="226">
        <v>4.039053043520878E-2</v>
      </c>
      <c r="T82" s="226">
        <v>3.5551565581524593E-2</v>
      </c>
      <c r="U82" s="226">
        <v>3.7085296706156082E-2</v>
      </c>
      <c r="V82" s="226">
        <v>4.0704687933356382E-2</v>
      </c>
      <c r="W82" s="226">
        <v>3.9913353651389899E-2</v>
      </c>
      <c r="X82" s="226">
        <v>3.7338794094911129E-2</v>
      </c>
      <c r="Y82" s="226">
        <v>6.7936096122323181E-2</v>
      </c>
      <c r="DA82" s="69" t="s">
        <v>716</v>
      </c>
    </row>
    <row r="83" spans="1:105" ht="12" customHeight="1" x14ac:dyDescent="0.25">
      <c r="A83" s="57" t="s">
        <v>558</v>
      </c>
      <c r="B83" s="261">
        <v>4.8138938367893029</v>
      </c>
      <c r="C83" s="261">
        <v>4.3344546338932304</v>
      </c>
      <c r="D83" s="261">
        <v>4.6707604036556942</v>
      </c>
      <c r="E83" s="261">
        <v>4.2634246916068097</v>
      </c>
      <c r="F83" s="261">
        <v>4.3798067891519894</v>
      </c>
      <c r="G83" s="261">
        <v>4.0771318497185032</v>
      </c>
      <c r="H83" s="261">
        <v>4.5519215533588113</v>
      </c>
      <c r="I83" s="261">
        <v>4.3354374166145728</v>
      </c>
      <c r="J83" s="261">
        <v>3.8980799020009971</v>
      </c>
      <c r="K83" s="261">
        <v>2.6602870904912219</v>
      </c>
      <c r="L83" s="261">
        <v>3.4623208353698831</v>
      </c>
      <c r="M83" s="261">
        <v>3.6663345849039048</v>
      </c>
      <c r="N83" s="261">
        <v>3.506813620001219</v>
      </c>
      <c r="O83" s="261">
        <v>3.349372021515252</v>
      </c>
      <c r="P83" s="261">
        <v>3.4801660753072938</v>
      </c>
      <c r="Q83" s="261">
        <v>3.4799898375825968</v>
      </c>
      <c r="R83" s="261">
        <v>3.529464569308951</v>
      </c>
      <c r="S83" s="261">
        <v>3.677876583091884</v>
      </c>
      <c r="T83" s="261">
        <v>3.7046766973775238</v>
      </c>
      <c r="U83" s="261">
        <v>3.635781412643837</v>
      </c>
      <c r="V83" s="261">
        <v>3.6256010359563078</v>
      </c>
      <c r="W83" s="261">
        <v>4.0652007620047463</v>
      </c>
      <c r="X83" s="261">
        <v>3.627695561303562</v>
      </c>
      <c r="Y83" s="261">
        <v>4.8717015411938487</v>
      </c>
      <c r="DA83" s="70" t="s">
        <v>717</v>
      </c>
    </row>
    <row r="84" spans="1:105" ht="12" customHeight="1" x14ac:dyDescent="0.25">
      <c r="A84" s="60" t="s">
        <v>560</v>
      </c>
      <c r="B84" s="262">
        <v>2.7964456744044321</v>
      </c>
      <c r="C84" s="262">
        <v>1.838075074019015</v>
      </c>
      <c r="D84" s="262">
        <v>1.819194426188693</v>
      </c>
      <c r="E84" s="262">
        <v>1.311888122041601</v>
      </c>
      <c r="F84" s="262">
        <v>1.3895392806377731</v>
      </c>
      <c r="G84" s="262">
        <v>1.585222564664907</v>
      </c>
      <c r="H84" s="262">
        <v>1.484592613198056</v>
      </c>
      <c r="I84" s="262">
        <v>1.2060798476797701</v>
      </c>
      <c r="J84" s="262">
        <v>1.2589219139101131</v>
      </c>
      <c r="K84" s="262">
        <v>1.2807779795469101</v>
      </c>
      <c r="L84" s="262">
        <v>0.93877173538893643</v>
      </c>
      <c r="M84" s="262">
        <v>1.100465154727625</v>
      </c>
      <c r="N84" s="262">
        <v>1.221252023576392</v>
      </c>
      <c r="O84" s="262">
        <v>1.184870473458046</v>
      </c>
      <c r="P84" s="262">
        <v>1.1115208179421701</v>
      </c>
      <c r="Q84" s="262">
        <v>1.22443464368029</v>
      </c>
      <c r="R84" s="262">
        <v>1.2801179886030489</v>
      </c>
      <c r="S84" s="262">
        <v>1.3474825619187809</v>
      </c>
      <c r="T84" s="262">
        <v>1.6551380533948421</v>
      </c>
      <c r="U84" s="262">
        <v>1.4963899155439</v>
      </c>
      <c r="V84" s="262">
        <v>1.2668938151556779</v>
      </c>
      <c r="W84" s="262">
        <v>1.7553294288129291</v>
      </c>
      <c r="X84" s="262">
        <v>1.4680710200088609</v>
      </c>
      <c r="Y84" s="262">
        <v>0.93523972013424528</v>
      </c>
      <c r="DA84" s="72" t="s">
        <v>718</v>
      </c>
    </row>
    <row r="85" spans="1:105" ht="12" customHeight="1" x14ac:dyDescent="0.25">
      <c r="A85" s="59" t="s">
        <v>31</v>
      </c>
      <c r="B85" s="230">
        <v>0.95950105410103559</v>
      </c>
      <c r="C85" s="230">
        <v>3.7868327829912243E-2</v>
      </c>
      <c r="D85" s="230">
        <v>3.9718000783845797E-2</v>
      </c>
      <c r="E85" s="230">
        <v>3.5458776117756358E-2</v>
      </c>
      <c r="F85" s="230">
        <v>5.4071969795173778E-2</v>
      </c>
      <c r="G85" s="230">
        <v>5.7615139534613093E-2</v>
      </c>
      <c r="H85" s="230">
        <v>5.0861373124844643E-2</v>
      </c>
      <c r="I85" s="230">
        <v>5.5114598543045713E-2</v>
      </c>
      <c r="J85" s="230">
        <v>6.3392187525595001E-2</v>
      </c>
      <c r="K85" s="230">
        <v>3.1178783216308591E-2</v>
      </c>
      <c r="L85" s="230">
        <v>3.8079211426390987E-2</v>
      </c>
      <c r="M85" s="230">
        <v>3.000909927668188E-2</v>
      </c>
      <c r="N85" s="230">
        <v>2.9062401895672711E-2</v>
      </c>
      <c r="O85" s="230">
        <v>2.2878315593368649E-2</v>
      </c>
      <c r="P85" s="230">
        <v>1.735036065644522E-2</v>
      </c>
      <c r="Q85" s="230">
        <v>1.080681903342778E-2</v>
      </c>
      <c r="R85" s="230">
        <v>1.147269624472807E-2</v>
      </c>
      <c r="S85" s="230">
        <v>7.6794252790669346E-3</v>
      </c>
      <c r="T85" s="230">
        <v>9.7500780367250871E-3</v>
      </c>
      <c r="U85" s="230">
        <v>1.4094530526691591E-2</v>
      </c>
      <c r="V85" s="230">
        <v>7.3529049654065034E-3</v>
      </c>
      <c r="W85" s="230">
        <v>1.9292420699066851E-2</v>
      </c>
      <c r="X85" s="230">
        <v>1.421208398083402E-2</v>
      </c>
      <c r="Y85" s="230">
        <v>6.5355836533607208E-3</v>
      </c>
      <c r="DA85" s="71" t="s">
        <v>719</v>
      </c>
    </row>
    <row r="86" spans="1:105" ht="12" customHeight="1" x14ac:dyDescent="0.25">
      <c r="A86" s="59" t="s">
        <v>159</v>
      </c>
      <c r="B86" s="230">
        <v>3.8105210795025962E-2</v>
      </c>
      <c r="C86" s="230">
        <v>4.0981311352232527E-2</v>
      </c>
      <c r="D86" s="230">
        <v>3.9284326019351841E-2</v>
      </c>
      <c r="E86" s="230">
        <v>4.6933213264910373E-2</v>
      </c>
      <c r="F86" s="230">
        <v>3.9758434389218653E-2</v>
      </c>
      <c r="G86" s="230">
        <v>4.2330682270380567E-2</v>
      </c>
      <c r="H86" s="230">
        <v>4.4886196344778147E-2</v>
      </c>
      <c r="I86" s="230">
        <v>3.3682903932481453E-2</v>
      </c>
      <c r="J86" s="230">
        <v>3.1972952036353267E-2</v>
      </c>
      <c r="K86" s="230">
        <v>2.4062231889387189E-2</v>
      </c>
      <c r="L86" s="230">
        <v>2.241189484804447E-2</v>
      </c>
      <c r="M86" s="230">
        <v>1.917907589740141E-2</v>
      </c>
      <c r="N86" s="230">
        <v>2.083085902508526E-2</v>
      </c>
      <c r="O86" s="230">
        <v>1.9548415756065099E-2</v>
      </c>
      <c r="P86" s="230">
        <v>1.690363726658179E-2</v>
      </c>
      <c r="Q86" s="230">
        <v>1.5890206696981671E-2</v>
      </c>
      <c r="R86" s="230">
        <v>1.8381025391988669E-2</v>
      </c>
      <c r="S86" s="230">
        <v>1.7225143147709381E-2</v>
      </c>
      <c r="T86" s="230">
        <v>1.8557033513756309E-2</v>
      </c>
      <c r="U86" s="230">
        <v>2.5100136257296998E-2</v>
      </c>
      <c r="V86" s="230">
        <v>2.1991191054126689E-2</v>
      </c>
      <c r="W86" s="230">
        <v>2.6917061365400109E-2</v>
      </c>
      <c r="X86" s="230">
        <v>2.6318120611199071E-2</v>
      </c>
      <c r="Y86" s="230">
        <v>1.8942577609342079E-2</v>
      </c>
      <c r="DA86" s="71" t="s">
        <v>720</v>
      </c>
    </row>
    <row r="87" spans="1:105" ht="12" customHeight="1" x14ac:dyDescent="0.25">
      <c r="A87" s="59" t="s">
        <v>32</v>
      </c>
      <c r="B87" s="230">
        <v>0.1924081751797663</v>
      </c>
      <c r="C87" s="230">
        <v>0.21581160613094599</v>
      </c>
      <c r="D87" s="230">
        <v>0.2014488118589961</v>
      </c>
      <c r="E87" s="230">
        <v>0.15528858793591399</v>
      </c>
      <c r="F87" s="230">
        <v>0.15431805930902931</v>
      </c>
      <c r="G87" s="230">
        <v>0.18814016093854621</v>
      </c>
      <c r="H87" s="230">
        <v>0.17969761590022759</v>
      </c>
      <c r="I87" s="230">
        <v>0.13758455105166409</v>
      </c>
      <c r="J87" s="230">
        <v>0.1290425815879522</v>
      </c>
      <c r="K87" s="230">
        <v>9.0019502478135616E-2</v>
      </c>
      <c r="L87" s="230">
        <v>4.0165118486560202E-2</v>
      </c>
      <c r="M87" s="230">
        <v>1.970834631307938E-2</v>
      </c>
      <c r="N87" s="230">
        <v>1.91540885861048E-2</v>
      </c>
      <c r="O87" s="230">
        <v>3.3939158911181572E-2</v>
      </c>
      <c r="P87" s="230">
        <v>1.6727486024563129E-2</v>
      </c>
      <c r="Q87" s="230">
        <v>1.4372586708031619E-2</v>
      </c>
      <c r="R87" s="230">
        <v>1.576776960505109E-2</v>
      </c>
      <c r="S87" s="230">
        <v>1.8451404964888389E-2</v>
      </c>
      <c r="T87" s="230">
        <v>2.0193887809134031E-2</v>
      </c>
      <c r="U87" s="230">
        <v>1.3384002319168101E-2</v>
      </c>
      <c r="V87" s="230">
        <v>4.303589761945309E-3</v>
      </c>
      <c r="W87" s="230">
        <v>2.68567374414905E-4</v>
      </c>
      <c r="X87" s="230">
        <v>4.7763193305387563E-3</v>
      </c>
      <c r="Y87" s="230">
        <v>5.3630377098072409E-3</v>
      </c>
      <c r="DA87" s="71" t="s">
        <v>721</v>
      </c>
    </row>
    <row r="88" spans="1:105" ht="12" customHeight="1" x14ac:dyDescent="0.25">
      <c r="A88" s="59" t="s">
        <v>35</v>
      </c>
      <c r="B88" s="230">
        <v>1.606431234328604</v>
      </c>
      <c r="C88" s="230">
        <v>1.543413828705924</v>
      </c>
      <c r="D88" s="230">
        <v>1.5387432875264999</v>
      </c>
      <c r="E88" s="230">
        <v>1.0742075447230199</v>
      </c>
      <c r="F88" s="230">
        <v>1.141390817144351</v>
      </c>
      <c r="G88" s="230">
        <v>1.2971365819213669</v>
      </c>
      <c r="H88" s="230">
        <v>1.2091474278282059</v>
      </c>
      <c r="I88" s="230">
        <v>0.97969779415257896</v>
      </c>
      <c r="J88" s="230">
        <v>1.0345141927602119</v>
      </c>
      <c r="K88" s="230">
        <v>1.135517461963079</v>
      </c>
      <c r="L88" s="230">
        <v>0.83811551062794076</v>
      </c>
      <c r="M88" s="230">
        <v>1.0315686332404621</v>
      </c>
      <c r="N88" s="230">
        <v>1.1522046740695291</v>
      </c>
      <c r="O88" s="230">
        <v>1.1085045831974309</v>
      </c>
      <c r="P88" s="230">
        <v>1.0605393339945799</v>
      </c>
      <c r="Q88" s="230">
        <v>1.1833650312418491</v>
      </c>
      <c r="R88" s="230">
        <v>1.234496497361282</v>
      </c>
      <c r="S88" s="230">
        <v>1.3041265885271169</v>
      </c>
      <c r="T88" s="230">
        <v>1.6066370540352259</v>
      </c>
      <c r="U88" s="230">
        <v>1.443811246440744</v>
      </c>
      <c r="V88" s="230">
        <v>1.2332461293742001</v>
      </c>
      <c r="W88" s="230">
        <v>1.708851379374047</v>
      </c>
      <c r="X88" s="230">
        <v>1.4227644960862891</v>
      </c>
      <c r="Y88" s="230">
        <v>0.90439852116173525</v>
      </c>
      <c r="DA88" s="71" t="s">
        <v>722</v>
      </c>
    </row>
    <row r="89" spans="1:105" ht="12" customHeight="1" x14ac:dyDescent="0.25">
      <c r="A89" s="60" t="s">
        <v>566</v>
      </c>
      <c r="B89" s="262">
        <v>2.0174481623848708</v>
      </c>
      <c r="C89" s="262">
        <v>2.496379559874216</v>
      </c>
      <c r="D89" s="262">
        <v>2.851565977467001</v>
      </c>
      <c r="E89" s="262">
        <v>2.9515365695652078</v>
      </c>
      <c r="F89" s="262">
        <v>2.9902675085142172</v>
      </c>
      <c r="G89" s="262">
        <v>2.491909285053596</v>
      </c>
      <c r="H89" s="262">
        <v>3.0673289401607549</v>
      </c>
      <c r="I89" s="262">
        <v>3.129357568934803</v>
      </c>
      <c r="J89" s="262">
        <v>2.6391579880908842</v>
      </c>
      <c r="K89" s="262">
        <v>1.3795091109443109</v>
      </c>
      <c r="L89" s="262">
        <v>2.5235490999809458</v>
      </c>
      <c r="M89" s="262">
        <v>2.5658694301762801</v>
      </c>
      <c r="N89" s="262">
        <v>2.2855615964248268</v>
      </c>
      <c r="O89" s="262">
        <v>2.1645015480572058</v>
      </c>
      <c r="P89" s="262">
        <v>2.3686452573651242</v>
      </c>
      <c r="Q89" s="262">
        <v>2.2555551939023069</v>
      </c>
      <c r="R89" s="262">
        <v>2.2493465807059021</v>
      </c>
      <c r="S89" s="262">
        <v>2.3303940211731029</v>
      </c>
      <c r="T89" s="262">
        <v>2.0495386439826819</v>
      </c>
      <c r="U89" s="262">
        <v>2.139391497099937</v>
      </c>
      <c r="V89" s="262">
        <v>2.3587072208006301</v>
      </c>
      <c r="W89" s="262">
        <v>2.309871333191817</v>
      </c>
      <c r="X89" s="262">
        <v>2.1596245412947011</v>
      </c>
      <c r="Y89" s="262">
        <v>3.936461821059603</v>
      </c>
      <c r="DA89" s="72" t="s">
        <v>723</v>
      </c>
    </row>
    <row r="90" spans="1:105" ht="12" customHeight="1" x14ac:dyDescent="0.25">
      <c r="A90" s="57" t="s">
        <v>517</v>
      </c>
      <c r="B90" s="294">
        <v>9.5042628084318181</v>
      </c>
      <c r="C90" s="294">
        <v>8.5576868473739562</v>
      </c>
      <c r="D90" s="294">
        <v>9.2216687564445259</v>
      </c>
      <c r="E90" s="294">
        <v>8.4174495962740945</v>
      </c>
      <c r="F90" s="294">
        <v>8.6472274182967954</v>
      </c>
      <c r="G90" s="294">
        <v>8.0496442003376991</v>
      </c>
      <c r="H90" s="294">
        <v>8.9870404693722943</v>
      </c>
      <c r="I90" s="294">
        <v>8.5596271945407025</v>
      </c>
      <c r="J90" s="294">
        <v>7.6961347908730682</v>
      </c>
      <c r="K90" s="294">
        <v>5.25231102121076</v>
      </c>
      <c r="L90" s="294">
        <v>6.8357982668791539</v>
      </c>
      <c r="M90" s="294">
        <v>7.2385907583309743</v>
      </c>
      <c r="N90" s="294">
        <v>6.9236421480598</v>
      </c>
      <c r="O90" s="294">
        <v>6.6127989139289349</v>
      </c>
      <c r="P90" s="294">
        <v>6.8710308366023387</v>
      </c>
      <c r="Q90" s="294">
        <v>6.8706828834257472</v>
      </c>
      <c r="R90" s="294">
        <v>6.968362821672482</v>
      </c>
      <c r="S90" s="294">
        <v>7.2613785861959421</v>
      </c>
      <c r="T90" s="294">
        <v>7.3142911218900446</v>
      </c>
      <c r="U90" s="294">
        <v>7.1782684104279646</v>
      </c>
      <c r="V90" s="294">
        <v>7.1581688862573891</v>
      </c>
      <c r="W90" s="294">
        <v>8.0260881774866331</v>
      </c>
      <c r="X90" s="294">
        <v>7.1623041912795067</v>
      </c>
      <c r="Y90" s="294">
        <v>9.6183948673513768</v>
      </c>
      <c r="DA90" s="70" t="s">
        <v>724</v>
      </c>
    </row>
    <row r="91" spans="1:105" ht="12" customHeight="1" x14ac:dyDescent="0.25">
      <c r="A91" s="60" t="s">
        <v>519</v>
      </c>
      <c r="B91" s="262">
        <v>5.5211343498943402</v>
      </c>
      <c r="C91" s="262">
        <v>3.628985008268494</v>
      </c>
      <c r="D91" s="262">
        <v>3.5917081914011511</v>
      </c>
      <c r="E91" s="262">
        <v>2.5901130996813841</v>
      </c>
      <c r="F91" s="262">
        <v>2.7434228825098028</v>
      </c>
      <c r="G91" s="262">
        <v>3.1297682032972132</v>
      </c>
      <c r="H91" s="262">
        <v>2.9310904722198301</v>
      </c>
      <c r="I91" s="262">
        <v>2.3812115989552649</v>
      </c>
      <c r="J91" s="262">
        <v>2.485539800162273</v>
      </c>
      <c r="K91" s="262">
        <v>2.5286911032057588</v>
      </c>
      <c r="L91" s="262">
        <v>1.8534545199307819</v>
      </c>
      <c r="M91" s="262">
        <v>2.1726922937355</v>
      </c>
      <c r="N91" s="262">
        <v>2.4111666316141109</v>
      </c>
      <c r="O91" s="262">
        <v>2.3393370845932919</v>
      </c>
      <c r="P91" s="262">
        <v>2.194519931044308</v>
      </c>
      <c r="Q91" s="262">
        <v>2.4174502055591121</v>
      </c>
      <c r="R91" s="262">
        <v>2.5273880567335438</v>
      </c>
      <c r="S91" s="262">
        <v>2.660388623525773</v>
      </c>
      <c r="T91" s="262">
        <v>3.2678051442432219</v>
      </c>
      <c r="U91" s="262">
        <v>2.954382357277316</v>
      </c>
      <c r="V91" s="262">
        <v>2.5012790430890059</v>
      </c>
      <c r="W91" s="262">
        <v>3.4656169771163121</v>
      </c>
      <c r="X91" s="262">
        <v>2.8984712311214751</v>
      </c>
      <c r="Y91" s="262">
        <v>1.846481121189117</v>
      </c>
      <c r="DA91" s="72" t="s">
        <v>725</v>
      </c>
    </row>
    <row r="92" spans="1:105" ht="12" customHeight="1" x14ac:dyDescent="0.25">
      <c r="A92" s="59" t="s">
        <v>31</v>
      </c>
      <c r="B92" s="297">
        <v>1.8943812415327139</v>
      </c>
      <c r="C92" s="297">
        <v>7.4764951619993775E-2</v>
      </c>
      <c r="D92" s="297">
        <v>7.8416834785651188E-2</v>
      </c>
      <c r="E92" s="297">
        <v>7.0007677467452317E-2</v>
      </c>
      <c r="F92" s="297">
        <v>0.1067564489219565</v>
      </c>
      <c r="G92" s="297">
        <v>0.1137518704082298</v>
      </c>
      <c r="H92" s="297">
        <v>0.1004176397248189</v>
      </c>
      <c r="I92" s="297">
        <v>0.10881495248837721</v>
      </c>
      <c r="J92" s="297">
        <v>0.12515772691956401</v>
      </c>
      <c r="K92" s="297">
        <v>6.1557516592963012E-2</v>
      </c>
      <c r="L92" s="297">
        <v>7.5181307524563978E-2</v>
      </c>
      <c r="M92" s="297">
        <v>5.9248162888472337E-2</v>
      </c>
      <c r="N92" s="297">
        <v>5.7379060449942808E-2</v>
      </c>
      <c r="O92" s="297">
        <v>4.5169571948567362E-2</v>
      </c>
      <c r="P92" s="297">
        <v>3.4255509799508803E-2</v>
      </c>
      <c r="Q92" s="297">
        <v>2.133633430631806E-2</v>
      </c>
      <c r="R92" s="297">
        <v>2.265100227136083E-2</v>
      </c>
      <c r="S92" s="297">
        <v>1.516179594825608E-2</v>
      </c>
      <c r="T92" s="297">
        <v>1.92499683635649E-2</v>
      </c>
      <c r="U92" s="297">
        <v>2.7827394377373121E-2</v>
      </c>
      <c r="V92" s="297">
        <v>1.4517133855875971E-2</v>
      </c>
      <c r="W92" s="297">
        <v>3.8089796483143062E-2</v>
      </c>
      <c r="X92" s="297">
        <v>2.8059484855495032E-2</v>
      </c>
      <c r="Y92" s="297">
        <v>1.29034637559561E-2</v>
      </c>
      <c r="DA92" s="71" t="s">
        <v>726</v>
      </c>
    </row>
    <row r="93" spans="1:105" ht="12" customHeight="1" x14ac:dyDescent="0.25">
      <c r="A93" s="59" t="s">
        <v>159</v>
      </c>
      <c r="B93" s="297">
        <v>7.5232639116148248E-2</v>
      </c>
      <c r="C93" s="297">
        <v>8.0911039281574407E-2</v>
      </c>
      <c r="D93" s="297">
        <v>7.7560613382587559E-2</v>
      </c>
      <c r="E93" s="297">
        <v>9.2662116871982433E-2</v>
      </c>
      <c r="F93" s="297">
        <v>7.8496664467149188E-2</v>
      </c>
      <c r="G93" s="297">
        <v>8.3575156162200862E-2</v>
      </c>
      <c r="H93" s="297">
        <v>8.8620609634419617E-2</v>
      </c>
      <c r="I93" s="297">
        <v>6.6501502106033436E-2</v>
      </c>
      <c r="J93" s="297">
        <v>6.312547580350536E-2</v>
      </c>
      <c r="K93" s="297">
        <v>4.750702516254398E-2</v>
      </c>
      <c r="L93" s="297">
        <v>4.4248698848087381E-2</v>
      </c>
      <c r="M93" s="297">
        <v>3.7866015315647178E-2</v>
      </c>
      <c r="N93" s="297">
        <v>4.1127196696105608E-2</v>
      </c>
      <c r="O93" s="297">
        <v>3.8595217745402068E-2</v>
      </c>
      <c r="P93" s="297">
        <v>3.337352597437996E-2</v>
      </c>
      <c r="Q93" s="297">
        <v>3.1372669537129881E-2</v>
      </c>
      <c r="R93" s="297">
        <v>3.6290392338696888E-2</v>
      </c>
      <c r="S93" s="297">
        <v>3.4008287872397007E-2</v>
      </c>
      <c r="T93" s="297">
        <v>3.6637892201056517E-2</v>
      </c>
      <c r="U93" s="297">
        <v>4.9556201196972988E-2</v>
      </c>
      <c r="V93" s="297">
        <v>4.3418086550129881E-2</v>
      </c>
      <c r="W93" s="297">
        <v>5.3143428983069688E-2</v>
      </c>
      <c r="X93" s="297">
        <v>5.1960916337879373E-2</v>
      </c>
      <c r="Y93" s="297">
        <v>3.7399087302760349E-2</v>
      </c>
      <c r="DA93" s="71" t="s">
        <v>727</v>
      </c>
    </row>
    <row r="94" spans="1:105" ht="12" customHeight="1" x14ac:dyDescent="0.25">
      <c r="A94" s="59" t="s">
        <v>32</v>
      </c>
      <c r="B94" s="297">
        <v>0.37987914262333711</v>
      </c>
      <c r="C94" s="297">
        <v>0.42608547078934289</v>
      </c>
      <c r="D94" s="297">
        <v>0.39772843258862139</v>
      </c>
      <c r="E94" s="297">
        <v>0.30659245943769631</v>
      </c>
      <c r="F94" s="297">
        <v>0.30467630601891421</v>
      </c>
      <c r="G94" s="297">
        <v>0.37145263169601273</v>
      </c>
      <c r="H94" s="297">
        <v>0.35478417793764733</v>
      </c>
      <c r="I94" s="297">
        <v>0.27163867254024637</v>
      </c>
      <c r="J94" s="297">
        <v>0.25477392116906428</v>
      </c>
      <c r="K94" s="297">
        <v>0.17772909799089259</v>
      </c>
      <c r="L94" s="297">
        <v>7.9299597118385676E-2</v>
      </c>
      <c r="M94" s="297">
        <v>3.8910975029733119E-2</v>
      </c>
      <c r="N94" s="297">
        <v>3.7816681869274893E-2</v>
      </c>
      <c r="O94" s="297">
        <v>6.7007436542086476E-2</v>
      </c>
      <c r="P94" s="297">
        <v>3.3025743543994332E-2</v>
      </c>
      <c r="Q94" s="297">
        <v>2.837637179826432E-2</v>
      </c>
      <c r="R94" s="297">
        <v>3.1130937097931671E-2</v>
      </c>
      <c r="S94" s="297">
        <v>3.6429345539549018E-2</v>
      </c>
      <c r="T94" s="297">
        <v>3.9869598991822901E-2</v>
      </c>
      <c r="U94" s="297">
        <v>2.6424570167686939E-2</v>
      </c>
      <c r="V94" s="297">
        <v>8.4967490983318492E-3</v>
      </c>
      <c r="W94" s="297">
        <v>5.3024329051515101E-4</v>
      </c>
      <c r="X94" s="297">
        <v>9.430077960487511E-3</v>
      </c>
      <c r="Y94" s="297">
        <v>1.058845948284033E-2</v>
      </c>
      <c r="DA94" s="71" t="s">
        <v>728</v>
      </c>
    </row>
    <row r="95" spans="1:105" ht="12" customHeight="1" x14ac:dyDescent="0.25">
      <c r="A95" s="59" t="s">
        <v>35</v>
      </c>
      <c r="B95" s="297">
        <v>3.171641326622141</v>
      </c>
      <c r="C95" s="297">
        <v>3.047223546577583</v>
      </c>
      <c r="D95" s="297">
        <v>3.0380023106442908</v>
      </c>
      <c r="E95" s="297">
        <v>2.1208508459042532</v>
      </c>
      <c r="F95" s="297">
        <v>2.2534934631017829</v>
      </c>
      <c r="G95" s="297">
        <v>2.5609885450307699</v>
      </c>
      <c r="H95" s="297">
        <v>2.3872680449229442</v>
      </c>
      <c r="I95" s="297">
        <v>1.9342564718206079</v>
      </c>
      <c r="J95" s="297">
        <v>2.04248267627014</v>
      </c>
      <c r="K95" s="297">
        <v>2.2418974634593591</v>
      </c>
      <c r="L95" s="297">
        <v>1.6547249164397451</v>
      </c>
      <c r="M95" s="297">
        <v>2.0366671405016472</v>
      </c>
      <c r="N95" s="297">
        <v>2.2748436925987878</v>
      </c>
      <c r="O95" s="297">
        <v>2.1885648583572359</v>
      </c>
      <c r="P95" s="297">
        <v>2.0938651517264248</v>
      </c>
      <c r="Q95" s="297">
        <v>2.3363648299173998</v>
      </c>
      <c r="R95" s="297">
        <v>2.437315725025555</v>
      </c>
      <c r="S95" s="297">
        <v>2.5747891941655712</v>
      </c>
      <c r="T95" s="297">
        <v>3.172047684686778</v>
      </c>
      <c r="U95" s="297">
        <v>2.8505741915352831</v>
      </c>
      <c r="V95" s="297">
        <v>2.4348470735846681</v>
      </c>
      <c r="W95" s="297">
        <v>3.3738535083595842</v>
      </c>
      <c r="X95" s="297">
        <v>2.8090207519676129</v>
      </c>
      <c r="Y95" s="297">
        <v>1.78559011064756</v>
      </c>
      <c r="DA95" s="71" t="s">
        <v>729</v>
      </c>
    </row>
    <row r="96" spans="1:105" ht="12" customHeight="1" x14ac:dyDescent="0.25">
      <c r="A96" s="60" t="s">
        <v>525</v>
      </c>
      <c r="B96" s="262">
        <v>3.983128458537478</v>
      </c>
      <c r="C96" s="262">
        <v>4.9287018391054627</v>
      </c>
      <c r="D96" s="262">
        <v>5.6299605650433753</v>
      </c>
      <c r="E96" s="262">
        <v>5.8273364965927108</v>
      </c>
      <c r="F96" s="262">
        <v>5.9038045357869917</v>
      </c>
      <c r="G96" s="262">
        <v>4.9198759970404851</v>
      </c>
      <c r="H96" s="262">
        <v>6.0559499971524646</v>
      </c>
      <c r="I96" s="262">
        <v>6.1784155955854372</v>
      </c>
      <c r="J96" s="262">
        <v>5.2105949907107947</v>
      </c>
      <c r="K96" s="262">
        <v>2.7236199180050011</v>
      </c>
      <c r="L96" s="262">
        <v>4.9823437469483718</v>
      </c>
      <c r="M96" s="262">
        <v>5.0658984645954748</v>
      </c>
      <c r="N96" s="262">
        <v>4.5124755164456891</v>
      </c>
      <c r="O96" s="262">
        <v>4.273461829335643</v>
      </c>
      <c r="P96" s="262">
        <v>4.6765109055580307</v>
      </c>
      <c r="Q96" s="262">
        <v>4.4532326778666347</v>
      </c>
      <c r="R96" s="262">
        <v>4.4409747649389386</v>
      </c>
      <c r="S96" s="262">
        <v>4.6009899626701696</v>
      </c>
      <c r="T96" s="262">
        <v>4.0464859776468227</v>
      </c>
      <c r="U96" s="262">
        <v>4.2238860531506486</v>
      </c>
      <c r="V96" s="262">
        <v>4.6568898431683836</v>
      </c>
      <c r="W96" s="262">
        <v>4.5604712003703209</v>
      </c>
      <c r="X96" s="262">
        <v>4.263832960158032</v>
      </c>
      <c r="Y96" s="262">
        <v>7.7719137461622587</v>
      </c>
      <c r="DA96" s="72" t="s">
        <v>730</v>
      </c>
    </row>
    <row r="97" spans="1:105" ht="12" customHeight="1" x14ac:dyDescent="0.25">
      <c r="A97" s="57" t="s">
        <v>527</v>
      </c>
      <c r="B97" s="294">
        <f t="shared" ref="B97:Y97" si="1">B98+B102+B113</f>
        <v>6.2947763846642859</v>
      </c>
      <c r="C97" s="294">
        <f t="shared" si="1"/>
        <v>5.5209430401010913</v>
      </c>
      <c r="D97" s="294">
        <f t="shared" si="1"/>
        <v>6.1445388838277548</v>
      </c>
      <c r="E97" s="294">
        <f t="shared" si="1"/>
        <v>5.1564174557814582</v>
      </c>
      <c r="F97" s="294">
        <f t="shared" si="1"/>
        <v>5.3398704520086167</v>
      </c>
      <c r="G97" s="294">
        <f t="shared" si="1"/>
        <v>5.6378211993019915</v>
      </c>
      <c r="H97" s="294">
        <f t="shared" si="1"/>
        <v>5.464290243057631</v>
      </c>
      <c r="I97" s="294">
        <f t="shared" si="1"/>
        <v>5.0241312831177636</v>
      </c>
      <c r="J97" s="294">
        <f t="shared" si="1"/>
        <v>4.6134286853571194</v>
      </c>
      <c r="K97" s="294">
        <f t="shared" si="1"/>
        <v>3.4402907392272049</v>
      </c>
      <c r="L97" s="294">
        <f t="shared" si="1"/>
        <v>4.0133379857598834</v>
      </c>
      <c r="M97" s="294">
        <f t="shared" si="1"/>
        <v>4.5066343442115766</v>
      </c>
      <c r="N97" s="294">
        <f t="shared" si="1"/>
        <v>4.3794560080267049</v>
      </c>
      <c r="O97" s="294">
        <f t="shared" si="1"/>
        <v>4.1973681455184115</v>
      </c>
      <c r="P97" s="294">
        <f t="shared" si="1"/>
        <v>4.2746854825830711</v>
      </c>
      <c r="Q97" s="294">
        <f t="shared" si="1"/>
        <v>4.4098661695139496</v>
      </c>
      <c r="R97" s="294">
        <f t="shared" si="1"/>
        <v>4.4855691271085245</v>
      </c>
      <c r="S97" s="294">
        <f t="shared" si="1"/>
        <v>4.65685930020281</v>
      </c>
      <c r="T97" s="294">
        <f t="shared" si="1"/>
        <v>4.8111571088648537</v>
      </c>
      <c r="U97" s="294">
        <f t="shared" si="1"/>
        <v>4.8896677574392076</v>
      </c>
      <c r="V97" s="294">
        <f t="shared" si="1"/>
        <v>4.9957278763093704</v>
      </c>
      <c r="W97" s="294">
        <f t="shared" si="1"/>
        <v>5.6392381827121802</v>
      </c>
      <c r="X97" s="294">
        <f t="shared" si="1"/>
        <v>4.8799302926517854</v>
      </c>
      <c r="Y97" s="294">
        <f t="shared" si="1"/>
        <v>5.1611224147779451</v>
      </c>
      <c r="DA97" s="70"/>
    </row>
    <row r="98" spans="1:105" ht="12" customHeight="1" x14ac:dyDescent="0.25">
      <c r="A98" s="60" t="s">
        <v>528</v>
      </c>
      <c r="B98" s="262">
        <v>1.299652170668572</v>
      </c>
      <c r="C98" s="262">
        <v>0.82131503198650868</v>
      </c>
      <c r="D98" s="262">
        <v>0.82811287297864888</v>
      </c>
      <c r="E98" s="262">
        <v>0.57039844277921914</v>
      </c>
      <c r="F98" s="262">
        <v>0.60918674379176208</v>
      </c>
      <c r="G98" s="262">
        <v>0.73394554441208348</v>
      </c>
      <c r="H98" s="262">
        <v>0.64465955667342756</v>
      </c>
      <c r="I98" s="262">
        <v>0.51834876063520063</v>
      </c>
      <c r="J98" s="262">
        <v>0.55113106337713547</v>
      </c>
      <c r="K98" s="262">
        <v>0.59088628758862916</v>
      </c>
      <c r="L98" s="262">
        <v>0.42385190243154452</v>
      </c>
      <c r="M98" s="262">
        <v>0.51193836443388596</v>
      </c>
      <c r="N98" s="262">
        <v>0.57129358841598454</v>
      </c>
      <c r="O98" s="262">
        <v>0.55156866059175846</v>
      </c>
      <c r="P98" s="262">
        <v>0.51860990922827344</v>
      </c>
      <c r="Q98" s="262">
        <v>0.57671687433088359</v>
      </c>
      <c r="R98" s="262">
        <v>0.60319793306079095</v>
      </c>
      <c r="S98" s="262">
        <v>0.63391051165334045</v>
      </c>
      <c r="T98" s="262">
        <v>0.78300981600607922</v>
      </c>
      <c r="U98" s="262">
        <v>0.71569940111301467</v>
      </c>
      <c r="V98" s="262">
        <v>0.61492655792976703</v>
      </c>
      <c r="W98" s="262">
        <v>0.84993561193830058</v>
      </c>
      <c r="X98" s="262">
        <v>0.70489814778552906</v>
      </c>
      <c r="Y98" s="262">
        <v>0.422978713211077</v>
      </c>
      <c r="DA98" s="72" t="s">
        <v>731</v>
      </c>
    </row>
    <row r="99" spans="1:105" ht="12" customHeight="1" x14ac:dyDescent="0.25">
      <c r="A99" s="59" t="s">
        <v>31</v>
      </c>
      <c r="B99" s="230">
        <v>0.47887852156218352</v>
      </c>
      <c r="C99" s="230">
        <v>1.9171871584699889E-2</v>
      </c>
      <c r="D99" s="230">
        <v>2.0331371908374439E-2</v>
      </c>
      <c r="E99" s="230">
        <v>1.7487150983563359E-2</v>
      </c>
      <c r="F99" s="230">
        <v>2.6667229028411999E-2</v>
      </c>
      <c r="G99" s="230">
        <v>3.0267631200079279E-2</v>
      </c>
      <c r="H99" s="230">
        <v>2.512713307841774E-2</v>
      </c>
      <c r="I99" s="230">
        <v>2.6737210671726311E-2</v>
      </c>
      <c r="J99" s="230">
        <v>3.0921358344505351E-2</v>
      </c>
      <c r="K99" s="230">
        <v>1.5471748319244749E-2</v>
      </c>
      <c r="L99" s="230">
        <v>1.7961080969785749E-2</v>
      </c>
      <c r="M99" s="230">
        <v>1.421486229115285E-2</v>
      </c>
      <c r="N99" s="230">
        <v>1.381182296690372E-2</v>
      </c>
      <c r="O99" s="230">
        <v>1.096413115964103E-2</v>
      </c>
      <c r="P99" s="230">
        <v>8.2189658109774154E-3</v>
      </c>
      <c r="Q99" s="230">
        <v>5.1505415433093392E-3</v>
      </c>
      <c r="R99" s="230">
        <v>5.4734096277047678E-3</v>
      </c>
      <c r="S99" s="230">
        <v>3.662870040619973E-3</v>
      </c>
      <c r="T99" s="230">
        <v>4.6695214248163924E-3</v>
      </c>
      <c r="U99" s="230">
        <v>6.8020275354044651E-3</v>
      </c>
      <c r="V99" s="230">
        <v>3.581127471307728E-3</v>
      </c>
      <c r="W99" s="230">
        <v>9.3428756534361234E-3</v>
      </c>
      <c r="X99" s="230">
        <v>6.8462433914496757E-3</v>
      </c>
      <c r="Y99" s="230">
        <v>2.972881045446049E-3</v>
      </c>
      <c r="DA99" s="71" t="s">
        <v>732</v>
      </c>
    </row>
    <row r="100" spans="1:105" ht="12" customHeight="1" x14ac:dyDescent="0.25">
      <c r="A100" s="59" t="s">
        <v>159</v>
      </c>
      <c r="B100" s="230">
        <v>1.9017974947858569E-2</v>
      </c>
      <c r="C100" s="230">
        <v>2.074790421553787E-2</v>
      </c>
      <c r="D100" s="230">
        <v>2.0109376773921731E-2</v>
      </c>
      <c r="E100" s="230">
        <v>2.314598179535806E-2</v>
      </c>
      <c r="F100" s="230">
        <v>1.9608075675523459E-2</v>
      </c>
      <c r="G100" s="230">
        <v>2.2238069537918671E-2</v>
      </c>
      <c r="H100" s="230">
        <v>2.2175206048227879E-2</v>
      </c>
      <c r="I100" s="230">
        <v>1.634026051691001E-2</v>
      </c>
      <c r="J100" s="230">
        <v>1.559572473892921E-2</v>
      </c>
      <c r="K100" s="230">
        <v>1.1940324714056641E-2</v>
      </c>
      <c r="L100" s="230">
        <v>1.057117106613892E-2</v>
      </c>
      <c r="M100" s="230">
        <v>9.0848419087663605E-3</v>
      </c>
      <c r="N100" s="230">
        <v>9.8998058775673897E-3</v>
      </c>
      <c r="O100" s="230">
        <v>9.3683205583026275E-3</v>
      </c>
      <c r="P100" s="230">
        <v>8.0073503673014617E-3</v>
      </c>
      <c r="Q100" s="230">
        <v>7.5732895564752318E-3</v>
      </c>
      <c r="R100" s="230">
        <v>8.7692447530655568E-3</v>
      </c>
      <c r="S100" s="230">
        <v>8.2159091974134176E-3</v>
      </c>
      <c r="T100" s="230">
        <v>8.8873612341492832E-3</v>
      </c>
      <c r="U100" s="230">
        <v>1.211333840749175E-2</v>
      </c>
      <c r="V100" s="230">
        <v>1.0710495889886139E-2</v>
      </c>
      <c r="W100" s="230">
        <v>1.303531377506228E-2</v>
      </c>
      <c r="X100" s="230">
        <v>1.267796190571226E-2</v>
      </c>
      <c r="Y100" s="230">
        <v>8.6165265282383829E-3</v>
      </c>
      <c r="DA100" s="71" t="s">
        <v>733</v>
      </c>
    </row>
    <row r="101" spans="1:105" ht="12" customHeight="1" x14ac:dyDescent="0.25">
      <c r="A101" s="59" t="s">
        <v>35</v>
      </c>
      <c r="B101" s="230">
        <v>0.80175567415852989</v>
      </c>
      <c r="C101" s="230">
        <v>0.78139525618627093</v>
      </c>
      <c r="D101" s="230">
        <v>0.78767212429635269</v>
      </c>
      <c r="E101" s="230">
        <v>0.5297653100002977</v>
      </c>
      <c r="F101" s="230">
        <v>0.56291143908782659</v>
      </c>
      <c r="G101" s="230">
        <v>0.6814398436740855</v>
      </c>
      <c r="H101" s="230">
        <v>0.59735721754678195</v>
      </c>
      <c r="I101" s="230">
        <v>0.47527128944656433</v>
      </c>
      <c r="J101" s="230">
        <v>0.50461398029370086</v>
      </c>
      <c r="K101" s="230">
        <v>0.56347421455532776</v>
      </c>
      <c r="L101" s="230">
        <v>0.39531965039561978</v>
      </c>
      <c r="M101" s="230">
        <v>0.48863866023396679</v>
      </c>
      <c r="N101" s="230">
        <v>0.54758195957151345</v>
      </c>
      <c r="O101" s="230">
        <v>0.53123620887381484</v>
      </c>
      <c r="P101" s="230">
        <v>0.50238359304999458</v>
      </c>
      <c r="Q101" s="230">
        <v>0.563993043231099</v>
      </c>
      <c r="R101" s="230">
        <v>0.58895527868002062</v>
      </c>
      <c r="S101" s="230">
        <v>0.62203173241530707</v>
      </c>
      <c r="T101" s="230">
        <v>0.76945293334711351</v>
      </c>
      <c r="U101" s="230">
        <v>0.69678403517011844</v>
      </c>
      <c r="V101" s="230">
        <v>0.6006349345685732</v>
      </c>
      <c r="W101" s="230">
        <v>0.82755742250980213</v>
      </c>
      <c r="X101" s="230">
        <v>0.68537394248836714</v>
      </c>
      <c r="Y101" s="230">
        <v>0.41138930563739262</v>
      </c>
      <c r="DA101" s="71" t="s">
        <v>734</v>
      </c>
    </row>
    <row r="102" spans="1:105" ht="12" customHeight="1" x14ac:dyDescent="0.25">
      <c r="A102" s="60" t="s">
        <v>533</v>
      </c>
      <c r="B102" s="262">
        <v>3.988233612675459</v>
      </c>
      <c r="C102" s="262">
        <v>3.435767914699706</v>
      </c>
      <c r="D102" s="262">
        <v>3.8567289650519498</v>
      </c>
      <c r="E102" s="262">
        <v>3.1304141874411782</v>
      </c>
      <c r="F102" s="262">
        <v>3.255942750788575</v>
      </c>
      <c r="G102" s="262">
        <v>3.5947719742723621</v>
      </c>
      <c r="H102" s="262">
        <v>3.304272807910944</v>
      </c>
      <c r="I102" s="262">
        <v>2.9876676346017632</v>
      </c>
      <c r="J102" s="262">
        <v>2.7749725893082071</v>
      </c>
      <c r="K102" s="262">
        <v>2.1648550380016949</v>
      </c>
      <c r="L102" s="262">
        <v>2.399186494178378</v>
      </c>
      <c r="M102" s="262">
        <v>2.779281939164489</v>
      </c>
      <c r="N102" s="262">
        <v>2.7219558402958191</v>
      </c>
      <c r="O102" s="262">
        <v>2.608490651096945</v>
      </c>
      <c r="P102" s="262">
        <v>2.634034667456628</v>
      </c>
      <c r="Q102" s="262">
        <v>2.7581492703389259</v>
      </c>
      <c r="R102" s="262">
        <v>2.8092498485281139</v>
      </c>
      <c r="S102" s="262">
        <v>2.911416332303995</v>
      </c>
      <c r="T102" s="262">
        <v>3.0465792917599011</v>
      </c>
      <c r="U102" s="262">
        <v>3.1414969416362428</v>
      </c>
      <c r="V102" s="262">
        <v>3.2320266143787819</v>
      </c>
      <c r="W102" s="262">
        <v>3.6706850070125991</v>
      </c>
      <c r="X102" s="262">
        <v>3.1346980697376252</v>
      </c>
      <c r="Y102" s="262">
        <v>2.9475411548559229</v>
      </c>
      <c r="DA102" s="72" t="s">
        <v>735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0.98263866222907925</v>
      </c>
      <c r="E103" s="229">
        <v>0</v>
      </c>
      <c r="F103" s="229">
        <v>0</v>
      </c>
      <c r="G103" s="229">
        <v>0.73405417548511787</v>
      </c>
      <c r="H103" s="229">
        <v>7.0284219600145692E-2</v>
      </c>
      <c r="I103" s="229">
        <v>3.1168940414371619E-2</v>
      </c>
      <c r="J103" s="229">
        <v>5.2561823994156709E-2</v>
      </c>
      <c r="K103" s="229">
        <v>2.656614945781053E-2</v>
      </c>
      <c r="L103" s="229">
        <v>1.4876624200102939E-2</v>
      </c>
      <c r="M103" s="229">
        <v>2.0354761002273191E-2</v>
      </c>
      <c r="N103" s="229">
        <v>1.4558070388896499E-2</v>
      </c>
      <c r="O103" s="229">
        <v>5.5961069724007308E-2</v>
      </c>
      <c r="P103" s="229">
        <v>4.5855955783828783E-2</v>
      </c>
      <c r="Q103" s="229">
        <v>0</v>
      </c>
      <c r="R103" s="229">
        <v>2.1009946290787691E-2</v>
      </c>
      <c r="S103" s="229">
        <v>7.1996318976332268E-4</v>
      </c>
      <c r="T103" s="229">
        <v>1.437671422573003E-3</v>
      </c>
      <c r="U103" s="229">
        <v>7.2382708138035766E-4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736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737</v>
      </c>
    </row>
    <row r="105" spans="1:105" ht="12" customHeight="1" x14ac:dyDescent="0.25">
      <c r="A105" s="64" t="s">
        <v>31</v>
      </c>
      <c r="B105" s="229">
        <v>1.371097921583099</v>
      </c>
      <c r="C105" s="229">
        <v>7.0998135444024044E-2</v>
      </c>
      <c r="D105" s="229">
        <v>6.2935546138475129E-2</v>
      </c>
      <c r="E105" s="229">
        <v>8.4841932953446109E-2</v>
      </c>
      <c r="F105" s="229">
        <v>0.12705257357379679</v>
      </c>
      <c r="G105" s="229">
        <v>6.9815336089300656E-2</v>
      </c>
      <c r="H105" s="229">
        <v>0.1111108485472805</v>
      </c>
      <c r="I105" s="229">
        <v>0.13548326321758389</v>
      </c>
      <c r="J105" s="229">
        <v>0.1374604903265319</v>
      </c>
      <c r="K105" s="229">
        <v>5.2190562092977413E-2</v>
      </c>
      <c r="L105" s="229">
        <v>9.6928297605186078E-2</v>
      </c>
      <c r="M105" s="229">
        <v>6.1121665777193829E-2</v>
      </c>
      <c r="N105" s="229">
        <v>5.7706911733227881E-2</v>
      </c>
      <c r="O105" s="229">
        <v>4.7053297271209098E-2</v>
      </c>
      <c r="P105" s="229">
        <v>3.8477582355243678E-2</v>
      </c>
      <c r="Q105" s="229">
        <v>2.3556230141980869E-2</v>
      </c>
      <c r="R105" s="229">
        <v>2.3929918517740231E-2</v>
      </c>
      <c r="S105" s="229">
        <v>1.6624367090684579E-2</v>
      </c>
      <c r="T105" s="229">
        <v>1.7447562689118599E-2</v>
      </c>
      <c r="U105" s="229">
        <v>2.4889060623714151E-2</v>
      </c>
      <c r="V105" s="229">
        <v>1.3153666782305E-2</v>
      </c>
      <c r="W105" s="229">
        <v>3.2303429068588498E-2</v>
      </c>
      <c r="X105" s="229">
        <v>2.6456088671056279E-2</v>
      </c>
      <c r="Y105" s="229">
        <v>1.9074793418158681E-2</v>
      </c>
      <c r="DA105" s="73" t="s">
        <v>738</v>
      </c>
    </row>
    <row r="106" spans="1:105" ht="12" customHeight="1" x14ac:dyDescent="0.25">
      <c r="A106" s="64" t="s">
        <v>159</v>
      </c>
      <c r="B106" s="229">
        <v>5.5486681010722502E-2</v>
      </c>
      <c r="C106" s="229">
        <v>7.8295721312931096E-2</v>
      </c>
      <c r="D106" s="229">
        <v>6.3432129993748004E-2</v>
      </c>
      <c r="E106" s="229">
        <v>0.1144322573209076</v>
      </c>
      <c r="F106" s="229">
        <v>9.519670424291983E-2</v>
      </c>
      <c r="G106" s="229">
        <v>5.2269800972272781E-2</v>
      </c>
      <c r="H106" s="229">
        <v>9.9922329768309129E-2</v>
      </c>
      <c r="I106" s="229">
        <v>8.4374243075398814E-2</v>
      </c>
      <c r="J106" s="229">
        <v>7.0649037476532867E-2</v>
      </c>
      <c r="K106" s="229">
        <v>4.104403816030093E-2</v>
      </c>
      <c r="L106" s="229">
        <v>5.8132978931794678E-2</v>
      </c>
      <c r="M106" s="229">
        <v>3.9806249645257127E-2</v>
      </c>
      <c r="N106" s="229">
        <v>4.2148766729124883E-2</v>
      </c>
      <c r="O106" s="229">
        <v>4.0969337924256062E-2</v>
      </c>
      <c r="P106" s="229">
        <v>3.8199774338903501E-2</v>
      </c>
      <c r="Q106" s="229">
        <v>3.5295457794310182E-2</v>
      </c>
      <c r="R106" s="229">
        <v>3.9068507691956723E-2</v>
      </c>
      <c r="S106" s="229">
        <v>3.799798823613762E-2</v>
      </c>
      <c r="T106" s="229">
        <v>3.3838927574916328E-2</v>
      </c>
      <c r="U106" s="229">
        <v>4.5166385100672952E-2</v>
      </c>
      <c r="V106" s="229">
        <v>4.0088333033890769E-2</v>
      </c>
      <c r="W106" s="229">
        <v>4.5927299496630651E-2</v>
      </c>
      <c r="X106" s="229">
        <v>4.992339463480186E-2</v>
      </c>
      <c r="Y106" s="229">
        <v>5.6337283703533012E-2</v>
      </c>
      <c r="DA106" s="73" t="s">
        <v>739</v>
      </c>
    </row>
    <row r="107" spans="1:105" ht="12" customHeight="1" x14ac:dyDescent="0.25">
      <c r="A107" s="64" t="s">
        <v>32</v>
      </c>
      <c r="B107" s="229">
        <v>0.27162221716035612</v>
      </c>
      <c r="C107" s="229">
        <v>0.39972781071247943</v>
      </c>
      <c r="D107" s="229">
        <v>0.31534945758908522</v>
      </c>
      <c r="E107" s="229">
        <v>0.36706680074413778</v>
      </c>
      <c r="F107" s="229">
        <v>0.35821748593998359</v>
      </c>
      <c r="G107" s="229">
        <v>0.22522390238126269</v>
      </c>
      <c r="H107" s="229">
        <v>0.38781932984948292</v>
      </c>
      <c r="I107" s="229">
        <v>0.33412380920104467</v>
      </c>
      <c r="J107" s="229">
        <v>0.2764355835170933</v>
      </c>
      <c r="K107" s="229">
        <v>0.14886348195555779</v>
      </c>
      <c r="L107" s="229">
        <v>0.101002109475652</v>
      </c>
      <c r="M107" s="229">
        <v>3.9656205770542033E-2</v>
      </c>
      <c r="N107" s="229">
        <v>3.7573060634593362E-2</v>
      </c>
      <c r="O107" s="229">
        <v>6.8958188421262653E-2</v>
      </c>
      <c r="P107" s="229">
        <v>3.6647866623423238E-2</v>
      </c>
      <c r="Q107" s="229">
        <v>3.0950067455462631E-2</v>
      </c>
      <c r="R107" s="229">
        <v>3.2491124552093353E-2</v>
      </c>
      <c r="S107" s="229">
        <v>3.9460682706876637E-2</v>
      </c>
      <c r="T107" s="229">
        <v>3.5699765857272053E-2</v>
      </c>
      <c r="U107" s="229">
        <v>2.3348696878497069E-2</v>
      </c>
      <c r="V107" s="229">
        <v>7.6056704111841346E-3</v>
      </c>
      <c r="W107" s="229">
        <v>4.4425662036737999E-4</v>
      </c>
      <c r="X107" s="229">
        <v>8.7837502715746654E-3</v>
      </c>
      <c r="Y107" s="229">
        <v>1.546340280322382E-2</v>
      </c>
      <c r="DA107" s="73" t="s">
        <v>740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1.506627649206166E-2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741</v>
      </c>
    </row>
    <row r="109" spans="1:105" ht="12" customHeight="1" x14ac:dyDescent="0.25">
      <c r="A109" s="64" t="s">
        <v>35</v>
      </c>
      <c r="B109" s="229">
        <v>2.2900267929212812</v>
      </c>
      <c r="C109" s="229">
        <v>2.8867462472302718</v>
      </c>
      <c r="D109" s="229">
        <v>2.4323731691015631</v>
      </c>
      <c r="E109" s="229">
        <v>2.5640731964226862</v>
      </c>
      <c r="F109" s="229">
        <v>2.6754759870318749</v>
      </c>
      <c r="G109" s="229">
        <v>1.5680334755526339</v>
      </c>
      <c r="H109" s="229">
        <v>2.6351360801457249</v>
      </c>
      <c r="I109" s="229">
        <v>2.4025173786933638</v>
      </c>
      <c r="J109" s="229">
        <v>2.237865653993893</v>
      </c>
      <c r="K109" s="229">
        <v>1.896190806335049</v>
      </c>
      <c r="L109" s="229">
        <v>2.128246483965643</v>
      </c>
      <c r="M109" s="229">
        <v>2.0960216161229268</v>
      </c>
      <c r="N109" s="229">
        <v>2.2823453989931091</v>
      </c>
      <c r="O109" s="229">
        <v>2.274358468505167</v>
      </c>
      <c r="P109" s="229">
        <v>2.3462887472324052</v>
      </c>
      <c r="Q109" s="229">
        <v>2.573250399294059</v>
      </c>
      <c r="R109" s="229">
        <v>2.5687450020897309</v>
      </c>
      <c r="S109" s="229">
        <v>2.8163819875246991</v>
      </c>
      <c r="T109" s="229">
        <v>2.868136802770517</v>
      </c>
      <c r="U109" s="229">
        <v>2.5434530124014332</v>
      </c>
      <c r="V109" s="229">
        <v>2.2008632143518132</v>
      </c>
      <c r="W109" s="229">
        <v>2.8544444983824331</v>
      </c>
      <c r="X109" s="229">
        <v>2.6421428783778378</v>
      </c>
      <c r="Y109" s="229">
        <v>2.6332416543718402</v>
      </c>
      <c r="DA109" s="73" t="s">
        <v>742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743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0.94537528379177393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9.9850550167386023E-4</v>
      </c>
      <c r="S111" s="229">
        <v>0</v>
      </c>
      <c r="T111" s="229">
        <v>0</v>
      </c>
      <c r="U111" s="229">
        <v>0</v>
      </c>
      <c r="V111" s="229">
        <v>0.28418100017409098</v>
      </c>
      <c r="W111" s="229">
        <v>3.1633854998022341E-2</v>
      </c>
      <c r="X111" s="229">
        <v>3.3880675105017161E-2</v>
      </c>
      <c r="Y111" s="229">
        <v>3.095616732822443E-2</v>
      </c>
      <c r="DA111" s="73" t="s">
        <v>744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0.50725516435423468</v>
      </c>
      <c r="N112" s="229">
        <v>0.28762363181686718</v>
      </c>
      <c r="O112" s="229">
        <v>0.1211902892510429</v>
      </c>
      <c r="P112" s="229">
        <v>0.12856474112282401</v>
      </c>
      <c r="Q112" s="229">
        <v>9.5097115653113365E-2</v>
      </c>
      <c r="R112" s="229">
        <v>0.1230068438841314</v>
      </c>
      <c r="S112" s="229">
        <v>2.313435558333519E-4</v>
      </c>
      <c r="T112" s="229">
        <v>9.0018561445503756E-2</v>
      </c>
      <c r="U112" s="229">
        <v>0.50391595955054469</v>
      </c>
      <c r="V112" s="229">
        <v>0.68613472962549793</v>
      </c>
      <c r="W112" s="229">
        <v>0.7059316684465563</v>
      </c>
      <c r="X112" s="229">
        <v>0.37351128267733702</v>
      </c>
      <c r="Y112" s="229">
        <v>0.1924678532309439</v>
      </c>
      <c r="DA112" s="73" t="s">
        <v>745</v>
      </c>
    </row>
    <row r="113" spans="1:105" ht="12" customHeight="1" x14ac:dyDescent="0.25">
      <c r="A113" s="61" t="s">
        <v>545</v>
      </c>
      <c r="B113" s="263">
        <v>1.006890601320255</v>
      </c>
      <c r="C113" s="263">
        <v>1.2638600934148769</v>
      </c>
      <c r="D113" s="263">
        <v>1.459697045797157</v>
      </c>
      <c r="E113" s="263">
        <v>1.455604825561061</v>
      </c>
      <c r="F113" s="263">
        <v>1.474740957428279</v>
      </c>
      <c r="G113" s="263">
        <v>1.309103680617546</v>
      </c>
      <c r="H113" s="263">
        <v>1.5153578784732591</v>
      </c>
      <c r="I113" s="263">
        <v>1.5181148878808</v>
      </c>
      <c r="J113" s="263">
        <v>1.2873250326717769</v>
      </c>
      <c r="K113" s="263">
        <v>0.68454941363688082</v>
      </c>
      <c r="L113" s="263">
        <v>1.190299589149961</v>
      </c>
      <c r="M113" s="263">
        <v>1.2154140406132019</v>
      </c>
      <c r="N113" s="263">
        <v>1.0862065793149009</v>
      </c>
      <c r="O113" s="263">
        <v>1.0373088338297081</v>
      </c>
      <c r="P113" s="263">
        <v>1.12204090589817</v>
      </c>
      <c r="Q113" s="263">
        <v>1.07500002484414</v>
      </c>
      <c r="R113" s="263">
        <v>1.07312134551962</v>
      </c>
      <c r="S113" s="263">
        <v>1.1115324562454749</v>
      </c>
      <c r="T113" s="263">
        <v>0.98156800109887321</v>
      </c>
      <c r="U113" s="263">
        <v>1.0324714146899501</v>
      </c>
      <c r="V113" s="263">
        <v>1.148774704000822</v>
      </c>
      <c r="W113" s="263">
        <v>1.118617563761281</v>
      </c>
      <c r="X113" s="263">
        <v>1.040334075128631</v>
      </c>
      <c r="Y113" s="263">
        <v>1.790602546710945</v>
      </c>
      <c r="DA113" s="74" t="s">
        <v>746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231.62600294767839</v>
      </c>
      <c r="C115" s="223">
        <v>207.5664224218842</v>
      </c>
      <c r="D115" s="223">
        <v>199.71482159259929</v>
      </c>
      <c r="E115" s="223">
        <v>162.67337391229299</v>
      </c>
      <c r="F115" s="223">
        <v>162.68685896399819</v>
      </c>
      <c r="G115" s="223">
        <v>163.27262935614979</v>
      </c>
      <c r="H115" s="223">
        <v>108.9443896639921</v>
      </c>
      <c r="I115" s="223">
        <v>106.6093846905647</v>
      </c>
      <c r="J115" s="223">
        <v>82.666971279980601</v>
      </c>
      <c r="K115" s="223">
        <v>114.7712162221804</v>
      </c>
      <c r="L115" s="223">
        <v>84.411471458534749</v>
      </c>
      <c r="M115" s="223">
        <v>111.3599487304145</v>
      </c>
      <c r="N115" s="223">
        <v>115.6380636619924</v>
      </c>
      <c r="O115" s="223">
        <v>117.8029350551445</v>
      </c>
      <c r="P115" s="223">
        <v>134.56502388477239</v>
      </c>
      <c r="Q115" s="223">
        <v>121.3057036038005</v>
      </c>
      <c r="R115" s="223">
        <v>130.78338584753939</v>
      </c>
      <c r="S115" s="223">
        <v>127.1236416503663</v>
      </c>
      <c r="T115" s="223">
        <v>136.98477075678559</v>
      </c>
      <c r="U115" s="223">
        <v>136.98205858605331</v>
      </c>
      <c r="V115" s="223">
        <v>127.70760280446579</v>
      </c>
      <c r="W115" s="223">
        <v>133.90446582969039</v>
      </c>
      <c r="X115" s="223">
        <v>94.567763903302904</v>
      </c>
      <c r="Y115" s="223">
        <v>195.64642216642039</v>
      </c>
      <c r="DA115" s="89" t="s">
        <v>747</v>
      </c>
    </row>
    <row r="116" spans="1:105" ht="12" customHeight="1" x14ac:dyDescent="0.25">
      <c r="A116" s="55" t="s">
        <v>91</v>
      </c>
      <c r="B116" s="259">
        <v>0.442233894396591</v>
      </c>
      <c r="C116" s="259">
        <v>0.38322521348282229</v>
      </c>
      <c r="D116" s="259">
        <v>0.37583679469247627</v>
      </c>
      <c r="E116" s="259">
        <v>0.29346777465775048</v>
      </c>
      <c r="F116" s="259">
        <v>0.29389793573929712</v>
      </c>
      <c r="G116" s="259">
        <v>0.3087038887337436</v>
      </c>
      <c r="H116" s="259">
        <v>0.19774224935346929</v>
      </c>
      <c r="I116" s="259">
        <v>0.19136724229135449</v>
      </c>
      <c r="J116" s="259">
        <v>0.1497965477445786</v>
      </c>
      <c r="K116" s="259">
        <v>0.21376703746880599</v>
      </c>
      <c r="L116" s="259">
        <v>0.15061242507115891</v>
      </c>
      <c r="M116" s="259">
        <v>0.19908259172985959</v>
      </c>
      <c r="N116" s="259">
        <v>0.20867143868994489</v>
      </c>
      <c r="O116" s="259">
        <v>0.21336756870422591</v>
      </c>
      <c r="P116" s="259">
        <v>0.24180763377716691</v>
      </c>
      <c r="Q116" s="259">
        <v>0.21880888995329881</v>
      </c>
      <c r="R116" s="259">
        <v>0.23657685057616051</v>
      </c>
      <c r="S116" s="259">
        <v>0.2233537404882234</v>
      </c>
      <c r="T116" s="259">
        <v>0.25068376429260658</v>
      </c>
      <c r="U116" s="259">
        <v>0.24819956825564229</v>
      </c>
      <c r="V116" s="259">
        <v>0.22963835363186999</v>
      </c>
      <c r="W116" s="259">
        <v>0.2429934465170539</v>
      </c>
      <c r="X116" s="259">
        <v>0.1719209858615946</v>
      </c>
      <c r="Y116" s="259">
        <v>0.33421351806309513</v>
      </c>
      <c r="DA116" s="67" t="s">
        <v>748</v>
      </c>
    </row>
    <row r="117" spans="1:105" ht="12" customHeight="1" x14ac:dyDescent="0.25">
      <c r="A117" s="173" t="s">
        <v>92</v>
      </c>
      <c r="B117" s="224">
        <v>5.7284967814821737E-2</v>
      </c>
      <c r="C117" s="224">
        <v>4.9641251605433021E-2</v>
      </c>
      <c r="D117" s="224">
        <v>4.8684189430936213E-2</v>
      </c>
      <c r="E117" s="224">
        <v>3.8014481112748889E-2</v>
      </c>
      <c r="F117" s="224">
        <v>3.8070202223282987E-2</v>
      </c>
      <c r="G117" s="224">
        <v>3.9988098050584737E-2</v>
      </c>
      <c r="H117" s="224">
        <v>2.5614631834812301E-2</v>
      </c>
      <c r="I117" s="224">
        <v>2.478884240754374E-2</v>
      </c>
      <c r="J117" s="224">
        <v>1.940396366051526E-2</v>
      </c>
      <c r="K117" s="224">
        <v>2.7690410021554299E-2</v>
      </c>
      <c r="L117" s="224">
        <v>1.9509648699554981E-2</v>
      </c>
      <c r="M117" s="224">
        <v>2.5788253691628901E-2</v>
      </c>
      <c r="N117" s="224">
        <v>2.7030349325748548E-2</v>
      </c>
      <c r="O117" s="224">
        <v>2.763866465420017E-2</v>
      </c>
      <c r="P117" s="224">
        <v>3.1322661364985571E-2</v>
      </c>
      <c r="Q117" s="224">
        <v>2.8343508666775361E-2</v>
      </c>
      <c r="R117" s="224">
        <v>3.064508949382717E-2</v>
      </c>
      <c r="S117" s="224">
        <v>2.960380963379923E-2</v>
      </c>
      <c r="T117" s="224">
        <v>3.2598967005042528E-2</v>
      </c>
      <c r="U117" s="224">
        <v>3.2323294547245723E-2</v>
      </c>
      <c r="V117" s="224">
        <v>2.974630814944549E-2</v>
      </c>
      <c r="W117" s="224">
        <v>3.1656445375185319E-2</v>
      </c>
      <c r="X117" s="224">
        <v>2.2269862772982849E-2</v>
      </c>
      <c r="Y117" s="224">
        <v>4.4188343757976437E-2</v>
      </c>
      <c r="DA117" s="177" t="s">
        <v>749</v>
      </c>
    </row>
    <row r="118" spans="1:105" ht="12" customHeight="1" x14ac:dyDescent="0.25">
      <c r="A118" s="173" t="s">
        <v>93</v>
      </c>
      <c r="B118" s="224">
        <v>8.0032383048967368</v>
      </c>
      <c r="C118" s="224">
        <v>6.9353406575332732</v>
      </c>
      <c r="D118" s="224">
        <v>6.8016302454080364</v>
      </c>
      <c r="E118" s="224">
        <v>5.3109735937323421</v>
      </c>
      <c r="F118" s="224">
        <v>5.3187583467527046</v>
      </c>
      <c r="G118" s="224">
        <v>5.5867060813046594</v>
      </c>
      <c r="H118" s="224">
        <v>3.5786002940400738</v>
      </c>
      <c r="I118" s="224">
        <v>3.46322989534388</v>
      </c>
      <c r="J118" s="224">
        <v>2.7109126732280289</v>
      </c>
      <c r="K118" s="224">
        <v>3.868605650249842</v>
      </c>
      <c r="L118" s="224">
        <v>2.7256778478447168</v>
      </c>
      <c r="M118" s="224">
        <v>3.6028568686362852</v>
      </c>
      <c r="N118" s="224">
        <v>3.776389083744895</v>
      </c>
      <c r="O118" s="224">
        <v>3.8613763452173568</v>
      </c>
      <c r="P118" s="224">
        <v>4.3760646607660414</v>
      </c>
      <c r="Q118" s="224">
        <v>3.9598495540817469</v>
      </c>
      <c r="R118" s="224">
        <v>4.2814016215704047</v>
      </c>
      <c r="S118" s="224">
        <v>4.0296165862377222</v>
      </c>
      <c r="T118" s="224">
        <v>4.5109158615719256</v>
      </c>
      <c r="U118" s="224">
        <v>4.456332270691882</v>
      </c>
      <c r="V118" s="224">
        <v>4.1558335788975924</v>
      </c>
      <c r="W118" s="224">
        <v>4.3851000558022868</v>
      </c>
      <c r="X118" s="224">
        <v>3.1113052095215679</v>
      </c>
      <c r="Y118" s="224">
        <v>6.0317106506476668</v>
      </c>
      <c r="DA118" s="177" t="s">
        <v>750</v>
      </c>
    </row>
    <row r="119" spans="1:105" ht="12" customHeight="1" x14ac:dyDescent="0.25">
      <c r="A119" s="173" t="s">
        <v>94</v>
      </c>
      <c r="B119" s="224">
        <v>0.14606160019551889</v>
      </c>
      <c r="C119" s="224">
        <v>0.12657213439721779</v>
      </c>
      <c r="D119" s="224">
        <v>0.12413187758943731</v>
      </c>
      <c r="E119" s="224">
        <v>9.692692784395357E-2</v>
      </c>
      <c r="F119" s="224">
        <v>9.7069002019426462E-2</v>
      </c>
      <c r="G119" s="224">
        <v>0.1019591319126569</v>
      </c>
      <c r="H119" s="224">
        <v>6.5310573732115226E-2</v>
      </c>
      <c r="I119" s="224">
        <v>6.320502790094204E-2</v>
      </c>
      <c r="J119" s="224">
        <v>4.9475003486992429E-2</v>
      </c>
      <c r="K119" s="224">
        <v>7.0603262113936069E-2</v>
      </c>
      <c r="L119" s="224">
        <v>4.9744472538083978E-2</v>
      </c>
      <c r="M119" s="224">
        <v>6.5753263799036898E-2</v>
      </c>
      <c r="N119" s="224">
        <v>6.8920280956170435E-2</v>
      </c>
      <c r="O119" s="224">
        <v>7.0471325037827728E-2</v>
      </c>
      <c r="P119" s="224">
        <v>7.9864547644354522E-2</v>
      </c>
      <c r="Q119" s="224">
        <v>7.2268491873947058E-2</v>
      </c>
      <c r="R119" s="224">
        <v>7.8136917595424654E-2</v>
      </c>
      <c r="S119" s="224">
        <v>7.5679687650144933E-2</v>
      </c>
      <c r="T119" s="224">
        <v>8.3118791318330235E-2</v>
      </c>
      <c r="U119" s="224">
        <v>8.2415899061398304E-2</v>
      </c>
      <c r="V119" s="224">
        <v>7.5845261574762582E-2</v>
      </c>
      <c r="W119" s="224">
        <v>8.0715609074764175E-2</v>
      </c>
      <c r="X119" s="224">
        <v>5.6782292402979738E-2</v>
      </c>
      <c r="Y119" s="224">
        <v>0.11293245180963329</v>
      </c>
      <c r="DA119" s="177" t="s">
        <v>751</v>
      </c>
    </row>
    <row r="120" spans="1:105" ht="12" customHeight="1" x14ac:dyDescent="0.25">
      <c r="A120" s="56" t="s">
        <v>95</v>
      </c>
      <c r="B120" s="260">
        <v>1.092265446522404</v>
      </c>
      <c r="C120" s="260">
        <v>1.003019846852315</v>
      </c>
      <c r="D120" s="260">
        <v>0.95446307424312815</v>
      </c>
      <c r="E120" s="260">
        <v>0.79491106457046512</v>
      </c>
      <c r="F120" s="260">
        <v>0.79358054764614594</v>
      </c>
      <c r="G120" s="260">
        <v>0.7748048917425574</v>
      </c>
      <c r="H120" s="260">
        <v>0.53357936090521441</v>
      </c>
      <c r="I120" s="260">
        <v>0.52567992872966163</v>
      </c>
      <c r="J120" s="260">
        <v>0.40582887807263301</v>
      </c>
      <c r="K120" s="260">
        <v>0.5514500037440746</v>
      </c>
      <c r="L120" s="260">
        <v>0.41409332888634659</v>
      </c>
      <c r="M120" s="260">
        <v>0.54036145155552395</v>
      </c>
      <c r="N120" s="260">
        <v>0.5590913489346041</v>
      </c>
      <c r="O120" s="260">
        <v>0.56943693607746537</v>
      </c>
      <c r="P120" s="260">
        <v>0.65238150437317977</v>
      </c>
      <c r="Q120" s="260">
        <v>0.58481995601163905</v>
      </c>
      <c r="R120" s="260">
        <v>0.63014661764327018</v>
      </c>
      <c r="S120" s="260">
        <v>0.61671853125719545</v>
      </c>
      <c r="T120" s="260">
        <v>0.65730924212959141</v>
      </c>
      <c r="U120" s="260">
        <v>0.65411322876561973</v>
      </c>
      <c r="V120" s="260">
        <v>0.60758838607992505</v>
      </c>
      <c r="W120" s="260">
        <v>0.6357106208921357</v>
      </c>
      <c r="X120" s="260">
        <v>0.45117999803404091</v>
      </c>
      <c r="Y120" s="260">
        <v>1.0016624596941519</v>
      </c>
      <c r="DA120" s="68" t="s">
        <v>752</v>
      </c>
    </row>
    <row r="121" spans="1:105" ht="12" customHeight="1" x14ac:dyDescent="0.25">
      <c r="A121" s="37" t="s">
        <v>159</v>
      </c>
      <c r="B121" s="226">
        <v>1.1073535656709779E-2</v>
      </c>
      <c r="C121" s="226">
        <v>9.8116231086848721E-3</v>
      </c>
      <c r="D121" s="226">
        <v>8.2440135601813853E-3</v>
      </c>
      <c r="E121" s="226">
        <v>8.9194813203422891E-3</v>
      </c>
      <c r="F121" s="226">
        <v>7.3646062022650416E-3</v>
      </c>
      <c r="G121" s="226">
        <v>8.3373648117961684E-3</v>
      </c>
      <c r="H121" s="226">
        <v>5.3966494456930266E-3</v>
      </c>
      <c r="I121" s="226">
        <v>4.1608247100648086E-3</v>
      </c>
      <c r="J121" s="226">
        <v>3.4093597226288429E-3</v>
      </c>
      <c r="K121" s="226">
        <v>5.0916329281233156E-3</v>
      </c>
      <c r="L121" s="226">
        <v>2.669762480990193E-3</v>
      </c>
      <c r="M121" s="226">
        <v>2.7899113008338209E-3</v>
      </c>
      <c r="N121" s="226">
        <v>3.2791174188326329E-3</v>
      </c>
      <c r="O121" s="226">
        <v>3.29227338614987E-3</v>
      </c>
      <c r="P121" s="226">
        <v>3.1157883389925289E-3</v>
      </c>
      <c r="Q121" s="226">
        <v>2.619344402679644E-3</v>
      </c>
      <c r="R121" s="226">
        <v>3.2207454442106649E-3</v>
      </c>
      <c r="S121" s="226">
        <v>2.8329533058246668E-3</v>
      </c>
      <c r="T121" s="226">
        <v>3.2335245795629209E-3</v>
      </c>
      <c r="U121" s="226">
        <v>4.4321306787338428E-3</v>
      </c>
      <c r="V121" s="226">
        <v>3.6004565569954768E-3</v>
      </c>
      <c r="W121" s="226">
        <v>4.1202047693263888E-3</v>
      </c>
      <c r="X121" s="226">
        <v>3.205045015576675E-3</v>
      </c>
      <c r="Y121" s="226">
        <v>3.7996678302474321E-3</v>
      </c>
      <c r="DA121" s="69" t="s">
        <v>753</v>
      </c>
    </row>
    <row r="122" spans="1:105" ht="12" customHeight="1" x14ac:dyDescent="0.25">
      <c r="A122" s="37" t="s">
        <v>35</v>
      </c>
      <c r="B122" s="226">
        <v>0.47828838755314118</v>
      </c>
      <c r="C122" s="226">
        <v>0.37858478008937019</v>
      </c>
      <c r="D122" s="226">
        <v>0.33083490154877632</v>
      </c>
      <c r="E122" s="226">
        <v>0.209157415463154</v>
      </c>
      <c r="F122" s="226">
        <v>0.2166109396031973</v>
      </c>
      <c r="G122" s="226">
        <v>0.26174898197413971</v>
      </c>
      <c r="H122" s="226">
        <v>0.1489417378008378</v>
      </c>
      <c r="I122" s="226">
        <v>0.1239903199200289</v>
      </c>
      <c r="J122" s="226">
        <v>0.1130192185999358</v>
      </c>
      <c r="K122" s="226">
        <v>0.24617318968942589</v>
      </c>
      <c r="L122" s="226">
        <v>0.1022877638380196</v>
      </c>
      <c r="M122" s="226">
        <v>0.1537399032572539</v>
      </c>
      <c r="N122" s="226">
        <v>0.18582544355766081</v>
      </c>
      <c r="O122" s="226">
        <v>0.1912703155691495</v>
      </c>
      <c r="P122" s="226">
        <v>0.2002812625892878</v>
      </c>
      <c r="Q122" s="226">
        <v>0.19985156214711169</v>
      </c>
      <c r="R122" s="226">
        <v>0.22161659873893069</v>
      </c>
      <c r="S122" s="226">
        <v>0.21974655890602501</v>
      </c>
      <c r="T122" s="226">
        <v>0.28682113528278591</v>
      </c>
      <c r="U122" s="226">
        <v>0.26119968881316108</v>
      </c>
      <c r="V122" s="226">
        <v>0.2068637254091312</v>
      </c>
      <c r="W122" s="226">
        <v>0.26799161520961218</v>
      </c>
      <c r="X122" s="226">
        <v>0.17751621815793869</v>
      </c>
      <c r="Y122" s="226">
        <v>0.18586266382277089</v>
      </c>
      <c r="DA122" s="69" t="s">
        <v>754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755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756</v>
      </c>
    </row>
    <row r="125" spans="1:105" ht="12" customHeight="1" x14ac:dyDescent="0.25">
      <c r="A125" s="37" t="s">
        <v>40</v>
      </c>
      <c r="B125" s="226">
        <v>0.60290352331255315</v>
      </c>
      <c r="C125" s="226">
        <v>0.61462344365426014</v>
      </c>
      <c r="D125" s="226">
        <v>0.61538415913417044</v>
      </c>
      <c r="E125" s="226">
        <v>0.57683416778696883</v>
      </c>
      <c r="F125" s="226">
        <v>0.56960500184068363</v>
      </c>
      <c r="G125" s="226">
        <v>0.5047185449566215</v>
      </c>
      <c r="H125" s="226">
        <v>0.37924097365868359</v>
      </c>
      <c r="I125" s="226">
        <v>0.39752878409956799</v>
      </c>
      <c r="J125" s="226">
        <v>0.28940029975006842</v>
      </c>
      <c r="K125" s="226">
        <v>0.30018518112652542</v>
      </c>
      <c r="L125" s="226">
        <v>0.30913580256733669</v>
      </c>
      <c r="M125" s="226">
        <v>0.38383163699743622</v>
      </c>
      <c r="N125" s="226">
        <v>0.36998678795811069</v>
      </c>
      <c r="O125" s="226">
        <v>0.37487434712216611</v>
      </c>
      <c r="P125" s="226">
        <v>0.4489844534448994</v>
      </c>
      <c r="Q125" s="226">
        <v>0.38234904946184772</v>
      </c>
      <c r="R125" s="226">
        <v>0.40530927346012868</v>
      </c>
      <c r="S125" s="226">
        <v>0.39413901904534571</v>
      </c>
      <c r="T125" s="226">
        <v>0.36725458226724272</v>
      </c>
      <c r="U125" s="226">
        <v>0.38848140927372482</v>
      </c>
      <c r="V125" s="226">
        <v>0.3971242041137984</v>
      </c>
      <c r="W125" s="226">
        <v>0.36359880091319707</v>
      </c>
      <c r="X125" s="226">
        <v>0.27045873486052552</v>
      </c>
      <c r="Y125" s="226">
        <v>0.81200012804113342</v>
      </c>
      <c r="DA125" s="69" t="s">
        <v>757</v>
      </c>
    </row>
    <row r="126" spans="1:105" ht="12" customHeight="1" x14ac:dyDescent="0.25">
      <c r="A126" s="57" t="s">
        <v>602</v>
      </c>
      <c r="B126" s="294">
        <v>113.3630278377051</v>
      </c>
      <c r="C126" s="294">
        <v>102.1749975337289</v>
      </c>
      <c r="D126" s="294">
        <v>98.257779446314856</v>
      </c>
      <c r="E126" s="294">
        <v>80.755718835900637</v>
      </c>
      <c r="F126" s="294">
        <v>80.662989517722934</v>
      </c>
      <c r="G126" s="294">
        <v>79.765266743395387</v>
      </c>
      <c r="H126" s="294">
        <v>54.119849361242863</v>
      </c>
      <c r="I126" s="294">
        <v>53.238736057556657</v>
      </c>
      <c r="J126" s="294">
        <v>41.143261775138718</v>
      </c>
      <c r="K126" s="294">
        <v>56.335821376603278</v>
      </c>
      <c r="L126" s="294">
        <v>42.151237755115183</v>
      </c>
      <c r="M126" s="294">
        <v>55.127223126166207</v>
      </c>
      <c r="N126" s="294">
        <v>57.096485212502401</v>
      </c>
      <c r="O126" s="294">
        <v>58.138023152274521</v>
      </c>
      <c r="P126" s="294">
        <v>66.616849724323941</v>
      </c>
      <c r="Q126" s="294">
        <v>59.77239943528317</v>
      </c>
      <c r="R126" s="294">
        <v>64.407478171215317</v>
      </c>
      <c r="S126" s="294">
        <v>62.783806119571089</v>
      </c>
      <c r="T126" s="294">
        <v>67.216622664917466</v>
      </c>
      <c r="U126" s="294">
        <v>66.893201936574059</v>
      </c>
      <c r="V126" s="294">
        <v>62.126338393452471</v>
      </c>
      <c r="W126" s="294">
        <v>65.042921221791033</v>
      </c>
      <c r="X126" s="294">
        <v>46.151452698136872</v>
      </c>
      <c r="Y126" s="294">
        <v>99.088292132253116</v>
      </c>
      <c r="DA126" s="70" t="s">
        <v>758</v>
      </c>
    </row>
    <row r="127" spans="1:105" ht="12" customHeight="1" x14ac:dyDescent="0.25">
      <c r="A127" s="60" t="s">
        <v>604</v>
      </c>
      <c r="B127" s="262">
        <v>65.853872059126388</v>
      </c>
      <c r="C127" s="262">
        <v>43.328476594531487</v>
      </c>
      <c r="D127" s="262">
        <v>45.362826946585699</v>
      </c>
      <c r="E127" s="262">
        <v>24.849147338362251</v>
      </c>
      <c r="F127" s="262">
        <v>25.591172812956561</v>
      </c>
      <c r="G127" s="262">
        <v>37.37456749705089</v>
      </c>
      <c r="H127" s="262">
        <v>17.909476352822129</v>
      </c>
      <c r="I127" s="262">
        <v>14.92371339607354</v>
      </c>
      <c r="J127" s="262">
        <v>13.461458884072689</v>
      </c>
      <c r="K127" s="262">
        <v>27.29747925088467</v>
      </c>
      <c r="L127" s="262">
        <v>11.48115041932332</v>
      </c>
      <c r="M127" s="262">
        <v>16.652577964860779</v>
      </c>
      <c r="N127" s="262">
        <v>19.9623298233982</v>
      </c>
      <c r="O127" s="262">
        <v>20.872601079575318</v>
      </c>
      <c r="P127" s="262">
        <v>21.547026981738831</v>
      </c>
      <c r="Q127" s="262">
        <v>21.03092250846834</v>
      </c>
      <c r="R127" s="262">
        <v>23.478221812595262</v>
      </c>
      <c r="S127" s="262">
        <v>23.098079096212221</v>
      </c>
      <c r="T127" s="262">
        <v>30.03850694201952</v>
      </c>
      <c r="U127" s="262">
        <v>27.53592549924284</v>
      </c>
      <c r="V127" s="262">
        <v>21.70880719868655</v>
      </c>
      <c r="W127" s="262">
        <v>28.08514522177429</v>
      </c>
      <c r="X127" s="262">
        <v>18.67676300077898</v>
      </c>
      <c r="Y127" s="262">
        <v>19.12463530786599</v>
      </c>
      <c r="DA127" s="72" t="s">
        <v>759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11.617788774086829</v>
      </c>
      <c r="E128" s="230">
        <v>0</v>
      </c>
      <c r="F128" s="230">
        <v>0</v>
      </c>
      <c r="G128" s="230">
        <v>10.407818193500839</v>
      </c>
      <c r="H128" s="230">
        <v>0.3835919960467668</v>
      </c>
      <c r="I128" s="230">
        <v>0.15679217424007749</v>
      </c>
      <c r="J128" s="230">
        <v>0.25678207678818471</v>
      </c>
      <c r="K128" s="230">
        <v>0.33740420526854542</v>
      </c>
      <c r="L128" s="230">
        <v>7.1738526775256495E-2</v>
      </c>
      <c r="M128" s="230">
        <v>0.15134612407391351</v>
      </c>
      <c r="N128" s="230">
        <v>0.1203082897487157</v>
      </c>
      <c r="O128" s="230">
        <v>0.47312465761341199</v>
      </c>
      <c r="P128" s="230">
        <v>0.39736513027461468</v>
      </c>
      <c r="Q128" s="230">
        <v>0</v>
      </c>
      <c r="R128" s="230">
        <v>0.18511181601455909</v>
      </c>
      <c r="S128" s="230">
        <v>5.7563315936489884E-3</v>
      </c>
      <c r="T128" s="230">
        <v>1.4718775278598051E-2</v>
      </c>
      <c r="U128" s="230">
        <v>7.615863568467037E-3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760</v>
      </c>
    </row>
    <row r="129" spans="1:105" ht="12" customHeight="1" x14ac:dyDescent="0.25">
      <c r="A129" s="59" t="s">
        <v>31</v>
      </c>
      <c r="B129" s="230">
        <v>22.595418261012199</v>
      </c>
      <c r="C129" s="230">
        <v>0.89266046814115263</v>
      </c>
      <c r="D129" s="230">
        <v>0.73674667934981719</v>
      </c>
      <c r="E129" s="230">
        <v>0.67164290718396114</v>
      </c>
      <c r="F129" s="230">
        <v>0.99584455268521532</v>
      </c>
      <c r="G129" s="230">
        <v>0.98011033816402637</v>
      </c>
      <c r="H129" s="230">
        <v>0.60042771039566667</v>
      </c>
      <c r="I129" s="230">
        <v>0.67480850162934392</v>
      </c>
      <c r="J129" s="230">
        <v>0.6649128425943196</v>
      </c>
      <c r="K129" s="230">
        <v>0.65630604895318501</v>
      </c>
      <c r="L129" s="230">
        <v>0.46279770824919308</v>
      </c>
      <c r="M129" s="230">
        <v>0.44997981296398259</v>
      </c>
      <c r="N129" s="230">
        <v>0.47218493243089588</v>
      </c>
      <c r="O129" s="230">
        <v>0.39388749232567682</v>
      </c>
      <c r="P129" s="230">
        <v>0.33013710131325408</v>
      </c>
      <c r="Q129" s="230">
        <v>0.18561821558064651</v>
      </c>
      <c r="R129" s="230">
        <v>0.20875792541391749</v>
      </c>
      <c r="S129" s="230">
        <v>0.13160524091566941</v>
      </c>
      <c r="T129" s="230">
        <v>0.17686396429796419</v>
      </c>
      <c r="U129" s="230">
        <v>0.25928977232328032</v>
      </c>
      <c r="V129" s="230">
        <v>0.1259954025623371</v>
      </c>
      <c r="W129" s="230">
        <v>0.30867735031325638</v>
      </c>
      <c r="X129" s="230">
        <v>0.18080577890271429</v>
      </c>
      <c r="Y129" s="230">
        <v>0.13409940689876479</v>
      </c>
      <c r="DA129" s="71" t="s">
        <v>761</v>
      </c>
    </row>
    <row r="130" spans="1:105" ht="12" customHeight="1" x14ac:dyDescent="0.25">
      <c r="A130" s="59" t="s">
        <v>159</v>
      </c>
      <c r="B130" s="230">
        <v>0.89734468988606786</v>
      </c>
      <c r="C130" s="230">
        <v>0.96604203758439366</v>
      </c>
      <c r="D130" s="230">
        <v>0.72870225525109289</v>
      </c>
      <c r="E130" s="230">
        <v>0.8889861199959489</v>
      </c>
      <c r="F130" s="230">
        <v>0.73223188390909788</v>
      </c>
      <c r="G130" s="230">
        <v>0.72010134228368439</v>
      </c>
      <c r="H130" s="230">
        <v>0.52988966761694845</v>
      </c>
      <c r="I130" s="230">
        <v>0.412404526823337</v>
      </c>
      <c r="J130" s="230">
        <v>0.33536035360887262</v>
      </c>
      <c r="K130" s="230">
        <v>0.50650431836155407</v>
      </c>
      <c r="L130" s="230">
        <v>0.27238414832320768</v>
      </c>
      <c r="M130" s="230">
        <v>0.28758600535007323</v>
      </c>
      <c r="N130" s="230">
        <v>0.33844476435727611</v>
      </c>
      <c r="O130" s="230">
        <v>0.33655783921994969</v>
      </c>
      <c r="P130" s="230">
        <v>0.32163699183780292</v>
      </c>
      <c r="Q130" s="230">
        <v>0.27293061937818269</v>
      </c>
      <c r="R130" s="230">
        <v>0.33446233090807698</v>
      </c>
      <c r="S130" s="230">
        <v>0.2951938499799584</v>
      </c>
      <c r="T130" s="230">
        <v>0.33661992247556632</v>
      </c>
      <c r="U130" s="230">
        <v>0.46175419629003589</v>
      </c>
      <c r="V130" s="230">
        <v>0.37682915565015418</v>
      </c>
      <c r="W130" s="230">
        <v>0.4306710552342925</v>
      </c>
      <c r="X130" s="230">
        <v>0.33481847579711421</v>
      </c>
      <c r="Y130" s="230">
        <v>0.39054540811658839</v>
      </c>
      <c r="DA130" s="71" t="s">
        <v>762</v>
      </c>
    </row>
    <row r="131" spans="1:105" ht="12" customHeight="1" x14ac:dyDescent="0.25">
      <c r="A131" s="59" t="s">
        <v>32</v>
      </c>
      <c r="B131" s="230">
        <v>4.5310457726366691</v>
      </c>
      <c r="C131" s="230">
        <v>5.0872721453249001</v>
      </c>
      <c r="D131" s="230">
        <v>3.7367626835952392</v>
      </c>
      <c r="E131" s="230">
        <v>2.9414009752451911</v>
      </c>
      <c r="F131" s="230">
        <v>2.84207879472457</v>
      </c>
      <c r="G131" s="230">
        <v>3.2005149731336351</v>
      </c>
      <c r="H131" s="230">
        <v>2.1213628624160998</v>
      </c>
      <c r="I131" s="230">
        <v>1.6845486894004471</v>
      </c>
      <c r="J131" s="230">
        <v>1.353511735254626</v>
      </c>
      <c r="K131" s="230">
        <v>1.8948893415844941</v>
      </c>
      <c r="L131" s="230">
        <v>0.48814888992828848</v>
      </c>
      <c r="M131" s="230">
        <v>0.29552229828770249</v>
      </c>
      <c r="N131" s="230">
        <v>0.31120180834578393</v>
      </c>
      <c r="O131" s="230">
        <v>0.58431793811965671</v>
      </c>
      <c r="P131" s="230">
        <v>0.31828524246588619</v>
      </c>
      <c r="Q131" s="230">
        <v>0.24686393746123031</v>
      </c>
      <c r="R131" s="230">
        <v>0.28691135901620912</v>
      </c>
      <c r="S131" s="230">
        <v>0.31620876659298108</v>
      </c>
      <c r="T131" s="230">
        <v>0.36631204786863603</v>
      </c>
      <c r="U131" s="230">
        <v>0.24621855318553451</v>
      </c>
      <c r="V131" s="230">
        <v>7.374398650200352E-2</v>
      </c>
      <c r="W131" s="230">
        <v>4.2970587676947631E-3</v>
      </c>
      <c r="X131" s="230">
        <v>6.076421572028122E-2</v>
      </c>
      <c r="Y131" s="230">
        <v>0.11090679016638701</v>
      </c>
      <c r="DA131" s="71" t="s">
        <v>763</v>
      </c>
    </row>
    <row r="132" spans="1:105" ht="12" customHeight="1" x14ac:dyDescent="0.25">
      <c r="A132" s="59" t="s">
        <v>35</v>
      </c>
      <c r="B132" s="230">
        <v>37.830063335591447</v>
      </c>
      <c r="C132" s="230">
        <v>36.382501943481039</v>
      </c>
      <c r="D132" s="230">
        <v>28.542826554302721</v>
      </c>
      <c r="E132" s="230">
        <v>20.347117335937149</v>
      </c>
      <c r="F132" s="230">
        <v>21.021017581637668</v>
      </c>
      <c r="G132" s="230">
        <v>22.066022649968708</v>
      </c>
      <c r="H132" s="230">
        <v>14.274204116346651</v>
      </c>
      <c r="I132" s="230">
        <v>11.995159503980339</v>
      </c>
      <c r="J132" s="230">
        <v>10.85089187582669</v>
      </c>
      <c r="K132" s="230">
        <v>23.90237533671689</v>
      </c>
      <c r="L132" s="230">
        <v>10.186081146047369</v>
      </c>
      <c r="M132" s="230">
        <v>15.46814372418511</v>
      </c>
      <c r="N132" s="230">
        <v>18.720190028515521</v>
      </c>
      <c r="O132" s="230">
        <v>19.084713152296619</v>
      </c>
      <c r="P132" s="230">
        <v>20.179602515847279</v>
      </c>
      <c r="Q132" s="230">
        <v>20.325509736048279</v>
      </c>
      <c r="R132" s="230">
        <v>22.4629783812425</v>
      </c>
      <c r="S132" s="230">
        <v>22.349314907129969</v>
      </c>
      <c r="T132" s="230">
        <v>29.143992232098761</v>
      </c>
      <c r="U132" s="230">
        <v>26.561047113875521</v>
      </c>
      <c r="V132" s="230">
        <v>21.13223865397206</v>
      </c>
      <c r="W132" s="230">
        <v>27.341499757459051</v>
      </c>
      <c r="X132" s="230">
        <v>18.10037453035887</v>
      </c>
      <c r="Y132" s="230">
        <v>18.489083702684251</v>
      </c>
      <c r="DA132" s="71" t="s">
        <v>764</v>
      </c>
    </row>
    <row r="133" spans="1:105" ht="12" customHeight="1" x14ac:dyDescent="0.25">
      <c r="A133" s="60" t="s">
        <v>611</v>
      </c>
      <c r="B133" s="262">
        <v>47.509155778578751</v>
      </c>
      <c r="C133" s="262">
        <v>58.846520939197383</v>
      </c>
      <c r="D133" s="262">
        <v>52.894952499729158</v>
      </c>
      <c r="E133" s="262">
        <v>55.90657149753838</v>
      </c>
      <c r="F133" s="262">
        <v>55.07181670476637</v>
      </c>
      <c r="G133" s="262">
        <v>42.390699246344496</v>
      </c>
      <c r="H133" s="262">
        <v>36.210373008420738</v>
      </c>
      <c r="I133" s="262">
        <v>38.31502266148312</v>
      </c>
      <c r="J133" s="262">
        <v>27.681802891066031</v>
      </c>
      <c r="K133" s="262">
        <v>29.038342125718611</v>
      </c>
      <c r="L133" s="262">
        <v>30.670087335791859</v>
      </c>
      <c r="M133" s="262">
        <v>38.474645161305439</v>
      </c>
      <c r="N133" s="262">
        <v>37.134155389104208</v>
      </c>
      <c r="O133" s="262">
        <v>37.265422072699202</v>
      </c>
      <c r="P133" s="262">
        <v>45.06982274258511</v>
      </c>
      <c r="Q133" s="262">
        <v>38.741476926814833</v>
      </c>
      <c r="R133" s="262">
        <v>40.929256358620059</v>
      </c>
      <c r="S133" s="262">
        <v>39.685727023358872</v>
      </c>
      <c r="T133" s="262">
        <v>37.17811572289795</v>
      </c>
      <c r="U133" s="262">
        <v>39.357276437331222</v>
      </c>
      <c r="V133" s="262">
        <v>40.417531194765921</v>
      </c>
      <c r="W133" s="262">
        <v>36.957776000016743</v>
      </c>
      <c r="X133" s="262">
        <v>27.474689697357899</v>
      </c>
      <c r="Y133" s="262">
        <v>79.96365682438713</v>
      </c>
      <c r="DA133" s="72" t="s">
        <v>765</v>
      </c>
    </row>
    <row r="134" spans="1:105" ht="12" customHeight="1" x14ac:dyDescent="0.25">
      <c r="A134" s="57" t="s">
        <v>613</v>
      </c>
      <c r="B134" s="294">
        <v>77.451857711764589</v>
      </c>
      <c r="C134" s="294">
        <v>69.807974624775738</v>
      </c>
      <c r="D134" s="294">
        <v>66.52568425862836</v>
      </c>
      <c r="E134" s="294">
        <v>55.173900732819867</v>
      </c>
      <c r="F134" s="294">
        <v>55.110546232731103</v>
      </c>
      <c r="G134" s="294">
        <v>53.962028184599873</v>
      </c>
      <c r="H134" s="294">
        <v>36.987648493085899</v>
      </c>
      <c r="I134" s="294">
        <v>36.384751108748588</v>
      </c>
      <c r="J134" s="294">
        <v>28.121526361703751</v>
      </c>
      <c r="K134" s="294">
        <v>38.47707052978808</v>
      </c>
      <c r="L134" s="294">
        <v>28.804011198194399</v>
      </c>
      <c r="M134" s="294">
        <v>37.672066155914159</v>
      </c>
      <c r="N134" s="294">
        <v>39.011998601548292</v>
      </c>
      <c r="O134" s="294">
        <v>39.723960972016897</v>
      </c>
      <c r="P134" s="294">
        <v>45.524717210713007</v>
      </c>
      <c r="Q134" s="294">
        <v>40.837682835889453</v>
      </c>
      <c r="R134" s="294">
        <v>44.003848522150633</v>
      </c>
      <c r="S134" s="294">
        <v>42.895076720691392</v>
      </c>
      <c r="T134" s="294">
        <v>45.923293387998861</v>
      </c>
      <c r="U134" s="294">
        <v>45.702553650563658</v>
      </c>
      <c r="V134" s="294">
        <v>42.445940384473289</v>
      </c>
      <c r="W134" s="294">
        <v>44.438607328306638</v>
      </c>
      <c r="X134" s="294">
        <v>31.531583230863799</v>
      </c>
      <c r="Y134" s="294">
        <v>67.699076581795651</v>
      </c>
      <c r="DA134" s="70" t="s">
        <v>766</v>
      </c>
    </row>
    <row r="135" spans="1:105" ht="12" customHeight="1" x14ac:dyDescent="0.25">
      <c r="A135" s="60" t="s">
        <v>615</v>
      </c>
      <c r="B135" s="262">
        <v>44.992664943585353</v>
      </c>
      <c r="C135" s="262">
        <v>29.602870248592598</v>
      </c>
      <c r="D135" s="262">
        <v>25.91080328311503</v>
      </c>
      <c r="E135" s="262">
        <v>16.9774278318047</v>
      </c>
      <c r="F135" s="262">
        <v>17.4843942790935</v>
      </c>
      <c r="G135" s="262">
        <v>20.98088260727145</v>
      </c>
      <c r="H135" s="262">
        <v>12.06338665741788</v>
      </c>
      <c r="I135" s="262">
        <v>10.12191178378786</v>
      </c>
      <c r="J135" s="262">
        <v>9.0821139328561493</v>
      </c>
      <c r="K135" s="262">
        <v>18.524536253313279</v>
      </c>
      <c r="L135" s="262">
        <v>7.809903490876974</v>
      </c>
      <c r="M135" s="262">
        <v>11.307423027313259</v>
      </c>
      <c r="N135" s="262">
        <v>13.585975018508011</v>
      </c>
      <c r="O135" s="262">
        <v>14.052708430773009</v>
      </c>
      <c r="P135" s="262">
        <v>14.540016141663481</v>
      </c>
      <c r="Q135" s="262">
        <v>14.36874127960845</v>
      </c>
      <c r="R135" s="262">
        <v>15.959961335437869</v>
      </c>
      <c r="S135" s="262">
        <v>15.77855572119064</v>
      </c>
      <c r="T135" s="262">
        <v>20.51714539017626</v>
      </c>
      <c r="U135" s="262">
        <v>18.809942797847441</v>
      </c>
      <c r="V135" s="262">
        <v>14.83188547726461</v>
      </c>
      <c r="W135" s="262">
        <v>19.18832544456447</v>
      </c>
      <c r="X135" s="262">
        <v>12.76033304724022</v>
      </c>
      <c r="Y135" s="262">
        <v>13.066328245703041</v>
      </c>
      <c r="DA135" s="72" t="s">
        <v>767</v>
      </c>
    </row>
    <row r="136" spans="1:105" ht="12" customHeight="1" x14ac:dyDescent="0.25">
      <c r="A136" s="59" t="s">
        <v>31</v>
      </c>
      <c r="B136" s="297">
        <v>15.43763565132693</v>
      </c>
      <c r="C136" s="297">
        <v>0.60988324749376532</v>
      </c>
      <c r="D136" s="297">
        <v>0.56570385786906108</v>
      </c>
      <c r="E136" s="297">
        <v>0.45887968831250581</v>
      </c>
      <c r="F136" s="297">
        <v>0.68038065027720862</v>
      </c>
      <c r="G136" s="297">
        <v>0.76255316188538302</v>
      </c>
      <c r="H136" s="297">
        <v>0.41328537167546142</v>
      </c>
      <c r="I136" s="297">
        <v>0.4625440890375544</v>
      </c>
      <c r="J136" s="297">
        <v>0.45732389213263291</v>
      </c>
      <c r="K136" s="297">
        <v>0.45095442711236089</v>
      </c>
      <c r="L136" s="297">
        <v>0.3167915639530855</v>
      </c>
      <c r="M136" s="297">
        <v>0.30834740994054322</v>
      </c>
      <c r="N136" s="297">
        <v>0.32330842324925863</v>
      </c>
      <c r="O136" s="297">
        <v>0.2713396152766912</v>
      </c>
      <c r="P136" s="297">
        <v>0.22696338200435021</v>
      </c>
      <c r="Q136" s="297">
        <v>0.12681802785336499</v>
      </c>
      <c r="R136" s="297">
        <v>0.14303664983170691</v>
      </c>
      <c r="S136" s="297">
        <v>8.9923419491183737E-2</v>
      </c>
      <c r="T136" s="297">
        <v>0.120862285919138</v>
      </c>
      <c r="U136" s="297">
        <v>0.17717127749636011</v>
      </c>
      <c r="V136" s="297">
        <v>8.6082545409473257E-2</v>
      </c>
      <c r="W136" s="297">
        <v>0.21089445713759461</v>
      </c>
      <c r="X136" s="297">
        <v>0.1235300761469259</v>
      </c>
      <c r="Y136" s="297">
        <v>9.1619361095616719E-2</v>
      </c>
      <c r="DA136" s="71" t="s">
        <v>768</v>
      </c>
    </row>
    <row r="137" spans="1:105" ht="12" customHeight="1" x14ac:dyDescent="0.25">
      <c r="A137" s="59" t="s">
        <v>159</v>
      </c>
      <c r="B137" s="297">
        <v>0.61308360022778829</v>
      </c>
      <c r="C137" s="297">
        <v>0.6600189838408983</v>
      </c>
      <c r="D137" s="297">
        <v>0.55952702412886779</v>
      </c>
      <c r="E137" s="297">
        <v>0.60737286033179516</v>
      </c>
      <c r="F137" s="297">
        <v>0.5002752728670663</v>
      </c>
      <c r="G137" s="297">
        <v>0.5602589158124307</v>
      </c>
      <c r="H137" s="297">
        <v>0.36473274706749381</v>
      </c>
      <c r="I137" s="297">
        <v>0.28268060599989497</v>
      </c>
      <c r="J137" s="297">
        <v>0.2306592569049829</v>
      </c>
      <c r="K137" s="297">
        <v>0.34802416506900768</v>
      </c>
      <c r="L137" s="297">
        <v>0.18645079438655299</v>
      </c>
      <c r="M137" s="297">
        <v>0.197067506874892</v>
      </c>
      <c r="N137" s="297">
        <v>0.23173556716008009</v>
      </c>
      <c r="O137" s="297">
        <v>0.23184659678604</v>
      </c>
      <c r="P137" s="297">
        <v>0.2211197080086636</v>
      </c>
      <c r="Q137" s="297">
        <v>0.1864715851408465</v>
      </c>
      <c r="R137" s="297">
        <v>0.2291667308589074</v>
      </c>
      <c r="S137" s="297">
        <v>0.20170048106195779</v>
      </c>
      <c r="T137" s="297">
        <v>0.2300335937725459</v>
      </c>
      <c r="U137" s="297">
        <v>0.31551410652638939</v>
      </c>
      <c r="V137" s="297">
        <v>0.25745711544370609</v>
      </c>
      <c r="W137" s="297">
        <v>0.29424296374948677</v>
      </c>
      <c r="X137" s="297">
        <v>0.22875458993415099</v>
      </c>
      <c r="Y137" s="297">
        <v>0.26682832980373378</v>
      </c>
      <c r="DA137" s="71" t="s">
        <v>769</v>
      </c>
    </row>
    <row r="138" spans="1:105" ht="12" customHeight="1" x14ac:dyDescent="0.25">
      <c r="A138" s="59" t="s">
        <v>32</v>
      </c>
      <c r="B138" s="297">
        <v>3.0956998870051708</v>
      </c>
      <c r="C138" s="297">
        <v>3.475724721333485</v>
      </c>
      <c r="D138" s="297">
        <v>2.8692373176578161</v>
      </c>
      <c r="E138" s="297">
        <v>2.0096231915584291</v>
      </c>
      <c r="F138" s="297">
        <v>1.9417643178141739</v>
      </c>
      <c r="G138" s="297">
        <v>2.490089857634096</v>
      </c>
      <c r="H138" s="297">
        <v>1.460172846577011</v>
      </c>
      <c r="I138" s="297">
        <v>1.1546654155909251</v>
      </c>
      <c r="J138" s="297">
        <v>0.93093893689688134</v>
      </c>
      <c r="K138" s="297">
        <v>1.30199735144679</v>
      </c>
      <c r="L138" s="297">
        <v>0.33414480565897392</v>
      </c>
      <c r="M138" s="297">
        <v>0.202505829442583</v>
      </c>
      <c r="N138" s="297">
        <v>0.21308211901344021</v>
      </c>
      <c r="O138" s="297">
        <v>0.40252256702166322</v>
      </c>
      <c r="P138" s="297">
        <v>0.21881543996349359</v>
      </c>
      <c r="Q138" s="297">
        <v>0.16866231365826059</v>
      </c>
      <c r="R138" s="297">
        <v>0.19658577996964841</v>
      </c>
      <c r="S138" s="297">
        <v>0.2160595837011603</v>
      </c>
      <c r="T138" s="297">
        <v>0.25032409310093512</v>
      </c>
      <c r="U138" s="297">
        <v>0.1682397852422734</v>
      </c>
      <c r="V138" s="297">
        <v>5.0383346833576322E-2</v>
      </c>
      <c r="W138" s="297">
        <v>2.9358353477560279E-3</v>
      </c>
      <c r="X138" s="297">
        <v>4.1515311294189401E-2</v>
      </c>
      <c r="Y138" s="297">
        <v>7.5773707663606332E-2</v>
      </c>
      <c r="DA138" s="71" t="s">
        <v>770</v>
      </c>
    </row>
    <row r="139" spans="1:105" ht="12" customHeight="1" x14ac:dyDescent="0.25">
      <c r="A139" s="59" t="s">
        <v>35</v>
      </c>
      <c r="B139" s="297">
        <v>25.846245805025461</v>
      </c>
      <c r="C139" s="297">
        <v>24.857243295924452</v>
      </c>
      <c r="D139" s="297">
        <v>21.91633508345928</v>
      </c>
      <c r="E139" s="297">
        <v>13.901552091601969</v>
      </c>
      <c r="F139" s="297">
        <v>14.361974038135051</v>
      </c>
      <c r="G139" s="297">
        <v>17.167980671939539</v>
      </c>
      <c r="H139" s="297">
        <v>9.825195692097914</v>
      </c>
      <c r="I139" s="297">
        <v>8.2220216731594888</v>
      </c>
      <c r="J139" s="297">
        <v>7.4631918469216529</v>
      </c>
      <c r="K139" s="297">
        <v>16.423560309685119</v>
      </c>
      <c r="L139" s="297">
        <v>6.9725163268783614</v>
      </c>
      <c r="M139" s="297">
        <v>10.599502281055241</v>
      </c>
      <c r="N139" s="297">
        <v>12.81784890908523</v>
      </c>
      <c r="O139" s="297">
        <v>13.14699965168861</v>
      </c>
      <c r="P139" s="297">
        <v>13.87311761168697</v>
      </c>
      <c r="Q139" s="297">
        <v>13.886789352955979</v>
      </c>
      <c r="R139" s="297">
        <v>15.3911721747776</v>
      </c>
      <c r="S139" s="297">
        <v>15.270872236936331</v>
      </c>
      <c r="T139" s="297">
        <v>19.91592541738364</v>
      </c>
      <c r="U139" s="297">
        <v>18.14901762858241</v>
      </c>
      <c r="V139" s="297">
        <v>14.437962469577849</v>
      </c>
      <c r="W139" s="297">
        <v>18.680252188329639</v>
      </c>
      <c r="X139" s="297">
        <v>12.36653306986496</v>
      </c>
      <c r="Y139" s="297">
        <v>12.632106847140079</v>
      </c>
      <c r="DA139" s="71" t="s">
        <v>771</v>
      </c>
    </row>
    <row r="140" spans="1:105" ht="12" customHeight="1" x14ac:dyDescent="0.25">
      <c r="A140" s="60" t="s">
        <v>621</v>
      </c>
      <c r="B140" s="262">
        <v>32.459192768179243</v>
      </c>
      <c r="C140" s="262">
        <v>40.205104376183137</v>
      </c>
      <c r="D140" s="262">
        <v>40.61488097551333</v>
      </c>
      <c r="E140" s="262">
        <v>38.196472901015177</v>
      </c>
      <c r="F140" s="262">
        <v>37.626151953637603</v>
      </c>
      <c r="G140" s="262">
        <v>32.981145577328419</v>
      </c>
      <c r="H140" s="262">
        <v>24.92426183566802</v>
      </c>
      <c r="I140" s="262">
        <v>26.26283932496073</v>
      </c>
      <c r="J140" s="262">
        <v>19.039412428847601</v>
      </c>
      <c r="K140" s="262">
        <v>19.9525342764748</v>
      </c>
      <c r="L140" s="262">
        <v>20.994107707317429</v>
      </c>
      <c r="M140" s="262">
        <v>26.3646431286009</v>
      </c>
      <c r="N140" s="262">
        <v>25.426023583040269</v>
      </c>
      <c r="O140" s="262">
        <v>25.671252541243891</v>
      </c>
      <c r="P140" s="262">
        <v>30.984701069049532</v>
      </c>
      <c r="Q140" s="262">
        <v>26.468941556280999</v>
      </c>
      <c r="R140" s="262">
        <v>28.043887186712769</v>
      </c>
      <c r="S140" s="262">
        <v>27.11652099950075</v>
      </c>
      <c r="T140" s="262">
        <v>25.4061479978226</v>
      </c>
      <c r="U140" s="262">
        <v>26.892610852716221</v>
      </c>
      <c r="V140" s="262">
        <v>27.61405490720869</v>
      </c>
      <c r="W140" s="262">
        <v>25.250281883742161</v>
      </c>
      <c r="X140" s="262">
        <v>18.771250183623579</v>
      </c>
      <c r="Y140" s="262">
        <v>54.632748336092597</v>
      </c>
      <c r="DA140" s="72" t="s">
        <v>772</v>
      </c>
    </row>
    <row r="141" spans="1:105" ht="12" customHeight="1" x14ac:dyDescent="0.25">
      <c r="A141" s="57" t="s">
        <v>623</v>
      </c>
      <c r="B141" s="261">
        <f t="shared" ref="B141:Y141" si="2">B142+B146+B157</f>
        <v>31.070033184382652</v>
      </c>
      <c r="C141" s="261">
        <f t="shared" si="2"/>
        <v>27.085651159508515</v>
      </c>
      <c r="D141" s="261">
        <f t="shared" si="2"/>
        <v>26.626611706292074</v>
      </c>
      <c r="E141" s="261">
        <f t="shared" si="2"/>
        <v>20.209460501655201</v>
      </c>
      <c r="F141" s="261">
        <f t="shared" si="2"/>
        <v>20.371947179163325</v>
      </c>
      <c r="G141" s="261">
        <f t="shared" si="2"/>
        <v>22.733172336410362</v>
      </c>
      <c r="H141" s="261">
        <f t="shared" si="2"/>
        <v>13.436044699797622</v>
      </c>
      <c r="I141" s="261">
        <f t="shared" si="2"/>
        <v>12.717626587586089</v>
      </c>
      <c r="J141" s="261">
        <f t="shared" si="2"/>
        <v>10.066766076945378</v>
      </c>
      <c r="K141" s="261">
        <f t="shared" si="2"/>
        <v>15.226207952190853</v>
      </c>
      <c r="L141" s="261">
        <f t="shared" si="2"/>
        <v>10.096584782185317</v>
      </c>
      <c r="M141" s="261">
        <f t="shared" si="2"/>
        <v>14.126817018921798</v>
      </c>
      <c r="N141" s="261">
        <f t="shared" si="2"/>
        <v>14.889477346290366</v>
      </c>
      <c r="O141" s="261">
        <f t="shared" si="2"/>
        <v>15.198660091161976</v>
      </c>
      <c r="P141" s="261">
        <f t="shared" si="2"/>
        <v>17.042015941809769</v>
      </c>
      <c r="Q141" s="261">
        <f t="shared" si="2"/>
        <v>15.831530932040494</v>
      </c>
      <c r="R141" s="261">
        <f t="shared" si="2"/>
        <v>17.115152057294356</v>
      </c>
      <c r="S141" s="261">
        <f t="shared" si="2"/>
        <v>16.469786454836722</v>
      </c>
      <c r="T141" s="261">
        <f t="shared" si="2"/>
        <v>18.310228077551724</v>
      </c>
      <c r="U141" s="261">
        <f t="shared" si="2"/>
        <v>18.912918737593813</v>
      </c>
      <c r="V141" s="261">
        <f t="shared" si="2"/>
        <v>18.036672138206409</v>
      </c>
      <c r="W141" s="261">
        <f t="shared" si="2"/>
        <v>19.046761101931274</v>
      </c>
      <c r="X141" s="261">
        <f t="shared" si="2"/>
        <v>13.071269625709087</v>
      </c>
      <c r="Y141" s="261">
        <f t="shared" si="2"/>
        <v>21.334346028399153</v>
      </c>
      <c r="DA141" s="70"/>
    </row>
    <row r="142" spans="1:105" ht="12" customHeight="1" x14ac:dyDescent="0.25">
      <c r="A142" s="60" t="s">
        <v>624</v>
      </c>
      <c r="B142" s="262">
        <v>3.9688770203957788</v>
      </c>
      <c r="C142" s="262">
        <v>2.5077750645350552</v>
      </c>
      <c r="D142" s="262">
        <v>2.1930197822738462</v>
      </c>
      <c r="E142" s="262">
        <v>1.419171737413621</v>
      </c>
      <c r="F142" s="262">
        <v>1.470945438473205</v>
      </c>
      <c r="G142" s="262">
        <v>1.766949035818137</v>
      </c>
      <c r="H142" s="262">
        <v>1.009580802594005</v>
      </c>
      <c r="I142" s="262">
        <v>0.84740928557238671</v>
      </c>
      <c r="J142" s="262">
        <v>0.77072190581597844</v>
      </c>
      <c r="K142" s="262">
        <v>1.622537898727878</v>
      </c>
      <c r="L142" s="262">
        <v>0.68879677892296098</v>
      </c>
      <c r="M142" s="262">
        <v>1.0151228859019259</v>
      </c>
      <c r="N142" s="262">
        <v>1.2222080705789391</v>
      </c>
      <c r="O142" s="262">
        <v>1.254040560375179</v>
      </c>
      <c r="P142" s="262">
        <v>1.307916231337493</v>
      </c>
      <c r="Q142" s="262">
        <v>1.29556099581946</v>
      </c>
      <c r="R142" s="262">
        <v>1.43872629833495</v>
      </c>
      <c r="S142" s="262">
        <v>1.421195160075158</v>
      </c>
      <c r="T142" s="262">
        <v>1.8514148618022259</v>
      </c>
      <c r="U142" s="262">
        <v>1.69973065048647</v>
      </c>
      <c r="V142" s="262">
        <v>1.344151741468407</v>
      </c>
      <c r="W142" s="262">
        <v>1.742470141281047</v>
      </c>
      <c r="X142" s="262">
        <v>1.156700782831493</v>
      </c>
      <c r="Y142" s="262">
        <v>1.181649033905209</v>
      </c>
      <c r="DA142" s="72" t="s">
        <v>773</v>
      </c>
    </row>
    <row r="143" spans="1:105" ht="12" customHeight="1" x14ac:dyDescent="0.25">
      <c r="A143" s="59" t="s">
        <v>31</v>
      </c>
      <c r="B143" s="230">
        <v>1.462398942335114</v>
      </c>
      <c r="C143" s="230">
        <v>5.8538733163437703E-2</v>
      </c>
      <c r="D143" s="230">
        <v>5.3841815832974628E-2</v>
      </c>
      <c r="E143" s="230">
        <v>4.3508657426969508E-2</v>
      </c>
      <c r="F143" s="230">
        <v>6.4390828093054311E-2</v>
      </c>
      <c r="G143" s="230">
        <v>7.2868296800302157E-2</v>
      </c>
      <c r="H143" s="230">
        <v>3.9350802943337468E-2</v>
      </c>
      <c r="I143" s="230">
        <v>4.3710648725697639E-2</v>
      </c>
      <c r="J143" s="230">
        <v>4.3241562338481421E-2</v>
      </c>
      <c r="K143" s="230">
        <v>4.2484482268153108E-2</v>
      </c>
      <c r="L143" s="230">
        <v>2.9188343020262891E-2</v>
      </c>
      <c r="M143" s="230">
        <v>2.8186658852282769E-2</v>
      </c>
      <c r="N143" s="230">
        <v>2.9548592600807399E-2</v>
      </c>
      <c r="O143" s="230">
        <v>2.4927930402557471E-2</v>
      </c>
      <c r="P143" s="230">
        <v>2.07279471481399E-2</v>
      </c>
      <c r="Q143" s="230">
        <v>1.1570392731444321E-2</v>
      </c>
      <c r="R143" s="230">
        <v>1.305498235542682E-2</v>
      </c>
      <c r="S143" s="230">
        <v>8.2119685318614178E-3</v>
      </c>
      <c r="T143" s="230">
        <v>1.104101275192935E-2</v>
      </c>
      <c r="U143" s="230">
        <v>1.615428861530406E-2</v>
      </c>
      <c r="V143" s="230">
        <v>7.8278920708583378E-3</v>
      </c>
      <c r="W143" s="230">
        <v>1.9154017823406481E-2</v>
      </c>
      <c r="X143" s="230">
        <v>1.1234325292558731E-2</v>
      </c>
      <c r="Y143" s="230">
        <v>8.3338959248145487E-3</v>
      </c>
      <c r="DA143" s="71" t="s">
        <v>774</v>
      </c>
    </row>
    <row r="144" spans="1:105" ht="12" customHeight="1" x14ac:dyDescent="0.25">
      <c r="A144" s="59" t="s">
        <v>159</v>
      </c>
      <c r="B144" s="230">
        <v>5.807708050546307E-2</v>
      </c>
      <c r="C144" s="230">
        <v>6.3350936981197564E-2</v>
      </c>
      <c r="D144" s="230">
        <v>5.3253925296178332E-2</v>
      </c>
      <c r="E144" s="230">
        <v>5.7588030988676188E-2</v>
      </c>
      <c r="F144" s="230">
        <v>4.7345760173021473E-2</v>
      </c>
      <c r="G144" s="230">
        <v>5.353739909948986E-2</v>
      </c>
      <c r="H144" s="230">
        <v>3.4727884025146767E-2</v>
      </c>
      <c r="I144" s="230">
        <v>2.671345924263999E-2</v>
      </c>
      <c r="J144" s="230">
        <v>2.1809633845921932E-2</v>
      </c>
      <c r="K144" s="230">
        <v>3.2787407287342189E-2</v>
      </c>
      <c r="L144" s="230">
        <v>1.717908669992602E-2</v>
      </c>
      <c r="M144" s="230">
        <v>1.8014338399091941E-2</v>
      </c>
      <c r="N144" s="230">
        <v>2.1179342611346429E-2</v>
      </c>
      <c r="O144" s="230">
        <v>2.1299712623454439E-2</v>
      </c>
      <c r="P144" s="230">
        <v>2.0194260327544181E-2</v>
      </c>
      <c r="Q144" s="230">
        <v>1.7012955569922959E-2</v>
      </c>
      <c r="R144" s="230">
        <v>2.0916091304808371E-2</v>
      </c>
      <c r="S144" s="230">
        <v>1.8419650995417262E-2</v>
      </c>
      <c r="T144" s="230">
        <v>2.1014031158686278E-2</v>
      </c>
      <c r="U144" s="230">
        <v>2.8768240603400261E-2</v>
      </c>
      <c r="V144" s="230">
        <v>2.3411790427215459E-2</v>
      </c>
      <c r="W144" s="230">
        <v>2.6723959693224861E-2</v>
      </c>
      <c r="X144" s="230">
        <v>2.0803868625722421E-2</v>
      </c>
      <c r="Y144" s="230">
        <v>2.427128397081562E-2</v>
      </c>
      <c r="DA144" s="71" t="s">
        <v>775</v>
      </c>
    </row>
    <row r="145" spans="1:105" ht="12" customHeight="1" x14ac:dyDescent="0.25">
      <c r="A145" s="59" t="s">
        <v>35</v>
      </c>
      <c r="B145" s="230">
        <v>2.4484009975552019</v>
      </c>
      <c r="C145" s="230">
        <v>2.385885394390419</v>
      </c>
      <c r="D145" s="230">
        <v>2.0859240411446929</v>
      </c>
      <c r="E145" s="230">
        <v>1.3180750489979749</v>
      </c>
      <c r="F145" s="230">
        <v>1.3592088502071289</v>
      </c>
      <c r="G145" s="230">
        <v>1.6405433399183449</v>
      </c>
      <c r="H145" s="230">
        <v>0.93550211562552055</v>
      </c>
      <c r="I145" s="230">
        <v>0.77698517760404906</v>
      </c>
      <c r="J145" s="230">
        <v>0.70567070963157508</v>
      </c>
      <c r="K145" s="230">
        <v>1.547266009172382</v>
      </c>
      <c r="L145" s="230">
        <v>0.64242934920277206</v>
      </c>
      <c r="M145" s="230">
        <v>0.96892188865055173</v>
      </c>
      <c r="N145" s="230">
        <v>1.171480135366785</v>
      </c>
      <c r="O145" s="230">
        <v>1.207812917349167</v>
      </c>
      <c r="P145" s="230">
        <v>1.2669940238618089</v>
      </c>
      <c r="Q145" s="230">
        <v>1.2669776475180921</v>
      </c>
      <c r="R145" s="230">
        <v>1.404755224674715</v>
      </c>
      <c r="S145" s="230">
        <v>1.3945635405478789</v>
      </c>
      <c r="T145" s="230">
        <v>1.8193598178916099</v>
      </c>
      <c r="U145" s="230">
        <v>1.654808121267765</v>
      </c>
      <c r="V145" s="230">
        <v>1.3129120589703329</v>
      </c>
      <c r="W145" s="230">
        <v>1.6965921637644159</v>
      </c>
      <c r="X145" s="230">
        <v>1.124662588913212</v>
      </c>
      <c r="Y145" s="230">
        <v>1.1490438540095791</v>
      </c>
      <c r="DA145" s="71" t="s">
        <v>776</v>
      </c>
    </row>
    <row r="146" spans="1:105" ht="12" customHeight="1" x14ac:dyDescent="0.25">
      <c r="A146" s="60" t="s">
        <v>629</v>
      </c>
      <c r="B146" s="262">
        <v>24.026314248725271</v>
      </c>
      <c r="C146" s="262">
        <v>20.718849163905631</v>
      </c>
      <c r="D146" s="262">
        <v>20.568002338330921</v>
      </c>
      <c r="E146" s="262">
        <v>15.16869186924669</v>
      </c>
      <c r="F146" s="262">
        <v>15.340084655139989</v>
      </c>
      <c r="G146" s="262">
        <v>17.81460053530105</v>
      </c>
      <c r="H146" s="262">
        <v>10.053310180130611</v>
      </c>
      <c r="I146" s="262">
        <v>9.3883657953574531</v>
      </c>
      <c r="J146" s="262">
        <v>7.4958015999599494</v>
      </c>
      <c r="K146" s="262">
        <v>11.72393889281866</v>
      </c>
      <c r="L146" s="262">
        <v>7.4734460355694461</v>
      </c>
      <c r="M146" s="262">
        <v>10.70164891236649</v>
      </c>
      <c r="N146" s="262">
        <v>11.34347206448148</v>
      </c>
      <c r="O146" s="262">
        <v>11.58620534920092</v>
      </c>
      <c r="P146" s="262">
        <v>12.904351402668761</v>
      </c>
      <c r="Q146" s="262">
        <v>12.12104475424351</v>
      </c>
      <c r="R146" s="262">
        <v>13.11685481800914</v>
      </c>
      <c r="S146" s="262">
        <v>12.572261786815179</v>
      </c>
      <c r="T146" s="262">
        <v>14.13791052978643</v>
      </c>
      <c r="U146" s="262">
        <v>14.76114843670317</v>
      </c>
      <c r="V146" s="262">
        <v>14.18144407546791</v>
      </c>
      <c r="W146" s="262">
        <v>15.01099053060768</v>
      </c>
      <c r="X146" s="262">
        <v>10.207435347225831</v>
      </c>
      <c r="Y146" s="262">
        <v>15.183183637547341</v>
      </c>
      <c r="DA146" s="72" t="s">
        <v>777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5.2404289971125388</v>
      </c>
      <c r="E147" s="229">
        <v>0</v>
      </c>
      <c r="F147" s="229">
        <v>0</v>
      </c>
      <c r="G147" s="229">
        <v>3.6377500439882891</v>
      </c>
      <c r="H147" s="229">
        <v>0.21384101782304279</v>
      </c>
      <c r="I147" s="229">
        <v>9.7944433535635297E-2</v>
      </c>
      <c r="J147" s="229">
        <v>0.14198086349041539</v>
      </c>
      <c r="K147" s="229">
        <v>0.14387102480005151</v>
      </c>
      <c r="L147" s="229">
        <v>4.6340561027953843E-2</v>
      </c>
      <c r="M147" s="229">
        <v>7.8311327322370991E-2</v>
      </c>
      <c r="N147" s="229">
        <v>6.0640191386354743E-2</v>
      </c>
      <c r="O147" s="229">
        <v>0.24851144754992929</v>
      </c>
      <c r="P147" s="229">
        <v>0.2246023368747716</v>
      </c>
      <c r="Q147" s="229">
        <v>0</v>
      </c>
      <c r="R147" s="229">
        <v>9.8079447269730669E-2</v>
      </c>
      <c r="S147" s="229">
        <v>3.1304448968931301E-3</v>
      </c>
      <c r="T147" s="229">
        <v>6.6728841574708337E-3</v>
      </c>
      <c r="U147" s="229">
        <v>3.4068166650310732E-3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778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779</v>
      </c>
    </row>
    <row r="149" spans="1:105" ht="12" customHeight="1" x14ac:dyDescent="0.25">
      <c r="A149" s="64" t="s">
        <v>31</v>
      </c>
      <c r="B149" s="229">
        <v>8.2599046918995747</v>
      </c>
      <c r="C149" s="229">
        <v>0.42814290595406651</v>
      </c>
      <c r="D149" s="229">
        <v>0.33563635709694029</v>
      </c>
      <c r="E149" s="229">
        <v>0.41110890173100872</v>
      </c>
      <c r="F149" s="229">
        <v>0.59859689910192837</v>
      </c>
      <c r="G149" s="229">
        <v>0.34598364863474512</v>
      </c>
      <c r="H149" s="229">
        <v>0.33805677973954712</v>
      </c>
      <c r="I149" s="229">
        <v>0.42573893411169877</v>
      </c>
      <c r="J149" s="229">
        <v>0.37131053736922381</v>
      </c>
      <c r="K149" s="229">
        <v>0.28264200143614698</v>
      </c>
      <c r="L149" s="229">
        <v>0.30193084332114251</v>
      </c>
      <c r="M149" s="229">
        <v>0.23515475198317659</v>
      </c>
      <c r="N149" s="229">
        <v>0.240372389907346</v>
      </c>
      <c r="O149" s="229">
        <v>0.2089538865953609</v>
      </c>
      <c r="P149" s="229">
        <v>0.1884630854718089</v>
      </c>
      <c r="Q149" s="229">
        <v>0.1035047159690749</v>
      </c>
      <c r="R149" s="229">
        <v>0.11171057502697029</v>
      </c>
      <c r="S149" s="229">
        <v>7.1961759977247963E-2</v>
      </c>
      <c r="T149" s="229">
        <v>8.0982040003502093E-2</v>
      </c>
      <c r="U149" s="229">
        <v>0.117144645027838</v>
      </c>
      <c r="V149" s="229">
        <v>5.7659944015620718E-2</v>
      </c>
      <c r="W149" s="229">
        <v>0.13222034947633021</v>
      </c>
      <c r="X149" s="229">
        <v>8.6101717505105591E-2</v>
      </c>
      <c r="Y149" s="229">
        <v>9.855026479911573E-2</v>
      </c>
      <c r="DA149" s="73" t="s">
        <v>780</v>
      </c>
    </row>
    <row r="150" spans="1:105" ht="12" customHeight="1" x14ac:dyDescent="0.25">
      <c r="A150" s="64" t="s">
        <v>159</v>
      </c>
      <c r="B150" s="229">
        <v>0.33426839148674509</v>
      </c>
      <c r="C150" s="229">
        <v>0.47214983093629409</v>
      </c>
      <c r="D150" s="229">
        <v>0.33828464739397252</v>
      </c>
      <c r="E150" s="229">
        <v>0.55449136991742365</v>
      </c>
      <c r="F150" s="229">
        <v>0.44851080432020191</v>
      </c>
      <c r="G150" s="229">
        <v>0.25903329364005417</v>
      </c>
      <c r="H150" s="229">
        <v>0.30401550764121538</v>
      </c>
      <c r="I150" s="229">
        <v>0.26513533450779458</v>
      </c>
      <c r="J150" s="229">
        <v>0.19083834204079331</v>
      </c>
      <c r="K150" s="229">
        <v>0.22227714413158259</v>
      </c>
      <c r="L150" s="229">
        <v>0.1810837473401356</v>
      </c>
      <c r="M150" s="229">
        <v>0.15314747469143031</v>
      </c>
      <c r="N150" s="229">
        <v>0.17556648737612621</v>
      </c>
      <c r="O150" s="229">
        <v>0.1819362911204552</v>
      </c>
      <c r="P150" s="229">
        <v>0.18710238262294249</v>
      </c>
      <c r="Q150" s="229">
        <v>0.15508620487995209</v>
      </c>
      <c r="R150" s="229">
        <v>0.18238112497034259</v>
      </c>
      <c r="S150" s="229">
        <v>0.16462540216800209</v>
      </c>
      <c r="T150" s="229">
        <v>0.15706178767631171</v>
      </c>
      <c r="U150" s="229">
        <v>0.21258336060975039</v>
      </c>
      <c r="V150" s="229">
        <v>0.17572978521268601</v>
      </c>
      <c r="W150" s="229">
        <v>0.18798386936120789</v>
      </c>
      <c r="X150" s="229">
        <v>0.16247639910748729</v>
      </c>
      <c r="Y150" s="229">
        <v>0.29129504545740759</v>
      </c>
      <c r="DA150" s="73" t="s">
        <v>781</v>
      </c>
    </row>
    <row r="151" spans="1:105" ht="12" customHeight="1" x14ac:dyDescent="0.25">
      <c r="A151" s="64" t="s">
        <v>32</v>
      </c>
      <c r="B151" s="229">
        <v>1.636333620400001</v>
      </c>
      <c r="C151" s="229">
        <v>2.4104946615679461</v>
      </c>
      <c r="D151" s="229">
        <v>1.6817641166537931</v>
      </c>
      <c r="E151" s="229">
        <v>1.7786538338140041</v>
      </c>
      <c r="F151" s="229">
        <v>1.687709821660679</v>
      </c>
      <c r="G151" s="229">
        <v>1.11614140775535</v>
      </c>
      <c r="H151" s="229">
        <v>1.1799473722305061</v>
      </c>
      <c r="I151" s="229">
        <v>1.049941601732334</v>
      </c>
      <c r="J151" s="229">
        <v>0.74671234490639071</v>
      </c>
      <c r="K151" s="229">
        <v>0.80618163118680231</v>
      </c>
      <c r="L151" s="229">
        <v>0.31462073351803421</v>
      </c>
      <c r="M151" s="229">
        <v>0.15257020753588771</v>
      </c>
      <c r="N151" s="229">
        <v>0.15650683964206041</v>
      </c>
      <c r="O151" s="229">
        <v>0.30622894289736963</v>
      </c>
      <c r="P151" s="229">
        <v>0.1795011431862589</v>
      </c>
      <c r="Q151" s="229">
        <v>0.13599281047489301</v>
      </c>
      <c r="R151" s="229">
        <v>0.15167632954105079</v>
      </c>
      <c r="S151" s="229">
        <v>0.17157751196734039</v>
      </c>
      <c r="T151" s="229">
        <v>0.16569878087168571</v>
      </c>
      <c r="U151" s="229">
        <v>0.1098946581008393</v>
      </c>
      <c r="V151" s="229">
        <v>3.3339945231096367E-2</v>
      </c>
      <c r="W151" s="229">
        <v>1.8183755500825829E-3</v>
      </c>
      <c r="X151" s="229">
        <v>2.8586840402675479E-2</v>
      </c>
      <c r="Y151" s="229">
        <v>8.0211447943013103E-2</v>
      </c>
      <c r="DA151" s="73" t="s">
        <v>782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5.7964822567428798E-2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783</v>
      </c>
    </row>
    <row r="153" spans="1:105" ht="12" customHeight="1" x14ac:dyDescent="0.25">
      <c r="A153" s="64" t="s">
        <v>35</v>
      </c>
      <c r="B153" s="229">
        <v>13.795807544938951</v>
      </c>
      <c r="C153" s="229">
        <v>17.408061765447322</v>
      </c>
      <c r="D153" s="229">
        <v>12.971888220073669</v>
      </c>
      <c r="E153" s="229">
        <v>12.424437763784249</v>
      </c>
      <c r="F153" s="229">
        <v>12.605267130057181</v>
      </c>
      <c r="G153" s="229">
        <v>7.7706987238332914</v>
      </c>
      <c r="H153" s="229">
        <v>8.0174495026962962</v>
      </c>
      <c r="I153" s="229">
        <v>7.5496054914699906</v>
      </c>
      <c r="J153" s="229">
        <v>6.0449595121531257</v>
      </c>
      <c r="K153" s="229">
        <v>10.268967091264081</v>
      </c>
      <c r="L153" s="229">
        <v>6.62947015036218</v>
      </c>
      <c r="M153" s="229">
        <v>8.0640708498928806</v>
      </c>
      <c r="N153" s="229">
        <v>9.5068823070307449</v>
      </c>
      <c r="O153" s="229">
        <v>10.099951949510119</v>
      </c>
      <c r="P153" s="229">
        <v>11.49211539926554</v>
      </c>
      <c r="Q153" s="229">
        <v>11.30671376917711</v>
      </c>
      <c r="R153" s="229">
        <v>11.99151518499186</v>
      </c>
      <c r="S153" s="229">
        <v>12.15998729917612</v>
      </c>
      <c r="T153" s="229">
        <v>13.31232180884126</v>
      </c>
      <c r="U153" s="229">
        <v>11.97119910579768</v>
      </c>
      <c r="V153" s="229">
        <v>9.6476253979825106</v>
      </c>
      <c r="W153" s="229">
        <v>11.68345466778659</v>
      </c>
      <c r="X153" s="229">
        <v>8.5988916408153386</v>
      </c>
      <c r="Y153" s="229">
        <v>13.573513605390749</v>
      </c>
      <c r="DA153" s="73" t="s">
        <v>784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785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4.6849934174493217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4.6612621633829836E-3</v>
      </c>
      <c r="S155" s="229">
        <v>0</v>
      </c>
      <c r="T155" s="229">
        <v>0</v>
      </c>
      <c r="U155" s="229">
        <v>0</v>
      </c>
      <c r="V155" s="229">
        <v>1.2457256848245779</v>
      </c>
      <c r="W155" s="229">
        <v>0.129479732762774</v>
      </c>
      <c r="X155" s="229">
        <v>0.11026513983398969</v>
      </c>
      <c r="Y155" s="229">
        <v>0.15993559775373681</v>
      </c>
      <c r="DA155" s="73" t="s">
        <v>786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1.960429478373314</v>
      </c>
      <c r="N156" s="229">
        <v>1.203503849138849</v>
      </c>
      <c r="O156" s="229">
        <v>0.54062283152768531</v>
      </c>
      <c r="P156" s="229">
        <v>0.63256705524743195</v>
      </c>
      <c r="Q156" s="229">
        <v>0.41974725374247268</v>
      </c>
      <c r="R156" s="229">
        <v>0.5768308940458009</v>
      </c>
      <c r="S156" s="229">
        <v>9.7936862957666271E-4</v>
      </c>
      <c r="T156" s="229">
        <v>0.41517322823619518</v>
      </c>
      <c r="U156" s="229">
        <v>2.3469198505020308</v>
      </c>
      <c r="V156" s="229">
        <v>3.021363318201419</v>
      </c>
      <c r="W156" s="229">
        <v>2.876033535670695</v>
      </c>
      <c r="X156" s="229">
        <v>1.221113609561232</v>
      </c>
      <c r="Y156" s="229">
        <v>0.97967767620332125</v>
      </c>
      <c r="DA156" s="73" t="s">
        <v>787</v>
      </c>
    </row>
    <row r="157" spans="1:105" ht="12" customHeight="1" x14ac:dyDescent="0.25">
      <c r="A157" s="61" t="s">
        <v>641</v>
      </c>
      <c r="B157" s="263">
        <v>3.0748419152616009</v>
      </c>
      <c r="C157" s="263">
        <v>3.85902693106783</v>
      </c>
      <c r="D157" s="263">
        <v>3.8655895856873062</v>
      </c>
      <c r="E157" s="263">
        <v>3.6215968949948909</v>
      </c>
      <c r="F157" s="263">
        <v>3.56091708555013</v>
      </c>
      <c r="G157" s="263">
        <v>3.1516227652911741</v>
      </c>
      <c r="H157" s="263">
        <v>2.3731537170730062</v>
      </c>
      <c r="I157" s="263">
        <v>2.4818515066562492</v>
      </c>
      <c r="J157" s="263">
        <v>1.800242571169451</v>
      </c>
      <c r="K157" s="263">
        <v>1.8797311606443159</v>
      </c>
      <c r="L157" s="263">
        <v>1.934341967692911</v>
      </c>
      <c r="M157" s="263">
        <v>2.4100452206533811</v>
      </c>
      <c r="N157" s="263">
        <v>2.3237972112299472</v>
      </c>
      <c r="O157" s="263">
        <v>2.3584141815858768</v>
      </c>
      <c r="P157" s="263">
        <v>2.8297483078035151</v>
      </c>
      <c r="Q157" s="263">
        <v>2.414925181977523</v>
      </c>
      <c r="R157" s="263">
        <v>2.5595709409502652</v>
      </c>
      <c r="S157" s="263">
        <v>2.4763295079463861</v>
      </c>
      <c r="T157" s="263">
        <v>2.3209026859630688</v>
      </c>
      <c r="U157" s="263">
        <v>2.452039650404175</v>
      </c>
      <c r="V157" s="263">
        <v>2.5110763212700919</v>
      </c>
      <c r="W157" s="263">
        <v>2.2933004300425459</v>
      </c>
      <c r="X157" s="263">
        <v>1.7071334956517641</v>
      </c>
      <c r="Y157" s="263">
        <v>4.969513356946603</v>
      </c>
      <c r="DA157" s="74" t="s">
        <v>788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340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SUM(B$163:B$169)</f>
        <v>1.0000000000000004</v>
      </c>
      <c r="C162" s="232">
        <f t="shared" si="3"/>
        <v>0.99999999999999978</v>
      </c>
      <c r="D162" s="232">
        <f t="shared" si="3"/>
        <v>0.99999999999999978</v>
      </c>
      <c r="E162" s="232">
        <f t="shared" si="3"/>
        <v>1.0000000000000002</v>
      </c>
      <c r="F162" s="232">
        <f t="shared" si="3"/>
        <v>0.99999999999999978</v>
      </c>
      <c r="G162" s="232">
        <f t="shared" si="3"/>
        <v>1</v>
      </c>
      <c r="H162" s="232">
        <f t="shared" si="3"/>
        <v>1</v>
      </c>
      <c r="I162" s="232">
        <f t="shared" si="3"/>
        <v>1</v>
      </c>
      <c r="J162" s="232">
        <f t="shared" si="3"/>
        <v>1.0000000000000002</v>
      </c>
      <c r="K162" s="232">
        <f t="shared" si="3"/>
        <v>0.99999999999999978</v>
      </c>
      <c r="L162" s="232">
        <f t="shared" si="3"/>
        <v>1</v>
      </c>
      <c r="M162" s="232">
        <f t="shared" si="3"/>
        <v>1</v>
      </c>
      <c r="N162" s="232">
        <f t="shared" si="3"/>
        <v>1</v>
      </c>
      <c r="O162" s="232">
        <f t="shared" si="3"/>
        <v>0.99999999999999978</v>
      </c>
      <c r="P162" s="232">
        <f t="shared" si="3"/>
        <v>1.0000000000000002</v>
      </c>
      <c r="Q162" s="232">
        <f t="shared" si="3"/>
        <v>1</v>
      </c>
      <c r="R162" s="232">
        <f t="shared" si="3"/>
        <v>1</v>
      </c>
      <c r="S162" s="232">
        <f t="shared" si="3"/>
        <v>1</v>
      </c>
      <c r="T162" s="232">
        <f t="shared" si="3"/>
        <v>1</v>
      </c>
      <c r="U162" s="232">
        <f t="shared" si="3"/>
        <v>0.99999999999999978</v>
      </c>
      <c r="V162" s="232">
        <f t="shared" si="3"/>
        <v>1</v>
      </c>
      <c r="W162" s="232">
        <f t="shared" si="3"/>
        <v>1</v>
      </c>
      <c r="X162" s="232">
        <f t="shared" si="3"/>
        <v>1</v>
      </c>
      <c r="Y162" s="232">
        <f t="shared" si="3"/>
        <v>0.99999999999999989</v>
      </c>
      <c r="DA162" s="95"/>
    </row>
    <row r="163" spans="1:105" ht="12" customHeight="1" x14ac:dyDescent="0.25">
      <c r="A163" s="55" t="s">
        <v>91</v>
      </c>
      <c r="B163" s="299">
        <f t="shared" ref="B163:Y163" si="4">IF(B$6=0,0,B$6/B$5)</f>
        <v>1.4998319138749844E-3</v>
      </c>
      <c r="C163" s="299">
        <f t="shared" si="4"/>
        <v>1.4790615343793436E-3</v>
      </c>
      <c r="D163" s="299">
        <f t="shared" si="4"/>
        <v>1.5128937030094132E-3</v>
      </c>
      <c r="E163" s="299">
        <f t="shared" si="4"/>
        <v>1.4678062614933334E-3</v>
      </c>
      <c r="F163" s="299">
        <f t="shared" si="4"/>
        <v>1.4672704720167882E-3</v>
      </c>
      <c r="G163" s="299">
        <f t="shared" si="4"/>
        <v>1.5423802533144945E-3</v>
      </c>
      <c r="H163" s="299">
        <f t="shared" si="4"/>
        <v>1.4745812567700165E-3</v>
      </c>
      <c r="I163" s="299">
        <f t="shared" si="4"/>
        <v>1.4670850584993019E-3</v>
      </c>
      <c r="J163" s="299">
        <f t="shared" si="4"/>
        <v>1.4716133471998117E-3</v>
      </c>
      <c r="K163" s="299">
        <f t="shared" si="4"/>
        <v>1.4780983734727351E-3</v>
      </c>
      <c r="L163" s="299">
        <f t="shared" si="4"/>
        <v>1.452767047823419E-3</v>
      </c>
      <c r="M163" s="299">
        <f t="shared" si="4"/>
        <v>1.4435535197723445E-3</v>
      </c>
      <c r="N163" s="299">
        <f t="shared" si="4"/>
        <v>1.4491802842989494E-3</v>
      </c>
      <c r="O163" s="299">
        <f t="shared" si="4"/>
        <v>1.4561616888545445E-3</v>
      </c>
      <c r="P163" s="299">
        <f t="shared" si="4"/>
        <v>1.4498115889988721E-3</v>
      </c>
      <c r="Q163" s="299">
        <f t="shared" si="4"/>
        <v>1.4480868635277568E-3</v>
      </c>
      <c r="R163" s="299">
        <f t="shared" si="4"/>
        <v>1.4505696150583544E-3</v>
      </c>
      <c r="S163" s="299">
        <f t="shared" si="4"/>
        <v>1.4511216154999473E-3</v>
      </c>
      <c r="T163" s="299">
        <f t="shared" si="4"/>
        <v>1.4578757875517495E-3</v>
      </c>
      <c r="U163" s="299">
        <f t="shared" si="4"/>
        <v>1.4473907396174363E-3</v>
      </c>
      <c r="V163" s="299">
        <f t="shared" si="4"/>
        <v>1.4507722543147445E-3</v>
      </c>
      <c r="W163" s="299">
        <f t="shared" si="4"/>
        <v>1.4463920510791647E-3</v>
      </c>
      <c r="X163" s="299">
        <f t="shared" si="4"/>
        <v>1.4485099380539283E-3</v>
      </c>
      <c r="Y163" s="299">
        <f t="shared" si="4"/>
        <v>1.4386346451797658E-3</v>
      </c>
      <c r="DA163" s="67"/>
    </row>
    <row r="164" spans="1:105" ht="12" customHeight="1" x14ac:dyDescent="0.25">
      <c r="A164" s="173" t="s">
        <v>92</v>
      </c>
      <c r="B164" s="233">
        <f t="shared" ref="B164:Y164" si="5">IF(B$7=0,0,B$7/B$5)</f>
        <v>1.9465222284092352E-4</v>
      </c>
      <c r="C164" s="233">
        <f t="shared" si="5"/>
        <v>1.9195658708289349E-4</v>
      </c>
      <c r="D164" s="233">
        <f t="shared" si="5"/>
        <v>1.9634741699286492E-4</v>
      </c>
      <c r="E164" s="233">
        <f t="shared" si="5"/>
        <v>1.9049584747222434E-4</v>
      </c>
      <c r="F164" s="233">
        <f t="shared" si="5"/>
        <v>1.9042631127178777E-4</v>
      </c>
      <c r="G164" s="233">
        <f t="shared" si="5"/>
        <v>2.0017426085963246E-4</v>
      </c>
      <c r="H164" s="233">
        <f t="shared" si="5"/>
        <v>1.913751245953092E-4</v>
      </c>
      <c r="I164" s="233">
        <f t="shared" si="5"/>
        <v>1.9040224780641566E-4</v>
      </c>
      <c r="J164" s="233">
        <f t="shared" si="5"/>
        <v>1.9098994130264385E-4</v>
      </c>
      <c r="K164" s="233">
        <f t="shared" si="5"/>
        <v>1.9183158546791902E-4</v>
      </c>
      <c r="L164" s="233">
        <f t="shared" si="5"/>
        <v>1.8854401784148587E-4</v>
      </c>
      <c r="M164" s="233">
        <f t="shared" si="5"/>
        <v>1.8734826137120552E-4</v>
      </c>
      <c r="N164" s="233">
        <f t="shared" si="5"/>
        <v>1.8807851801688283E-4</v>
      </c>
      <c r="O164" s="233">
        <f t="shared" si="5"/>
        <v>1.8898458349177151E-4</v>
      </c>
      <c r="P164" s="233">
        <f t="shared" si="5"/>
        <v>1.8816045044010504E-4</v>
      </c>
      <c r="Q164" s="233">
        <f t="shared" si="5"/>
        <v>1.8793661092606539E-4</v>
      </c>
      <c r="R164" s="233">
        <f t="shared" si="5"/>
        <v>1.8825882910246345E-4</v>
      </c>
      <c r="S164" s="233">
        <f t="shared" si="5"/>
        <v>1.8833046920557861E-4</v>
      </c>
      <c r="T164" s="233">
        <f t="shared" si="5"/>
        <v>1.8920704383448931E-4</v>
      </c>
      <c r="U164" s="233">
        <f t="shared" si="5"/>
        <v>1.8784626609124556E-4</v>
      </c>
      <c r="V164" s="233">
        <f t="shared" si="5"/>
        <v>1.8828512817059662E-4</v>
      </c>
      <c r="W164" s="233">
        <f t="shared" si="5"/>
        <v>1.87716653604605E-4</v>
      </c>
      <c r="X164" s="233">
        <f t="shared" si="5"/>
        <v>1.8799151867685058E-4</v>
      </c>
      <c r="Y164" s="233">
        <f t="shared" si="5"/>
        <v>1.8670987658657488E-4</v>
      </c>
      <c r="DA164" s="177"/>
    </row>
    <row r="165" spans="1:105" ht="12" customHeight="1" x14ac:dyDescent="0.25">
      <c r="A165" s="173" t="s">
        <v>93</v>
      </c>
      <c r="B165" s="233">
        <f t="shared" ref="B165:Y165" si="6">IF(B$8=0,0,B$8/B$5)</f>
        <v>2.7113061780973304E-2</v>
      </c>
      <c r="C165" s="233">
        <f t="shared" si="6"/>
        <v>2.6737587317955228E-2</v>
      </c>
      <c r="D165" s="233">
        <f t="shared" si="6"/>
        <v>2.7349184970842516E-2</v>
      </c>
      <c r="E165" s="233">
        <f t="shared" si="6"/>
        <v>2.6534121245326007E-2</v>
      </c>
      <c r="F165" s="233">
        <f t="shared" si="6"/>
        <v>2.652443556452087E-2</v>
      </c>
      <c r="G165" s="233">
        <f t="shared" si="6"/>
        <v>2.7882225142033364E-2</v>
      </c>
      <c r="H165" s="233">
        <f t="shared" si="6"/>
        <v>2.6656595546481473E-2</v>
      </c>
      <c r="I165" s="233">
        <f t="shared" si="6"/>
        <v>2.6521083770157685E-2</v>
      </c>
      <c r="J165" s="233">
        <f t="shared" si="6"/>
        <v>2.6602943457342113E-2</v>
      </c>
      <c r="K165" s="233">
        <f t="shared" si="6"/>
        <v>2.6720175872763076E-2</v>
      </c>
      <c r="L165" s="233">
        <f t="shared" si="6"/>
        <v>2.626225136070931E-2</v>
      </c>
      <c r="M165" s="233">
        <f t="shared" si="6"/>
        <v>2.6095694726623486E-2</v>
      </c>
      <c r="N165" s="233">
        <f t="shared" si="6"/>
        <v>2.6197412000956381E-2</v>
      </c>
      <c r="O165" s="233">
        <f t="shared" si="6"/>
        <v>2.6323617645257386E-2</v>
      </c>
      <c r="P165" s="233">
        <f t="shared" si="6"/>
        <v>2.6208824348682307E-2</v>
      </c>
      <c r="Q165" s="233">
        <f t="shared" si="6"/>
        <v>2.6177645796058531E-2</v>
      </c>
      <c r="R165" s="233">
        <f t="shared" si="6"/>
        <v>2.6222527489142378E-2</v>
      </c>
      <c r="S165" s="233">
        <f t="shared" si="6"/>
        <v>2.6232506222050776E-2</v>
      </c>
      <c r="T165" s="233">
        <f t="shared" si="6"/>
        <v>2.6354604093436065E-2</v>
      </c>
      <c r="U165" s="233">
        <f t="shared" si="6"/>
        <v>2.6165061685523808E-2</v>
      </c>
      <c r="V165" s="233">
        <f t="shared" si="6"/>
        <v>2.6226190680081946E-2</v>
      </c>
      <c r="W165" s="233">
        <f t="shared" si="6"/>
        <v>2.6147007993114934E-2</v>
      </c>
      <c r="X165" s="233">
        <f t="shared" si="6"/>
        <v>2.6185293883594179E-2</v>
      </c>
      <c r="Y165" s="233">
        <f t="shared" si="6"/>
        <v>2.6006774261944966E-2</v>
      </c>
      <c r="DA165" s="177"/>
    </row>
    <row r="166" spans="1:105" ht="12" customHeight="1" x14ac:dyDescent="0.25">
      <c r="A166" s="173" t="s">
        <v>94</v>
      </c>
      <c r="B166" s="233">
        <f t="shared" ref="B166:Y166" si="7">IF(B$9=0,0,B$9/B$5)</f>
        <v>4.9550797529744628E-4</v>
      </c>
      <c r="C166" s="233">
        <f t="shared" si="7"/>
        <v>4.886459472296116E-4</v>
      </c>
      <c r="D166" s="233">
        <f t="shared" si="7"/>
        <v>4.9982327265036197E-4</v>
      </c>
      <c r="E166" s="233">
        <f t="shared" si="7"/>
        <v>4.8492747889487776E-4</v>
      </c>
      <c r="F166" s="233">
        <f t="shared" si="7"/>
        <v>4.8475046708691943E-4</v>
      </c>
      <c r="G166" s="233">
        <f t="shared" si="7"/>
        <v>5.095649115000303E-4</v>
      </c>
      <c r="H166" s="233">
        <f t="shared" si="7"/>
        <v>4.8716577250707661E-4</v>
      </c>
      <c r="I166" s="233">
        <f t="shared" si="7"/>
        <v>4.8468921097162261E-4</v>
      </c>
      <c r="J166" s="233">
        <f t="shared" si="7"/>
        <v>4.8618524739063368E-4</v>
      </c>
      <c r="K166" s="233">
        <f t="shared" si="7"/>
        <v>4.8832774229857644E-4</v>
      </c>
      <c r="L166" s="233">
        <f t="shared" si="7"/>
        <v>4.7995888858371984E-4</v>
      </c>
      <c r="M166" s="233">
        <f t="shared" si="7"/>
        <v>4.7691496306933435E-4</v>
      </c>
      <c r="N166" s="233">
        <f t="shared" si="7"/>
        <v>4.7877390917673476E-4</v>
      </c>
      <c r="O166" s="233">
        <f t="shared" si="7"/>
        <v>4.8108039539300544E-4</v>
      </c>
      <c r="P166" s="233">
        <f t="shared" si="7"/>
        <v>4.7898247689073055E-4</v>
      </c>
      <c r="Q166" s="233">
        <f t="shared" si="7"/>
        <v>4.7841266955550148E-4</v>
      </c>
      <c r="R166" s="233">
        <f t="shared" si="7"/>
        <v>4.7923291025895096E-4</v>
      </c>
      <c r="S166" s="233">
        <f t="shared" si="7"/>
        <v>4.7941527777536875E-4</v>
      </c>
      <c r="T166" s="233">
        <f t="shared" si="7"/>
        <v>4.8164669190067045E-4</v>
      </c>
      <c r="U166" s="233">
        <f t="shared" si="7"/>
        <v>4.7818268715136165E-4</v>
      </c>
      <c r="V166" s="233">
        <f t="shared" si="7"/>
        <v>4.7929985733930115E-4</v>
      </c>
      <c r="W166" s="233">
        <f t="shared" si="7"/>
        <v>4.7785274475516804E-4</v>
      </c>
      <c r="X166" s="233">
        <f t="shared" si="7"/>
        <v>4.7855244308607118E-4</v>
      </c>
      <c r="Y166" s="233">
        <f t="shared" si="7"/>
        <v>4.7528988657405283E-4</v>
      </c>
      <c r="DA166" s="177"/>
    </row>
    <row r="167" spans="1:105" ht="12" customHeight="1" x14ac:dyDescent="0.25">
      <c r="A167" s="56" t="s">
        <v>95</v>
      </c>
      <c r="B167" s="300">
        <f t="shared" ref="B167:Y167" si="8">IF(B$10=0,0,B$10/B$5)</f>
        <v>3.3602961317886703E-3</v>
      </c>
      <c r="C167" s="300">
        <f t="shared" si="8"/>
        <v>3.524444126490917E-3</v>
      </c>
      <c r="D167" s="300">
        <f t="shared" si="8"/>
        <v>3.4249933003295354E-3</v>
      </c>
      <c r="E167" s="300">
        <f t="shared" si="8"/>
        <v>3.7108218004909708E-3</v>
      </c>
      <c r="F167" s="300">
        <f t="shared" si="8"/>
        <v>3.6802115550247753E-3</v>
      </c>
      <c r="G167" s="300">
        <f t="shared" si="8"/>
        <v>3.2803838220992875E-3</v>
      </c>
      <c r="H167" s="300">
        <f t="shared" si="8"/>
        <v>3.7416691364554494E-3</v>
      </c>
      <c r="I167" s="300">
        <f t="shared" si="8"/>
        <v>3.8701078356159447E-3</v>
      </c>
      <c r="J167" s="300">
        <f t="shared" si="8"/>
        <v>3.7889049012009906E-3</v>
      </c>
      <c r="K167" s="300">
        <f t="shared" si="8"/>
        <v>3.456396413728924E-3</v>
      </c>
      <c r="L167" s="300">
        <f t="shared" si="8"/>
        <v>3.8391381880403669E-3</v>
      </c>
      <c r="M167" s="300">
        <f t="shared" si="8"/>
        <v>3.6384746308997548E-3</v>
      </c>
      <c r="N167" s="300">
        <f t="shared" si="8"/>
        <v>3.5741989691462171E-3</v>
      </c>
      <c r="O167" s="300">
        <f t="shared" si="8"/>
        <v>3.5618973852460747E-3</v>
      </c>
      <c r="P167" s="300">
        <f t="shared" si="8"/>
        <v>3.6266930268962962E-3</v>
      </c>
      <c r="Q167" s="300">
        <f t="shared" si="8"/>
        <v>3.5181495877363305E-3</v>
      </c>
      <c r="R167" s="300">
        <f t="shared" si="8"/>
        <v>3.5090854917094712E-3</v>
      </c>
      <c r="S167" s="300">
        <f t="shared" si="8"/>
        <v>3.5176831266755019E-3</v>
      </c>
      <c r="T167" s="300">
        <f t="shared" si="8"/>
        <v>3.4322397330971473E-3</v>
      </c>
      <c r="U167" s="300">
        <f t="shared" si="8"/>
        <v>3.3337613349105301E-3</v>
      </c>
      <c r="V167" s="300">
        <f t="shared" si="8"/>
        <v>3.269729266907303E-3</v>
      </c>
      <c r="W167" s="300">
        <f t="shared" si="8"/>
        <v>3.2383746628209253E-3</v>
      </c>
      <c r="X167" s="300">
        <f t="shared" si="8"/>
        <v>3.3293164976080014E-3</v>
      </c>
      <c r="Y167" s="300">
        <f t="shared" si="8"/>
        <v>4.1570509342255414E-3</v>
      </c>
      <c r="DA167" s="68"/>
    </row>
    <row r="168" spans="1:105" ht="12" customHeight="1" x14ac:dyDescent="0.25">
      <c r="A168" s="174" t="s">
        <v>485</v>
      </c>
      <c r="B168" s="301">
        <f t="shared" ref="B168:Y168" si="9">IF(B$16=0,0,B$16/B$5)</f>
        <v>0.63461709057933779</v>
      </c>
      <c r="C168" s="301">
        <f t="shared" si="9"/>
        <v>0.62506040054784351</v>
      </c>
      <c r="D168" s="301">
        <f t="shared" si="9"/>
        <v>0.63367702555560679</v>
      </c>
      <c r="E168" s="301">
        <f t="shared" si="9"/>
        <v>0.60795990760688023</v>
      </c>
      <c r="F168" s="301">
        <f t="shared" si="9"/>
        <v>0.61077996227448828</v>
      </c>
      <c r="G168" s="301">
        <f t="shared" si="9"/>
        <v>0.64756542030905018</v>
      </c>
      <c r="H168" s="301">
        <f t="shared" si="9"/>
        <v>0.60527215508371612</v>
      </c>
      <c r="I168" s="301">
        <f t="shared" si="9"/>
        <v>0.59342648763651473</v>
      </c>
      <c r="J168" s="301">
        <f t="shared" si="9"/>
        <v>0.60084727279916417</v>
      </c>
      <c r="K168" s="301">
        <f t="shared" si="9"/>
        <v>0.63090824314050453</v>
      </c>
      <c r="L168" s="301">
        <f t="shared" si="9"/>
        <v>0.59488314932217368</v>
      </c>
      <c r="M168" s="301">
        <f t="shared" si="9"/>
        <v>0.6139555580565863</v>
      </c>
      <c r="N168" s="301">
        <f t="shared" si="9"/>
        <v>0.61986222463697582</v>
      </c>
      <c r="O168" s="301">
        <f t="shared" si="9"/>
        <v>0.62102343000295879</v>
      </c>
      <c r="P168" s="301">
        <f t="shared" si="9"/>
        <v>0.6146581021342562</v>
      </c>
      <c r="Q168" s="301">
        <f t="shared" si="9"/>
        <v>0.62514535930712767</v>
      </c>
      <c r="R168" s="301">
        <f t="shared" si="9"/>
        <v>0.62598173820077763</v>
      </c>
      <c r="S168" s="301">
        <f t="shared" si="9"/>
        <v>0.62511990225297487</v>
      </c>
      <c r="T168" s="301">
        <f t="shared" si="9"/>
        <v>0.63324388316852376</v>
      </c>
      <c r="U168" s="301">
        <f t="shared" si="9"/>
        <v>0.64313635587922491</v>
      </c>
      <c r="V168" s="301">
        <f t="shared" si="9"/>
        <v>0.64942616030767109</v>
      </c>
      <c r="W168" s="301">
        <f t="shared" si="9"/>
        <v>0.65240214190267254</v>
      </c>
      <c r="X168" s="301">
        <f t="shared" si="9"/>
        <v>0.64347149716516294</v>
      </c>
      <c r="Y168" s="301">
        <f t="shared" si="9"/>
        <v>0.56281343269614892</v>
      </c>
      <c r="DA168" s="178"/>
    </row>
    <row r="169" spans="1:105" ht="12" customHeight="1" x14ac:dyDescent="0.25">
      <c r="A169" s="41" t="s">
        <v>497</v>
      </c>
      <c r="B169" s="235">
        <f t="shared" ref="B169:Y169" si="10">IF(B$27=0,0,B$27/B$5)</f>
        <v>0.33271955939588727</v>
      </c>
      <c r="C169" s="235">
        <f t="shared" si="10"/>
        <v>0.34251790393901821</v>
      </c>
      <c r="D169" s="235">
        <f t="shared" si="10"/>
        <v>0.3333397317805683</v>
      </c>
      <c r="E169" s="235">
        <f t="shared" si="10"/>
        <v>0.3596519197594425</v>
      </c>
      <c r="F169" s="235">
        <f t="shared" si="10"/>
        <v>0.35687294335559033</v>
      </c>
      <c r="G169" s="235">
        <f t="shared" si="10"/>
        <v>0.31901985130114296</v>
      </c>
      <c r="H169" s="235">
        <f t="shared" si="10"/>
        <v>0.36217645807947463</v>
      </c>
      <c r="I169" s="235">
        <f t="shared" si="10"/>
        <v>0.37404014424043441</v>
      </c>
      <c r="J169" s="235">
        <f t="shared" si="10"/>
        <v>0.36661209030639985</v>
      </c>
      <c r="K169" s="235">
        <f t="shared" si="10"/>
        <v>0.33675692687176412</v>
      </c>
      <c r="L169" s="235">
        <f t="shared" si="10"/>
        <v>0.37289419117482797</v>
      </c>
      <c r="M169" s="235">
        <f t="shared" si="10"/>
        <v>0.35420245584167759</v>
      </c>
      <c r="N169" s="235">
        <f t="shared" si="10"/>
        <v>0.34825013168142899</v>
      </c>
      <c r="O169" s="235">
        <f t="shared" si="10"/>
        <v>0.34696482829879832</v>
      </c>
      <c r="P169" s="235">
        <f t="shared" si="10"/>
        <v>0.35338942597383566</v>
      </c>
      <c r="Q169" s="235">
        <f t="shared" si="10"/>
        <v>0.34304440916506829</v>
      </c>
      <c r="R169" s="235">
        <f t="shared" si="10"/>
        <v>0.34216858746395085</v>
      </c>
      <c r="S169" s="235">
        <f t="shared" si="10"/>
        <v>0.34301104103581792</v>
      </c>
      <c r="T169" s="235">
        <f t="shared" si="10"/>
        <v>0.33484054348165615</v>
      </c>
      <c r="U169" s="235">
        <f t="shared" si="10"/>
        <v>0.3252514014074806</v>
      </c>
      <c r="V169" s="235">
        <f t="shared" si="10"/>
        <v>0.3189595625055151</v>
      </c>
      <c r="W169" s="235">
        <f t="shared" si="10"/>
        <v>0.31610051399195266</v>
      </c>
      <c r="X169" s="235">
        <f t="shared" si="10"/>
        <v>0.32489883855381807</v>
      </c>
      <c r="Y169" s="235">
        <f t="shared" si="10"/>
        <v>0.40492210769934012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1</v>
      </c>
      <c r="C171" s="232">
        <f t="shared" si="11"/>
        <v>1.0000000000000002</v>
      </c>
      <c r="D171" s="232">
        <f t="shared" si="11"/>
        <v>1</v>
      </c>
      <c r="E171" s="232">
        <f t="shared" si="11"/>
        <v>0.99999999999999967</v>
      </c>
      <c r="F171" s="232">
        <f t="shared" si="11"/>
        <v>1.0000000000000002</v>
      </c>
      <c r="G171" s="232">
        <f t="shared" si="11"/>
        <v>0.99999999999999978</v>
      </c>
      <c r="H171" s="232">
        <f t="shared" si="11"/>
        <v>1.0000000000000002</v>
      </c>
      <c r="I171" s="232">
        <f t="shared" si="11"/>
        <v>1.0000000000000004</v>
      </c>
      <c r="J171" s="232">
        <f t="shared" si="11"/>
        <v>1</v>
      </c>
      <c r="K171" s="232">
        <f t="shared" si="11"/>
        <v>1</v>
      </c>
      <c r="L171" s="232">
        <f t="shared" si="11"/>
        <v>0.99999999999999989</v>
      </c>
      <c r="M171" s="232">
        <f t="shared" si="11"/>
        <v>0.99999999999999989</v>
      </c>
      <c r="N171" s="232">
        <f t="shared" si="11"/>
        <v>0.99999999999999989</v>
      </c>
      <c r="O171" s="232">
        <f t="shared" si="11"/>
        <v>1</v>
      </c>
      <c r="P171" s="232">
        <f t="shared" si="11"/>
        <v>0.99999999999999989</v>
      </c>
      <c r="Q171" s="232">
        <f t="shared" si="11"/>
        <v>1.0000000000000002</v>
      </c>
      <c r="R171" s="232">
        <f t="shared" si="11"/>
        <v>0.99999999999999967</v>
      </c>
      <c r="S171" s="232">
        <f t="shared" si="11"/>
        <v>0.99999999999999989</v>
      </c>
      <c r="T171" s="232">
        <f t="shared" si="11"/>
        <v>0.99999999999999978</v>
      </c>
      <c r="U171" s="232">
        <f t="shared" si="11"/>
        <v>1</v>
      </c>
      <c r="V171" s="232">
        <f t="shared" si="11"/>
        <v>1.0000000000000002</v>
      </c>
      <c r="W171" s="232">
        <f t="shared" si="11"/>
        <v>0.99999999999999956</v>
      </c>
      <c r="X171" s="232">
        <f t="shared" si="11"/>
        <v>1</v>
      </c>
      <c r="Y171" s="232">
        <f t="shared" si="11"/>
        <v>0.99999999999999967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9.8396948993463031E-4</v>
      </c>
      <c r="C172" s="299">
        <f t="shared" si="12"/>
        <v>9.775979455544767E-4</v>
      </c>
      <c r="D172" s="299">
        <f t="shared" si="12"/>
        <v>9.7769753430294805E-4</v>
      </c>
      <c r="E172" s="299">
        <f t="shared" si="12"/>
        <v>9.7354786607992323E-4</v>
      </c>
      <c r="F172" s="299">
        <f t="shared" si="12"/>
        <v>9.7383752252952482E-4</v>
      </c>
      <c r="G172" s="299">
        <f t="shared" si="12"/>
        <v>9.7861747313124857E-4</v>
      </c>
      <c r="H172" s="299">
        <f t="shared" si="12"/>
        <v>9.7406282234337291E-4</v>
      </c>
      <c r="I172" s="299">
        <f t="shared" si="12"/>
        <v>9.7230190138200383E-4</v>
      </c>
      <c r="J172" s="299">
        <f t="shared" si="12"/>
        <v>9.7366402236931143E-4</v>
      </c>
      <c r="K172" s="299">
        <f t="shared" si="12"/>
        <v>9.7923864302620054E-4</v>
      </c>
      <c r="L172" s="299">
        <f t="shared" si="12"/>
        <v>9.7158363441718246E-4</v>
      </c>
      <c r="M172" s="299">
        <f t="shared" si="12"/>
        <v>9.7204508347555453E-4</v>
      </c>
      <c r="N172" s="299">
        <f t="shared" si="12"/>
        <v>9.7369406149198175E-4</v>
      </c>
      <c r="O172" s="299">
        <f t="shared" si="12"/>
        <v>9.7427261170340515E-4</v>
      </c>
      <c r="P172" s="299">
        <f t="shared" si="12"/>
        <v>9.5831861513740292E-4</v>
      </c>
      <c r="Q172" s="299">
        <f t="shared" si="12"/>
        <v>9.6228634899074355E-4</v>
      </c>
      <c r="R172" s="299">
        <f t="shared" si="12"/>
        <v>9.6483318884972049E-4</v>
      </c>
      <c r="S172" s="299">
        <f t="shared" si="12"/>
        <v>9.7470089228400786E-4</v>
      </c>
      <c r="T172" s="299">
        <f t="shared" si="12"/>
        <v>9.7723417848127425E-4</v>
      </c>
      <c r="U172" s="299">
        <f t="shared" si="12"/>
        <v>9.7219035521859418E-4</v>
      </c>
      <c r="V172" s="299">
        <f t="shared" si="12"/>
        <v>9.6556968543307542E-4</v>
      </c>
      <c r="W172" s="299">
        <f t="shared" si="12"/>
        <v>9.6334165650259799E-4</v>
      </c>
      <c r="X172" s="299">
        <f t="shared" si="12"/>
        <v>9.7260303050549846E-4</v>
      </c>
      <c r="Y172" s="299">
        <f t="shared" si="12"/>
        <v>9.686142514510294E-4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1.1865481196156003E-4</v>
      </c>
      <c r="C173" s="233">
        <f t="shared" si="13"/>
        <v>1.1788648082114824E-4</v>
      </c>
      <c r="D173" s="233">
        <f t="shared" si="13"/>
        <v>1.1789849001893769E-4</v>
      </c>
      <c r="E173" s="233">
        <f t="shared" si="13"/>
        <v>1.1739809025274308E-4</v>
      </c>
      <c r="F173" s="233">
        <f t="shared" si="13"/>
        <v>1.1743301931498789E-4</v>
      </c>
      <c r="G173" s="233">
        <f t="shared" si="13"/>
        <v>1.1800942350803943E-4</v>
      </c>
      <c r="H173" s="233">
        <f t="shared" si="13"/>
        <v>1.1746018774583933E-4</v>
      </c>
      <c r="I173" s="233">
        <f t="shared" si="13"/>
        <v>1.1724784198950462E-4</v>
      </c>
      <c r="J173" s="233">
        <f t="shared" si="13"/>
        <v>1.1741209729545786E-4</v>
      </c>
      <c r="K173" s="233">
        <f t="shared" si="13"/>
        <v>1.1808432907964068E-4</v>
      </c>
      <c r="L173" s="233">
        <f t="shared" si="13"/>
        <v>1.171612276863978E-4</v>
      </c>
      <c r="M173" s="233">
        <f t="shared" si="13"/>
        <v>1.1721687285813431E-4</v>
      </c>
      <c r="N173" s="233">
        <f t="shared" si="13"/>
        <v>1.1741571965010237E-4</v>
      </c>
      <c r="O173" s="233">
        <f t="shared" si="13"/>
        <v>1.1748548580367626E-4</v>
      </c>
      <c r="P173" s="233">
        <f t="shared" si="13"/>
        <v>1.1756560559705371E-4</v>
      </c>
      <c r="Q173" s="233">
        <f t="shared" si="13"/>
        <v>1.17506682383499E-4</v>
      </c>
      <c r="R173" s="233">
        <f t="shared" si="13"/>
        <v>1.1754744545227208E-4</v>
      </c>
      <c r="S173" s="233">
        <f t="shared" si="13"/>
        <v>1.1753713125841653E-4</v>
      </c>
      <c r="T173" s="233">
        <f t="shared" si="13"/>
        <v>1.1784261491462352E-4</v>
      </c>
      <c r="U173" s="233">
        <f t="shared" si="13"/>
        <v>1.1770588663767757E-4</v>
      </c>
      <c r="V173" s="233">
        <f t="shared" si="13"/>
        <v>1.1752537566764163E-4</v>
      </c>
      <c r="W173" s="233">
        <f t="shared" si="13"/>
        <v>1.1783719638799615E-4</v>
      </c>
      <c r="X173" s="233">
        <f t="shared" si="13"/>
        <v>1.1771652350205651E-4</v>
      </c>
      <c r="Y173" s="233">
        <f t="shared" si="13"/>
        <v>1.1680315603773911E-4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1.9066097225365796E-2</v>
      </c>
      <c r="C174" s="233">
        <f t="shared" si="14"/>
        <v>1.8942637620296316E-2</v>
      </c>
      <c r="D174" s="233">
        <f t="shared" si="14"/>
        <v>1.8944567323178715E-2</v>
      </c>
      <c r="E174" s="233">
        <f t="shared" si="14"/>
        <v>1.8864160381091045E-2</v>
      </c>
      <c r="F174" s="233">
        <f t="shared" si="14"/>
        <v>1.8869772971813161E-2</v>
      </c>
      <c r="G174" s="233">
        <f t="shared" si="14"/>
        <v>1.8962392716467002E-2</v>
      </c>
      <c r="H174" s="233">
        <f t="shared" si="14"/>
        <v>1.8874138542290329E-2</v>
      </c>
      <c r="I174" s="233">
        <f t="shared" si="14"/>
        <v>1.8840017677162816E-2</v>
      </c>
      <c r="J174" s="233">
        <f t="shared" si="14"/>
        <v>1.8866411108506332E-2</v>
      </c>
      <c r="K174" s="233">
        <f t="shared" si="14"/>
        <v>1.8974428949024794E-2</v>
      </c>
      <c r="L174" s="233">
        <f t="shared" si="14"/>
        <v>1.882610002227093E-2</v>
      </c>
      <c r="M174" s="233">
        <f t="shared" si="14"/>
        <v>1.8835041389560745E-2</v>
      </c>
      <c r="N174" s="233">
        <f t="shared" si="14"/>
        <v>1.8866993168051131E-2</v>
      </c>
      <c r="O174" s="233">
        <f t="shared" si="14"/>
        <v>1.8878203571110974E-2</v>
      </c>
      <c r="P174" s="233">
        <f t="shared" si="14"/>
        <v>1.8523530660612662E-2</v>
      </c>
      <c r="Q174" s="233">
        <f t="shared" si="14"/>
        <v>1.8560862361729134E-2</v>
      </c>
      <c r="R174" s="233">
        <f t="shared" si="14"/>
        <v>1.857583374324839E-2</v>
      </c>
      <c r="S174" s="233">
        <f t="shared" si="14"/>
        <v>1.8848607799759901E-2</v>
      </c>
      <c r="T174" s="233">
        <f t="shared" si="14"/>
        <v>1.8935589009078182E-2</v>
      </c>
      <c r="U174" s="233">
        <f t="shared" si="14"/>
        <v>1.8794549398140774E-2</v>
      </c>
      <c r="V174" s="233">
        <f t="shared" si="14"/>
        <v>1.8628933963005204E-2</v>
      </c>
      <c r="W174" s="233">
        <f t="shared" si="14"/>
        <v>1.8553008962386625E-2</v>
      </c>
      <c r="X174" s="233">
        <f t="shared" si="14"/>
        <v>1.8702109377502694E-2</v>
      </c>
      <c r="Y174" s="233">
        <f t="shared" si="14"/>
        <v>1.8707114961487331E-2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3.2534067417927846E-4</v>
      </c>
      <c r="C175" s="233">
        <f t="shared" si="15"/>
        <v>3.2323398025694942E-4</v>
      </c>
      <c r="D175" s="233">
        <f t="shared" si="15"/>
        <v>3.2326690838216035E-4</v>
      </c>
      <c r="E175" s="233">
        <f t="shared" si="15"/>
        <v>3.2189485785507656E-4</v>
      </c>
      <c r="F175" s="233">
        <f t="shared" si="15"/>
        <v>3.21990630158545E-4</v>
      </c>
      <c r="G175" s="233">
        <f t="shared" si="15"/>
        <v>3.2357107789317133E-4</v>
      </c>
      <c r="H175" s="233">
        <f t="shared" si="15"/>
        <v>3.2206512351843052E-4</v>
      </c>
      <c r="I175" s="233">
        <f t="shared" si="15"/>
        <v>3.2148289081852582E-4</v>
      </c>
      <c r="J175" s="233">
        <f t="shared" si="15"/>
        <v>3.2193326388888784E-4</v>
      </c>
      <c r="K175" s="233">
        <f t="shared" si="15"/>
        <v>3.2377646213980777E-4</v>
      </c>
      <c r="L175" s="233">
        <f t="shared" si="15"/>
        <v>3.2124540229782884E-4</v>
      </c>
      <c r="M175" s="233">
        <f t="shared" si="15"/>
        <v>3.2139797628440652E-4</v>
      </c>
      <c r="N175" s="233">
        <f t="shared" si="15"/>
        <v>3.2194319605499791E-4</v>
      </c>
      <c r="O175" s="233">
        <f t="shared" si="15"/>
        <v>3.2213448848607073E-4</v>
      </c>
      <c r="P175" s="233">
        <f t="shared" si="15"/>
        <v>3.2235416965332921E-4</v>
      </c>
      <c r="Q175" s="233">
        <f t="shared" si="15"/>
        <v>3.221926075750132E-4</v>
      </c>
      <c r="R175" s="233">
        <f t="shared" si="15"/>
        <v>3.2230437619237487E-4</v>
      </c>
      <c r="S175" s="233">
        <f t="shared" si="15"/>
        <v>3.2227609561338188E-4</v>
      </c>
      <c r="T175" s="233">
        <f t="shared" si="15"/>
        <v>3.2311370394142271E-4</v>
      </c>
      <c r="U175" s="233">
        <f t="shared" si="15"/>
        <v>3.2273880747438888E-4</v>
      </c>
      <c r="V175" s="233">
        <f t="shared" si="15"/>
        <v>3.2224386285547793E-4</v>
      </c>
      <c r="W175" s="233">
        <f t="shared" si="15"/>
        <v>3.2309884683552983E-4</v>
      </c>
      <c r="X175" s="233">
        <f t="shared" si="15"/>
        <v>3.2276797278653243E-4</v>
      </c>
      <c r="Y175" s="233">
        <f t="shared" si="15"/>
        <v>3.2026360249002298E-4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2.9674327534885379E-3</v>
      </c>
      <c r="C176" s="300">
        <f t="shared" si="16"/>
        <v>2.8766474758060447E-3</v>
      </c>
      <c r="D176" s="300">
        <f t="shared" si="16"/>
        <v>2.8878475167746572E-3</v>
      </c>
      <c r="E176" s="300">
        <f t="shared" si="16"/>
        <v>2.7996387840046721E-3</v>
      </c>
      <c r="F176" s="300">
        <f t="shared" si="16"/>
        <v>2.8082496522843664E-3</v>
      </c>
      <c r="G176" s="300">
        <f t="shared" si="16"/>
        <v>2.8681039332427083E-3</v>
      </c>
      <c r="H176" s="300">
        <f t="shared" si="16"/>
        <v>2.789128043137217E-3</v>
      </c>
      <c r="I176" s="300">
        <f t="shared" si="16"/>
        <v>2.7596690280494657E-3</v>
      </c>
      <c r="J176" s="300">
        <f t="shared" si="16"/>
        <v>2.7716364824481141E-3</v>
      </c>
      <c r="K176" s="300">
        <f t="shared" si="16"/>
        <v>2.9257841447970535E-3</v>
      </c>
      <c r="L176" s="300">
        <f t="shared" si="16"/>
        <v>2.7543619523168164E-3</v>
      </c>
      <c r="M176" s="300">
        <f t="shared" si="16"/>
        <v>2.7577565463553916E-3</v>
      </c>
      <c r="N176" s="300">
        <f t="shared" si="16"/>
        <v>2.7973899025464616E-3</v>
      </c>
      <c r="O176" s="300">
        <f t="shared" si="16"/>
        <v>2.8232761136765751E-3</v>
      </c>
      <c r="P176" s="300">
        <f t="shared" si="16"/>
        <v>2.8016059809678759E-3</v>
      </c>
      <c r="Q176" s="300">
        <f t="shared" si="16"/>
        <v>2.8437393767123073E-3</v>
      </c>
      <c r="R176" s="300">
        <f t="shared" si="16"/>
        <v>2.845300431261064E-3</v>
      </c>
      <c r="S176" s="300">
        <f t="shared" si="16"/>
        <v>2.8565332300926698E-3</v>
      </c>
      <c r="T176" s="300">
        <f t="shared" si="16"/>
        <v>2.9083565761768211E-3</v>
      </c>
      <c r="U176" s="300">
        <f t="shared" si="16"/>
        <v>2.8876415428012231E-3</v>
      </c>
      <c r="V176" s="300">
        <f t="shared" si="16"/>
        <v>2.8544507762178479E-3</v>
      </c>
      <c r="W176" s="300">
        <f t="shared" si="16"/>
        <v>2.9253292067313971E-3</v>
      </c>
      <c r="X176" s="300">
        <f t="shared" si="16"/>
        <v>2.9048569766216446E-3</v>
      </c>
      <c r="Y176" s="300">
        <f t="shared" si="16"/>
        <v>2.6714992971827414E-3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0.8419317535368791</v>
      </c>
      <c r="C177" s="301">
        <f t="shared" si="17"/>
        <v>0.84862278066016994</v>
      </c>
      <c r="D177" s="301">
        <f t="shared" si="17"/>
        <v>0.84707845413955063</v>
      </c>
      <c r="E177" s="301">
        <f t="shared" si="17"/>
        <v>0.85338265169539662</v>
      </c>
      <c r="F177" s="301">
        <f t="shared" si="17"/>
        <v>0.8527686053156972</v>
      </c>
      <c r="G177" s="301">
        <f t="shared" si="17"/>
        <v>0.84658354959289472</v>
      </c>
      <c r="H177" s="301">
        <f t="shared" si="17"/>
        <v>0.85418312479302216</v>
      </c>
      <c r="I177" s="301">
        <f t="shared" si="17"/>
        <v>0.85636242469250612</v>
      </c>
      <c r="J177" s="301">
        <f t="shared" si="17"/>
        <v>0.85528873102975467</v>
      </c>
      <c r="K177" s="301">
        <f t="shared" si="17"/>
        <v>0.84586413726008036</v>
      </c>
      <c r="L177" s="301">
        <f t="shared" si="17"/>
        <v>0.85598778404236175</v>
      </c>
      <c r="M177" s="301">
        <f t="shared" si="17"/>
        <v>0.85408572650291303</v>
      </c>
      <c r="N177" s="301">
        <f t="shared" si="17"/>
        <v>0.8519973222514895</v>
      </c>
      <c r="O177" s="301">
        <f t="shared" si="17"/>
        <v>0.85088682112533209</v>
      </c>
      <c r="P177" s="301">
        <f t="shared" si="17"/>
        <v>0.85257972355331346</v>
      </c>
      <c r="Q177" s="301">
        <f t="shared" si="17"/>
        <v>0.84992731928858145</v>
      </c>
      <c r="R177" s="301">
        <f t="shared" si="17"/>
        <v>0.84978406684208629</v>
      </c>
      <c r="S177" s="301">
        <f t="shared" si="17"/>
        <v>0.84914134498257754</v>
      </c>
      <c r="T177" s="301">
        <f t="shared" si="17"/>
        <v>0.84622374310755732</v>
      </c>
      <c r="U177" s="301">
        <f t="shared" si="17"/>
        <v>0.84611448244694076</v>
      </c>
      <c r="V177" s="301">
        <f t="shared" si="17"/>
        <v>0.84692777023236354</v>
      </c>
      <c r="W177" s="301">
        <f t="shared" si="17"/>
        <v>0.84382791079580455</v>
      </c>
      <c r="X177" s="301">
        <f t="shared" si="17"/>
        <v>0.84545202145176013</v>
      </c>
      <c r="Y177" s="301">
        <f t="shared" si="17"/>
        <v>0.86103291319593267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0.10212366949934974</v>
      </c>
      <c r="C178" s="301">
        <f t="shared" si="18"/>
        <v>9.7168172909334161E-2</v>
      </c>
      <c r="D178" s="301">
        <f t="shared" si="18"/>
        <v>9.7689156254748347E-2</v>
      </c>
      <c r="E178" s="301">
        <f t="shared" si="18"/>
        <v>9.4310279077508247E-2</v>
      </c>
      <c r="F178" s="301">
        <f t="shared" si="18"/>
        <v>9.4650147964836312E-2</v>
      </c>
      <c r="G178" s="301">
        <f t="shared" si="18"/>
        <v>9.6946621111637321E-2</v>
      </c>
      <c r="H178" s="301">
        <f t="shared" si="18"/>
        <v>9.383568595877731E-2</v>
      </c>
      <c r="I178" s="301">
        <f t="shared" si="18"/>
        <v>9.2703662898988307E-2</v>
      </c>
      <c r="J178" s="301">
        <f t="shared" si="18"/>
        <v>9.3212486407875744E-2</v>
      </c>
      <c r="K178" s="301">
        <f t="shared" si="18"/>
        <v>9.9078636007455353E-2</v>
      </c>
      <c r="L178" s="301">
        <f t="shared" si="18"/>
        <v>9.2986013558635824E-2</v>
      </c>
      <c r="M178" s="301">
        <f t="shared" si="18"/>
        <v>9.3311009145491008E-2</v>
      </c>
      <c r="N178" s="301">
        <f t="shared" si="18"/>
        <v>9.4734967890780217E-2</v>
      </c>
      <c r="O178" s="301">
        <f t="shared" si="18"/>
        <v>9.5587729978813041E-2</v>
      </c>
      <c r="P178" s="301">
        <f t="shared" si="18"/>
        <v>9.488434290983333E-2</v>
      </c>
      <c r="Q178" s="301">
        <f t="shared" si="18"/>
        <v>9.6376373710656743E-2</v>
      </c>
      <c r="R178" s="301">
        <f t="shared" si="18"/>
        <v>9.6431531207416016E-2</v>
      </c>
      <c r="S178" s="301">
        <f t="shared" si="18"/>
        <v>9.6813386046715758E-2</v>
      </c>
      <c r="T178" s="301">
        <f t="shared" si="18"/>
        <v>9.861723472122523E-2</v>
      </c>
      <c r="U178" s="301">
        <f t="shared" si="18"/>
        <v>9.7920291471820742E-2</v>
      </c>
      <c r="V178" s="301">
        <f t="shared" si="18"/>
        <v>9.6781229660481638E-2</v>
      </c>
      <c r="W178" s="301">
        <f t="shared" si="18"/>
        <v>9.9247048820694878E-2</v>
      </c>
      <c r="X178" s="301">
        <f t="shared" si="18"/>
        <v>9.8528659826874768E-2</v>
      </c>
      <c r="Y178" s="301">
        <f t="shared" si="18"/>
        <v>9.0445289365276807E-2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5.9324800984028002E-2</v>
      </c>
      <c r="C179" s="302">
        <f t="shared" si="19"/>
        <v>4.1205275334072478E-2</v>
      </c>
      <c r="D179" s="302">
        <f t="shared" si="19"/>
        <v>3.8048530260430556E-2</v>
      </c>
      <c r="E179" s="302">
        <f t="shared" si="19"/>
        <v>2.9019988356257805E-2</v>
      </c>
      <c r="F179" s="302">
        <f t="shared" si="19"/>
        <v>3.0028744382302339E-2</v>
      </c>
      <c r="G179" s="302">
        <f t="shared" si="19"/>
        <v>3.7693647647131484E-2</v>
      </c>
      <c r="H179" s="302">
        <f t="shared" si="19"/>
        <v>3.0604166744916717E-2</v>
      </c>
      <c r="I179" s="302">
        <f t="shared" si="19"/>
        <v>2.5789328477004398E-2</v>
      </c>
      <c r="J179" s="302">
        <f t="shared" si="19"/>
        <v>3.010385747318458E-2</v>
      </c>
      <c r="K179" s="302">
        <f t="shared" si="19"/>
        <v>4.7700767219999864E-2</v>
      </c>
      <c r="L179" s="302">
        <f t="shared" si="19"/>
        <v>2.5212175724325738E-2</v>
      </c>
      <c r="M179" s="302">
        <f t="shared" si="19"/>
        <v>2.8007676806118629E-2</v>
      </c>
      <c r="N179" s="302">
        <f t="shared" si="19"/>
        <v>3.2991565499856726E-2</v>
      </c>
      <c r="O179" s="302">
        <f t="shared" si="19"/>
        <v>3.3815019098875077E-2</v>
      </c>
      <c r="P179" s="302">
        <f t="shared" si="19"/>
        <v>3.030485331988958E-2</v>
      </c>
      <c r="Q179" s="302">
        <f t="shared" si="19"/>
        <v>3.3910033164229185E-2</v>
      </c>
      <c r="R179" s="302">
        <f t="shared" si="19"/>
        <v>3.4975202426049318E-2</v>
      </c>
      <c r="S179" s="302">
        <f t="shared" si="19"/>
        <v>3.5470018232257115E-2</v>
      </c>
      <c r="T179" s="302">
        <f t="shared" si="19"/>
        <v>4.4059212514607593E-2</v>
      </c>
      <c r="U179" s="302">
        <f t="shared" si="19"/>
        <v>4.0301360300701278E-2</v>
      </c>
      <c r="V179" s="302">
        <f t="shared" si="19"/>
        <v>3.3818266285795248E-2</v>
      </c>
      <c r="W179" s="302">
        <f t="shared" si="19"/>
        <v>4.2854283396298307E-2</v>
      </c>
      <c r="X179" s="302">
        <f t="shared" si="19"/>
        <v>3.9872990356492097E-2</v>
      </c>
      <c r="Y179" s="302">
        <f t="shared" si="19"/>
        <v>1.7363138196826691E-2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4.2798868515321706E-2</v>
      </c>
      <c r="C180" s="302">
        <f t="shared" si="20"/>
        <v>5.5962897575261683E-2</v>
      </c>
      <c r="D180" s="302">
        <f t="shared" si="20"/>
        <v>5.9640625994317784E-2</v>
      </c>
      <c r="E180" s="302">
        <f t="shared" si="20"/>
        <v>6.5290290721250463E-2</v>
      </c>
      <c r="F180" s="302">
        <f t="shared" si="20"/>
        <v>6.4621403582533959E-2</v>
      </c>
      <c r="G180" s="302">
        <f t="shared" si="20"/>
        <v>5.925297346450583E-2</v>
      </c>
      <c r="H180" s="302">
        <f t="shared" si="20"/>
        <v>6.3231519213860596E-2</v>
      </c>
      <c r="I180" s="302">
        <f t="shared" si="20"/>
        <v>6.6914334421983912E-2</v>
      </c>
      <c r="J180" s="302">
        <f t="shared" si="20"/>
        <v>6.3108628934691158E-2</v>
      </c>
      <c r="K180" s="302">
        <f t="shared" si="20"/>
        <v>5.1377868787455531E-2</v>
      </c>
      <c r="L180" s="302">
        <f t="shared" si="20"/>
        <v>6.7773837834310111E-2</v>
      </c>
      <c r="M180" s="302">
        <f t="shared" si="20"/>
        <v>6.5303332339372397E-2</v>
      </c>
      <c r="N180" s="302">
        <f t="shared" si="20"/>
        <v>6.1743402390923512E-2</v>
      </c>
      <c r="O180" s="302">
        <f t="shared" si="20"/>
        <v>6.1772710879937964E-2</v>
      </c>
      <c r="P180" s="302">
        <f t="shared" si="20"/>
        <v>6.457948958994375E-2</v>
      </c>
      <c r="Q180" s="302">
        <f t="shared" si="20"/>
        <v>6.2466340546427544E-2</v>
      </c>
      <c r="R180" s="302">
        <f t="shared" si="20"/>
        <v>6.1456328781366705E-2</v>
      </c>
      <c r="S180" s="302">
        <f t="shared" si="20"/>
        <v>6.1343367814458649E-2</v>
      </c>
      <c r="T180" s="302">
        <f t="shared" si="20"/>
        <v>5.4558022206617637E-2</v>
      </c>
      <c r="U180" s="302">
        <f t="shared" si="20"/>
        <v>5.7618931171119457E-2</v>
      </c>
      <c r="V180" s="302">
        <f t="shared" si="20"/>
        <v>6.2962963374686418E-2</v>
      </c>
      <c r="W180" s="302">
        <f t="shared" si="20"/>
        <v>5.6392765424396564E-2</v>
      </c>
      <c r="X180" s="302">
        <f t="shared" si="20"/>
        <v>5.8655669470382664E-2</v>
      </c>
      <c r="Y180" s="302">
        <f t="shared" si="20"/>
        <v>7.3082151168450141E-2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3.2483082008841473E-2</v>
      </c>
      <c r="C181" s="301">
        <f t="shared" si="21"/>
        <v>3.0971042927761133E-2</v>
      </c>
      <c r="D181" s="301">
        <f t="shared" si="21"/>
        <v>3.1981111833043571E-2</v>
      </c>
      <c r="E181" s="301">
        <f t="shared" si="21"/>
        <v>2.9230429247811281E-2</v>
      </c>
      <c r="F181" s="301">
        <f t="shared" si="21"/>
        <v>2.9489962923366191E-2</v>
      </c>
      <c r="G181" s="301">
        <f t="shared" si="21"/>
        <v>3.3219134671225642E-2</v>
      </c>
      <c r="H181" s="301">
        <f t="shared" si="21"/>
        <v>2.8904334529165451E-2</v>
      </c>
      <c r="I181" s="301">
        <f t="shared" si="21"/>
        <v>2.792319306910368E-2</v>
      </c>
      <c r="J181" s="301">
        <f t="shared" si="21"/>
        <v>2.8447725587861582E-2</v>
      </c>
      <c r="K181" s="301">
        <f t="shared" si="21"/>
        <v>3.1735914204396774E-2</v>
      </c>
      <c r="L181" s="301">
        <f t="shared" si="21"/>
        <v>2.8035750160013074E-2</v>
      </c>
      <c r="M181" s="301">
        <f t="shared" si="21"/>
        <v>2.959980648306177E-2</v>
      </c>
      <c r="N181" s="301">
        <f t="shared" si="21"/>
        <v>3.0190273809935567E-2</v>
      </c>
      <c r="O181" s="301">
        <f t="shared" si="21"/>
        <v>3.0410076625074084E-2</v>
      </c>
      <c r="P181" s="301">
        <f t="shared" si="21"/>
        <v>2.9812558504884751E-2</v>
      </c>
      <c r="Q181" s="301">
        <f t="shared" si="21"/>
        <v>3.0889719623371455E-2</v>
      </c>
      <c r="R181" s="301">
        <f t="shared" si="21"/>
        <v>3.0958582765493549E-2</v>
      </c>
      <c r="S181" s="301">
        <f t="shared" si="21"/>
        <v>3.0925613821698162E-2</v>
      </c>
      <c r="T181" s="301">
        <f t="shared" si="21"/>
        <v>3.1896886088625037E-2</v>
      </c>
      <c r="U181" s="301">
        <f t="shared" si="21"/>
        <v>3.2870400090965805E-2</v>
      </c>
      <c r="V181" s="301">
        <f t="shared" si="21"/>
        <v>3.3402276443975816E-2</v>
      </c>
      <c r="W181" s="301">
        <f t="shared" si="21"/>
        <v>3.4042424514656201E-2</v>
      </c>
      <c r="X181" s="301">
        <f t="shared" si="21"/>
        <v>3.299926484044665E-2</v>
      </c>
      <c r="Y181" s="301">
        <f t="shared" si="21"/>
        <v>2.5737502170141278E-2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6.1670277888012165E-3</v>
      </c>
      <c r="C182" s="302">
        <f t="shared" si="22"/>
        <v>4.4760754551625877E-3</v>
      </c>
      <c r="D182" s="302">
        <f t="shared" si="22"/>
        <v>4.1434201419908332E-3</v>
      </c>
      <c r="E182" s="302">
        <f t="shared" si="22"/>
        <v>3.2665504719972312E-3</v>
      </c>
      <c r="F182" s="302">
        <f t="shared" si="22"/>
        <v>3.3845622901704968E-3</v>
      </c>
      <c r="G182" s="302">
        <f t="shared" si="22"/>
        <v>4.1167680034497178E-3</v>
      </c>
      <c r="H182" s="302">
        <f t="shared" si="22"/>
        <v>3.4513955279737562E-3</v>
      </c>
      <c r="I182" s="302">
        <f t="shared" si="22"/>
        <v>2.9679613239732114E-3</v>
      </c>
      <c r="J182" s="302">
        <f t="shared" si="22"/>
        <v>3.4641636983679391E-3</v>
      </c>
      <c r="K182" s="302">
        <f t="shared" si="22"/>
        <v>5.1938906430335392E-3</v>
      </c>
      <c r="L182" s="302">
        <f t="shared" si="22"/>
        <v>3.0546807840163151E-3</v>
      </c>
      <c r="M182" s="302">
        <f t="shared" si="22"/>
        <v>3.4239653450674943E-3</v>
      </c>
      <c r="N182" s="302">
        <f t="shared" si="22"/>
        <v>3.9455495851117468E-3</v>
      </c>
      <c r="O182" s="302">
        <f t="shared" si="22"/>
        <v>3.9742766731085772E-3</v>
      </c>
      <c r="P182" s="302">
        <f t="shared" si="22"/>
        <v>3.6471664214795018E-3</v>
      </c>
      <c r="Q182" s="302">
        <f t="shared" si="22"/>
        <v>3.9974152833342621E-3</v>
      </c>
      <c r="R182" s="302">
        <f t="shared" si="22"/>
        <v>4.1109937004021602E-3</v>
      </c>
      <c r="S182" s="302">
        <f t="shared" si="22"/>
        <v>4.1461721893851101E-3</v>
      </c>
      <c r="T182" s="302">
        <f t="shared" si="22"/>
        <v>4.9895860677510555E-3</v>
      </c>
      <c r="U182" s="302">
        <f t="shared" si="22"/>
        <v>4.631740632526889E-3</v>
      </c>
      <c r="V182" s="302">
        <f t="shared" si="22"/>
        <v>3.9923267601510949E-3</v>
      </c>
      <c r="W182" s="302">
        <f t="shared" si="22"/>
        <v>4.8662261191315843E-3</v>
      </c>
      <c r="X182" s="302">
        <f t="shared" si="22"/>
        <v>4.5753068852234825E-3</v>
      </c>
      <c r="Y182" s="302">
        <f t="shared" si="22"/>
        <v>2.2541287947140183E-3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2.1538220228172686E-2</v>
      </c>
      <c r="C183" s="302">
        <f t="shared" si="23"/>
        <v>1.9607070718522385E-2</v>
      </c>
      <c r="D183" s="302">
        <f t="shared" si="23"/>
        <v>2.0534172644179529E-2</v>
      </c>
      <c r="E183" s="302">
        <f t="shared" si="23"/>
        <v>1.7627939766565487E-2</v>
      </c>
      <c r="F183" s="302">
        <f t="shared" si="23"/>
        <v>1.7911931745126987E-2</v>
      </c>
      <c r="G183" s="302">
        <f t="shared" si="23"/>
        <v>2.1759483825041902E-2</v>
      </c>
      <c r="H183" s="302">
        <f t="shared" si="23"/>
        <v>1.7339975575921519E-2</v>
      </c>
      <c r="I183" s="302">
        <f t="shared" si="23"/>
        <v>1.6262809548428951E-2</v>
      </c>
      <c r="J183" s="302">
        <f t="shared" si="23"/>
        <v>1.6892011725625853E-2</v>
      </c>
      <c r="K183" s="302">
        <f t="shared" si="23"/>
        <v>2.0524834012605277E-2</v>
      </c>
      <c r="L183" s="302">
        <f t="shared" si="23"/>
        <v>1.6402636056858492E-2</v>
      </c>
      <c r="M183" s="302">
        <f t="shared" si="23"/>
        <v>1.8046863424886199E-2</v>
      </c>
      <c r="N183" s="302">
        <f t="shared" si="23"/>
        <v>1.8743008810435238E-2</v>
      </c>
      <c r="O183" s="302">
        <f t="shared" si="23"/>
        <v>1.8961567647548631E-2</v>
      </c>
      <c r="P183" s="302">
        <f t="shared" si="23"/>
        <v>1.8274548035307866E-2</v>
      </c>
      <c r="Q183" s="302">
        <f t="shared" si="23"/>
        <v>1.9441123838543489E-2</v>
      </c>
      <c r="R183" s="302">
        <f t="shared" si="23"/>
        <v>1.9533911664353937E-2</v>
      </c>
      <c r="S183" s="302">
        <f t="shared" si="23"/>
        <v>1.9509322470439669E-2</v>
      </c>
      <c r="T183" s="302">
        <f t="shared" si="23"/>
        <v>2.0652438430741413E-2</v>
      </c>
      <c r="U183" s="302">
        <f t="shared" si="23"/>
        <v>2.155688803889454E-2</v>
      </c>
      <c r="V183" s="302">
        <f t="shared" si="23"/>
        <v>2.1951686687984244E-2</v>
      </c>
      <c r="W183" s="302">
        <f t="shared" si="23"/>
        <v>2.2771659122625399E-2</v>
      </c>
      <c r="X183" s="302">
        <f t="shared" si="23"/>
        <v>2.1671425448474627E-2</v>
      </c>
      <c r="Y183" s="302">
        <f t="shared" si="23"/>
        <v>1.3940933923125079E-2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4.7778339918675763E-3</v>
      </c>
      <c r="C184" s="303">
        <f t="shared" si="24"/>
        <v>6.8878967540761575E-3</v>
      </c>
      <c r="D184" s="303">
        <f t="shared" si="24"/>
        <v>7.3035190468732115E-3</v>
      </c>
      <c r="E184" s="303">
        <f t="shared" si="24"/>
        <v>8.3359390092485625E-3</v>
      </c>
      <c r="F184" s="303">
        <f t="shared" si="24"/>
        <v>8.1934688880687095E-3</v>
      </c>
      <c r="G184" s="303">
        <f t="shared" si="24"/>
        <v>7.3428828427340252E-3</v>
      </c>
      <c r="H184" s="303">
        <f t="shared" si="24"/>
        <v>8.1129634252701723E-3</v>
      </c>
      <c r="I184" s="303">
        <f t="shared" si="24"/>
        <v>8.6924221967015197E-3</v>
      </c>
      <c r="J184" s="303">
        <f t="shared" si="24"/>
        <v>8.0915501638677886E-3</v>
      </c>
      <c r="K184" s="303">
        <f t="shared" si="24"/>
        <v>6.017189548757961E-3</v>
      </c>
      <c r="L184" s="303">
        <f t="shared" si="24"/>
        <v>8.5784333191382643E-3</v>
      </c>
      <c r="M184" s="303">
        <f t="shared" si="24"/>
        <v>8.1289777131080768E-3</v>
      </c>
      <c r="N184" s="303">
        <f t="shared" si="24"/>
        <v>7.5017154143885807E-3</v>
      </c>
      <c r="O184" s="303">
        <f t="shared" si="24"/>
        <v>7.4742323044168788E-3</v>
      </c>
      <c r="P184" s="303">
        <f t="shared" si="24"/>
        <v>7.8908440480973813E-3</v>
      </c>
      <c r="Q184" s="303">
        <f t="shared" si="24"/>
        <v>7.4511805014937042E-3</v>
      </c>
      <c r="R184" s="303">
        <f t="shared" si="24"/>
        <v>7.3136774007374495E-3</v>
      </c>
      <c r="S184" s="303">
        <f t="shared" si="24"/>
        <v>7.270119161873383E-3</v>
      </c>
      <c r="T184" s="303">
        <f t="shared" si="24"/>
        <v>6.2548615901325657E-3</v>
      </c>
      <c r="U184" s="303">
        <f t="shared" si="24"/>
        <v>6.681771419544371E-3</v>
      </c>
      <c r="V184" s="303">
        <f t="shared" si="24"/>
        <v>7.4582629958404763E-3</v>
      </c>
      <c r="W184" s="303">
        <f t="shared" si="24"/>
        <v>6.4045392728992196E-3</v>
      </c>
      <c r="X184" s="303">
        <f t="shared" si="24"/>
        <v>6.752532506748541E-3</v>
      </c>
      <c r="Y184" s="303">
        <f t="shared" si="24"/>
        <v>9.5424394523021816E-3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0.99999999999999967</v>
      </c>
      <c r="C187" s="232">
        <f t="shared" si="25"/>
        <v>1.0000000000000002</v>
      </c>
      <c r="D187" s="232">
        <f t="shared" si="25"/>
        <v>1</v>
      </c>
      <c r="E187" s="232">
        <f t="shared" si="25"/>
        <v>1</v>
      </c>
      <c r="F187" s="232">
        <f t="shared" si="25"/>
        <v>1</v>
      </c>
      <c r="G187" s="232">
        <f t="shared" si="25"/>
        <v>0.99999999999999967</v>
      </c>
      <c r="H187" s="232">
        <f t="shared" si="25"/>
        <v>1.0000000000000002</v>
      </c>
      <c r="I187" s="232">
        <f t="shared" si="25"/>
        <v>1</v>
      </c>
      <c r="J187" s="232">
        <f t="shared" si="25"/>
        <v>0.99999999999999989</v>
      </c>
      <c r="K187" s="232">
        <f t="shared" si="25"/>
        <v>1.0000000000000007</v>
      </c>
      <c r="L187" s="232">
        <f t="shared" si="25"/>
        <v>0.99999999999999978</v>
      </c>
      <c r="M187" s="232">
        <f t="shared" si="25"/>
        <v>1.0000000000000002</v>
      </c>
      <c r="N187" s="232">
        <f t="shared" si="25"/>
        <v>1.0000000000000004</v>
      </c>
      <c r="O187" s="232">
        <f t="shared" si="25"/>
        <v>1.0000000000000002</v>
      </c>
      <c r="P187" s="232">
        <f t="shared" si="25"/>
        <v>0.99999999999999989</v>
      </c>
      <c r="Q187" s="232">
        <f t="shared" si="25"/>
        <v>1</v>
      </c>
      <c r="R187" s="232">
        <f t="shared" si="25"/>
        <v>1.0000000000000002</v>
      </c>
      <c r="S187" s="232">
        <f t="shared" si="25"/>
        <v>1.0000000000000002</v>
      </c>
      <c r="T187" s="232">
        <f t="shared" si="25"/>
        <v>1</v>
      </c>
      <c r="U187" s="232">
        <f t="shared" si="25"/>
        <v>1.0000000000000004</v>
      </c>
      <c r="V187" s="232">
        <f t="shared" si="25"/>
        <v>0.99999999999999989</v>
      </c>
      <c r="W187" s="232">
        <f t="shared" si="25"/>
        <v>0.99999999999999989</v>
      </c>
      <c r="X187" s="232">
        <f t="shared" si="25"/>
        <v>1</v>
      </c>
      <c r="Y187" s="232">
        <f t="shared" si="25"/>
        <v>0.99999999999999989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1.5790607861404173E-3</v>
      </c>
      <c r="C188" s="299">
        <f t="shared" si="26"/>
        <v>1.5304379685263877E-3</v>
      </c>
      <c r="D188" s="299">
        <f t="shared" si="26"/>
        <v>1.5320699473094965E-3</v>
      </c>
      <c r="E188" s="299">
        <f t="shared" si="26"/>
        <v>1.4980557279887102E-3</v>
      </c>
      <c r="F188" s="299">
        <f t="shared" si="26"/>
        <v>1.5000219547696919E-3</v>
      </c>
      <c r="G188" s="299">
        <f t="shared" si="26"/>
        <v>1.5426826415914565E-3</v>
      </c>
      <c r="H188" s="299">
        <f t="shared" si="26"/>
        <v>1.5046774445613604E-3</v>
      </c>
      <c r="I188" s="299">
        <f t="shared" si="26"/>
        <v>1.4897055184520732E-3</v>
      </c>
      <c r="J188" s="299">
        <f t="shared" si="26"/>
        <v>1.5021312948254877E-3</v>
      </c>
      <c r="K188" s="299">
        <f t="shared" si="26"/>
        <v>1.5412882730815945E-3</v>
      </c>
      <c r="L188" s="299">
        <f t="shared" si="26"/>
        <v>1.4810861301179641E-3</v>
      </c>
      <c r="M188" s="299">
        <f t="shared" si="26"/>
        <v>1.4828029163153869E-3</v>
      </c>
      <c r="N188" s="299">
        <f t="shared" si="26"/>
        <v>1.4964829750330219E-3</v>
      </c>
      <c r="O188" s="299">
        <f t="shared" si="26"/>
        <v>1.5010180691507869E-3</v>
      </c>
      <c r="P188" s="299">
        <f t="shared" si="26"/>
        <v>1.4901648751103492E-3</v>
      </c>
      <c r="Q188" s="299">
        <f t="shared" si="26"/>
        <v>1.4972434837119408E-3</v>
      </c>
      <c r="R188" s="299">
        <f t="shared" si="26"/>
        <v>1.5005093377360168E-3</v>
      </c>
      <c r="S188" s="299">
        <f t="shared" si="26"/>
        <v>1.5019248116707486E-3</v>
      </c>
      <c r="T188" s="299">
        <f t="shared" si="26"/>
        <v>1.5222042772557779E-3</v>
      </c>
      <c r="U188" s="299">
        <f t="shared" si="26"/>
        <v>1.5095910509222079E-3</v>
      </c>
      <c r="V188" s="299">
        <f t="shared" si="26"/>
        <v>1.4956938057252513E-3</v>
      </c>
      <c r="W188" s="299">
        <f t="shared" si="26"/>
        <v>1.5129375949810002E-3</v>
      </c>
      <c r="X188" s="299">
        <f t="shared" si="26"/>
        <v>1.5085611656894334E-3</v>
      </c>
      <c r="Y188" s="299">
        <f t="shared" si="26"/>
        <v>1.4543933748141426E-3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2.1318438387598688E-4</v>
      </c>
      <c r="C189" s="233">
        <f t="shared" si="27"/>
        <v>2.0661995931023125E-4</v>
      </c>
      <c r="D189" s="233">
        <f t="shared" si="27"/>
        <v>2.0684028799829038E-4</v>
      </c>
      <c r="E189" s="233">
        <f t="shared" si="27"/>
        <v>2.0224812761246463E-4</v>
      </c>
      <c r="F189" s="233">
        <f t="shared" si="27"/>
        <v>2.0251358214628843E-4</v>
      </c>
      <c r="G189" s="233">
        <f t="shared" si="27"/>
        <v>2.0827307685076612E-4</v>
      </c>
      <c r="H189" s="233">
        <f t="shared" si="27"/>
        <v>2.0314210622312498E-4</v>
      </c>
      <c r="I189" s="233">
        <f t="shared" si="27"/>
        <v>2.0112079021612913E-4</v>
      </c>
      <c r="J189" s="233">
        <f t="shared" si="27"/>
        <v>2.0279835798527228E-4</v>
      </c>
      <c r="K189" s="233">
        <f t="shared" si="27"/>
        <v>2.0808482723157467E-4</v>
      </c>
      <c r="L189" s="233">
        <f t="shared" si="27"/>
        <v>1.9995711177669026E-4</v>
      </c>
      <c r="M189" s="233">
        <f t="shared" si="27"/>
        <v>2.0018889006601049E-4</v>
      </c>
      <c r="N189" s="233">
        <f t="shared" si="27"/>
        <v>2.0203579483035132E-4</v>
      </c>
      <c r="O189" s="233">
        <f t="shared" si="27"/>
        <v>2.0264806463896225E-4</v>
      </c>
      <c r="P189" s="233">
        <f t="shared" si="27"/>
        <v>2.0118280661665875E-4</v>
      </c>
      <c r="Q189" s="233">
        <f t="shared" si="27"/>
        <v>2.0213846888544185E-4</v>
      </c>
      <c r="R189" s="233">
        <f t="shared" si="27"/>
        <v>2.0257938229679525E-4</v>
      </c>
      <c r="S189" s="233">
        <f t="shared" si="27"/>
        <v>2.027704812977438E-4</v>
      </c>
      <c r="T189" s="233">
        <f t="shared" si="27"/>
        <v>2.0550835270461085E-4</v>
      </c>
      <c r="U189" s="233">
        <f t="shared" si="27"/>
        <v>2.0380547786393851E-4</v>
      </c>
      <c r="V189" s="233">
        <f t="shared" si="27"/>
        <v>2.0192925138748475E-4</v>
      </c>
      <c r="W189" s="233">
        <f t="shared" si="27"/>
        <v>2.0425728500116176E-4</v>
      </c>
      <c r="X189" s="233">
        <f t="shared" si="27"/>
        <v>2.0366643606723321E-4</v>
      </c>
      <c r="Y189" s="233">
        <f t="shared" si="27"/>
        <v>1.9643348934056572E-4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2.7444151962934954E-2</v>
      </c>
      <c r="C190" s="233">
        <f t="shared" si="28"/>
        <v>2.6599085067994774E-2</v>
      </c>
      <c r="D190" s="233">
        <f t="shared" si="28"/>
        <v>2.6627448937275207E-2</v>
      </c>
      <c r="E190" s="233">
        <f t="shared" si="28"/>
        <v>2.6036280179154148E-2</v>
      </c>
      <c r="F190" s="233">
        <f t="shared" si="28"/>
        <v>2.6070453294619045E-2</v>
      </c>
      <c r="G190" s="233">
        <f t="shared" si="28"/>
        <v>2.6811898071321623E-2</v>
      </c>
      <c r="H190" s="233">
        <f t="shared" si="28"/>
        <v>2.6151365929791715E-2</v>
      </c>
      <c r="I190" s="233">
        <f t="shared" si="28"/>
        <v>2.5891153138157874E-2</v>
      </c>
      <c r="J190" s="233">
        <f t="shared" si="28"/>
        <v>2.6107113725642891E-2</v>
      </c>
      <c r="K190" s="233">
        <f t="shared" si="28"/>
        <v>2.6787663879951101E-2</v>
      </c>
      <c r="L190" s="233">
        <f t="shared" si="28"/>
        <v>2.5741347756791252E-2</v>
      </c>
      <c r="M190" s="233">
        <f t="shared" si="28"/>
        <v>2.5771185582987348E-2</v>
      </c>
      <c r="N190" s="233">
        <f t="shared" si="28"/>
        <v>2.6008945657586064E-2</v>
      </c>
      <c r="O190" s="233">
        <f t="shared" si="28"/>
        <v>2.60877658101898E-2</v>
      </c>
      <c r="P190" s="233">
        <f t="shared" si="28"/>
        <v>2.5899136778841984E-2</v>
      </c>
      <c r="Q190" s="233">
        <f t="shared" si="28"/>
        <v>2.6022163334787962E-2</v>
      </c>
      <c r="R190" s="233">
        <f t="shared" si="28"/>
        <v>2.6078924033877054E-2</v>
      </c>
      <c r="S190" s="233">
        <f t="shared" si="28"/>
        <v>2.6103525038540916E-2</v>
      </c>
      <c r="T190" s="233">
        <f t="shared" si="28"/>
        <v>2.6455983120033146E-2</v>
      </c>
      <c r="U190" s="233">
        <f t="shared" si="28"/>
        <v>2.6236764643278055E-2</v>
      </c>
      <c r="V190" s="233">
        <f t="shared" si="28"/>
        <v>2.5995229857284374E-2</v>
      </c>
      <c r="W190" s="233">
        <f t="shared" si="28"/>
        <v>2.6294927739028567E-2</v>
      </c>
      <c r="X190" s="233">
        <f t="shared" si="28"/>
        <v>2.6218865188690411E-2</v>
      </c>
      <c r="Y190" s="233">
        <f t="shared" si="28"/>
        <v>2.5194575270528385E-2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5.2145324139019316E-4</v>
      </c>
      <c r="C191" s="233">
        <f t="shared" si="29"/>
        <v>5.0539652839161862E-4</v>
      </c>
      <c r="D191" s="233">
        <f t="shared" si="29"/>
        <v>5.0593545674308053E-4</v>
      </c>
      <c r="E191" s="233">
        <f t="shared" si="29"/>
        <v>4.9470294114022377E-4</v>
      </c>
      <c r="F191" s="233">
        <f t="shared" si="29"/>
        <v>4.9535224820759587E-4</v>
      </c>
      <c r="G191" s="233">
        <f t="shared" si="29"/>
        <v>5.0944008676225591E-4</v>
      </c>
      <c r="H191" s="233">
        <f t="shared" si="29"/>
        <v>4.9688963059555205E-4</v>
      </c>
      <c r="I191" s="233">
        <f t="shared" si="29"/>
        <v>4.9194545145560601E-4</v>
      </c>
      <c r="J191" s="233">
        <f t="shared" si="29"/>
        <v>4.9604881557152711E-4</v>
      </c>
      <c r="K191" s="233">
        <f t="shared" si="29"/>
        <v>5.0897962445102508E-4</v>
      </c>
      <c r="L191" s="233">
        <f t="shared" si="29"/>
        <v>4.8909907085704289E-4</v>
      </c>
      <c r="M191" s="233">
        <f t="shared" si="29"/>
        <v>4.8966600516082471E-4</v>
      </c>
      <c r="N191" s="233">
        <f t="shared" si="29"/>
        <v>4.941835709336757E-4</v>
      </c>
      <c r="O191" s="233">
        <f t="shared" si="29"/>
        <v>4.9568119505839238E-4</v>
      </c>
      <c r="P191" s="233">
        <f t="shared" si="29"/>
        <v>4.9209714480428178E-4</v>
      </c>
      <c r="Q191" s="233">
        <f t="shared" si="29"/>
        <v>4.9443471371374368E-4</v>
      </c>
      <c r="R191" s="233">
        <f t="shared" si="29"/>
        <v>4.9551319668394284E-4</v>
      </c>
      <c r="S191" s="233">
        <f t="shared" si="29"/>
        <v>4.9598062863960124E-4</v>
      </c>
      <c r="T191" s="233">
        <f t="shared" si="29"/>
        <v>5.0267751653384227E-4</v>
      </c>
      <c r="U191" s="233">
        <f t="shared" si="29"/>
        <v>4.9851225081781845E-4</v>
      </c>
      <c r="V191" s="233">
        <f t="shared" si="29"/>
        <v>4.9392296355417844E-4</v>
      </c>
      <c r="W191" s="233">
        <f t="shared" si="29"/>
        <v>4.9961738005807881E-4</v>
      </c>
      <c r="X191" s="233">
        <f t="shared" si="29"/>
        <v>4.9817215181871479E-4</v>
      </c>
      <c r="Y191" s="233">
        <f t="shared" si="29"/>
        <v>4.8048022032331318E-4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3.8193938044299896E-3</v>
      </c>
      <c r="C192" s="300">
        <f t="shared" si="30"/>
        <v>3.9257046206868417E-3</v>
      </c>
      <c r="D192" s="300">
        <f t="shared" si="30"/>
        <v>3.8818296373100314E-3</v>
      </c>
      <c r="E192" s="300">
        <f t="shared" si="30"/>
        <v>3.9990859734087272E-3</v>
      </c>
      <c r="F192" s="300">
        <f t="shared" si="30"/>
        <v>3.9875855988225932E-3</v>
      </c>
      <c r="G192" s="300">
        <f t="shared" si="30"/>
        <v>3.8242882373583625E-3</v>
      </c>
      <c r="H192" s="300">
        <f t="shared" si="30"/>
        <v>4.0123001083472824E-3</v>
      </c>
      <c r="I192" s="300">
        <f t="shared" si="30"/>
        <v>4.0598123685932457E-3</v>
      </c>
      <c r="J192" s="300">
        <f t="shared" si="30"/>
        <v>4.030256365978967E-3</v>
      </c>
      <c r="K192" s="300">
        <f t="shared" si="30"/>
        <v>3.8971979166973138E-3</v>
      </c>
      <c r="L192" s="300">
        <f t="shared" si="30"/>
        <v>4.0401731872850019E-3</v>
      </c>
      <c r="M192" s="300">
        <f t="shared" si="30"/>
        <v>3.9640699752874643E-3</v>
      </c>
      <c r="N192" s="300">
        <f t="shared" si="30"/>
        <v>3.9412162200064471E-3</v>
      </c>
      <c r="O192" s="300">
        <f t="shared" si="30"/>
        <v>3.9378213295414065E-3</v>
      </c>
      <c r="P192" s="300">
        <f t="shared" si="30"/>
        <v>3.9606135800083113E-3</v>
      </c>
      <c r="Q192" s="300">
        <f t="shared" si="30"/>
        <v>3.9212529370059894E-3</v>
      </c>
      <c r="R192" s="300">
        <f t="shared" si="30"/>
        <v>3.9175230580008524E-3</v>
      </c>
      <c r="S192" s="300">
        <f t="shared" si="30"/>
        <v>3.9217030228554254E-3</v>
      </c>
      <c r="T192" s="300">
        <f t="shared" si="30"/>
        <v>3.888608472698158E-3</v>
      </c>
      <c r="U192" s="300">
        <f t="shared" si="30"/>
        <v>3.8479041965107045E-3</v>
      </c>
      <c r="V192" s="300">
        <f t="shared" si="30"/>
        <v>3.8203794980915719E-3</v>
      </c>
      <c r="W192" s="300">
        <f t="shared" si="30"/>
        <v>3.8085986671554948E-3</v>
      </c>
      <c r="X192" s="300">
        <f t="shared" si="30"/>
        <v>3.8467464588988753E-3</v>
      </c>
      <c r="Y192" s="300">
        <f t="shared" si="30"/>
        <v>4.1304332553520531E-3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0.22569600072128149</v>
      </c>
      <c r="C193" s="301">
        <f t="shared" si="31"/>
        <v>0.22768735438128951</v>
      </c>
      <c r="D193" s="301">
        <f t="shared" si="31"/>
        <v>0.22547192404909494</v>
      </c>
      <c r="E193" s="301">
        <f t="shared" si="31"/>
        <v>0.23131386664800355</v>
      </c>
      <c r="F193" s="301">
        <f t="shared" si="31"/>
        <v>0.23077008026566609</v>
      </c>
      <c r="G193" s="301">
        <f t="shared" si="31"/>
        <v>0.22195876955091445</v>
      </c>
      <c r="H193" s="301">
        <f t="shared" si="31"/>
        <v>0.23178049667210815</v>
      </c>
      <c r="I193" s="301">
        <f t="shared" si="31"/>
        <v>0.23416919121204421</v>
      </c>
      <c r="J193" s="301">
        <f t="shared" si="31"/>
        <v>0.23273108541378829</v>
      </c>
      <c r="K193" s="301">
        <f t="shared" si="31"/>
        <v>0.22660740503683041</v>
      </c>
      <c r="L193" s="301">
        <f t="shared" si="31"/>
        <v>0.23419655352628727</v>
      </c>
      <c r="M193" s="301">
        <f t="shared" si="31"/>
        <v>0.23030436701842472</v>
      </c>
      <c r="N193" s="301">
        <f t="shared" si="31"/>
        <v>0.22917723193020445</v>
      </c>
      <c r="O193" s="301">
        <f t="shared" si="31"/>
        <v>0.22892261598890054</v>
      </c>
      <c r="P193" s="301">
        <f t="shared" si="31"/>
        <v>0.23032117609171571</v>
      </c>
      <c r="Q193" s="301">
        <f t="shared" si="31"/>
        <v>0.22818628903262123</v>
      </c>
      <c r="R193" s="301">
        <f t="shared" si="31"/>
        <v>0.22797456373806174</v>
      </c>
      <c r="S193" s="301">
        <f t="shared" si="31"/>
        <v>0.22822054123972277</v>
      </c>
      <c r="T193" s="301">
        <f t="shared" si="31"/>
        <v>0.22640357785436274</v>
      </c>
      <c r="U193" s="301">
        <f t="shared" si="31"/>
        <v>0.22404619148332594</v>
      </c>
      <c r="V193" s="301">
        <f t="shared" si="31"/>
        <v>0.22241239265519594</v>
      </c>
      <c r="W193" s="301">
        <f t="shared" si="31"/>
        <v>0.22186661848898617</v>
      </c>
      <c r="X193" s="301">
        <f t="shared" si="31"/>
        <v>0.22403469625408648</v>
      </c>
      <c r="Y193" s="301">
        <f t="shared" si="31"/>
        <v>0.24011008184156274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0.13110937348139767</v>
      </c>
      <c r="C194" s="302">
        <f t="shared" si="32"/>
        <v>9.6553427387398374E-2</v>
      </c>
      <c r="D194" s="302">
        <f t="shared" si="32"/>
        <v>8.7818092140011669E-2</v>
      </c>
      <c r="E194" s="302">
        <f t="shared" si="32"/>
        <v>7.1177031628219686E-2</v>
      </c>
      <c r="F194" s="302">
        <f t="shared" si="32"/>
        <v>7.3214209384601922E-2</v>
      </c>
      <c r="G194" s="302">
        <f t="shared" si="32"/>
        <v>8.6299404308364636E-2</v>
      </c>
      <c r="H194" s="302">
        <f t="shared" si="32"/>
        <v>7.5594363657010111E-2</v>
      </c>
      <c r="I194" s="302">
        <f t="shared" si="32"/>
        <v>6.514377104971722E-2</v>
      </c>
      <c r="J194" s="302">
        <f t="shared" si="32"/>
        <v>7.5162713654254226E-2</v>
      </c>
      <c r="K194" s="302">
        <f t="shared" si="32"/>
        <v>0.10909866661039516</v>
      </c>
      <c r="L194" s="302">
        <f t="shared" si="32"/>
        <v>6.3499922575053061E-2</v>
      </c>
      <c r="M194" s="302">
        <f t="shared" si="32"/>
        <v>6.912678726293095E-2</v>
      </c>
      <c r="N194" s="302">
        <f t="shared" si="32"/>
        <v>7.9811244217849533E-2</v>
      </c>
      <c r="O194" s="302">
        <f t="shared" si="32"/>
        <v>8.0983434103361479E-2</v>
      </c>
      <c r="P194" s="302">
        <f t="shared" si="32"/>
        <v>7.3561656685094082E-2</v>
      </c>
      <c r="Q194" s="302">
        <f t="shared" si="32"/>
        <v>8.0287360177601033E-2</v>
      </c>
      <c r="R194" s="302">
        <f t="shared" si="32"/>
        <v>8.2685159251269846E-2</v>
      </c>
      <c r="S194" s="302">
        <f t="shared" si="32"/>
        <v>8.3614333609222588E-2</v>
      </c>
      <c r="T194" s="302">
        <f t="shared" si="32"/>
        <v>0.10115030480170153</v>
      </c>
      <c r="U194" s="302">
        <f t="shared" si="32"/>
        <v>9.2211391032959444E-2</v>
      </c>
      <c r="V194" s="302">
        <f t="shared" si="32"/>
        <v>7.7717565135933919E-2</v>
      </c>
      <c r="W194" s="302">
        <f t="shared" si="32"/>
        <v>9.5800681812544017E-2</v>
      </c>
      <c r="X194" s="302">
        <f t="shared" si="32"/>
        <v>9.0663298363693676E-2</v>
      </c>
      <c r="Y194" s="302">
        <f t="shared" si="32"/>
        <v>4.6094877496925549E-2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9.45866272398838E-2</v>
      </c>
      <c r="C195" s="302">
        <f t="shared" si="33"/>
        <v>0.13113392699389118</v>
      </c>
      <c r="D195" s="302">
        <f t="shared" si="33"/>
        <v>0.13765383190908326</v>
      </c>
      <c r="E195" s="302">
        <f t="shared" si="33"/>
        <v>0.16013683501978379</v>
      </c>
      <c r="F195" s="302">
        <f t="shared" si="33"/>
        <v>0.15755587088106421</v>
      </c>
      <c r="G195" s="302">
        <f t="shared" si="33"/>
        <v>0.13565936524254982</v>
      </c>
      <c r="H195" s="302">
        <f t="shared" si="33"/>
        <v>0.15618613301509801</v>
      </c>
      <c r="I195" s="302">
        <f t="shared" si="33"/>
        <v>0.16902542016232699</v>
      </c>
      <c r="J195" s="302">
        <f t="shared" si="33"/>
        <v>0.15756837175953406</v>
      </c>
      <c r="K195" s="302">
        <f t="shared" si="33"/>
        <v>0.11750873842643518</v>
      </c>
      <c r="L195" s="302">
        <f t="shared" si="33"/>
        <v>0.17069663095123414</v>
      </c>
      <c r="M195" s="302">
        <f t="shared" si="33"/>
        <v>0.16117757975549379</v>
      </c>
      <c r="N195" s="302">
        <f t="shared" si="33"/>
        <v>0.1493659877123549</v>
      </c>
      <c r="O195" s="302">
        <f t="shared" si="33"/>
        <v>0.14793918188553903</v>
      </c>
      <c r="P195" s="302">
        <f t="shared" si="33"/>
        <v>0.15675951940662164</v>
      </c>
      <c r="Q195" s="302">
        <f t="shared" si="33"/>
        <v>0.14789892885502021</v>
      </c>
      <c r="R195" s="302">
        <f t="shared" si="33"/>
        <v>0.1452894044867919</v>
      </c>
      <c r="S195" s="302">
        <f t="shared" si="33"/>
        <v>0.14460620763050017</v>
      </c>
      <c r="T195" s="302">
        <f t="shared" si="33"/>
        <v>0.12525327305266121</v>
      </c>
      <c r="U195" s="302">
        <f t="shared" si="33"/>
        <v>0.1318348004503665</v>
      </c>
      <c r="V195" s="302">
        <f t="shared" si="33"/>
        <v>0.14469482751926202</v>
      </c>
      <c r="W195" s="302">
        <f t="shared" si="33"/>
        <v>0.12606593667644217</v>
      </c>
      <c r="X195" s="302">
        <f t="shared" si="33"/>
        <v>0.13337139789039279</v>
      </c>
      <c r="Y195" s="302">
        <f t="shared" si="33"/>
        <v>0.19401520434463718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0.44560062568761694</v>
      </c>
      <c r="C196" s="301">
        <f t="shared" si="34"/>
        <v>0.44953223472822496</v>
      </c>
      <c r="D196" s="301">
        <f t="shared" si="34"/>
        <v>0.44515822216691092</v>
      </c>
      <c r="E196" s="301">
        <f t="shared" si="34"/>
        <v>0.45669220269375033</v>
      </c>
      <c r="F196" s="301">
        <f t="shared" si="34"/>
        <v>0.45561858352710338</v>
      </c>
      <c r="G196" s="301">
        <f t="shared" si="34"/>
        <v>0.43822206096988708</v>
      </c>
      <c r="H196" s="301">
        <f t="shared" si="34"/>
        <v>0.45761348898168264</v>
      </c>
      <c r="I196" s="301">
        <f t="shared" si="34"/>
        <v>0.46232958398633706</v>
      </c>
      <c r="J196" s="301">
        <f t="shared" si="34"/>
        <v>0.45949027428895672</v>
      </c>
      <c r="K196" s="301">
        <f t="shared" si="34"/>
        <v>0.44740004761784652</v>
      </c>
      <c r="L196" s="301">
        <f t="shared" si="34"/>
        <v>0.46238360649585425</v>
      </c>
      <c r="M196" s="301">
        <f t="shared" si="34"/>
        <v>0.4546991072683369</v>
      </c>
      <c r="N196" s="301">
        <f t="shared" si="34"/>
        <v>0.45247375946004453</v>
      </c>
      <c r="O196" s="301">
        <f t="shared" si="34"/>
        <v>0.45197106104096552</v>
      </c>
      <c r="P196" s="301">
        <f t="shared" si="34"/>
        <v>0.45473229409287874</v>
      </c>
      <c r="Q196" s="301">
        <f t="shared" si="34"/>
        <v>0.45051730133153289</v>
      </c>
      <c r="R196" s="301">
        <f t="shared" si="34"/>
        <v>0.45009928362883483</v>
      </c>
      <c r="S196" s="301">
        <f t="shared" si="34"/>
        <v>0.45058492683161611</v>
      </c>
      <c r="T196" s="301">
        <f t="shared" si="34"/>
        <v>0.44699762347320277</v>
      </c>
      <c r="U196" s="301">
        <f t="shared" si="34"/>
        <v>0.44234334143646159</v>
      </c>
      <c r="V196" s="301">
        <f t="shared" si="34"/>
        <v>0.43911766717667911</v>
      </c>
      <c r="W196" s="301">
        <f t="shared" si="34"/>
        <v>0.43804012344896587</v>
      </c>
      <c r="X196" s="301">
        <f t="shared" si="34"/>
        <v>0.44232064594639864</v>
      </c>
      <c r="Y196" s="301">
        <f t="shared" si="34"/>
        <v>0.4740589215607513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0.25885447092600367</v>
      </c>
      <c r="C197" s="302">
        <f t="shared" si="35"/>
        <v>0.19062928682214667</v>
      </c>
      <c r="D197" s="302">
        <f t="shared" si="35"/>
        <v>0.17338276566365471</v>
      </c>
      <c r="E197" s="302">
        <f t="shared" si="35"/>
        <v>0.14052765546027401</v>
      </c>
      <c r="F197" s="302">
        <f t="shared" si="35"/>
        <v>0.14454973684399258</v>
      </c>
      <c r="G197" s="302">
        <f t="shared" si="35"/>
        <v>0.17038435964031637</v>
      </c>
      <c r="H197" s="302">
        <f t="shared" si="35"/>
        <v>0.1492489704574757</v>
      </c>
      <c r="I197" s="302">
        <f t="shared" si="35"/>
        <v>0.12861594820748512</v>
      </c>
      <c r="J197" s="302">
        <f t="shared" si="35"/>
        <v>0.14839674662235497</v>
      </c>
      <c r="K197" s="302">
        <f t="shared" si="35"/>
        <v>0.21539785351939922</v>
      </c>
      <c r="L197" s="302">
        <f t="shared" si="35"/>
        <v>0.12537043252929389</v>
      </c>
      <c r="M197" s="302">
        <f t="shared" si="35"/>
        <v>0.13647977614887505</v>
      </c>
      <c r="N197" s="302">
        <f t="shared" si="35"/>
        <v>0.15757452611798764</v>
      </c>
      <c r="O197" s="302">
        <f t="shared" si="35"/>
        <v>0.1598888274114956</v>
      </c>
      <c r="P197" s="302">
        <f t="shared" si="35"/>
        <v>0.14523571592203566</v>
      </c>
      <c r="Q197" s="302">
        <f t="shared" si="35"/>
        <v>0.15851454086741665</v>
      </c>
      <c r="R197" s="302">
        <f t="shared" si="35"/>
        <v>0.16324861131654031</v>
      </c>
      <c r="S197" s="302">
        <f t="shared" si="35"/>
        <v>0.16508311735100015</v>
      </c>
      <c r="T197" s="302">
        <f t="shared" si="35"/>
        <v>0.19970508544275378</v>
      </c>
      <c r="U197" s="302">
        <f t="shared" si="35"/>
        <v>0.18205663108118081</v>
      </c>
      <c r="V197" s="302">
        <f t="shared" si="35"/>
        <v>0.15344089191131532</v>
      </c>
      <c r="W197" s="302">
        <f t="shared" si="35"/>
        <v>0.18914311117850779</v>
      </c>
      <c r="X197" s="302">
        <f t="shared" si="35"/>
        <v>0.17900016991287163</v>
      </c>
      <c r="Y197" s="302">
        <f t="shared" si="35"/>
        <v>9.1006957092648763E-2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0.18674615476161327</v>
      </c>
      <c r="C198" s="302">
        <f t="shared" si="36"/>
        <v>0.25890294790607832</v>
      </c>
      <c r="D198" s="302">
        <f t="shared" si="36"/>
        <v>0.27177545650325624</v>
      </c>
      <c r="E198" s="302">
        <f t="shared" si="36"/>
        <v>0.31616454723347631</v>
      </c>
      <c r="F198" s="302">
        <f t="shared" si="36"/>
        <v>0.31106884668311069</v>
      </c>
      <c r="G198" s="302">
        <f t="shared" si="36"/>
        <v>0.26783770132957069</v>
      </c>
      <c r="H198" s="302">
        <f t="shared" si="36"/>
        <v>0.30836451852420699</v>
      </c>
      <c r="I198" s="302">
        <f t="shared" si="36"/>
        <v>0.33371363577885194</v>
      </c>
      <c r="J198" s="302">
        <f t="shared" si="36"/>
        <v>0.3110935276666017</v>
      </c>
      <c r="K198" s="302">
        <f t="shared" si="36"/>
        <v>0.2320021940984473</v>
      </c>
      <c r="L198" s="302">
        <f t="shared" si="36"/>
        <v>0.33701317396656033</v>
      </c>
      <c r="M198" s="302">
        <f t="shared" si="36"/>
        <v>0.31821933111946188</v>
      </c>
      <c r="N198" s="302">
        <f t="shared" si="36"/>
        <v>0.29489923334205692</v>
      </c>
      <c r="O198" s="302">
        <f t="shared" si="36"/>
        <v>0.29208223362946995</v>
      </c>
      <c r="P198" s="302">
        <f t="shared" si="36"/>
        <v>0.30949657817084308</v>
      </c>
      <c r="Q198" s="302">
        <f t="shared" si="36"/>
        <v>0.29200276046411622</v>
      </c>
      <c r="R198" s="302">
        <f t="shared" si="36"/>
        <v>0.28685067231229455</v>
      </c>
      <c r="S198" s="302">
        <f t="shared" si="36"/>
        <v>0.28550180948061599</v>
      </c>
      <c r="T198" s="302">
        <f t="shared" si="36"/>
        <v>0.24729253803044901</v>
      </c>
      <c r="U198" s="302">
        <f t="shared" si="36"/>
        <v>0.26028671035528078</v>
      </c>
      <c r="V198" s="302">
        <f t="shared" si="36"/>
        <v>0.28567677526536378</v>
      </c>
      <c r="W198" s="302">
        <f t="shared" si="36"/>
        <v>0.24889701227045807</v>
      </c>
      <c r="X198" s="302">
        <f t="shared" si="36"/>
        <v>0.26332047603352704</v>
      </c>
      <c r="Y198" s="302">
        <f t="shared" si="36"/>
        <v>0.38305196446810252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0.29512612941232974</v>
      </c>
      <c r="C199" s="301">
        <f t="shared" si="37"/>
        <v>0.29001316674557576</v>
      </c>
      <c r="D199" s="301">
        <f t="shared" si="37"/>
        <v>0.29661572951735776</v>
      </c>
      <c r="E199" s="301">
        <f t="shared" si="37"/>
        <v>0.27976355770894201</v>
      </c>
      <c r="F199" s="301">
        <f t="shared" si="37"/>
        <v>0.28135540952866545</v>
      </c>
      <c r="G199" s="301">
        <f t="shared" si="37"/>
        <v>0.30692258736531386</v>
      </c>
      <c r="H199" s="301">
        <f t="shared" si="37"/>
        <v>0.27823763912669025</v>
      </c>
      <c r="I199" s="301">
        <f t="shared" si="37"/>
        <v>0.27136748753474371</v>
      </c>
      <c r="J199" s="301">
        <f t="shared" si="37"/>
        <v>0.27544029173725082</v>
      </c>
      <c r="K199" s="301">
        <f t="shared" si="37"/>
        <v>0.29304933282391099</v>
      </c>
      <c r="L199" s="301">
        <f t="shared" si="37"/>
        <v>0.27146817672103024</v>
      </c>
      <c r="M199" s="301">
        <f t="shared" si="37"/>
        <v>0.28308861234342153</v>
      </c>
      <c r="N199" s="301">
        <f t="shared" si="37"/>
        <v>0.28620614439136188</v>
      </c>
      <c r="O199" s="301">
        <f t="shared" si="37"/>
        <v>0.28688138850155476</v>
      </c>
      <c r="P199" s="301">
        <f t="shared" si="37"/>
        <v>0.28290333463002387</v>
      </c>
      <c r="Q199" s="301">
        <f t="shared" si="37"/>
        <v>0.28915917669774077</v>
      </c>
      <c r="R199" s="301">
        <f t="shared" si="37"/>
        <v>0.28973110362450888</v>
      </c>
      <c r="S199" s="301">
        <f t="shared" si="37"/>
        <v>0.28896862794565675</v>
      </c>
      <c r="T199" s="301">
        <f t="shared" si="37"/>
        <v>0.29402381693320906</v>
      </c>
      <c r="U199" s="301">
        <f t="shared" si="37"/>
        <v>0.30131388946082016</v>
      </c>
      <c r="V199" s="301">
        <f t="shared" si="37"/>
        <v>0.30646278479208205</v>
      </c>
      <c r="W199" s="301">
        <f t="shared" si="37"/>
        <v>0.30777291939582352</v>
      </c>
      <c r="X199" s="301">
        <f t="shared" si="37"/>
        <v>0.30136864639835031</v>
      </c>
      <c r="Y199" s="301">
        <f t="shared" si="37"/>
        <v>0.25437468098732735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6.0933270901600799E-2</v>
      </c>
      <c r="C200" s="302">
        <f t="shared" si="38"/>
        <v>4.314338539485997E-2</v>
      </c>
      <c r="D200" s="302">
        <f t="shared" si="38"/>
        <v>3.9975547162338143E-2</v>
      </c>
      <c r="E200" s="302">
        <f t="shared" si="38"/>
        <v>3.0947202981914265E-2</v>
      </c>
      <c r="F200" s="302">
        <f t="shared" si="38"/>
        <v>3.2097779771884404E-2</v>
      </c>
      <c r="G200" s="302">
        <f t="shared" si="38"/>
        <v>3.995594353082537E-2</v>
      </c>
      <c r="H200" s="302">
        <f t="shared" si="38"/>
        <v>3.2825590353140671E-2</v>
      </c>
      <c r="I200" s="302">
        <f t="shared" si="38"/>
        <v>2.7997477158485624E-2</v>
      </c>
      <c r="J200" s="302">
        <f t="shared" si="38"/>
        <v>3.2904746390440526E-2</v>
      </c>
      <c r="K200" s="302">
        <f t="shared" si="38"/>
        <v>5.0332615897324476E-2</v>
      </c>
      <c r="L200" s="302">
        <f t="shared" si="38"/>
        <v>2.8669975855782688E-2</v>
      </c>
      <c r="M200" s="302">
        <f t="shared" si="38"/>
        <v>3.2157905461998079E-2</v>
      </c>
      <c r="N200" s="302">
        <f t="shared" si="38"/>
        <v>3.7335170157290348E-2</v>
      </c>
      <c r="O200" s="302">
        <f t="shared" si="38"/>
        <v>3.7698571514022651E-2</v>
      </c>
      <c r="P200" s="302">
        <f t="shared" si="38"/>
        <v>3.4322167862557214E-2</v>
      </c>
      <c r="Q200" s="302">
        <f t="shared" si="38"/>
        <v>3.7815881516330273E-2</v>
      </c>
      <c r="R200" s="302">
        <f t="shared" si="38"/>
        <v>3.8961656346690229E-2</v>
      </c>
      <c r="S200" s="302">
        <f t="shared" si="38"/>
        <v>3.9335577689628157E-2</v>
      </c>
      <c r="T200" s="302">
        <f t="shared" si="38"/>
        <v>4.7852009316859782E-2</v>
      </c>
      <c r="U200" s="302">
        <f t="shared" si="38"/>
        <v>4.4103235829479198E-2</v>
      </c>
      <c r="V200" s="302">
        <f t="shared" si="38"/>
        <v>3.772265224441855E-2</v>
      </c>
      <c r="W200" s="302">
        <f t="shared" si="38"/>
        <v>4.638696861335917E-2</v>
      </c>
      <c r="X200" s="302">
        <f t="shared" si="38"/>
        <v>4.3532220320178193E-2</v>
      </c>
      <c r="Y200" s="302">
        <f t="shared" si="38"/>
        <v>2.0847224032008775E-2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0.18698550629512703</v>
      </c>
      <c r="C201" s="302">
        <f t="shared" si="39"/>
        <v>0.18047966188157957</v>
      </c>
      <c r="D201" s="302">
        <f t="shared" si="39"/>
        <v>0.18617613089413337</v>
      </c>
      <c r="E201" s="302">
        <f t="shared" si="39"/>
        <v>0.16984191402097534</v>
      </c>
      <c r="F201" s="302">
        <f t="shared" si="39"/>
        <v>0.1715541817508742</v>
      </c>
      <c r="G201" s="302">
        <f t="shared" si="39"/>
        <v>0.19569913204565451</v>
      </c>
      <c r="H201" s="302">
        <f t="shared" si="39"/>
        <v>0.16825114044257114</v>
      </c>
      <c r="I201" s="302">
        <f t="shared" si="39"/>
        <v>0.16137234755689553</v>
      </c>
      <c r="J201" s="302">
        <f t="shared" si="39"/>
        <v>0.16567705099418056</v>
      </c>
      <c r="K201" s="302">
        <f t="shared" si="39"/>
        <v>0.18440572981613379</v>
      </c>
      <c r="L201" s="302">
        <f t="shared" si="39"/>
        <v>0.16228455851445253</v>
      </c>
      <c r="M201" s="302">
        <f t="shared" si="39"/>
        <v>0.17458329373444084</v>
      </c>
      <c r="N201" s="302">
        <f t="shared" si="39"/>
        <v>0.17788521789619163</v>
      </c>
      <c r="O201" s="302">
        <f t="shared" si="39"/>
        <v>0.1782849142453744</v>
      </c>
      <c r="P201" s="302">
        <f t="shared" si="39"/>
        <v>0.17432327921919455</v>
      </c>
      <c r="Q201" s="302">
        <f t="shared" si="39"/>
        <v>0.18085450704473027</v>
      </c>
      <c r="R201" s="302">
        <f t="shared" si="39"/>
        <v>0.18145457932017342</v>
      </c>
      <c r="S201" s="302">
        <f t="shared" si="39"/>
        <v>0.18065995313361133</v>
      </c>
      <c r="T201" s="302">
        <f t="shared" si="39"/>
        <v>0.18618532957537662</v>
      </c>
      <c r="U201" s="302">
        <f t="shared" si="39"/>
        <v>0.1935871124931858</v>
      </c>
      <c r="V201" s="302">
        <f t="shared" si="39"/>
        <v>0.19826858093327177</v>
      </c>
      <c r="W201" s="302">
        <f t="shared" si="39"/>
        <v>0.20033511694081371</v>
      </c>
      <c r="X201" s="302">
        <f t="shared" si="39"/>
        <v>0.19358877227547316</v>
      </c>
      <c r="Y201" s="302">
        <f t="shared" si="39"/>
        <v>0.14527457027886692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4.7207352215601898E-2</v>
      </c>
      <c r="C202" s="303">
        <f t="shared" si="40"/>
        <v>6.6390119469136241E-2</v>
      </c>
      <c r="D202" s="303">
        <f t="shared" si="40"/>
        <v>7.0464051460886287E-2</v>
      </c>
      <c r="E202" s="303">
        <f t="shared" si="40"/>
        <v>7.897444070605239E-2</v>
      </c>
      <c r="F202" s="303">
        <f t="shared" si="40"/>
        <v>7.7703448005906797E-2</v>
      </c>
      <c r="G202" s="303">
        <f t="shared" si="40"/>
        <v>7.1267511788833962E-2</v>
      </c>
      <c r="H202" s="303">
        <f t="shared" si="40"/>
        <v>7.7160908330978412E-2</v>
      </c>
      <c r="I202" s="303">
        <f t="shared" si="40"/>
        <v>8.1997662819362577E-2</v>
      </c>
      <c r="J202" s="303">
        <f t="shared" si="40"/>
        <v>7.685849435262973E-2</v>
      </c>
      <c r="K202" s="303">
        <f t="shared" si="40"/>
        <v>5.8310987110452718E-2</v>
      </c>
      <c r="L202" s="303">
        <f t="shared" si="40"/>
        <v>8.0513642350795014E-2</v>
      </c>
      <c r="M202" s="303">
        <f t="shared" si="40"/>
        <v>7.6347413146982609E-2</v>
      </c>
      <c r="N202" s="303">
        <f t="shared" si="40"/>
        <v>7.0985756337879888E-2</v>
      </c>
      <c r="O202" s="303">
        <f t="shared" si="40"/>
        <v>7.0897902742157709E-2</v>
      </c>
      <c r="P202" s="303">
        <f t="shared" si="40"/>
        <v>7.4257887548272131E-2</v>
      </c>
      <c r="Q202" s="303">
        <f t="shared" si="40"/>
        <v>7.0488788136680247E-2</v>
      </c>
      <c r="R202" s="303">
        <f t="shared" si="40"/>
        <v>6.9314867957645243E-2</v>
      </c>
      <c r="S202" s="303">
        <f t="shared" si="40"/>
        <v>6.8973097122417296E-2</v>
      </c>
      <c r="T202" s="303">
        <f t="shared" si="40"/>
        <v>5.9986478040972659E-2</v>
      </c>
      <c r="U202" s="303">
        <f t="shared" si="40"/>
        <v>6.3623541138155146E-2</v>
      </c>
      <c r="V202" s="303">
        <f t="shared" si="40"/>
        <v>7.0471551614391795E-2</v>
      </c>
      <c r="W202" s="303">
        <f t="shared" si="40"/>
        <v>6.105083384165063E-2</v>
      </c>
      <c r="X202" s="303">
        <f t="shared" si="40"/>
        <v>6.4247653802698923E-2</v>
      </c>
      <c r="Y202" s="303">
        <f t="shared" si="40"/>
        <v>8.8252886676451675E-2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1.0000000000000002</v>
      </c>
      <c r="C204" s="232">
        <f t="shared" si="41"/>
        <v>1</v>
      </c>
      <c r="D204" s="232">
        <f t="shared" si="41"/>
        <v>1</v>
      </c>
      <c r="E204" s="232">
        <f t="shared" si="41"/>
        <v>1</v>
      </c>
      <c r="F204" s="232">
        <f t="shared" si="41"/>
        <v>1</v>
      </c>
      <c r="G204" s="232">
        <f t="shared" si="41"/>
        <v>1.0000000000000002</v>
      </c>
      <c r="H204" s="232">
        <f t="shared" si="41"/>
        <v>0.99999999999999978</v>
      </c>
      <c r="I204" s="232">
        <f t="shared" si="41"/>
        <v>1.0000000000000002</v>
      </c>
      <c r="J204" s="232">
        <f t="shared" si="41"/>
        <v>0.99999999999999978</v>
      </c>
      <c r="K204" s="232">
        <f t="shared" si="41"/>
        <v>1.0000000000000002</v>
      </c>
      <c r="L204" s="232">
        <f t="shared" si="41"/>
        <v>1.0000000000000002</v>
      </c>
      <c r="M204" s="232">
        <f t="shared" si="41"/>
        <v>1</v>
      </c>
      <c r="N204" s="232">
        <f t="shared" si="41"/>
        <v>1</v>
      </c>
      <c r="O204" s="232">
        <f t="shared" si="41"/>
        <v>0.99999999999999978</v>
      </c>
      <c r="P204" s="232">
        <f t="shared" si="41"/>
        <v>1.0000000000000004</v>
      </c>
      <c r="Q204" s="232">
        <f t="shared" si="41"/>
        <v>1.0000000000000002</v>
      </c>
      <c r="R204" s="232">
        <f t="shared" si="41"/>
        <v>1.0000000000000002</v>
      </c>
      <c r="S204" s="232">
        <f t="shared" si="41"/>
        <v>1</v>
      </c>
      <c r="T204" s="232">
        <f t="shared" si="41"/>
        <v>0.99999999999999967</v>
      </c>
      <c r="U204" s="232">
        <f t="shared" si="41"/>
        <v>1.0000000000000002</v>
      </c>
      <c r="V204" s="232">
        <f t="shared" si="41"/>
        <v>0.99999999999999989</v>
      </c>
      <c r="W204" s="232">
        <f t="shared" si="41"/>
        <v>0.99999999999999978</v>
      </c>
      <c r="X204" s="232">
        <f t="shared" si="41"/>
        <v>1.0000000000000002</v>
      </c>
      <c r="Y204" s="232">
        <f t="shared" si="41"/>
        <v>1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1.9092584112695087E-3</v>
      </c>
      <c r="C205" s="299">
        <f t="shared" si="42"/>
        <v>1.8462774904117536E-3</v>
      </c>
      <c r="D205" s="299">
        <f t="shared" si="42"/>
        <v>1.8818673130787977E-3</v>
      </c>
      <c r="E205" s="299">
        <f t="shared" si="42"/>
        <v>1.8040307863533749E-3</v>
      </c>
      <c r="F205" s="299">
        <f t="shared" si="42"/>
        <v>1.8065253555871732E-3</v>
      </c>
      <c r="G205" s="299">
        <f t="shared" si="42"/>
        <v>1.8907265103225706E-3</v>
      </c>
      <c r="H205" s="299">
        <f t="shared" si="42"/>
        <v>1.8150751035766858E-3</v>
      </c>
      <c r="I205" s="299">
        <f t="shared" si="42"/>
        <v>1.7950318618459409E-3</v>
      </c>
      <c r="J205" s="299">
        <f t="shared" si="42"/>
        <v>1.8120483359338304E-3</v>
      </c>
      <c r="K205" s="299">
        <f t="shared" si="42"/>
        <v>1.8625492044537027E-3</v>
      </c>
      <c r="L205" s="299">
        <f t="shared" si="42"/>
        <v>1.7842648927775639E-3</v>
      </c>
      <c r="M205" s="299">
        <f t="shared" si="42"/>
        <v>1.7877396137439706E-3</v>
      </c>
      <c r="N205" s="299">
        <f t="shared" si="42"/>
        <v>1.8045220758788132E-3</v>
      </c>
      <c r="O205" s="299">
        <f t="shared" si="42"/>
        <v>1.811224555689948E-3</v>
      </c>
      <c r="P205" s="299">
        <f t="shared" si="42"/>
        <v>1.7969575361887948E-3</v>
      </c>
      <c r="Q205" s="299">
        <f t="shared" si="42"/>
        <v>1.803780724671907E-3</v>
      </c>
      <c r="R205" s="299">
        <f t="shared" si="42"/>
        <v>1.808921286469443E-3</v>
      </c>
      <c r="S205" s="299">
        <f t="shared" si="42"/>
        <v>1.7569803506929337E-3</v>
      </c>
      <c r="T205" s="299">
        <f t="shared" si="42"/>
        <v>1.8300119269293944E-3</v>
      </c>
      <c r="U205" s="299">
        <f t="shared" si="42"/>
        <v>1.8119129674177088E-3</v>
      </c>
      <c r="V205" s="299">
        <f t="shared" si="42"/>
        <v>1.7981572638511682E-3</v>
      </c>
      <c r="W205" s="299">
        <f t="shared" si="42"/>
        <v>1.8146776883909976E-3</v>
      </c>
      <c r="X205" s="299">
        <f t="shared" si="42"/>
        <v>1.8179660675638543E-3</v>
      </c>
      <c r="Y205" s="299">
        <f t="shared" si="42"/>
        <v>1.7082526445528713E-3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2.4731665307785734E-4</v>
      </c>
      <c r="C206" s="233">
        <f t="shared" si="43"/>
        <v>2.3915839096814935E-4</v>
      </c>
      <c r="D206" s="233">
        <f t="shared" si="43"/>
        <v>2.4376853476727774E-4</v>
      </c>
      <c r="E206" s="233">
        <f t="shared" si="43"/>
        <v>2.3368594502284551E-4</v>
      </c>
      <c r="F206" s="233">
        <f t="shared" si="43"/>
        <v>2.3400908017842879E-4</v>
      </c>
      <c r="G206" s="233">
        <f t="shared" si="43"/>
        <v>2.4491611489490937E-4</v>
      </c>
      <c r="H206" s="233">
        <f t="shared" si="43"/>
        <v>2.3511657565674862E-4</v>
      </c>
      <c r="I206" s="233">
        <f t="shared" si="43"/>
        <v>2.3252026526082782E-4</v>
      </c>
      <c r="J206" s="233">
        <f t="shared" si="43"/>
        <v>2.3472450193919592E-4</v>
      </c>
      <c r="K206" s="233">
        <f t="shared" si="43"/>
        <v>2.4126615481663701E-4</v>
      </c>
      <c r="L206" s="233">
        <f t="shared" si="43"/>
        <v>2.3112556104579529E-4</v>
      </c>
      <c r="M206" s="233">
        <f t="shared" si="43"/>
        <v>2.3157566060000927E-4</v>
      </c>
      <c r="N206" s="233">
        <f t="shared" si="43"/>
        <v>2.337495844340466E-4</v>
      </c>
      <c r="O206" s="233">
        <f t="shared" si="43"/>
        <v>2.3461779319218395E-4</v>
      </c>
      <c r="P206" s="233">
        <f t="shared" si="43"/>
        <v>2.327697083590389E-4</v>
      </c>
      <c r="Q206" s="233">
        <f t="shared" si="43"/>
        <v>2.3365355316967438E-4</v>
      </c>
      <c r="R206" s="233">
        <f t="shared" si="43"/>
        <v>2.3431943817046956E-4</v>
      </c>
      <c r="S206" s="233">
        <f t="shared" si="43"/>
        <v>2.3287414716469405E-4</v>
      </c>
      <c r="T206" s="233">
        <f t="shared" si="43"/>
        <v>2.3797511814595439E-4</v>
      </c>
      <c r="U206" s="233">
        <f t="shared" si="43"/>
        <v>2.3596735865186281E-4</v>
      </c>
      <c r="V206" s="233">
        <f t="shared" si="43"/>
        <v>2.3292511562518573E-4</v>
      </c>
      <c r="W206" s="233">
        <f t="shared" si="43"/>
        <v>2.3641067666442379E-4</v>
      </c>
      <c r="X206" s="233">
        <f t="shared" si="43"/>
        <v>2.3549105798625154E-4</v>
      </c>
      <c r="Y206" s="233">
        <f t="shared" si="43"/>
        <v>2.2585817450006333E-4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3.4552417272013171E-2</v>
      </c>
      <c r="C207" s="233">
        <f t="shared" si="44"/>
        <v>3.3412632817060417E-2</v>
      </c>
      <c r="D207" s="233">
        <f t="shared" si="44"/>
        <v>3.4056712422089359E-2</v>
      </c>
      <c r="E207" s="233">
        <f t="shared" si="44"/>
        <v>3.2648081649771447E-2</v>
      </c>
      <c r="F207" s="233">
        <f t="shared" si="44"/>
        <v>3.2693226611067092E-2</v>
      </c>
      <c r="G207" s="233">
        <f t="shared" si="44"/>
        <v>3.4217039949287938E-2</v>
      </c>
      <c r="H207" s="233">
        <f t="shared" si="44"/>
        <v>3.2847953943082757E-2</v>
      </c>
      <c r="I207" s="233">
        <f t="shared" si="44"/>
        <v>3.2485225436728257E-2</v>
      </c>
      <c r="J207" s="233">
        <f t="shared" si="44"/>
        <v>3.2793177628905448E-2</v>
      </c>
      <c r="K207" s="233">
        <f t="shared" si="44"/>
        <v>3.3707106865198531E-2</v>
      </c>
      <c r="L207" s="233">
        <f t="shared" si="44"/>
        <v>3.2290372395458657E-2</v>
      </c>
      <c r="M207" s="233">
        <f t="shared" si="44"/>
        <v>3.2353255454151235E-2</v>
      </c>
      <c r="N207" s="233">
        <f t="shared" si="44"/>
        <v>3.2656972662420222E-2</v>
      </c>
      <c r="O207" s="233">
        <f t="shared" si="44"/>
        <v>3.2778269432844058E-2</v>
      </c>
      <c r="P207" s="233">
        <f t="shared" si="44"/>
        <v>3.2520074937996163E-2</v>
      </c>
      <c r="Q207" s="233">
        <f t="shared" si="44"/>
        <v>3.2643556209154913E-2</v>
      </c>
      <c r="R207" s="233">
        <f t="shared" si="44"/>
        <v>3.2736586484780603E-2</v>
      </c>
      <c r="S207" s="233">
        <f t="shared" si="44"/>
        <v>3.169840427731415E-2</v>
      </c>
      <c r="T207" s="233">
        <f t="shared" si="44"/>
        <v>3.2930053732622505E-2</v>
      </c>
      <c r="U207" s="233">
        <f t="shared" si="44"/>
        <v>3.2532233174845854E-2</v>
      </c>
      <c r="V207" s="233">
        <f t="shared" si="44"/>
        <v>3.254178676629476E-2</v>
      </c>
      <c r="W207" s="233">
        <f t="shared" si="44"/>
        <v>3.274797467456822E-2</v>
      </c>
      <c r="X207" s="233">
        <f t="shared" si="44"/>
        <v>3.290027257811582E-2</v>
      </c>
      <c r="Y207" s="233">
        <f t="shared" si="44"/>
        <v>3.0829649649902539E-2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6.3059241335918794E-4</v>
      </c>
      <c r="C208" s="233">
        <f t="shared" si="45"/>
        <v>6.0979099085668395E-4</v>
      </c>
      <c r="D208" s="233">
        <f t="shared" si="45"/>
        <v>6.2154564493293067E-4</v>
      </c>
      <c r="E208" s="233">
        <f t="shared" si="45"/>
        <v>5.9583769312003521E-4</v>
      </c>
      <c r="F208" s="233">
        <f t="shared" si="45"/>
        <v>5.9666160277215355E-4</v>
      </c>
      <c r="G208" s="233">
        <f t="shared" si="45"/>
        <v>6.2447167240904438E-4</v>
      </c>
      <c r="H208" s="233">
        <f t="shared" si="45"/>
        <v>5.9948542493603446E-4</v>
      </c>
      <c r="I208" s="233">
        <f t="shared" si="45"/>
        <v>5.9286551633700509E-4</v>
      </c>
      <c r="J208" s="233">
        <f t="shared" si="45"/>
        <v>5.9848574008388464E-4</v>
      </c>
      <c r="K208" s="233">
        <f t="shared" si="45"/>
        <v>6.1516523426273018E-4</v>
      </c>
      <c r="L208" s="233">
        <f t="shared" si="45"/>
        <v>5.8930938743935815E-4</v>
      </c>
      <c r="M208" s="233">
        <f t="shared" si="45"/>
        <v>5.9045702291238972E-4</v>
      </c>
      <c r="N208" s="233">
        <f t="shared" si="45"/>
        <v>5.9599995687944888E-4</v>
      </c>
      <c r="O208" s="233">
        <f t="shared" si="45"/>
        <v>5.9821366084673129E-4</v>
      </c>
      <c r="P208" s="233">
        <f t="shared" si="45"/>
        <v>5.9350153062613274E-4</v>
      </c>
      <c r="Q208" s="233">
        <f t="shared" si="45"/>
        <v>5.9575510241451578E-4</v>
      </c>
      <c r="R208" s="233">
        <f t="shared" si="45"/>
        <v>5.9745293401803105E-4</v>
      </c>
      <c r="S208" s="233">
        <f t="shared" si="45"/>
        <v>5.9532347144593354E-4</v>
      </c>
      <c r="T208" s="233">
        <f t="shared" si="45"/>
        <v>6.0677395639772546E-4</v>
      </c>
      <c r="U208" s="233">
        <f t="shared" si="45"/>
        <v>6.0165469779112661E-4</v>
      </c>
      <c r="V208" s="233">
        <f t="shared" si="45"/>
        <v>5.9389777827785169E-4</v>
      </c>
      <c r="W208" s="233">
        <f t="shared" si="45"/>
        <v>6.0278504211670021E-4</v>
      </c>
      <c r="X208" s="233">
        <f t="shared" si="45"/>
        <v>6.0044025637574099E-4</v>
      </c>
      <c r="Y208" s="233">
        <f t="shared" si="45"/>
        <v>5.7722727847060197E-4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4.7156425989405603E-3</v>
      </c>
      <c r="C209" s="300">
        <f t="shared" si="46"/>
        <v>4.8322837342816985E-3</v>
      </c>
      <c r="D209" s="300">
        <f t="shared" si="46"/>
        <v>4.7791298944759794E-3</v>
      </c>
      <c r="E209" s="300">
        <f t="shared" si="46"/>
        <v>4.8865468604533252E-3</v>
      </c>
      <c r="F209" s="300">
        <f t="shared" si="46"/>
        <v>4.87796342433387E-3</v>
      </c>
      <c r="G209" s="300">
        <f t="shared" si="46"/>
        <v>4.7454671049148127E-3</v>
      </c>
      <c r="H209" s="300">
        <f t="shared" si="46"/>
        <v>4.8977222466515969E-3</v>
      </c>
      <c r="I209" s="300">
        <f t="shared" si="46"/>
        <v>4.9308973150483451E-3</v>
      </c>
      <c r="J209" s="300">
        <f t="shared" si="46"/>
        <v>4.9092022096485386E-3</v>
      </c>
      <c r="K209" s="300">
        <f t="shared" si="46"/>
        <v>4.8047761616165805E-3</v>
      </c>
      <c r="L209" s="300">
        <f t="shared" si="46"/>
        <v>4.9056522973866257E-3</v>
      </c>
      <c r="M209" s="300">
        <f t="shared" si="46"/>
        <v>4.8523859584710914E-3</v>
      </c>
      <c r="N209" s="300">
        <f t="shared" si="46"/>
        <v>4.8348383847797403E-3</v>
      </c>
      <c r="O209" s="300">
        <f t="shared" si="46"/>
        <v>4.8338094106985313E-3</v>
      </c>
      <c r="P209" s="300">
        <f t="shared" si="46"/>
        <v>4.8480763094265267E-3</v>
      </c>
      <c r="Q209" s="300">
        <f t="shared" si="46"/>
        <v>4.8210425284019101E-3</v>
      </c>
      <c r="R209" s="300">
        <f t="shared" si="46"/>
        <v>4.8182467028179176E-3</v>
      </c>
      <c r="S209" s="300">
        <f t="shared" si="46"/>
        <v>4.8513283858983786E-3</v>
      </c>
      <c r="T209" s="300">
        <f t="shared" si="46"/>
        <v>4.7984110824745192E-3</v>
      </c>
      <c r="U209" s="300">
        <f t="shared" si="46"/>
        <v>4.7751744682293564E-3</v>
      </c>
      <c r="V209" s="300">
        <f t="shared" si="46"/>
        <v>4.7576524242664616E-3</v>
      </c>
      <c r="W209" s="300">
        <f t="shared" si="46"/>
        <v>4.7474937968139128E-3</v>
      </c>
      <c r="X209" s="300">
        <f t="shared" si="46"/>
        <v>4.7709703540773146E-3</v>
      </c>
      <c r="Y209" s="300">
        <f t="shared" si="46"/>
        <v>5.1197586370484178E-3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0.48942271763551731</v>
      </c>
      <c r="C210" s="301">
        <f t="shared" si="47"/>
        <v>0.49225205282025597</v>
      </c>
      <c r="D210" s="301">
        <f t="shared" si="47"/>
        <v>0.49199042245723806</v>
      </c>
      <c r="E210" s="301">
        <f t="shared" si="47"/>
        <v>0.49642862192949233</v>
      </c>
      <c r="F210" s="301">
        <f t="shared" si="47"/>
        <v>0.49581748662055897</v>
      </c>
      <c r="G210" s="301">
        <f t="shared" si="47"/>
        <v>0.48854034542067576</v>
      </c>
      <c r="H210" s="301">
        <f t="shared" si="47"/>
        <v>0.49676582271156966</v>
      </c>
      <c r="I210" s="301">
        <f t="shared" si="47"/>
        <v>0.49938132756401205</v>
      </c>
      <c r="J210" s="301">
        <f t="shared" si="47"/>
        <v>0.49769891333979899</v>
      </c>
      <c r="K210" s="301">
        <f t="shared" si="47"/>
        <v>0.49085322288077277</v>
      </c>
      <c r="L210" s="301">
        <f t="shared" si="47"/>
        <v>0.49935437715738717</v>
      </c>
      <c r="M210" s="301">
        <f t="shared" si="47"/>
        <v>0.49503635512279942</v>
      </c>
      <c r="N210" s="301">
        <f t="shared" si="47"/>
        <v>0.49375165412138178</v>
      </c>
      <c r="O210" s="301">
        <f t="shared" si="47"/>
        <v>0.49351930938783184</v>
      </c>
      <c r="P210" s="301">
        <f t="shared" si="47"/>
        <v>0.49505323003819879</v>
      </c>
      <c r="Q210" s="301">
        <f t="shared" si="47"/>
        <v>0.49274187164774425</v>
      </c>
      <c r="R210" s="301">
        <f t="shared" si="47"/>
        <v>0.4924744664914722</v>
      </c>
      <c r="S210" s="301">
        <f t="shared" si="47"/>
        <v>0.49387985825837283</v>
      </c>
      <c r="T210" s="301">
        <f t="shared" si="47"/>
        <v>0.49068682813113268</v>
      </c>
      <c r="U210" s="301">
        <f t="shared" si="47"/>
        <v>0.48833549902121798</v>
      </c>
      <c r="V210" s="301">
        <f t="shared" si="47"/>
        <v>0.48647329547462137</v>
      </c>
      <c r="W210" s="301">
        <f t="shared" si="47"/>
        <v>0.48574123961270593</v>
      </c>
      <c r="X210" s="301">
        <f t="shared" si="47"/>
        <v>0.48802520851954895</v>
      </c>
      <c r="Y210" s="301">
        <f t="shared" si="47"/>
        <v>0.50646615989719868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0.28431122249258867</v>
      </c>
      <c r="C211" s="302">
        <f t="shared" si="48"/>
        <v>0.20874511440229587</v>
      </c>
      <c r="D211" s="302">
        <f t="shared" si="48"/>
        <v>0.22713800901127851</v>
      </c>
      <c r="E211" s="302">
        <f t="shared" si="48"/>
        <v>0.15275485311910922</v>
      </c>
      <c r="F211" s="302">
        <f t="shared" si="48"/>
        <v>0.15730325716485657</v>
      </c>
      <c r="G211" s="302">
        <f t="shared" si="48"/>
        <v>0.22890895825242707</v>
      </c>
      <c r="H211" s="302">
        <f t="shared" si="48"/>
        <v>0.16439099257941414</v>
      </c>
      <c r="I211" s="302">
        <f t="shared" si="48"/>
        <v>0.13998498761989703</v>
      </c>
      <c r="J211" s="302">
        <f t="shared" si="48"/>
        <v>0.16283962839863519</v>
      </c>
      <c r="K211" s="302">
        <f t="shared" si="48"/>
        <v>0.23784255451332603</v>
      </c>
      <c r="L211" s="302">
        <f t="shared" si="48"/>
        <v>0.13601410117537377</v>
      </c>
      <c r="M211" s="302">
        <f t="shared" si="48"/>
        <v>0.14953830488171413</v>
      </c>
      <c r="N211" s="302">
        <f t="shared" si="48"/>
        <v>0.17262767285474154</v>
      </c>
      <c r="O211" s="302">
        <f t="shared" si="48"/>
        <v>0.17718235177930572</v>
      </c>
      <c r="P211" s="302">
        <f t="shared" si="48"/>
        <v>0.16012353254727976</v>
      </c>
      <c r="Q211" s="302">
        <f t="shared" si="48"/>
        <v>0.17337125859438521</v>
      </c>
      <c r="R211" s="302">
        <f t="shared" si="48"/>
        <v>0.17951991119089833</v>
      </c>
      <c r="S211" s="302">
        <f t="shared" si="48"/>
        <v>0.18169774556757803</v>
      </c>
      <c r="T211" s="302">
        <f t="shared" si="48"/>
        <v>0.21928355083611767</v>
      </c>
      <c r="U211" s="302">
        <f t="shared" si="48"/>
        <v>0.20101848215359192</v>
      </c>
      <c r="V211" s="302">
        <f t="shared" si="48"/>
        <v>0.16998836969733971</v>
      </c>
      <c r="W211" s="302">
        <f t="shared" si="48"/>
        <v>0.20974016846827989</v>
      </c>
      <c r="X211" s="302">
        <f t="shared" si="48"/>
        <v>0.19749608354783854</v>
      </c>
      <c r="Y211" s="302">
        <f t="shared" si="48"/>
        <v>9.775100968418543E-2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0.20511149514292881</v>
      </c>
      <c r="C212" s="302">
        <f t="shared" si="49"/>
        <v>0.28350693841795993</v>
      </c>
      <c r="D212" s="302">
        <f t="shared" si="49"/>
        <v>0.26485241344595956</v>
      </c>
      <c r="E212" s="302">
        <f t="shared" si="49"/>
        <v>0.34367376881038308</v>
      </c>
      <c r="F212" s="302">
        <f t="shared" si="49"/>
        <v>0.33851422945570236</v>
      </c>
      <c r="G212" s="302">
        <f t="shared" si="49"/>
        <v>0.25963138716824868</v>
      </c>
      <c r="H212" s="302">
        <f t="shared" si="49"/>
        <v>0.33237483013215557</v>
      </c>
      <c r="I212" s="302">
        <f t="shared" si="49"/>
        <v>0.35939633994411502</v>
      </c>
      <c r="J212" s="302">
        <f t="shared" si="49"/>
        <v>0.33485928494116385</v>
      </c>
      <c r="K212" s="302">
        <f t="shared" si="49"/>
        <v>0.25301066836744673</v>
      </c>
      <c r="L212" s="302">
        <f t="shared" si="49"/>
        <v>0.36334027598201335</v>
      </c>
      <c r="M212" s="302">
        <f t="shared" si="49"/>
        <v>0.34549805024108537</v>
      </c>
      <c r="N212" s="302">
        <f t="shared" si="49"/>
        <v>0.32112398126664032</v>
      </c>
      <c r="O212" s="302">
        <f t="shared" si="49"/>
        <v>0.31633695760852615</v>
      </c>
      <c r="P212" s="302">
        <f t="shared" si="49"/>
        <v>0.33492969749091905</v>
      </c>
      <c r="Q212" s="302">
        <f t="shared" si="49"/>
        <v>0.31937061305335906</v>
      </c>
      <c r="R212" s="302">
        <f t="shared" si="49"/>
        <v>0.31295455530057387</v>
      </c>
      <c r="S212" s="302">
        <f t="shared" si="49"/>
        <v>0.31218211269079482</v>
      </c>
      <c r="T212" s="302">
        <f t="shared" si="49"/>
        <v>0.27140327729501507</v>
      </c>
      <c r="U212" s="302">
        <f t="shared" si="49"/>
        <v>0.28731701686762606</v>
      </c>
      <c r="V212" s="302">
        <f t="shared" si="49"/>
        <v>0.31648492577728166</v>
      </c>
      <c r="W212" s="302">
        <f t="shared" si="49"/>
        <v>0.27600107114442601</v>
      </c>
      <c r="X212" s="302">
        <f t="shared" si="49"/>
        <v>0.29052912497171046</v>
      </c>
      <c r="Y212" s="302">
        <f t="shared" si="49"/>
        <v>0.4087151502130133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0.33438325890059961</v>
      </c>
      <c r="C213" s="301">
        <f t="shared" si="50"/>
        <v>0.3363163165325902</v>
      </c>
      <c r="D213" s="301">
        <f t="shared" si="50"/>
        <v>0.33310339076553325</v>
      </c>
      <c r="E213" s="301">
        <f t="shared" si="50"/>
        <v>0.33916983096795816</v>
      </c>
      <c r="F213" s="301">
        <f t="shared" si="50"/>
        <v>0.33875229126482059</v>
      </c>
      <c r="G213" s="301">
        <f t="shared" si="50"/>
        <v>0.33050259800062043</v>
      </c>
      <c r="H213" s="301">
        <f t="shared" si="50"/>
        <v>0.33950943786241544</v>
      </c>
      <c r="I213" s="301">
        <f t="shared" si="50"/>
        <v>0.34129032086955441</v>
      </c>
      <c r="J213" s="301">
        <f t="shared" si="50"/>
        <v>0.34017850087262019</v>
      </c>
      <c r="K213" s="301">
        <f t="shared" si="50"/>
        <v>0.33525017679783109</v>
      </c>
      <c r="L213" s="301">
        <f t="shared" si="50"/>
        <v>0.34123337385895147</v>
      </c>
      <c r="M213" s="301">
        <f t="shared" si="50"/>
        <v>0.33829097970503291</v>
      </c>
      <c r="N213" s="301">
        <f t="shared" si="50"/>
        <v>0.3373629527002418</v>
      </c>
      <c r="O213" s="301">
        <f t="shared" si="50"/>
        <v>0.33720688668259235</v>
      </c>
      <c r="P213" s="301">
        <f t="shared" si="50"/>
        <v>0.3383101782057103</v>
      </c>
      <c r="Q213" s="301">
        <f t="shared" si="50"/>
        <v>0.33665097042155906</v>
      </c>
      <c r="R213" s="301">
        <f t="shared" si="50"/>
        <v>0.33646359770382517</v>
      </c>
      <c r="S213" s="301">
        <f t="shared" si="50"/>
        <v>0.33742800445150556</v>
      </c>
      <c r="T213" s="301">
        <f t="shared" si="50"/>
        <v>0.33524378757062695</v>
      </c>
      <c r="U213" s="301">
        <f t="shared" si="50"/>
        <v>0.33363897522282393</v>
      </c>
      <c r="V213" s="301">
        <f t="shared" si="50"/>
        <v>0.33236815547671528</v>
      </c>
      <c r="W213" s="301">
        <f t="shared" si="50"/>
        <v>0.33186800046554793</v>
      </c>
      <c r="X213" s="301">
        <f t="shared" si="50"/>
        <v>0.33342845309428443</v>
      </c>
      <c r="Y213" s="301">
        <f t="shared" si="50"/>
        <v>0.34602767498712339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0.19424703777213076</v>
      </c>
      <c r="C214" s="302">
        <f t="shared" si="51"/>
        <v>0.14261878151189591</v>
      </c>
      <c r="D214" s="302">
        <f t="shared" si="51"/>
        <v>0.12973901023716103</v>
      </c>
      <c r="E214" s="302">
        <f t="shared" si="51"/>
        <v>0.1043651300978011</v>
      </c>
      <c r="F214" s="302">
        <f t="shared" si="51"/>
        <v>0.10747268949954164</v>
      </c>
      <c r="G214" s="302">
        <f t="shared" si="51"/>
        <v>0.1285021420308326</v>
      </c>
      <c r="H214" s="302">
        <f t="shared" si="51"/>
        <v>0.11072976492524264</v>
      </c>
      <c r="I214" s="302">
        <f t="shared" si="51"/>
        <v>9.4943909611399202E-2</v>
      </c>
      <c r="J214" s="302">
        <f t="shared" si="51"/>
        <v>0.10986387661520094</v>
      </c>
      <c r="K214" s="302">
        <f t="shared" si="51"/>
        <v>0.16140402500791198</v>
      </c>
      <c r="L214" s="302">
        <f t="shared" si="51"/>
        <v>9.2521826191756584E-2</v>
      </c>
      <c r="M214" s="302">
        <f t="shared" si="51"/>
        <v>0.10153940582971002</v>
      </c>
      <c r="N214" s="302">
        <f t="shared" si="51"/>
        <v>0.11748705044231393</v>
      </c>
      <c r="O214" s="302">
        <f t="shared" si="51"/>
        <v>0.11928996865990497</v>
      </c>
      <c r="P214" s="302">
        <f t="shared" si="51"/>
        <v>0.108051971618673</v>
      </c>
      <c r="Q214" s="302">
        <f t="shared" si="51"/>
        <v>0.11845066516030066</v>
      </c>
      <c r="R214" s="302">
        <f t="shared" si="51"/>
        <v>0.12203355366593108</v>
      </c>
      <c r="S214" s="302">
        <f t="shared" si="51"/>
        <v>0.12411975865659271</v>
      </c>
      <c r="T214" s="302">
        <f t="shared" si="51"/>
        <v>0.14977683487607643</v>
      </c>
      <c r="U214" s="302">
        <f t="shared" si="51"/>
        <v>0.13731683544550377</v>
      </c>
      <c r="V214" s="302">
        <f t="shared" si="51"/>
        <v>0.11613940870829623</v>
      </c>
      <c r="W214" s="302">
        <f t="shared" si="51"/>
        <v>0.14329862208605948</v>
      </c>
      <c r="X214" s="302">
        <f t="shared" si="51"/>
        <v>0.13493322164504037</v>
      </c>
      <c r="Y214" s="302">
        <f t="shared" si="51"/>
        <v>6.6785418823496728E-2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0.14013622112846888</v>
      </c>
      <c r="C215" s="302">
        <f t="shared" si="52"/>
        <v>0.19369753502069428</v>
      </c>
      <c r="D215" s="302">
        <f t="shared" si="52"/>
        <v>0.20336438052837222</v>
      </c>
      <c r="E215" s="302">
        <f t="shared" si="52"/>
        <v>0.23480470087015712</v>
      </c>
      <c r="F215" s="302">
        <f t="shared" si="52"/>
        <v>0.23127960176527895</v>
      </c>
      <c r="G215" s="302">
        <f t="shared" si="52"/>
        <v>0.2020004559697878</v>
      </c>
      <c r="H215" s="302">
        <f t="shared" si="52"/>
        <v>0.22877967293717277</v>
      </c>
      <c r="I215" s="302">
        <f t="shared" si="52"/>
        <v>0.24634641125815523</v>
      </c>
      <c r="J215" s="302">
        <f t="shared" si="52"/>
        <v>0.23031462425741925</v>
      </c>
      <c r="K215" s="302">
        <f t="shared" si="52"/>
        <v>0.17384615178991911</v>
      </c>
      <c r="L215" s="302">
        <f t="shared" si="52"/>
        <v>0.24871154766719492</v>
      </c>
      <c r="M215" s="302">
        <f t="shared" si="52"/>
        <v>0.23675157387532289</v>
      </c>
      <c r="N215" s="302">
        <f t="shared" si="52"/>
        <v>0.21987590225792775</v>
      </c>
      <c r="O215" s="302">
        <f t="shared" si="52"/>
        <v>0.21791691802268739</v>
      </c>
      <c r="P215" s="302">
        <f t="shared" si="52"/>
        <v>0.23025820658703733</v>
      </c>
      <c r="Q215" s="302">
        <f t="shared" si="52"/>
        <v>0.21820030526125839</v>
      </c>
      <c r="R215" s="302">
        <f t="shared" si="52"/>
        <v>0.21443004403789412</v>
      </c>
      <c r="S215" s="302">
        <f t="shared" si="52"/>
        <v>0.21330824579491281</v>
      </c>
      <c r="T215" s="302">
        <f t="shared" si="52"/>
        <v>0.18546695269455052</v>
      </c>
      <c r="U215" s="302">
        <f t="shared" si="52"/>
        <v>0.19632213977732019</v>
      </c>
      <c r="V215" s="302">
        <f t="shared" si="52"/>
        <v>0.21622874676841916</v>
      </c>
      <c r="W215" s="302">
        <f t="shared" si="52"/>
        <v>0.18856937837948839</v>
      </c>
      <c r="X215" s="302">
        <f t="shared" si="52"/>
        <v>0.19849523144924408</v>
      </c>
      <c r="Y215" s="302">
        <f t="shared" si="52"/>
        <v>0.27924225616362658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0.13413879611522292</v>
      </c>
      <c r="C216" s="301">
        <f t="shared" si="53"/>
        <v>0.1304914872235752</v>
      </c>
      <c r="D216" s="301">
        <f t="shared" si="53"/>
        <v>0.13332316296788441</v>
      </c>
      <c r="E216" s="301">
        <f t="shared" si="53"/>
        <v>0.12423336416782833</v>
      </c>
      <c r="F216" s="301">
        <f t="shared" si="53"/>
        <v>0.12522183604068191</v>
      </c>
      <c r="G216" s="301">
        <f t="shared" si="53"/>
        <v>0.13923443522687473</v>
      </c>
      <c r="H216" s="301">
        <f t="shared" si="53"/>
        <v>0.12332938613211079</v>
      </c>
      <c r="I216" s="301">
        <f t="shared" si="53"/>
        <v>0.11929181117121337</v>
      </c>
      <c r="J216" s="301">
        <f t="shared" si="53"/>
        <v>0.12177494737106981</v>
      </c>
      <c r="K216" s="301">
        <f t="shared" si="53"/>
        <v>0.13266573670104817</v>
      </c>
      <c r="L216" s="301">
        <f t="shared" si="53"/>
        <v>0.11961152444955352</v>
      </c>
      <c r="M216" s="301">
        <f t="shared" si="53"/>
        <v>0.12685725146228896</v>
      </c>
      <c r="N216" s="301">
        <f t="shared" si="53"/>
        <v>0.12875931051398432</v>
      </c>
      <c r="O216" s="301">
        <f t="shared" si="53"/>
        <v>0.1290176690763041</v>
      </c>
      <c r="P216" s="301">
        <f t="shared" si="53"/>
        <v>0.12664521173349469</v>
      </c>
      <c r="Q216" s="301">
        <f t="shared" si="53"/>
        <v>0.130509369812884</v>
      </c>
      <c r="R216" s="301">
        <f t="shared" si="53"/>
        <v>0.1308664089584462</v>
      </c>
      <c r="S216" s="301">
        <f t="shared" si="53"/>
        <v>0.12955722665760547</v>
      </c>
      <c r="T216" s="301">
        <f t="shared" si="53"/>
        <v>0.13366615848166991</v>
      </c>
      <c r="U216" s="301">
        <f t="shared" si="53"/>
        <v>0.13806858308902223</v>
      </c>
      <c r="V216" s="301">
        <f t="shared" si="53"/>
        <v>0.14123412970034771</v>
      </c>
      <c r="W216" s="301">
        <f t="shared" si="53"/>
        <v>0.14224141804319174</v>
      </c>
      <c r="X216" s="301">
        <f t="shared" si="53"/>
        <v>0.13822119807204786</v>
      </c>
      <c r="Y216" s="301">
        <f t="shared" si="53"/>
        <v>0.10904541873120364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1.7134850879813791E-2</v>
      </c>
      <c r="C217" s="302">
        <f t="shared" si="54"/>
        <v>1.2081795481534758E-2</v>
      </c>
      <c r="D217" s="302">
        <f t="shared" si="54"/>
        <v>1.0980756284315312E-2</v>
      </c>
      <c r="E217" s="302">
        <f t="shared" si="54"/>
        <v>8.7240566989087096E-3</v>
      </c>
      <c r="F217" s="302">
        <f t="shared" si="54"/>
        <v>9.0415750100548576E-3</v>
      </c>
      <c r="G217" s="302">
        <f t="shared" si="54"/>
        <v>1.0822077422198281E-2</v>
      </c>
      <c r="H217" s="302">
        <f t="shared" si="54"/>
        <v>9.2669370649353221E-3</v>
      </c>
      <c r="I217" s="302">
        <f t="shared" si="54"/>
        <v>7.9487306678676043E-3</v>
      </c>
      <c r="J217" s="302">
        <f t="shared" si="54"/>
        <v>9.3232145061376351E-3</v>
      </c>
      <c r="K217" s="302">
        <f t="shared" si="54"/>
        <v>1.4137149994009651E-2</v>
      </c>
      <c r="L217" s="302">
        <f t="shared" si="54"/>
        <v>8.1599901887898854E-3</v>
      </c>
      <c r="M217" s="302">
        <f t="shared" si="54"/>
        <v>9.115691031426244E-3</v>
      </c>
      <c r="N217" s="302">
        <f t="shared" si="54"/>
        <v>1.0569254031712492E-2</v>
      </c>
      <c r="O217" s="302">
        <f t="shared" si="54"/>
        <v>1.0645240373579423E-2</v>
      </c>
      <c r="P217" s="302">
        <f t="shared" si="54"/>
        <v>9.7195853244707742E-3</v>
      </c>
      <c r="Q217" s="302">
        <f t="shared" si="54"/>
        <v>1.0680132568629446E-2</v>
      </c>
      <c r="R217" s="302">
        <f t="shared" si="54"/>
        <v>1.1000833852184741E-2</v>
      </c>
      <c r="S217" s="302">
        <f t="shared" si="54"/>
        <v>1.1179629073118697E-2</v>
      </c>
      <c r="T217" s="302">
        <f t="shared" si="54"/>
        <v>1.3515479506034911E-2</v>
      </c>
      <c r="U217" s="302">
        <f t="shared" si="54"/>
        <v>1.2408418066068736E-2</v>
      </c>
      <c r="V217" s="302">
        <f t="shared" si="54"/>
        <v>1.0525228819199192E-2</v>
      </c>
      <c r="W217" s="302">
        <f t="shared" si="54"/>
        <v>1.3012785873006277E-2</v>
      </c>
      <c r="X217" s="302">
        <f t="shared" si="54"/>
        <v>1.2231449016963524E-2</v>
      </c>
      <c r="Y217" s="302">
        <f t="shared" si="54"/>
        <v>6.0397170611179232E-3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0.10372891619665231</v>
      </c>
      <c r="C218" s="302">
        <f t="shared" si="55"/>
        <v>9.981792296729973E-2</v>
      </c>
      <c r="D218" s="302">
        <f t="shared" si="55"/>
        <v>0.10298685983500934</v>
      </c>
      <c r="E218" s="302">
        <f t="shared" si="55"/>
        <v>9.3246310102506669E-2</v>
      </c>
      <c r="F218" s="302">
        <f t="shared" si="55"/>
        <v>9.4292094351238753E-2</v>
      </c>
      <c r="G218" s="302">
        <f t="shared" si="55"/>
        <v>0.10910953419168447</v>
      </c>
      <c r="H218" s="302">
        <f t="shared" si="55"/>
        <v>9.2279283138279808E-2</v>
      </c>
      <c r="I218" s="302">
        <f t="shared" si="55"/>
        <v>8.8063220912561524E-2</v>
      </c>
      <c r="J218" s="302">
        <f t="shared" si="55"/>
        <v>9.0674685232785365E-2</v>
      </c>
      <c r="K218" s="302">
        <f t="shared" si="55"/>
        <v>0.10215051542298566</v>
      </c>
      <c r="L218" s="302">
        <f t="shared" si="55"/>
        <v>8.8535905208578305E-2</v>
      </c>
      <c r="M218" s="302">
        <f t="shared" si="55"/>
        <v>9.6099621402247176E-2</v>
      </c>
      <c r="N218" s="302">
        <f t="shared" si="55"/>
        <v>9.809462131464089E-2</v>
      </c>
      <c r="O218" s="302">
        <f t="shared" si="55"/>
        <v>9.8352433611075346E-2</v>
      </c>
      <c r="P218" s="302">
        <f t="shared" si="55"/>
        <v>9.589677191094409E-2</v>
      </c>
      <c r="Q218" s="302">
        <f t="shared" si="55"/>
        <v>9.9921474375453512E-2</v>
      </c>
      <c r="R218" s="302">
        <f t="shared" si="55"/>
        <v>0.10029450402285885</v>
      </c>
      <c r="S218" s="302">
        <f t="shared" si="55"/>
        <v>9.8897904619450888E-2</v>
      </c>
      <c r="T218" s="302">
        <f t="shared" si="55"/>
        <v>0.10320790005838006</v>
      </c>
      <c r="U218" s="302">
        <f t="shared" si="55"/>
        <v>0.10775972115669505</v>
      </c>
      <c r="V218" s="302">
        <f t="shared" si="55"/>
        <v>0.11104620057101253</v>
      </c>
      <c r="W218" s="302">
        <f t="shared" si="55"/>
        <v>0.11210223973933602</v>
      </c>
      <c r="X218" s="302">
        <f t="shared" si="55"/>
        <v>0.10793778900876944</v>
      </c>
      <c r="Y218" s="302">
        <f t="shared" si="55"/>
        <v>7.7605220015893012E-2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1.3275029038756809E-2</v>
      </c>
      <c r="C219" s="303">
        <f t="shared" si="56"/>
        <v>1.8591768774740728E-2</v>
      </c>
      <c r="D219" s="303">
        <f t="shared" si="56"/>
        <v>1.9355546848559741E-2</v>
      </c>
      <c r="E219" s="303">
        <f t="shared" si="56"/>
        <v>2.2262997366412969E-2</v>
      </c>
      <c r="F219" s="303">
        <f t="shared" si="56"/>
        <v>2.1888166679388307E-2</v>
      </c>
      <c r="G219" s="303">
        <f t="shared" si="56"/>
        <v>1.930282361299197E-2</v>
      </c>
      <c r="H219" s="303">
        <f t="shared" si="56"/>
        <v>2.1783165928895669E-2</v>
      </c>
      <c r="I219" s="303">
        <f t="shared" si="56"/>
        <v>2.3279859590784241E-2</v>
      </c>
      <c r="J219" s="303">
        <f t="shared" si="56"/>
        <v>2.1777047632146822E-2</v>
      </c>
      <c r="K219" s="303">
        <f t="shared" si="56"/>
        <v>1.6378071284052872E-2</v>
      </c>
      <c r="L219" s="303">
        <f t="shared" si="56"/>
        <v>2.2915629052185322E-2</v>
      </c>
      <c r="M219" s="303">
        <f t="shared" si="56"/>
        <v>2.1641939028615522E-2</v>
      </c>
      <c r="N219" s="303">
        <f t="shared" si="56"/>
        <v>2.0095435167630935E-2</v>
      </c>
      <c r="O219" s="303">
        <f t="shared" si="56"/>
        <v>2.0019995091649322E-2</v>
      </c>
      <c r="P219" s="303">
        <f t="shared" si="56"/>
        <v>2.1028854498079827E-2</v>
      </c>
      <c r="Q219" s="303">
        <f t="shared" si="56"/>
        <v>1.9907762868801034E-2</v>
      </c>
      <c r="R219" s="303">
        <f t="shared" si="56"/>
        <v>1.9571071083402617E-2</v>
      </c>
      <c r="S219" s="303">
        <f t="shared" si="56"/>
        <v>1.9479692965035909E-2</v>
      </c>
      <c r="T219" s="303">
        <f t="shared" si="56"/>
        <v>1.6942778917254948E-2</v>
      </c>
      <c r="U219" s="303">
        <f t="shared" si="56"/>
        <v>1.7900443866258459E-2</v>
      </c>
      <c r="V219" s="303">
        <f t="shared" si="56"/>
        <v>1.9662700310135978E-2</v>
      </c>
      <c r="W219" s="303">
        <f t="shared" si="56"/>
        <v>1.712639243084943E-2</v>
      </c>
      <c r="X219" s="303">
        <f t="shared" si="56"/>
        <v>1.8051960046314895E-2</v>
      </c>
      <c r="Y219" s="303">
        <f t="shared" si="56"/>
        <v>2.5400481654192709E-2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341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304">
        <f>IF(B$5=0,0,B$5/NFM_fec!B$5)</f>
        <v>0.32353467824506082</v>
      </c>
      <c r="C224" s="304">
        <f>IF(C$5=0,0,C$5/NFM_fec!C$5)</f>
        <v>0.32807805787499722</v>
      </c>
      <c r="D224" s="304">
        <f>IF(D$5=0,0,D$5/NFM_fec!D$5)</f>
        <v>0.32074139426435438</v>
      </c>
      <c r="E224" s="304">
        <f>IF(E$5=0,0,E$5/NFM_fec!E$5)</f>
        <v>0.33609821541163726</v>
      </c>
      <c r="F224" s="304">
        <f>IF(F$5=0,0,F$5/NFM_fec!F$5)</f>
        <v>0.33622094526324892</v>
      </c>
      <c r="G224" s="304">
        <f>IF(G$5=0,0,G$5/NFM_fec!G$5)</f>
        <v>0.33029800223671002</v>
      </c>
      <c r="H224" s="304">
        <f>IF(H$5=0,0,H$5/NFM_fec!H$5)</f>
        <v>0.34548460047225921</v>
      </c>
      <c r="I224" s="304">
        <f>IF(I$5=0,0,I$5/NFM_fec!I$5)</f>
        <v>0.34724988398439238</v>
      </c>
      <c r="J224" s="304">
        <f>IF(J$5=0,0,J$5/NFM_fec!J$5)</f>
        <v>0.34797442803265999</v>
      </c>
      <c r="K224" s="304">
        <f>IF(K$5=0,0,K$5/NFM_fec!K$5)</f>
        <v>0.34644772091440929</v>
      </c>
      <c r="L224" s="304">
        <f>IF(L$5=0,0,L$5/NFM_fec!L$5)</f>
        <v>0.35248859309122232</v>
      </c>
      <c r="M224" s="304">
        <f>IF(M$5=0,0,M$5/NFM_fec!M$5)</f>
        <v>0.35473836318703517</v>
      </c>
      <c r="N224" s="304">
        <f>IF(N$5=0,0,N$5/NFM_fec!N$5)</f>
        <v>0.35336101265335451</v>
      </c>
      <c r="O224" s="304">
        <f>IF(O$5=0,0,O$5/NFM_fec!O$5)</f>
        <v>0.35166686275040321</v>
      </c>
      <c r="P224" s="304">
        <f>IF(P$5=0,0,P$5/NFM_fec!P$5)</f>
        <v>0.35320714544067539</v>
      </c>
      <c r="Q224" s="304">
        <f>IF(Q$5=0,0,Q$5/NFM_fec!Q$5)</f>
        <v>0.35362782832618445</v>
      </c>
      <c r="R224" s="304">
        <f>IF(R$5=0,0,R$5/NFM_fec!R$5)</f>
        <v>0.35302256952112154</v>
      </c>
      <c r="S224" s="304">
        <f>IF(S$5=0,0,S$5/NFM_fec!S$5)</f>
        <v>0.35288828124859856</v>
      </c>
      <c r="T224" s="304">
        <f>IF(T$5=0,0,T$5/NFM_fec!T$5)</f>
        <v>0.35125339013759521</v>
      </c>
      <c r="U224" s="304">
        <f>IF(U$5=0,0,U$5/NFM_fec!U$5)</f>
        <v>0.35379790595589938</v>
      </c>
      <c r="V224" s="304">
        <f>IF(V$5=0,0,V$5/NFM_fec!V$5)</f>
        <v>0.35297326045035121</v>
      </c>
      <c r="W224" s="304">
        <f>IF(W$5=0,0,W$5/NFM_fec!W$5)</f>
        <v>0.35404219236036927</v>
      </c>
      <c r="X224" s="304">
        <f>IF(X$5=0,0,X$5/NFM_fec!X$5)</f>
        <v>0.35352454223738955</v>
      </c>
      <c r="Y224" s="304">
        <f>IF(Y$5=0,0,Y$5/NFM_fec!Y$5)</f>
        <v>0.35595125871233729</v>
      </c>
      <c r="DA224" s="111"/>
    </row>
    <row r="225" spans="1:105" ht="12" customHeight="1" x14ac:dyDescent="0.25">
      <c r="A225" s="55" t="s">
        <v>91</v>
      </c>
      <c r="B225" s="305">
        <f>IF(B$6=0,0,B$6/NFM_fec!B$6)</f>
        <v>0.32349842378503024</v>
      </c>
      <c r="C225" s="305">
        <f>IF(C$6=0,0,C$6/NFM_fec!C$6)</f>
        <v>0.32349842378503024</v>
      </c>
      <c r="D225" s="305">
        <f>IF(D$6=0,0,D$6/NFM_fec!D$6)</f>
        <v>0.32349842378503024</v>
      </c>
      <c r="E225" s="305">
        <f>IF(E$6=0,0,E$6/NFM_fec!E$6)</f>
        <v>0.32888471003931824</v>
      </c>
      <c r="F225" s="305">
        <f>IF(F$6=0,0,F$6/NFM_fec!F$6)</f>
        <v>0.3288847100393183</v>
      </c>
      <c r="G225" s="305">
        <f>IF(G$6=0,0,G$6/NFM_fec!G$6)</f>
        <v>0.33963007757311858</v>
      </c>
      <c r="H225" s="305">
        <f>IF(H$6=0,0,H$6/NFM_fec!H$6)</f>
        <v>0.33963007757311869</v>
      </c>
      <c r="I225" s="305">
        <f>IF(I$6=0,0,I$6/NFM_fec!I$6)</f>
        <v>0.33963007757311864</v>
      </c>
      <c r="J225" s="305">
        <f>IF(J$6=0,0,J$6/NFM_fec!J$6)</f>
        <v>0.34138920851852034</v>
      </c>
      <c r="K225" s="305">
        <f>IF(K$6=0,0,K$6/NFM_fec!K$6)</f>
        <v>0.34138920851852023</v>
      </c>
      <c r="L225" s="305">
        <f>IF(L$6=0,0,L$6/NFM_fec!L$6)</f>
        <v>0.34138920851852039</v>
      </c>
      <c r="M225" s="305">
        <f>IF(M$6=0,0,M$6/NFM_fec!M$6)</f>
        <v>0.34138920851852017</v>
      </c>
      <c r="N225" s="305">
        <f>IF(N$6=0,0,N$6/NFM_fec!N$6)</f>
        <v>0.34138920851852039</v>
      </c>
      <c r="O225" s="305">
        <f>IF(O$6=0,0,O$6/NFM_fec!O$6)</f>
        <v>0.34138920851852034</v>
      </c>
      <c r="P225" s="305">
        <f>IF(P$6=0,0,P$6/NFM_fec!P$6)</f>
        <v>0.34138920851852028</v>
      </c>
      <c r="Q225" s="305">
        <f>IF(Q$6=0,0,Q$6/NFM_fec!Q$6)</f>
        <v>0.34138920851852034</v>
      </c>
      <c r="R225" s="305">
        <f>IF(R$6=0,0,R$6/NFM_fec!R$6)</f>
        <v>0.34138920851852039</v>
      </c>
      <c r="S225" s="305">
        <f>IF(S$6=0,0,S$6/NFM_fec!S$6)</f>
        <v>0.34138920851852039</v>
      </c>
      <c r="T225" s="305">
        <f>IF(T$6=0,0,T$6/NFM_fec!T$6)</f>
        <v>0.34138920851852028</v>
      </c>
      <c r="U225" s="305">
        <f>IF(U$6=0,0,U$6/NFM_fec!U$6)</f>
        <v>0.34138920851852039</v>
      </c>
      <c r="V225" s="305">
        <f>IF(V$6=0,0,V$6/NFM_fec!V$6)</f>
        <v>0.34138920851852039</v>
      </c>
      <c r="W225" s="305">
        <f>IF(W$6=0,0,W$6/NFM_fec!W$6)</f>
        <v>0.34138920851852028</v>
      </c>
      <c r="X225" s="305">
        <f>IF(X$6=0,0,X$6/NFM_fec!X$6)</f>
        <v>0.34138920851852023</v>
      </c>
      <c r="Y225" s="305">
        <f>IF(Y$6=0,0,Y$6/NFM_fec!Y$6)</f>
        <v>0.34138920851852023</v>
      </c>
      <c r="DA225" s="76"/>
    </row>
    <row r="226" spans="1:105" ht="12" customHeight="1" x14ac:dyDescent="0.25">
      <c r="A226" s="173" t="s">
        <v>92</v>
      </c>
      <c r="B226" s="306">
        <f>IF(B$7=0,0,B$7/NFM_fec!B$7)</f>
        <v>8.3968992382088936E-2</v>
      </c>
      <c r="C226" s="306">
        <f>IF(C$7=0,0,C$7/NFM_fec!C$7)</f>
        <v>8.3968992382088922E-2</v>
      </c>
      <c r="D226" s="306">
        <f>IF(D$7=0,0,D$7/NFM_fec!D$7)</f>
        <v>8.3968992382088922E-2</v>
      </c>
      <c r="E226" s="306">
        <f>IF(E$7=0,0,E$7/NFM_fec!E$7)</f>
        <v>8.5367085838502846E-2</v>
      </c>
      <c r="F226" s="306">
        <f>IF(F$7=0,0,F$7/NFM_fec!F$7)</f>
        <v>8.5367085838502846E-2</v>
      </c>
      <c r="G226" s="306">
        <f>IF(G$7=0,0,G$7/NFM_fec!G$7)</f>
        <v>8.8156211281623986E-2</v>
      </c>
      <c r="H226" s="306">
        <f>IF(H$7=0,0,H$7/NFM_fec!H$7)</f>
        <v>8.8156211281624E-2</v>
      </c>
      <c r="I226" s="306">
        <f>IF(I$7=0,0,I$7/NFM_fec!I$7)</f>
        <v>8.8156211281624042E-2</v>
      </c>
      <c r="J226" s="306">
        <f>IF(J$7=0,0,J$7/NFM_fec!J$7)</f>
        <v>8.8612820779825768E-2</v>
      </c>
      <c r="K226" s="306">
        <f>IF(K$7=0,0,K$7/NFM_fec!K$7)</f>
        <v>8.8612820779825768E-2</v>
      </c>
      <c r="L226" s="306">
        <f>IF(L$7=0,0,L$7/NFM_fec!L$7)</f>
        <v>8.8612820779825768E-2</v>
      </c>
      <c r="M226" s="306">
        <f>IF(M$7=0,0,M$7/NFM_fec!M$7)</f>
        <v>8.8612820779825754E-2</v>
      </c>
      <c r="N226" s="306">
        <f>IF(N$7=0,0,N$7/NFM_fec!N$7)</f>
        <v>8.8612820779825782E-2</v>
      </c>
      <c r="O226" s="306">
        <f>IF(O$7=0,0,O$7/NFM_fec!O$7)</f>
        <v>8.8612820779825754E-2</v>
      </c>
      <c r="P226" s="306">
        <f>IF(P$7=0,0,P$7/NFM_fec!P$7)</f>
        <v>8.8612820779825754E-2</v>
      </c>
      <c r="Q226" s="306">
        <f>IF(Q$7=0,0,Q$7/NFM_fec!Q$7)</f>
        <v>8.8612820779825754E-2</v>
      </c>
      <c r="R226" s="306">
        <f>IF(R$7=0,0,R$7/NFM_fec!R$7)</f>
        <v>8.8612820779825741E-2</v>
      </c>
      <c r="S226" s="306">
        <f>IF(S$7=0,0,S$7/NFM_fec!S$7)</f>
        <v>8.8612820779825754E-2</v>
      </c>
      <c r="T226" s="306">
        <f>IF(T$7=0,0,T$7/NFM_fec!T$7)</f>
        <v>8.8612820779825741E-2</v>
      </c>
      <c r="U226" s="306">
        <f>IF(U$7=0,0,U$7/NFM_fec!U$7)</f>
        <v>8.8612820779825754E-2</v>
      </c>
      <c r="V226" s="306">
        <f>IF(V$7=0,0,V$7/NFM_fec!V$7)</f>
        <v>8.8612820779825754E-2</v>
      </c>
      <c r="W226" s="306">
        <f>IF(W$7=0,0,W$7/NFM_fec!W$7)</f>
        <v>8.8612820779825754E-2</v>
      </c>
      <c r="X226" s="306">
        <f>IF(X$7=0,0,X$7/NFM_fec!X$7)</f>
        <v>8.8612820779825754E-2</v>
      </c>
      <c r="Y226" s="306">
        <f>IF(Y$7=0,0,Y$7/NFM_fec!Y$7)</f>
        <v>8.8612820779825741E-2</v>
      </c>
      <c r="DA226" s="77"/>
    </row>
    <row r="227" spans="1:105" ht="12" customHeight="1" x14ac:dyDescent="0.25">
      <c r="A227" s="173" t="s">
        <v>93</v>
      </c>
      <c r="B227" s="306">
        <f>IF(B$8=0,0,B$8/NFM_fec!B$8)</f>
        <v>0.46168503787113679</v>
      </c>
      <c r="C227" s="306">
        <f>IF(C$8=0,0,C$8/NFM_fec!C$8)</f>
        <v>0.46168503787113663</v>
      </c>
      <c r="D227" s="306">
        <f>IF(D$8=0,0,D$8/NFM_fec!D$8)</f>
        <v>0.46168503787113691</v>
      </c>
      <c r="E227" s="306">
        <f>IF(E$8=0,0,E$8/NFM_fec!E$8)</f>
        <v>0.46937214726783721</v>
      </c>
      <c r="F227" s="306">
        <f>IF(F$8=0,0,F$8/NFM_fec!F$8)</f>
        <v>0.46937214726783749</v>
      </c>
      <c r="G227" s="306">
        <f>IF(G$8=0,0,G$8/NFM_fec!G$8)</f>
        <v>0.48470754012303885</v>
      </c>
      <c r="H227" s="306">
        <f>IF(H$8=0,0,H$8/NFM_fec!H$8)</f>
        <v>0.4847075401230389</v>
      </c>
      <c r="I227" s="306">
        <f>IF(I$8=0,0,I$8/NFM_fec!I$8)</f>
        <v>0.48470754012303879</v>
      </c>
      <c r="J227" s="306">
        <f>IF(J$8=0,0,J$8/NFM_fec!J$8)</f>
        <v>0.48721810702981239</v>
      </c>
      <c r="K227" s="306">
        <f>IF(K$8=0,0,K$8/NFM_fec!K$8)</f>
        <v>0.48721810702981239</v>
      </c>
      <c r="L227" s="306">
        <f>IF(L$8=0,0,L$8/NFM_fec!L$8)</f>
        <v>0.48721810702981244</v>
      </c>
      <c r="M227" s="306">
        <f>IF(M$8=0,0,M$8/NFM_fec!M$8)</f>
        <v>0.48721810702981228</v>
      </c>
      <c r="N227" s="306">
        <f>IF(N$8=0,0,N$8/NFM_fec!N$8)</f>
        <v>0.48721810702981239</v>
      </c>
      <c r="O227" s="306">
        <f>IF(O$8=0,0,O$8/NFM_fec!O$8)</f>
        <v>0.48721810702981233</v>
      </c>
      <c r="P227" s="306">
        <f>IF(P$8=0,0,P$8/NFM_fec!P$8)</f>
        <v>0.48721810702981222</v>
      </c>
      <c r="Q227" s="306">
        <f>IF(Q$8=0,0,Q$8/NFM_fec!Q$8)</f>
        <v>0.48721810702981211</v>
      </c>
      <c r="R227" s="306">
        <f>IF(R$8=0,0,R$8/NFM_fec!R$8)</f>
        <v>0.48721810702981222</v>
      </c>
      <c r="S227" s="306">
        <f>IF(S$8=0,0,S$8/NFM_fec!S$8)</f>
        <v>0.48721810702981222</v>
      </c>
      <c r="T227" s="306">
        <f>IF(T$8=0,0,T$8/NFM_fec!T$8)</f>
        <v>0.4872181070298125</v>
      </c>
      <c r="U227" s="306">
        <f>IF(U$8=0,0,U$8/NFM_fec!U$8)</f>
        <v>0.48721810702981244</v>
      </c>
      <c r="V227" s="306">
        <f>IF(V$8=0,0,V$8/NFM_fec!V$8)</f>
        <v>0.48721810702981239</v>
      </c>
      <c r="W227" s="306">
        <f>IF(W$8=0,0,W$8/NFM_fec!W$8)</f>
        <v>0.48721810702981228</v>
      </c>
      <c r="X227" s="306">
        <f>IF(X$8=0,0,X$8/NFM_fec!X$8)</f>
        <v>0.48721810702981228</v>
      </c>
      <c r="Y227" s="306">
        <f>IF(Y$8=0,0,Y$8/NFM_fec!Y$8)</f>
        <v>0.48721810702981244</v>
      </c>
      <c r="DA227" s="77"/>
    </row>
    <row r="228" spans="1:105" ht="12" customHeight="1" x14ac:dyDescent="0.25">
      <c r="A228" s="173" t="s">
        <v>94</v>
      </c>
      <c r="B228" s="306">
        <f>IF(B$9=0,0,B$9/NFM_fec!B$9)</f>
        <v>0.32062802671165758</v>
      </c>
      <c r="C228" s="306">
        <f>IF(C$9=0,0,C$9/NFM_fec!C$9)</f>
        <v>0.32062802671165769</v>
      </c>
      <c r="D228" s="306">
        <f>IF(D$9=0,0,D$9/NFM_fec!D$9)</f>
        <v>0.32062802671165763</v>
      </c>
      <c r="E228" s="306">
        <f>IF(E$9=0,0,E$9/NFM_fec!E$9)</f>
        <v>0.32596652052195235</v>
      </c>
      <c r="F228" s="306">
        <f>IF(F$9=0,0,F$9/NFM_fec!F$9)</f>
        <v>0.32596652052195241</v>
      </c>
      <c r="G228" s="306">
        <f>IF(G$9=0,0,G$9/NFM_fec!G$9)</f>
        <v>0.33661654455713391</v>
      </c>
      <c r="H228" s="306">
        <f>IF(H$9=0,0,H$9/NFM_fec!H$9)</f>
        <v>0.33661654455713391</v>
      </c>
      <c r="I228" s="306">
        <f>IF(I$9=0,0,I$9/NFM_fec!I$9)</f>
        <v>0.33661654455713386</v>
      </c>
      <c r="J228" s="306">
        <f>IF(J$9=0,0,J$9/NFM_fec!J$9)</f>
        <v>0.33836006675780594</v>
      </c>
      <c r="K228" s="306">
        <f>IF(K$9=0,0,K$9/NFM_fec!K$9)</f>
        <v>0.33836006675780594</v>
      </c>
      <c r="L228" s="306">
        <f>IF(L$9=0,0,L$9/NFM_fec!L$9)</f>
        <v>0.33836006675780589</v>
      </c>
      <c r="M228" s="306">
        <f>IF(M$9=0,0,M$9/NFM_fec!M$9)</f>
        <v>0.338360066757806</v>
      </c>
      <c r="N228" s="306">
        <f>IF(N$9=0,0,N$9/NFM_fec!N$9)</f>
        <v>0.33836006675780583</v>
      </c>
      <c r="O228" s="306">
        <f>IF(O$9=0,0,O$9/NFM_fec!O$9)</f>
        <v>0.33836006675780583</v>
      </c>
      <c r="P228" s="306">
        <f>IF(P$9=0,0,P$9/NFM_fec!P$9)</f>
        <v>0.338360066757806</v>
      </c>
      <c r="Q228" s="306">
        <f>IF(Q$9=0,0,Q$9/NFM_fec!Q$9)</f>
        <v>0.33836006675780594</v>
      </c>
      <c r="R228" s="306">
        <f>IF(R$9=0,0,R$9/NFM_fec!R$9)</f>
        <v>0.33836006675780578</v>
      </c>
      <c r="S228" s="306">
        <f>IF(S$9=0,0,S$9/NFM_fec!S$9)</f>
        <v>0.338360066757806</v>
      </c>
      <c r="T228" s="306">
        <f>IF(T$9=0,0,T$9/NFM_fec!T$9)</f>
        <v>0.33836006675780583</v>
      </c>
      <c r="U228" s="306">
        <f>IF(U$9=0,0,U$9/NFM_fec!U$9)</f>
        <v>0.33836006675780594</v>
      </c>
      <c r="V228" s="306">
        <f>IF(V$9=0,0,V$9/NFM_fec!V$9)</f>
        <v>0.33836006675780594</v>
      </c>
      <c r="W228" s="306">
        <f>IF(W$9=0,0,W$9/NFM_fec!W$9)</f>
        <v>0.338360066757806</v>
      </c>
      <c r="X228" s="306">
        <f>IF(X$9=0,0,X$9/NFM_fec!X$9)</f>
        <v>0.33836006675780589</v>
      </c>
      <c r="Y228" s="306">
        <f>IF(Y$9=0,0,Y$9/NFM_fec!Y$9)</f>
        <v>0.33836006675780589</v>
      </c>
      <c r="DA228" s="77"/>
    </row>
    <row r="229" spans="1:105" ht="12" customHeight="1" x14ac:dyDescent="0.25">
      <c r="A229" s="56" t="s">
        <v>95</v>
      </c>
      <c r="B229" s="307">
        <f>IF(B$10=0,0,B$10/NFM_fec!B$10)</f>
        <v>0.51538480676485154</v>
      </c>
      <c r="C229" s="307">
        <f>IF(C$10=0,0,C$10/NFM_fec!C$10)</f>
        <v>0.52243718406763429</v>
      </c>
      <c r="D229" s="307">
        <f>IF(D$10=0,0,D$10/NFM_fec!D$10)</f>
        <v>0.52628682028565754</v>
      </c>
      <c r="E229" s="307">
        <f>IF(E$10=0,0,E$10/NFM_fec!E$10)</f>
        <v>0.54483633647256902</v>
      </c>
      <c r="F229" s="307">
        <f>IF(F$10=0,0,F$10/NFM_fec!F$10)</f>
        <v>0.5439828792082636</v>
      </c>
      <c r="G229" s="307">
        <f>IF(G$10=0,0,G$10/NFM_fec!G$10)</f>
        <v>0.55321755899285852</v>
      </c>
      <c r="H229" s="307">
        <f>IF(H$10=0,0,H$10/NFM_fec!H$10)</f>
        <v>0.56079228386528879</v>
      </c>
      <c r="I229" s="307">
        <f>IF(I$10=0,0,I$10/NFM_fec!I$10)</f>
        <v>0.56686281179835407</v>
      </c>
      <c r="J229" s="307">
        <f>IF(J$10=0,0,J$10/NFM_fec!J$10)</f>
        <v>0.56412518090412322</v>
      </c>
      <c r="K229" s="307">
        <f>IF(K$10=0,0,K$10/NFM_fec!K$10)</f>
        <v>0.54303229244338758</v>
      </c>
      <c r="L229" s="307">
        <f>IF(L$10=0,0,L$10/NFM_fec!L$10)</f>
        <v>0.56862970635477261</v>
      </c>
      <c r="M229" s="307">
        <f>IF(M$10=0,0,M$10/NFM_fec!M$10)</f>
        <v>0.56399689423900123</v>
      </c>
      <c r="N229" s="307">
        <f>IF(N$10=0,0,N$10/NFM_fec!N$10)</f>
        <v>0.55773163575770845</v>
      </c>
      <c r="O229" s="307">
        <f>IF(O$10=0,0,O$10/NFM_fec!O$10)</f>
        <v>0.5573024195414843</v>
      </c>
      <c r="P229" s="307">
        <f>IF(P$10=0,0,P$10/NFM_fec!P$10)</f>
        <v>0.56117828764577782</v>
      </c>
      <c r="Q229" s="307">
        <f>IF(Q$10=0,0,Q$10/NFM_fec!Q$10)</f>
        <v>0.55682090746480872</v>
      </c>
      <c r="R229" s="307">
        <f>IF(R$10=0,0,R$10/NFM_fec!R$10)</f>
        <v>0.55544393906418454</v>
      </c>
      <c r="S229" s="307">
        <f>IF(S$10=0,0,S$10/NFM_fec!S$10)</f>
        <v>0.55496467349982848</v>
      </c>
      <c r="T229" s="307">
        <f>IF(T$10=0,0,T$10/NFM_fec!T$10)</f>
        <v>0.54505066848285444</v>
      </c>
      <c r="U229" s="307">
        <f>IF(U$10=0,0,U$10/NFM_fec!U$10)</f>
        <v>0.5492106884362622</v>
      </c>
      <c r="V229" s="307">
        <f>IF(V$10=0,0,V$10/NFM_fec!V$10)</f>
        <v>0.5566968045309123</v>
      </c>
      <c r="W229" s="307">
        <f>IF(W$10=0,0,W$10/NFM_fec!W$10)</f>
        <v>0.54654972270659319</v>
      </c>
      <c r="X229" s="307">
        <f>IF(X$10=0,0,X$10/NFM_fec!X$10)</f>
        <v>0.54986939263236967</v>
      </c>
      <c r="Y229" s="307">
        <f>IF(Y$10=0,0,Y$10/NFM_fec!Y$10)</f>
        <v>0.57739191613937413</v>
      </c>
      <c r="DA229" s="78"/>
    </row>
    <row r="230" spans="1:105" ht="12" customHeight="1" x14ac:dyDescent="0.25">
      <c r="A230" s="174" t="s">
        <v>485</v>
      </c>
      <c r="B230" s="308">
        <f>IF(B$16=0,0,B$16/NFM_fec!B$16)</f>
        <v>0.34458009533237094</v>
      </c>
      <c r="C230" s="308">
        <f>IF(C$16=0,0,C$16/NFM_fec!C$16)</f>
        <v>0.34514147272767037</v>
      </c>
      <c r="D230" s="308">
        <f>IF(D$16=0,0,D$16/NFM_fec!D$16)</f>
        <v>0.32993219623154119</v>
      </c>
      <c r="E230" s="308">
        <f>IF(E$16=0,0,E$16/NFM_fec!E$16)</f>
        <v>0.35047815012873335</v>
      </c>
      <c r="F230" s="308">
        <f>IF(F$16=0,0,F$16/NFM_fec!F$16)</f>
        <v>0.35092500141393224</v>
      </c>
      <c r="G230" s="308">
        <f>IF(G$16=0,0,G$16/NFM_fec!G$16)</f>
        <v>0.33528083363882216</v>
      </c>
      <c r="H230" s="308">
        <f>IF(H$16=0,0,H$16/NFM_fec!H$16)</f>
        <v>0.36040427850147527</v>
      </c>
      <c r="I230" s="308">
        <f>IF(I$16=0,0,I$16/NFM_fec!I$16)</f>
        <v>0.36145109676647147</v>
      </c>
      <c r="J230" s="308">
        <f>IF(J$16=0,0,J$16/NFM_fec!J$16)</f>
        <v>0.36344854128465054</v>
      </c>
      <c r="K230" s="308">
        <f>IF(K$16=0,0,K$16/NFM_fec!K$16)</f>
        <v>0.3662956845584403</v>
      </c>
      <c r="L230" s="308">
        <f>IF(L$16=0,0,L$16/NFM_fec!L$16)</f>
        <v>0.36812205910407014</v>
      </c>
      <c r="M230" s="308">
        <f>IF(M$16=0,0,M$16/NFM_fec!M$16)</f>
        <v>0.37190765225749484</v>
      </c>
      <c r="N230" s="308">
        <f>IF(N$16=0,0,N$16/NFM_fec!N$16)</f>
        <v>0.37154746153205714</v>
      </c>
      <c r="O230" s="308">
        <f>IF(O$16=0,0,O$16/NFM_fec!O$16)</f>
        <v>0.36888462909542824</v>
      </c>
      <c r="P230" s="308">
        <f>IF(P$16=0,0,P$16/NFM_fec!P$16)</f>
        <v>0.37008600104657952</v>
      </c>
      <c r="Q230" s="308">
        <f>IF(Q$16=0,0,Q$16/NFM_fec!Q$16)</f>
        <v>0.37156990767274356</v>
      </c>
      <c r="R230" s="308">
        <f>IF(R$16=0,0,R$16/NFM_fec!R$16)</f>
        <v>0.37101595924375319</v>
      </c>
      <c r="S230" s="308">
        <f>IF(S$16=0,0,S$16/NFM_fec!S$16)</f>
        <v>0.37105630998489875</v>
      </c>
      <c r="T230" s="308">
        <f>IF(T$16=0,0,T$16/NFM_fec!T$16)</f>
        <v>0.37151925687819215</v>
      </c>
      <c r="U230" s="308">
        <f>IF(U$16=0,0,U$16/NFM_fec!U$16)</f>
        <v>0.37315231269581062</v>
      </c>
      <c r="V230" s="308">
        <f>IF(V$16=0,0,V$16/NFM_fec!V$16)</f>
        <v>0.36801823549805301</v>
      </c>
      <c r="W230" s="308">
        <f>IF(W$16=0,0,W$16/NFM_fec!W$16)</f>
        <v>0.37342342450432769</v>
      </c>
      <c r="X230" s="308">
        <f>IF(X$16=0,0,X$16/NFM_fec!X$16)</f>
        <v>0.37221341158388965</v>
      </c>
      <c r="Y230" s="308">
        <f>IF(Y$16=0,0,Y$16/NFM_fec!Y$16)</f>
        <v>0.37144445367391865</v>
      </c>
      <c r="DA230" s="79"/>
    </row>
    <row r="231" spans="1:105" ht="12" customHeight="1" x14ac:dyDescent="0.25">
      <c r="A231" s="41" t="s">
        <v>497</v>
      </c>
      <c r="B231" s="309">
        <f>IF(B$27=0,0,B$27/NFM_fec!B$27)</f>
        <v>0.2830689243280553</v>
      </c>
      <c r="C231" s="309">
        <f>IF(C$27=0,0,C$27/NFM_fec!C$27)</f>
        <v>0.29426262535301506</v>
      </c>
      <c r="D231" s="309">
        <f>IF(D$27=0,0,D$27/NFM_fec!D$27)</f>
        <v>0.29687487651173283</v>
      </c>
      <c r="E231" s="309">
        <f>IF(E$27=0,0,E$27/NFM_fec!E$27)</f>
        <v>0.30762140923653541</v>
      </c>
      <c r="F231" s="309">
        <f>IF(F$27=0,0,F$27/NFM_fec!F$27)</f>
        <v>0.30704187760346086</v>
      </c>
      <c r="G231" s="309">
        <f>IF(G$27=0,0,G$27/NFM_fec!G$27)</f>
        <v>0.31142793364859706</v>
      </c>
      <c r="H231" s="309">
        <f>IF(H$27=0,0,H$27/NFM_fec!H$27)</f>
        <v>0.31619193670943285</v>
      </c>
      <c r="I231" s="309">
        <f>IF(I$27=0,0,I$27/NFM_fec!I$27)</f>
        <v>0.32009756365815695</v>
      </c>
      <c r="J231" s="309">
        <f>IF(J$27=0,0,J$27/NFM_fec!J$27)</f>
        <v>0.31841393708354238</v>
      </c>
      <c r="K231" s="309">
        <f>IF(K$27=0,0,K$27/NFM_fec!K$27)</f>
        <v>0.30757095331898721</v>
      </c>
      <c r="L231" s="309">
        <f>IF(L$27=0,0,L$27/NFM_fec!L$27)</f>
        <v>0.32354647755716393</v>
      </c>
      <c r="M231" s="309">
        <f>IF(M$27=0,0,M$27/NFM_fec!M$27)</f>
        <v>0.32188898444818148</v>
      </c>
      <c r="N231" s="309">
        <f>IF(N$27=0,0,N$27/NFM_fec!N$27)</f>
        <v>0.3184202301799553</v>
      </c>
      <c r="O231" s="309">
        <f>IF(O$27=0,0,O$27/NFM_fec!O$27)</f>
        <v>0.31777875793506061</v>
      </c>
      <c r="P231" s="309">
        <f>IF(P$27=0,0,P$27/NFM_fec!P$27)</f>
        <v>0.32059089581375949</v>
      </c>
      <c r="Q231" s="309">
        <f>IF(Q$27=0,0,Q$27/NFM_fec!Q$27)</f>
        <v>0.31835157317690205</v>
      </c>
      <c r="R231" s="309">
        <f>IF(R$27=0,0,R$27/NFM_fec!R$27)</f>
        <v>0.31754549707640423</v>
      </c>
      <c r="S231" s="309">
        <f>IF(S$27=0,0,S$27/NFM_fec!S$27)</f>
        <v>0.31728505568383131</v>
      </c>
      <c r="T231" s="309">
        <f>IF(T$27=0,0,T$27/NFM_fec!T$27)</f>
        <v>0.31169466703522103</v>
      </c>
      <c r="U231" s="309">
        <f>IF(U$27=0,0,U$27/NFM_fec!U$27)</f>
        <v>0.31412990808046748</v>
      </c>
      <c r="V231" s="309">
        <f>IF(V$27=0,0,V$27/NFM_fec!V$27)</f>
        <v>0.31866467301449702</v>
      </c>
      <c r="W231" s="309">
        <f>IF(W$27=0,0,W$27/NFM_fec!W$27)</f>
        <v>0.31294617569063582</v>
      </c>
      <c r="X231" s="309">
        <f>IF(X$27=0,0,X$27/NFM_fec!X$27)</f>
        <v>0.31473004795664394</v>
      </c>
      <c r="Y231" s="309">
        <f>IF(Y$27=0,0,Y$27/NFM_fec!Y$27)</f>
        <v>0.33031469249485318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46</v>
      </c>
      <c r="B233" s="304">
        <f>IF(B$34=0,0,B$34/NFM_fec!B$34)</f>
        <v>0.51510723446008899</v>
      </c>
      <c r="C233" s="304">
        <f>IF(C$34=0,0,C$34/NFM_fec!C$34)</f>
        <v>0.51846447208522262</v>
      </c>
      <c r="D233" s="304">
        <f>IF(D$34=0,0,D$34/NFM_fec!D$34)</f>
        <v>0.51968811413658134</v>
      </c>
      <c r="E233" s="304">
        <f>IF(E$34=0,0,E$34/NFM_fec!E$34)</f>
        <v>0.52190324225552098</v>
      </c>
      <c r="F233" s="304">
        <f>IF(F$34=0,0,F$34/NFM_fec!F$34)</f>
        <v>0.52424754244852412</v>
      </c>
      <c r="G233" s="304">
        <f>IF(G$34=0,0,G$34/NFM_fec!G$34)</f>
        <v>0.52168691235071429</v>
      </c>
      <c r="H233" s="304">
        <f>IF(H$34=0,0,H$34/NFM_fec!H$34)</f>
        <v>0.52778580347273174</v>
      </c>
      <c r="I233" s="304">
        <f>IF(I$34=0,0,I$34/NFM_fec!I$34)</f>
        <v>0.52874166819241375</v>
      </c>
      <c r="J233" s="304">
        <f>IF(J$34=0,0,J$34/NFM_fec!J$34)</f>
        <v>0.52800197759437384</v>
      </c>
      <c r="K233" s="304">
        <f>IF(K$34=0,0,K$34/NFM_fec!K$34)</f>
        <v>0.52499616205388988</v>
      </c>
      <c r="L233" s="304">
        <f>IF(L$34=0,0,L$34/NFM_fec!L$34)</f>
        <v>0.52913255340295418</v>
      </c>
      <c r="M233" s="304">
        <f>IF(M$34=0,0,M$34/NFM_fec!M$34)</f>
        <v>0.52888136369704486</v>
      </c>
      <c r="N233" s="304">
        <f>IF(N$34=0,0,N$34/NFM_fec!N$34)</f>
        <v>0.52798568837493154</v>
      </c>
      <c r="O233" s="304">
        <f>IF(O$34=0,0,O$34/NFM_fec!O$34)</f>
        <v>0.52767215576832793</v>
      </c>
      <c r="P233" s="304">
        <f>IF(P$34=0,0,P$34/NFM_fec!P$34)</f>
        <v>0.54930704683747533</v>
      </c>
      <c r="Q233" s="304">
        <f>IF(Q$34=0,0,Q$34/NFM_fec!Q$34)</f>
        <v>0.5585596679747552</v>
      </c>
      <c r="R233" s="304">
        <f>IF(R$34=0,0,R$34/NFM_fec!R$34)</f>
        <v>0.56742368274259403</v>
      </c>
      <c r="S233" s="304">
        <f>IF(S$34=0,0,S$34/NFM_fec!S$34)</f>
        <v>0.56747347567048656</v>
      </c>
      <c r="T233" s="304">
        <f>IF(T$34=0,0,T$34/NFM_fec!T$34)</f>
        <v>0.56600241299676679</v>
      </c>
      <c r="U233" s="304">
        <f>IF(U$34=0,0,U$34/NFM_fec!U$34)</f>
        <v>0.57759213695178413</v>
      </c>
      <c r="V233" s="304">
        <f>IF(V$34=0,0,V$34/NFM_fec!V$34)</f>
        <v>0.5893938624216154</v>
      </c>
      <c r="W233" s="304">
        <f>IF(W$34=0,0,W$34/NFM_fec!W$34)</f>
        <v>0.59783053066698788</v>
      </c>
      <c r="X233" s="304">
        <f>IF(X$34=0,0,X$34/NFM_fec!X$34)</f>
        <v>0.59844337526416058</v>
      </c>
      <c r="Y233" s="304">
        <f>IF(Y$34=0,0,Y$34/NFM_fec!Y$34)</f>
        <v>0.60312303227512509</v>
      </c>
      <c r="DA233" s="111"/>
    </row>
    <row r="234" spans="1:105" ht="12" customHeight="1" x14ac:dyDescent="0.25">
      <c r="A234" s="55" t="s">
        <v>91</v>
      </c>
      <c r="B234" s="305">
        <f>IF(B$35=0,0,B$35/NFM_fec!B$35)</f>
        <v>0.43745859338751986</v>
      </c>
      <c r="C234" s="305">
        <f>IF(C$35=0,0,C$35/NFM_fec!C$35)</f>
        <v>0.43745859338751986</v>
      </c>
      <c r="D234" s="305">
        <f>IF(D$35=0,0,D$35/NFM_fec!D$35)</f>
        <v>0.43853572073208991</v>
      </c>
      <c r="E234" s="305">
        <f>IF(E$35=0,0,E$35/NFM_fec!E$35)</f>
        <v>0.43853572073208991</v>
      </c>
      <c r="F234" s="305">
        <f>IF(F$35=0,0,F$35/NFM_fec!F$35)</f>
        <v>0.44063661040915336</v>
      </c>
      <c r="G234" s="305">
        <f>IF(G$35=0,0,G$35/NFM_fec!G$35)</f>
        <v>0.44063661040915314</v>
      </c>
      <c r="H234" s="305">
        <f>IF(H$35=0,0,H$35/NFM_fec!H$35)</f>
        <v>0.44371319345792498</v>
      </c>
      <c r="I234" s="305">
        <f>IF(I$35=0,0,I$35/NFM_fec!I$35)</f>
        <v>0.44371319345792504</v>
      </c>
      <c r="J234" s="305">
        <f>IF(J$35=0,0,J$35/NFM_fec!J$35)</f>
        <v>0.44371319345792515</v>
      </c>
      <c r="K234" s="305">
        <f>IF(K$35=0,0,K$35/NFM_fec!K$35)</f>
        <v>0.44371319345792504</v>
      </c>
      <c r="L234" s="305">
        <f>IF(L$35=0,0,L$35/NFM_fec!L$35)</f>
        <v>0.44371319345792504</v>
      </c>
      <c r="M234" s="305">
        <f>IF(M$35=0,0,M$35/NFM_fec!M$35)</f>
        <v>0.44371319345792509</v>
      </c>
      <c r="N234" s="305">
        <f>IF(N$35=0,0,N$35/NFM_fec!N$35)</f>
        <v>0.44371319345792515</v>
      </c>
      <c r="O234" s="305">
        <f>IF(O$35=0,0,O$35/NFM_fec!O$35)</f>
        <v>0.44371319345792504</v>
      </c>
      <c r="P234" s="305">
        <f>IF(P$35=0,0,P$35/NFM_fec!P$35)</f>
        <v>0.45434187411213262</v>
      </c>
      <c r="Q234" s="305">
        <f>IF(Q$35=0,0,Q$35/NFM_fec!Q$35)</f>
        <v>0.46390768670091931</v>
      </c>
      <c r="R234" s="305">
        <f>IF(R$35=0,0,R$35/NFM_fec!R$35)</f>
        <v>0.47251691803082724</v>
      </c>
      <c r="S234" s="305">
        <f>IF(S$35=0,0,S$35/NFM_fec!S$35)</f>
        <v>0.47739141080298886</v>
      </c>
      <c r="T234" s="305">
        <f>IF(T$35=0,0,T$35/NFM_fec!T$35)</f>
        <v>0.47739141080298897</v>
      </c>
      <c r="U234" s="305">
        <f>IF(U$35=0,0,U$35/NFM_fec!U$35)</f>
        <v>0.4846522697226901</v>
      </c>
      <c r="V234" s="305">
        <f>IF(V$35=0,0,V$35/NFM_fec!V$35)</f>
        <v>0.49118704275042108</v>
      </c>
      <c r="W234" s="305">
        <f>IF(W$35=0,0,W$35/NFM_fec!W$35)</f>
        <v>0.49706833847537907</v>
      </c>
      <c r="X234" s="305">
        <f>IF(X$35=0,0,X$35/NFM_fec!X$35)</f>
        <v>0.5023615046278409</v>
      </c>
      <c r="Y234" s="305">
        <f>IF(Y$35=0,0,Y$35/NFM_fec!Y$35)</f>
        <v>0.5042134643797278</v>
      </c>
      <c r="DA234" s="76"/>
    </row>
    <row r="235" spans="1:105" ht="12" customHeight="1" x14ac:dyDescent="0.25">
      <c r="A235" s="173" t="s">
        <v>92</v>
      </c>
      <c r="B235" s="306">
        <f>IF(B$36=0,0,B$36/NFM_fec!B$36)</f>
        <v>0.11351245175236899</v>
      </c>
      <c r="C235" s="306">
        <f>IF(C$36=0,0,C$36/NFM_fec!C$36)</f>
        <v>0.113512451752369</v>
      </c>
      <c r="D235" s="306">
        <f>IF(D$36=0,0,D$36/NFM_fec!D$36)</f>
        <v>0.11379194646930864</v>
      </c>
      <c r="E235" s="306">
        <f>IF(E$36=0,0,E$36/NFM_fec!E$36)</f>
        <v>0.11379194646930861</v>
      </c>
      <c r="F235" s="306">
        <f>IF(F$36=0,0,F$36/NFM_fec!F$36)</f>
        <v>0.11433708866495743</v>
      </c>
      <c r="G235" s="306">
        <f>IF(G$36=0,0,G$36/NFM_fec!G$36)</f>
        <v>0.1143370886649574</v>
      </c>
      <c r="H235" s="306">
        <f>IF(H$36=0,0,H$36/NFM_fec!H$36)</f>
        <v>0.11513540532889945</v>
      </c>
      <c r="I235" s="306">
        <f>IF(I$36=0,0,I$36/NFM_fec!I$36)</f>
        <v>0.11513540532889943</v>
      </c>
      <c r="J235" s="306">
        <f>IF(J$36=0,0,J$36/NFM_fec!J$36)</f>
        <v>0.11513540532889942</v>
      </c>
      <c r="K235" s="306">
        <f>IF(K$36=0,0,K$36/NFM_fec!K$36)</f>
        <v>0.11513540532889945</v>
      </c>
      <c r="L235" s="306">
        <f>IF(L$36=0,0,L$36/NFM_fec!L$36)</f>
        <v>0.11513540532889942</v>
      </c>
      <c r="M235" s="306">
        <f>IF(M$36=0,0,M$36/NFM_fec!M$36)</f>
        <v>0.11513540532889939</v>
      </c>
      <c r="N235" s="306">
        <f>IF(N$36=0,0,N$36/NFM_fec!N$36)</f>
        <v>0.11513540532889942</v>
      </c>
      <c r="O235" s="306">
        <f>IF(O$36=0,0,O$36/NFM_fec!O$36)</f>
        <v>0.11513540532889946</v>
      </c>
      <c r="P235" s="306">
        <f>IF(P$36=0,0,P$36/NFM_fec!P$36)</f>
        <v>0.11993776593420206</v>
      </c>
      <c r="Q235" s="306">
        <f>IF(Q$36=0,0,Q$36/NFM_fec!Q$36)</f>
        <v>0.12189689335633561</v>
      </c>
      <c r="R235" s="306">
        <f>IF(R$36=0,0,R$36/NFM_fec!R$36)</f>
        <v>0.12387428274329475</v>
      </c>
      <c r="S235" s="306">
        <f>IF(S$36=0,0,S$36/NFM_fec!S$36)</f>
        <v>0.12387428274329476</v>
      </c>
      <c r="T235" s="306">
        <f>IF(T$36=0,0,T$36/NFM_fec!T$36)</f>
        <v>0.12387428274329472</v>
      </c>
      <c r="U235" s="306">
        <f>IF(U$36=0,0,U$36/NFM_fec!U$36)</f>
        <v>0.12626411954008016</v>
      </c>
      <c r="V235" s="306">
        <f>IF(V$36=0,0,V$36/NFM_fec!V$36)</f>
        <v>0.12864643520824642</v>
      </c>
      <c r="W235" s="306">
        <f>IF(W$36=0,0,W$36/NFM_fec!W$36)</f>
        <v>0.13083411187581334</v>
      </c>
      <c r="X235" s="306">
        <f>IF(X$36=0,0,X$36/NFM_fec!X$36)</f>
        <v>0.13083411187581331</v>
      </c>
      <c r="Y235" s="306">
        <f>IF(Y$36=0,0,Y$36/NFM_fec!Y$36)</f>
        <v>0.13083411187581337</v>
      </c>
      <c r="DA235" s="77"/>
    </row>
    <row r="236" spans="1:105" ht="12" customHeight="1" x14ac:dyDescent="0.25">
      <c r="A236" s="173" t="s">
        <v>93</v>
      </c>
      <c r="B236" s="306">
        <f>IF(B$37=0,0,B$37/NFM_fec!B$37)</f>
        <v>0.62198791694918121</v>
      </c>
      <c r="C236" s="306">
        <f>IF(C$37=0,0,C$37/NFM_fec!C$37)</f>
        <v>0.6219879169491811</v>
      </c>
      <c r="D236" s="306">
        <f>IF(D$37=0,0,D$37/NFM_fec!D$37)</f>
        <v>0.62351939947910517</v>
      </c>
      <c r="E236" s="306">
        <f>IF(E$37=0,0,E$37/NFM_fec!E$37)</f>
        <v>0.6235193994791054</v>
      </c>
      <c r="F236" s="306">
        <f>IF(F$37=0,0,F$37/NFM_fec!F$37)</f>
        <v>0.62650648903164508</v>
      </c>
      <c r="G236" s="306">
        <f>IF(G$37=0,0,G$37/NFM_fec!G$37)</f>
        <v>0.62650648903164508</v>
      </c>
      <c r="H236" s="306">
        <f>IF(H$37=0,0,H$37/NFM_fec!H$37)</f>
        <v>0.63088084013767454</v>
      </c>
      <c r="I236" s="306">
        <f>IF(I$37=0,0,I$37/NFM_fec!I$37)</f>
        <v>0.63088084013767454</v>
      </c>
      <c r="J236" s="306">
        <f>IF(J$37=0,0,J$37/NFM_fec!J$37)</f>
        <v>0.63088084013767443</v>
      </c>
      <c r="K236" s="306">
        <f>IF(K$37=0,0,K$37/NFM_fec!K$37)</f>
        <v>0.63088084013767465</v>
      </c>
      <c r="L236" s="306">
        <f>IF(L$37=0,0,L$37/NFM_fec!L$37)</f>
        <v>0.63088084013767443</v>
      </c>
      <c r="M236" s="306">
        <f>IF(M$37=0,0,M$37/NFM_fec!M$37)</f>
        <v>0.63088084013767454</v>
      </c>
      <c r="N236" s="306">
        <f>IF(N$37=0,0,N$37/NFM_fec!N$37)</f>
        <v>0.63088084013767465</v>
      </c>
      <c r="O236" s="306">
        <f>IF(O$37=0,0,O$37/NFM_fec!O$37)</f>
        <v>0.63088084013767454</v>
      </c>
      <c r="P236" s="306">
        <f>IF(P$37=0,0,P$37/NFM_fec!P$37)</f>
        <v>0.64440875803964015</v>
      </c>
      <c r="Q236" s="306">
        <f>IF(Q$37=0,0,Q$37/NFM_fec!Q$37)</f>
        <v>0.65658388415140923</v>
      </c>
      <c r="R236" s="306">
        <f>IF(R$37=0,0,R$37/NFM_fec!R$37)</f>
        <v>0.66754149765200133</v>
      </c>
      <c r="S236" s="306">
        <f>IF(S$37=0,0,S$37/NFM_fec!S$37)</f>
        <v>0.67740334980253436</v>
      </c>
      <c r="T236" s="306">
        <f>IF(T$37=0,0,T$37/NFM_fec!T$37)</f>
        <v>0.67876524467253285</v>
      </c>
      <c r="U236" s="306">
        <f>IF(U$37=0,0,U$37/NFM_fec!U$37)</f>
        <v>0.68750472212101266</v>
      </c>
      <c r="V236" s="306">
        <f>IF(V$37=0,0,V$37/NFM_fec!V$37)</f>
        <v>0.6953702518246444</v>
      </c>
      <c r="W236" s="306">
        <f>IF(W$37=0,0,W$37/NFM_fec!W$37)</f>
        <v>0.70244922855791303</v>
      </c>
      <c r="X236" s="306">
        <f>IF(X$37=0,0,X$37/NFM_fec!X$37)</f>
        <v>0.70882030761785486</v>
      </c>
      <c r="Y236" s="306">
        <f>IF(Y$37=0,0,Y$37/NFM_fec!Y$37)</f>
        <v>0.71455427877180244</v>
      </c>
      <c r="DA236" s="77"/>
    </row>
    <row r="237" spans="1:105" ht="12" customHeight="1" x14ac:dyDescent="0.25">
      <c r="A237" s="173" t="s">
        <v>94</v>
      </c>
      <c r="B237" s="306">
        <f>IF(B$38=0,0,B$38/NFM_fec!B$38)</f>
        <v>0.43392526441344148</v>
      </c>
      <c r="C237" s="306">
        <f>IF(C$38=0,0,C$38/NFM_fec!C$38)</f>
        <v>0.43392526441344148</v>
      </c>
      <c r="D237" s="306">
        <f>IF(D$38=0,0,D$38/NFM_fec!D$38)</f>
        <v>0.43499369185975173</v>
      </c>
      <c r="E237" s="306">
        <f>IF(E$38=0,0,E$38/NFM_fec!E$38)</f>
        <v>0.43499369185975179</v>
      </c>
      <c r="F237" s="306">
        <f>IF(F$38=0,0,F$38/NFM_fec!F$38)</f>
        <v>0.43707761276656004</v>
      </c>
      <c r="G237" s="306">
        <f>IF(G$38=0,0,G$38/NFM_fec!G$38)</f>
        <v>0.43707761276656015</v>
      </c>
      <c r="H237" s="306">
        <f>IF(H$38=0,0,H$38/NFM_fec!H$38)</f>
        <v>0.44012934642343138</v>
      </c>
      <c r="I237" s="306">
        <f>IF(I$38=0,0,I$38/NFM_fec!I$38)</f>
        <v>0.44012934642343132</v>
      </c>
      <c r="J237" s="306">
        <f>IF(J$38=0,0,J$38/NFM_fec!J$38)</f>
        <v>0.44012934642343116</v>
      </c>
      <c r="K237" s="306">
        <f>IF(K$38=0,0,K$38/NFM_fec!K$38)</f>
        <v>0.44012934642343138</v>
      </c>
      <c r="L237" s="306">
        <f>IF(L$38=0,0,L$38/NFM_fec!L$38)</f>
        <v>0.44012934642343132</v>
      </c>
      <c r="M237" s="306">
        <f>IF(M$38=0,0,M$38/NFM_fec!M$38)</f>
        <v>0.44012934642343132</v>
      </c>
      <c r="N237" s="306">
        <f>IF(N$38=0,0,N$38/NFM_fec!N$38)</f>
        <v>0.44012934642343116</v>
      </c>
      <c r="O237" s="306">
        <f>IF(O$38=0,0,O$38/NFM_fec!O$38)</f>
        <v>0.44012934642343132</v>
      </c>
      <c r="P237" s="306">
        <f>IF(P$38=0,0,P$38/NFM_fec!P$38)</f>
        <v>0.45848738171642855</v>
      </c>
      <c r="Q237" s="306">
        <f>IF(Q$38=0,0,Q$38/NFM_fec!Q$38)</f>
        <v>0.46597655908459501</v>
      </c>
      <c r="R237" s="306">
        <f>IF(R$38=0,0,R$38/NFM_fec!R$38)</f>
        <v>0.47353554666118636</v>
      </c>
      <c r="S237" s="306">
        <f>IF(S$38=0,0,S$38/NFM_fec!S$38)</f>
        <v>0.47353554666118647</v>
      </c>
      <c r="T237" s="306">
        <f>IF(T$38=0,0,T$38/NFM_fec!T$38)</f>
        <v>0.47353554666118625</v>
      </c>
      <c r="U237" s="306">
        <f>IF(U$38=0,0,U$38/NFM_fec!U$38)</f>
        <v>0.48267120136638425</v>
      </c>
      <c r="V237" s="306">
        <f>IF(V$38=0,0,V$38/NFM_fec!V$38)</f>
        <v>0.49177810497269947</v>
      </c>
      <c r="W237" s="306">
        <f>IF(W$38=0,0,W$38/NFM_fec!W$38)</f>
        <v>0.50014095998790054</v>
      </c>
      <c r="X237" s="306">
        <f>IF(X$38=0,0,X$38/NFM_fec!X$38)</f>
        <v>0.50014095998790065</v>
      </c>
      <c r="Y237" s="306">
        <f>IF(Y$38=0,0,Y$38/NFM_fec!Y$38)</f>
        <v>0.50014095998790076</v>
      </c>
      <c r="DA237" s="77"/>
    </row>
    <row r="238" spans="1:105" ht="12" customHeight="1" x14ac:dyDescent="0.25">
      <c r="A238" s="56" t="s">
        <v>95</v>
      </c>
      <c r="B238" s="307">
        <f>IF(B$39=0,0,B$39/NFM_fec!B$39)</f>
        <v>0.693737518732505</v>
      </c>
      <c r="C238" s="307">
        <f>IF(C$39=0,0,C$39/NFM_fec!C$39)</f>
        <v>0.70323042319336626</v>
      </c>
      <c r="D238" s="307">
        <f>IF(D$39=0,0,D$39/NFM_fec!D$39)</f>
        <v>0.71015653425723713</v>
      </c>
      <c r="E238" s="307">
        <f>IF(E$39=0,0,E$39/NFM_fec!E$39)</f>
        <v>0.7231462571919961</v>
      </c>
      <c r="F238" s="307">
        <f>IF(F$39=0,0,F$39/NFM_fec!F$39)</f>
        <v>0.72547243129428007</v>
      </c>
      <c r="G238" s="307">
        <f>IF(G$39=0,0,G$39/NFM_fec!G$39)</f>
        <v>0.71444561872557577</v>
      </c>
      <c r="H238" s="307">
        <f>IF(H$39=0,0,H$39/NFM_fec!H$39)</f>
        <v>0.72928455351103283</v>
      </c>
      <c r="I238" s="307">
        <f>IF(I$39=0,0,I$39/NFM_fec!I$39)</f>
        <v>0.7371789956790451</v>
      </c>
      <c r="J238" s="307">
        <f>IF(J$39=0,0,J$39/NFM_fec!J$39)</f>
        <v>0.72983859724918476</v>
      </c>
      <c r="K238" s="307">
        <f>IF(K$39=0,0,K$39/NFM_fec!K$39)</f>
        <v>0.70254961131623239</v>
      </c>
      <c r="L238" s="307">
        <f>IF(L$39=0,0,L$39/NFM_fec!L$39)</f>
        <v>0.73566634018189014</v>
      </c>
      <c r="M238" s="307">
        <f>IF(M$39=0,0,M$39/NFM_fec!M$39)</f>
        <v>0.7296726260022206</v>
      </c>
      <c r="N238" s="307">
        <f>IF(N$39=0,0,N$39/NFM_fec!N$39)</f>
        <v>0.72156692957849111</v>
      </c>
      <c r="O238" s="307">
        <f>IF(O$39=0,0,O$39/NFM_fec!O$39)</f>
        <v>0.72101162984756351</v>
      </c>
      <c r="P238" s="307">
        <f>IF(P$39=0,0,P$39/NFM_fec!P$39)</f>
        <v>0.75630898818018333</v>
      </c>
      <c r="Q238" s="307">
        <f>IF(Q$39=0,0,Q$39/NFM_fec!Q$39)</f>
        <v>0.76269450651416559</v>
      </c>
      <c r="R238" s="307">
        <f>IF(R$39=0,0,R$39/NFM_fec!R$39)</f>
        <v>0.77315012803144512</v>
      </c>
      <c r="S238" s="307">
        <f>IF(S$39=0,0,S$39/NFM_fec!S$39)</f>
        <v>0.77248301438345524</v>
      </c>
      <c r="T238" s="307">
        <f>IF(T$39=0,0,T$39/NFM_fec!T$39)</f>
        <v>0.75868321622364143</v>
      </c>
      <c r="U238" s="307">
        <f>IF(U$39=0,0,U$39/NFM_fec!U$39)</f>
        <v>0.77922231729939284</v>
      </c>
      <c r="V238" s="307">
        <f>IF(V$39=0,0,V$39/NFM_fec!V$39)</f>
        <v>0.80474619509720691</v>
      </c>
      <c r="W238" s="307">
        <f>IF(W$39=0,0,W$39/NFM_fec!W$39)</f>
        <v>0.80351338580237952</v>
      </c>
      <c r="X238" s="307">
        <f>IF(X$39=0,0,X$39/NFM_fec!X$39)</f>
        <v>0.8083938186541213</v>
      </c>
      <c r="Y238" s="307">
        <f>IF(Y$39=0,0,Y$39/NFM_fec!Y$39)</f>
        <v>0.84885622331773192</v>
      </c>
      <c r="DA238" s="78"/>
    </row>
    <row r="239" spans="1:105" ht="12" customHeight="1" x14ac:dyDescent="0.25">
      <c r="A239" s="174" t="s">
        <v>515</v>
      </c>
      <c r="B239" s="308">
        <f>IF(B$45=0,0,B$45/NFM_fec!B$45)</f>
        <v>0.52915471665035407</v>
      </c>
      <c r="C239" s="308">
        <f>IF(C$45=0,0,C$45/NFM_fec!C$45)</f>
        <v>0.52915471665035385</v>
      </c>
      <c r="D239" s="308">
        <f>IF(D$45=0,0,D$45/NFM_fec!D$45)</f>
        <v>0.53045762171023336</v>
      </c>
      <c r="E239" s="308">
        <f>IF(E$45=0,0,E$45/NFM_fec!E$45)</f>
        <v>0.53045762171023325</v>
      </c>
      <c r="F239" s="308">
        <f>IF(F$45=0,0,F$45/NFM_fec!F$45)</f>
        <v>0.53299888092558367</v>
      </c>
      <c r="G239" s="308">
        <f>IF(G$45=0,0,G$45/NFM_fec!G$45)</f>
        <v>0.53299888092558312</v>
      </c>
      <c r="H239" s="308">
        <f>IF(H$45=0,0,H$45/NFM_fec!H$45)</f>
        <v>0.53672034955377423</v>
      </c>
      <c r="I239" s="308">
        <f>IF(I$45=0,0,I$45/NFM_fec!I$45)</f>
        <v>0.53672034955377435</v>
      </c>
      <c r="J239" s="308">
        <f>IF(J$45=0,0,J$45/NFM_fec!J$45)</f>
        <v>0.53672034955377423</v>
      </c>
      <c r="K239" s="308">
        <f>IF(K$45=0,0,K$45/NFM_fec!K$45)</f>
        <v>0.53672034955377423</v>
      </c>
      <c r="L239" s="308">
        <f>IF(L$45=0,0,L$45/NFM_fec!L$45)</f>
        <v>0.53672034955377423</v>
      </c>
      <c r="M239" s="308">
        <f>IF(M$45=0,0,M$45/NFM_fec!M$45)</f>
        <v>0.53672034955377412</v>
      </c>
      <c r="N239" s="308">
        <f>IF(N$45=0,0,N$45/NFM_fec!N$45)</f>
        <v>0.53672034955377435</v>
      </c>
      <c r="O239" s="308">
        <f>IF(O$45=0,0,O$45/NFM_fec!O$45)</f>
        <v>0.53672034955377435</v>
      </c>
      <c r="P239" s="308">
        <f>IF(P$45=0,0,P$45/NFM_fec!P$45)</f>
        <v>0.55804831459839688</v>
      </c>
      <c r="Q239" s="308">
        <f>IF(Q$45=0,0,Q$45/NFM_fec!Q$45)</f>
        <v>0.56824000423534171</v>
      </c>
      <c r="R239" s="308">
        <f>IF(R$45=0,0,R$45/NFM_fec!R$45)</f>
        <v>0.5774578909483028</v>
      </c>
      <c r="S239" s="308">
        <f>IF(S$45=0,0,S$45/NFM_fec!S$45)</f>
        <v>0.57745789094830269</v>
      </c>
      <c r="T239" s="308">
        <f>IF(T$45=0,0,T$45/NFM_fec!T$45)</f>
        <v>0.57745789094830269</v>
      </c>
      <c r="U239" s="308">
        <f>IF(U$45=0,0,U$45/NFM_fec!U$45)</f>
        <v>0.58859846093442481</v>
      </c>
      <c r="V239" s="308">
        <f>IF(V$45=0,0,V$45/NFM_fec!V$45)</f>
        <v>0.59970397009134324</v>
      </c>
      <c r="W239" s="308">
        <f>IF(W$45=0,0,W$45/NFM_fec!W$45)</f>
        <v>0.60990214138689725</v>
      </c>
      <c r="X239" s="308">
        <f>IF(X$45=0,0,X$45/NFM_fec!X$45)</f>
        <v>0.60990214138689713</v>
      </c>
      <c r="Y239" s="308">
        <f>IF(Y$45=0,0,Y$45/NFM_fec!Y$45)</f>
        <v>0.60990214138689702</v>
      </c>
      <c r="DA239" s="79"/>
    </row>
    <row r="240" spans="1:105" ht="12" customHeight="1" x14ac:dyDescent="0.25">
      <c r="A240" s="174" t="s">
        <v>517</v>
      </c>
      <c r="B240" s="308">
        <f>IF(B$46=0,0,B$46/NFM_fec!B$46)</f>
        <v>0.42078847313846024</v>
      </c>
      <c r="C240" s="308">
        <f>IF(C$46=0,0,C$46/NFM_fec!C$46)</f>
        <v>0.43742816742578666</v>
      </c>
      <c r="D240" s="308">
        <f>IF(D$46=0,0,D$46/NFM_fec!D$46)</f>
        <v>0.44239795263787862</v>
      </c>
      <c r="E240" s="308">
        <f>IF(E$46=0,0,E$46/NFM_fec!E$46)</f>
        <v>0.45090464059962887</v>
      </c>
      <c r="F240" s="308">
        <f>IF(F$46=0,0,F$46/NFM_fec!F$46)</f>
        <v>0.45221125182415517</v>
      </c>
      <c r="G240" s="308">
        <f>IF(G$46=0,0,G$46/NFM_fec!G$46)</f>
        <v>0.44415939648969804</v>
      </c>
      <c r="H240" s="308">
        <f>IF(H$46=0,0,H$46/NFM_fec!H$46)</f>
        <v>0.45410245032575919</v>
      </c>
      <c r="I240" s="308">
        <f>IF(I$46=0,0,I$46/NFM_fec!I$46)</f>
        <v>0.45971155847042311</v>
      </c>
      <c r="J240" s="308">
        <f>IF(J$46=0,0,J$46/NFM_fec!J$46)</f>
        <v>0.45493722996030134</v>
      </c>
      <c r="K240" s="308">
        <f>IF(K$46=0,0,K$46/NFM_fec!K$46)</f>
        <v>0.43944520394054531</v>
      </c>
      <c r="L240" s="308">
        <f>IF(L$46=0,0,L$46/NFM_fec!L$46)</f>
        <v>0.46227040063466118</v>
      </c>
      <c r="M240" s="308">
        <f>IF(M$46=0,0,M$46/NFM_fec!M$46)</f>
        <v>0.45990224008683656</v>
      </c>
      <c r="N240" s="308">
        <f>IF(N$46=0,0,N$46/NFM_fec!N$46)</f>
        <v>0.45494622128736517</v>
      </c>
      <c r="O240" s="308">
        <f>IF(O$46=0,0,O$46/NFM_fec!O$46)</f>
        <v>0.45402971113438079</v>
      </c>
      <c r="P240" s="308">
        <f>IF(P$46=0,0,P$46/NFM_fec!P$46)</f>
        <v>0.47715299712416842</v>
      </c>
      <c r="Q240" s="308">
        <f>IF(Q$46=0,0,Q$46/NFM_fec!Q$46)</f>
        <v>0.48155972054911145</v>
      </c>
      <c r="R240" s="308">
        <f>IF(R$46=0,0,R$46/NFM_fec!R$46)</f>
        <v>0.48813239148531462</v>
      </c>
      <c r="S240" s="308">
        <f>IF(S$46=0,0,S$46/NFM_fec!S$46)</f>
        <v>0.48773203978463253</v>
      </c>
      <c r="T240" s="308">
        <f>IF(T$46=0,0,T$46/NFM_fec!T$46)</f>
        <v>0.47913846876724275</v>
      </c>
      <c r="U240" s="308">
        <f>IF(U$46=0,0,U$46/NFM_fec!U$46)</f>
        <v>0.49219790171213651</v>
      </c>
      <c r="V240" s="308">
        <f>IF(V$46=0,0,V$46/NFM_fec!V$46)</f>
        <v>0.50872396038365686</v>
      </c>
      <c r="W240" s="308">
        <f>IF(W$46=0,0,W$46/NFM_fec!W$46)</f>
        <v>0.5080905943211742</v>
      </c>
      <c r="X240" s="308">
        <f>IF(X$46=0,0,X$46/NFM_fec!X$46)</f>
        <v>0.51098683907581577</v>
      </c>
      <c r="Y240" s="308">
        <f>IF(Y$46=0,0,Y$46/NFM_fec!Y$46)</f>
        <v>0.53628962888696419</v>
      </c>
      <c r="DA240" s="79"/>
    </row>
    <row r="241" spans="1:105" ht="12" customHeight="1" x14ac:dyDescent="0.25">
      <c r="A241" s="41" t="s">
        <v>527</v>
      </c>
      <c r="B241" s="309">
        <f>IF(B$53=0,0,B$53/NFM_fec!B$53)</f>
        <v>0.47362472034651959</v>
      </c>
      <c r="C241" s="309">
        <f>IF(C$53=0,0,C$53/NFM_fec!C$53)</f>
        <v>0.48135980896588981</v>
      </c>
      <c r="D241" s="309">
        <f>IF(D$53=0,0,D$53/NFM_fec!D$53)</f>
        <v>0.46980781066567312</v>
      </c>
      <c r="E241" s="309">
        <f>IF(E$53=0,0,E$53/NFM_fec!E$53)</f>
        <v>0.48699779763895867</v>
      </c>
      <c r="F241" s="309">
        <f>IF(F$53=0,0,F$53/NFM_fec!F$53)</f>
        <v>0.48919680393667325</v>
      </c>
      <c r="G241" s="309">
        <f>IF(G$53=0,0,G$53/NFM_fec!G$53)</f>
        <v>0.46154504374907962</v>
      </c>
      <c r="H241" s="309">
        <f>IF(H$53=0,0,H$53/NFM_fec!H$53)</f>
        <v>0.49079437916746244</v>
      </c>
      <c r="I241" s="309">
        <f>IF(I$53=0,0,I$53/NFM_fec!I$53)</f>
        <v>0.49392576025188129</v>
      </c>
      <c r="J241" s="309">
        <f>IF(J$53=0,0,J$53/NFM_fec!J$53)</f>
        <v>0.4917747422659749</v>
      </c>
      <c r="K241" s="309">
        <f>IF(K$53=0,0,K$53/NFM_fec!K$53)</f>
        <v>0.48736508164491288</v>
      </c>
      <c r="L241" s="309">
        <f>IF(L$53=0,0,L$53/NFM_fec!L$53)</f>
        <v>0.49740532693592349</v>
      </c>
      <c r="M241" s="309">
        <f>IF(M$53=0,0,M$53/NFM_fec!M$53)</f>
        <v>0.5015934757164412</v>
      </c>
      <c r="N241" s="309">
        <f>IF(N$53=0,0,N$53/NFM_fec!N$53)</f>
        <v>0.4980642934574937</v>
      </c>
      <c r="O241" s="309">
        <f>IF(O$53=0,0,O$53/NFM_fec!O$53)</f>
        <v>0.49485834406455598</v>
      </c>
      <c r="P241" s="309">
        <f>IF(P$53=0,0,P$53/NFM_fec!P$53)</f>
        <v>0.51766852212574554</v>
      </c>
      <c r="Q241" s="309">
        <f>IF(Q$53=0,0,Q$53/NFM_fec!Q$53)</f>
        <v>0.52587897895895552</v>
      </c>
      <c r="R241" s="309">
        <f>IF(R$53=0,0,R$53/NFM_fec!R$53)</f>
        <v>0.53353100674984433</v>
      </c>
      <c r="S241" s="309">
        <f>IF(S$53=0,0,S$53/NFM_fec!S$53)</f>
        <v>0.53297800434791132</v>
      </c>
      <c r="T241" s="309">
        <f>IF(T$53=0,0,T$53/NFM_fec!T$53)</f>
        <v>0.5306034668184777</v>
      </c>
      <c r="U241" s="309">
        <f>IF(U$53=0,0,U$53/NFM_fec!U$53)</f>
        <v>0.54580724565475203</v>
      </c>
      <c r="V241" s="309">
        <f>IF(V$53=0,0,V$53/NFM_fec!V$53)</f>
        <v>0.55392967518670944</v>
      </c>
      <c r="W241" s="309">
        <f>IF(W$53=0,0,W$53/NFM_fec!W$53)</f>
        <v>0.56457169952008268</v>
      </c>
      <c r="X241" s="309">
        <f>IF(X$53=0,0,X$53/NFM_fec!X$53)</f>
        <v>0.56396601681317393</v>
      </c>
      <c r="Y241" s="309">
        <f>IF(Y$53=0,0,Y$53/NFM_fec!Y$53)</f>
        <v>0.57386843089462569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304">
        <f>IF(B$72=0,0,B$72/NFM_fec!B$72)</f>
        <v>0.36405812445843205</v>
      </c>
      <c r="C243" s="304">
        <f>IF(C$72=0,0,C$72/NFM_fec!C$72)</f>
        <v>0.37562444217285246</v>
      </c>
      <c r="D243" s="304">
        <f>IF(D$72=0,0,D$72/NFM_fec!D$72)</f>
        <v>0.37522432263462852</v>
      </c>
      <c r="E243" s="304">
        <f>IF(E$72=0,0,E$72/NFM_fec!E$72)</f>
        <v>0.3837440072938027</v>
      </c>
      <c r="F243" s="304">
        <f>IF(F$72=0,0,F$72/NFM_fec!F$72)</f>
        <v>0.38324099616015256</v>
      </c>
      <c r="G243" s="304">
        <f>IF(G$72=0,0,G$72/NFM_fec!G$72)</f>
        <v>0.37264301335180378</v>
      </c>
      <c r="H243" s="304">
        <f>IF(H$72=0,0,H$72/NFM_fec!H$72)</f>
        <v>0.38205524398996693</v>
      </c>
      <c r="I243" s="304">
        <f>IF(I$72=0,0,I$72/NFM_fec!I$72)</f>
        <v>0.38589499809699496</v>
      </c>
      <c r="J243" s="304">
        <f>IF(J$72=0,0,J$72/NFM_fec!J$72)</f>
        <v>0.38270283708778574</v>
      </c>
      <c r="K243" s="304">
        <f>IF(K$72=0,0,K$72/NFM_fec!K$72)</f>
        <v>0.37298013502591182</v>
      </c>
      <c r="L243" s="304">
        <f>IF(L$72=0,0,L$72/NFM_fec!L$72)</f>
        <v>0.38814076812809845</v>
      </c>
      <c r="M243" s="304">
        <f>IF(M$72=0,0,M$72/NFM_fec!M$72)</f>
        <v>0.39504990039318483</v>
      </c>
      <c r="N243" s="304">
        <f>IF(N$72=0,0,N$72/NFM_fec!N$72)</f>
        <v>0.39868960013687449</v>
      </c>
      <c r="O243" s="304">
        <f>IF(O$72=0,0,O$72/NFM_fec!O$72)</f>
        <v>0.39748502112628309</v>
      </c>
      <c r="P243" s="304">
        <f>IF(P$72=0,0,P$72/NFM_fec!P$72)</f>
        <v>0.40037999075997671</v>
      </c>
      <c r="Q243" s="304">
        <f>IF(Q$72=0,0,Q$72/NFM_fec!Q$72)</f>
        <v>0.40823770132645987</v>
      </c>
      <c r="R243" s="304">
        <f>IF(R$72=0,0,R$72/NFM_fec!R$72)</f>
        <v>0.40734917320735597</v>
      </c>
      <c r="S243" s="304">
        <f>IF(S$72=0,0,S$72/NFM_fec!S$72)</f>
        <v>0.42541818146938254</v>
      </c>
      <c r="T243" s="304">
        <f>IF(T$72=0,0,T$72/NFM_fec!T$72)</f>
        <v>0.41975057594566673</v>
      </c>
      <c r="U243" s="304">
        <f>IF(U$72=0,0,U$72/NFM_fec!U$72)</f>
        <v>0.43209641873672933</v>
      </c>
      <c r="V243" s="304">
        <f>IF(V$72=0,0,V$72/NFM_fec!V$72)</f>
        <v>0.43611124440286531</v>
      </c>
      <c r="W243" s="304">
        <f>IF(W$72=0,0,W$72/NFM_fec!W$72)</f>
        <v>0.44066500189883195</v>
      </c>
      <c r="X243" s="304">
        <f>IF(X$72=0,0,X$72/NFM_fec!X$72)</f>
        <v>0.44194339833779644</v>
      </c>
      <c r="Y243" s="304">
        <f>IF(Y$72=0,0,Y$72/NFM_fec!Y$72)</f>
        <v>0.47742486032662473</v>
      </c>
      <c r="DA243" s="111"/>
    </row>
    <row r="244" spans="1:105" ht="12" customHeight="1" x14ac:dyDescent="0.25">
      <c r="A244" s="55" t="s">
        <v>91</v>
      </c>
      <c r="B244" s="305">
        <f>IF(B$73=0,0,B$73/NFM_fec!B$73)</f>
        <v>0.33516639506575957</v>
      </c>
      <c r="C244" s="305">
        <f>IF(C$73=0,0,C$73/NFM_fec!C$73)</f>
        <v>0.33516639506575968</v>
      </c>
      <c r="D244" s="305">
        <f>IF(D$73=0,0,D$73/NFM_fec!D$73)</f>
        <v>0.33516639506575963</v>
      </c>
      <c r="E244" s="305">
        <f>IF(E$73=0,0,E$73/NFM_fec!E$73)</f>
        <v>0.33516639506575979</v>
      </c>
      <c r="F244" s="305">
        <f>IF(F$73=0,0,F$73/NFM_fec!F$73)</f>
        <v>0.33516639506575974</v>
      </c>
      <c r="G244" s="305">
        <f>IF(G$73=0,0,G$73/NFM_fec!G$73)</f>
        <v>0.33516639506575974</v>
      </c>
      <c r="H244" s="305">
        <f>IF(H$73=0,0,H$73/NFM_fec!H$73)</f>
        <v>0.33516639506575968</v>
      </c>
      <c r="I244" s="305">
        <f>IF(I$73=0,0,I$73/NFM_fec!I$73)</f>
        <v>0.33516639506575963</v>
      </c>
      <c r="J244" s="305">
        <f>IF(J$73=0,0,J$73/NFM_fec!J$73)</f>
        <v>0.33516639506575968</v>
      </c>
      <c r="K244" s="305">
        <f>IF(K$73=0,0,K$73/NFM_fec!K$73)</f>
        <v>0.33516639506575979</v>
      </c>
      <c r="L244" s="305">
        <f>IF(L$73=0,0,L$73/NFM_fec!L$73)</f>
        <v>0.33516639506575974</v>
      </c>
      <c r="M244" s="305">
        <f>IF(M$73=0,0,M$73/NFM_fec!M$73)</f>
        <v>0.34152797295606918</v>
      </c>
      <c r="N244" s="305">
        <f>IF(N$73=0,0,N$73/NFM_fec!N$73)</f>
        <v>0.34785446313937773</v>
      </c>
      <c r="O244" s="305">
        <f>IF(O$73=0,0,O$73/NFM_fec!O$73)</f>
        <v>0.34785446313937773</v>
      </c>
      <c r="P244" s="305">
        <f>IF(P$73=0,0,P$73/NFM_fec!P$73)</f>
        <v>0.34785446313937779</v>
      </c>
      <c r="Q244" s="305">
        <f>IF(Q$73=0,0,Q$73/NFM_fec!Q$73)</f>
        <v>0.35636614076694539</v>
      </c>
      <c r="R244" s="305">
        <f>IF(R$73=0,0,R$73/NFM_fec!R$73)</f>
        <v>0.35636614076694534</v>
      </c>
      <c r="S244" s="305">
        <f>IF(S$73=0,0,S$73/NFM_fec!S$73)</f>
        <v>0.37252474920471224</v>
      </c>
      <c r="T244" s="305">
        <f>IF(T$73=0,0,T$73/NFM_fec!T$73)</f>
        <v>0.37252474920471229</v>
      </c>
      <c r="U244" s="305">
        <f>IF(U$73=0,0,U$73/NFM_fec!U$73)</f>
        <v>0.38030398117741404</v>
      </c>
      <c r="V244" s="305">
        <f>IF(V$73=0,0,V$73/NFM_fec!V$73)</f>
        <v>0.38030398117741404</v>
      </c>
      <c r="W244" s="305">
        <f>IF(W$73=0,0,W$73/NFM_fec!W$73)</f>
        <v>0.38870530412241516</v>
      </c>
      <c r="X244" s="305">
        <f>IF(X$73=0,0,X$73/NFM_fec!X$73)</f>
        <v>0.38870530412241516</v>
      </c>
      <c r="Y244" s="305">
        <f>IF(Y$73=0,0,Y$73/NFM_fec!Y$73)</f>
        <v>0.40483477371017368</v>
      </c>
      <c r="DA244" s="76"/>
    </row>
    <row r="245" spans="1:105" ht="12" customHeight="1" x14ac:dyDescent="0.25">
      <c r="A245" s="173" t="s">
        <v>92</v>
      </c>
      <c r="B245" s="306">
        <f>IF(B$74=0,0,B$74/NFM_fec!B$74)</f>
        <v>8.69906740153088E-2</v>
      </c>
      <c r="C245" s="306">
        <f>IF(C$74=0,0,C$74/NFM_fec!C$74)</f>
        <v>8.6990674015308786E-2</v>
      </c>
      <c r="D245" s="306">
        <f>IF(D$74=0,0,D$74/NFM_fec!D$74)</f>
        <v>8.6990674015308786E-2</v>
      </c>
      <c r="E245" s="306">
        <f>IF(E$74=0,0,E$74/NFM_fec!E$74)</f>
        <v>8.69906740153088E-2</v>
      </c>
      <c r="F245" s="306">
        <f>IF(F$74=0,0,F$74/NFM_fec!F$74)</f>
        <v>8.69906740153088E-2</v>
      </c>
      <c r="G245" s="306">
        <f>IF(G$74=0,0,G$74/NFM_fec!G$74)</f>
        <v>8.6990674015308786E-2</v>
      </c>
      <c r="H245" s="306">
        <f>IF(H$74=0,0,H$74/NFM_fec!H$74)</f>
        <v>8.6990674015308786E-2</v>
      </c>
      <c r="I245" s="306">
        <f>IF(I$74=0,0,I$74/NFM_fec!I$74)</f>
        <v>8.6990674015308772E-2</v>
      </c>
      <c r="J245" s="306">
        <f>IF(J$74=0,0,J$74/NFM_fec!J$74)</f>
        <v>8.6990674015308772E-2</v>
      </c>
      <c r="K245" s="306">
        <f>IF(K$74=0,0,K$74/NFM_fec!K$74)</f>
        <v>8.6990674015308772E-2</v>
      </c>
      <c r="L245" s="306">
        <f>IF(L$74=0,0,L$74/NFM_fec!L$74)</f>
        <v>8.69906740153088E-2</v>
      </c>
      <c r="M245" s="306">
        <f>IF(M$74=0,0,M$74/NFM_fec!M$74)</f>
        <v>8.8641788078728939E-2</v>
      </c>
      <c r="N245" s="306">
        <f>IF(N$74=0,0,N$74/NFM_fec!N$74)</f>
        <v>9.0283795312447207E-2</v>
      </c>
      <c r="O245" s="306">
        <f>IF(O$74=0,0,O$74/NFM_fec!O$74)</f>
        <v>9.0283795312447193E-2</v>
      </c>
      <c r="P245" s="306">
        <f>IF(P$74=0,0,P$74/NFM_fec!P$74)</f>
        <v>9.0283795312447235E-2</v>
      </c>
      <c r="Q245" s="306">
        <f>IF(Q$74=0,0,Q$74/NFM_fec!Q$74)</f>
        <v>9.2492956447703167E-2</v>
      </c>
      <c r="R245" s="306">
        <f>IF(R$74=0,0,R$74/NFM_fec!R$74)</f>
        <v>9.2492956447703126E-2</v>
      </c>
      <c r="S245" s="306">
        <f>IF(S$74=0,0,S$74/NFM_fec!S$74)</f>
        <v>9.6686838232525357E-2</v>
      </c>
      <c r="T245" s="306">
        <f>IF(T$74=0,0,T$74/NFM_fec!T$74)</f>
        <v>9.6686838232525385E-2</v>
      </c>
      <c r="U245" s="306">
        <f>IF(U$74=0,0,U$74/NFM_fec!U$74)</f>
        <v>9.8705896952579864E-2</v>
      </c>
      <c r="V245" s="306">
        <f>IF(V$74=0,0,V$74/NFM_fec!V$74)</f>
        <v>9.8705896952579877E-2</v>
      </c>
      <c r="W245" s="306">
        <f>IF(W$74=0,0,W$74/NFM_fec!W$74)</f>
        <v>0.10088641611072081</v>
      </c>
      <c r="X245" s="306">
        <f>IF(X$74=0,0,X$74/NFM_fec!X$74)</f>
        <v>0.10088641611072086</v>
      </c>
      <c r="Y245" s="306">
        <f>IF(Y$74=0,0,Y$74/NFM_fec!Y$74)</f>
        <v>0.10511559205026787</v>
      </c>
      <c r="DA245" s="77"/>
    </row>
    <row r="246" spans="1:105" ht="12" customHeight="1" x14ac:dyDescent="0.25">
      <c r="A246" s="173" t="s">
        <v>93</v>
      </c>
      <c r="B246" s="306">
        <f>IF(B$75=0,0,B$75/NFM_fec!B$75)</f>
        <v>0.47843550509596938</v>
      </c>
      <c r="C246" s="306">
        <f>IF(C$75=0,0,C$75/NFM_fec!C$75)</f>
        <v>0.4784355050959696</v>
      </c>
      <c r="D246" s="306">
        <f>IF(D$75=0,0,D$75/NFM_fec!D$75)</f>
        <v>0.47843550509596944</v>
      </c>
      <c r="E246" s="306">
        <f>IF(E$75=0,0,E$75/NFM_fec!E$75)</f>
        <v>0.47843550509596922</v>
      </c>
      <c r="F246" s="306">
        <f>IF(F$75=0,0,F$75/NFM_fec!F$75)</f>
        <v>0.47843550509596955</v>
      </c>
      <c r="G246" s="306">
        <f>IF(G$75=0,0,G$75/NFM_fec!G$75)</f>
        <v>0.47843550509596927</v>
      </c>
      <c r="H246" s="306">
        <f>IF(H$75=0,0,H$75/NFM_fec!H$75)</f>
        <v>0.47843550509596933</v>
      </c>
      <c r="I246" s="306">
        <f>IF(I$75=0,0,I$75/NFM_fec!I$75)</f>
        <v>0.47843550509596933</v>
      </c>
      <c r="J246" s="306">
        <f>IF(J$75=0,0,J$75/NFM_fec!J$75)</f>
        <v>0.47843550509596933</v>
      </c>
      <c r="K246" s="306">
        <f>IF(K$75=0,0,K$75/NFM_fec!K$75)</f>
        <v>0.47843550509596933</v>
      </c>
      <c r="L246" s="306">
        <f>IF(L$75=0,0,L$75/NFM_fec!L$75)</f>
        <v>0.47843550509596944</v>
      </c>
      <c r="M246" s="306">
        <f>IF(M$75=0,0,M$75/NFM_fec!M$75)</f>
        <v>0.48751638186632801</v>
      </c>
      <c r="N246" s="306">
        <f>IF(N$75=0,0,N$75/NFM_fec!N$75)</f>
        <v>0.49654717245540869</v>
      </c>
      <c r="O246" s="306">
        <f>IF(O$75=0,0,O$75/NFM_fec!O$75)</f>
        <v>0.49654717245540875</v>
      </c>
      <c r="P246" s="306">
        <f>IF(P$75=0,0,P$75/NFM_fec!P$75)</f>
        <v>0.49654717245540875</v>
      </c>
      <c r="Q246" s="306">
        <f>IF(Q$75=0,0,Q$75/NFM_fec!Q$75)</f>
        <v>0.50869722342982204</v>
      </c>
      <c r="R246" s="306">
        <f>IF(R$75=0,0,R$75/NFM_fec!R$75)</f>
        <v>0.50869722342982193</v>
      </c>
      <c r="S246" s="306">
        <f>IF(S$75=0,0,S$75/NFM_fec!S$75)</f>
        <v>0.53176293676917474</v>
      </c>
      <c r="T246" s="306">
        <f>IF(T$75=0,0,T$75/NFM_fec!T$75)</f>
        <v>0.53176293676917474</v>
      </c>
      <c r="U246" s="306">
        <f>IF(U$75=0,0,U$75/NFM_fec!U$75)</f>
        <v>0.54286745331054231</v>
      </c>
      <c r="V246" s="306">
        <f>IF(V$75=0,0,V$75/NFM_fec!V$75)</f>
        <v>0.54286745331054231</v>
      </c>
      <c r="W246" s="306">
        <f>IF(W$75=0,0,W$75/NFM_fec!W$75)</f>
        <v>0.55485997775762275</v>
      </c>
      <c r="X246" s="306">
        <f>IF(X$75=0,0,X$75/NFM_fec!X$75)</f>
        <v>0.55485997775762286</v>
      </c>
      <c r="Y246" s="306">
        <f>IF(Y$75=0,0,Y$75/NFM_fec!Y$75)</f>
        <v>0.57598998189759365</v>
      </c>
      <c r="DA246" s="77"/>
    </row>
    <row r="247" spans="1:105" ht="12" customHeight="1" x14ac:dyDescent="0.25">
      <c r="A247" s="173" t="s">
        <v>94</v>
      </c>
      <c r="B247" s="306">
        <f>IF(B$76=0,0,B$76/NFM_fec!B$76)</f>
        <v>0.33204599464335904</v>
      </c>
      <c r="C247" s="306">
        <f>IF(C$76=0,0,C$76/NFM_fec!C$76)</f>
        <v>0.33204599464335893</v>
      </c>
      <c r="D247" s="306">
        <f>IF(D$76=0,0,D$76/NFM_fec!D$76)</f>
        <v>0.33204599464335904</v>
      </c>
      <c r="E247" s="306">
        <f>IF(E$76=0,0,E$76/NFM_fec!E$76)</f>
        <v>0.33204599464335904</v>
      </c>
      <c r="F247" s="306">
        <f>IF(F$76=0,0,F$76/NFM_fec!F$76)</f>
        <v>0.33204599464335888</v>
      </c>
      <c r="G247" s="306">
        <f>IF(G$76=0,0,G$76/NFM_fec!G$76)</f>
        <v>0.33204599464335893</v>
      </c>
      <c r="H247" s="306">
        <f>IF(H$76=0,0,H$76/NFM_fec!H$76)</f>
        <v>0.33204599464335899</v>
      </c>
      <c r="I247" s="306">
        <f>IF(I$76=0,0,I$76/NFM_fec!I$76)</f>
        <v>0.33204599464335888</v>
      </c>
      <c r="J247" s="306">
        <f>IF(J$76=0,0,J$76/NFM_fec!J$76)</f>
        <v>0.33204599464335888</v>
      </c>
      <c r="K247" s="306">
        <f>IF(K$76=0,0,K$76/NFM_fec!K$76)</f>
        <v>0.33204599464335888</v>
      </c>
      <c r="L247" s="306">
        <f>IF(L$76=0,0,L$76/NFM_fec!L$76)</f>
        <v>0.33204599464335899</v>
      </c>
      <c r="M247" s="306">
        <f>IF(M$76=0,0,M$76/NFM_fec!M$76)</f>
        <v>0.33834834621913235</v>
      </c>
      <c r="N247" s="306">
        <f>IF(N$76=0,0,N$76/NFM_fec!N$76)</f>
        <v>0.34461593675459162</v>
      </c>
      <c r="O247" s="306">
        <f>IF(O$76=0,0,O$76/NFM_fec!O$76)</f>
        <v>0.34461593675459157</v>
      </c>
      <c r="P247" s="306">
        <f>IF(P$76=0,0,P$76/NFM_fec!P$76)</f>
        <v>0.34461593675459173</v>
      </c>
      <c r="Q247" s="306">
        <f>IF(Q$76=0,0,Q$76/NFM_fec!Q$76)</f>
        <v>0.35304837063083033</v>
      </c>
      <c r="R247" s="306">
        <f>IF(R$76=0,0,R$76/NFM_fec!R$76)</f>
        <v>0.35304837063083033</v>
      </c>
      <c r="S247" s="306">
        <f>IF(S$76=0,0,S$76/NFM_fec!S$76)</f>
        <v>0.36905654236212276</v>
      </c>
      <c r="T247" s="306">
        <f>IF(T$76=0,0,T$76/NFM_fec!T$76)</f>
        <v>0.36905654236212276</v>
      </c>
      <c r="U247" s="306">
        <f>IF(U$76=0,0,U$76/NFM_fec!U$76)</f>
        <v>0.37676334965534902</v>
      </c>
      <c r="V247" s="306">
        <f>IF(V$76=0,0,V$76/NFM_fec!V$76)</f>
        <v>0.37676334965534913</v>
      </c>
      <c r="W247" s="306">
        <f>IF(W$76=0,0,W$76/NFM_fec!W$76)</f>
        <v>0.38508645625153881</v>
      </c>
      <c r="X247" s="306">
        <f>IF(X$76=0,0,X$76/NFM_fec!X$76)</f>
        <v>0.38508645625153887</v>
      </c>
      <c r="Y247" s="306">
        <f>IF(Y$76=0,0,Y$76/NFM_fec!Y$76)</f>
        <v>0.40122934682302175</v>
      </c>
      <c r="DA247" s="77"/>
    </row>
    <row r="248" spans="1:105" ht="12" customHeight="1" x14ac:dyDescent="0.25">
      <c r="A248" s="56" t="s">
        <v>95</v>
      </c>
      <c r="B248" s="307">
        <f>IF(B$77=0,0,B$77/NFM_fec!B$77)</f>
        <v>0.53365989841197847</v>
      </c>
      <c r="C248" s="307">
        <f>IF(C$77=0,0,C$77/NFM_fec!C$77)</f>
        <v>0.54096234680697564</v>
      </c>
      <c r="D248" s="307">
        <f>IF(D$77=0,0,D$77/NFM_fec!D$77)</f>
        <v>0.5449484877371461</v>
      </c>
      <c r="E248" s="307">
        <f>IF(E$77=0,0,E$77/NFM_fec!E$77)</f>
        <v>0.55491633218826453</v>
      </c>
      <c r="F248" s="307">
        <f>IF(F$77=0,0,F$77/NFM_fec!F$77)</f>
        <v>0.55404708514454848</v>
      </c>
      <c r="G248" s="307">
        <f>IF(G$77=0,0,G$77/NFM_fec!G$77)</f>
        <v>0.54562585078940329</v>
      </c>
      <c r="H248" s="307">
        <f>IF(H$77=0,0,H$77/NFM_fec!H$77)</f>
        <v>0.5530966290317636</v>
      </c>
      <c r="I248" s="307">
        <f>IF(I$77=0,0,I$77/NFM_fec!I$77)</f>
        <v>0.5590838521673589</v>
      </c>
      <c r="J248" s="307">
        <f>IF(J$77=0,0,J$77/NFM_fec!J$77)</f>
        <v>0.55351682129064605</v>
      </c>
      <c r="K248" s="307">
        <f>IF(K$77=0,0,K$77/NFM_fec!K$77)</f>
        <v>0.53282058405849009</v>
      </c>
      <c r="L248" s="307">
        <f>IF(L$77=0,0,L$77/NFM_fec!L$77)</f>
        <v>0.55793663925528658</v>
      </c>
      <c r="M248" s="307">
        <f>IF(M$77=0,0,M$77/NFM_fec!M$77)</f>
        <v>0.56389450488365134</v>
      </c>
      <c r="N248" s="307">
        <f>IF(N$77=0,0,N$77/NFM_fec!N$77)</f>
        <v>0.56795997151380351</v>
      </c>
      <c r="O248" s="307">
        <f>IF(O$77=0,0,O$77/NFM_fec!O$77)</f>
        <v>0.56752288382805938</v>
      </c>
      <c r="P248" s="307">
        <f>IF(P$77=0,0,P$77/NFM_fec!P$77)</f>
        <v>0.57146983213970548</v>
      </c>
      <c r="Q248" s="307">
        <f>IF(Q$77=0,0,Q$77/NFM_fec!Q$77)</f>
        <v>0.58090730410601144</v>
      </c>
      <c r="R248" s="307">
        <f>IF(R$77=0,0,R$77/NFM_fec!R$77)</f>
        <v>0.57947077219651899</v>
      </c>
      <c r="S248" s="307">
        <f>IF(S$77=0,0,S$77/NFM_fec!S$77)</f>
        <v>0.60522288202462349</v>
      </c>
      <c r="T248" s="307">
        <f>IF(T$77=0,0,T$77/NFM_fec!T$77)</f>
        <v>0.59441105385736415</v>
      </c>
      <c r="U248" s="307">
        <f>IF(U$77=0,0,U$77/NFM_fec!U$77)</f>
        <v>0.61145531152079236</v>
      </c>
      <c r="V248" s="307">
        <f>IF(V$77=0,0,V$77/NFM_fec!V$77)</f>
        <v>0.61978986426186988</v>
      </c>
      <c r="W248" s="307">
        <f>IF(W$77=0,0,W$77/NFM_fec!W$77)</f>
        <v>0.6219350240757261</v>
      </c>
      <c r="X248" s="307">
        <f>IF(X$77=0,0,X$77/NFM_fec!X$77)</f>
        <v>0.62571257424076343</v>
      </c>
      <c r="Y248" s="307">
        <f>IF(Y$77=0,0,Y$77/NFM_fec!Y$77)</f>
        <v>0.68457412797285688</v>
      </c>
      <c r="DA248" s="78"/>
    </row>
    <row r="249" spans="1:105" ht="12" customHeight="1" x14ac:dyDescent="0.25">
      <c r="A249" s="174" t="s">
        <v>558</v>
      </c>
      <c r="B249" s="308">
        <f>IF(B$83=0,0,B$83/NFM_fec!B$83)</f>
        <v>0.3453651452124557</v>
      </c>
      <c r="C249" s="308">
        <f>IF(C$83=0,0,C$83/NFM_fec!C$83)</f>
        <v>0.35902229316370798</v>
      </c>
      <c r="D249" s="308">
        <f>IF(D$83=0,0,D$83/NFM_fec!D$83)</f>
        <v>0.36220943390302973</v>
      </c>
      <c r="E249" s="308">
        <f>IF(E$83=0,0,E$83/NFM_fec!E$83)</f>
        <v>0.36917420987598121</v>
      </c>
      <c r="F249" s="308">
        <f>IF(F$83=0,0,F$83/NFM_fec!F$83)</f>
        <v>0.3684787181894002</v>
      </c>
      <c r="G249" s="308">
        <f>IF(G$83=0,0,G$83/NFM_fec!G$83)</f>
        <v>0.36191776394352709</v>
      </c>
      <c r="H249" s="308">
        <f>IF(H$83=0,0,H$83/NFM_fec!H$83)</f>
        <v>0.36745412452299681</v>
      </c>
      <c r="I249" s="308">
        <f>IF(I$83=0,0,I$83/NFM_fec!I$83)</f>
        <v>0.37199294593031085</v>
      </c>
      <c r="J249" s="308">
        <f>IF(J$83=0,0,J$83/NFM_fec!J$83)</f>
        <v>0.36812961794867693</v>
      </c>
      <c r="K249" s="308">
        <f>IF(K$83=0,0,K$83/NFM_fec!K$83)</f>
        <v>0.35559366080047566</v>
      </c>
      <c r="L249" s="308">
        <f>IF(L$83=0,0,L$83/NFM_fec!L$83)</f>
        <v>0.37406352957631006</v>
      </c>
      <c r="M249" s="308">
        <f>IF(M$83=0,0,M$83/NFM_fec!M$83)</f>
        <v>0.3792107307474421</v>
      </c>
      <c r="N249" s="308">
        <f>IF(N$83=0,0,N$83/NFM_fec!N$83)</f>
        <v>0.38207309377447646</v>
      </c>
      <c r="O249" s="308">
        <f>IF(O$83=0,0,O$83/NFM_fec!O$83)</f>
        <v>0.38130338989906964</v>
      </c>
      <c r="P249" s="308">
        <f>IF(P$83=0,0,P$83/NFM_fec!P$83)</f>
        <v>0.38467767996483482</v>
      </c>
      <c r="Q249" s="308">
        <f>IF(Q$83=0,0,Q$83/NFM_fec!Q$83)</f>
        <v>0.39133767222448285</v>
      </c>
      <c r="R249" s="308">
        <f>IF(R$83=0,0,R$83/NFM_fec!R$83)</f>
        <v>0.39034679304755104</v>
      </c>
      <c r="S249" s="308">
        <f>IF(S$83=0,0,S$83/NFM_fec!S$83)</f>
        <v>0.4077115091609721</v>
      </c>
      <c r="T249" s="308">
        <f>IF(T$83=0,0,T$83/NFM_fec!T$83)</f>
        <v>0.40052785600148483</v>
      </c>
      <c r="U249" s="308">
        <f>IF(U$83=0,0,U$83/NFM_fec!U$83)</f>
        <v>0.41208649520383689</v>
      </c>
      <c r="V249" s="308">
        <f>IF(V$83=0,0,V$83/NFM_fec!V$83)</f>
        <v>0.41803535693322963</v>
      </c>
      <c r="W249" s="308">
        <f>IF(W$83=0,0,W$83/NFM_fec!W$83)</f>
        <v>0.41960276245730382</v>
      </c>
      <c r="X249" s="308">
        <f>IF(X$83=0,0,X$83/NFM_fec!X$83)</f>
        <v>0.42199460421423229</v>
      </c>
      <c r="Y249" s="308">
        <f>IF(Y$83=0,0,Y$83/NFM_fec!Y$83)</f>
        <v>0.46145677652292921</v>
      </c>
      <c r="DA249" s="79"/>
    </row>
    <row r="250" spans="1:105" ht="12" customHeight="1" x14ac:dyDescent="0.25">
      <c r="A250" s="174" t="s">
        <v>517</v>
      </c>
      <c r="B250" s="308">
        <f>IF(B$90=0,0,B$90/NFM_fec!B$90)</f>
        <v>0.35552294360105752</v>
      </c>
      <c r="C250" s="308">
        <f>IF(C$90=0,0,C$90/NFM_fec!C$90)</f>
        <v>0.3695817723744052</v>
      </c>
      <c r="D250" s="308">
        <f>IF(D$90=0,0,D$90/NFM_fec!D$90)</f>
        <v>0.37286265254723655</v>
      </c>
      <c r="E250" s="308">
        <f>IF(E$90=0,0,E$90/NFM_fec!E$90)</f>
        <v>0.38003227487233371</v>
      </c>
      <c r="F250" s="308">
        <f>IF(F$90=0,0,F$90/NFM_fec!F$90)</f>
        <v>0.37931632754791195</v>
      </c>
      <c r="G250" s="308">
        <f>IF(G$90=0,0,G$90/NFM_fec!G$90)</f>
        <v>0.37256240405951319</v>
      </c>
      <c r="H250" s="308">
        <f>IF(H$90=0,0,H$90/NFM_fec!H$90)</f>
        <v>0.37826159877367305</v>
      </c>
      <c r="I250" s="308">
        <f>IF(I$90=0,0,I$90/NFM_fec!I$90)</f>
        <v>0.38293391492826107</v>
      </c>
      <c r="J250" s="308">
        <f>IF(J$90=0,0,J$90/NFM_fec!J$90)</f>
        <v>0.37895695965304971</v>
      </c>
      <c r="K250" s="308">
        <f>IF(K$90=0,0,K$90/NFM_fec!K$90)</f>
        <v>0.36605229788284249</v>
      </c>
      <c r="L250" s="308">
        <f>IF(L$90=0,0,L$90/NFM_fec!L$90)</f>
        <v>0.38506539809326029</v>
      </c>
      <c r="M250" s="308">
        <f>IF(M$90=0,0,M$90/NFM_fec!M$90)</f>
        <v>0.39036398753413165</v>
      </c>
      <c r="N250" s="308">
        <f>IF(N$90=0,0,N$90/NFM_fec!N$90)</f>
        <v>0.39331053770901975</v>
      </c>
      <c r="O250" s="308">
        <f>IF(O$90=0,0,O$90/NFM_fec!O$90)</f>
        <v>0.39251819548433653</v>
      </c>
      <c r="P250" s="308">
        <f>IF(P$90=0,0,P$90/NFM_fec!P$90)</f>
        <v>0.39599172937556532</v>
      </c>
      <c r="Q250" s="308">
        <f>IF(Q$90=0,0,Q$90/NFM_fec!Q$90)</f>
        <v>0.40284760376049705</v>
      </c>
      <c r="R250" s="308">
        <f>IF(R$90=0,0,R$90/NFM_fec!R$90)</f>
        <v>0.40182758107836131</v>
      </c>
      <c r="S250" s="308">
        <f>IF(S$90=0,0,S$90/NFM_fec!S$90)</f>
        <v>0.41970302413629479</v>
      </c>
      <c r="T250" s="308">
        <f>IF(T$90=0,0,T$90/NFM_fec!T$90)</f>
        <v>0.41230808706035199</v>
      </c>
      <c r="U250" s="308">
        <f>IF(U$90=0,0,U$90/NFM_fec!U$90)</f>
        <v>0.42420668623924407</v>
      </c>
      <c r="V250" s="308">
        <f>IF(V$90=0,0,V$90/NFM_fec!V$90)</f>
        <v>0.4303305144900893</v>
      </c>
      <c r="W250" s="308">
        <f>IF(W$90=0,0,W$90/NFM_fec!W$90)</f>
        <v>0.43194402017663619</v>
      </c>
      <c r="X250" s="308">
        <f>IF(X$90=0,0,X$90/NFM_fec!X$90)</f>
        <v>0.43440621022053327</v>
      </c>
      <c r="Y250" s="308">
        <f>IF(Y$90=0,0,Y$90/NFM_fec!Y$90)</f>
        <v>0.47502903465595625</v>
      </c>
      <c r="DA250" s="79"/>
    </row>
    <row r="251" spans="1:105" ht="12" customHeight="1" x14ac:dyDescent="0.25">
      <c r="A251" s="41" t="s">
        <v>527</v>
      </c>
      <c r="B251" s="309">
        <f>IF(B$97=0,0,B$97/NFM_fec!B$97)</f>
        <v>0.38493232610076844</v>
      </c>
      <c r="C251" s="309">
        <f>IF(C$97=0,0,C$97/NFM_fec!C$97)</f>
        <v>0.39169628584520444</v>
      </c>
      <c r="D251" s="309">
        <f>IF(D$97=0,0,D$97/NFM_fec!D$97)</f>
        <v>0.38152994263061235</v>
      </c>
      <c r="E251" s="309">
        <f>IF(E$97=0,0,E$97/NFM_fec!E$97)</f>
        <v>0.39531228190514334</v>
      </c>
      <c r="F251" s="309">
        <f>IF(F$97=0,0,F$97/NFM_fec!F$97)</f>
        <v>0.39521457627695938</v>
      </c>
      <c r="G251" s="309">
        <f>IF(G$97=0,0,G$97/NFM_fec!G$97)</f>
        <v>0.37319018702075596</v>
      </c>
      <c r="H251" s="309">
        <f>IF(H$97=0,0,H$97/NFM_fec!H$97)</f>
        <v>0.39375145120765204</v>
      </c>
      <c r="I251" s="309">
        <f>IF(I$97=0,0,I$97/NFM_fec!I$97)</f>
        <v>0.39619840459689848</v>
      </c>
      <c r="J251" s="309">
        <f>IF(J$97=0,0,J$97/NFM_fec!J$97)</f>
        <v>0.39454248907943179</v>
      </c>
      <c r="K251" s="309">
        <f>IF(K$97=0,0,K$97/NFM_fec!K$97)</f>
        <v>0.3908443949944741</v>
      </c>
      <c r="L251" s="309">
        <f>IF(L$97=0,0,L$97/NFM_fec!L$97)</f>
        <v>0.39905956389718739</v>
      </c>
      <c r="M251" s="309">
        <f>IF(M$97=0,0,M$97/NFM_fec!M$97)</f>
        <v>0.40952972801071741</v>
      </c>
      <c r="N251" s="309">
        <f>IF(N$97=0,0,N$97/NFM_fec!N$97)</f>
        <v>0.41438618831135154</v>
      </c>
      <c r="O251" s="309">
        <f>IF(O$97=0,0,O$97/NFM_fec!O$97)</f>
        <v>0.41188457547307977</v>
      </c>
      <c r="P251" s="309">
        <f>IF(P$97=0,0,P$97/NFM_fec!P$97)</f>
        <v>0.41389050470266919</v>
      </c>
      <c r="Q251" s="309">
        <f>IF(Q$97=0,0,Q$97/NFM_fec!Q$97)</f>
        <v>0.42371601044705931</v>
      </c>
      <c r="R251" s="309">
        <f>IF(R$97=0,0,R$97/NFM_fec!R$97)</f>
        <v>0.42302428563828465</v>
      </c>
      <c r="S251" s="309">
        <f>IF(S$97=0,0,S$97/NFM_fec!S$97)</f>
        <v>0.44168140577979853</v>
      </c>
      <c r="T251" s="309">
        <f>IF(T$97=0,0,T$97/NFM_fec!T$97)</f>
        <v>0.43943046103954764</v>
      </c>
      <c r="U251" s="309">
        <f>IF(U$97=0,0,U$97/NFM_fec!U$97)</f>
        <v>0.45250726492605009</v>
      </c>
      <c r="V251" s="309">
        <f>IF(V$97=0,0,V$97/NFM_fec!V$97)</f>
        <v>0.45121627011906418</v>
      </c>
      <c r="W251" s="309">
        <f>IF(W$97=0,0,W$97/NFM_fec!W$97)</f>
        <v>0.46232828810778615</v>
      </c>
      <c r="X251" s="309">
        <f>IF(X$97=0,0,X$97/NFM_fec!X$97)</f>
        <v>0.46149619419560783</v>
      </c>
      <c r="Y251" s="309">
        <f>IF(Y$97=0,0,Y$97/NFM_fec!Y$97)</f>
        <v>0.48932481476942663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304">
        <f>IF(B$115=0,0,B$115/NFM_fec!B$115)</f>
        <v>0.33135751510212125</v>
      </c>
      <c r="C253" s="304">
        <f>IF(C$115=0,0,C$115/NFM_fec!C$115)</f>
        <v>0.34266090884573575</v>
      </c>
      <c r="D253" s="304">
        <f>IF(D$115=0,0,D$115/NFM_fec!D$115)</f>
        <v>0.33618051519847514</v>
      </c>
      <c r="E253" s="304">
        <f>IF(E$115=0,0,E$115/NFM_fec!E$115)</f>
        <v>0.35068532512394163</v>
      </c>
      <c r="F253" s="304">
        <f>IF(F$115=0,0,F$115/NFM_fec!F$115)</f>
        <v>0.35020107572220815</v>
      </c>
      <c r="G253" s="304">
        <f>IF(G$115=0,0,G$115/NFM_fec!G$115)</f>
        <v>0.33460530615724671</v>
      </c>
      <c r="H253" s="304">
        <f>IF(H$115=0,0,H$115/NFM_fec!H$115)</f>
        <v>0.34855148505945843</v>
      </c>
      <c r="I253" s="304">
        <f>IF(I$115=0,0,I$115/NFM_fec!I$115)</f>
        <v>0.35244339462341212</v>
      </c>
      <c r="J253" s="304">
        <f>IF(J$115=0,0,J$115/NFM_fec!J$115)</f>
        <v>0.34913369047634191</v>
      </c>
      <c r="K253" s="304">
        <f>IF(K$115=0,0,K$115/NFM_fec!K$115)</f>
        <v>0.33966733406723026</v>
      </c>
      <c r="L253" s="304">
        <f>IF(L$115=0,0,L$115/NFM_fec!L$115)</f>
        <v>0.35457017924123924</v>
      </c>
      <c r="M253" s="304">
        <f>IF(M$115=0,0,M$115/NFM_fec!M$115)</f>
        <v>0.35388102270733707</v>
      </c>
      <c r="N253" s="304">
        <f>IF(N$115=0,0,N$115/NFM_fec!N$115)</f>
        <v>0.35058984941373328</v>
      </c>
      <c r="O253" s="304">
        <f>IF(O$115=0,0,O$115/NFM_fec!O$115)</f>
        <v>0.34929248328622609</v>
      </c>
      <c r="P253" s="304">
        <f>IF(P$115=0,0,P$115/NFM_fec!P$115)</f>
        <v>0.36461795026328037</v>
      </c>
      <c r="Q253" s="304">
        <f>IF(Q$115=0,0,Q$115/NFM_fec!Q$115)</f>
        <v>0.36323870445748924</v>
      </c>
      <c r="R253" s="304">
        <f>IF(R$115=0,0,R$115/NFM_fec!R$115)</f>
        <v>0.36220645887476705</v>
      </c>
      <c r="S253" s="304">
        <f>IF(S$115=0,0,S$115/NFM_fec!S$115)</f>
        <v>0.38685090092132551</v>
      </c>
      <c r="T253" s="304">
        <f>IF(T$115=0,0,T$115/NFM_fec!T$115)</f>
        <v>0.38345501111287167</v>
      </c>
      <c r="U253" s="304">
        <f>IF(U$115=0,0,U$115/NFM_fec!U$115)</f>
        <v>0.39823175160287699</v>
      </c>
      <c r="V253" s="304">
        <f>IF(V$115=0,0,V$115/NFM_fec!V$115)</f>
        <v>0.40343307034463605</v>
      </c>
      <c r="W253" s="304">
        <f>IF(W$115=0,0,W$115/NFM_fec!W$115)</f>
        <v>0.40938358114272499</v>
      </c>
      <c r="X253" s="304">
        <f>IF(X$115=0,0,X$115/NFM_fec!X$115)</f>
        <v>0.41098226939434906</v>
      </c>
      <c r="Y253" s="304">
        <f>IF(Y$115=0,0,Y$115/NFM_fec!Y$115)</f>
        <v>0.44632940912772928</v>
      </c>
      <c r="DA253" s="111"/>
    </row>
    <row r="254" spans="1:105" ht="12" customHeight="1" x14ac:dyDescent="0.25">
      <c r="A254" s="55" t="s">
        <v>91</v>
      </c>
      <c r="B254" s="305">
        <f>IF(B$116=0,0,B$116/NFM_fec!B$116)</f>
        <v>0.38658866897895644</v>
      </c>
      <c r="C254" s="305">
        <f>IF(C$116=0,0,C$116/NFM_fec!C$116)</f>
        <v>0.38658866897895655</v>
      </c>
      <c r="D254" s="305">
        <f>IF(D$116=0,0,D$116/NFM_fec!D$116)</f>
        <v>0.3865886689789565</v>
      </c>
      <c r="E254" s="305">
        <f>IF(E$116=0,0,E$116/NFM_fec!E$116)</f>
        <v>0.38658866897895655</v>
      </c>
      <c r="F254" s="305">
        <f>IF(F$116=0,0,F$116/NFM_fec!F$116)</f>
        <v>0.38658866897895661</v>
      </c>
      <c r="G254" s="305">
        <f>IF(G$116=0,0,G$116/NFM_fec!G$116)</f>
        <v>0.38658866897895655</v>
      </c>
      <c r="H254" s="305">
        <f>IF(H$116=0,0,H$116/NFM_fec!H$116)</f>
        <v>0.3865886689789565</v>
      </c>
      <c r="I254" s="305">
        <f>IF(I$116=0,0,I$116/NFM_fec!I$116)</f>
        <v>0.38658866897895666</v>
      </c>
      <c r="J254" s="305">
        <f>IF(J$116=0,0,J$116/NFM_fec!J$116)</f>
        <v>0.38658866897895666</v>
      </c>
      <c r="K254" s="305">
        <f>IF(K$116=0,0,K$116/NFM_fec!K$116)</f>
        <v>0.3865886689789565</v>
      </c>
      <c r="L254" s="305">
        <f>IF(L$116=0,0,L$116/NFM_fec!L$116)</f>
        <v>0.38658866897895666</v>
      </c>
      <c r="M254" s="305">
        <f>IF(M$116=0,0,M$116/NFM_fec!M$116)</f>
        <v>0.38658866897895644</v>
      </c>
      <c r="N254" s="305">
        <f>IF(N$116=0,0,N$116/NFM_fec!N$116)</f>
        <v>0.38658866897895644</v>
      </c>
      <c r="O254" s="305">
        <f>IF(O$116=0,0,O$116/NFM_fec!O$116)</f>
        <v>0.38658866897895661</v>
      </c>
      <c r="P254" s="305">
        <f>IF(P$116=0,0,P$116/NFM_fec!P$116)</f>
        <v>0.40037176541372638</v>
      </c>
      <c r="Q254" s="305">
        <f>IF(Q$116=0,0,Q$116/NFM_fec!Q$116)</f>
        <v>0.40037176541372649</v>
      </c>
      <c r="R254" s="305">
        <f>IF(R$116=0,0,R$116/NFM_fec!R$116)</f>
        <v>0.40037176541372638</v>
      </c>
      <c r="S254" s="305">
        <f>IF(S$116=0,0,S$116/NFM_fec!S$116)</f>
        <v>0.41533458887235369</v>
      </c>
      <c r="T254" s="305">
        <f>IF(T$116=0,0,T$116/NFM_fec!T$116)</f>
        <v>0.42880112998511832</v>
      </c>
      <c r="U254" s="305">
        <f>IF(U$116=0,0,U$116/NFM_fec!U$116)</f>
        <v>0.44092101698660657</v>
      </c>
      <c r="V254" s="305">
        <f>IF(V$116=0,0,V$116/NFM_fec!V$116)</f>
        <v>0.44328879163246404</v>
      </c>
      <c r="W254" s="305">
        <f>IF(W$116=0,0,W$116/NFM_fec!W$116)</f>
        <v>0.45395991246921763</v>
      </c>
      <c r="X254" s="305">
        <f>IF(X$116=0,0,X$116/NFM_fec!X$116)</f>
        <v>0.45655850985251556</v>
      </c>
      <c r="Y254" s="305">
        <f>IF(Y$116=0,0,Y$116/NFM_fec!Y$116)</f>
        <v>0.46590265886726412</v>
      </c>
      <c r="DA254" s="76"/>
    </row>
    <row r="255" spans="1:105" ht="12" customHeight="1" x14ac:dyDescent="0.25">
      <c r="A255" s="173" t="s">
        <v>92</v>
      </c>
      <c r="B255" s="306">
        <f>IF(B$117=0,0,B$117/NFM_fec!B$117)</f>
        <v>0.10032626071277947</v>
      </c>
      <c r="C255" s="306">
        <f>IF(C$117=0,0,C$117/NFM_fec!C$117)</f>
        <v>0.10032626071277952</v>
      </c>
      <c r="D255" s="306">
        <f>IF(D$117=0,0,D$117/NFM_fec!D$117)</f>
        <v>0.10032626071277952</v>
      </c>
      <c r="E255" s="306">
        <f>IF(E$117=0,0,E$117/NFM_fec!E$117)</f>
        <v>0.1003262607127795</v>
      </c>
      <c r="F255" s="306">
        <f>IF(F$117=0,0,F$117/NFM_fec!F$117)</f>
        <v>0.10032626071277949</v>
      </c>
      <c r="G255" s="306">
        <f>IF(G$117=0,0,G$117/NFM_fec!G$117)</f>
        <v>0.10032626071277949</v>
      </c>
      <c r="H255" s="306">
        <f>IF(H$117=0,0,H$117/NFM_fec!H$117)</f>
        <v>0.10032626071277952</v>
      </c>
      <c r="I255" s="306">
        <f>IF(I$117=0,0,I$117/NFM_fec!I$117)</f>
        <v>0.1003262607127795</v>
      </c>
      <c r="J255" s="306">
        <f>IF(J$117=0,0,J$117/NFM_fec!J$117)</f>
        <v>0.10032626071277953</v>
      </c>
      <c r="K255" s="306">
        <f>IF(K$117=0,0,K$117/NFM_fec!K$117)</f>
        <v>0.10032626071277952</v>
      </c>
      <c r="L255" s="306">
        <f>IF(L$117=0,0,L$117/NFM_fec!L$117)</f>
        <v>0.10032626071277949</v>
      </c>
      <c r="M255" s="306">
        <f>IF(M$117=0,0,M$117/NFM_fec!M$117)</f>
        <v>0.1003262607127795</v>
      </c>
      <c r="N255" s="306">
        <f>IF(N$117=0,0,N$117/NFM_fec!N$117)</f>
        <v>0.10032626071277949</v>
      </c>
      <c r="O255" s="306">
        <f>IF(O$117=0,0,O$117/NFM_fec!O$117)</f>
        <v>0.10032626071277947</v>
      </c>
      <c r="P255" s="306">
        <f>IF(P$117=0,0,P$117/NFM_fec!P$117)</f>
        <v>0.10390320602262605</v>
      </c>
      <c r="Q255" s="306">
        <f>IF(Q$117=0,0,Q$117/NFM_fec!Q$117)</f>
        <v>0.10390320602262607</v>
      </c>
      <c r="R255" s="306">
        <f>IF(R$117=0,0,R$117/NFM_fec!R$117)</f>
        <v>0.10390320602262602</v>
      </c>
      <c r="S255" s="306">
        <f>IF(S$117=0,0,S$117/NFM_fec!S$117)</f>
        <v>0.11028827157562088</v>
      </c>
      <c r="T255" s="306">
        <f>IF(T$117=0,0,T$117/NFM_fec!T$117)</f>
        <v>0.11171472203975587</v>
      </c>
      <c r="U255" s="306">
        <f>IF(U$117=0,0,U$117/NFM_fec!U$117)</f>
        <v>0.11504089604548767</v>
      </c>
      <c r="V255" s="306">
        <f>IF(V$117=0,0,V$117/NFM_fec!V$117)</f>
        <v>0.11504089604548766</v>
      </c>
      <c r="W255" s="306">
        <f>IF(W$117=0,0,W$117/NFM_fec!W$117)</f>
        <v>0.11848461107533108</v>
      </c>
      <c r="X255" s="306">
        <f>IF(X$117=0,0,X$117/NFM_fec!X$117)</f>
        <v>0.11848461107533109</v>
      </c>
      <c r="Y255" s="306">
        <f>IF(Y$117=0,0,Y$117/NFM_fec!Y$117)</f>
        <v>0.1234115361230554</v>
      </c>
      <c r="DA255" s="77"/>
    </row>
    <row r="256" spans="1:105" ht="12" customHeight="1" x14ac:dyDescent="0.25">
      <c r="A256" s="173" t="s">
        <v>93</v>
      </c>
      <c r="B256" s="306">
        <f>IF(B$118=0,0,B$118/NFM_fec!B$118)</f>
        <v>0.55138334072595752</v>
      </c>
      <c r="C256" s="306">
        <f>IF(C$118=0,0,C$118/NFM_fec!C$118)</f>
        <v>0.55138334072595774</v>
      </c>
      <c r="D256" s="306">
        <f>IF(D$118=0,0,D$118/NFM_fec!D$118)</f>
        <v>0.55138334072595763</v>
      </c>
      <c r="E256" s="306">
        <f>IF(E$118=0,0,E$118/NFM_fec!E$118)</f>
        <v>0.55138334072595774</v>
      </c>
      <c r="F256" s="306">
        <f>IF(F$118=0,0,F$118/NFM_fec!F$118)</f>
        <v>0.55138334072595774</v>
      </c>
      <c r="G256" s="306">
        <f>IF(G$118=0,0,G$118/NFM_fec!G$118)</f>
        <v>0.55138334072595818</v>
      </c>
      <c r="H256" s="306">
        <f>IF(H$118=0,0,H$118/NFM_fec!H$118)</f>
        <v>0.55138334072595785</v>
      </c>
      <c r="I256" s="306">
        <f>IF(I$118=0,0,I$118/NFM_fec!I$118)</f>
        <v>0.55138334072595785</v>
      </c>
      <c r="J256" s="306">
        <f>IF(J$118=0,0,J$118/NFM_fec!J$118)</f>
        <v>0.55138334072595774</v>
      </c>
      <c r="K256" s="306">
        <f>IF(K$118=0,0,K$118/NFM_fec!K$118)</f>
        <v>0.55138334072595763</v>
      </c>
      <c r="L256" s="306">
        <f>IF(L$118=0,0,L$118/NFM_fec!L$118)</f>
        <v>0.55138334072595774</v>
      </c>
      <c r="M256" s="306">
        <f>IF(M$118=0,0,M$118/NFM_fec!M$118)</f>
        <v>0.55138334072595785</v>
      </c>
      <c r="N256" s="306">
        <f>IF(N$118=0,0,N$118/NFM_fec!N$118)</f>
        <v>0.55138334072595774</v>
      </c>
      <c r="O256" s="306">
        <f>IF(O$118=0,0,O$118/NFM_fec!O$118)</f>
        <v>0.55138334072595774</v>
      </c>
      <c r="P256" s="306">
        <f>IF(P$118=0,0,P$118/NFM_fec!P$118)</f>
        <v>0.5710418831706281</v>
      </c>
      <c r="Q256" s="306">
        <f>IF(Q$118=0,0,Q$118/NFM_fec!Q$118)</f>
        <v>0.57104188317062798</v>
      </c>
      <c r="R256" s="306">
        <f>IF(R$118=0,0,R$118/NFM_fec!R$118)</f>
        <v>0.5710418831706281</v>
      </c>
      <c r="S256" s="306">
        <f>IF(S$118=0,0,S$118/NFM_fec!S$118)</f>
        <v>0.59055369676929836</v>
      </c>
      <c r="T256" s="306">
        <f>IF(T$118=0,0,T$118/NFM_fec!T$118)</f>
        <v>0.60811432900810147</v>
      </c>
      <c r="U256" s="306">
        <f>IF(U$118=0,0,U$118/NFM_fec!U$118)</f>
        <v>0.62391889802302436</v>
      </c>
      <c r="V256" s="306">
        <f>IF(V$118=0,0,V$118/NFM_fec!V$118)</f>
        <v>0.6322535409075476</v>
      </c>
      <c r="W256" s="306">
        <f>IF(W$118=0,0,W$118/NFM_fec!W$118)</f>
        <v>0.6456441887325256</v>
      </c>
      <c r="X256" s="306">
        <f>IF(X$118=0,0,X$118/NFM_fec!X$118)</f>
        <v>0.65117986273169359</v>
      </c>
      <c r="Y256" s="306">
        <f>IF(Y$118=0,0,Y$118/NFM_fec!Y$118)</f>
        <v>0.66267787837425729</v>
      </c>
      <c r="DA256" s="77"/>
    </row>
    <row r="257" spans="1:105" ht="12" customHeight="1" x14ac:dyDescent="0.25">
      <c r="A257" s="173" t="s">
        <v>94</v>
      </c>
      <c r="B257" s="306">
        <f>IF(B$119=0,0,B$119/NFM_fec!B$119)</f>
        <v>0.38304906288718904</v>
      </c>
      <c r="C257" s="306">
        <f>IF(C$119=0,0,C$119/NFM_fec!C$119)</f>
        <v>0.38304906288718882</v>
      </c>
      <c r="D257" s="306">
        <f>IF(D$119=0,0,D$119/NFM_fec!D$119)</f>
        <v>0.38304906288718904</v>
      </c>
      <c r="E257" s="306">
        <f>IF(E$119=0,0,E$119/NFM_fec!E$119)</f>
        <v>0.38304906288718904</v>
      </c>
      <c r="F257" s="306">
        <f>IF(F$119=0,0,F$119/NFM_fec!F$119)</f>
        <v>0.38304906288718915</v>
      </c>
      <c r="G257" s="306">
        <f>IF(G$119=0,0,G$119/NFM_fec!G$119)</f>
        <v>0.3830490628871891</v>
      </c>
      <c r="H257" s="306">
        <f>IF(H$119=0,0,H$119/NFM_fec!H$119)</f>
        <v>0.38304906288718915</v>
      </c>
      <c r="I257" s="306">
        <f>IF(I$119=0,0,I$119/NFM_fec!I$119)</f>
        <v>0.38304906288718904</v>
      </c>
      <c r="J257" s="306">
        <f>IF(J$119=0,0,J$119/NFM_fec!J$119)</f>
        <v>0.3830490628871891</v>
      </c>
      <c r="K257" s="306">
        <f>IF(K$119=0,0,K$119/NFM_fec!K$119)</f>
        <v>0.38304906288718904</v>
      </c>
      <c r="L257" s="306">
        <f>IF(L$119=0,0,L$119/NFM_fec!L$119)</f>
        <v>0.38304906288718915</v>
      </c>
      <c r="M257" s="306">
        <f>IF(M$119=0,0,M$119/NFM_fec!M$119)</f>
        <v>0.38304906288718898</v>
      </c>
      <c r="N257" s="306">
        <f>IF(N$119=0,0,N$119/NFM_fec!N$119)</f>
        <v>0.3830490628871891</v>
      </c>
      <c r="O257" s="306">
        <f>IF(O$119=0,0,O$119/NFM_fec!O$119)</f>
        <v>0.38304906288718904</v>
      </c>
      <c r="P257" s="306">
        <f>IF(P$119=0,0,P$119/NFM_fec!P$119)</f>
        <v>0.39670596128249541</v>
      </c>
      <c r="Q257" s="306">
        <f>IF(Q$119=0,0,Q$119/NFM_fec!Q$119)</f>
        <v>0.3967059612824953</v>
      </c>
      <c r="R257" s="306">
        <f>IF(R$119=0,0,R$119/NFM_fec!R$119)</f>
        <v>0.39670596128249547</v>
      </c>
      <c r="S257" s="306">
        <f>IF(S$119=0,0,S$119/NFM_fec!S$119)</f>
        <v>0.42218758307947452</v>
      </c>
      <c r="T257" s="306">
        <f>IF(T$119=0,0,T$119/NFM_fec!T$119)</f>
        <v>0.42653059412370237</v>
      </c>
      <c r="U257" s="306">
        <f>IF(U$119=0,0,U$119/NFM_fec!U$119)</f>
        <v>0.4392300391826866</v>
      </c>
      <c r="V257" s="306">
        <f>IF(V$119=0,0,V$119/NFM_fec!V$119)</f>
        <v>0.43923003918268683</v>
      </c>
      <c r="W257" s="306">
        <f>IF(W$119=0,0,W$119/NFM_fec!W$119)</f>
        <v>0.45237825985452551</v>
      </c>
      <c r="X257" s="306">
        <f>IF(X$119=0,0,X$119/NFM_fec!X$119)</f>
        <v>0.45237825985452534</v>
      </c>
      <c r="Y257" s="306">
        <f>IF(Y$119=0,0,Y$119/NFM_fec!Y$119)</f>
        <v>0.47229265179430169</v>
      </c>
      <c r="DA257" s="77"/>
    </row>
    <row r="258" spans="1:105" ht="12" customHeight="1" x14ac:dyDescent="0.25">
      <c r="A258" s="56" t="s">
        <v>95</v>
      </c>
      <c r="B258" s="307">
        <f>IF(B$120=0,0,B$120/NFM_fec!B$120)</f>
        <v>0.6152145502245151</v>
      </c>
      <c r="C258" s="307">
        <f>IF(C$120=0,0,C$120/NFM_fec!C$120)</f>
        <v>0.62363296899316234</v>
      </c>
      <c r="D258" s="307">
        <f>IF(D$120=0,0,D$120/NFM_fec!D$120)</f>
        <v>0.62822827755350963</v>
      </c>
      <c r="E258" s="307">
        <f>IF(E$120=0,0,E$120/NFM_fec!E$120)</f>
        <v>0.63971942193020115</v>
      </c>
      <c r="F258" s="307">
        <f>IF(F$120=0,0,F$120/NFM_fec!F$120)</f>
        <v>0.6387173353379253</v>
      </c>
      <c r="G258" s="307">
        <f>IF(G$120=0,0,G$120/NFM_fec!G$120)</f>
        <v>0.62900915617446851</v>
      </c>
      <c r="H258" s="307">
        <f>IF(H$120=0,0,H$120/NFM_fec!H$120)</f>
        <v>0.63762162919310361</v>
      </c>
      <c r="I258" s="307">
        <f>IF(I$120=0,0,I$120/NFM_fec!I$120)</f>
        <v>0.64452382813932374</v>
      </c>
      <c r="J258" s="307">
        <f>IF(J$120=0,0,J$120/NFM_fec!J$120)</f>
        <v>0.63810603582048087</v>
      </c>
      <c r="K258" s="307">
        <f>IF(K$120=0,0,K$120/NFM_fec!K$120)</f>
        <v>0.61424697067803813</v>
      </c>
      <c r="L258" s="307">
        <f>IF(L$120=0,0,L$120/NFM_fec!L$120)</f>
        <v>0.64320129654605163</v>
      </c>
      <c r="M258" s="307">
        <f>IF(M$120=0,0,M$120/NFM_fec!M$120)</f>
        <v>0.63796092530582782</v>
      </c>
      <c r="N258" s="307">
        <f>IF(N$120=0,0,N$120/NFM_fec!N$120)</f>
        <v>0.63087402440471751</v>
      </c>
      <c r="O258" s="307">
        <f>IF(O$120=0,0,O$120/NFM_fec!O$120)</f>
        <v>0.63038851964883047</v>
      </c>
      <c r="P258" s="307">
        <f>IF(P$120=0,0,P$120/NFM_fec!P$120)</f>
        <v>0.65740431270601851</v>
      </c>
      <c r="Q258" s="307">
        <f>IF(Q$120=0,0,Q$120/NFM_fec!Q$120)</f>
        <v>0.65229976645729204</v>
      </c>
      <c r="R258" s="307">
        <f>IF(R$120=0,0,R$120/NFM_fec!R$120)</f>
        <v>0.65068668736111446</v>
      </c>
      <c r="S258" s="307">
        <f>IF(S$120=0,0,S$120/NFM_fec!S$120)</f>
        <v>0.69900211380395505</v>
      </c>
      <c r="T258" s="307">
        <f>IF(T$120=0,0,T$120/NFM_fec!T$120)</f>
        <v>0.68651499382310133</v>
      </c>
      <c r="U258" s="307">
        <f>IF(U$120=0,0,U$120/NFM_fec!U$120)</f>
        <v>0.71235090005057156</v>
      </c>
      <c r="V258" s="307">
        <f>IF(V$120=0,0,V$120/NFM_fec!V$120)</f>
        <v>0.7220607284464664</v>
      </c>
      <c r="W258" s="307">
        <f>IF(W$120=0,0,W$120/NFM_fec!W$120)</f>
        <v>0.73012020420211332</v>
      </c>
      <c r="X258" s="307">
        <f>IF(X$120=0,0,X$120/NFM_fec!X$120)</f>
        <v>0.73455485668366449</v>
      </c>
      <c r="Y258" s="307">
        <f>IF(Y$120=0,0,Y$120/NFM_fec!Y$120)</f>
        <v>0.83512644105898626</v>
      </c>
      <c r="DA258" s="78"/>
    </row>
    <row r="259" spans="1:105" ht="12" customHeight="1" x14ac:dyDescent="0.25">
      <c r="A259" s="174" t="s">
        <v>602</v>
      </c>
      <c r="B259" s="308">
        <f>IF(B$126=0,0,B$126/NFM_fec!B$126)</f>
        <v>0.2822636252669018</v>
      </c>
      <c r="C259" s="308">
        <f>IF(C$126=0,0,C$126/NFM_fec!C$126)</f>
        <v>0.29342548147898562</v>
      </c>
      <c r="D259" s="308">
        <f>IF(D$126=0,0,D$126/NFM_fec!D$126)</f>
        <v>0.28423311926465311</v>
      </c>
      <c r="E259" s="308">
        <f>IF(E$126=0,0,E$126/NFM_fec!E$126)</f>
        <v>0.30172254577263696</v>
      </c>
      <c r="F259" s="308">
        <f>IF(F$126=0,0,F$126/NFM_fec!F$126)</f>
        <v>0.30115412707862932</v>
      </c>
      <c r="G259" s="308">
        <f>IF(G$126=0,0,G$126/NFM_fec!G$126)</f>
        <v>0.28287555729172986</v>
      </c>
      <c r="H259" s="308">
        <f>IF(H$126=0,0,H$126/NFM_fec!H$126)</f>
        <v>0.29952995776954172</v>
      </c>
      <c r="I259" s="308">
        <f>IF(I$126=0,0,I$126/NFM_fec!I$126)</f>
        <v>0.30367968528522321</v>
      </c>
      <c r="J259" s="308">
        <f>IF(J$126=0,0,J$126/NFM_fec!J$126)</f>
        <v>0.30016981422547229</v>
      </c>
      <c r="K259" s="308">
        <f>IF(K$126=0,0,K$126/NFM_fec!K$126)</f>
        <v>0.29005635018197973</v>
      </c>
      <c r="L259" s="308">
        <f>IF(L$126=0,0,L$126/NFM_fec!L$126)</f>
        <v>0.30551302599542163</v>
      </c>
      <c r="M259" s="308">
        <f>IF(M$126=0,0,M$126/NFM_fec!M$126)</f>
        <v>0.30382865135527631</v>
      </c>
      <c r="N259" s="308">
        <f>IF(N$126=0,0,N$126/NFM_fec!N$126)</f>
        <v>0.30063838066949639</v>
      </c>
      <c r="O259" s="308">
        <f>IF(O$126=0,0,O$126/NFM_fec!O$126)</f>
        <v>0.29936631169832922</v>
      </c>
      <c r="P259" s="308">
        <f>IF(P$126=0,0,P$126/NFM_fec!P$126)</f>
        <v>0.31301190112875166</v>
      </c>
      <c r="Q259" s="308">
        <f>IF(Q$126=0,0,Q$126/NFM_fec!Q$126)</f>
        <v>0.31153469739677858</v>
      </c>
      <c r="R259" s="308">
        <f>IF(R$126=0,0,R$126/NFM_fec!R$126)</f>
        <v>0.31041634547450403</v>
      </c>
      <c r="S259" s="308">
        <f>IF(S$126=0,0,S$126/NFM_fec!S$126)</f>
        <v>0.3324928101855667</v>
      </c>
      <c r="T259" s="308">
        <f>IF(T$126=0,0,T$126/NFM_fec!T$126)</f>
        <v>0.32792726710401787</v>
      </c>
      <c r="U259" s="308">
        <f>IF(U$126=0,0,U$126/NFM_fec!U$126)</f>
        <v>0.34034116654319413</v>
      </c>
      <c r="V259" s="308">
        <f>IF(V$126=0,0,V$126/NFM_fec!V$126)</f>
        <v>0.34526825604727895</v>
      </c>
      <c r="W259" s="308">
        <f>IF(W$126=0,0,W$126/NFM_fec!W$126)</f>
        <v>0.3492223825249744</v>
      </c>
      <c r="X259" s="308">
        <f>IF(X$126=0,0,X$126/NFM_fec!X$126)</f>
        <v>0.3512130383349733</v>
      </c>
      <c r="Y259" s="308">
        <f>IF(Y$126=0,0,Y$126/NFM_fec!Y$126)</f>
        <v>0.38667803351268404</v>
      </c>
      <c r="DA259" s="79"/>
    </row>
    <row r="260" spans="1:105" ht="12" customHeight="1" x14ac:dyDescent="0.25">
      <c r="A260" s="174" t="s">
        <v>613</v>
      </c>
      <c r="B260" s="308">
        <f>IF(B$134=0,0,B$134/NFM_fec!B$134)</f>
        <v>0.37635150035586912</v>
      </c>
      <c r="C260" s="308">
        <f>IF(C$134=0,0,C$134/NFM_fec!C$134)</f>
        <v>0.39123397530531401</v>
      </c>
      <c r="D260" s="308">
        <f>IF(D$134=0,0,D$134/NFM_fec!D$134)</f>
        <v>0.39470706810496897</v>
      </c>
      <c r="E260" s="308">
        <f>IF(E$134=0,0,E$134/NFM_fec!E$134)</f>
        <v>0.4022967276968491</v>
      </c>
      <c r="F260" s="308">
        <f>IF(F$134=0,0,F$134/NFM_fec!F$134)</f>
        <v>0.40153883610483909</v>
      </c>
      <c r="G260" s="308">
        <f>IF(G$134=0,0,G$134/NFM_fec!G$134)</f>
        <v>0.39438922935259568</v>
      </c>
      <c r="H260" s="308">
        <f>IF(H$134=0,0,H$134/NFM_fec!H$134)</f>
        <v>0.40042231531821243</v>
      </c>
      <c r="I260" s="308">
        <f>IF(I$134=0,0,I$134/NFM_fec!I$134)</f>
        <v>0.40536836233589613</v>
      </c>
      <c r="J260" s="308">
        <f>IF(J$134=0,0,J$134/NFM_fec!J$134)</f>
        <v>0.40115841439410171</v>
      </c>
      <c r="K260" s="308">
        <f>IF(K$134=0,0,K$134/NFM_fec!K$134)</f>
        <v>0.38749772411737987</v>
      </c>
      <c r="L260" s="308">
        <f>IF(L$134=0,0,L$134/NFM_fec!L$134)</f>
        <v>0.40762471991159976</v>
      </c>
      <c r="M260" s="308">
        <f>IF(M$134=0,0,M$134/NFM_fec!M$134)</f>
        <v>0.40553650319106699</v>
      </c>
      <c r="N260" s="308">
        <f>IF(N$134=0,0,N$134/NFM_fec!N$134)</f>
        <v>0.40116634284284319</v>
      </c>
      <c r="O260" s="308">
        <f>IF(O$134=0,0,O$134/NFM_fec!O$134)</f>
        <v>0.40035817473626834</v>
      </c>
      <c r="P260" s="308">
        <f>IF(P$134=0,0,P$134/NFM_fec!P$134)</f>
        <v>0.41830142576366031</v>
      </c>
      <c r="Q260" s="308">
        <f>IF(Q$134=0,0,Q$134/NFM_fec!Q$134)</f>
        <v>0.41537959652903816</v>
      </c>
      <c r="R260" s="308">
        <f>IF(R$134=0,0,R$134/NFM_fec!R$134)</f>
        <v>0.4143278424508185</v>
      </c>
      <c r="S260" s="308">
        <f>IF(S$134=0,0,S$134/NFM_fec!S$134)</f>
        <v>0.44333849311891144</v>
      </c>
      <c r="T260" s="308">
        <f>IF(T$134=0,0,T$134/NFM_fec!T$134)</f>
        <v>0.43726930531499553</v>
      </c>
      <c r="U260" s="308">
        <f>IF(U$134=0,0,U$134/NFM_fec!U$134)</f>
        <v>0.45380654428676237</v>
      </c>
      <c r="V260" s="308">
        <f>IF(V$134=0,0,V$134/NFM_fec!V$134)</f>
        <v>0.46035767472970524</v>
      </c>
      <c r="W260" s="308">
        <f>IF(W$134=0,0,W$134/NFM_fec!W$134)</f>
        <v>0.46562984336663249</v>
      </c>
      <c r="X260" s="308">
        <f>IF(X$134=0,0,X$134/NFM_fec!X$134)</f>
        <v>0.46828405111329785</v>
      </c>
      <c r="Y260" s="308">
        <f>IF(Y$134=0,0,Y$134/NFM_fec!Y$134)</f>
        <v>0.51557071135024524</v>
      </c>
      <c r="DA260" s="79"/>
    </row>
    <row r="261" spans="1:105" ht="12" customHeight="1" x14ac:dyDescent="0.25">
      <c r="A261" s="41" t="s">
        <v>623</v>
      </c>
      <c r="B261" s="309">
        <f>IF(B$141=0,0,B$141/NFM_fec!B$141)</f>
        <v>0.42435409706891258</v>
      </c>
      <c r="C261" s="309">
        <f>IF(C$141=0,0,C$141/NFM_fec!C$141)</f>
        <v>0.42924215896366807</v>
      </c>
      <c r="D261" s="309">
        <f>IF(D$141=0,0,D$141/NFM_fec!D$141)</f>
        <v>0.41477685415052323</v>
      </c>
      <c r="E261" s="309">
        <f>IF(E$141=0,0,E$141/NFM_fec!E$141)</f>
        <v>0.43172641006407675</v>
      </c>
      <c r="F261" s="309">
        <f>IF(F$141=0,0,F$141/NFM_fec!F$141)</f>
        <v>0.43182522502279358</v>
      </c>
      <c r="G261" s="309">
        <f>IF(G$141=0,0,G$141/NFM_fec!G$141)</f>
        <v>0.4036122185173619</v>
      </c>
      <c r="H261" s="309">
        <f>IF(H$141=0,0,H$141/NFM_fec!H$141)</f>
        <v>0.43002630654568086</v>
      </c>
      <c r="I261" s="309">
        <f>IF(I$141=0,0,I$141/NFM_fec!I$141)</f>
        <v>0.43237448868891037</v>
      </c>
      <c r="J261" s="309">
        <f>IF(J$141=0,0,J$141/NFM_fec!J$141)</f>
        <v>0.43117324396511209</v>
      </c>
      <c r="K261" s="309">
        <f>IF(K$141=0,0,K$141/NFM_fec!K$141)</f>
        <v>0.42956292250575379</v>
      </c>
      <c r="L261" s="309">
        <f>IF(L$141=0,0,L$141/NFM_fec!L$141)</f>
        <v>0.43643546637936603</v>
      </c>
      <c r="M261" s="309">
        <f>IF(M$141=0,0,M$141/NFM_fec!M$141)</f>
        <v>0.44117656626433954</v>
      </c>
      <c r="N261" s="309">
        <f>IF(N$141=0,0,N$141/NFM_fec!N$141)</f>
        <v>0.438565701300769</v>
      </c>
      <c r="O261" s="309">
        <f>IF(O$141=0,0,O$141/NFM_fec!O$141)</f>
        <v>0.43525310476363743</v>
      </c>
      <c r="P261" s="309">
        <f>IF(P$141=0,0,P$141/NFM_fec!P$141)</f>
        <v>0.45279255421201231</v>
      </c>
      <c r="Q261" s="309">
        <f>IF(Q$141=0,0,Q$141/NFM_fec!Q$141)</f>
        <v>0.45304184426393429</v>
      </c>
      <c r="R261" s="309">
        <f>IF(R$141=0,0,R$141/NFM_fec!R$141)</f>
        <v>0.45239157195292656</v>
      </c>
      <c r="S261" s="309">
        <f>IF(S$141=0,0,S$141/NFM_fec!S$141)</f>
        <v>0.47963684853967964</v>
      </c>
      <c r="T261" s="309">
        <f>IF(T$141=0,0,T$141/NFM_fec!T$141)</f>
        <v>0.484468451968533</v>
      </c>
      <c r="U261" s="309">
        <f>IF(U$141=0,0,U$141/NFM_fec!U$141)</f>
        <v>0.50264678135253982</v>
      </c>
      <c r="V261" s="309">
        <f>IF(V$141=0,0,V$141/NFM_fec!V$141)</f>
        <v>0.50032624485265242</v>
      </c>
      <c r="W261" s="309">
        <f>IF(W$141=0,0,W$141/NFM_fec!W$141)</f>
        <v>0.51819066763738175</v>
      </c>
      <c r="X261" s="309">
        <f>IF(X$141=0,0,X$141/NFM_fec!X$141)</f>
        <v>0.51707138309734546</v>
      </c>
      <c r="Y261" s="309">
        <f>IF(Y$141=0,0,Y$141/NFM_fec!Y$141)</f>
        <v>0.5447285031209439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FR: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185.4643917028194</v>
      </c>
      <c r="C5" s="223">
        <v>113.0459836589891</v>
      </c>
      <c r="D5" s="223">
        <v>140.03446364890291</v>
      </c>
      <c r="E5" s="223">
        <v>196.26791941632811</v>
      </c>
      <c r="F5" s="223">
        <v>206.52691061218289</v>
      </c>
      <c r="G5" s="223">
        <v>377.3756755213679</v>
      </c>
      <c r="H5" s="223">
        <v>406.85933639586858</v>
      </c>
      <c r="I5" s="223">
        <v>371.50805629545602</v>
      </c>
      <c r="J5" s="223">
        <v>391.95521599307529</v>
      </c>
      <c r="K5" s="223">
        <v>254.12404618935369</v>
      </c>
      <c r="L5" s="223">
        <v>274.5333498113244</v>
      </c>
      <c r="M5" s="223">
        <v>278.59288745226371</v>
      </c>
      <c r="N5" s="223">
        <v>246.6908411140798</v>
      </c>
      <c r="O5" s="223">
        <v>195.4762482248245</v>
      </c>
      <c r="P5" s="223">
        <v>186.2936441792493</v>
      </c>
      <c r="Q5" s="223">
        <v>197.27636774694719</v>
      </c>
      <c r="R5" s="223">
        <v>201.7315536202041</v>
      </c>
      <c r="S5" s="223">
        <v>215.70723248882149</v>
      </c>
      <c r="T5" s="223">
        <v>226.688688004418</v>
      </c>
      <c r="U5" s="223">
        <v>204.35482262788429</v>
      </c>
      <c r="V5" s="223">
        <v>163.4019484925079</v>
      </c>
      <c r="W5" s="223">
        <v>208.55328398025841</v>
      </c>
      <c r="X5" s="223">
        <v>204.57316607278489</v>
      </c>
      <c r="Y5" s="223">
        <v>198.7356735475831</v>
      </c>
      <c r="DA5" s="89" t="s">
        <v>789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790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791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792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793</v>
      </c>
    </row>
    <row r="10" spans="1:105" ht="12" customHeight="1" x14ac:dyDescent="0.25">
      <c r="A10" s="56" t="s">
        <v>95</v>
      </c>
      <c r="B10" s="260">
        <v>0.21949314103621001</v>
      </c>
      <c r="C10" s="260">
        <v>0.1346896800595849</v>
      </c>
      <c r="D10" s="260">
        <v>0.1234381162176424</v>
      </c>
      <c r="E10" s="260">
        <v>0.1891922942220442</v>
      </c>
      <c r="F10" s="260">
        <v>0.20173307983413619</v>
      </c>
      <c r="G10" s="260">
        <v>0.40466222223690212</v>
      </c>
      <c r="H10" s="260">
        <v>0.40404664015070241</v>
      </c>
      <c r="I10" s="260">
        <v>0.33884680650128729</v>
      </c>
      <c r="J10" s="260">
        <v>0.39657639060742372</v>
      </c>
      <c r="K10" s="260">
        <v>0.34274716684272549</v>
      </c>
      <c r="L10" s="260">
        <v>0.27093905846443539</v>
      </c>
      <c r="M10" s="260">
        <v>0.33868554177368521</v>
      </c>
      <c r="N10" s="260">
        <v>0.3127056485681135</v>
      </c>
      <c r="O10" s="260">
        <v>0.23215296217973</v>
      </c>
      <c r="P10" s="260">
        <v>0.21371667175855399</v>
      </c>
      <c r="Q10" s="260">
        <v>0.23862255439059371</v>
      </c>
      <c r="R10" s="260">
        <v>0.24914295430971081</v>
      </c>
      <c r="S10" s="260">
        <v>0.2623319772240143</v>
      </c>
      <c r="T10" s="260">
        <v>0.32008798163824981</v>
      </c>
      <c r="U10" s="260">
        <v>0.29167639978797272</v>
      </c>
      <c r="V10" s="260">
        <v>0.23306769821956999</v>
      </c>
      <c r="W10" s="260">
        <v>0.31265436238767919</v>
      </c>
      <c r="X10" s="260">
        <v>0.28238984515831972</v>
      </c>
      <c r="Y10" s="260">
        <v>0.19103649536443329</v>
      </c>
      <c r="DA10" s="68" t="s">
        <v>794</v>
      </c>
    </row>
    <row r="11" spans="1:105" ht="12" customHeight="1" x14ac:dyDescent="0.25">
      <c r="A11" s="37" t="s">
        <v>159</v>
      </c>
      <c r="B11" s="226">
        <v>7.2024126330792792E-3</v>
      </c>
      <c r="C11" s="226">
        <v>4.9280433744867229E-3</v>
      </c>
      <c r="D11" s="226">
        <v>4.348618814207254E-3</v>
      </c>
      <c r="E11" s="226">
        <v>1.112743471691678E-2</v>
      </c>
      <c r="F11" s="226">
        <v>9.5737297582266234E-3</v>
      </c>
      <c r="G11" s="226">
        <v>1.8045738922203111E-2</v>
      </c>
      <c r="H11" s="226">
        <v>2.0371452945401661E-2</v>
      </c>
      <c r="I11" s="226">
        <v>1.5881726297737229E-2</v>
      </c>
      <c r="J11" s="226">
        <v>1.6788509038723719E-2</v>
      </c>
      <c r="K11" s="226">
        <v>1.008261894441089E-2</v>
      </c>
      <c r="L11" s="226">
        <v>9.9809136286431784E-3</v>
      </c>
      <c r="M11" s="226">
        <v>8.7730981703518437E-3</v>
      </c>
      <c r="N11" s="226">
        <v>7.8823450531293766E-3</v>
      </c>
      <c r="O11" s="226">
        <v>5.7117152802108216E-3</v>
      </c>
      <c r="P11" s="226">
        <v>4.763864778404384E-3</v>
      </c>
      <c r="Q11" s="226">
        <v>4.4974296355338294E-3</v>
      </c>
      <c r="R11" s="226">
        <v>5.1216825171861418E-3</v>
      </c>
      <c r="S11" s="226">
        <v>4.7573459012998877E-3</v>
      </c>
      <c r="T11" s="226">
        <v>5.0557377363793172E-3</v>
      </c>
      <c r="U11" s="226">
        <v>6.8879655368938274E-3</v>
      </c>
      <c r="V11" s="226">
        <v>5.6500405465827004E-3</v>
      </c>
      <c r="W11" s="226">
        <v>6.7323044929632047E-3</v>
      </c>
      <c r="X11" s="226">
        <v>7.1272356869661888E-3</v>
      </c>
      <c r="Y11" s="226">
        <v>5.4464510984366553E-3</v>
      </c>
      <c r="DA11" s="69" t="s">
        <v>795</v>
      </c>
    </row>
    <row r="12" spans="1:105" ht="12" customHeight="1" x14ac:dyDescent="0.25">
      <c r="A12" s="37" t="s">
        <v>35</v>
      </c>
      <c r="B12" s="226">
        <v>0.21229072840313079</v>
      </c>
      <c r="C12" s="226">
        <v>0.12976163668509819</v>
      </c>
      <c r="D12" s="226">
        <v>0.1190894974034352</v>
      </c>
      <c r="E12" s="226">
        <v>0.1780648595051274</v>
      </c>
      <c r="F12" s="226">
        <v>0.19215935007590959</v>
      </c>
      <c r="G12" s="226">
        <v>0.38661648331469889</v>
      </c>
      <c r="H12" s="226">
        <v>0.38367518720530069</v>
      </c>
      <c r="I12" s="226">
        <v>0.32296508020355008</v>
      </c>
      <c r="J12" s="226">
        <v>0.37978788156870003</v>
      </c>
      <c r="K12" s="226">
        <v>0.33266454789831462</v>
      </c>
      <c r="L12" s="226">
        <v>0.26095814483579222</v>
      </c>
      <c r="M12" s="226">
        <v>0.32991244360333333</v>
      </c>
      <c r="N12" s="226">
        <v>0.3048233035149841</v>
      </c>
      <c r="O12" s="226">
        <v>0.22644124689951919</v>
      </c>
      <c r="P12" s="226">
        <v>0.2089528069801497</v>
      </c>
      <c r="Q12" s="226">
        <v>0.23412512475505989</v>
      </c>
      <c r="R12" s="226">
        <v>0.2440212717925247</v>
      </c>
      <c r="S12" s="226">
        <v>0.25757463132271441</v>
      </c>
      <c r="T12" s="226">
        <v>0.31503224390187051</v>
      </c>
      <c r="U12" s="226">
        <v>0.28478843425107891</v>
      </c>
      <c r="V12" s="226">
        <v>0.2274176576729873</v>
      </c>
      <c r="W12" s="226">
        <v>0.30592205789471599</v>
      </c>
      <c r="X12" s="226">
        <v>0.2752626094713535</v>
      </c>
      <c r="Y12" s="226">
        <v>0.18559004426599671</v>
      </c>
      <c r="DA12" s="69" t="s">
        <v>796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797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798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799</v>
      </c>
    </row>
    <row r="16" spans="1:105" ht="12" customHeight="1" x14ac:dyDescent="0.25">
      <c r="A16" s="57" t="s">
        <v>485</v>
      </c>
      <c r="B16" s="294">
        <v>131.64201253062939</v>
      </c>
      <c r="C16" s="294">
        <v>86.1690819845563</v>
      </c>
      <c r="D16" s="294">
        <v>115.42220866167099</v>
      </c>
      <c r="E16" s="294">
        <v>157.7233784869797</v>
      </c>
      <c r="F16" s="294">
        <v>165.3735285779683</v>
      </c>
      <c r="G16" s="294">
        <v>294.89845092806172</v>
      </c>
      <c r="H16" s="294">
        <v>323.95978855467791</v>
      </c>
      <c r="I16" s="294">
        <v>301.3902624417276</v>
      </c>
      <c r="J16" s="294">
        <v>311.32669081849929</v>
      </c>
      <c r="K16" s="294">
        <v>189.58773153502739</v>
      </c>
      <c r="L16" s="294">
        <v>223.73617924020519</v>
      </c>
      <c r="M16" s="294">
        <v>217.89958263469231</v>
      </c>
      <c r="N16" s="294">
        <v>191.05731578540349</v>
      </c>
      <c r="O16" s="294">
        <v>153.67016707030751</v>
      </c>
      <c r="P16" s="294">
        <v>148.51744355223471</v>
      </c>
      <c r="Q16" s="294">
        <v>155.52292340991019</v>
      </c>
      <c r="R16" s="294">
        <v>158.11239113525511</v>
      </c>
      <c r="S16" s="294">
        <v>169.82307490283509</v>
      </c>
      <c r="T16" s="294">
        <v>170.86650019773441</v>
      </c>
      <c r="U16" s="294">
        <v>153.51032568250761</v>
      </c>
      <c r="V16" s="294">
        <v>123.1222950222776</v>
      </c>
      <c r="W16" s="294">
        <v>154.53850383247271</v>
      </c>
      <c r="X16" s="294">
        <v>155.64168535277821</v>
      </c>
      <c r="Y16" s="294">
        <v>165.54195149277979</v>
      </c>
      <c r="DA16" s="70" t="s">
        <v>800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48.732356849196009</v>
      </c>
      <c r="E17" s="229">
        <v>0</v>
      </c>
      <c r="F17" s="229">
        <v>0</v>
      </c>
      <c r="G17" s="229">
        <v>123.9774091013936</v>
      </c>
      <c r="H17" s="229">
        <v>14.2307156670227</v>
      </c>
      <c r="I17" s="229">
        <v>6.5907672913108426</v>
      </c>
      <c r="J17" s="229">
        <v>12.32557098952792</v>
      </c>
      <c r="K17" s="229">
        <v>4.9129273138813563</v>
      </c>
      <c r="L17" s="229">
        <v>2.7002517085281119</v>
      </c>
      <c r="M17" s="229">
        <v>3.8382430165154431</v>
      </c>
      <c r="N17" s="229">
        <v>2.2719790782954559</v>
      </c>
      <c r="O17" s="229">
        <v>6.7198928553662887</v>
      </c>
      <c r="P17" s="229">
        <v>5.3524305257818501</v>
      </c>
      <c r="Q17" s="229">
        <v>0</v>
      </c>
      <c r="R17" s="229">
        <v>2.4676957093046679</v>
      </c>
      <c r="S17" s="229">
        <v>8.7691838947220102E-2</v>
      </c>
      <c r="T17" s="229">
        <v>0.17204508292838949</v>
      </c>
      <c r="U17" s="229">
        <v>8.869082770966126E-2</v>
      </c>
      <c r="V17" s="229">
        <v>0</v>
      </c>
      <c r="W17" s="229">
        <v>0</v>
      </c>
      <c r="X17" s="229">
        <v>0</v>
      </c>
      <c r="Y17" s="229">
        <v>0</v>
      </c>
      <c r="DA17" s="73" t="s">
        <v>801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802</v>
      </c>
    </row>
    <row r="19" spans="1:105" ht="12" customHeight="1" x14ac:dyDescent="0.25">
      <c r="A19" s="46" t="s">
        <v>31</v>
      </c>
      <c r="B19" s="229">
        <v>47.64759553360345</v>
      </c>
      <c r="C19" s="229">
        <v>1.907201938609167</v>
      </c>
      <c r="D19" s="229">
        <v>1.5702033681375269</v>
      </c>
      <c r="E19" s="229">
        <v>4.5486927039851706</v>
      </c>
      <c r="F19" s="229">
        <v>6.9014502319572033</v>
      </c>
      <c r="G19" s="229">
        <v>6.6416456643361972</v>
      </c>
      <c r="H19" s="229">
        <v>11.317792046397271</v>
      </c>
      <c r="I19" s="229">
        <v>14.41238711227864</v>
      </c>
      <c r="J19" s="229">
        <v>16.216265255370089</v>
      </c>
      <c r="K19" s="229">
        <v>4.9639480779512013</v>
      </c>
      <c r="L19" s="229">
        <v>10.01104502762148</v>
      </c>
      <c r="M19" s="229">
        <v>6.5582899772192018</v>
      </c>
      <c r="N19" s="229">
        <v>5.1245686861827187</v>
      </c>
      <c r="O19" s="229">
        <v>3.215106589299241</v>
      </c>
      <c r="P19" s="229">
        <v>2.5555950474296361</v>
      </c>
      <c r="Q19" s="229">
        <v>1.5761813084337559</v>
      </c>
      <c r="R19" s="229">
        <v>1.599325479059829</v>
      </c>
      <c r="S19" s="229">
        <v>1.111296636190394</v>
      </c>
      <c r="T19" s="229">
        <v>1.157788055993026</v>
      </c>
      <c r="U19" s="229">
        <v>1.6643154784973251</v>
      </c>
      <c r="V19" s="229">
        <v>0.82799734789724866</v>
      </c>
      <c r="W19" s="229">
        <v>1.980444832052261</v>
      </c>
      <c r="X19" s="229">
        <v>1.764065371099053</v>
      </c>
      <c r="Y19" s="229">
        <v>1.3625106157035201</v>
      </c>
      <c r="DA19" s="73" t="s">
        <v>803</v>
      </c>
    </row>
    <row r="20" spans="1:105" ht="12" customHeight="1" x14ac:dyDescent="0.25">
      <c r="A20" s="46" t="s">
        <v>159</v>
      </c>
      <c r="B20" s="229">
        <v>2.3245978464432802</v>
      </c>
      <c r="C20" s="229">
        <v>2.5355625687222112</v>
      </c>
      <c r="D20" s="229">
        <v>1.9079006699539081</v>
      </c>
      <c r="E20" s="229">
        <v>7.3962413611679594</v>
      </c>
      <c r="F20" s="229">
        <v>6.2339795523232064</v>
      </c>
      <c r="G20" s="229">
        <v>5.9946286048508526</v>
      </c>
      <c r="H20" s="229">
        <v>12.270276896936309</v>
      </c>
      <c r="I20" s="229">
        <v>10.820484974198051</v>
      </c>
      <c r="J20" s="229">
        <v>10.047679340209569</v>
      </c>
      <c r="K20" s="229">
        <v>4.7062165307484136</v>
      </c>
      <c r="L20" s="229">
        <v>7.2383232535099387</v>
      </c>
      <c r="M20" s="229">
        <v>5.1491229520397734</v>
      </c>
      <c r="N20" s="229">
        <v>4.5123307280510367</v>
      </c>
      <c r="O20" s="229">
        <v>3.3748216411811751</v>
      </c>
      <c r="P20" s="229">
        <v>3.0586629686562472</v>
      </c>
      <c r="Q20" s="229">
        <v>2.8471199850481468</v>
      </c>
      <c r="R20" s="229">
        <v>3.1009657686311769</v>
      </c>
      <c r="S20" s="229">
        <v>2.9913144832938712</v>
      </c>
      <c r="T20" s="229">
        <v>2.6256675442389681</v>
      </c>
      <c r="U20" s="229">
        <v>3.5323888569644621</v>
      </c>
      <c r="V20" s="229">
        <v>2.9484936493745981</v>
      </c>
      <c r="W20" s="229">
        <v>3.2841755502762782</v>
      </c>
      <c r="X20" s="229">
        <v>3.863119133245041</v>
      </c>
      <c r="Y20" s="229">
        <v>4.6368780372554097</v>
      </c>
      <c r="DA20" s="73" t="s">
        <v>804</v>
      </c>
    </row>
    <row r="21" spans="1:105" ht="12" customHeight="1" x14ac:dyDescent="0.25">
      <c r="A21" s="46" t="s">
        <v>32</v>
      </c>
      <c r="B21" s="229">
        <v>13.1524215497722</v>
      </c>
      <c r="C21" s="229">
        <v>14.96173692619948</v>
      </c>
      <c r="D21" s="229">
        <v>10.962759857076721</v>
      </c>
      <c r="E21" s="229">
        <v>27.421364614369661</v>
      </c>
      <c r="F21" s="229">
        <v>27.112626338025891</v>
      </c>
      <c r="G21" s="229">
        <v>29.854325336376839</v>
      </c>
      <c r="H21" s="229">
        <v>55.043065171349419</v>
      </c>
      <c r="I21" s="229">
        <v>49.525128076642247</v>
      </c>
      <c r="J21" s="229">
        <v>45.439632461846102</v>
      </c>
      <c r="K21" s="229">
        <v>19.728376258186518</v>
      </c>
      <c r="L21" s="229">
        <v>14.53540667700014</v>
      </c>
      <c r="M21" s="229">
        <v>5.9289051970406952</v>
      </c>
      <c r="N21" s="229">
        <v>4.6491544264618332</v>
      </c>
      <c r="O21" s="229">
        <v>6.5653679434090533</v>
      </c>
      <c r="P21" s="229">
        <v>3.391570685024361</v>
      </c>
      <c r="Q21" s="229">
        <v>2.8855585932530521</v>
      </c>
      <c r="R21" s="229">
        <v>3.025716909985817</v>
      </c>
      <c r="S21" s="229">
        <v>3.675508127579072</v>
      </c>
      <c r="T21" s="229">
        <v>3.3008635991187898</v>
      </c>
      <c r="U21" s="229">
        <v>2.175493083485851</v>
      </c>
      <c r="V21" s="229">
        <v>0.66709475273156882</v>
      </c>
      <c r="W21" s="229">
        <v>3.7950363907003272E-2</v>
      </c>
      <c r="X21" s="229">
        <v>0.81608788443361924</v>
      </c>
      <c r="Y21" s="229">
        <v>1.539051078322935</v>
      </c>
      <c r="DA21" s="73" t="s">
        <v>805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2.79220187265694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806</v>
      </c>
    </row>
    <row r="23" spans="1:105" ht="12" customHeight="1" x14ac:dyDescent="0.25">
      <c r="A23" s="46" t="s">
        <v>35</v>
      </c>
      <c r="B23" s="229">
        <v>68.517397600810455</v>
      </c>
      <c r="C23" s="229">
        <v>66.764580551025446</v>
      </c>
      <c r="D23" s="229">
        <v>52.24898791730687</v>
      </c>
      <c r="E23" s="229">
        <v>118.3570798074569</v>
      </c>
      <c r="F23" s="229">
        <v>125.12547245566201</v>
      </c>
      <c r="G23" s="229">
        <v>128.43044222110419</v>
      </c>
      <c r="H23" s="229">
        <v>231.09793877297221</v>
      </c>
      <c r="I23" s="229">
        <v>220.0414949872978</v>
      </c>
      <c r="J23" s="229">
        <v>227.29754277154569</v>
      </c>
      <c r="K23" s="229">
        <v>155.2762633542599</v>
      </c>
      <c r="L23" s="229">
        <v>189.25115257354551</v>
      </c>
      <c r="M23" s="229">
        <v>193.63281961922019</v>
      </c>
      <c r="N23" s="229">
        <v>174.4992828664125</v>
      </c>
      <c r="O23" s="229">
        <v>133.79497804105179</v>
      </c>
      <c r="P23" s="229">
        <v>134.15918432534261</v>
      </c>
      <c r="Q23" s="229">
        <v>148.21406352317521</v>
      </c>
      <c r="R23" s="229">
        <v>147.74473195230311</v>
      </c>
      <c r="S23" s="229">
        <v>161.95726381682451</v>
      </c>
      <c r="T23" s="229">
        <v>163.6101359154552</v>
      </c>
      <c r="U23" s="229">
        <v>146.04943743585031</v>
      </c>
      <c r="V23" s="229">
        <v>118.6787092722742</v>
      </c>
      <c r="W23" s="229">
        <v>149.23593308623711</v>
      </c>
      <c r="X23" s="229">
        <v>149.19841296400051</v>
      </c>
      <c r="Y23" s="229">
        <v>158.00351176149789</v>
      </c>
      <c r="DA23" s="73" t="s">
        <v>807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808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0.17395531597045949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809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810</v>
      </c>
    </row>
    <row r="27" spans="1:105" ht="12" customHeight="1" x14ac:dyDescent="0.25">
      <c r="A27" s="57" t="s">
        <v>497</v>
      </c>
      <c r="B27" s="261">
        <v>53.602886031153773</v>
      </c>
      <c r="C27" s="261">
        <v>26.742211994373239</v>
      </c>
      <c r="D27" s="261">
        <v>24.488816871014219</v>
      </c>
      <c r="E27" s="261">
        <v>38.355348635126347</v>
      </c>
      <c r="F27" s="261">
        <v>40.951648954380481</v>
      </c>
      <c r="G27" s="261">
        <v>82.072562371069324</v>
      </c>
      <c r="H27" s="261">
        <v>82.495501201040014</v>
      </c>
      <c r="I27" s="261">
        <v>69.778947047227135</v>
      </c>
      <c r="J27" s="261">
        <v>80.231948783968463</v>
      </c>
      <c r="K27" s="261">
        <v>64.193567487483492</v>
      </c>
      <c r="L27" s="261">
        <v>50.526231512654761</v>
      </c>
      <c r="M27" s="261">
        <v>60.354619275797667</v>
      </c>
      <c r="N27" s="261">
        <v>55.320819680108123</v>
      </c>
      <c r="O27" s="261">
        <v>41.573928192337213</v>
      </c>
      <c r="P27" s="261">
        <v>37.562483955256113</v>
      </c>
      <c r="Q27" s="261">
        <v>41.514821782646372</v>
      </c>
      <c r="R27" s="261">
        <v>43.370019530639311</v>
      </c>
      <c r="S27" s="261">
        <v>45.621825608762421</v>
      </c>
      <c r="T27" s="261">
        <v>55.502099825045327</v>
      </c>
      <c r="U27" s="261">
        <v>50.552820545588673</v>
      </c>
      <c r="V27" s="261">
        <v>40.046585772010701</v>
      </c>
      <c r="W27" s="261">
        <v>53.702125785398088</v>
      </c>
      <c r="X27" s="261">
        <v>48.649090874848333</v>
      </c>
      <c r="Y27" s="261">
        <v>33.002685559438888</v>
      </c>
      <c r="DA27" s="70" t="s">
        <v>811</v>
      </c>
    </row>
    <row r="28" spans="1:105" ht="12" customHeight="1" x14ac:dyDescent="0.25">
      <c r="A28" s="18" t="s">
        <v>31</v>
      </c>
      <c r="B28" s="295">
        <v>19.40147057879415</v>
      </c>
      <c r="C28" s="295">
        <v>0.59189209614078264</v>
      </c>
      <c r="D28" s="295">
        <v>0.57658581759476479</v>
      </c>
      <c r="E28" s="295">
        <v>1.106156209491856</v>
      </c>
      <c r="F28" s="295">
        <v>1.709014553934431</v>
      </c>
      <c r="G28" s="295">
        <v>3.1891736219672722</v>
      </c>
      <c r="H28" s="295">
        <v>3.0144633135403041</v>
      </c>
      <c r="I28" s="295">
        <v>3.4114074605816298</v>
      </c>
      <c r="J28" s="295">
        <v>4.3513635138902051</v>
      </c>
      <c r="K28" s="295">
        <v>1.7254846284539189</v>
      </c>
      <c r="L28" s="295">
        <v>2.2884079723950048</v>
      </c>
      <c r="M28" s="295">
        <v>1.8735490611606771</v>
      </c>
      <c r="N28" s="295">
        <v>1.5016809312180479</v>
      </c>
      <c r="O28" s="295">
        <v>0.90959075230256659</v>
      </c>
      <c r="P28" s="295">
        <v>0.67051646164046141</v>
      </c>
      <c r="Q28" s="295">
        <v>0.42074110158217459</v>
      </c>
      <c r="R28" s="295">
        <v>0.44614682617196422</v>
      </c>
      <c r="S28" s="295">
        <v>0.29869659714262042</v>
      </c>
      <c r="T28" s="295">
        <v>0.37646019735527009</v>
      </c>
      <c r="U28" s="295">
        <v>0.54839620106609521</v>
      </c>
      <c r="V28" s="295">
        <v>0.2693132613030394</v>
      </c>
      <c r="W28" s="295">
        <v>0.68820452407902921</v>
      </c>
      <c r="X28" s="295">
        <v>0.55139583173524775</v>
      </c>
      <c r="Y28" s="295">
        <v>0.2716321090573951</v>
      </c>
      <c r="DA28" s="122" t="s">
        <v>812</v>
      </c>
    </row>
    <row r="29" spans="1:105" ht="12" customHeight="1" x14ac:dyDescent="0.25">
      <c r="A29" s="18" t="s">
        <v>159</v>
      </c>
      <c r="B29" s="295">
        <v>0.94654549133524191</v>
      </c>
      <c r="C29" s="295">
        <v>0.7869011735545659</v>
      </c>
      <c r="D29" s="295">
        <v>0.7005898025679328</v>
      </c>
      <c r="E29" s="295">
        <v>1.798626295724177</v>
      </c>
      <c r="F29" s="295">
        <v>1.5437279739433269</v>
      </c>
      <c r="G29" s="295">
        <v>2.878490119209268</v>
      </c>
      <c r="H29" s="295">
        <v>3.268155078407712</v>
      </c>
      <c r="I29" s="295">
        <v>2.561205363172804</v>
      </c>
      <c r="J29" s="295">
        <v>2.696126672309946</v>
      </c>
      <c r="K29" s="295">
        <v>1.6358962975563069</v>
      </c>
      <c r="L29" s="295">
        <v>1.654596157983697</v>
      </c>
      <c r="M29" s="295">
        <v>1.4709832145429951</v>
      </c>
      <c r="N29" s="295">
        <v>1.322273429163652</v>
      </c>
      <c r="O29" s="295">
        <v>0.95477598338599212</v>
      </c>
      <c r="P29" s="295">
        <v>0.80250737422457941</v>
      </c>
      <c r="Q29" s="295">
        <v>0.76000165237089989</v>
      </c>
      <c r="R29" s="295">
        <v>0.86504345354142265</v>
      </c>
      <c r="S29" s="295">
        <v>0.8040116635341239</v>
      </c>
      <c r="T29" s="295">
        <v>0.85374807312702361</v>
      </c>
      <c r="U29" s="295">
        <v>1.1639311505992409</v>
      </c>
      <c r="V29" s="295">
        <v>0.95902292762284824</v>
      </c>
      <c r="W29" s="295">
        <v>1.141250912416341</v>
      </c>
      <c r="X29" s="295">
        <v>1.207499349211131</v>
      </c>
      <c r="Y29" s="295">
        <v>0.9244147870739754</v>
      </c>
      <c r="DA29" s="122" t="s">
        <v>813</v>
      </c>
    </row>
    <row r="30" spans="1:105" ht="12" customHeight="1" x14ac:dyDescent="0.25">
      <c r="A30" s="18" t="s">
        <v>32</v>
      </c>
      <c r="B30" s="295">
        <v>5.3554920637672163</v>
      </c>
      <c r="C30" s="295">
        <v>4.6433120960506313</v>
      </c>
      <c r="D30" s="295">
        <v>4.0255752748672116</v>
      </c>
      <c r="E30" s="295">
        <v>6.6683582987153001</v>
      </c>
      <c r="F30" s="295">
        <v>6.7139327894467256</v>
      </c>
      <c r="G30" s="295">
        <v>14.33539692965811</v>
      </c>
      <c r="H30" s="295">
        <v>14.66057159767827</v>
      </c>
      <c r="I30" s="295">
        <v>11.722582115698289</v>
      </c>
      <c r="J30" s="295">
        <v>12.19296525219214</v>
      </c>
      <c r="K30" s="295">
        <v>6.8576482757865644</v>
      </c>
      <c r="L30" s="295">
        <v>3.3226242045535601</v>
      </c>
      <c r="M30" s="295">
        <v>1.6937486454870401</v>
      </c>
      <c r="N30" s="295">
        <v>1.362367640291354</v>
      </c>
      <c r="O30" s="295">
        <v>1.8574183470819849</v>
      </c>
      <c r="P30" s="295">
        <v>0.88985302167230884</v>
      </c>
      <c r="Q30" s="295">
        <v>0.77026233892572815</v>
      </c>
      <c r="R30" s="295">
        <v>0.84405207942949023</v>
      </c>
      <c r="S30" s="295">
        <v>0.98791063945038393</v>
      </c>
      <c r="T30" s="295">
        <v>1.073291225915507</v>
      </c>
      <c r="U30" s="295">
        <v>0.71683052753097598</v>
      </c>
      <c r="V30" s="295">
        <v>0.2169783078563414</v>
      </c>
      <c r="W30" s="295">
        <v>1.318775040261054E-2</v>
      </c>
      <c r="X30" s="295">
        <v>0.25508547765777062</v>
      </c>
      <c r="Y30" s="295">
        <v>0.30682747388067672</v>
      </c>
      <c r="DA30" s="122" t="s">
        <v>814</v>
      </c>
    </row>
    <row r="31" spans="1:105" ht="12" customHeight="1" x14ac:dyDescent="0.25">
      <c r="A31" s="18" t="s">
        <v>35</v>
      </c>
      <c r="B31" s="295">
        <v>27.899377897257171</v>
      </c>
      <c r="C31" s="295">
        <v>20.72010662862726</v>
      </c>
      <c r="D31" s="295">
        <v>19.18606597598431</v>
      </c>
      <c r="E31" s="295">
        <v>28.78220783119502</v>
      </c>
      <c r="F31" s="295">
        <v>30.984973637056001</v>
      </c>
      <c r="G31" s="295">
        <v>61.669501700234683</v>
      </c>
      <c r="H31" s="295">
        <v>61.552311211413738</v>
      </c>
      <c r="I31" s="295">
        <v>52.083752107774401</v>
      </c>
      <c r="J31" s="295">
        <v>60.991493345576167</v>
      </c>
      <c r="K31" s="295">
        <v>53.974538285686712</v>
      </c>
      <c r="L31" s="295">
        <v>43.260603177722501</v>
      </c>
      <c r="M31" s="295">
        <v>55.316338354606962</v>
      </c>
      <c r="N31" s="295">
        <v>51.134497679435057</v>
      </c>
      <c r="O31" s="295">
        <v>37.852143109566661</v>
      </c>
      <c r="P31" s="295">
        <v>35.199607097718761</v>
      </c>
      <c r="Q31" s="295">
        <v>39.56381668976757</v>
      </c>
      <c r="R31" s="295">
        <v>41.214777171496443</v>
      </c>
      <c r="S31" s="295">
        <v>43.531206708635303</v>
      </c>
      <c r="T31" s="295">
        <v>53.198600328647537</v>
      </c>
      <c r="U31" s="295">
        <v>48.123662666392363</v>
      </c>
      <c r="V31" s="295">
        <v>38.60127127522847</v>
      </c>
      <c r="W31" s="295">
        <v>51.859482598500108</v>
      </c>
      <c r="X31" s="295">
        <v>46.635110216244179</v>
      </c>
      <c r="Y31" s="295">
        <v>31.49981118942684</v>
      </c>
      <c r="DA31" s="122" t="s">
        <v>815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816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f t="shared" ref="B34:Y34" si="0">B35+B36+B37+B38+B39+B45+B46+B53+B70</f>
        <v>896.78687672850856</v>
      </c>
      <c r="C34" s="223">
        <f t="shared" si="0"/>
        <v>873.86827456636547</v>
      </c>
      <c r="D34" s="223">
        <f t="shared" si="0"/>
        <v>916.43484482060353</v>
      </c>
      <c r="E34" s="223">
        <f t="shared" si="0"/>
        <v>835.49001273292924</v>
      </c>
      <c r="F34" s="223">
        <f t="shared" si="0"/>
        <v>808.40795511412455</v>
      </c>
      <c r="G34" s="223">
        <f t="shared" si="0"/>
        <v>815.69317514294414</v>
      </c>
      <c r="H34" s="223">
        <f t="shared" si="0"/>
        <v>809.06625793372848</v>
      </c>
      <c r="I34" s="223">
        <f t="shared" si="0"/>
        <v>759.59294892200387</v>
      </c>
      <c r="J34" s="223">
        <f t="shared" si="0"/>
        <v>714.07255420509887</v>
      </c>
      <c r="K34" s="223">
        <f t="shared" si="0"/>
        <v>677.24203652302094</v>
      </c>
      <c r="L34" s="223">
        <f t="shared" si="0"/>
        <v>657.30158222969487</v>
      </c>
      <c r="M34" s="223">
        <f t="shared" si="0"/>
        <v>610.05731950810616</v>
      </c>
      <c r="N34" s="223">
        <f t="shared" si="0"/>
        <v>640.7533405580798</v>
      </c>
      <c r="O34" s="223">
        <f t="shared" si="0"/>
        <v>646.22479938715946</v>
      </c>
      <c r="P34" s="223">
        <f t="shared" si="0"/>
        <v>676.23912736707643</v>
      </c>
      <c r="Q34" s="223">
        <f t="shared" si="0"/>
        <v>747.28027028915858</v>
      </c>
      <c r="R34" s="223">
        <f t="shared" si="0"/>
        <v>772.09218896068717</v>
      </c>
      <c r="S34" s="223">
        <f t="shared" si="0"/>
        <v>776.18238584248809</v>
      </c>
      <c r="T34" s="223">
        <f t="shared" si="0"/>
        <v>735.9449814593487</v>
      </c>
      <c r="U34" s="223">
        <f t="shared" si="0"/>
        <v>764.92042891440587</v>
      </c>
      <c r="V34" s="223">
        <f t="shared" si="0"/>
        <v>748.82295547749266</v>
      </c>
      <c r="W34" s="223">
        <f t="shared" si="0"/>
        <v>802.45463198372829</v>
      </c>
      <c r="X34" s="223">
        <f t="shared" si="0"/>
        <v>713.57457832381453</v>
      </c>
      <c r="Y34" s="223">
        <f t="shared" si="0"/>
        <v>629.11544471010927</v>
      </c>
      <c r="DA34" s="89"/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817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818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819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820</v>
      </c>
    </row>
    <row r="39" spans="1:105" ht="12" customHeight="1" x14ac:dyDescent="0.25">
      <c r="A39" s="56" t="s">
        <v>95</v>
      </c>
      <c r="B39" s="260">
        <v>1.649390719807116</v>
      </c>
      <c r="C39" s="260">
        <v>1.2962980229341281</v>
      </c>
      <c r="D39" s="260">
        <v>1.2448458491915391</v>
      </c>
      <c r="E39" s="260">
        <v>0.8568838990407216</v>
      </c>
      <c r="F39" s="260">
        <v>0.92774788969892452</v>
      </c>
      <c r="G39" s="260">
        <v>1.2014282641480021</v>
      </c>
      <c r="H39" s="260">
        <v>0.96017927946922788</v>
      </c>
      <c r="I39" s="260">
        <v>0.74300059822252962</v>
      </c>
      <c r="J39" s="260">
        <v>0.78190235127816743</v>
      </c>
      <c r="K39" s="260">
        <v>1.2538821169717189</v>
      </c>
      <c r="L39" s="260">
        <v>0.621282393391967</v>
      </c>
      <c r="M39" s="260">
        <v>0.70178542448663694</v>
      </c>
      <c r="N39" s="260">
        <v>0.85383965862037114</v>
      </c>
      <c r="O39" s="260">
        <v>0.87246955895547851</v>
      </c>
      <c r="P39" s="260">
        <v>0.78913120792652558</v>
      </c>
      <c r="Q39" s="260">
        <v>1.042646510486519</v>
      </c>
      <c r="R39" s="260">
        <v>1.0721162588356239</v>
      </c>
      <c r="S39" s="260">
        <v>1.1443944916198261</v>
      </c>
      <c r="T39" s="260">
        <v>1.324240741946622</v>
      </c>
      <c r="U39" s="260">
        <v>1.213912597185792</v>
      </c>
      <c r="V39" s="260">
        <v>0.97980828238450901</v>
      </c>
      <c r="W39" s="260">
        <v>1.380563623211666</v>
      </c>
      <c r="X39" s="260">
        <v>1.125057274674631</v>
      </c>
      <c r="Y39" s="260">
        <v>0.2593060933902116</v>
      </c>
      <c r="DA39" s="68" t="s">
        <v>821</v>
      </c>
    </row>
    <row r="40" spans="1:105" ht="12" customHeight="1" x14ac:dyDescent="0.25">
      <c r="A40" s="37" t="s">
        <v>159</v>
      </c>
      <c r="B40" s="226">
        <v>5.4122841839794468E-2</v>
      </c>
      <c r="C40" s="226">
        <v>4.742911914598584E-2</v>
      </c>
      <c r="D40" s="226">
        <v>4.3854850077568071E-2</v>
      </c>
      <c r="E40" s="226">
        <v>5.0398033840438262E-2</v>
      </c>
      <c r="F40" s="226">
        <v>4.4028513256453912E-2</v>
      </c>
      <c r="G40" s="226">
        <v>5.357718016948456E-2</v>
      </c>
      <c r="H40" s="226">
        <v>4.8410864160537033E-2</v>
      </c>
      <c r="I40" s="226">
        <v>3.4824386459077962E-2</v>
      </c>
      <c r="J40" s="226">
        <v>3.3100746798685278E-2</v>
      </c>
      <c r="K40" s="226">
        <v>3.6885543659178489E-2</v>
      </c>
      <c r="L40" s="226">
        <v>2.288693975164123E-2</v>
      </c>
      <c r="M40" s="226">
        <v>1.817861013877408E-2</v>
      </c>
      <c r="N40" s="226">
        <v>2.1522664653196931E-2</v>
      </c>
      <c r="O40" s="226">
        <v>2.1465578834814932E-2</v>
      </c>
      <c r="P40" s="226">
        <v>1.7590178323701189E-2</v>
      </c>
      <c r="Q40" s="226">
        <v>1.9651240963468819E-2</v>
      </c>
      <c r="R40" s="226">
        <v>2.2039712559735851E-2</v>
      </c>
      <c r="S40" s="226">
        <v>2.0753399954473301E-2</v>
      </c>
      <c r="T40" s="226">
        <v>2.0916167663792229E-2</v>
      </c>
      <c r="U40" s="226">
        <v>2.866665983362086E-2</v>
      </c>
      <c r="V40" s="226">
        <v>2.3752568741356318E-2</v>
      </c>
      <c r="W40" s="226">
        <v>2.97273148930025E-2</v>
      </c>
      <c r="X40" s="226">
        <v>2.839531412132194E-2</v>
      </c>
      <c r="Y40" s="226">
        <v>7.3928175581437824E-3</v>
      </c>
      <c r="DA40" s="69" t="s">
        <v>822</v>
      </c>
    </row>
    <row r="41" spans="1:105" ht="12" customHeight="1" x14ac:dyDescent="0.25">
      <c r="A41" s="37" t="s">
        <v>35</v>
      </c>
      <c r="B41" s="226">
        <v>1.5952678779673211</v>
      </c>
      <c r="C41" s="226">
        <v>1.248868903788142</v>
      </c>
      <c r="D41" s="226">
        <v>1.2009909991139709</v>
      </c>
      <c r="E41" s="226">
        <v>0.80648586520028331</v>
      </c>
      <c r="F41" s="226">
        <v>0.88371937644247056</v>
      </c>
      <c r="G41" s="226">
        <v>1.147851083978517</v>
      </c>
      <c r="H41" s="226">
        <v>0.91176841530869079</v>
      </c>
      <c r="I41" s="226">
        <v>0.70817621176345169</v>
      </c>
      <c r="J41" s="226">
        <v>0.74880160447948219</v>
      </c>
      <c r="K41" s="226">
        <v>1.216996573312541</v>
      </c>
      <c r="L41" s="226">
        <v>0.59839545364032576</v>
      </c>
      <c r="M41" s="226">
        <v>0.68360681434786286</v>
      </c>
      <c r="N41" s="226">
        <v>0.83231699396717418</v>
      </c>
      <c r="O41" s="226">
        <v>0.85100398012066358</v>
      </c>
      <c r="P41" s="226">
        <v>0.77154102960282434</v>
      </c>
      <c r="Q41" s="226">
        <v>1.02299526952305</v>
      </c>
      <c r="R41" s="226">
        <v>1.0500765462758881</v>
      </c>
      <c r="S41" s="226">
        <v>1.123641091665353</v>
      </c>
      <c r="T41" s="226">
        <v>1.3033245742828301</v>
      </c>
      <c r="U41" s="226">
        <v>1.185245937352172</v>
      </c>
      <c r="V41" s="226">
        <v>0.95605571364315267</v>
      </c>
      <c r="W41" s="226">
        <v>1.350836308318663</v>
      </c>
      <c r="X41" s="226">
        <v>1.096661960553309</v>
      </c>
      <c r="Y41" s="226">
        <v>0.2519132758320678</v>
      </c>
      <c r="DA41" s="69" t="s">
        <v>823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824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825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826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827</v>
      </c>
    </row>
    <row r="46" spans="1:105" ht="12" customHeight="1" x14ac:dyDescent="0.25">
      <c r="A46" s="57" t="s">
        <v>517</v>
      </c>
      <c r="B46" s="294">
        <v>126.7731970330647</v>
      </c>
      <c r="C46" s="294">
        <v>81.00364113928633</v>
      </c>
      <c r="D46" s="294">
        <v>77.726796748810699</v>
      </c>
      <c r="E46" s="294">
        <v>54.674037940062682</v>
      </c>
      <c r="F46" s="294">
        <v>59.27354830908638</v>
      </c>
      <c r="G46" s="294">
        <v>76.690196677472514</v>
      </c>
      <c r="H46" s="294">
        <v>61.700370480497028</v>
      </c>
      <c r="I46" s="294">
        <v>48.155606231629022</v>
      </c>
      <c r="J46" s="294">
        <v>49.786280399485193</v>
      </c>
      <c r="K46" s="294">
        <v>73.911330977640944</v>
      </c>
      <c r="L46" s="294">
        <v>36.464562982696172</v>
      </c>
      <c r="M46" s="294">
        <v>39.359980783213601</v>
      </c>
      <c r="N46" s="294">
        <v>47.540733627543283</v>
      </c>
      <c r="O46" s="294">
        <v>49.173802380243743</v>
      </c>
      <c r="P46" s="294">
        <v>43.651763824249898</v>
      </c>
      <c r="Q46" s="294">
        <v>57.090711820156884</v>
      </c>
      <c r="R46" s="294">
        <v>58.738055642167232</v>
      </c>
      <c r="S46" s="294">
        <v>62.637420214200723</v>
      </c>
      <c r="T46" s="294">
        <v>72.267605970201558</v>
      </c>
      <c r="U46" s="294">
        <v>66.216800964107094</v>
      </c>
      <c r="V46" s="294">
        <v>52.986006829651672</v>
      </c>
      <c r="W46" s="294">
        <v>74.631141971605871</v>
      </c>
      <c r="X46" s="294">
        <v>61.00100106199568</v>
      </c>
      <c r="Y46" s="294">
        <v>14.098806108175459</v>
      </c>
      <c r="DA46" s="70" t="s">
        <v>828</v>
      </c>
    </row>
    <row r="47" spans="1:105" ht="12" customHeight="1" x14ac:dyDescent="0.25">
      <c r="A47" s="60" t="s">
        <v>519</v>
      </c>
      <c r="B47" s="262">
        <v>126.7731970330647</v>
      </c>
      <c r="C47" s="262">
        <v>81.00364113928633</v>
      </c>
      <c r="D47" s="262">
        <v>77.726796748810699</v>
      </c>
      <c r="E47" s="262">
        <v>54.674037940062682</v>
      </c>
      <c r="F47" s="262">
        <v>59.27354830908638</v>
      </c>
      <c r="G47" s="262">
        <v>76.690196677472514</v>
      </c>
      <c r="H47" s="262">
        <v>61.700370480497028</v>
      </c>
      <c r="I47" s="262">
        <v>48.155606231629022</v>
      </c>
      <c r="J47" s="262">
        <v>49.786280399485193</v>
      </c>
      <c r="K47" s="262">
        <v>73.911330977640944</v>
      </c>
      <c r="L47" s="262">
        <v>36.464562982696172</v>
      </c>
      <c r="M47" s="262">
        <v>39.359980783213601</v>
      </c>
      <c r="N47" s="262">
        <v>47.540733627543283</v>
      </c>
      <c r="O47" s="262">
        <v>49.173802380243743</v>
      </c>
      <c r="P47" s="262">
        <v>43.651763824249898</v>
      </c>
      <c r="Q47" s="262">
        <v>57.090711820156884</v>
      </c>
      <c r="R47" s="262">
        <v>58.738055642167232</v>
      </c>
      <c r="S47" s="262">
        <v>62.637420214200723</v>
      </c>
      <c r="T47" s="262">
        <v>72.267605970201558</v>
      </c>
      <c r="U47" s="262">
        <v>66.216800964107094</v>
      </c>
      <c r="V47" s="262">
        <v>52.986006829651672</v>
      </c>
      <c r="W47" s="262">
        <v>74.631141971605871</v>
      </c>
      <c r="X47" s="262">
        <v>61.00100106199568</v>
      </c>
      <c r="Y47" s="262">
        <v>14.098806108175459</v>
      </c>
      <c r="DA47" s="72" t="s">
        <v>829</v>
      </c>
    </row>
    <row r="48" spans="1:105" ht="12" customHeight="1" x14ac:dyDescent="0.25">
      <c r="A48" s="59" t="s">
        <v>31</v>
      </c>
      <c r="B48" s="297">
        <v>45.885336304227678</v>
      </c>
      <c r="C48" s="297">
        <v>1.792873938739846</v>
      </c>
      <c r="D48" s="297">
        <v>1.830066715288359</v>
      </c>
      <c r="E48" s="297">
        <v>1.5767820843116269</v>
      </c>
      <c r="F48" s="297">
        <v>2.473633157883584</v>
      </c>
      <c r="G48" s="297">
        <v>2.9800257874425959</v>
      </c>
      <c r="H48" s="297">
        <v>2.254589650798541</v>
      </c>
      <c r="I48" s="297">
        <v>2.354268748942645</v>
      </c>
      <c r="J48" s="297">
        <v>2.7001488472621329</v>
      </c>
      <c r="K48" s="297">
        <v>1.986692288060729</v>
      </c>
      <c r="L48" s="297">
        <v>1.651534146547263</v>
      </c>
      <c r="M48" s="297">
        <v>1.2218261986993131</v>
      </c>
      <c r="N48" s="297">
        <v>1.29049087770962</v>
      </c>
      <c r="O48" s="297">
        <v>1.075867444945166</v>
      </c>
      <c r="P48" s="297">
        <v>0.77921434212567575</v>
      </c>
      <c r="Q48" s="297">
        <v>0.57859838847637912</v>
      </c>
      <c r="R48" s="297">
        <v>0.60423761353742822</v>
      </c>
      <c r="S48" s="297">
        <v>0.41010161303542098</v>
      </c>
      <c r="T48" s="297">
        <v>0.49017743998324032</v>
      </c>
      <c r="U48" s="297">
        <v>0.71831881393677888</v>
      </c>
      <c r="V48" s="297">
        <v>0.35633085886417959</v>
      </c>
      <c r="W48" s="297">
        <v>0.95641445828963745</v>
      </c>
      <c r="X48" s="297">
        <v>0.69139416816217547</v>
      </c>
      <c r="Y48" s="297">
        <v>0.116041721255005</v>
      </c>
      <c r="DA48" s="71" t="s">
        <v>830</v>
      </c>
    </row>
    <row r="49" spans="1:105" ht="12" customHeight="1" x14ac:dyDescent="0.25">
      <c r="A49" s="59" t="s">
        <v>159</v>
      </c>
      <c r="B49" s="297">
        <v>2.2386219653184378</v>
      </c>
      <c r="C49" s="297">
        <v>2.3835672340085048</v>
      </c>
      <c r="D49" s="297">
        <v>2.2236517784957361</v>
      </c>
      <c r="E49" s="297">
        <v>2.563870902801769</v>
      </c>
      <c r="F49" s="297">
        <v>2.234396830797948</v>
      </c>
      <c r="G49" s="297">
        <v>2.6897170869144862</v>
      </c>
      <c r="H49" s="297">
        <v>2.4443318264600289</v>
      </c>
      <c r="I49" s="297">
        <v>1.767530210276899</v>
      </c>
      <c r="J49" s="297">
        <v>1.673025777568736</v>
      </c>
      <c r="K49" s="297">
        <v>1.883541878512313</v>
      </c>
      <c r="L49" s="297">
        <v>1.194114898488172</v>
      </c>
      <c r="M49" s="297">
        <v>0.95929477729402646</v>
      </c>
      <c r="N49" s="297">
        <v>1.1363144877849809</v>
      </c>
      <c r="O49" s="297">
        <v>1.129312710293259</v>
      </c>
      <c r="P49" s="297">
        <v>0.93260239148716917</v>
      </c>
      <c r="Q49" s="297">
        <v>1.045145648113734</v>
      </c>
      <c r="R49" s="297">
        <v>1.171569002202375</v>
      </c>
      <c r="S49" s="297">
        <v>1.1038842868276799</v>
      </c>
      <c r="T49" s="297">
        <v>1.1116395513151589</v>
      </c>
      <c r="U49" s="297">
        <v>1.524579568525767</v>
      </c>
      <c r="V49" s="297">
        <v>1.2688920768954079</v>
      </c>
      <c r="W49" s="297">
        <v>1.5860239724984531</v>
      </c>
      <c r="X49" s="297">
        <v>1.514081101188038</v>
      </c>
      <c r="Y49" s="297">
        <v>0.39491164508455467</v>
      </c>
      <c r="DA49" s="71" t="s">
        <v>831</v>
      </c>
    </row>
    <row r="50" spans="1:105" ht="12" customHeight="1" x14ac:dyDescent="0.25">
      <c r="A50" s="59" t="s">
        <v>32</v>
      </c>
      <c r="B50" s="297">
        <v>12.66597567553327</v>
      </c>
      <c r="C50" s="297">
        <v>14.064849489837719</v>
      </c>
      <c r="D50" s="297">
        <v>12.77705953842934</v>
      </c>
      <c r="E50" s="297">
        <v>9.5054819626381715</v>
      </c>
      <c r="F50" s="297">
        <v>9.7177678970277714</v>
      </c>
      <c r="G50" s="297">
        <v>13.395273380335579</v>
      </c>
      <c r="H50" s="297">
        <v>10.964994282878511</v>
      </c>
      <c r="I50" s="297">
        <v>8.0899479322816212</v>
      </c>
      <c r="J50" s="297">
        <v>7.566093010919281</v>
      </c>
      <c r="K50" s="297">
        <v>7.895774160529978</v>
      </c>
      <c r="L50" s="297">
        <v>2.3979235329361321</v>
      </c>
      <c r="M50" s="297">
        <v>1.104570204201373</v>
      </c>
      <c r="N50" s="297">
        <v>1.1707700186728209</v>
      </c>
      <c r="O50" s="297">
        <v>2.1969615744341269</v>
      </c>
      <c r="P50" s="297">
        <v>1.034107701359813</v>
      </c>
      <c r="Q50" s="297">
        <v>1.059256027829335</v>
      </c>
      <c r="R50" s="297">
        <v>1.1431393977443649</v>
      </c>
      <c r="S50" s="297">
        <v>1.356372153714259</v>
      </c>
      <c r="T50" s="297">
        <v>1.3975000522545189</v>
      </c>
      <c r="U50" s="297">
        <v>0.93894314608438834</v>
      </c>
      <c r="V50" s="297">
        <v>0.28708599947608271</v>
      </c>
      <c r="W50" s="297">
        <v>1.8327335430191549E-2</v>
      </c>
      <c r="X50" s="297">
        <v>0.31985118763126019</v>
      </c>
      <c r="Y50" s="297">
        <v>0.1310772438538024</v>
      </c>
      <c r="DA50" s="71" t="s">
        <v>832</v>
      </c>
    </row>
    <row r="51" spans="1:105" ht="12" customHeight="1" x14ac:dyDescent="0.25">
      <c r="A51" s="59" t="s">
        <v>35</v>
      </c>
      <c r="B51" s="297">
        <v>65.98326308798535</v>
      </c>
      <c r="C51" s="297">
        <v>62.762350476700263</v>
      </c>
      <c r="D51" s="297">
        <v>60.896018716597261</v>
      </c>
      <c r="E51" s="297">
        <v>41.027902990311112</v>
      </c>
      <c r="F51" s="297">
        <v>44.847750423377072</v>
      </c>
      <c r="G51" s="297">
        <v>57.625180422779863</v>
      </c>
      <c r="H51" s="297">
        <v>46.036454720359949</v>
      </c>
      <c r="I51" s="297">
        <v>35.943859340127858</v>
      </c>
      <c r="J51" s="297">
        <v>37.847012763735037</v>
      </c>
      <c r="K51" s="297">
        <v>62.145322650537921</v>
      </c>
      <c r="L51" s="297">
        <v>31.220990404724599</v>
      </c>
      <c r="M51" s="297">
        <v>36.07428960301889</v>
      </c>
      <c r="N51" s="297">
        <v>43.943158243375862</v>
      </c>
      <c r="O51" s="297">
        <v>44.771660650571192</v>
      </c>
      <c r="P51" s="297">
        <v>40.905839389277247</v>
      </c>
      <c r="Q51" s="297">
        <v>54.407711755737431</v>
      </c>
      <c r="R51" s="297">
        <v>55.819109628683073</v>
      </c>
      <c r="S51" s="297">
        <v>59.767062160623361</v>
      </c>
      <c r="T51" s="297">
        <v>69.268288926648637</v>
      </c>
      <c r="U51" s="297">
        <v>63.034959435560161</v>
      </c>
      <c r="V51" s="297">
        <v>51.073697894416</v>
      </c>
      <c r="W51" s="297">
        <v>72.070376205387589</v>
      </c>
      <c r="X51" s="297">
        <v>58.475674605014213</v>
      </c>
      <c r="Y51" s="297">
        <v>13.4567754979821</v>
      </c>
      <c r="DA51" s="71" t="s">
        <v>833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834</v>
      </c>
    </row>
    <row r="53" spans="1:105" ht="12" customHeight="1" x14ac:dyDescent="0.25">
      <c r="A53" s="57" t="s">
        <v>527</v>
      </c>
      <c r="B53" s="294">
        <f t="shared" ref="B53:Y53" si="1">B54+B58+B69</f>
        <v>48.470288975636748</v>
      </c>
      <c r="C53" s="294">
        <f t="shared" si="1"/>
        <v>38.387335404145006</v>
      </c>
      <c r="D53" s="294">
        <f t="shared" si="1"/>
        <v>50.554202222601369</v>
      </c>
      <c r="E53" s="294">
        <f t="shared" si="1"/>
        <v>31.841090893825822</v>
      </c>
      <c r="F53" s="294">
        <f t="shared" si="1"/>
        <v>34.031658915339278</v>
      </c>
      <c r="G53" s="294">
        <f t="shared" si="1"/>
        <v>39.740130201323609</v>
      </c>
      <c r="H53" s="294">
        <f t="shared" si="1"/>
        <v>34.58649817376218</v>
      </c>
      <c r="I53" s="294">
        <f t="shared" si="1"/>
        <v>29.336862092152284</v>
      </c>
      <c r="J53" s="294">
        <f t="shared" si="1"/>
        <v>27.781811454335404</v>
      </c>
      <c r="K53" s="294">
        <f t="shared" si="1"/>
        <v>32.878823428408296</v>
      </c>
      <c r="L53" s="294">
        <f t="shared" si="1"/>
        <v>23.024736853606683</v>
      </c>
      <c r="M53" s="294">
        <f t="shared" si="1"/>
        <v>21.15397330040588</v>
      </c>
      <c r="N53" s="294">
        <f t="shared" si="1"/>
        <v>24.563047271916247</v>
      </c>
      <c r="O53" s="294">
        <f t="shared" si="1"/>
        <v>26.68290744796024</v>
      </c>
      <c r="P53" s="294">
        <f t="shared" si="1"/>
        <v>25.16210233490008</v>
      </c>
      <c r="Q53" s="294">
        <f t="shared" si="1"/>
        <v>31.392741958515153</v>
      </c>
      <c r="R53" s="294">
        <f t="shared" si="1"/>
        <v>31.581167059684358</v>
      </c>
      <c r="S53" s="294">
        <f t="shared" si="1"/>
        <v>34.202191136667494</v>
      </c>
      <c r="T53" s="294">
        <f t="shared" si="1"/>
        <v>33.735904747200578</v>
      </c>
      <c r="U53" s="294">
        <f t="shared" si="1"/>
        <v>30.699035353112983</v>
      </c>
      <c r="V53" s="294">
        <f t="shared" si="1"/>
        <v>24.972110365456412</v>
      </c>
      <c r="W53" s="294">
        <f t="shared" si="1"/>
        <v>33.146916388910689</v>
      </c>
      <c r="X53" s="294">
        <f t="shared" si="1"/>
        <v>29.462699987144191</v>
      </c>
      <c r="Y53" s="294">
        <f t="shared" si="1"/>
        <v>10.024652508543619</v>
      </c>
      <c r="DA53" s="70"/>
    </row>
    <row r="54" spans="1:105" ht="12" customHeight="1" x14ac:dyDescent="0.25">
      <c r="A54" s="60" t="s">
        <v>528</v>
      </c>
      <c r="B54" s="262">
        <v>11.73265623116942</v>
      </c>
      <c r="C54" s="262">
        <v>7.5883744313003234</v>
      </c>
      <c r="D54" s="262">
        <v>7.32574536470627</v>
      </c>
      <c r="E54" s="262">
        <v>5.3116148971604717</v>
      </c>
      <c r="F54" s="262">
        <v>5.7872226327032372</v>
      </c>
      <c r="G54" s="262">
        <v>7.2245329375834082</v>
      </c>
      <c r="H54" s="262">
        <v>5.9957184994890929</v>
      </c>
      <c r="I54" s="262">
        <v>4.7937831017462349</v>
      </c>
      <c r="J54" s="262">
        <v>4.9859462244647919</v>
      </c>
      <c r="K54" s="262">
        <v>7.1211206799507352</v>
      </c>
      <c r="L54" s="262">
        <v>3.97154641520916</v>
      </c>
      <c r="M54" s="262">
        <v>4.3860936946432094</v>
      </c>
      <c r="N54" s="262">
        <v>5.1890903172051157</v>
      </c>
      <c r="O54" s="262">
        <v>5.2352591689093471</v>
      </c>
      <c r="P54" s="262">
        <v>4.7962615776133513</v>
      </c>
      <c r="Q54" s="262">
        <v>6.1559541096472552</v>
      </c>
      <c r="R54" s="262">
        <v>6.3130290193314664</v>
      </c>
      <c r="S54" s="262">
        <v>6.6893596425047797</v>
      </c>
      <c r="T54" s="262">
        <v>7.4835319166991603</v>
      </c>
      <c r="U54" s="262">
        <v>6.9723111256594432</v>
      </c>
      <c r="V54" s="262">
        <v>5.7496141812145938</v>
      </c>
      <c r="W54" s="262">
        <v>7.8048106600825173</v>
      </c>
      <c r="X54" s="262">
        <v>6.4342056414579094</v>
      </c>
      <c r="Y54" s="262">
        <v>1.679802930315802</v>
      </c>
      <c r="DA54" s="72" t="s">
        <v>835</v>
      </c>
    </row>
    <row r="55" spans="1:105" ht="12" customHeight="1" x14ac:dyDescent="0.25">
      <c r="A55" s="59" t="s">
        <v>31</v>
      </c>
      <c r="B55" s="230">
        <v>4.7179912936646726</v>
      </c>
      <c r="C55" s="230">
        <v>0.20324535923095391</v>
      </c>
      <c r="D55" s="230">
        <v>0.20641504234576119</v>
      </c>
      <c r="E55" s="230">
        <v>0.18542233700788169</v>
      </c>
      <c r="F55" s="230">
        <v>0.28887580171829191</v>
      </c>
      <c r="G55" s="230">
        <v>0.34014251593541017</v>
      </c>
      <c r="H55" s="230">
        <v>0.26643903901286092</v>
      </c>
      <c r="I55" s="230">
        <v>0.28168397137840928</v>
      </c>
      <c r="J55" s="230">
        <v>0.31887108473956233</v>
      </c>
      <c r="K55" s="230">
        <v>0.21430517622387049</v>
      </c>
      <c r="L55" s="230">
        <v>0.19253864265033929</v>
      </c>
      <c r="M55" s="230">
        <v>0.14008591477528221</v>
      </c>
      <c r="N55" s="230">
        <v>0.14441403867488689</v>
      </c>
      <c r="O55" s="230">
        <v>0.1198983330735959</v>
      </c>
      <c r="P55" s="230">
        <v>8.7694072125550748E-2</v>
      </c>
      <c r="Q55" s="230">
        <v>6.3568313137853022E-2</v>
      </c>
      <c r="R55" s="230">
        <v>6.6231011998437547E-2</v>
      </c>
      <c r="S55" s="230">
        <v>4.4766159626668092E-2</v>
      </c>
      <c r="T55" s="230">
        <v>5.1760308093902807E-2</v>
      </c>
      <c r="U55" s="230">
        <v>7.6723446902069364E-2</v>
      </c>
      <c r="V55" s="230">
        <v>3.8876791536815183E-2</v>
      </c>
      <c r="W55" s="230">
        <v>0.1000449292244876</v>
      </c>
      <c r="X55" s="230">
        <v>7.3310612380790258E-2</v>
      </c>
      <c r="Y55" s="230">
        <v>1.395554175603719E-2</v>
      </c>
      <c r="DA55" s="71" t="s">
        <v>836</v>
      </c>
    </row>
    <row r="56" spans="1:105" ht="12" customHeight="1" x14ac:dyDescent="0.25">
      <c r="A56" s="59" t="s">
        <v>159</v>
      </c>
      <c r="B56" s="230">
        <v>0.2301780872249109</v>
      </c>
      <c r="C56" s="230">
        <v>0.27020805437536422</v>
      </c>
      <c r="D56" s="230">
        <v>0.25080789251341667</v>
      </c>
      <c r="E56" s="230">
        <v>0.30149945215261342</v>
      </c>
      <c r="F56" s="230">
        <v>0.26093730745662369</v>
      </c>
      <c r="G56" s="230">
        <v>0.30700644972696511</v>
      </c>
      <c r="H56" s="230">
        <v>0.28886206527200792</v>
      </c>
      <c r="I56" s="230">
        <v>0.2114817730073183</v>
      </c>
      <c r="J56" s="230">
        <v>0.19757412449003481</v>
      </c>
      <c r="K56" s="230">
        <v>0.20317830628599209</v>
      </c>
      <c r="L56" s="230">
        <v>0.1392119334644836</v>
      </c>
      <c r="M56" s="230">
        <v>0.1099859264430911</v>
      </c>
      <c r="N56" s="230">
        <v>0.1271607317961527</v>
      </c>
      <c r="O56" s="230">
        <v>0.12585445550858509</v>
      </c>
      <c r="P56" s="230">
        <v>0.10495661714905451</v>
      </c>
      <c r="Q56" s="230">
        <v>0.114826012580003</v>
      </c>
      <c r="R56" s="230">
        <v>0.12841670048906439</v>
      </c>
      <c r="S56" s="230">
        <v>0.120498575530427</v>
      </c>
      <c r="T56" s="230">
        <v>0.1173836267687224</v>
      </c>
      <c r="U56" s="230">
        <v>0.16283994976088911</v>
      </c>
      <c r="V56" s="230">
        <v>0.13844002428928609</v>
      </c>
      <c r="W56" s="230">
        <v>0.1659047024035015</v>
      </c>
      <c r="X56" s="230">
        <v>0.16054259326098369</v>
      </c>
      <c r="Y56" s="230">
        <v>4.7493314415871249E-2</v>
      </c>
      <c r="DA56" s="71" t="s">
        <v>837</v>
      </c>
    </row>
    <row r="57" spans="1:105" ht="12" customHeight="1" x14ac:dyDescent="0.25">
      <c r="A57" s="59" t="s">
        <v>35</v>
      </c>
      <c r="B57" s="230">
        <v>6.7844868502798326</v>
      </c>
      <c r="C57" s="230">
        <v>7.1149210176940052</v>
      </c>
      <c r="D57" s="230">
        <v>6.8685224298470926</v>
      </c>
      <c r="E57" s="230">
        <v>4.8246931079999769</v>
      </c>
      <c r="F57" s="230">
        <v>5.2374095235283216</v>
      </c>
      <c r="G57" s="230">
        <v>6.5773839719210327</v>
      </c>
      <c r="H57" s="230">
        <v>5.4404173952042241</v>
      </c>
      <c r="I57" s="230">
        <v>4.3006173573605073</v>
      </c>
      <c r="J57" s="230">
        <v>4.4695010152351946</v>
      </c>
      <c r="K57" s="230">
        <v>6.7036371974408722</v>
      </c>
      <c r="L57" s="230">
        <v>3.639795839094337</v>
      </c>
      <c r="M57" s="230">
        <v>4.1360218534248352</v>
      </c>
      <c r="N57" s="230">
        <v>4.9175155467340756</v>
      </c>
      <c r="O57" s="230">
        <v>4.9895063803271658</v>
      </c>
      <c r="P57" s="230">
        <v>4.6036108883387463</v>
      </c>
      <c r="Q57" s="230">
        <v>5.977559783929399</v>
      </c>
      <c r="R57" s="230">
        <v>6.1183813068439648</v>
      </c>
      <c r="S57" s="230">
        <v>6.5240949073476848</v>
      </c>
      <c r="T57" s="230">
        <v>7.3143879818365347</v>
      </c>
      <c r="U57" s="230">
        <v>6.7327477289964852</v>
      </c>
      <c r="V57" s="230">
        <v>5.5722973653884926</v>
      </c>
      <c r="W57" s="230">
        <v>7.5388610284545283</v>
      </c>
      <c r="X57" s="230">
        <v>6.2003524358161357</v>
      </c>
      <c r="Y57" s="230">
        <v>1.6183540741438931</v>
      </c>
      <c r="DA57" s="71" t="s">
        <v>838</v>
      </c>
    </row>
    <row r="58" spans="1:105" ht="12" customHeight="1" x14ac:dyDescent="0.25">
      <c r="A58" s="60" t="s">
        <v>533</v>
      </c>
      <c r="B58" s="262">
        <v>36.737632744467327</v>
      </c>
      <c r="C58" s="262">
        <v>30.798960972844679</v>
      </c>
      <c r="D58" s="262">
        <v>43.228456857895097</v>
      </c>
      <c r="E58" s="262">
        <v>26.529475996665351</v>
      </c>
      <c r="F58" s="262">
        <v>28.244436282636041</v>
      </c>
      <c r="G58" s="262">
        <v>32.515597263740197</v>
      </c>
      <c r="H58" s="262">
        <v>28.59077967427309</v>
      </c>
      <c r="I58" s="262">
        <v>24.543078990406048</v>
      </c>
      <c r="J58" s="262">
        <v>22.795865229870611</v>
      </c>
      <c r="K58" s="262">
        <v>25.757702748457561</v>
      </c>
      <c r="L58" s="262">
        <v>19.053190438397522</v>
      </c>
      <c r="M58" s="262">
        <v>16.767879605762669</v>
      </c>
      <c r="N58" s="262">
        <v>19.373956954711129</v>
      </c>
      <c r="O58" s="262">
        <v>21.447648279050892</v>
      </c>
      <c r="P58" s="262">
        <v>20.36584075728673</v>
      </c>
      <c r="Q58" s="262">
        <v>25.236787848867898</v>
      </c>
      <c r="R58" s="262">
        <v>25.268138040352891</v>
      </c>
      <c r="S58" s="262">
        <v>27.512831494162711</v>
      </c>
      <c r="T58" s="262">
        <v>26.252372830501422</v>
      </c>
      <c r="U58" s="262">
        <v>23.726724227453541</v>
      </c>
      <c r="V58" s="262">
        <v>19.22249618424182</v>
      </c>
      <c r="W58" s="262">
        <v>25.342105728828169</v>
      </c>
      <c r="X58" s="262">
        <v>23.02849434568628</v>
      </c>
      <c r="Y58" s="262">
        <v>8.3448495782278176</v>
      </c>
      <c r="DA58" s="72" t="s">
        <v>839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18.251466594388418</v>
      </c>
      <c r="E59" s="229">
        <v>0</v>
      </c>
      <c r="F59" s="229">
        <v>0</v>
      </c>
      <c r="G59" s="229">
        <v>13.669788672868471</v>
      </c>
      <c r="H59" s="229">
        <v>1.255919007906134</v>
      </c>
      <c r="I59" s="229">
        <v>0.53670520383617781</v>
      </c>
      <c r="J59" s="229">
        <v>0.90249909000666273</v>
      </c>
      <c r="K59" s="229">
        <v>0.66747842991282347</v>
      </c>
      <c r="L59" s="229">
        <v>0.22995123188797689</v>
      </c>
      <c r="M59" s="229">
        <v>0.29536172589411619</v>
      </c>
      <c r="N59" s="229">
        <v>0.23038753938289799</v>
      </c>
      <c r="O59" s="229">
        <v>0.93789120674842719</v>
      </c>
      <c r="P59" s="229">
        <v>0.73396595810764298</v>
      </c>
      <c r="Q59" s="229">
        <v>0</v>
      </c>
      <c r="R59" s="229">
        <v>0.39436552300924288</v>
      </c>
      <c r="S59" s="229">
        <v>1.420684903832138E-2</v>
      </c>
      <c r="T59" s="229">
        <v>2.64334533420174E-2</v>
      </c>
      <c r="U59" s="229">
        <v>1.3708151560592491E-2</v>
      </c>
      <c r="V59" s="229">
        <v>0</v>
      </c>
      <c r="W59" s="229">
        <v>0</v>
      </c>
      <c r="X59" s="229">
        <v>0</v>
      </c>
      <c r="Y59" s="229">
        <v>0</v>
      </c>
      <c r="DA59" s="73" t="s">
        <v>840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841</v>
      </c>
    </row>
    <row r="61" spans="1:105" ht="12" customHeight="1" x14ac:dyDescent="0.25">
      <c r="A61" s="64" t="s">
        <v>31</v>
      </c>
      <c r="B61" s="229">
        <v>13.29712173355875</v>
      </c>
      <c r="C61" s="229">
        <v>0.68168114040120753</v>
      </c>
      <c r="D61" s="229">
        <v>0.58807979282929079</v>
      </c>
      <c r="E61" s="229">
        <v>0.76510175640539679</v>
      </c>
      <c r="F61" s="229">
        <v>1.178710843328211</v>
      </c>
      <c r="G61" s="229">
        <v>0.73230996945013893</v>
      </c>
      <c r="H61" s="229">
        <v>0.99884155450721934</v>
      </c>
      <c r="I61" s="229">
        <v>1.1736422818416561</v>
      </c>
      <c r="J61" s="229">
        <v>1.1873822842538111</v>
      </c>
      <c r="K61" s="229">
        <v>0.67441019529800861</v>
      </c>
      <c r="L61" s="229">
        <v>0.85253242477990998</v>
      </c>
      <c r="M61" s="229">
        <v>0.50467566494633198</v>
      </c>
      <c r="N61" s="229">
        <v>0.51965125087949982</v>
      </c>
      <c r="O61" s="229">
        <v>0.44873039849953389</v>
      </c>
      <c r="P61" s="229">
        <v>0.35044261826226047</v>
      </c>
      <c r="Q61" s="229">
        <v>0.25576778278178258</v>
      </c>
      <c r="R61" s="229">
        <v>0.25559019559553309</v>
      </c>
      <c r="S61" s="229">
        <v>0.18003982738523441</v>
      </c>
      <c r="T61" s="229">
        <v>0.17788556369713371</v>
      </c>
      <c r="U61" s="229">
        <v>0.25723842490869092</v>
      </c>
      <c r="V61" s="229">
        <v>0.12927127339234021</v>
      </c>
      <c r="W61" s="229">
        <v>0.3247646449223211</v>
      </c>
      <c r="X61" s="229">
        <v>0.26100828535554271</v>
      </c>
      <c r="Y61" s="229">
        <v>6.8683170847362821E-2</v>
      </c>
      <c r="DA61" s="73" t="s">
        <v>842</v>
      </c>
    </row>
    <row r="62" spans="1:105" ht="12" customHeight="1" x14ac:dyDescent="0.25">
      <c r="A62" s="64" t="s">
        <v>159</v>
      </c>
      <c r="B62" s="229">
        <v>0.64873075334777841</v>
      </c>
      <c r="C62" s="229">
        <v>0.90627276976534821</v>
      </c>
      <c r="D62" s="229">
        <v>0.71455574067211447</v>
      </c>
      <c r="E62" s="229">
        <v>1.244066729605636</v>
      </c>
      <c r="F62" s="229">
        <v>1.064712350077448</v>
      </c>
      <c r="G62" s="229">
        <v>0.66096966209081998</v>
      </c>
      <c r="H62" s="229">
        <v>1.082902248046808</v>
      </c>
      <c r="I62" s="229">
        <v>0.88114332322727507</v>
      </c>
      <c r="J62" s="229">
        <v>0.73570802268895119</v>
      </c>
      <c r="K62" s="229">
        <v>0.63939436105599723</v>
      </c>
      <c r="L62" s="229">
        <v>0.61640970124792016</v>
      </c>
      <c r="M62" s="229">
        <v>0.39623698536321023</v>
      </c>
      <c r="N62" s="229">
        <v>0.45756793416313651</v>
      </c>
      <c r="O62" s="229">
        <v>0.47102172753848021</v>
      </c>
      <c r="P62" s="229">
        <v>0.41942711549538902</v>
      </c>
      <c r="Q62" s="229">
        <v>0.46200368066353797</v>
      </c>
      <c r="R62" s="229">
        <v>0.49556919946364808</v>
      </c>
      <c r="S62" s="229">
        <v>0.48461925078203122</v>
      </c>
      <c r="T62" s="229">
        <v>0.40341438035272909</v>
      </c>
      <c r="U62" s="229">
        <v>0.54596989421198239</v>
      </c>
      <c r="V62" s="229">
        <v>0.46033423852365102</v>
      </c>
      <c r="W62" s="229">
        <v>0.53855784780572891</v>
      </c>
      <c r="X62" s="229">
        <v>0.57158091622436902</v>
      </c>
      <c r="Y62" s="229">
        <v>0.23374165511859571</v>
      </c>
      <c r="DA62" s="73" t="s">
        <v>843</v>
      </c>
    </row>
    <row r="63" spans="1:105" ht="12" customHeight="1" x14ac:dyDescent="0.25">
      <c r="A63" s="64" t="s">
        <v>32</v>
      </c>
      <c r="B63" s="229">
        <v>3.6704758861349398</v>
      </c>
      <c r="C63" s="229">
        <v>5.3476948003063924</v>
      </c>
      <c r="D63" s="229">
        <v>4.1058232814988331</v>
      </c>
      <c r="E63" s="229">
        <v>4.6123437204509443</v>
      </c>
      <c r="F63" s="229">
        <v>4.6306132162999161</v>
      </c>
      <c r="G63" s="229">
        <v>3.291747434289193</v>
      </c>
      <c r="H63" s="229">
        <v>4.8577761947918203</v>
      </c>
      <c r="I63" s="229">
        <v>4.0329741264617596</v>
      </c>
      <c r="J63" s="229">
        <v>3.327166504650835</v>
      </c>
      <c r="K63" s="229">
        <v>2.680329825425495</v>
      </c>
      <c r="L63" s="229">
        <v>1.2378233706186019</v>
      </c>
      <c r="M63" s="229">
        <v>0.4562430424872731</v>
      </c>
      <c r="N63" s="229">
        <v>0.47144239080196287</v>
      </c>
      <c r="O63" s="229">
        <v>0.91632426226470198</v>
      </c>
      <c r="P63" s="229">
        <v>0.46507795203190949</v>
      </c>
      <c r="Q63" s="229">
        <v>0.468241134147589</v>
      </c>
      <c r="R63" s="229">
        <v>0.48354358569626521</v>
      </c>
      <c r="S63" s="229">
        <v>0.595464637696419</v>
      </c>
      <c r="T63" s="229">
        <v>0.50715325570791026</v>
      </c>
      <c r="U63" s="229">
        <v>0.3362465959283879</v>
      </c>
      <c r="V63" s="229">
        <v>0.10415031929505621</v>
      </c>
      <c r="W63" s="229">
        <v>6.2233172363397359E-3</v>
      </c>
      <c r="X63" s="229">
        <v>0.1207470555826079</v>
      </c>
      <c r="Y63" s="229">
        <v>7.7582447385697112E-2</v>
      </c>
      <c r="DA63" s="73" t="s">
        <v>844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0.21486642732211661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845</v>
      </c>
    </row>
    <row r="65" spans="1:105" ht="12" customHeight="1" x14ac:dyDescent="0.25">
      <c r="A65" s="64" t="s">
        <v>35</v>
      </c>
      <c r="B65" s="229">
        <v>19.121304371425861</v>
      </c>
      <c r="C65" s="229">
        <v>23.863312262371739</v>
      </c>
      <c r="D65" s="229">
        <v>19.568531448506441</v>
      </c>
      <c r="E65" s="229">
        <v>19.907963790203372</v>
      </c>
      <c r="F65" s="229">
        <v>21.37039987293047</v>
      </c>
      <c r="G65" s="229">
        <v>14.160781525041591</v>
      </c>
      <c r="H65" s="229">
        <v>20.39534066902111</v>
      </c>
      <c r="I65" s="229">
        <v>17.918614055039178</v>
      </c>
      <c r="J65" s="229">
        <v>16.643109328270359</v>
      </c>
      <c r="K65" s="229">
        <v>21.096089936765232</v>
      </c>
      <c r="L65" s="229">
        <v>16.116473709863111</v>
      </c>
      <c r="M65" s="229">
        <v>14.900495759749621</v>
      </c>
      <c r="N65" s="229">
        <v>17.69490783948363</v>
      </c>
      <c r="O65" s="229">
        <v>18.673680683999748</v>
      </c>
      <c r="P65" s="229">
        <v>18.39692711338953</v>
      </c>
      <c r="Q65" s="229">
        <v>24.050775251274992</v>
      </c>
      <c r="R65" s="229">
        <v>23.611269521009191</v>
      </c>
      <c r="S65" s="229">
        <v>26.238500929260709</v>
      </c>
      <c r="T65" s="229">
        <v>25.13748617740163</v>
      </c>
      <c r="U65" s="229">
        <v>22.573561160843891</v>
      </c>
      <c r="V65" s="229">
        <v>18.528740353030781</v>
      </c>
      <c r="W65" s="229">
        <v>24.47255991886378</v>
      </c>
      <c r="X65" s="229">
        <v>22.075158088523761</v>
      </c>
      <c r="Y65" s="229">
        <v>7.9648423048761616</v>
      </c>
      <c r="DA65" s="73" t="s">
        <v>846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847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2.780001557901101E-2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848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849</v>
      </c>
    </row>
    <row r="69" spans="1:105" ht="12" customHeight="1" x14ac:dyDescent="0.25">
      <c r="A69" s="60" t="s">
        <v>545</v>
      </c>
      <c r="B69" s="262">
        <v>0</v>
      </c>
      <c r="C69" s="262">
        <v>0</v>
      </c>
      <c r="D69" s="262">
        <v>0</v>
      </c>
      <c r="E69" s="262">
        <v>0</v>
      </c>
      <c r="F69" s="262">
        <v>0</v>
      </c>
      <c r="G69" s="262">
        <v>0</v>
      </c>
      <c r="H69" s="262">
        <v>0</v>
      </c>
      <c r="I69" s="262">
        <v>0</v>
      </c>
      <c r="J69" s="262">
        <v>0</v>
      </c>
      <c r="K69" s="262">
        <v>0</v>
      </c>
      <c r="L69" s="262">
        <v>0</v>
      </c>
      <c r="M69" s="262">
        <v>0</v>
      </c>
      <c r="N69" s="262">
        <v>0</v>
      </c>
      <c r="O69" s="262">
        <v>0</v>
      </c>
      <c r="P69" s="262">
        <v>0</v>
      </c>
      <c r="Q69" s="262">
        <v>0</v>
      </c>
      <c r="R69" s="262">
        <v>0</v>
      </c>
      <c r="S69" s="262">
        <v>0</v>
      </c>
      <c r="T69" s="262">
        <v>0</v>
      </c>
      <c r="U69" s="262">
        <v>0</v>
      </c>
      <c r="V69" s="262">
        <v>0</v>
      </c>
      <c r="W69" s="262">
        <v>0</v>
      </c>
      <c r="X69" s="262">
        <v>0</v>
      </c>
      <c r="Y69" s="262">
        <v>0</v>
      </c>
      <c r="DA69" s="72" t="s">
        <v>850</v>
      </c>
    </row>
    <row r="70" spans="1:105" ht="12" customHeight="1" x14ac:dyDescent="0.25">
      <c r="A70" s="100" t="s">
        <v>105</v>
      </c>
      <c r="B70" s="279">
        <v>719.89400000000001</v>
      </c>
      <c r="C70" s="279">
        <v>753.18100000000004</v>
      </c>
      <c r="D70" s="279">
        <v>786.90899999999999</v>
      </c>
      <c r="E70" s="279">
        <v>748.11800000000005</v>
      </c>
      <c r="F70" s="279">
        <v>714.17499999999995</v>
      </c>
      <c r="G70" s="279">
        <v>698.06142</v>
      </c>
      <c r="H70" s="279">
        <v>711.81921</v>
      </c>
      <c r="I70" s="279">
        <v>681.35748000000001</v>
      </c>
      <c r="J70" s="279">
        <v>635.72256000000004</v>
      </c>
      <c r="K70" s="279">
        <v>569.19799999999998</v>
      </c>
      <c r="L70" s="279">
        <v>597.19100000000003</v>
      </c>
      <c r="M70" s="279">
        <v>548.84158000000002</v>
      </c>
      <c r="N70" s="279">
        <v>567.79571999999996</v>
      </c>
      <c r="O70" s="279">
        <v>569.49562000000003</v>
      </c>
      <c r="P70" s="279">
        <v>606.63612999999998</v>
      </c>
      <c r="Q70" s="279">
        <v>657.75417000000004</v>
      </c>
      <c r="R70" s="279">
        <v>680.70084999999995</v>
      </c>
      <c r="S70" s="279">
        <v>678.19838000000004</v>
      </c>
      <c r="T70" s="279">
        <v>628.61722999999995</v>
      </c>
      <c r="U70" s="279">
        <v>666.79067999999995</v>
      </c>
      <c r="V70" s="279">
        <v>669.88503000000003</v>
      </c>
      <c r="W70" s="279">
        <v>693.29601000000002</v>
      </c>
      <c r="X70" s="279">
        <v>621.98581999999999</v>
      </c>
      <c r="Y70" s="279">
        <v>604.73267999999996</v>
      </c>
      <c r="DA70" s="105" t="s">
        <v>851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101.15999513567181</v>
      </c>
      <c r="C72" s="223">
        <v>70.143242893047471</v>
      </c>
      <c r="D72" s="223">
        <v>79.332423520875039</v>
      </c>
      <c r="E72" s="223">
        <v>54.671722565596681</v>
      </c>
      <c r="F72" s="223">
        <v>57.280686081751632</v>
      </c>
      <c r="G72" s="223">
        <v>63.157997223035068</v>
      </c>
      <c r="H72" s="223">
        <v>60.848914650439617</v>
      </c>
      <c r="I72" s="223">
        <v>51.02653731610269</v>
      </c>
      <c r="J72" s="223">
        <v>50.948347739291542</v>
      </c>
      <c r="K72" s="223">
        <v>46.539520145296223</v>
      </c>
      <c r="L72" s="223">
        <v>38.670788556535477</v>
      </c>
      <c r="M72" s="223">
        <v>40.685845890260367</v>
      </c>
      <c r="N72" s="223">
        <v>43.620272544627277</v>
      </c>
      <c r="O72" s="223">
        <v>43.53439667337166</v>
      </c>
      <c r="P72" s="223">
        <v>41.465202215777794</v>
      </c>
      <c r="Q72" s="223">
        <v>43.613591839320527</v>
      </c>
      <c r="R72" s="223">
        <v>45.194430049160822</v>
      </c>
      <c r="S72" s="223">
        <v>45.783708666456981</v>
      </c>
      <c r="T72" s="223">
        <v>52.813305325697129</v>
      </c>
      <c r="U72" s="223">
        <v>46.622281667874503</v>
      </c>
      <c r="V72" s="223">
        <v>39.445118712673512</v>
      </c>
      <c r="W72" s="223">
        <v>52.114053906411947</v>
      </c>
      <c r="X72" s="223">
        <v>44.754426159540927</v>
      </c>
      <c r="Y72" s="223">
        <v>31.824812707166831</v>
      </c>
      <c r="DA72" s="89" t="s">
        <v>852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853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854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855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856</v>
      </c>
    </row>
    <row r="77" spans="1:105" ht="12" customHeight="1" x14ac:dyDescent="0.25">
      <c r="A77" s="56" t="s">
        <v>95</v>
      </c>
      <c r="B77" s="260">
        <v>0.1819584424017584</v>
      </c>
      <c r="C77" s="260">
        <v>0.1444469443799753</v>
      </c>
      <c r="D77" s="260">
        <v>0.14253225627680791</v>
      </c>
      <c r="E77" s="260">
        <v>0.10166025014822</v>
      </c>
      <c r="F77" s="260">
        <v>0.1069901998971397</v>
      </c>
      <c r="G77" s="260">
        <v>0.1225438631634104</v>
      </c>
      <c r="H77" s="260">
        <v>0.1142746837693127</v>
      </c>
      <c r="I77" s="260">
        <v>9.1764964465604906E-2</v>
      </c>
      <c r="J77" s="260">
        <v>9.684510600878718E-2</v>
      </c>
      <c r="K77" s="260">
        <v>0.1038155458236316</v>
      </c>
      <c r="L77" s="260">
        <v>7.5572982429908578E-2</v>
      </c>
      <c r="M77" s="260">
        <v>8.9239922751894546E-2</v>
      </c>
      <c r="N77" s="260">
        <v>9.7744629138186628E-2</v>
      </c>
      <c r="O77" s="260">
        <v>9.4309529554738133E-2</v>
      </c>
      <c r="P77" s="260">
        <v>8.9318372940075053E-2</v>
      </c>
      <c r="Q77" s="260">
        <v>9.6627093083438004E-2</v>
      </c>
      <c r="R77" s="260">
        <v>0.1010045137169311</v>
      </c>
      <c r="S77" s="260">
        <v>0.1017174500466365</v>
      </c>
      <c r="T77" s="260">
        <v>0.12502710687835331</v>
      </c>
      <c r="U77" s="260">
        <v>0.1107458637187536</v>
      </c>
      <c r="V77" s="260">
        <v>9.4005518181101394E-2</v>
      </c>
      <c r="W77" s="260">
        <v>0.1266817764969663</v>
      </c>
      <c r="X77" s="260">
        <v>0.105201955707362</v>
      </c>
      <c r="Y77" s="260">
        <v>6.3762541598133896E-2</v>
      </c>
      <c r="DA77" s="68" t="s">
        <v>857</v>
      </c>
    </row>
    <row r="78" spans="1:105" ht="12" customHeight="1" x14ac:dyDescent="0.25">
      <c r="A78" s="37" t="s">
        <v>159</v>
      </c>
      <c r="B78" s="226">
        <v>5.9707550680759168E-3</v>
      </c>
      <c r="C78" s="226">
        <v>5.285043419077695E-3</v>
      </c>
      <c r="D78" s="226">
        <v>5.0212889686674341E-3</v>
      </c>
      <c r="E78" s="226">
        <v>5.9791959365009988E-3</v>
      </c>
      <c r="F78" s="226">
        <v>5.0774779299261729E-3</v>
      </c>
      <c r="G78" s="226">
        <v>5.4647912249897804E-3</v>
      </c>
      <c r="H78" s="226">
        <v>5.7615658984045146E-3</v>
      </c>
      <c r="I78" s="226">
        <v>4.3010175141160213E-3</v>
      </c>
      <c r="J78" s="226">
        <v>4.099802651121926E-3</v>
      </c>
      <c r="K78" s="226">
        <v>3.0539496465801959E-3</v>
      </c>
      <c r="L78" s="226">
        <v>2.7839744279280309E-3</v>
      </c>
      <c r="M78" s="226">
        <v>2.3116150719540859E-3</v>
      </c>
      <c r="N78" s="226">
        <v>2.4638406676863408E-3</v>
      </c>
      <c r="O78" s="226">
        <v>2.3203200853851719E-3</v>
      </c>
      <c r="P78" s="226">
        <v>1.990956753221008E-3</v>
      </c>
      <c r="Q78" s="226">
        <v>1.821175509325913E-3</v>
      </c>
      <c r="R78" s="226">
        <v>2.0763703854045959E-3</v>
      </c>
      <c r="S78" s="226">
        <v>1.844628699828001E-3</v>
      </c>
      <c r="T78" s="226">
        <v>1.9747828677603978E-3</v>
      </c>
      <c r="U78" s="226">
        <v>2.6152739584101572E-3</v>
      </c>
      <c r="V78" s="226">
        <v>2.2788871790605869E-3</v>
      </c>
      <c r="W78" s="226">
        <v>2.72780551204839E-3</v>
      </c>
      <c r="X78" s="226">
        <v>2.6551915584491978E-3</v>
      </c>
      <c r="Y78" s="226">
        <v>1.817870266431431E-3</v>
      </c>
      <c r="DA78" s="69" t="s">
        <v>858</v>
      </c>
    </row>
    <row r="79" spans="1:105" ht="12" customHeight="1" x14ac:dyDescent="0.25">
      <c r="A79" s="37" t="s">
        <v>35</v>
      </c>
      <c r="B79" s="226">
        <v>0.1759876873336825</v>
      </c>
      <c r="C79" s="226">
        <v>0.13916190096089759</v>
      </c>
      <c r="D79" s="226">
        <v>0.1375109673081405</v>
      </c>
      <c r="E79" s="226">
        <v>9.5681054211719047E-2</v>
      </c>
      <c r="F79" s="226">
        <v>0.1019127219672135</v>
      </c>
      <c r="G79" s="226">
        <v>0.1170790719384206</v>
      </c>
      <c r="H79" s="226">
        <v>0.1085131178709082</v>
      </c>
      <c r="I79" s="226">
        <v>8.7463946951488888E-2</v>
      </c>
      <c r="J79" s="226">
        <v>9.274530335766526E-2</v>
      </c>
      <c r="K79" s="226">
        <v>0.10076159617705149</v>
      </c>
      <c r="L79" s="226">
        <v>7.2789008001980543E-2</v>
      </c>
      <c r="M79" s="226">
        <v>8.6928307679940461E-2</v>
      </c>
      <c r="N79" s="226">
        <v>9.5280788470500283E-2</v>
      </c>
      <c r="O79" s="226">
        <v>9.1989209469352962E-2</v>
      </c>
      <c r="P79" s="226">
        <v>8.7327416186854051E-2</v>
      </c>
      <c r="Q79" s="226">
        <v>9.4805917574112095E-2</v>
      </c>
      <c r="R79" s="226">
        <v>9.8928143331526525E-2</v>
      </c>
      <c r="S79" s="226">
        <v>9.9872821346808527E-2</v>
      </c>
      <c r="T79" s="226">
        <v>0.12305232401059291</v>
      </c>
      <c r="U79" s="226">
        <v>0.1081305897603434</v>
      </c>
      <c r="V79" s="226">
        <v>9.1726631002040801E-2</v>
      </c>
      <c r="W79" s="226">
        <v>0.12395397098491789</v>
      </c>
      <c r="X79" s="226">
        <v>0.1025467641489128</v>
      </c>
      <c r="Y79" s="226">
        <v>6.1944671331702457E-2</v>
      </c>
      <c r="DA79" s="69" t="s">
        <v>859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860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861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862</v>
      </c>
    </row>
    <row r="83" spans="1:105" ht="12" customHeight="1" x14ac:dyDescent="0.25">
      <c r="A83" s="57" t="s">
        <v>558</v>
      </c>
      <c r="B83" s="261">
        <v>22.506850210960089</v>
      </c>
      <c r="C83" s="261">
        <v>14.526020596535741</v>
      </c>
      <c r="D83" s="261">
        <v>14.322108801352901</v>
      </c>
      <c r="E83" s="261">
        <v>10.43876102544991</v>
      </c>
      <c r="F83" s="261">
        <v>11.000528844621011</v>
      </c>
      <c r="G83" s="261">
        <v>12.588447937614349</v>
      </c>
      <c r="H83" s="261">
        <v>11.81745845616574</v>
      </c>
      <c r="I83" s="261">
        <v>9.5713501847491536</v>
      </c>
      <c r="J83" s="261">
        <v>9.9236960647167134</v>
      </c>
      <c r="K83" s="261">
        <v>9.8481650893240342</v>
      </c>
      <c r="L83" s="261">
        <v>7.1381742033592781</v>
      </c>
      <c r="M83" s="261">
        <v>8.0546807819671784</v>
      </c>
      <c r="N83" s="261">
        <v>8.7583253416144391</v>
      </c>
      <c r="O83" s="261">
        <v>8.5541665351625937</v>
      </c>
      <c r="P83" s="261">
        <v>7.9511875062413271</v>
      </c>
      <c r="Q83" s="261">
        <v>8.5146321910954281</v>
      </c>
      <c r="R83" s="261">
        <v>8.9054748243517619</v>
      </c>
      <c r="S83" s="261">
        <v>8.9596734668727702</v>
      </c>
      <c r="T83" s="261">
        <v>10.98043431576478</v>
      </c>
      <c r="U83" s="261">
        <v>9.721805002572399</v>
      </c>
      <c r="V83" s="261">
        <v>8.1811065066772564</v>
      </c>
      <c r="W83" s="261">
        <v>11.020883719208721</v>
      </c>
      <c r="X83" s="261">
        <v>9.1796211393574225</v>
      </c>
      <c r="Y83" s="261">
        <v>5.5792246600960214</v>
      </c>
      <c r="DA83" s="70" t="s">
        <v>863</v>
      </c>
    </row>
    <row r="84" spans="1:105" ht="12" customHeight="1" x14ac:dyDescent="0.25">
      <c r="A84" s="60" t="s">
        <v>560</v>
      </c>
      <c r="B84" s="262">
        <v>22.506850210960089</v>
      </c>
      <c r="C84" s="262">
        <v>14.526020596535741</v>
      </c>
      <c r="D84" s="262">
        <v>14.322108801352901</v>
      </c>
      <c r="E84" s="262">
        <v>10.43876102544991</v>
      </c>
      <c r="F84" s="262">
        <v>11.000528844621011</v>
      </c>
      <c r="G84" s="262">
        <v>12.588447937614349</v>
      </c>
      <c r="H84" s="262">
        <v>11.81745845616574</v>
      </c>
      <c r="I84" s="262">
        <v>9.5713501847491536</v>
      </c>
      <c r="J84" s="262">
        <v>9.9236960647167134</v>
      </c>
      <c r="K84" s="262">
        <v>9.8481650893240342</v>
      </c>
      <c r="L84" s="262">
        <v>7.1381742033592781</v>
      </c>
      <c r="M84" s="262">
        <v>8.0546807819671784</v>
      </c>
      <c r="N84" s="262">
        <v>8.7583253416144391</v>
      </c>
      <c r="O84" s="262">
        <v>8.5541665351625937</v>
      </c>
      <c r="P84" s="262">
        <v>7.9511875062413271</v>
      </c>
      <c r="Q84" s="262">
        <v>8.5146321910954281</v>
      </c>
      <c r="R84" s="262">
        <v>8.9054748243517619</v>
      </c>
      <c r="S84" s="262">
        <v>8.9596734668727702</v>
      </c>
      <c r="T84" s="262">
        <v>10.98043431576478</v>
      </c>
      <c r="U84" s="262">
        <v>9.721805002572399</v>
      </c>
      <c r="V84" s="262">
        <v>8.1811065066772564</v>
      </c>
      <c r="W84" s="262">
        <v>11.020883719208721</v>
      </c>
      <c r="X84" s="262">
        <v>9.1796211393574225</v>
      </c>
      <c r="Y84" s="262">
        <v>5.5792246600960214</v>
      </c>
      <c r="DA84" s="72" t="s">
        <v>864</v>
      </c>
    </row>
    <row r="85" spans="1:105" ht="12" customHeight="1" x14ac:dyDescent="0.25">
      <c r="A85" s="59" t="s">
        <v>31</v>
      </c>
      <c r="B85" s="230">
        <v>8.146314956539479</v>
      </c>
      <c r="C85" s="230">
        <v>0.32150806303071611</v>
      </c>
      <c r="D85" s="230">
        <v>0.33721207751296461</v>
      </c>
      <c r="E85" s="230">
        <v>0.30105058977688898</v>
      </c>
      <c r="F85" s="230">
        <v>0.45907953346093111</v>
      </c>
      <c r="G85" s="230">
        <v>0.48916160217631699</v>
      </c>
      <c r="H85" s="230">
        <v>0.43182106244296808</v>
      </c>
      <c r="I85" s="230">
        <v>0.46793161562030389</v>
      </c>
      <c r="J85" s="230">
        <v>0.53820964881726086</v>
      </c>
      <c r="K85" s="230">
        <v>0.26471277645409591</v>
      </c>
      <c r="L85" s="230">
        <v>0.32329849795388899</v>
      </c>
      <c r="M85" s="230">
        <v>0.25003619935110771</v>
      </c>
      <c r="N85" s="230">
        <v>0.23774431092956799</v>
      </c>
      <c r="O85" s="230">
        <v>0.18715553502769841</v>
      </c>
      <c r="P85" s="230">
        <v>0.1419342266841423</v>
      </c>
      <c r="Q85" s="230">
        <v>8.6293414588281755E-2</v>
      </c>
      <c r="R85" s="230">
        <v>9.161050355607947E-2</v>
      </c>
      <c r="S85" s="230">
        <v>5.8661045242124378E-2</v>
      </c>
      <c r="T85" s="230">
        <v>7.447819961027953E-2</v>
      </c>
      <c r="U85" s="230">
        <v>0.1054619875484136</v>
      </c>
      <c r="V85" s="230">
        <v>5.5017935534486473E-2</v>
      </c>
      <c r="W85" s="230">
        <v>0.14123504282153879</v>
      </c>
      <c r="X85" s="230">
        <v>0.1040431535744753</v>
      </c>
      <c r="Y85" s="230">
        <v>4.5920401192728798E-2</v>
      </c>
      <c r="DA85" s="71" t="s">
        <v>865</v>
      </c>
    </row>
    <row r="86" spans="1:105" ht="12" customHeight="1" x14ac:dyDescent="0.25">
      <c r="A86" s="59" t="s">
        <v>159</v>
      </c>
      <c r="B86" s="230">
        <v>0.39743676448615578</v>
      </c>
      <c r="C86" s="230">
        <v>0.42743444921073998</v>
      </c>
      <c r="D86" s="230">
        <v>0.40973491820149022</v>
      </c>
      <c r="E86" s="230">
        <v>0.48951269492464161</v>
      </c>
      <c r="F86" s="230">
        <v>0.41467986123170342</v>
      </c>
      <c r="G86" s="230">
        <v>0.44150836720282932</v>
      </c>
      <c r="H86" s="230">
        <v>0.46816233982591182</v>
      </c>
      <c r="I86" s="230">
        <v>0.3513121716983359</v>
      </c>
      <c r="J86" s="230">
        <v>0.33347739963317619</v>
      </c>
      <c r="K86" s="230">
        <v>0.25096870976191987</v>
      </c>
      <c r="L86" s="230">
        <v>0.23375571971834999</v>
      </c>
      <c r="M86" s="230">
        <v>0.19631140699659691</v>
      </c>
      <c r="N86" s="230">
        <v>0.20934073193697841</v>
      </c>
      <c r="O86" s="230">
        <v>0.19645275586834701</v>
      </c>
      <c r="P86" s="230">
        <v>0.16987392567546461</v>
      </c>
      <c r="Q86" s="230">
        <v>0.15587528156673869</v>
      </c>
      <c r="R86" s="230">
        <v>0.17762552982115029</v>
      </c>
      <c r="S86" s="230">
        <v>0.157899905860833</v>
      </c>
      <c r="T86" s="230">
        <v>0.16890396343079919</v>
      </c>
      <c r="U86" s="230">
        <v>0.22383541730062689</v>
      </c>
      <c r="V86" s="230">
        <v>0.1959185424169563</v>
      </c>
      <c r="W86" s="230">
        <v>0.234210348589241</v>
      </c>
      <c r="X86" s="230">
        <v>0.2278436524187849</v>
      </c>
      <c r="Y86" s="230">
        <v>0.15627569965212931</v>
      </c>
      <c r="DA86" s="71" t="s">
        <v>866</v>
      </c>
    </row>
    <row r="87" spans="1:105" ht="12" customHeight="1" x14ac:dyDescent="0.25">
      <c r="A87" s="59" t="s">
        <v>32</v>
      </c>
      <c r="B87" s="230">
        <v>2.2486710438527449</v>
      </c>
      <c r="C87" s="230">
        <v>2.522186540050118</v>
      </c>
      <c r="D87" s="230">
        <v>2.3543288096913502</v>
      </c>
      <c r="E87" s="230">
        <v>1.814855064271675</v>
      </c>
      <c r="F87" s="230">
        <v>1.8035125128521901</v>
      </c>
      <c r="G87" s="230">
        <v>2.1987908346047971</v>
      </c>
      <c r="H87" s="230">
        <v>2.1001229555172651</v>
      </c>
      <c r="I87" s="230">
        <v>1.6079482887995891</v>
      </c>
      <c r="J87" s="230">
        <v>1.508118438157446</v>
      </c>
      <c r="K87" s="230">
        <v>1.052056381780502</v>
      </c>
      <c r="L87" s="230">
        <v>0.46940905098891239</v>
      </c>
      <c r="M87" s="230">
        <v>0.2260407708305785</v>
      </c>
      <c r="N87" s="230">
        <v>0.21568839900703191</v>
      </c>
      <c r="O87" s="230">
        <v>0.38217860465093823</v>
      </c>
      <c r="P87" s="230">
        <v>0.18836316141232981</v>
      </c>
      <c r="Q87" s="230">
        <v>0.15797973410419361</v>
      </c>
      <c r="R87" s="230">
        <v>0.17331522155508419</v>
      </c>
      <c r="S87" s="230">
        <v>0.19401583838032271</v>
      </c>
      <c r="T87" s="230">
        <v>0.21233798081516531</v>
      </c>
      <c r="U87" s="230">
        <v>0.1378535664941325</v>
      </c>
      <c r="V87" s="230">
        <v>4.4326441617702189E-2</v>
      </c>
      <c r="W87" s="230">
        <v>2.7064229130504482E-3</v>
      </c>
      <c r="X87" s="230">
        <v>4.8132205575520053E-2</v>
      </c>
      <c r="Y87" s="230">
        <v>5.1870306299374537E-2</v>
      </c>
      <c r="DA87" s="71" t="s">
        <v>867</v>
      </c>
    </row>
    <row r="88" spans="1:105" ht="12" customHeight="1" x14ac:dyDescent="0.25">
      <c r="A88" s="59" t="s">
        <v>35</v>
      </c>
      <c r="B88" s="230">
        <v>11.714427446081711</v>
      </c>
      <c r="C88" s="230">
        <v>11.25489154424417</v>
      </c>
      <c r="D88" s="230">
        <v>11.2208329959471</v>
      </c>
      <c r="E88" s="230">
        <v>7.8333426764766996</v>
      </c>
      <c r="F88" s="230">
        <v>8.323256937076188</v>
      </c>
      <c r="G88" s="230">
        <v>9.4589871336304068</v>
      </c>
      <c r="H88" s="230">
        <v>8.8173520983795921</v>
      </c>
      <c r="I88" s="230">
        <v>7.1441581086309238</v>
      </c>
      <c r="J88" s="230">
        <v>7.5438905781088303</v>
      </c>
      <c r="K88" s="230">
        <v>8.2804272213275159</v>
      </c>
      <c r="L88" s="230">
        <v>6.1117109346981264</v>
      </c>
      <c r="M88" s="230">
        <v>7.3822924047888936</v>
      </c>
      <c r="N88" s="230">
        <v>8.09555189974086</v>
      </c>
      <c r="O88" s="230">
        <v>7.7883796396156111</v>
      </c>
      <c r="P88" s="230">
        <v>7.4510161924693898</v>
      </c>
      <c r="Q88" s="230">
        <v>8.1144837608362135</v>
      </c>
      <c r="R88" s="230">
        <v>8.4629235694194485</v>
      </c>
      <c r="S88" s="230">
        <v>8.5490966773894908</v>
      </c>
      <c r="T88" s="230">
        <v>10.52471417190853</v>
      </c>
      <c r="U88" s="230">
        <v>9.2546540312292258</v>
      </c>
      <c r="V88" s="230">
        <v>7.8858435871081118</v>
      </c>
      <c r="W88" s="230">
        <v>10.64273190488489</v>
      </c>
      <c r="X88" s="230">
        <v>8.799602127788642</v>
      </c>
      <c r="Y88" s="230">
        <v>5.3251582529517876</v>
      </c>
      <c r="DA88" s="71" t="s">
        <v>868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869</v>
      </c>
    </row>
    <row r="90" spans="1:105" ht="12" customHeight="1" x14ac:dyDescent="0.25">
      <c r="A90" s="57" t="s">
        <v>517</v>
      </c>
      <c r="B90" s="294">
        <v>43.166568069204367</v>
      </c>
      <c r="C90" s="294">
        <v>27.859893809115849</v>
      </c>
      <c r="D90" s="294">
        <v>27.468805215893351</v>
      </c>
      <c r="E90" s="294">
        <v>20.020815180251699</v>
      </c>
      <c r="F90" s="294">
        <v>21.098246654582539</v>
      </c>
      <c r="G90" s="294">
        <v>24.143764662371439</v>
      </c>
      <c r="H90" s="294">
        <v>22.665060640278401</v>
      </c>
      <c r="I90" s="294">
        <v>18.35718171985566</v>
      </c>
      <c r="J90" s="294">
        <v>19.032956529256442</v>
      </c>
      <c r="K90" s="294">
        <v>18.888093389365199</v>
      </c>
      <c r="L90" s="294">
        <v>13.6905199861817</v>
      </c>
      <c r="M90" s="294">
        <v>15.44831564574875</v>
      </c>
      <c r="N90" s="294">
        <v>16.79785680747683</v>
      </c>
      <c r="O90" s="294">
        <v>16.406294463878009</v>
      </c>
      <c r="P90" s="294">
        <v>15.249822765161261</v>
      </c>
      <c r="Q90" s="294">
        <v>16.33047035085238</v>
      </c>
      <c r="R90" s="294">
        <v>17.08007924657387</v>
      </c>
      <c r="S90" s="294">
        <v>17.18402846068923</v>
      </c>
      <c r="T90" s="294">
        <v>21.059706750528392</v>
      </c>
      <c r="U90" s="294">
        <v>18.645743560985441</v>
      </c>
      <c r="V90" s="294">
        <v>15.690791363152281</v>
      </c>
      <c r="W90" s="294">
        <v>21.13728588358148</v>
      </c>
      <c r="X90" s="294">
        <v>17.60587274751655</v>
      </c>
      <c r="Y90" s="294">
        <v>10.70056355314167</v>
      </c>
      <c r="DA90" s="70" t="s">
        <v>870</v>
      </c>
    </row>
    <row r="91" spans="1:105" ht="12" customHeight="1" x14ac:dyDescent="0.25">
      <c r="A91" s="60" t="s">
        <v>519</v>
      </c>
      <c r="B91" s="262">
        <v>43.166568069204367</v>
      </c>
      <c r="C91" s="262">
        <v>27.859893809115849</v>
      </c>
      <c r="D91" s="262">
        <v>27.468805215893351</v>
      </c>
      <c r="E91" s="262">
        <v>20.020815180251699</v>
      </c>
      <c r="F91" s="262">
        <v>21.098246654582539</v>
      </c>
      <c r="G91" s="262">
        <v>24.143764662371439</v>
      </c>
      <c r="H91" s="262">
        <v>22.665060640278401</v>
      </c>
      <c r="I91" s="262">
        <v>18.35718171985566</v>
      </c>
      <c r="J91" s="262">
        <v>19.032956529256442</v>
      </c>
      <c r="K91" s="262">
        <v>18.888093389365199</v>
      </c>
      <c r="L91" s="262">
        <v>13.6905199861817</v>
      </c>
      <c r="M91" s="262">
        <v>15.44831564574875</v>
      </c>
      <c r="N91" s="262">
        <v>16.79785680747683</v>
      </c>
      <c r="O91" s="262">
        <v>16.406294463878009</v>
      </c>
      <c r="P91" s="262">
        <v>15.249822765161261</v>
      </c>
      <c r="Q91" s="262">
        <v>16.33047035085238</v>
      </c>
      <c r="R91" s="262">
        <v>17.08007924657387</v>
      </c>
      <c r="S91" s="262">
        <v>17.18402846068923</v>
      </c>
      <c r="T91" s="262">
        <v>21.059706750528392</v>
      </c>
      <c r="U91" s="262">
        <v>18.645743560985441</v>
      </c>
      <c r="V91" s="262">
        <v>15.690791363152281</v>
      </c>
      <c r="W91" s="262">
        <v>21.13728588358148</v>
      </c>
      <c r="X91" s="262">
        <v>17.60587274751655</v>
      </c>
      <c r="Y91" s="262">
        <v>10.70056355314167</v>
      </c>
      <c r="DA91" s="72" t="s">
        <v>871</v>
      </c>
    </row>
    <row r="92" spans="1:105" ht="12" customHeight="1" x14ac:dyDescent="0.25">
      <c r="A92" s="59" t="s">
        <v>31</v>
      </c>
      <c r="B92" s="297">
        <v>15.624063597908419</v>
      </c>
      <c r="C92" s="297">
        <v>0.61663002852594317</v>
      </c>
      <c r="D92" s="297">
        <v>0.64674923240182125</v>
      </c>
      <c r="E92" s="297">
        <v>0.57739402244521576</v>
      </c>
      <c r="F92" s="297">
        <v>0.88048250841735687</v>
      </c>
      <c r="G92" s="297">
        <v>0.93817781694315239</v>
      </c>
      <c r="H92" s="297">
        <v>0.82820266323109748</v>
      </c>
      <c r="I92" s="297">
        <v>0.89746018425849627</v>
      </c>
      <c r="J92" s="297">
        <v>1.032248547593716</v>
      </c>
      <c r="K92" s="297">
        <v>0.50770063231812701</v>
      </c>
      <c r="L92" s="297">
        <v>0.62006395776349543</v>
      </c>
      <c r="M92" s="297">
        <v>0.4795519816361869</v>
      </c>
      <c r="N92" s="297">
        <v>0.45597699743030851</v>
      </c>
      <c r="O92" s="297">
        <v>0.35895125557672952</v>
      </c>
      <c r="P92" s="297">
        <v>0.27221994193249471</v>
      </c>
      <c r="Q92" s="297">
        <v>0.1655047472140366</v>
      </c>
      <c r="R92" s="297">
        <v>0.1757025528024298</v>
      </c>
      <c r="S92" s="297">
        <v>0.1125077911267096</v>
      </c>
      <c r="T92" s="297">
        <v>0.14284398940831519</v>
      </c>
      <c r="U92" s="297">
        <v>0.20226873247707039</v>
      </c>
      <c r="V92" s="297">
        <v>0.10552056094104149</v>
      </c>
      <c r="W92" s="297">
        <v>0.27087895607640777</v>
      </c>
      <c r="X92" s="297">
        <v>0.19954750792806231</v>
      </c>
      <c r="Y92" s="297">
        <v>8.8072124942912805E-2</v>
      </c>
      <c r="DA92" s="71" t="s">
        <v>872</v>
      </c>
    </row>
    <row r="93" spans="1:105" ht="12" customHeight="1" x14ac:dyDescent="0.25">
      <c r="A93" s="59" t="s">
        <v>159</v>
      </c>
      <c r="B93" s="297">
        <v>0.76225597925033495</v>
      </c>
      <c r="C93" s="297">
        <v>0.81978944517048902</v>
      </c>
      <c r="D93" s="297">
        <v>0.78584297985248952</v>
      </c>
      <c r="E93" s="297">
        <v>0.93885118833351078</v>
      </c>
      <c r="F93" s="297">
        <v>0.79532703550271477</v>
      </c>
      <c r="G93" s="297">
        <v>0.84678223773415429</v>
      </c>
      <c r="H93" s="297">
        <v>0.89790269718381621</v>
      </c>
      <c r="I93" s="297">
        <v>0.67379222907750103</v>
      </c>
      <c r="J93" s="297">
        <v>0.63958638085203234</v>
      </c>
      <c r="K93" s="297">
        <v>0.48134047152909809</v>
      </c>
      <c r="L93" s="297">
        <v>0.448327157830122</v>
      </c>
      <c r="M93" s="297">
        <v>0.37651157907263638</v>
      </c>
      <c r="N93" s="297">
        <v>0.40150091505981378</v>
      </c>
      <c r="O93" s="297">
        <v>0.37678267634465429</v>
      </c>
      <c r="P93" s="297">
        <v>0.3258063348323188</v>
      </c>
      <c r="Q93" s="297">
        <v>0.2989579123239739</v>
      </c>
      <c r="R93" s="297">
        <v>0.34067337063981351</v>
      </c>
      <c r="S93" s="297">
        <v>0.30284100043210138</v>
      </c>
      <c r="T93" s="297">
        <v>0.32394601493564468</v>
      </c>
      <c r="U93" s="297">
        <v>0.42930071007897419</v>
      </c>
      <c r="V93" s="297">
        <v>0.3757580922248509</v>
      </c>
      <c r="W93" s="297">
        <v>0.44919910427831838</v>
      </c>
      <c r="X93" s="297">
        <v>0.43698822532182607</v>
      </c>
      <c r="Y93" s="297">
        <v>0.29972588626866831</v>
      </c>
      <c r="DA93" s="71" t="s">
        <v>873</v>
      </c>
    </row>
    <row r="94" spans="1:105" ht="12" customHeight="1" x14ac:dyDescent="0.25">
      <c r="A94" s="59" t="s">
        <v>32</v>
      </c>
      <c r="B94" s="297">
        <v>4.3127941391127997</v>
      </c>
      <c r="C94" s="297">
        <v>4.8373777736027392</v>
      </c>
      <c r="D94" s="297">
        <v>4.515438360688111</v>
      </c>
      <c r="E94" s="297">
        <v>3.4807653640256588</v>
      </c>
      <c r="F94" s="297">
        <v>3.459011141940457</v>
      </c>
      <c r="G94" s="297">
        <v>4.21712737865428</v>
      </c>
      <c r="H94" s="297">
        <v>4.0278892720798689</v>
      </c>
      <c r="I94" s="297">
        <v>3.0839326076124132</v>
      </c>
      <c r="J94" s="297">
        <v>2.8924659206841792</v>
      </c>
      <c r="K94" s="297">
        <v>2.0177707227399582</v>
      </c>
      <c r="L94" s="297">
        <v>0.90029380219299726</v>
      </c>
      <c r="M94" s="297">
        <v>0.43353042424932747</v>
      </c>
      <c r="N94" s="297">
        <v>0.41367529752967552</v>
      </c>
      <c r="O94" s="297">
        <v>0.73299189347359728</v>
      </c>
      <c r="P94" s="297">
        <v>0.36126739870852043</v>
      </c>
      <c r="Q94" s="297">
        <v>0.30299410543207139</v>
      </c>
      <c r="R94" s="297">
        <v>0.33240650017937973</v>
      </c>
      <c r="S94" s="297">
        <v>0.37210883866235561</v>
      </c>
      <c r="T94" s="297">
        <v>0.40724942924584601</v>
      </c>
      <c r="U94" s="297">
        <v>0.26439352045599801</v>
      </c>
      <c r="V94" s="297">
        <v>8.5015021712117791E-2</v>
      </c>
      <c r="W94" s="297">
        <v>5.1907302801240352E-3</v>
      </c>
      <c r="X94" s="297">
        <v>9.2314211398841203E-2</v>
      </c>
      <c r="Y94" s="297">
        <v>9.9483627724686274E-2</v>
      </c>
      <c r="DA94" s="71" t="s">
        <v>874</v>
      </c>
    </row>
    <row r="95" spans="1:105" ht="12" customHeight="1" x14ac:dyDescent="0.25">
      <c r="A95" s="59" t="s">
        <v>35</v>
      </c>
      <c r="B95" s="297">
        <v>22.467454352932808</v>
      </c>
      <c r="C95" s="297">
        <v>21.586096561816671</v>
      </c>
      <c r="D95" s="297">
        <v>21.520774642950929</v>
      </c>
      <c r="E95" s="297">
        <v>15.02380460544731</v>
      </c>
      <c r="F95" s="297">
        <v>15.96342596872201</v>
      </c>
      <c r="G95" s="297">
        <v>18.14167722903985</v>
      </c>
      <c r="H95" s="297">
        <v>16.91106600778361</v>
      </c>
      <c r="I95" s="297">
        <v>13.70199669890725</v>
      </c>
      <c r="J95" s="297">
        <v>14.46865568012651</v>
      </c>
      <c r="K95" s="297">
        <v>15.881281562778019</v>
      </c>
      <c r="L95" s="297">
        <v>11.721835068395089</v>
      </c>
      <c r="M95" s="297">
        <v>14.158721660790601</v>
      </c>
      <c r="N95" s="297">
        <v>15.526703597457031</v>
      </c>
      <c r="O95" s="297">
        <v>14.937568638483031</v>
      </c>
      <c r="P95" s="297">
        <v>14.29052908968792</v>
      </c>
      <c r="Q95" s="297">
        <v>15.563013585882301</v>
      </c>
      <c r="R95" s="297">
        <v>16.231296822952249</v>
      </c>
      <c r="S95" s="297">
        <v>16.396570830468061</v>
      </c>
      <c r="T95" s="297">
        <v>20.185667316938581</v>
      </c>
      <c r="U95" s="297">
        <v>17.749780597973398</v>
      </c>
      <c r="V95" s="297">
        <v>15.124497688274269</v>
      </c>
      <c r="W95" s="297">
        <v>20.41201709294663</v>
      </c>
      <c r="X95" s="297">
        <v>16.87702280286782</v>
      </c>
      <c r="Y95" s="297">
        <v>10.2132819142054</v>
      </c>
      <c r="DA95" s="71" t="s">
        <v>875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876</v>
      </c>
    </row>
    <row r="97" spans="1:105" ht="12" customHeight="1" x14ac:dyDescent="0.25">
      <c r="A97" s="57" t="s">
        <v>527</v>
      </c>
      <c r="B97" s="294">
        <f t="shared" ref="B97:Y97" si="2">B98+B102+B113</f>
        <v>35.304618413105601</v>
      </c>
      <c r="C97" s="294">
        <f t="shared" si="2"/>
        <v>27.612881543015913</v>
      </c>
      <c r="D97" s="294">
        <f t="shared" si="2"/>
        <v>37.398977247351986</v>
      </c>
      <c r="E97" s="294">
        <f t="shared" si="2"/>
        <v>24.110486109746851</v>
      </c>
      <c r="F97" s="294">
        <f t="shared" si="2"/>
        <v>25.074920382650941</v>
      </c>
      <c r="G97" s="294">
        <f t="shared" si="2"/>
        <v>26.303240759885881</v>
      </c>
      <c r="H97" s="294">
        <f t="shared" si="2"/>
        <v>26.252120870226172</v>
      </c>
      <c r="I97" s="294">
        <f t="shared" si="2"/>
        <v>23.006240447032269</v>
      </c>
      <c r="J97" s="294">
        <f t="shared" si="2"/>
        <v>21.894850039309606</v>
      </c>
      <c r="K97" s="294">
        <f t="shared" si="2"/>
        <v>17.69944612078336</v>
      </c>
      <c r="L97" s="294">
        <f t="shared" si="2"/>
        <v>17.766521384564598</v>
      </c>
      <c r="M97" s="294">
        <f t="shared" si="2"/>
        <v>17.093609539792538</v>
      </c>
      <c r="N97" s="294">
        <f t="shared" si="2"/>
        <v>17.966345766397826</v>
      </c>
      <c r="O97" s="294">
        <f t="shared" si="2"/>
        <v>18.479626144776322</v>
      </c>
      <c r="P97" s="294">
        <f t="shared" si="2"/>
        <v>18.174873571435132</v>
      </c>
      <c r="Q97" s="294">
        <f t="shared" si="2"/>
        <v>18.67186220428928</v>
      </c>
      <c r="R97" s="294">
        <f t="shared" si="2"/>
        <v>19.107871464518258</v>
      </c>
      <c r="S97" s="294">
        <f t="shared" si="2"/>
        <v>19.538289288848336</v>
      </c>
      <c r="T97" s="294">
        <f t="shared" si="2"/>
        <v>20.648137152525614</v>
      </c>
      <c r="U97" s="294">
        <f t="shared" si="2"/>
        <v>18.143987240597905</v>
      </c>
      <c r="V97" s="294">
        <f t="shared" si="2"/>
        <v>15.479215324662867</v>
      </c>
      <c r="W97" s="294">
        <f t="shared" si="2"/>
        <v>19.829202527124778</v>
      </c>
      <c r="X97" s="294">
        <f t="shared" si="2"/>
        <v>17.8637303169596</v>
      </c>
      <c r="Y97" s="294">
        <f t="shared" si="2"/>
        <v>15.481261952331009</v>
      </c>
      <c r="DA97" s="70"/>
    </row>
    <row r="98" spans="1:105" ht="12" customHeight="1" x14ac:dyDescent="0.25">
      <c r="A98" s="60" t="s">
        <v>528</v>
      </c>
      <c r="B98" s="262">
        <v>9.2908939585064179</v>
      </c>
      <c r="C98" s="262">
        <v>5.5845162522768623</v>
      </c>
      <c r="D98" s="262">
        <v>5.6295035121158072</v>
      </c>
      <c r="E98" s="262">
        <v>3.90819768617005</v>
      </c>
      <c r="F98" s="262">
        <v>4.1680205414799714</v>
      </c>
      <c r="G98" s="262">
        <v>5.0155691570318641</v>
      </c>
      <c r="H98" s="262">
        <v>4.4114285492678924</v>
      </c>
      <c r="I98" s="262">
        <v>3.549974854684089</v>
      </c>
      <c r="J98" s="262">
        <v>3.7721065226541262</v>
      </c>
      <c r="K98" s="262">
        <v>4.0109570420102303</v>
      </c>
      <c r="L98" s="262">
        <v>2.8904611807426162</v>
      </c>
      <c r="M98" s="262">
        <v>3.4076361165928581</v>
      </c>
      <c r="N98" s="262">
        <v>3.7306855188687948</v>
      </c>
      <c r="O98" s="262">
        <v>3.5987782342582508</v>
      </c>
      <c r="P98" s="262">
        <v>3.379135596214792</v>
      </c>
      <c r="Q98" s="262">
        <v>3.65986064440962</v>
      </c>
      <c r="R98" s="262">
        <v>3.828170872583549</v>
      </c>
      <c r="S98" s="262">
        <v>3.8419745868741968</v>
      </c>
      <c r="T98" s="262">
        <v>4.7389312249015951</v>
      </c>
      <c r="U98" s="262">
        <v>4.2502019720168054</v>
      </c>
      <c r="V98" s="262">
        <v>3.6415862247134769</v>
      </c>
      <c r="W98" s="262">
        <v>4.9032133906104356</v>
      </c>
      <c r="X98" s="262">
        <v>4.0421586932916389</v>
      </c>
      <c r="Y98" s="262">
        <v>2.3104025480659178</v>
      </c>
      <c r="DA98" s="72" t="s">
        <v>877</v>
      </c>
    </row>
    <row r="99" spans="1:105" ht="12" customHeight="1" x14ac:dyDescent="0.25">
      <c r="A99" s="59" t="s">
        <v>31</v>
      </c>
      <c r="B99" s="230">
        <v>3.7360982835364251</v>
      </c>
      <c r="C99" s="230">
        <v>0.14957446052521889</v>
      </c>
      <c r="D99" s="230">
        <v>0.1586206110080359</v>
      </c>
      <c r="E99" s="230">
        <v>0.13643066421209221</v>
      </c>
      <c r="F99" s="230">
        <v>0.20805148720119709</v>
      </c>
      <c r="G99" s="230">
        <v>0.23614098332168709</v>
      </c>
      <c r="H99" s="230">
        <v>0.1960360186091113</v>
      </c>
      <c r="I99" s="230">
        <v>0.20859746762356551</v>
      </c>
      <c r="J99" s="230">
        <v>0.2412412096885409</v>
      </c>
      <c r="K99" s="230">
        <v>0.1207069637416008</v>
      </c>
      <c r="L99" s="230">
        <v>0.14012815517966731</v>
      </c>
      <c r="M99" s="230">
        <v>0.10883529989275161</v>
      </c>
      <c r="N99" s="230">
        <v>0.1038261679546061</v>
      </c>
      <c r="O99" s="230">
        <v>8.2419513049435955E-2</v>
      </c>
      <c r="P99" s="230">
        <v>6.1783569536658083E-2</v>
      </c>
      <c r="Q99" s="230">
        <v>3.7792869040420202E-2</v>
      </c>
      <c r="R99" s="230">
        <v>4.0161961907312707E-2</v>
      </c>
      <c r="S99" s="230">
        <v>2.571104811658953E-2</v>
      </c>
      <c r="T99" s="230">
        <v>3.2777108852756087E-2</v>
      </c>
      <c r="U99" s="230">
        <v>4.6769304961596952E-2</v>
      </c>
      <c r="V99" s="230">
        <v>2.462307627250505E-2</v>
      </c>
      <c r="W99" s="230">
        <v>6.2851189862304063E-2</v>
      </c>
      <c r="X99" s="230">
        <v>4.6055899618153887E-2</v>
      </c>
      <c r="Y99" s="230">
        <v>1.919446540477638E-2</v>
      </c>
      <c r="DA99" s="71" t="s">
        <v>878</v>
      </c>
    </row>
    <row r="100" spans="1:105" ht="12" customHeight="1" x14ac:dyDescent="0.25">
      <c r="A100" s="59" t="s">
        <v>159</v>
      </c>
      <c r="B100" s="230">
        <v>0.1822741720069414</v>
      </c>
      <c r="C100" s="230">
        <v>0.19885435079891761</v>
      </c>
      <c r="D100" s="230">
        <v>0.19273450570271841</v>
      </c>
      <c r="E100" s="230">
        <v>0.2218382702997346</v>
      </c>
      <c r="F100" s="230">
        <v>0.18792988045280429</v>
      </c>
      <c r="G100" s="230">
        <v>0.21313655755516339</v>
      </c>
      <c r="H100" s="230">
        <v>0.21253405436729661</v>
      </c>
      <c r="I100" s="230">
        <v>0.15661012617081291</v>
      </c>
      <c r="J100" s="230">
        <v>0.14947426429103511</v>
      </c>
      <c r="K100" s="230">
        <v>0.11443977640709629</v>
      </c>
      <c r="L100" s="230">
        <v>0.1013173830813765</v>
      </c>
      <c r="M100" s="230">
        <v>8.5450070462959091E-2</v>
      </c>
      <c r="N100" s="230">
        <v>9.1421939430836374E-2</v>
      </c>
      <c r="O100" s="230">
        <v>8.6513821103354455E-2</v>
      </c>
      <c r="P100" s="230">
        <v>7.3945641897859168E-2</v>
      </c>
      <c r="Q100" s="230">
        <v>6.8266786416982791E-2</v>
      </c>
      <c r="R100" s="230">
        <v>7.7870871630743951E-2</v>
      </c>
      <c r="S100" s="230">
        <v>6.920729183116435E-2</v>
      </c>
      <c r="T100" s="230">
        <v>7.4332940699457131E-2</v>
      </c>
      <c r="U100" s="230">
        <v>9.9264456666280615E-2</v>
      </c>
      <c r="V100" s="230">
        <v>8.7682628696724982E-2</v>
      </c>
      <c r="W100" s="230">
        <v>0.10422625145162551</v>
      </c>
      <c r="X100" s="230">
        <v>0.100857615555854</v>
      </c>
      <c r="Y100" s="230">
        <v>6.5322349819865982E-2</v>
      </c>
      <c r="DA100" s="71" t="s">
        <v>879</v>
      </c>
    </row>
    <row r="101" spans="1:105" ht="12" customHeight="1" x14ac:dyDescent="0.25">
      <c r="A101" s="59" t="s">
        <v>35</v>
      </c>
      <c r="B101" s="230">
        <v>5.3725215029630524</v>
      </c>
      <c r="C101" s="230">
        <v>5.2360874409527254</v>
      </c>
      <c r="D101" s="230">
        <v>5.2781483954050534</v>
      </c>
      <c r="E101" s="230">
        <v>3.5499287516582232</v>
      </c>
      <c r="F101" s="230">
        <v>3.77203917382597</v>
      </c>
      <c r="G101" s="230">
        <v>4.5662916161550138</v>
      </c>
      <c r="H101" s="230">
        <v>4.0028584762914843</v>
      </c>
      <c r="I101" s="230">
        <v>3.1847672608897111</v>
      </c>
      <c r="J101" s="230">
        <v>3.38139104867455</v>
      </c>
      <c r="K101" s="230">
        <v>3.775810301861533</v>
      </c>
      <c r="L101" s="230">
        <v>2.6490156424815718</v>
      </c>
      <c r="M101" s="230">
        <v>3.2133507462371469</v>
      </c>
      <c r="N101" s="230">
        <v>3.5354374114833531</v>
      </c>
      <c r="O101" s="230">
        <v>3.4298449001054609</v>
      </c>
      <c r="P101" s="230">
        <v>3.243406384780275</v>
      </c>
      <c r="Q101" s="230">
        <v>3.5538009889522169</v>
      </c>
      <c r="R101" s="230">
        <v>3.7101380390454919</v>
      </c>
      <c r="S101" s="230">
        <v>3.747056246926443</v>
      </c>
      <c r="T101" s="230">
        <v>4.6318211753493816</v>
      </c>
      <c r="U101" s="230">
        <v>4.1041682103889281</v>
      </c>
      <c r="V101" s="230">
        <v>3.5292805197442472</v>
      </c>
      <c r="W101" s="230">
        <v>4.7361359492965072</v>
      </c>
      <c r="X101" s="230">
        <v>3.8952451781176309</v>
      </c>
      <c r="Y101" s="230">
        <v>2.225885732841276</v>
      </c>
      <c r="DA101" s="71" t="s">
        <v>880</v>
      </c>
    </row>
    <row r="102" spans="1:105" ht="12" customHeight="1" x14ac:dyDescent="0.25">
      <c r="A102" s="60" t="s">
        <v>533</v>
      </c>
      <c r="B102" s="262">
        <v>26.013724454599181</v>
      </c>
      <c r="C102" s="262">
        <v>22.02836529073905</v>
      </c>
      <c r="D102" s="262">
        <v>31.769473735236179</v>
      </c>
      <c r="E102" s="262">
        <v>20.2022884235768</v>
      </c>
      <c r="F102" s="262">
        <v>20.906899841170969</v>
      </c>
      <c r="G102" s="262">
        <v>21.287671602854019</v>
      </c>
      <c r="H102" s="262">
        <v>21.840692320958279</v>
      </c>
      <c r="I102" s="262">
        <v>19.456265592348181</v>
      </c>
      <c r="J102" s="262">
        <v>18.122743516655479</v>
      </c>
      <c r="K102" s="262">
        <v>13.688489078773131</v>
      </c>
      <c r="L102" s="262">
        <v>14.87606020382198</v>
      </c>
      <c r="M102" s="262">
        <v>13.68597342319968</v>
      </c>
      <c r="N102" s="262">
        <v>14.235660247529029</v>
      </c>
      <c r="O102" s="262">
        <v>14.880847910518071</v>
      </c>
      <c r="P102" s="262">
        <v>14.795737975220341</v>
      </c>
      <c r="Q102" s="262">
        <v>15.012001559879661</v>
      </c>
      <c r="R102" s="262">
        <v>15.279700591934709</v>
      </c>
      <c r="S102" s="262">
        <v>15.69631470197414</v>
      </c>
      <c r="T102" s="262">
        <v>15.90920592762402</v>
      </c>
      <c r="U102" s="262">
        <v>13.8937852685811</v>
      </c>
      <c r="V102" s="262">
        <v>11.837629099949391</v>
      </c>
      <c r="W102" s="262">
        <v>14.925989136514341</v>
      </c>
      <c r="X102" s="262">
        <v>13.82157162366796</v>
      </c>
      <c r="Y102" s="262">
        <v>13.170859404265091</v>
      </c>
      <c r="DA102" s="72" t="s">
        <v>881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13.41337467830669</v>
      </c>
      <c r="E103" s="229">
        <v>0</v>
      </c>
      <c r="F103" s="229">
        <v>0</v>
      </c>
      <c r="G103" s="229">
        <v>8.9494887572907693</v>
      </c>
      <c r="H103" s="229">
        <v>0.95940512795471611</v>
      </c>
      <c r="I103" s="229">
        <v>0.42546735862741419</v>
      </c>
      <c r="J103" s="229">
        <v>0.71748799035598387</v>
      </c>
      <c r="K103" s="229">
        <v>0.35471995648856752</v>
      </c>
      <c r="L103" s="229">
        <v>0.17953782494163109</v>
      </c>
      <c r="M103" s="229">
        <v>0.24107477068406591</v>
      </c>
      <c r="N103" s="229">
        <v>0.1692849191100132</v>
      </c>
      <c r="O103" s="229">
        <v>0.65072945166989715</v>
      </c>
      <c r="P103" s="229">
        <v>0.53322463473582715</v>
      </c>
      <c r="Q103" s="229">
        <v>0</v>
      </c>
      <c r="R103" s="229">
        <v>0.23847372947463991</v>
      </c>
      <c r="S103" s="229">
        <v>8.105133543824564E-3</v>
      </c>
      <c r="T103" s="229">
        <v>1.6018942566128559E-2</v>
      </c>
      <c r="U103" s="229">
        <v>8.0271558933391676E-3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882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883</v>
      </c>
    </row>
    <row r="105" spans="1:105" ht="12" customHeight="1" x14ac:dyDescent="0.25">
      <c r="A105" s="64" t="s">
        <v>31</v>
      </c>
      <c r="B105" s="229">
        <v>9.4156219379201307</v>
      </c>
      <c r="C105" s="229">
        <v>0.48755934285592278</v>
      </c>
      <c r="D105" s="229">
        <v>0.43219182201969092</v>
      </c>
      <c r="E105" s="229">
        <v>0.58262765379270542</v>
      </c>
      <c r="F105" s="229">
        <v>0.87249712816237279</v>
      </c>
      <c r="G105" s="229">
        <v>0.47943680734829652</v>
      </c>
      <c r="H105" s="229">
        <v>0.76302190139326842</v>
      </c>
      <c r="I105" s="229">
        <v>0.93039247255191426</v>
      </c>
      <c r="J105" s="229">
        <v>0.94397051293123757</v>
      </c>
      <c r="K105" s="229">
        <v>0.35840372424139638</v>
      </c>
      <c r="L105" s="229">
        <v>0.66562729836457424</v>
      </c>
      <c r="M105" s="229">
        <v>0.41191718334006783</v>
      </c>
      <c r="N105" s="229">
        <v>0.38183106693262142</v>
      </c>
      <c r="O105" s="229">
        <v>0.31133897413918349</v>
      </c>
      <c r="P105" s="229">
        <v>0.25459578207216432</v>
      </c>
      <c r="Q105" s="229">
        <v>0.1521424349675834</v>
      </c>
      <c r="R105" s="229">
        <v>0.15455597308741131</v>
      </c>
      <c r="S105" s="229">
        <v>0.1027143204118164</v>
      </c>
      <c r="T105" s="229">
        <v>0.1078004675113067</v>
      </c>
      <c r="U105" s="229">
        <v>0.15063248530422829</v>
      </c>
      <c r="V105" s="229">
        <v>7.9608047416399375E-2</v>
      </c>
      <c r="W105" s="229">
        <v>0.1912798255166403</v>
      </c>
      <c r="X105" s="229">
        <v>0.1566556916947619</v>
      </c>
      <c r="Y105" s="229">
        <v>0.1084041573415451</v>
      </c>
      <c r="DA105" s="73" t="s">
        <v>884</v>
      </c>
    </row>
    <row r="106" spans="1:105" ht="12" customHeight="1" x14ac:dyDescent="0.25">
      <c r="A106" s="64" t="s">
        <v>159</v>
      </c>
      <c r="B106" s="229">
        <v>0.45936283320691518</v>
      </c>
      <c r="C106" s="229">
        <v>0.64819419210417051</v>
      </c>
      <c r="D106" s="229">
        <v>0.52514157306771692</v>
      </c>
      <c r="E106" s="229">
        <v>0.94736115002151278</v>
      </c>
      <c r="F106" s="229">
        <v>0.78811395773587312</v>
      </c>
      <c r="G106" s="229">
        <v>0.43273094422686492</v>
      </c>
      <c r="H106" s="229">
        <v>0.82723644065385959</v>
      </c>
      <c r="I106" s="229">
        <v>0.69851702503731128</v>
      </c>
      <c r="J106" s="229">
        <v>0.5848888675156152</v>
      </c>
      <c r="K106" s="229">
        <v>0.33979516006598282</v>
      </c>
      <c r="L106" s="229">
        <v>0.48127099005447238</v>
      </c>
      <c r="M106" s="229">
        <v>0.32340933847747533</v>
      </c>
      <c r="N106" s="229">
        <v>0.33621328188850952</v>
      </c>
      <c r="O106" s="229">
        <v>0.32680518623087829</v>
      </c>
      <c r="P106" s="229">
        <v>0.30471286575055317</v>
      </c>
      <c r="Q106" s="229">
        <v>0.27482102779186712</v>
      </c>
      <c r="R106" s="229">
        <v>0.29967182300083572</v>
      </c>
      <c r="S106" s="229">
        <v>0.2764795863531378</v>
      </c>
      <c r="T106" s="229">
        <v>0.2444732326725006</v>
      </c>
      <c r="U106" s="229">
        <v>0.31970652166615332</v>
      </c>
      <c r="V106" s="229">
        <v>0.28348378511412059</v>
      </c>
      <c r="W106" s="229">
        <v>0.31719970991157881</v>
      </c>
      <c r="X106" s="229">
        <v>0.343059622297744</v>
      </c>
      <c r="Y106" s="229">
        <v>0.36891958897850341</v>
      </c>
      <c r="DA106" s="73" t="s">
        <v>885</v>
      </c>
    </row>
    <row r="107" spans="1:105" ht="12" customHeight="1" x14ac:dyDescent="0.25">
      <c r="A107" s="64" t="s">
        <v>32</v>
      </c>
      <c r="B107" s="229">
        <v>2.599044663092636</v>
      </c>
      <c r="C107" s="229">
        <v>3.8248359945778572</v>
      </c>
      <c r="D107" s="229">
        <v>3.017453186725894</v>
      </c>
      <c r="E107" s="229">
        <v>3.512315816600962</v>
      </c>
      <c r="F107" s="229">
        <v>3.427640252671722</v>
      </c>
      <c r="G107" s="229">
        <v>2.155077694323281</v>
      </c>
      <c r="H107" s="229">
        <v>3.71088849073932</v>
      </c>
      <c r="I107" s="229">
        <v>3.1970974693998762</v>
      </c>
      <c r="J107" s="229">
        <v>2.6451018460129938</v>
      </c>
      <c r="K107" s="229">
        <v>1.424415286609511</v>
      </c>
      <c r="L107" s="229">
        <v>0.96644890222221957</v>
      </c>
      <c r="M107" s="229">
        <v>0.37238638997948442</v>
      </c>
      <c r="N107" s="229">
        <v>0.34640800108248287</v>
      </c>
      <c r="O107" s="229">
        <v>0.63576583344092907</v>
      </c>
      <c r="P107" s="229">
        <v>0.33787809687425752</v>
      </c>
      <c r="Q107" s="229">
        <v>0.27853135186294142</v>
      </c>
      <c r="R107" s="229">
        <v>0.29239990698128498</v>
      </c>
      <c r="S107" s="229">
        <v>0.33971786397786929</v>
      </c>
      <c r="T107" s="229">
        <v>0.30734005013626031</v>
      </c>
      <c r="U107" s="229">
        <v>0.19689772411628731</v>
      </c>
      <c r="V107" s="229">
        <v>6.4138020298678794E-2</v>
      </c>
      <c r="W107" s="229">
        <v>3.665408330966844E-3</v>
      </c>
      <c r="X107" s="229">
        <v>7.2471697542599148E-2</v>
      </c>
      <c r="Y107" s="229">
        <v>0.1224500809962849</v>
      </c>
      <c r="DA107" s="73" t="s">
        <v>886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0.1753743635455092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887</v>
      </c>
    </row>
    <row r="109" spans="1:105" ht="12" customHeight="1" x14ac:dyDescent="0.25">
      <c r="A109" s="64" t="s">
        <v>35</v>
      </c>
      <c r="B109" s="229">
        <v>13.539695020379501</v>
      </c>
      <c r="C109" s="229">
        <v>17.067775761201091</v>
      </c>
      <c r="D109" s="229">
        <v>14.381312475116189</v>
      </c>
      <c r="E109" s="229">
        <v>15.159983803161619</v>
      </c>
      <c r="F109" s="229">
        <v>15.818648502601</v>
      </c>
      <c r="G109" s="229">
        <v>9.2709373996648043</v>
      </c>
      <c r="H109" s="229">
        <v>15.58014036021712</v>
      </c>
      <c r="I109" s="229">
        <v>14.20479126673167</v>
      </c>
      <c r="J109" s="229">
        <v>13.23129429983965</v>
      </c>
      <c r="K109" s="229">
        <v>11.21115495136767</v>
      </c>
      <c r="L109" s="229">
        <v>12.583175188239091</v>
      </c>
      <c r="M109" s="229">
        <v>12.16181137717308</v>
      </c>
      <c r="N109" s="229">
        <v>13.00192297851541</v>
      </c>
      <c r="O109" s="229">
        <v>12.95620846503718</v>
      </c>
      <c r="P109" s="229">
        <v>13.36532659578754</v>
      </c>
      <c r="Q109" s="229">
        <v>14.30650674525727</v>
      </c>
      <c r="R109" s="229">
        <v>14.277788426687559</v>
      </c>
      <c r="S109" s="229">
        <v>14.969297797687499</v>
      </c>
      <c r="T109" s="229">
        <v>15.23357323473782</v>
      </c>
      <c r="U109" s="229">
        <v>13.218521381601089</v>
      </c>
      <c r="V109" s="229">
        <v>11.410399247120189</v>
      </c>
      <c r="W109" s="229">
        <v>14.41384419275516</v>
      </c>
      <c r="X109" s="229">
        <v>13.24938461213285</v>
      </c>
      <c r="Y109" s="229">
        <v>12.571085576948761</v>
      </c>
      <c r="DA109" s="73" t="s">
        <v>888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889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1.6810732702981401E-2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890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891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892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f t="shared" ref="B115:Y115" si="3">B116+B117+B118+B119+B120+B126+B134+B141+B158</f>
        <v>1345.5559287517478</v>
      </c>
      <c r="C115" s="223">
        <f t="shared" si="3"/>
        <v>912.06673447994194</v>
      </c>
      <c r="D115" s="223">
        <f t="shared" si="3"/>
        <v>1042.3066796504656</v>
      </c>
      <c r="E115" s="223">
        <f t="shared" si="3"/>
        <v>588.06766836328939</v>
      </c>
      <c r="F115" s="223">
        <f t="shared" si="3"/>
        <v>563.17790843074476</v>
      </c>
      <c r="G115" s="223">
        <f t="shared" si="3"/>
        <v>794.23250571136214</v>
      </c>
      <c r="H115" s="223">
        <f t="shared" si="3"/>
        <v>402.89778301863055</v>
      </c>
      <c r="I115" s="223">
        <f t="shared" si="3"/>
        <v>355.75778586527417</v>
      </c>
      <c r="J115" s="223">
        <f t="shared" si="3"/>
        <v>323.91773358111152</v>
      </c>
      <c r="K115" s="223">
        <f t="shared" si="3"/>
        <v>512.13323158057995</v>
      </c>
      <c r="L115" s="223">
        <f t="shared" si="3"/>
        <v>295.9315598804547</v>
      </c>
      <c r="M115" s="223">
        <f t="shared" si="3"/>
        <v>371.12882982798919</v>
      </c>
      <c r="N115" s="223">
        <f t="shared" si="3"/>
        <v>419.9731841787999</v>
      </c>
      <c r="O115" s="223">
        <f t="shared" si="3"/>
        <v>440.70563573723308</v>
      </c>
      <c r="P115" s="223">
        <f t="shared" si="3"/>
        <v>445.42813649101589</v>
      </c>
      <c r="Q115" s="223">
        <f t="shared" si="3"/>
        <v>423.00874549268826</v>
      </c>
      <c r="R115" s="223">
        <f t="shared" si="3"/>
        <v>464.23783241991623</v>
      </c>
      <c r="S115" s="223">
        <f t="shared" si="3"/>
        <v>440.7078297409559</v>
      </c>
      <c r="T115" s="223">
        <f t="shared" si="3"/>
        <v>535.01639129510545</v>
      </c>
      <c r="U115" s="223">
        <f t="shared" si="3"/>
        <v>484.78160683157375</v>
      </c>
      <c r="V115" s="223">
        <f t="shared" si="3"/>
        <v>395.41557512852842</v>
      </c>
      <c r="W115" s="223">
        <f t="shared" si="3"/>
        <v>477.80451111129236</v>
      </c>
      <c r="X115" s="223">
        <f t="shared" si="3"/>
        <v>343.46039376727043</v>
      </c>
      <c r="Y115" s="223">
        <f t="shared" si="3"/>
        <v>361.62201081008624</v>
      </c>
      <c r="DA115" s="89"/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893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894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895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896</v>
      </c>
    </row>
    <row r="120" spans="1:105" ht="12" customHeight="1" x14ac:dyDescent="0.25">
      <c r="A120" s="56" t="s">
        <v>95</v>
      </c>
      <c r="B120" s="260">
        <v>2.1162710576187109</v>
      </c>
      <c r="C120" s="260">
        <v>1.6816773954787529</v>
      </c>
      <c r="D120" s="260">
        <v>1.467501898769666</v>
      </c>
      <c r="E120" s="260">
        <v>0.95102080630268304</v>
      </c>
      <c r="F120" s="260">
        <v>0.97316731334379558</v>
      </c>
      <c r="G120" s="260">
        <v>1.1724351406503539</v>
      </c>
      <c r="H120" s="260">
        <v>0.6712367598241652</v>
      </c>
      <c r="I120" s="260">
        <v>0.5567075858740318</v>
      </c>
      <c r="J120" s="260">
        <v>0.50504442639218772</v>
      </c>
      <c r="K120" s="260">
        <v>1.0854245382745631</v>
      </c>
      <c r="L120" s="260">
        <v>0.45448125434101122</v>
      </c>
      <c r="M120" s="260">
        <v>0.67542338620051334</v>
      </c>
      <c r="N120" s="260">
        <v>0.81579169833702592</v>
      </c>
      <c r="O120" s="260">
        <v>0.83916159517112054</v>
      </c>
      <c r="P120" s="260">
        <v>0.84639800551680433</v>
      </c>
      <c r="Q120" s="260">
        <v>0.84152578034088332</v>
      </c>
      <c r="R120" s="260">
        <v>0.93456176928927104</v>
      </c>
      <c r="S120" s="260">
        <v>0.85941353519037678</v>
      </c>
      <c r="T120" s="260">
        <v>1.1182773399181389</v>
      </c>
      <c r="U120" s="260">
        <v>0.99578766364199045</v>
      </c>
      <c r="V120" s="260">
        <v>0.7872379471664448</v>
      </c>
      <c r="W120" s="260">
        <v>0.98303507802262724</v>
      </c>
      <c r="X120" s="260">
        <v>0.64910534597191172</v>
      </c>
      <c r="Y120" s="260">
        <v>0.62472570862076238</v>
      </c>
      <c r="DA120" s="68" t="s">
        <v>897</v>
      </c>
    </row>
    <row r="121" spans="1:105" ht="12" customHeight="1" x14ac:dyDescent="0.25">
      <c r="A121" s="37" t="s">
        <v>159</v>
      </c>
      <c r="B121" s="226">
        <v>6.9442978165310976E-2</v>
      </c>
      <c r="C121" s="226">
        <v>6.152942930109366E-2</v>
      </c>
      <c r="D121" s="226">
        <v>5.1698831466471667E-2</v>
      </c>
      <c r="E121" s="226">
        <v>5.593474078887524E-2</v>
      </c>
      <c r="F121" s="226">
        <v>4.6184001528917329E-2</v>
      </c>
      <c r="G121" s="226">
        <v>5.2284244213452971E-2</v>
      </c>
      <c r="H121" s="226">
        <v>3.3842796125916723E-2</v>
      </c>
      <c r="I121" s="226">
        <v>2.6092845902892771E-2</v>
      </c>
      <c r="J121" s="226">
        <v>2.1380352230387051E-2</v>
      </c>
      <c r="K121" s="226">
        <v>3.1930014515210638E-2</v>
      </c>
      <c r="L121" s="226">
        <v>1.674228208780195E-2</v>
      </c>
      <c r="M121" s="226">
        <v>1.7495744408387279E-2</v>
      </c>
      <c r="N121" s="226">
        <v>2.0563592909867791E-2</v>
      </c>
      <c r="O121" s="226">
        <v>2.0646094974201761E-2</v>
      </c>
      <c r="P121" s="226">
        <v>1.8866687440970951E-2</v>
      </c>
      <c r="Q121" s="226">
        <v>1.5860625552502301E-2</v>
      </c>
      <c r="R121" s="226">
        <v>1.9211976867903911E-2</v>
      </c>
      <c r="S121" s="226">
        <v>1.5585318657771749E-2</v>
      </c>
      <c r="T121" s="226">
        <v>1.7663009145877932E-2</v>
      </c>
      <c r="U121" s="226">
        <v>2.351561907036704E-2</v>
      </c>
      <c r="V121" s="226">
        <v>1.908426759811482E-2</v>
      </c>
      <c r="W121" s="226">
        <v>2.1167436852539401E-2</v>
      </c>
      <c r="X121" s="226">
        <v>1.6382766114758231E-2</v>
      </c>
      <c r="Y121" s="226">
        <v>1.7810931965896209E-2</v>
      </c>
      <c r="DA121" s="69" t="s">
        <v>898</v>
      </c>
    </row>
    <row r="122" spans="1:105" ht="12" customHeight="1" x14ac:dyDescent="0.25">
      <c r="A122" s="37" t="s">
        <v>35</v>
      </c>
      <c r="B122" s="226">
        <v>2.0468280794534</v>
      </c>
      <c r="C122" s="226">
        <v>1.620147966177659</v>
      </c>
      <c r="D122" s="226">
        <v>1.4158030673031949</v>
      </c>
      <c r="E122" s="226">
        <v>0.89508606551380776</v>
      </c>
      <c r="F122" s="226">
        <v>0.92698331181487825</v>
      </c>
      <c r="G122" s="226">
        <v>1.1201508964369009</v>
      </c>
      <c r="H122" s="226">
        <v>0.63739396369824852</v>
      </c>
      <c r="I122" s="226">
        <v>0.53061473997113906</v>
      </c>
      <c r="J122" s="226">
        <v>0.48366407416180057</v>
      </c>
      <c r="K122" s="226">
        <v>1.053494523759352</v>
      </c>
      <c r="L122" s="226">
        <v>0.43773897225320929</v>
      </c>
      <c r="M122" s="226">
        <v>0.65792764179212604</v>
      </c>
      <c r="N122" s="226">
        <v>0.79522810542715816</v>
      </c>
      <c r="O122" s="226">
        <v>0.81851550019691877</v>
      </c>
      <c r="P122" s="226">
        <v>0.82753131807583336</v>
      </c>
      <c r="Q122" s="226">
        <v>0.82566515478838098</v>
      </c>
      <c r="R122" s="226">
        <v>0.91534979242136716</v>
      </c>
      <c r="S122" s="226">
        <v>0.84382821653260498</v>
      </c>
      <c r="T122" s="226">
        <v>1.1006143307722609</v>
      </c>
      <c r="U122" s="226">
        <v>0.97227204457162342</v>
      </c>
      <c r="V122" s="226">
        <v>0.76815367956833003</v>
      </c>
      <c r="W122" s="226">
        <v>0.96186764117008783</v>
      </c>
      <c r="X122" s="226">
        <v>0.63272257985715352</v>
      </c>
      <c r="Y122" s="226">
        <v>0.60691477665486615</v>
      </c>
      <c r="DA122" s="69" t="s">
        <v>899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900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901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902</v>
      </c>
    </row>
    <row r="126" spans="1:105" ht="12" customHeight="1" x14ac:dyDescent="0.25">
      <c r="A126" s="57" t="s">
        <v>602</v>
      </c>
      <c r="B126" s="294">
        <v>648.50486728439114</v>
      </c>
      <c r="C126" s="294">
        <v>418.96758201965588</v>
      </c>
      <c r="D126" s="294">
        <v>562.58868654293701</v>
      </c>
      <c r="E126" s="294">
        <v>241.92861393070621</v>
      </c>
      <c r="F126" s="294">
        <v>247.8885779299907</v>
      </c>
      <c r="G126" s="294">
        <v>452.07562439682482</v>
      </c>
      <c r="H126" s="294">
        <v>178.53750260562981</v>
      </c>
      <c r="I126" s="294">
        <v>146.5929805015968</v>
      </c>
      <c r="J126" s="294">
        <v>132.60795220076321</v>
      </c>
      <c r="K126" s="294">
        <v>260.39266019255768</v>
      </c>
      <c r="L126" s="294">
        <v>107.4452779513326</v>
      </c>
      <c r="M126" s="294">
        <v>153.31938170250029</v>
      </c>
      <c r="N126" s="294">
        <v>182.87646127111171</v>
      </c>
      <c r="O126" s="294">
        <v>195.57156433994021</v>
      </c>
      <c r="P126" s="294">
        <v>192.44417490472199</v>
      </c>
      <c r="Q126" s="294">
        <v>183.71044134344649</v>
      </c>
      <c r="R126" s="294">
        <v>206.78496452874131</v>
      </c>
      <c r="S126" s="294">
        <v>187.6218582186132</v>
      </c>
      <c r="T126" s="294">
        <v>243.50661426838141</v>
      </c>
      <c r="U126" s="294">
        <v>216.66513348755331</v>
      </c>
      <c r="V126" s="294">
        <v>169.7321672067643</v>
      </c>
      <c r="W126" s="294">
        <v>211.87061528779719</v>
      </c>
      <c r="X126" s="294">
        <v>140.31870479749509</v>
      </c>
      <c r="Y126" s="294">
        <v>135.4244390909071</v>
      </c>
      <c r="DA126" s="70" t="s">
        <v>903</v>
      </c>
    </row>
    <row r="127" spans="1:105" ht="12" customHeight="1" x14ac:dyDescent="0.25">
      <c r="A127" s="60" t="s">
        <v>604</v>
      </c>
      <c r="B127" s="262">
        <v>648.50486728439114</v>
      </c>
      <c r="C127" s="262">
        <v>418.96758201965588</v>
      </c>
      <c r="D127" s="262">
        <v>562.58868654293701</v>
      </c>
      <c r="E127" s="262">
        <v>241.92861393070621</v>
      </c>
      <c r="F127" s="262">
        <v>247.8885779299907</v>
      </c>
      <c r="G127" s="262">
        <v>452.07562439682482</v>
      </c>
      <c r="H127" s="262">
        <v>178.53750260562981</v>
      </c>
      <c r="I127" s="262">
        <v>146.5929805015968</v>
      </c>
      <c r="J127" s="262">
        <v>132.60795220076321</v>
      </c>
      <c r="K127" s="262">
        <v>260.39266019255768</v>
      </c>
      <c r="L127" s="262">
        <v>107.4452779513326</v>
      </c>
      <c r="M127" s="262">
        <v>153.31938170250029</v>
      </c>
      <c r="N127" s="262">
        <v>182.87646127111171</v>
      </c>
      <c r="O127" s="262">
        <v>195.57156433994021</v>
      </c>
      <c r="P127" s="262">
        <v>192.44417490472199</v>
      </c>
      <c r="Q127" s="262">
        <v>183.71044134344649</v>
      </c>
      <c r="R127" s="262">
        <v>206.78496452874131</v>
      </c>
      <c r="S127" s="262">
        <v>187.6218582186132</v>
      </c>
      <c r="T127" s="262">
        <v>243.50661426838141</v>
      </c>
      <c r="U127" s="262">
        <v>216.66513348755331</v>
      </c>
      <c r="V127" s="262">
        <v>169.7321672067643</v>
      </c>
      <c r="W127" s="262">
        <v>211.87061528779719</v>
      </c>
      <c r="X127" s="262">
        <v>140.31870479749509</v>
      </c>
      <c r="Y127" s="262">
        <v>135.4244390909071</v>
      </c>
      <c r="DA127" s="72" t="s">
        <v>904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237.5303067739265</v>
      </c>
      <c r="E128" s="230">
        <v>0</v>
      </c>
      <c r="F128" s="230">
        <v>0</v>
      </c>
      <c r="G128" s="230">
        <v>190.0558122778522</v>
      </c>
      <c r="H128" s="230">
        <v>7.8426907450960339</v>
      </c>
      <c r="I128" s="230">
        <v>3.2056782896643692</v>
      </c>
      <c r="J128" s="230">
        <v>5.2500115692917344</v>
      </c>
      <c r="K128" s="230">
        <v>6.7477478750141948</v>
      </c>
      <c r="L128" s="230">
        <v>1.2967473403122629</v>
      </c>
      <c r="M128" s="230">
        <v>2.7357361892063379</v>
      </c>
      <c r="N128" s="230">
        <v>2.174695547316059</v>
      </c>
      <c r="O128" s="230">
        <v>8.55221272271727</v>
      </c>
      <c r="P128" s="230">
        <v>6.9355090663586711</v>
      </c>
      <c r="Q128" s="230">
        <v>0</v>
      </c>
      <c r="R128" s="230">
        <v>3.23089415865917</v>
      </c>
      <c r="S128" s="230">
        <v>9.6882627895522405E-2</v>
      </c>
      <c r="T128" s="230">
        <v>0.2451862453841642</v>
      </c>
      <c r="U128" s="230">
        <v>0.12517861544101341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905</v>
      </c>
    </row>
    <row r="129" spans="1:105" ht="12" customHeight="1" x14ac:dyDescent="0.25">
      <c r="A129" s="59" t="s">
        <v>31</v>
      </c>
      <c r="B129" s="230">
        <v>234.725199227339</v>
      </c>
      <c r="C129" s="230">
        <v>9.2731147441665254</v>
      </c>
      <c r="D129" s="230">
        <v>7.6534547443566314</v>
      </c>
      <c r="E129" s="230">
        <v>6.977145250300941</v>
      </c>
      <c r="F129" s="230">
        <v>10.34500925489955</v>
      </c>
      <c r="G129" s="230">
        <v>10.18155945301895</v>
      </c>
      <c r="H129" s="230">
        <v>6.2373491969130042</v>
      </c>
      <c r="I129" s="230">
        <v>7.010030005001302</v>
      </c>
      <c r="J129" s="230">
        <v>6.9072321496285713</v>
      </c>
      <c r="K129" s="230">
        <v>6.8178232558082801</v>
      </c>
      <c r="L129" s="230">
        <v>4.8076244049080712</v>
      </c>
      <c r="M129" s="230">
        <v>4.6744698427866167</v>
      </c>
      <c r="N129" s="230">
        <v>4.9051405491453206</v>
      </c>
      <c r="O129" s="230">
        <v>4.0917729002091843</v>
      </c>
      <c r="P129" s="230">
        <v>3.3114586982519478</v>
      </c>
      <c r="Q129" s="230">
        <v>1.861853914914289</v>
      </c>
      <c r="R129" s="230">
        <v>2.093958071331727</v>
      </c>
      <c r="S129" s="230">
        <v>1.2277691946953151</v>
      </c>
      <c r="T129" s="230">
        <v>1.649996045034996</v>
      </c>
      <c r="U129" s="230">
        <v>2.3490220199247092</v>
      </c>
      <c r="V129" s="230">
        <v>1.141448705732983</v>
      </c>
      <c r="W129" s="230">
        <v>2.715168418903005</v>
      </c>
      <c r="X129" s="230">
        <v>1.590392493435649</v>
      </c>
      <c r="Y129" s="230">
        <v>1.114625230783894</v>
      </c>
      <c r="DA129" s="71" t="s">
        <v>906</v>
      </c>
    </row>
    <row r="130" spans="1:105" ht="12" customHeight="1" x14ac:dyDescent="0.25">
      <c r="A130" s="59" t="s">
        <v>159</v>
      </c>
      <c r="B130" s="230">
        <v>11.451610233826569</v>
      </c>
      <c r="C130" s="230">
        <v>12.3283026116895</v>
      </c>
      <c r="D130" s="230">
        <v>9.2994523706441328</v>
      </c>
      <c r="E130" s="230">
        <v>11.34494098445931</v>
      </c>
      <c r="F130" s="230">
        <v>9.3444963009389106</v>
      </c>
      <c r="G130" s="230">
        <v>9.1896904206733421</v>
      </c>
      <c r="H130" s="230">
        <v>6.7622731920903716</v>
      </c>
      <c r="I130" s="230">
        <v>5.2629674561802462</v>
      </c>
      <c r="J130" s="230">
        <v>4.2797557066891034</v>
      </c>
      <c r="K130" s="230">
        <v>6.4638372534003219</v>
      </c>
      <c r="L130" s="230">
        <v>3.4760746184013369</v>
      </c>
      <c r="M130" s="230">
        <v>3.6700755897829418</v>
      </c>
      <c r="N130" s="230">
        <v>4.3191179162055224</v>
      </c>
      <c r="O130" s="230">
        <v>4.2950376141135642</v>
      </c>
      <c r="P130" s="230">
        <v>3.9633180940638559</v>
      </c>
      <c r="Q130" s="230">
        <v>3.363141957101436</v>
      </c>
      <c r="R130" s="230">
        <v>4.060019292611881</v>
      </c>
      <c r="S130" s="230">
        <v>3.3048275812516068</v>
      </c>
      <c r="T130" s="230">
        <v>3.7419120374801502</v>
      </c>
      <c r="U130" s="230">
        <v>4.9856288156605837</v>
      </c>
      <c r="V130" s="230">
        <v>4.0646920771999939</v>
      </c>
      <c r="W130" s="230">
        <v>4.5025691157491634</v>
      </c>
      <c r="X130" s="230">
        <v>3.48279364892967</v>
      </c>
      <c r="Y130" s="230">
        <v>3.7932777864808989</v>
      </c>
      <c r="DA130" s="71" t="s">
        <v>907</v>
      </c>
    </row>
    <row r="131" spans="1:105" ht="12" customHeight="1" x14ac:dyDescent="0.25">
      <c r="A131" s="59" t="s">
        <v>32</v>
      </c>
      <c r="B131" s="230">
        <v>64.792456660587987</v>
      </c>
      <c r="C131" s="230">
        <v>72.746309910873435</v>
      </c>
      <c r="D131" s="230">
        <v>53.43447106402941</v>
      </c>
      <c r="E131" s="230">
        <v>42.061061567931183</v>
      </c>
      <c r="F131" s="230">
        <v>40.640787220741657</v>
      </c>
      <c r="G131" s="230">
        <v>45.766306078972427</v>
      </c>
      <c r="H131" s="230">
        <v>30.334787645390119</v>
      </c>
      <c r="I131" s="230">
        <v>24.088489374742149</v>
      </c>
      <c r="J131" s="230">
        <v>19.354770365749459</v>
      </c>
      <c r="K131" s="230">
        <v>27.09629116586466</v>
      </c>
      <c r="L131" s="230">
        <v>6.9803677520979548</v>
      </c>
      <c r="M131" s="230">
        <v>4.2258711707741341</v>
      </c>
      <c r="N131" s="230">
        <v>4.4500829812203424</v>
      </c>
      <c r="O131" s="230">
        <v>8.3555533493520979</v>
      </c>
      <c r="P131" s="230">
        <v>4.3946893139256096</v>
      </c>
      <c r="Q131" s="230">
        <v>3.4085473129365949</v>
      </c>
      <c r="R131" s="230">
        <v>3.9614977865257139</v>
      </c>
      <c r="S131" s="230">
        <v>4.0607300579651007</v>
      </c>
      <c r="T131" s="230">
        <v>4.7041527640174499</v>
      </c>
      <c r="U131" s="230">
        <v>3.0705002887530282</v>
      </c>
      <c r="V131" s="230">
        <v>0.91963391433616859</v>
      </c>
      <c r="W131" s="230">
        <v>5.2029537959607547E-2</v>
      </c>
      <c r="X131" s="230">
        <v>0.73574373526667325</v>
      </c>
      <c r="Y131" s="230">
        <v>1.2590471909667551</v>
      </c>
      <c r="DA131" s="71" t="s">
        <v>908</v>
      </c>
    </row>
    <row r="132" spans="1:105" ht="12" customHeight="1" x14ac:dyDescent="0.25">
      <c r="A132" s="59" t="s">
        <v>35</v>
      </c>
      <c r="B132" s="230">
        <v>337.53560116263748</v>
      </c>
      <c r="C132" s="230">
        <v>324.61985475292641</v>
      </c>
      <c r="D132" s="230">
        <v>254.67100158998031</v>
      </c>
      <c r="E132" s="230">
        <v>181.54546612801479</v>
      </c>
      <c r="F132" s="230">
        <v>187.55828515341059</v>
      </c>
      <c r="G132" s="230">
        <v>196.88225616630791</v>
      </c>
      <c r="H132" s="230">
        <v>127.3604018261402</v>
      </c>
      <c r="I132" s="230">
        <v>107.02581537600879</v>
      </c>
      <c r="J132" s="230">
        <v>96.816182409404334</v>
      </c>
      <c r="K132" s="230">
        <v>213.26696064247031</v>
      </c>
      <c r="L132" s="230">
        <v>90.884463835612948</v>
      </c>
      <c r="M132" s="230">
        <v>138.0132289099503</v>
      </c>
      <c r="N132" s="230">
        <v>167.0274242772245</v>
      </c>
      <c r="O132" s="230">
        <v>170.2769877535481</v>
      </c>
      <c r="P132" s="230">
        <v>173.8391997321219</v>
      </c>
      <c r="Q132" s="230">
        <v>175.0768981584942</v>
      </c>
      <c r="R132" s="230">
        <v>193.43859521961281</v>
      </c>
      <c r="S132" s="230">
        <v>178.93164875680571</v>
      </c>
      <c r="T132" s="230">
        <v>233.16536717646471</v>
      </c>
      <c r="U132" s="230">
        <v>206.13480374777399</v>
      </c>
      <c r="V132" s="230">
        <v>163.60639250949521</v>
      </c>
      <c r="W132" s="230">
        <v>204.60084821518549</v>
      </c>
      <c r="X132" s="230">
        <v>134.5097749198631</v>
      </c>
      <c r="Y132" s="230">
        <v>129.2574888826756</v>
      </c>
      <c r="DA132" s="71" t="s">
        <v>909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910</v>
      </c>
    </row>
    <row r="134" spans="1:105" ht="12" customHeight="1" x14ac:dyDescent="0.25">
      <c r="A134" s="57" t="s">
        <v>613</v>
      </c>
      <c r="B134" s="294">
        <v>332.30349213726208</v>
      </c>
      <c r="C134" s="294">
        <v>214.68518992068249</v>
      </c>
      <c r="D134" s="294">
        <v>187.19471490893909</v>
      </c>
      <c r="E134" s="294">
        <v>123.9678024218217</v>
      </c>
      <c r="F134" s="294">
        <v>127.02177618499179</v>
      </c>
      <c r="G134" s="294">
        <v>152.8940378658406</v>
      </c>
      <c r="H134" s="294">
        <v>88.11927007378506</v>
      </c>
      <c r="I134" s="294">
        <v>73.713078141093547</v>
      </c>
      <c r="J134" s="294">
        <v>65.697139578845565</v>
      </c>
      <c r="K134" s="294">
        <v>130.71146034677389</v>
      </c>
      <c r="L134" s="294">
        <v>54.495125663220698</v>
      </c>
      <c r="M134" s="294">
        <v>77.390266855947161</v>
      </c>
      <c r="N134" s="294">
        <v>92.79585011387573</v>
      </c>
      <c r="O134" s="294">
        <v>96.624848286288426</v>
      </c>
      <c r="P134" s="294">
        <v>95.650429826666027</v>
      </c>
      <c r="Q134" s="294">
        <v>94.135949135033243</v>
      </c>
      <c r="R134" s="294">
        <v>104.6033062970467</v>
      </c>
      <c r="S134" s="294">
        <v>96.09925255136821</v>
      </c>
      <c r="T134" s="294">
        <v>124.67689100850831</v>
      </c>
      <c r="U134" s="294">
        <v>110.97042149968669</v>
      </c>
      <c r="V134" s="294">
        <v>86.973274583148239</v>
      </c>
      <c r="W134" s="294">
        <v>108.565639046361</v>
      </c>
      <c r="X134" s="294">
        <v>71.901381113207719</v>
      </c>
      <c r="Y134" s="294">
        <v>69.393486927991717</v>
      </c>
      <c r="DA134" s="70" t="s">
        <v>911</v>
      </c>
    </row>
    <row r="135" spans="1:105" ht="12" customHeight="1" x14ac:dyDescent="0.25">
      <c r="A135" s="60" t="s">
        <v>615</v>
      </c>
      <c r="B135" s="262">
        <v>332.30349213726208</v>
      </c>
      <c r="C135" s="262">
        <v>214.68518992068249</v>
      </c>
      <c r="D135" s="262">
        <v>187.19471490893909</v>
      </c>
      <c r="E135" s="262">
        <v>123.9678024218217</v>
      </c>
      <c r="F135" s="262">
        <v>127.02177618499179</v>
      </c>
      <c r="G135" s="262">
        <v>152.8940378658406</v>
      </c>
      <c r="H135" s="262">
        <v>88.11927007378506</v>
      </c>
      <c r="I135" s="262">
        <v>73.713078141093547</v>
      </c>
      <c r="J135" s="262">
        <v>65.697139578845565</v>
      </c>
      <c r="K135" s="262">
        <v>130.71146034677389</v>
      </c>
      <c r="L135" s="262">
        <v>54.495125663220698</v>
      </c>
      <c r="M135" s="262">
        <v>77.390266855947161</v>
      </c>
      <c r="N135" s="262">
        <v>92.79585011387573</v>
      </c>
      <c r="O135" s="262">
        <v>96.624848286288426</v>
      </c>
      <c r="P135" s="262">
        <v>95.650429826666027</v>
      </c>
      <c r="Q135" s="262">
        <v>94.135949135033243</v>
      </c>
      <c r="R135" s="262">
        <v>104.6033062970467</v>
      </c>
      <c r="S135" s="262">
        <v>96.09925255136821</v>
      </c>
      <c r="T135" s="262">
        <v>124.67689100850831</v>
      </c>
      <c r="U135" s="262">
        <v>110.97042149968669</v>
      </c>
      <c r="V135" s="262">
        <v>86.973274583148239</v>
      </c>
      <c r="W135" s="262">
        <v>108.565639046361</v>
      </c>
      <c r="X135" s="262">
        <v>71.901381113207719</v>
      </c>
      <c r="Y135" s="262">
        <v>69.393486927991717</v>
      </c>
      <c r="DA135" s="72" t="s">
        <v>912</v>
      </c>
    </row>
    <row r="136" spans="1:105" ht="12" customHeight="1" x14ac:dyDescent="0.25">
      <c r="A136" s="59" t="s">
        <v>31</v>
      </c>
      <c r="B136" s="297">
        <v>120.2766661142941</v>
      </c>
      <c r="C136" s="297">
        <v>4.7516812408514033</v>
      </c>
      <c r="D136" s="297">
        <v>4.4074737588872122</v>
      </c>
      <c r="E136" s="297">
        <v>3.575192490894846</v>
      </c>
      <c r="F136" s="297">
        <v>5.3009358526338941</v>
      </c>
      <c r="G136" s="297">
        <v>5.9411527851808046</v>
      </c>
      <c r="H136" s="297">
        <v>3.2199611249834592</v>
      </c>
      <c r="I136" s="297">
        <v>3.6037423227777969</v>
      </c>
      <c r="J136" s="297">
        <v>3.5630710765866649</v>
      </c>
      <c r="K136" s="297">
        <v>3.513445730136409</v>
      </c>
      <c r="L136" s="297">
        <v>2.4681650756626858</v>
      </c>
      <c r="M136" s="297">
        <v>2.4023755522069399</v>
      </c>
      <c r="N136" s="297">
        <v>2.518938790458336</v>
      </c>
      <c r="O136" s="297">
        <v>2.114042917408173</v>
      </c>
      <c r="P136" s="297">
        <v>1.7074266930313311</v>
      </c>
      <c r="Q136" s="297">
        <v>0.95404150221147066</v>
      </c>
      <c r="R136" s="297">
        <v>1.0760528497929709</v>
      </c>
      <c r="S136" s="297">
        <v>0.62918393426872843</v>
      </c>
      <c r="T136" s="297">
        <v>0.8456596622948791</v>
      </c>
      <c r="U136" s="297">
        <v>1.20380538463233</v>
      </c>
      <c r="V136" s="297">
        <v>0.58489521073137785</v>
      </c>
      <c r="W136" s="297">
        <v>1.3912924834635141</v>
      </c>
      <c r="X136" s="297">
        <v>0.814940652104299</v>
      </c>
      <c r="Y136" s="297">
        <v>0.57115046516892143</v>
      </c>
      <c r="DA136" s="71" t="s">
        <v>913</v>
      </c>
    </row>
    <row r="137" spans="1:105" ht="12" customHeight="1" x14ac:dyDescent="0.25">
      <c r="A137" s="59" t="s">
        <v>159</v>
      </c>
      <c r="B137" s="297">
        <v>5.8679745723891061</v>
      </c>
      <c r="C137" s="297">
        <v>6.3172047222165162</v>
      </c>
      <c r="D137" s="297">
        <v>5.3553713538134931</v>
      </c>
      <c r="E137" s="297">
        <v>5.8133156702642319</v>
      </c>
      <c r="F137" s="297">
        <v>4.7882582070181883</v>
      </c>
      <c r="G137" s="297">
        <v>5.3623764698976526</v>
      </c>
      <c r="H137" s="297">
        <v>3.4909472129322712</v>
      </c>
      <c r="I137" s="297">
        <v>2.7056059034993289</v>
      </c>
      <c r="J137" s="297">
        <v>2.2076967217875638</v>
      </c>
      <c r="K137" s="297">
        <v>3.3310252475243458</v>
      </c>
      <c r="L137" s="297">
        <v>1.784566607320011</v>
      </c>
      <c r="M137" s="297">
        <v>1.886181784925141</v>
      </c>
      <c r="N137" s="297">
        <v>2.2179983530929288</v>
      </c>
      <c r="O137" s="297">
        <v>2.219061045067845</v>
      </c>
      <c r="P137" s="297">
        <v>2.043532993587053</v>
      </c>
      <c r="Q137" s="297">
        <v>1.723323714713239</v>
      </c>
      <c r="R137" s="297">
        <v>2.086381475275179</v>
      </c>
      <c r="S137" s="297">
        <v>1.6935955297100489</v>
      </c>
      <c r="T137" s="297">
        <v>1.9178131241432701</v>
      </c>
      <c r="U137" s="297">
        <v>2.55498959275941</v>
      </c>
      <c r="V137" s="297">
        <v>2.0828083794842009</v>
      </c>
      <c r="W137" s="297">
        <v>2.307183054798398</v>
      </c>
      <c r="X137" s="297">
        <v>1.784635012500642</v>
      </c>
      <c r="Y137" s="297">
        <v>1.943731679875776</v>
      </c>
      <c r="DA137" s="71" t="s">
        <v>914</v>
      </c>
    </row>
    <row r="138" spans="1:105" ht="12" customHeight="1" x14ac:dyDescent="0.25">
      <c r="A138" s="59" t="s">
        <v>32</v>
      </c>
      <c r="B138" s="297">
        <v>33.200613748090262</v>
      </c>
      <c r="C138" s="297">
        <v>37.27628587386026</v>
      </c>
      <c r="D138" s="297">
        <v>30.77185884039945</v>
      </c>
      <c r="E138" s="297">
        <v>21.552710468546891</v>
      </c>
      <c r="F138" s="297">
        <v>20.824940872398159</v>
      </c>
      <c r="G138" s="297">
        <v>26.70559633651224</v>
      </c>
      <c r="H138" s="297">
        <v>15.659991747957131</v>
      </c>
      <c r="I138" s="297">
        <v>12.38350029737504</v>
      </c>
      <c r="J138" s="297">
        <v>9.9840892835615769</v>
      </c>
      <c r="K138" s="297">
        <v>13.963598780319741</v>
      </c>
      <c r="L138" s="297">
        <v>3.5836201936701948</v>
      </c>
      <c r="M138" s="297">
        <v>2.1718248119859198</v>
      </c>
      <c r="N138" s="297">
        <v>2.2852528953747409</v>
      </c>
      <c r="O138" s="297">
        <v>4.3169547308749463</v>
      </c>
      <c r="P138" s="297">
        <v>2.2659530212885142</v>
      </c>
      <c r="Q138" s="297">
        <v>1.746590091061254</v>
      </c>
      <c r="R138" s="297">
        <v>2.0357527884636561</v>
      </c>
      <c r="S138" s="297">
        <v>2.0809661334659921</v>
      </c>
      <c r="T138" s="297">
        <v>2.4109828928215058</v>
      </c>
      <c r="U138" s="297">
        <v>1.573541988863302</v>
      </c>
      <c r="V138" s="297">
        <v>0.47123402866883002</v>
      </c>
      <c r="W138" s="297">
        <v>2.6660705309222859E-2</v>
      </c>
      <c r="X138" s="297">
        <v>0.37700597926277651</v>
      </c>
      <c r="Y138" s="297">
        <v>0.64515441507147031</v>
      </c>
      <c r="DA138" s="71" t="s">
        <v>915</v>
      </c>
    </row>
    <row r="139" spans="1:105" ht="12" customHeight="1" x14ac:dyDescent="0.25">
      <c r="A139" s="59" t="s">
        <v>35</v>
      </c>
      <c r="B139" s="297">
        <v>172.95823770248859</v>
      </c>
      <c r="C139" s="297">
        <v>166.3400180837543</v>
      </c>
      <c r="D139" s="297">
        <v>146.66001095583891</v>
      </c>
      <c r="E139" s="297">
        <v>93.026583792115744</v>
      </c>
      <c r="F139" s="297">
        <v>96.107641252941534</v>
      </c>
      <c r="G139" s="297">
        <v>114.8849122742499</v>
      </c>
      <c r="H139" s="297">
        <v>65.748369987912213</v>
      </c>
      <c r="I139" s="297">
        <v>55.02022961744138</v>
      </c>
      <c r="J139" s="297">
        <v>49.942282496909748</v>
      </c>
      <c r="K139" s="297">
        <v>109.9033905887934</v>
      </c>
      <c r="L139" s="297">
        <v>46.658773786567806</v>
      </c>
      <c r="M139" s="297">
        <v>70.929884706829156</v>
      </c>
      <c r="N139" s="297">
        <v>85.773660074949731</v>
      </c>
      <c r="O139" s="297">
        <v>87.974789592937469</v>
      </c>
      <c r="P139" s="297">
        <v>89.63351711875913</v>
      </c>
      <c r="Q139" s="297">
        <v>89.71199382704728</v>
      </c>
      <c r="R139" s="297">
        <v>99.405119183514927</v>
      </c>
      <c r="S139" s="297">
        <v>91.695506953923442</v>
      </c>
      <c r="T139" s="297">
        <v>119.5024353292486</v>
      </c>
      <c r="U139" s="297">
        <v>105.63808453343169</v>
      </c>
      <c r="V139" s="297">
        <v>83.834336964263827</v>
      </c>
      <c r="W139" s="297">
        <v>104.8405028027898</v>
      </c>
      <c r="X139" s="297">
        <v>68.924799469340002</v>
      </c>
      <c r="Y139" s="297">
        <v>66.233450367875548</v>
      </c>
      <c r="DA139" s="71" t="s">
        <v>916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917</v>
      </c>
    </row>
    <row r="141" spans="1:105" ht="12" customHeight="1" x14ac:dyDescent="0.25">
      <c r="A141" s="57" t="s">
        <v>623</v>
      </c>
      <c r="B141" s="261">
        <f t="shared" ref="B141:Y141" si="4">B142+B146+B157</f>
        <v>168.81440827247607</v>
      </c>
      <c r="C141" s="261">
        <f t="shared" si="4"/>
        <v>136.88276514412485</v>
      </c>
      <c r="D141" s="261">
        <f t="shared" si="4"/>
        <v>168.51353629981983</v>
      </c>
      <c r="E141" s="261">
        <f t="shared" si="4"/>
        <v>98.349461204458862</v>
      </c>
      <c r="F141" s="261">
        <f t="shared" si="4"/>
        <v>99.209827002418535</v>
      </c>
      <c r="G141" s="261">
        <f t="shared" si="4"/>
        <v>107.40489830804636</v>
      </c>
      <c r="H141" s="261">
        <f t="shared" si="4"/>
        <v>67.034653579391488</v>
      </c>
      <c r="I141" s="261">
        <f t="shared" si="4"/>
        <v>61.185439636709845</v>
      </c>
      <c r="J141" s="261">
        <f t="shared" si="4"/>
        <v>49.548367375110587</v>
      </c>
      <c r="K141" s="261">
        <f t="shared" si="4"/>
        <v>77.717836502973825</v>
      </c>
      <c r="L141" s="261">
        <f t="shared" si="4"/>
        <v>46.639145011560416</v>
      </c>
      <c r="M141" s="261">
        <f t="shared" si="4"/>
        <v>55.285527883341167</v>
      </c>
      <c r="N141" s="261">
        <f t="shared" si="4"/>
        <v>63.756241095475467</v>
      </c>
      <c r="O141" s="261">
        <f t="shared" si="4"/>
        <v>70.395611515833295</v>
      </c>
      <c r="P141" s="261">
        <f t="shared" si="4"/>
        <v>74.140463754111067</v>
      </c>
      <c r="Q141" s="261">
        <f t="shared" si="4"/>
        <v>69.557689233867592</v>
      </c>
      <c r="R141" s="261">
        <f t="shared" si="4"/>
        <v>75.436559824838966</v>
      </c>
      <c r="S141" s="261">
        <f t="shared" si="4"/>
        <v>70.588955435784058</v>
      </c>
      <c r="T141" s="261">
        <f t="shared" si="4"/>
        <v>77.47949867829773</v>
      </c>
      <c r="U141" s="261">
        <f t="shared" si="4"/>
        <v>68.172524180691752</v>
      </c>
      <c r="V141" s="261">
        <f t="shared" si="4"/>
        <v>54.052605391449504</v>
      </c>
      <c r="W141" s="261">
        <f t="shared" si="4"/>
        <v>63.746681699111505</v>
      </c>
      <c r="X141" s="261">
        <f t="shared" si="4"/>
        <v>46.266452510595713</v>
      </c>
      <c r="Y141" s="261">
        <f t="shared" si="4"/>
        <v>66.818759082566686</v>
      </c>
      <c r="DA141" s="70"/>
    </row>
    <row r="142" spans="1:105" ht="12" customHeight="1" x14ac:dyDescent="0.25">
      <c r="A142" s="60" t="s">
        <v>624</v>
      </c>
      <c r="B142" s="262">
        <v>25.18564905691608</v>
      </c>
      <c r="C142" s="262">
        <v>15.136292305842449</v>
      </c>
      <c r="D142" s="262">
        <v>13.233607406037841</v>
      </c>
      <c r="E142" s="262">
        <v>8.6315399383669469</v>
      </c>
      <c r="F142" s="262">
        <v>8.9336947406374634</v>
      </c>
      <c r="G142" s="262">
        <v>10.718537868397609</v>
      </c>
      <c r="H142" s="262">
        <v>6.1326057612858316</v>
      </c>
      <c r="I142" s="262">
        <v>5.1517119189896654</v>
      </c>
      <c r="J142" s="262">
        <v>4.6825443583220272</v>
      </c>
      <c r="K142" s="262">
        <v>9.7767404841533789</v>
      </c>
      <c r="L142" s="262">
        <v>4.1696466261913736</v>
      </c>
      <c r="M142" s="262">
        <v>6.1118840400101666</v>
      </c>
      <c r="N142" s="262">
        <v>7.3530359411730428</v>
      </c>
      <c r="O142" s="262">
        <v>7.5380556046286697</v>
      </c>
      <c r="P142" s="262">
        <v>7.580933130012669</v>
      </c>
      <c r="Q142" s="262">
        <v>7.4926688189172523</v>
      </c>
      <c r="R142" s="262">
        <v>8.3212090692641105</v>
      </c>
      <c r="S142" s="262">
        <v>7.6319281337337639</v>
      </c>
      <c r="T142" s="262">
        <v>9.9282101874355071</v>
      </c>
      <c r="U142" s="262">
        <v>8.8663920909605132</v>
      </c>
      <c r="V142" s="262">
        <v>6.9920344390741436</v>
      </c>
      <c r="W142" s="262">
        <v>8.7624979344155101</v>
      </c>
      <c r="X142" s="262">
        <v>5.7819700210481573</v>
      </c>
      <c r="Y142" s="262">
        <v>5.5586644697101901</v>
      </c>
      <c r="DA142" s="72" t="s">
        <v>918</v>
      </c>
    </row>
    <row r="143" spans="1:105" ht="12" customHeight="1" x14ac:dyDescent="0.25">
      <c r="A143" s="59" t="s">
        <v>31</v>
      </c>
      <c r="B143" s="230">
        <v>10.12777248685998</v>
      </c>
      <c r="C143" s="230">
        <v>0.40540713890399188</v>
      </c>
      <c r="D143" s="230">
        <v>0.37287886721599228</v>
      </c>
      <c r="E143" s="230">
        <v>0.30131708309735789</v>
      </c>
      <c r="F143" s="230">
        <v>0.44593553666392571</v>
      </c>
      <c r="G143" s="230">
        <v>0.50464583236092997</v>
      </c>
      <c r="H143" s="230">
        <v>0.27252206484026298</v>
      </c>
      <c r="I143" s="230">
        <v>0.30271596397631789</v>
      </c>
      <c r="J143" s="230">
        <v>0.29946732910051382</v>
      </c>
      <c r="K143" s="230">
        <v>0.29422420803097998</v>
      </c>
      <c r="L143" s="230">
        <v>0.20214244473236859</v>
      </c>
      <c r="M143" s="230">
        <v>0.19520532992510989</v>
      </c>
      <c r="N143" s="230">
        <v>0.20463733561653161</v>
      </c>
      <c r="O143" s="230">
        <v>0.17263716512421329</v>
      </c>
      <c r="P143" s="230">
        <v>0.1386085570864794</v>
      </c>
      <c r="Q143" s="230">
        <v>7.7371648526868536E-2</v>
      </c>
      <c r="R143" s="230">
        <v>8.7299154814640956E-2</v>
      </c>
      <c r="S143" s="230">
        <v>5.1073963929685773E-2</v>
      </c>
      <c r="T143" s="230">
        <v>6.8669075490407211E-2</v>
      </c>
      <c r="U143" s="230">
        <v>9.75659505928025E-2</v>
      </c>
      <c r="V143" s="230">
        <v>4.7277583632349879E-2</v>
      </c>
      <c r="W143" s="230">
        <v>0.1123209164011994</v>
      </c>
      <c r="X143" s="230">
        <v>6.5879113387237842E-2</v>
      </c>
      <c r="Y143" s="230">
        <v>4.6180520771122231E-2</v>
      </c>
      <c r="DA143" s="71" t="s">
        <v>919</v>
      </c>
    </row>
    <row r="144" spans="1:105" ht="12" customHeight="1" x14ac:dyDescent="0.25">
      <c r="A144" s="59" t="s">
        <v>159</v>
      </c>
      <c r="B144" s="230">
        <v>0.49410674029959251</v>
      </c>
      <c r="C144" s="230">
        <v>0.53897552518604952</v>
      </c>
      <c r="D144" s="230">
        <v>0.45307242043231688</v>
      </c>
      <c r="E144" s="230">
        <v>0.48994601699047358</v>
      </c>
      <c r="F144" s="230">
        <v>0.40280708021983552</v>
      </c>
      <c r="G144" s="230">
        <v>0.45548415180199919</v>
      </c>
      <c r="H144" s="230">
        <v>0.29545702751971931</v>
      </c>
      <c r="I144" s="230">
        <v>0.227272103790845</v>
      </c>
      <c r="J144" s="230">
        <v>0.18555146011036949</v>
      </c>
      <c r="K144" s="230">
        <v>0.27894788781780849</v>
      </c>
      <c r="L144" s="230">
        <v>0.1461558063309685</v>
      </c>
      <c r="M144" s="230">
        <v>0.15326193995222981</v>
      </c>
      <c r="N144" s="230">
        <v>0.1801890840293919</v>
      </c>
      <c r="O144" s="230">
        <v>0.1812131650230451</v>
      </c>
      <c r="P144" s="230">
        <v>0.1658935992718005</v>
      </c>
      <c r="Q144" s="230">
        <v>0.13975953503462479</v>
      </c>
      <c r="R144" s="230">
        <v>0.16926616517719351</v>
      </c>
      <c r="S144" s="230">
        <v>0.13747750424750041</v>
      </c>
      <c r="T144" s="230">
        <v>0.15572985217351709</v>
      </c>
      <c r="U144" s="230">
        <v>0.20707665172009929</v>
      </c>
      <c r="V144" s="230">
        <v>0.16835519516067191</v>
      </c>
      <c r="W144" s="230">
        <v>0.1862619960219678</v>
      </c>
      <c r="X144" s="230">
        <v>0.1442683857281884</v>
      </c>
      <c r="Y144" s="230">
        <v>0.1571609351477001</v>
      </c>
      <c r="DA144" s="71" t="s">
        <v>920</v>
      </c>
    </row>
    <row r="145" spans="1:105" ht="12" customHeight="1" x14ac:dyDescent="0.25">
      <c r="A145" s="59" t="s">
        <v>35</v>
      </c>
      <c r="B145" s="230">
        <v>14.563769829756501</v>
      </c>
      <c r="C145" s="230">
        <v>14.19190964175241</v>
      </c>
      <c r="D145" s="230">
        <v>12.407656118389539</v>
      </c>
      <c r="E145" s="230">
        <v>7.8402768382791157</v>
      </c>
      <c r="F145" s="230">
        <v>8.0849521237537019</v>
      </c>
      <c r="G145" s="230">
        <v>9.7584078842346855</v>
      </c>
      <c r="H145" s="230">
        <v>5.5646266689258486</v>
      </c>
      <c r="I145" s="230">
        <v>4.6217238512225034</v>
      </c>
      <c r="J145" s="230">
        <v>4.1975255691111437</v>
      </c>
      <c r="K145" s="230">
        <v>9.2035683883045909</v>
      </c>
      <c r="L145" s="230">
        <v>3.821348375128037</v>
      </c>
      <c r="M145" s="230">
        <v>5.763416770132828</v>
      </c>
      <c r="N145" s="230">
        <v>6.9682095215271191</v>
      </c>
      <c r="O145" s="230">
        <v>7.1842052744814113</v>
      </c>
      <c r="P145" s="230">
        <v>7.2764309736543886</v>
      </c>
      <c r="Q145" s="230">
        <v>7.275537635355759</v>
      </c>
      <c r="R145" s="230">
        <v>8.0646437492722765</v>
      </c>
      <c r="S145" s="230">
        <v>7.4433766655565776</v>
      </c>
      <c r="T145" s="230">
        <v>9.703811259771582</v>
      </c>
      <c r="U145" s="230">
        <v>8.561749488647612</v>
      </c>
      <c r="V145" s="230">
        <v>6.7764016602811221</v>
      </c>
      <c r="W145" s="230">
        <v>8.4639150219923422</v>
      </c>
      <c r="X145" s="230">
        <v>5.5718225219327309</v>
      </c>
      <c r="Y145" s="230">
        <v>5.3553230137913674</v>
      </c>
      <c r="DA145" s="71" t="s">
        <v>921</v>
      </c>
    </row>
    <row r="146" spans="1:105" ht="12" customHeight="1" x14ac:dyDescent="0.25">
      <c r="A146" s="60" t="s">
        <v>629</v>
      </c>
      <c r="B146" s="262">
        <v>143.62875921556</v>
      </c>
      <c r="C146" s="262">
        <v>121.7464728382824</v>
      </c>
      <c r="D146" s="262">
        <v>155.279928893782</v>
      </c>
      <c r="E146" s="262">
        <v>89.717921266091921</v>
      </c>
      <c r="F146" s="262">
        <v>90.276132261781072</v>
      </c>
      <c r="G146" s="262">
        <v>96.686360439648752</v>
      </c>
      <c r="H146" s="262">
        <v>60.902047818105657</v>
      </c>
      <c r="I146" s="262">
        <v>56.033727717720183</v>
      </c>
      <c r="J146" s="262">
        <v>44.865823016788561</v>
      </c>
      <c r="K146" s="262">
        <v>67.941096018820446</v>
      </c>
      <c r="L146" s="262">
        <v>42.469498385369043</v>
      </c>
      <c r="M146" s="262">
        <v>49.173643843331</v>
      </c>
      <c r="N146" s="262">
        <v>56.403205154302427</v>
      </c>
      <c r="O146" s="262">
        <v>62.857555911204628</v>
      </c>
      <c r="P146" s="262">
        <v>66.5595306240984</v>
      </c>
      <c r="Q146" s="262">
        <v>62.065020414950347</v>
      </c>
      <c r="R146" s="262">
        <v>67.115350755574852</v>
      </c>
      <c r="S146" s="262">
        <v>62.9570273020503</v>
      </c>
      <c r="T146" s="262">
        <v>67.55128849086222</v>
      </c>
      <c r="U146" s="262">
        <v>59.306132089731243</v>
      </c>
      <c r="V146" s="262">
        <v>47.060570952375357</v>
      </c>
      <c r="W146" s="262">
        <v>54.984183764695999</v>
      </c>
      <c r="X146" s="262">
        <v>40.484482489547553</v>
      </c>
      <c r="Y146" s="262">
        <v>61.260094612856491</v>
      </c>
      <c r="DA146" s="72" t="s">
        <v>922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65.560666306002162</v>
      </c>
      <c r="E147" s="229">
        <v>0</v>
      </c>
      <c r="F147" s="229">
        <v>0</v>
      </c>
      <c r="G147" s="229">
        <v>40.647634550224389</v>
      </c>
      <c r="H147" s="229">
        <v>2.6752694521301801</v>
      </c>
      <c r="I147" s="229">
        <v>1.225339056611265</v>
      </c>
      <c r="J147" s="229">
        <v>1.776259160893517</v>
      </c>
      <c r="K147" s="229">
        <v>1.760607944740503</v>
      </c>
      <c r="L147" s="229">
        <v>0.51256053430815474</v>
      </c>
      <c r="M147" s="229">
        <v>0.86618061767793864</v>
      </c>
      <c r="N147" s="229">
        <v>0.67072491588501504</v>
      </c>
      <c r="O147" s="229">
        <v>2.748718563442671</v>
      </c>
      <c r="P147" s="229">
        <v>2.398743574985108</v>
      </c>
      <c r="Q147" s="229">
        <v>0</v>
      </c>
      <c r="R147" s="229">
        <v>1.047484399539137</v>
      </c>
      <c r="S147" s="229">
        <v>3.2509230573795067E-2</v>
      </c>
      <c r="T147" s="229">
        <v>6.8017235776940549E-2</v>
      </c>
      <c r="U147" s="229">
        <v>3.4264209393805832E-2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923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924</v>
      </c>
    </row>
    <row r="149" spans="1:105" ht="12" customHeight="1" x14ac:dyDescent="0.25">
      <c r="A149" s="64" t="s">
        <v>31</v>
      </c>
      <c r="B149" s="229">
        <v>51.986177471299428</v>
      </c>
      <c r="C149" s="229">
        <v>2.6946452679815698</v>
      </c>
      <c r="D149" s="229">
        <v>2.112427670378997</v>
      </c>
      <c r="E149" s="229">
        <v>2.5874366742244068</v>
      </c>
      <c r="F149" s="229">
        <v>3.767448389689084</v>
      </c>
      <c r="G149" s="229">
        <v>2.177551440482437</v>
      </c>
      <c r="H149" s="229">
        <v>2.1276613232778621</v>
      </c>
      <c r="I149" s="229">
        <v>2.6795151531079808</v>
      </c>
      <c r="J149" s="229">
        <v>2.336953780056366</v>
      </c>
      <c r="K149" s="229">
        <v>1.7788918632333111</v>
      </c>
      <c r="L149" s="229">
        <v>1.900291951352076</v>
      </c>
      <c r="M149" s="229">
        <v>1.4800166740187191</v>
      </c>
      <c r="N149" s="229">
        <v>1.5128554368403839</v>
      </c>
      <c r="O149" s="229">
        <v>1.3151137013139129</v>
      </c>
      <c r="P149" s="229">
        <v>1.1453146698041701</v>
      </c>
      <c r="Q149" s="229">
        <v>0.62901161411276962</v>
      </c>
      <c r="R149" s="229">
        <v>0.67887968633404749</v>
      </c>
      <c r="S149" s="229">
        <v>0.41198130881416112</v>
      </c>
      <c r="T149" s="229">
        <v>0.45772620666515251</v>
      </c>
      <c r="U149" s="229">
        <v>0.64298028922750106</v>
      </c>
      <c r="V149" s="229">
        <v>0.31648230673450839</v>
      </c>
      <c r="W149" s="229">
        <v>0.70463437836469245</v>
      </c>
      <c r="X149" s="229">
        <v>0.45885697950906962</v>
      </c>
      <c r="Y149" s="229">
        <v>0.50420771578652979</v>
      </c>
      <c r="DA149" s="73" t="s">
        <v>925</v>
      </c>
    </row>
    <row r="150" spans="1:105" ht="12" customHeight="1" x14ac:dyDescent="0.25">
      <c r="A150" s="64" t="s">
        <v>159</v>
      </c>
      <c r="B150" s="229">
        <v>2.5362655731362889</v>
      </c>
      <c r="C150" s="229">
        <v>3.5824427079080459</v>
      </c>
      <c r="D150" s="229">
        <v>2.5667389647276981</v>
      </c>
      <c r="E150" s="229">
        <v>4.2072101578844796</v>
      </c>
      <c r="F150" s="229">
        <v>3.4030812997827291</v>
      </c>
      <c r="G150" s="229">
        <v>1.965418333553157</v>
      </c>
      <c r="H150" s="229">
        <v>2.3067214411164039</v>
      </c>
      <c r="I150" s="229">
        <v>2.0117176444448779</v>
      </c>
      <c r="J150" s="229">
        <v>1.447988291084545</v>
      </c>
      <c r="K150" s="229">
        <v>1.6865305925234051</v>
      </c>
      <c r="L150" s="229">
        <v>1.3739751826086359</v>
      </c>
      <c r="M150" s="229">
        <v>1.162008366824711</v>
      </c>
      <c r="N150" s="229">
        <v>1.332112904088907</v>
      </c>
      <c r="O150" s="229">
        <v>1.380443869133255</v>
      </c>
      <c r="P150" s="229">
        <v>1.3707694305919671</v>
      </c>
      <c r="Q150" s="229">
        <v>1.1362090945916881</v>
      </c>
      <c r="R150" s="229">
        <v>1.3162940851655121</v>
      </c>
      <c r="S150" s="229">
        <v>1.108943927092954</v>
      </c>
      <c r="T150" s="229">
        <v>1.0380456412270569</v>
      </c>
      <c r="U150" s="229">
        <v>1.364679015642924</v>
      </c>
      <c r="V150" s="229">
        <v>1.1269916188933511</v>
      </c>
      <c r="W150" s="229">
        <v>1.168496572010737</v>
      </c>
      <c r="X150" s="229">
        <v>1.004848916602298</v>
      </c>
      <c r="Y150" s="229">
        <v>1.715913003979127</v>
      </c>
      <c r="DA150" s="73" t="s">
        <v>926</v>
      </c>
    </row>
    <row r="151" spans="1:105" ht="12" customHeight="1" x14ac:dyDescent="0.25">
      <c r="A151" s="64" t="s">
        <v>32</v>
      </c>
      <c r="B151" s="229">
        <v>14.350023609934111</v>
      </c>
      <c r="C151" s="229">
        <v>21.139121554359111</v>
      </c>
      <c r="D151" s="229">
        <v>14.748431786436379</v>
      </c>
      <c r="E151" s="229">
        <v>15.5981177621294</v>
      </c>
      <c r="F151" s="229">
        <v>14.80057335840119</v>
      </c>
      <c r="G151" s="229">
        <v>9.7881357161133771</v>
      </c>
      <c r="H151" s="229">
        <v>10.347689761363201</v>
      </c>
      <c r="I151" s="229">
        <v>9.2075885907838124</v>
      </c>
      <c r="J151" s="229">
        <v>6.5483833159992164</v>
      </c>
      <c r="K151" s="229">
        <v>7.0699063425695723</v>
      </c>
      <c r="L151" s="229">
        <v>2.7591041935903831</v>
      </c>
      <c r="M151" s="229">
        <v>1.337982702926644</v>
      </c>
      <c r="N151" s="229">
        <v>1.3725054695329999</v>
      </c>
      <c r="O151" s="229">
        <v>2.6855113809543361</v>
      </c>
      <c r="P151" s="229">
        <v>1.5199652476800041</v>
      </c>
      <c r="Q151" s="229">
        <v>1.151548910424957</v>
      </c>
      <c r="R151" s="229">
        <v>1.284352543419933</v>
      </c>
      <c r="S151" s="229">
        <v>1.3625890690608411</v>
      </c>
      <c r="T151" s="229">
        <v>1.304981309940916</v>
      </c>
      <c r="U151" s="229">
        <v>0.84046515826140566</v>
      </c>
      <c r="V151" s="229">
        <v>0.25498111399889778</v>
      </c>
      <c r="W151" s="229">
        <v>1.350258823045037E-2</v>
      </c>
      <c r="X151" s="229">
        <v>0.21227536564127181</v>
      </c>
      <c r="Y151" s="229">
        <v>0.56953789551160372</v>
      </c>
      <c r="DA151" s="73" t="s">
        <v>927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0.63011933646014207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928</v>
      </c>
    </row>
    <row r="153" spans="1:105" ht="12" customHeight="1" x14ac:dyDescent="0.25">
      <c r="A153" s="64" t="s">
        <v>35</v>
      </c>
      <c r="B153" s="229">
        <v>74.756292561190179</v>
      </c>
      <c r="C153" s="229">
        <v>94.330263308033679</v>
      </c>
      <c r="D153" s="229">
        <v>70.291664166236771</v>
      </c>
      <c r="E153" s="229">
        <v>67.325156671853634</v>
      </c>
      <c r="F153" s="229">
        <v>68.305029213908085</v>
      </c>
      <c r="G153" s="229">
        <v>42.10762039927539</v>
      </c>
      <c r="H153" s="229">
        <v>43.44470584021802</v>
      </c>
      <c r="I153" s="229">
        <v>40.909567272772243</v>
      </c>
      <c r="J153" s="229">
        <v>32.756238468754923</v>
      </c>
      <c r="K153" s="229">
        <v>55.645159275753663</v>
      </c>
      <c r="L153" s="229">
        <v>35.923566523509777</v>
      </c>
      <c r="M153" s="229">
        <v>43.697336145422852</v>
      </c>
      <c r="N153" s="229">
        <v>51.515006427955107</v>
      </c>
      <c r="O153" s="229">
        <v>54.72776839636046</v>
      </c>
      <c r="P153" s="229">
        <v>60.124737701037148</v>
      </c>
      <c r="Q153" s="229">
        <v>59.148250795820942</v>
      </c>
      <c r="R153" s="229">
        <v>62.714499705369441</v>
      </c>
      <c r="S153" s="229">
        <v>60.041003766508553</v>
      </c>
      <c r="T153" s="229">
        <v>64.682518097252157</v>
      </c>
      <c r="U153" s="229">
        <v>56.423743417205607</v>
      </c>
      <c r="V153" s="229">
        <v>45.3621159127486</v>
      </c>
      <c r="W153" s="229">
        <v>53.097550226090121</v>
      </c>
      <c r="X153" s="229">
        <v>38.808501227794913</v>
      </c>
      <c r="Y153" s="229">
        <v>58.47043599757923</v>
      </c>
      <c r="DA153" s="73" t="s">
        <v>929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930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7.3840335746785057E-2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931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932</v>
      </c>
    </row>
    <row r="157" spans="1:105" ht="12" customHeight="1" x14ac:dyDescent="0.25">
      <c r="A157" s="60" t="s">
        <v>641</v>
      </c>
      <c r="B157" s="262">
        <v>0</v>
      </c>
      <c r="C157" s="262">
        <v>0</v>
      </c>
      <c r="D157" s="262">
        <v>0</v>
      </c>
      <c r="E157" s="262">
        <v>0</v>
      </c>
      <c r="F157" s="262">
        <v>0</v>
      </c>
      <c r="G157" s="262">
        <v>0</v>
      </c>
      <c r="H157" s="262">
        <v>0</v>
      </c>
      <c r="I157" s="262">
        <v>0</v>
      </c>
      <c r="J157" s="262">
        <v>0</v>
      </c>
      <c r="K157" s="262">
        <v>0</v>
      </c>
      <c r="L157" s="262">
        <v>0</v>
      </c>
      <c r="M157" s="262">
        <v>0</v>
      </c>
      <c r="N157" s="262">
        <v>0</v>
      </c>
      <c r="O157" s="262">
        <v>0</v>
      </c>
      <c r="P157" s="262">
        <v>0</v>
      </c>
      <c r="Q157" s="262">
        <v>0</v>
      </c>
      <c r="R157" s="262">
        <v>0</v>
      </c>
      <c r="S157" s="262">
        <v>0</v>
      </c>
      <c r="T157" s="262">
        <v>0</v>
      </c>
      <c r="U157" s="262">
        <v>0</v>
      </c>
      <c r="V157" s="262">
        <v>0</v>
      </c>
      <c r="W157" s="262">
        <v>0</v>
      </c>
      <c r="X157" s="262">
        <v>0</v>
      </c>
      <c r="Y157" s="262">
        <v>0</v>
      </c>
      <c r="DA157" s="72" t="s">
        <v>933</v>
      </c>
    </row>
    <row r="158" spans="1:105" ht="12" customHeight="1" x14ac:dyDescent="0.25">
      <c r="A158" s="100" t="s">
        <v>105</v>
      </c>
      <c r="B158" s="279">
        <v>193.81688999999989</v>
      </c>
      <c r="C158" s="279">
        <v>139.84952000000001</v>
      </c>
      <c r="D158" s="279">
        <v>122.54224000000001</v>
      </c>
      <c r="E158" s="279">
        <v>122.87076999999999</v>
      </c>
      <c r="F158" s="279">
        <v>88.08456000000001</v>
      </c>
      <c r="G158" s="279">
        <v>80.685510000000022</v>
      </c>
      <c r="H158" s="279">
        <v>68.535120000000006</v>
      </c>
      <c r="I158" s="279">
        <v>73.70957999999996</v>
      </c>
      <c r="J158" s="279">
        <v>75.559229999999957</v>
      </c>
      <c r="K158" s="279">
        <v>42.225850000000037</v>
      </c>
      <c r="L158" s="279">
        <v>86.897529999999961</v>
      </c>
      <c r="M158" s="279">
        <v>84.458230000000071</v>
      </c>
      <c r="N158" s="279">
        <v>79.728839999999991</v>
      </c>
      <c r="O158" s="279">
        <v>77.274450000000002</v>
      </c>
      <c r="P158" s="279">
        <v>82.346670000000017</v>
      </c>
      <c r="Q158" s="279">
        <v>74.763140000000021</v>
      </c>
      <c r="R158" s="279">
        <v>76.478439999999978</v>
      </c>
      <c r="S158" s="279">
        <v>85.538350000000037</v>
      </c>
      <c r="T158" s="279">
        <v>88.235109999999963</v>
      </c>
      <c r="U158" s="279">
        <v>87.97774000000004</v>
      </c>
      <c r="V158" s="279">
        <v>83.870289999999954</v>
      </c>
      <c r="W158" s="279">
        <v>92.638540000000035</v>
      </c>
      <c r="X158" s="279">
        <v>84.324749999999995</v>
      </c>
      <c r="Y158" s="279">
        <v>89.360599999999977</v>
      </c>
      <c r="DA158" s="105" t="s">
        <v>934</v>
      </c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429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5">SUM(B$163:B$169)</f>
        <v>0.99999999999999989</v>
      </c>
      <c r="C162" s="232">
        <f t="shared" si="5"/>
        <v>1</v>
      </c>
      <c r="D162" s="232">
        <f t="shared" si="5"/>
        <v>0.99999999999999956</v>
      </c>
      <c r="E162" s="232">
        <f t="shared" si="5"/>
        <v>0.99999999999999989</v>
      </c>
      <c r="F162" s="232">
        <f t="shared" si="5"/>
        <v>1</v>
      </c>
      <c r="G162" s="232">
        <f t="shared" si="5"/>
        <v>1.0000000000000002</v>
      </c>
      <c r="H162" s="232">
        <f t="shared" si="5"/>
        <v>1</v>
      </c>
      <c r="I162" s="232">
        <f t="shared" si="5"/>
        <v>1</v>
      </c>
      <c r="J162" s="232">
        <f t="shared" si="5"/>
        <v>0.99999999999999978</v>
      </c>
      <c r="K162" s="232">
        <f t="shared" si="5"/>
        <v>0.99999999999999978</v>
      </c>
      <c r="L162" s="232">
        <f t="shared" si="5"/>
        <v>1</v>
      </c>
      <c r="M162" s="232">
        <f t="shared" si="5"/>
        <v>0.99999999999999978</v>
      </c>
      <c r="N162" s="232">
        <f t="shared" si="5"/>
        <v>0.99999999999999978</v>
      </c>
      <c r="O162" s="232">
        <f t="shared" si="5"/>
        <v>0.99999999999999967</v>
      </c>
      <c r="P162" s="232">
        <f t="shared" si="5"/>
        <v>1.0000000000000004</v>
      </c>
      <c r="Q162" s="232">
        <f t="shared" si="5"/>
        <v>1</v>
      </c>
      <c r="R162" s="232">
        <f t="shared" si="5"/>
        <v>1.0000000000000002</v>
      </c>
      <c r="S162" s="232">
        <f t="shared" si="5"/>
        <v>1.0000000000000002</v>
      </c>
      <c r="T162" s="232">
        <f t="shared" si="5"/>
        <v>1</v>
      </c>
      <c r="U162" s="232">
        <f t="shared" si="5"/>
        <v>1</v>
      </c>
      <c r="V162" s="232">
        <f t="shared" si="5"/>
        <v>0.99999999999999989</v>
      </c>
      <c r="W162" s="232">
        <f t="shared" si="5"/>
        <v>1.0000000000000002</v>
      </c>
      <c r="X162" s="232">
        <f t="shared" si="5"/>
        <v>1</v>
      </c>
      <c r="Y162" s="232">
        <f t="shared" si="5"/>
        <v>1</v>
      </c>
      <c r="DA162" s="95"/>
    </row>
    <row r="163" spans="1:105" ht="12" customHeight="1" x14ac:dyDescent="0.25">
      <c r="A163" s="55" t="s">
        <v>91</v>
      </c>
      <c r="B163" s="299">
        <f t="shared" ref="B163:Y163" si="6">IF(B$6=0,0,B$6/B$5)</f>
        <v>0</v>
      </c>
      <c r="C163" s="299">
        <f t="shared" si="6"/>
        <v>0</v>
      </c>
      <c r="D163" s="299">
        <f t="shared" si="6"/>
        <v>0</v>
      </c>
      <c r="E163" s="299">
        <f t="shared" si="6"/>
        <v>0</v>
      </c>
      <c r="F163" s="299">
        <f t="shared" si="6"/>
        <v>0</v>
      </c>
      <c r="G163" s="299">
        <f t="shared" si="6"/>
        <v>0</v>
      </c>
      <c r="H163" s="299">
        <f t="shared" si="6"/>
        <v>0</v>
      </c>
      <c r="I163" s="299">
        <f t="shared" si="6"/>
        <v>0</v>
      </c>
      <c r="J163" s="299">
        <f t="shared" si="6"/>
        <v>0</v>
      </c>
      <c r="K163" s="299">
        <f t="shared" si="6"/>
        <v>0</v>
      </c>
      <c r="L163" s="299">
        <f t="shared" si="6"/>
        <v>0</v>
      </c>
      <c r="M163" s="299">
        <f t="shared" si="6"/>
        <v>0</v>
      </c>
      <c r="N163" s="299">
        <f t="shared" si="6"/>
        <v>0</v>
      </c>
      <c r="O163" s="299">
        <f t="shared" si="6"/>
        <v>0</v>
      </c>
      <c r="P163" s="299">
        <f t="shared" si="6"/>
        <v>0</v>
      </c>
      <c r="Q163" s="299">
        <f t="shared" si="6"/>
        <v>0</v>
      </c>
      <c r="R163" s="299">
        <f t="shared" si="6"/>
        <v>0</v>
      </c>
      <c r="S163" s="299">
        <f t="shared" si="6"/>
        <v>0</v>
      </c>
      <c r="T163" s="299">
        <f t="shared" si="6"/>
        <v>0</v>
      </c>
      <c r="U163" s="299">
        <f t="shared" si="6"/>
        <v>0</v>
      </c>
      <c r="V163" s="299">
        <f t="shared" si="6"/>
        <v>0</v>
      </c>
      <c r="W163" s="299">
        <f t="shared" si="6"/>
        <v>0</v>
      </c>
      <c r="X163" s="299">
        <f t="shared" si="6"/>
        <v>0</v>
      </c>
      <c r="Y163" s="299">
        <f t="shared" si="6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7">IF(B$7=0,0,B$7/B$5)</f>
        <v>0</v>
      </c>
      <c r="C164" s="233">
        <f t="shared" si="7"/>
        <v>0</v>
      </c>
      <c r="D164" s="233">
        <f t="shared" si="7"/>
        <v>0</v>
      </c>
      <c r="E164" s="233">
        <f t="shared" si="7"/>
        <v>0</v>
      </c>
      <c r="F164" s="233">
        <f t="shared" si="7"/>
        <v>0</v>
      </c>
      <c r="G164" s="233">
        <f t="shared" si="7"/>
        <v>0</v>
      </c>
      <c r="H164" s="233">
        <f t="shared" si="7"/>
        <v>0</v>
      </c>
      <c r="I164" s="233">
        <f t="shared" si="7"/>
        <v>0</v>
      </c>
      <c r="J164" s="233">
        <f t="shared" si="7"/>
        <v>0</v>
      </c>
      <c r="K164" s="233">
        <f t="shared" si="7"/>
        <v>0</v>
      </c>
      <c r="L164" s="233">
        <f t="shared" si="7"/>
        <v>0</v>
      </c>
      <c r="M164" s="233">
        <f t="shared" si="7"/>
        <v>0</v>
      </c>
      <c r="N164" s="233">
        <f t="shared" si="7"/>
        <v>0</v>
      </c>
      <c r="O164" s="233">
        <f t="shared" si="7"/>
        <v>0</v>
      </c>
      <c r="P164" s="233">
        <f t="shared" si="7"/>
        <v>0</v>
      </c>
      <c r="Q164" s="233">
        <f t="shared" si="7"/>
        <v>0</v>
      </c>
      <c r="R164" s="233">
        <f t="shared" si="7"/>
        <v>0</v>
      </c>
      <c r="S164" s="233">
        <f t="shared" si="7"/>
        <v>0</v>
      </c>
      <c r="T164" s="233">
        <f t="shared" si="7"/>
        <v>0</v>
      </c>
      <c r="U164" s="233">
        <f t="shared" si="7"/>
        <v>0</v>
      </c>
      <c r="V164" s="233">
        <f t="shared" si="7"/>
        <v>0</v>
      </c>
      <c r="W164" s="233">
        <f t="shared" si="7"/>
        <v>0</v>
      </c>
      <c r="X164" s="233">
        <f t="shared" si="7"/>
        <v>0</v>
      </c>
      <c r="Y164" s="233">
        <f t="shared" si="7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8">IF(B$8=0,0,B$8/B$5)</f>
        <v>0</v>
      </c>
      <c r="C165" s="233">
        <f t="shared" si="8"/>
        <v>0</v>
      </c>
      <c r="D165" s="233">
        <f t="shared" si="8"/>
        <v>0</v>
      </c>
      <c r="E165" s="233">
        <f t="shared" si="8"/>
        <v>0</v>
      </c>
      <c r="F165" s="233">
        <f t="shared" si="8"/>
        <v>0</v>
      </c>
      <c r="G165" s="233">
        <f t="shared" si="8"/>
        <v>0</v>
      </c>
      <c r="H165" s="233">
        <f t="shared" si="8"/>
        <v>0</v>
      </c>
      <c r="I165" s="233">
        <f t="shared" si="8"/>
        <v>0</v>
      </c>
      <c r="J165" s="233">
        <f t="shared" si="8"/>
        <v>0</v>
      </c>
      <c r="K165" s="233">
        <f t="shared" si="8"/>
        <v>0</v>
      </c>
      <c r="L165" s="233">
        <f t="shared" si="8"/>
        <v>0</v>
      </c>
      <c r="M165" s="233">
        <f t="shared" si="8"/>
        <v>0</v>
      </c>
      <c r="N165" s="233">
        <f t="shared" si="8"/>
        <v>0</v>
      </c>
      <c r="O165" s="233">
        <f t="shared" si="8"/>
        <v>0</v>
      </c>
      <c r="P165" s="233">
        <f t="shared" si="8"/>
        <v>0</v>
      </c>
      <c r="Q165" s="233">
        <f t="shared" si="8"/>
        <v>0</v>
      </c>
      <c r="R165" s="233">
        <f t="shared" si="8"/>
        <v>0</v>
      </c>
      <c r="S165" s="233">
        <f t="shared" si="8"/>
        <v>0</v>
      </c>
      <c r="T165" s="233">
        <f t="shared" si="8"/>
        <v>0</v>
      </c>
      <c r="U165" s="233">
        <f t="shared" si="8"/>
        <v>0</v>
      </c>
      <c r="V165" s="233">
        <f t="shared" si="8"/>
        <v>0</v>
      </c>
      <c r="W165" s="233">
        <f t="shared" si="8"/>
        <v>0</v>
      </c>
      <c r="X165" s="233">
        <f t="shared" si="8"/>
        <v>0</v>
      </c>
      <c r="Y165" s="233">
        <f t="shared" si="8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9">IF(B$9=0,0,B$9/B$5)</f>
        <v>0</v>
      </c>
      <c r="C166" s="233">
        <f t="shared" si="9"/>
        <v>0</v>
      </c>
      <c r="D166" s="233">
        <f t="shared" si="9"/>
        <v>0</v>
      </c>
      <c r="E166" s="233">
        <f t="shared" si="9"/>
        <v>0</v>
      </c>
      <c r="F166" s="233">
        <f t="shared" si="9"/>
        <v>0</v>
      </c>
      <c r="G166" s="233">
        <f t="shared" si="9"/>
        <v>0</v>
      </c>
      <c r="H166" s="233">
        <f t="shared" si="9"/>
        <v>0</v>
      </c>
      <c r="I166" s="233">
        <f t="shared" si="9"/>
        <v>0</v>
      </c>
      <c r="J166" s="233">
        <f t="shared" si="9"/>
        <v>0</v>
      </c>
      <c r="K166" s="233">
        <f t="shared" si="9"/>
        <v>0</v>
      </c>
      <c r="L166" s="233">
        <f t="shared" si="9"/>
        <v>0</v>
      </c>
      <c r="M166" s="233">
        <f t="shared" si="9"/>
        <v>0</v>
      </c>
      <c r="N166" s="233">
        <f t="shared" si="9"/>
        <v>0</v>
      </c>
      <c r="O166" s="233">
        <f t="shared" si="9"/>
        <v>0</v>
      </c>
      <c r="P166" s="233">
        <f t="shared" si="9"/>
        <v>0</v>
      </c>
      <c r="Q166" s="233">
        <f t="shared" si="9"/>
        <v>0</v>
      </c>
      <c r="R166" s="233">
        <f t="shared" si="9"/>
        <v>0</v>
      </c>
      <c r="S166" s="233">
        <f t="shared" si="9"/>
        <v>0</v>
      </c>
      <c r="T166" s="233">
        <f t="shared" si="9"/>
        <v>0</v>
      </c>
      <c r="U166" s="233">
        <f t="shared" si="9"/>
        <v>0</v>
      </c>
      <c r="V166" s="233">
        <f t="shared" si="9"/>
        <v>0</v>
      </c>
      <c r="W166" s="233">
        <f t="shared" si="9"/>
        <v>0</v>
      </c>
      <c r="X166" s="233">
        <f t="shared" si="9"/>
        <v>0</v>
      </c>
      <c r="Y166" s="233">
        <f t="shared" si="9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10">IF(B$10=0,0,B$10/B$5)</f>
        <v>1.1834786129076298E-3</v>
      </c>
      <c r="C167" s="300">
        <f t="shared" si="10"/>
        <v>1.1914592248220466E-3</v>
      </c>
      <c r="D167" s="300">
        <f t="shared" si="10"/>
        <v>8.8148383620141406E-4</v>
      </c>
      <c r="E167" s="300">
        <f t="shared" si="10"/>
        <v>9.6394915065423949E-4</v>
      </c>
      <c r="F167" s="300">
        <f t="shared" si="10"/>
        <v>9.7678834799863655E-4</v>
      </c>
      <c r="G167" s="300">
        <f t="shared" si="10"/>
        <v>1.0723060559688596E-3</v>
      </c>
      <c r="H167" s="300">
        <f t="shared" si="10"/>
        <v>9.9308680914125705E-4</v>
      </c>
      <c r="I167" s="300">
        <f t="shared" si="10"/>
        <v>9.1208467961676279E-4</v>
      </c>
      <c r="J167" s="300">
        <f t="shared" si="10"/>
        <v>1.0117900577050365E-3</v>
      </c>
      <c r="K167" s="300">
        <f t="shared" si="10"/>
        <v>1.3487396095816005E-3</v>
      </c>
      <c r="L167" s="300">
        <f t="shared" si="10"/>
        <v>9.8690763308224958E-4</v>
      </c>
      <c r="M167" s="300">
        <f t="shared" si="10"/>
        <v>1.2157006048179109E-3</v>
      </c>
      <c r="N167" s="300">
        <f t="shared" si="10"/>
        <v>1.2676013716435698E-3</v>
      </c>
      <c r="O167" s="300">
        <f t="shared" si="10"/>
        <v>1.1876274702833575E-3</v>
      </c>
      <c r="P167" s="300">
        <f t="shared" si="10"/>
        <v>1.1472032376634311E-3</v>
      </c>
      <c r="Q167" s="300">
        <f t="shared" si="10"/>
        <v>1.2095850968661518E-3</v>
      </c>
      <c r="R167" s="300">
        <f t="shared" si="10"/>
        <v>1.2350222354345578E-3</v>
      </c>
      <c r="S167" s="300">
        <f t="shared" si="10"/>
        <v>1.2161482681745919E-3</v>
      </c>
      <c r="T167" s="300">
        <f t="shared" si="10"/>
        <v>1.4120156786650577E-3</v>
      </c>
      <c r="U167" s="300">
        <f t="shared" si="10"/>
        <v>1.4273037261229447E-3</v>
      </c>
      <c r="V167" s="300">
        <f t="shared" si="10"/>
        <v>1.4263458934839833E-3</v>
      </c>
      <c r="W167" s="300">
        <f t="shared" si="10"/>
        <v>1.4991581835617363E-3</v>
      </c>
      <c r="X167" s="300">
        <f t="shared" si="10"/>
        <v>1.3803855636562252E-3</v>
      </c>
      <c r="Y167" s="300">
        <f t="shared" si="10"/>
        <v>9.6125920401851552E-4</v>
      </c>
      <c r="DA167" s="68"/>
    </row>
    <row r="168" spans="1:105" ht="12" customHeight="1" x14ac:dyDescent="0.25">
      <c r="A168" s="174" t="s">
        <v>485</v>
      </c>
      <c r="B168" s="301">
        <f t="shared" ref="B168:Y168" si="11">IF(B$16=0,0,B$16/B$5)</f>
        <v>0.70979669640071497</v>
      </c>
      <c r="C168" s="301">
        <f t="shared" si="11"/>
        <v>0.76224806220883701</v>
      </c>
      <c r="D168" s="301">
        <f t="shared" si="11"/>
        <v>0.82424144495643414</v>
      </c>
      <c r="E168" s="301">
        <f t="shared" si="11"/>
        <v>0.80361262786106769</v>
      </c>
      <c r="F168" s="301">
        <f t="shared" si="11"/>
        <v>0.80073598199755869</v>
      </c>
      <c r="G168" s="301">
        <f t="shared" si="11"/>
        <v>0.78144530783718702</v>
      </c>
      <c r="H168" s="301">
        <f t="shared" si="11"/>
        <v>0.79624518740174477</v>
      </c>
      <c r="I168" s="301">
        <f t="shared" si="11"/>
        <v>0.81126171380260848</v>
      </c>
      <c r="J168" s="301">
        <f t="shared" si="11"/>
        <v>0.7942914856476857</v>
      </c>
      <c r="K168" s="301">
        <f t="shared" si="11"/>
        <v>0.74604404572466632</v>
      </c>
      <c r="L168" s="301">
        <f t="shared" si="11"/>
        <v>0.81496903525189179</v>
      </c>
      <c r="M168" s="301">
        <f t="shared" si="11"/>
        <v>0.78214337999576145</v>
      </c>
      <c r="N168" s="301">
        <f t="shared" si="11"/>
        <v>0.77448078300179324</v>
      </c>
      <c r="O168" s="301">
        <f t="shared" si="11"/>
        <v>0.7861321693342801</v>
      </c>
      <c r="P168" s="301">
        <f t="shared" si="11"/>
        <v>0.79722227887352493</v>
      </c>
      <c r="Q168" s="301">
        <f t="shared" si="11"/>
        <v>0.78835050130994155</v>
      </c>
      <c r="R168" s="301">
        <f t="shared" si="11"/>
        <v>0.78377620306702289</v>
      </c>
      <c r="S168" s="301">
        <f t="shared" si="11"/>
        <v>0.78728502954408708</v>
      </c>
      <c r="T168" s="301">
        <f t="shared" si="11"/>
        <v>0.75374956598806708</v>
      </c>
      <c r="U168" s="301">
        <f t="shared" si="11"/>
        <v>0.75119502299213703</v>
      </c>
      <c r="V168" s="301">
        <f t="shared" si="11"/>
        <v>0.75349343234987709</v>
      </c>
      <c r="W168" s="301">
        <f t="shared" si="11"/>
        <v>0.74100249530043971</v>
      </c>
      <c r="X168" s="301">
        <f t="shared" si="11"/>
        <v>0.76081183246390494</v>
      </c>
      <c r="Y168" s="301">
        <f t="shared" si="11"/>
        <v>0.83297552239982842</v>
      </c>
      <c r="DA168" s="178"/>
    </row>
    <row r="169" spans="1:105" ht="12" customHeight="1" x14ac:dyDescent="0.25">
      <c r="A169" s="41" t="s">
        <v>497</v>
      </c>
      <c r="B169" s="235">
        <f t="shared" ref="B169:Y169" si="12">IF(B$27=0,0,B$27/B$5)</f>
        <v>0.28901982498637724</v>
      </c>
      <c r="C169" s="235">
        <f t="shared" si="12"/>
        <v>0.2365604785663411</v>
      </c>
      <c r="D169" s="235">
        <f t="shared" si="12"/>
        <v>0.17487707120736398</v>
      </c>
      <c r="E169" s="235">
        <f t="shared" si="12"/>
        <v>0.195423422988278</v>
      </c>
      <c r="F169" s="235">
        <f t="shared" si="12"/>
        <v>0.19828722965444276</v>
      </c>
      <c r="G169" s="235">
        <f t="shared" si="12"/>
        <v>0.21748238610684431</v>
      </c>
      <c r="H169" s="235">
        <f t="shared" si="12"/>
        <v>0.20276172578911406</v>
      </c>
      <c r="I169" s="235">
        <f t="shared" si="12"/>
        <v>0.18782620151777477</v>
      </c>
      <c r="J169" s="235">
        <f t="shared" si="12"/>
        <v>0.20469672429460903</v>
      </c>
      <c r="K169" s="235">
        <f t="shared" si="12"/>
        <v>0.25260721466575181</v>
      </c>
      <c r="L169" s="235">
        <f t="shared" si="12"/>
        <v>0.18404405711502586</v>
      </c>
      <c r="M169" s="235">
        <f t="shared" si="12"/>
        <v>0.21664091939942043</v>
      </c>
      <c r="N169" s="235">
        <f t="shared" si="12"/>
        <v>0.2242516156265629</v>
      </c>
      <c r="O169" s="235">
        <f t="shared" si="12"/>
        <v>0.21268020319543626</v>
      </c>
      <c r="P169" s="235">
        <f t="shared" si="12"/>
        <v>0.20163051788881206</v>
      </c>
      <c r="Q169" s="235">
        <f t="shared" si="12"/>
        <v>0.2104399135931922</v>
      </c>
      <c r="R169" s="235">
        <f t="shared" si="12"/>
        <v>0.21498877469754268</v>
      </c>
      <c r="S169" s="235">
        <f t="shared" si="12"/>
        <v>0.21149882218773847</v>
      </c>
      <c r="T169" s="235">
        <f t="shared" si="12"/>
        <v>0.24483841833326783</v>
      </c>
      <c r="U169" s="235">
        <f t="shared" si="12"/>
        <v>0.24737767328173993</v>
      </c>
      <c r="V169" s="235">
        <f t="shared" si="12"/>
        <v>0.24508022175663877</v>
      </c>
      <c r="W169" s="235">
        <f t="shared" si="12"/>
        <v>0.25749834651599884</v>
      </c>
      <c r="X169" s="235">
        <f t="shared" si="12"/>
        <v>0.23780778197243876</v>
      </c>
      <c r="Y169" s="235">
        <f t="shared" si="12"/>
        <v>0.16606321839615315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3">SUM(B$172:B$177,B$179:B$180,B$182:B$184,B185)</f>
        <v>1</v>
      </c>
      <c r="C171" s="232">
        <f t="shared" si="13"/>
        <v>1</v>
      </c>
      <c r="D171" s="232">
        <f t="shared" si="13"/>
        <v>1</v>
      </c>
      <c r="E171" s="232">
        <f t="shared" si="13"/>
        <v>1</v>
      </c>
      <c r="F171" s="232">
        <f t="shared" si="13"/>
        <v>1</v>
      </c>
      <c r="G171" s="232">
        <f t="shared" si="13"/>
        <v>1</v>
      </c>
      <c r="H171" s="232">
        <f t="shared" si="13"/>
        <v>1</v>
      </c>
      <c r="I171" s="232">
        <f t="shared" si="13"/>
        <v>1</v>
      </c>
      <c r="J171" s="232">
        <f t="shared" si="13"/>
        <v>1</v>
      </c>
      <c r="K171" s="232">
        <f t="shared" si="13"/>
        <v>1</v>
      </c>
      <c r="L171" s="232">
        <f t="shared" si="13"/>
        <v>0.99999999999999989</v>
      </c>
      <c r="M171" s="232">
        <f t="shared" si="13"/>
        <v>1</v>
      </c>
      <c r="N171" s="232">
        <f t="shared" si="13"/>
        <v>1</v>
      </c>
      <c r="O171" s="232">
        <f t="shared" si="13"/>
        <v>1</v>
      </c>
      <c r="P171" s="232">
        <f t="shared" si="13"/>
        <v>1</v>
      </c>
      <c r="Q171" s="232">
        <f t="shared" si="13"/>
        <v>1</v>
      </c>
      <c r="R171" s="232">
        <f t="shared" si="13"/>
        <v>1</v>
      </c>
      <c r="S171" s="232">
        <f t="shared" si="13"/>
        <v>1</v>
      </c>
      <c r="T171" s="232">
        <f t="shared" si="13"/>
        <v>1</v>
      </c>
      <c r="U171" s="232">
        <f t="shared" si="13"/>
        <v>1</v>
      </c>
      <c r="V171" s="232">
        <f t="shared" si="13"/>
        <v>1</v>
      </c>
      <c r="W171" s="232">
        <f t="shared" si="13"/>
        <v>1</v>
      </c>
      <c r="X171" s="232">
        <f t="shared" si="13"/>
        <v>1</v>
      </c>
      <c r="Y171" s="232">
        <f t="shared" si="13"/>
        <v>1</v>
      </c>
      <c r="DA171" s="95"/>
    </row>
    <row r="172" spans="1:105" ht="12" customHeight="1" x14ac:dyDescent="0.25">
      <c r="A172" s="55" t="s">
        <v>91</v>
      </c>
      <c r="B172" s="299">
        <f t="shared" ref="B172:Y172" si="14">IF(B$35=0,0,B$35/B$34)</f>
        <v>0</v>
      </c>
      <c r="C172" s="299">
        <f t="shared" si="14"/>
        <v>0</v>
      </c>
      <c r="D172" s="299">
        <f t="shared" si="14"/>
        <v>0</v>
      </c>
      <c r="E172" s="299">
        <f t="shared" si="14"/>
        <v>0</v>
      </c>
      <c r="F172" s="299">
        <f t="shared" si="14"/>
        <v>0</v>
      </c>
      <c r="G172" s="299">
        <f t="shared" si="14"/>
        <v>0</v>
      </c>
      <c r="H172" s="299">
        <f t="shared" si="14"/>
        <v>0</v>
      </c>
      <c r="I172" s="299">
        <f t="shared" si="14"/>
        <v>0</v>
      </c>
      <c r="J172" s="299">
        <f t="shared" si="14"/>
        <v>0</v>
      </c>
      <c r="K172" s="299">
        <f t="shared" si="14"/>
        <v>0</v>
      </c>
      <c r="L172" s="299">
        <f t="shared" si="14"/>
        <v>0</v>
      </c>
      <c r="M172" s="299">
        <f t="shared" si="14"/>
        <v>0</v>
      </c>
      <c r="N172" s="299">
        <f t="shared" si="14"/>
        <v>0</v>
      </c>
      <c r="O172" s="299">
        <f t="shared" si="14"/>
        <v>0</v>
      </c>
      <c r="P172" s="299">
        <f t="shared" si="14"/>
        <v>0</v>
      </c>
      <c r="Q172" s="299">
        <f t="shared" si="14"/>
        <v>0</v>
      </c>
      <c r="R172" s="299">
        <f t="shared" si="14"/>
        <v>0</v>
      </c>
      <c r="S172" s="299">
        <f t="shared" si="14"/>
        <v>0</v>
      </c>
      <c r="T172" s="299">
        <f t="shared" si="14"/>
        <v>0</v>
      </c>
      <c r="U172" s="299">
        <f t="shared" si="14"/>
        <v>0</v>
      </c>
      <c r="V172" s="299">
        <f t="shared" si="14"/>
        <v>0</v>
      </c>
      <c r="W172" s="299">
        <f t="shared" si="14"/>
        <v>0</v>
      </c>
      <c r="X172" s="299">
        <f t="shared" si="14"/>
        <v>0</v>
      </c>
      <c r="Y172" s="299">
        <f t="shared" si="14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5">IF(B$36=0,0,B$36/B$34)</f>
        <v>0</v>
      </c>
      <c r="C173" s="233">
        <f t="shared" si="15"/>
        <v>0</v>
      </c>
      <c r="D173" s="233">
        <f t="shared" si="15"/>
        <v>0</v>
      </c>
      <c r="E173" s="233">
        <f t="shared" si="15"/>
        <v>0</v>
      </c>
      <c r="F173" s="233">
        <f t="shared" si="15"/>
        <v>0</v>
      </c>
      <c r="G173" s="233">
        <f t="shared" si="15"/>
        <v>0</v>
      </c>
      <c r="H173" s="233">
        <f t="shared" si="15"/>
        <v>0</v>
      </c>
      <c r="I173" s="233">
        <f t="shared" si="15"/>
        <v>0</v>
      </c>
      <c r="J173" s="233">
        <f t="shared" si="15"/>
        <v>0</v>
      </c>
      <c r="K173" s="233">
        <f t="shared" si="15"/>
        <v>0</v>
      </c>
      <c r="L173" s="233">
        <f t="shared" si="15"/>
        <v>0</v>
      </c>
      <c r="M173" s="233">
        <f t="shared" si="15"/>
        <v>0</v>
      </c>
      <c r="N173" s="233">
        <f t="shared" si="15"/>
        <v>0</v>
      </c>
      <c r="O173" s="233">
        <f t="shared" si="15"/>
        <v>0</v>
      </c>
      <c r="P173" s="233">
        <f t="shared" si="15"/>
        <v>0</v>
      </c>
      <c r="Q173" s="233">
        <f t="shared" si="15"/>
        <v>0</v>
      </c>
      <c r="R173" s="233">
        <f t="shared" si="15"/>
        <v>0</v>
      </c>
      <c r="S173" s="233">
        <f t="shared" si="15"/>
        <v>0</v>
      </c>
      <c r="T173" s="233">
        <f t="shared" si="15"/>
        <v>0</v>
      </c>
      <c r="U173" s="233">
        <f t="shared" si="15"/>
        <v>0</v>
      </c>
      <c r="V173" s="233">
        <f t="shared" si="15"/>
        <v>0</v>
      </c>
      <c r="W173" s="233">
        <f t="shared" si="15"/>
        <v>0</v>
      </c>
      <c r="X173" s="233">
        <f t="shared" si="15"/>
        <v>0</v>
      </c>
      <c r="Y173" s="233">
        <f t="shared" si="15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6">IF(B$37=0,0,B$37/B$34)</f>
        <v>0</v>
      </c>
      <c r="C174" s="233">
        <f t="shared" si="16"/>
        <v>0</v>
      </c>
      <c r="D174" s="233">
        <f t="shared" si="16"/>
        <v>0</v>
      </c>
      <c r="E174" s="233">
        <f t="shared" si="16"/>
        <v>0</v>
      </c>
      <c r="F174" s="233">
        <f t="shared" si="16"/>
        <v>0</v>
      </c>
      <c r="G174" s="233">
        <f t="shared" si="16"/>
        <v>0</v>
      </c>
      <c r="H174" s="233">
        <f t="shared" si="16"/>
        <v>0</v>
      </c>
      <c r="I174" s="233">
        <f t="shared" si="16"/>
        <v>0</v>
      </c>
      <c r="J174" s="233">
        <f t="shared" si="16"/>
        <v>0</v>
      </c>
      <c r="K174" s="233">
        <f t="shared" si="16"/>
        <v>0</v>
      </c>
      <c r="L174" s="233">
        <f t="shared" si="16"/>
        <v>0</v>
      </c>
      <c r="M174" s="233">
        <f t="shared" si="16"/>
        <v>0</v>
      </c>
      <c r="N174" s="233">
        <f t="shared" si="16"/>
        <v>0</v>
      </c>
      <c r="O174" s="233">
        <f t="shared" si="16"/>
        <v>0</v>
      </c>
      <c r="P174" s="233">
        <f t="shared" si="16"/>
        <v>0</v>
      </c>
      <c r="Q174" s="233">
        <f t="shared" si="16"/>
        <v>0</v>
      </c>
      <c r="R174" s="233">
        <f t="shared" si="16"/>
        <v>0</v>
      </c>
      <c r="S174" s="233">
        <f t="shared" si="16"/>
        <v>0</v>
      </c>
      <c r="T174" s="233">
        <f t="shared" si="16"/>
        <v>0</v>
      </c>
      <c r="U174" s="233">
        <f t="shared" si="16"/>
        <v>0</v>
      </c>
      <c r="V174" s="233">
        <f t="shared" si="16"/>
        <v>0</v>
      </c>
      <c r="W174" s="233">
        <f t="shared" si="16"/>
        <v>0</v>
      </c>
      <c r="X174" s="233">
        <f t="shared" si="16"/>
        <v>0</v>
      </c>
      <c r="Y174" s="233">
        <f t="shared" si="16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7">IF(B$38=0,0,B$38/B$34)</f>
        <v>0</v>
      </c>
      <c r="C175" s="233">
        <f t="shared" si="17"/>
        <v>0</v>
      </c>
      <c r="D175" s="233">
        <f t="shared" si="17"/>
        <v>0</v>
      </c>
      <c r="E175" s="233">
        <f t="shared" si="17"/>
        <v>0</v>
      </c>
      <c r="F175" s="233">
        <f t="shared" si="17"/>
        <v>0</v>
      </c>
      <c r="G175" s="233">
        <f t="shared" si="17"/>
        <v>0</v>
      </c>
      <c r="H175" s="233">
        <f t="shared" si="17"/>
        <v>0</v>
      </c>
      <c r="I175" s="233">
        <f t="shared" si="17"/>
        <v>0</v>
      </c>
      <c r="J175" s="233">
        <f t="shared" si="17"/>
        <v>0</v>
      </c>
      <c r="K175" s="233">
        <f t="shared" si="17"/>
        <v>0</v>
      </c>
      <c r="L175" s="233">
        <f t="shared" si="17"/>
        <v>0</v>
      </c>
      <c r="M175" s="233">
        <f t="shared" si="17"/>
        <v>0</v>
      </c>
      <c r="N175" s="233">
        <f t="shared" si="17"/>
        <v>0</v>
      </c>
      <c r="O175" s="233">
        <f t="shared" si="17"/>
        <v>0</v>
      </c>
      <c r="P175" s="233">
        <f t="shared" si="17"/>
        <v>0</v>
      </c>
      <c r="Q175" s="233">
        <f t="shared" si="17"/>
        <v>0</v>
      </c>
      <c r="R175" s="233">
        <f t="shared" si="17"/>
        <v>0</v>
      </c>
      <c r="S175" s="233">
        <f t="shared" si="17"/>
        <v>0</v>
      </c>
      <c r="T175" s="233">
        <f t="shared" si="17"/>
        <v>0</v>
      </c>
      <c r="U175" s="233">
        <f t="shared" si="17"/>
        <v>0</v>
      </c>
      <c r="V175" s="233">
        <f t="shared" si="17"/>
        <v>0</v>
      </c>
      <c r="W175" s="233">
        <f t="shared" si="17"/>
        <v>0</v>
      </c>
      <c r="X175" s="233">
        <f t="shared" si="17"/>
        <v>0</v>
      </c>
      <c r="Y175" s="233">
        <f t="shared" si="17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8">IF(B$39=0,0,B$39/B$34)</f>
        <v>1.83922263205291E-3</v>
      </c>
      <c r="C176" s="300">
        <f t="shared" si="18"/>
        <v>1.4834020877773399E-3</v>
      </c>
      <c r="D176" s="300">
        <f t="shared" si="18"/>
        <v>1.3583571775200489E-3</v>
      </c>
      <c r="E176" s="300">
        <f t="shared" si="18"/>
        <v>1.0256063938308632E-3</v>
      </c>
      <c r="F176" s="300">
        <f t="shared" si="18"/>
        <v>1.1476234045321246E-3</v>
      </c>
      <c r="G176" s="300">
        <f t="shared" si="18"/>
        <v>1.4728923825278553E-3</v>
      </c>
      <c r="H176" s="300">
        <f t="shared" si="18"/>
        <v>1.1867745936178656E-3</v>
      </c>
      <c r="I176" s="300">
        <f t="shared" si="18"/>
        <v>9.7815626024040669E-4</v>
      </c>
      <c r="J176" s="300">
        <f t="shared" si="18"/>
        <v>1.0949900632276455E-3</v>
      </c>
      <c r="K176" s="300">
        <f t="shared" si="18"/>
        <v>1.8514534676689353E-3</v>
      </c>
      <c r="L176" s="300">
        <f t="shared" si="18"/>
        <v>9.4520142684649598E-4</v>
      </c>
      <c r="M176" s="300">
        <f t="shared" si="18"/>
        <v>1.1503598138163343E-3</v>
      </c>
      <c r="N176" s="300">
        <f t="shared" si="18"/>
        <v>1.3325559221848123E-3</v>
      </c>
      <c r="O176" s="300">
        <f t="shared" si="18"/>
        <v>1.3501022551020573E-3</v>
      </c>
      <c r="P176" s="300">
        <f t="shared" si="18"/>
        <v>1.1669410656537905E-3</v>
      </c>
      <c r="Q176" s="300">
        <f t="shared" si="18"/>
        <v>1.3952549691738404E-3</v>
      </c>
      <c r="R176" s="300">
        <f t="shared" si="18"/>
        <v>1.3885858115969272E-3</v>
      </c>
      <c r="S176" s="300">
        <f t="shared" si="18"/>
        <v>1.474388639182621E-3</v>
      </c>
      <c r="T176" s="300">
        <f t="shared" si="18"/>
        <v>1.7993746479807594E-3</v>
      </c>
      <c r="U176" s="300">
        <f t="shared" si="18"/>
        <v>1.5869789213351342E-3</v>
      </c>
      <c r="V176" s="300">
        <f t="shared" si="18"/>
        <v>1.308464537868937E-3</v>
      </c>
      <c r="W176" s="300">
        <f t="shared" si="18"/>
        <v>1.7204257638825124E-3</v>
      </c>
      <c r="X176" s="300">
        <f t="shared" si="18"/>
        <v>1.576649881947012E-3</v>
      </c>
      <c r="Y176" s="300">
        <f t="shared" si="18"/>
        <v>4.1217569139428376E-4</v>
      </c>
      <c r="DA176" s="68"/>
    </row>
    <row r="177" spans="1:105" ht="12" customHeight="1" x14ac:dyDescent="0.25">
      <c r="A177" s="174" t="s">
        <v>515</v>
      </c>
      <c r="B177" s="301">
        <f t="shared" ref="B177:Y177" si="19">IF(B$45=0,0,B$45/B$34)</f>
        <v>0</v>
      </c>
      <c r="C177" s="301">
        <f t="shared" si="19"/>
        <v>0</v>
      </c>
      <c r="D177" s="301">
        <f t="shared" si="19"/>
        <v>0</v>
      </c>
      <c r="E177" s="301">
        <f t="shared" si="19"/>
        <v>0</v>
      </c>
      <c r="F177" s="301">
        <f t="shared" si="19"/>
        <v>0</v>
      </c>
      <c r="G177" s="301">
        <f t="shared" si="19"/>
        <v>0</v>
      </c>
      <c r="H177" s="301">
        <f t="shared" si="19"/>
        <v>0</v>
      </c>
      <c r="I177" s="301">
        <f t="shared" si="19"/>
        <v>0</v>
      </c>
      <c r="J177" s="301">
        <f t="shared" si="19"/>
        <v>0</v>
      </c>
      <c r="K177" s="301">
        <f t="shared" si="19"/>
        <v>0</v>
      </c>
      <c r="L177" s="301">
        <f t="shared" si="19"/>
        <v>0</v>
      </c>
      <c r="M177" s="301">
        <f t="shared" si="19"/>
        <v>0</v>
      </c>
      <c r="N177" s="301">
        <f t="shared" si="19"/>
        <v>0</v>
      </c>
      <c r="O177" s="301">
        <f t="shared" si="19"/>
        <v>0</v>
      </c>
      <c r="P177" s="301">
        <f t="shared" si="19"/>
        <v>0</v>
      </c>
      <c r="Q177" s="301">
        <f t="shared" si="19"/>
        <v>0</v>
      </c>
      <c r="R177" s="301">
        <f t="shared" si="19"/>
        <v>0</v>
      </c>
      <c r="S177" s="301">
        <f t="shared" si="19"/>
        <v>0</v>
      </c>
      <c r="T177" s="301">
        <f t="shared" si="19"/>
        <v>0</v>
      </c>
      <c r="U177" s="301">
        <f t="shared" si="19"/>
        <v>0</v>
      </c>
      <c r="V177" s="301">
        <f t="shared" si="19"/>
        <v>0</v>
      </c>
      <c r="W177" s="301">
        <f t="shared" si="19"/>
        <v>0</v>
      </c>
      <c r="X177" s="301">
        <f t="shared" si="19"/>
        <v>0</v>
      </c>
      <c r="Y177" s="301">
        <f t="shared" si="19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20">IF(B$46=0,0,B$46/B$34)</f>
        <v>0.14136379592834269</v>
      </c>
      <c r="C178" s="301">
        <f t="shared" si="20"/>
        <v>9.2695482256158451E-2</v>
      </c>
      <c r="D178" s="301">
        <f t="shared" si="20"/>
        <v>8.481431842983457E-2</v>
      </c>
      <c r="E178" s="301">
        <f t="shared" si="20"/>
        <v>6.5439487135484947E-2</v>
      </c>
      <c r="F178" s="301">
        <f t="shared" si="20"/>
        <v>7.3321332297773614E-2</v>
      </c>
      <c r="G178" s="301">
        <f t="shared" si="20"/>
        <v>9.4018436116047099E-2</v>
      </c>
      <c r="H178" s="301">
        <f t="shared" si="20"/>
        <v>7.6261208368858927E-2</v>
      </c>
      <c r="I178" s="301">
        <f t="shared" si="20"/>
        <v>6.3396594583941715E-2</v>
      </c>
      <c r="J178" s="301">
        <f t="shared" si="20"/>
        <v>6.9721599165657566E-2</v>
      </c>
      <c r="K178" s="301">
        <f t="shared" si="20"/>
        <v>0.10913576977162216</v>
      </c>
      <c r="L178" s="301">
        <f t="shared" si="20"/>
        <v>5.547615275624513E-2</v>
      </c>
      <c r="M178" s="301">
        <f t="shared" si="20"/>
        <v>6.4518496089760638E-2</v>
      </c>
      <c r="N178" s="301">
        <f t="shared" si="20"/>
        <v>7.4195061684948091E-2</v>
      </c>
      <c r="O178" s="301">
        <f t="shared" si="20"/>
        <v>7.6093957438459814E-2</v>
      </c>
      <c r="P178" s="301">
        <f t="shared" si="20"/>
        <v>6.4550781014708764E-2</v>
      </c>
      <c r="Q178" s="301">
        <f t="shared" si="20"/>
        <v>7.6397991610384353E-2</v>
      </c>
      <c r="R178" s="301">
        <f t="shared" si="20"/>
        <v>7.6076479573293568E-2</v>
      </c>
      <c r="S178" s="301">
        <f t="shared" si="20"/>
        <v>8.0699357981710032E-2</v>
      </c>
      <c r="T178" s="301">
        <f t="shared" si="20"/>
        <v>9.8197022591142422E-2</v>
      </c>
      <c r="U178" s="301">
        <f t="shared" si="20"/>
        <v>8.6566913970494458E-2</v>
      </c>
      <c r="V178" s="301">
        <f t="shared" si="20"/>
        <v>7.0759057854823296E-2</v>
      </c>
      <c r="W178" s="301">
        <f t="shared" si="20"/>
        <v>9.3003565556238441E-2</v>
      </c>
      <c r="X178" s="301">
        <f t="shared" si="20"/>
        <v>8.5486511031946974E-2</v>
      </c>
      <c r="Y178" s="301">
        <f t="shared" si="20"/>
        <v>2.2410522944118886E-2</v>
      </c>
      <c r="DA178" s="178"/>
    </row>
    <row r="179" spans="1:105" ht="12" customHeight="1" x14ac:dyDescent="0.25">
      <c r="A179" s="62" t="s">
        <v>519</v>
      </c>
      <c r="B179" s="302">
        <f t="shared" ref="B179:Y179" si="21">IF(B$47=0,0,B$47/B$34)</f>
        <v>0.14136379592834269</v>
      </c>
      <c r="C179" s="302">
        <f t="shared" si="21"/>
        <v>9.2695482256158451E-2</v>
      </c>
      <c r="D179" s="302">
        <f t="shared" si="21"/>
        <v>8.481431842983457E-2</v>
      </c>
      <c r="E179" s="302">
        <f t="shared" si="21"/>
        <v>6.5439487135484947E-2</v>
      </c>
      <c r="F179" s="302">
        <f t="shared" si="21"/>
        <v>7.3321332297773614E-2</v>
      </c>
      <c r="G179" s="302">
        <f t="shared" si="21"/>
        <v>9.4018436116047099E-2</v>
      </c>
      <c r="H179" s="302">
        <f t="shared" si="21"/>
        <v>7.6261208368858927E-2</v>
      </c>
      <c r="I179" s="302">
        <f t="shared" si="21"/>
        <v>6.3396594583941715E-2</v>
      </c>
      <c r="J179" s="302">
        <f t="shared" si="21"/>
        <v>6.9721599165657566E-2</v>
      </c>
      <c r="K179" s="302">
        <f t="shared" si="21"/>
        <v>0.10913576977162216</v>
      </c>
      <c r="L179" s="302">
        <f t="shared" si="21"/>
        <v>5.547615275624513E-2</v>
      </c>
      <c r="M179" s="302">
        <f t="shared" si="21"/>
        <v>6.4518496089760638E-2</v>
      </c>
      <c r="N179" s="302">
        <f t="shared" si="21"/>
        <v>7.4195061684948091E-2</v>
      </c>
      <c r="O179" s="302">
        <f t="shared" si="21"/>
        <v>7.6093957438459814E-2</v>
      </c>
      <c r="P179" s="302">
        <f t="shared" si="21"/>
        <v>6.4550781014708764E-2</v>
      </c>
      <c r="Q179" s="302">
        <f t="shared" si="21"/>
        <v>7.6397991610384353E-2</v>
      </c>
      <c r="R179" s="302">
        <f t="shared" si="21"/>
        <v>7.6076479573293568E-2</v>
      </c>
      <c r="S179" s="302">
        <f t="shared" si="21"/>
        <v>8.0699357981710032E-2</v>
      </c>
      <c r="T179" s="302">
        <f t="shared" si="21"/>
        <v>9.8197022591142422E-2</v>
      </c>
      <c r="U179" s="302">
        <f t="shared" si="21"/>
        <v>8.6566913970494458E-2</v>
      </c>
      <c r="V179" s="302">
        <f t="shared" si="21"/>
        <v>7.0759057854823296E-2</v>
      </c>
      <c r="W179" s="302">
        <f t="shared" si="21"/>
        <v>9.3003565556238441E-2</v>
      </c>
      <c r="X179" s="302">
        <f t="shared" si="21"/>
        <v>8.5486511031946974E-2</v>
      </c>
      <c r="Y179" s="302">
        <f t="shared" si="21"/>
        <v>2.2410522944118886E-2</v>
      </c>
      <c r="DA179" s="72"/>
    </row>
    <row r="180" spans="1:105" ht="12" customHeight="1" x14ac:dyDescent="0.25">
      <c r="A180" s="62" t="s">
        <v>525</v>
      </c>
      <c r="B180" s="302">
        <f t="shared" ref="B180:Y180" si="22">IF(B$52=0,0,B$52/B$34)</f>
        <v>0</v>
      </c>
      <c r="C180" s="302">
        <f t="shared" si="22"/>
        <v>0</v>
      </c>
      <c r="D180" s="302">
        <f t="shared" si="22"/>
        <v>0</v>
      </c>
      <c r="E180" s="302">
        <f t="shared" si="22"/>
        <v>0</v>
      </c>
      <c r="F180" s="302">
        <f t="shared" si="22"/>
        <v>0</v>
      </c>
      <c r="G180" s="302">
        <f t="shared" si="22"/>
        <v>0</v>
      </c>
      <c r="H180" s="302">
        <f t="shared" si="22"/>
        <v>0</v>
      </c>
      <c r="I180" s="302">
        <f t="shared" si="22"/>
        <v>0</v>
      </c>
      <c r="J180" s="302">
        <f t="shared" si="22"/>
        <v>0</v>
      </c>
      <c r="K180" s="302">
        <f t="shared" si="22"/>
        <v>0</v>
      </c>
      <c r="L180" s="302">
        <f t="shared" si="22"/>
        <v>0</v>
      </c>
      <c r="M180" s="302">
        <f t="shared" si="22"/>
        <v>0</v>
      </c>
      <c r="N180" s="302">
        <f t="shared" si="22"/>
        <v>0</v>
      </c>
      <c r="O180" s="302">
        <f t="shared" si="22"/>
        <v>0</v>
      </c>
      <c r="P180" s="302">
        <f t="shared" si="22"/>
        <v>0</v>
      </c>
      <c r="Q180" s="302">
        <f t="shared" si="22"/>
        <v>0</v>
      </c>
      <c r="R180" s="302">
        <f t="shared" si="22"/>
        <v>0</v>
      </c>
      <c r="S180" s="302">
        <f t="shared" si="22"/>
        <v>0</v>
      </c>
      <c r="T180" s="302">
        <f t="shared" si="22"/>
        <v>0</v>
      </c>
      <c r="U180" s="302">
        <f t="shared" si="22"/>
        <v>0</v>
      </c>
      <c r="V180" s="302">
        <f t="shared" si="22"/>
        <v>0</v>
      </c>
      <c r="W180" s="302">
        <f t="shared" si="22"/>
        <v>0</v>
      </c>
      <c r="X180" s="302">
        <f t="shared" si="22"/>
        <v>0</v>
      </c>
      <c r="Y180" s="302">
        <f t="shared" si="22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3">IF(B$53=0,0,B$53/B$34)</f>
        <v>5.4048838395647648E-2</v>
      </c>
      <c r="C181" s="301">
        <f t="shared" si="23"/>
        <v>4.3928057032615958E-2</v>
      </c>
      <c r="D181" s="301">
        <f t="shared" si="23"/>
        <v>5.5163989571454582E-2</v>
      </c>
      <c r="E181" s="301">
        <f t="shared" si="23"/>
        <v>3.8110678055470748E-2</v>
      </c>
      <c r="F181" s="301">
        <f t="shared" si="23"/>
        <v>4.2097135116062737E-2</v>
      </c>
      <c r="G181" s="301">
        <f t="shared" si="23"/>
        <v>4.871945899799817E-2</v>
      </c>
      <c r="H181" s="301">
        <f t="shared" si="23"/>
        <v>4.2748659747710305E-2</v>
      </c>
      <c r="I181" s="301">
        <f t="shared" si="23"/>
        <v>3.8621819928405673E-2</v>
      </c>
      <c r="J181" s="301">
        <f t="shared" si="23"/>
        <v>3.890614656834409E-2</v>
      </c>
      <c r="K181" s="301">
        <f t="shared" si="23"/>
        <v>4.8548113754440098E-2</v>
      </c>
      <c r="L181" s="301">
        <f t="shared" si="23"/>
        <v>3.5029182153346251E-2</v>
      </c>
      <c r="M181" s="301">
        <f t="shared" si="23"/>
        <v>3.467538643329858E-2</v>
      </c>
      <c r="N181" s="301">
        <f t="shared" si="23"/>
        <v>3.8334637866300411E-2</v>
      </c>
      <c r="O181" s="301">
        <f t="shared" si="23"/>
        <v>4.129044176773268E-2</v>
      </c>
      <c r="P181" s="301">
        <f t="shared" si="23"/>
        <v>3.7208882652011312E-2</v>
      </c>
      <c r="Q181" s="301">
        <f t="shared" si="23"/>
        <v>4.2009327967895894E-2</v>
      </c>
      <c r="R181" s="301">
        <f t="shared" si="23"/>
        <v>4.0903362980780504E-2</v>
      </c>
      <c r="S181" s="301">
        <f t="shared" si="23"/>
        <v>4.4064631922229938E-2</v>
      </c>
      <c r="T181" s="301">
        <f t="shared" si="23"/>
        <v>4.5840253819386965E-2</v>
      </c>
      <c r="U181" s="301">
        <f t="shared" si="23"/>
        <v>4.01336324572764E-2</v>
      </c>
      <c r="V181" s="301">
        <f t="shared" si="23"/>
        <v>3.3348484021210004E-2</v>
      </c>
      <c r="W181" s="301">
        <f t="shared" si="23"/>
        <v>4.1306903926729185E-2</v>
      </c>
      <c r="X181" s="301">
        <f t="shared" si="23"/>
        <v>4.1288886799123396E-2</v>
      </c>
      <c r="Y181" s="301">
        <f t="shared" si="23"/>
        <v>1.5934519797336861E-2</v>
      </c>
      <c r="DA181" s="178"/>
    </row>
    <row r="182" spans="1:105" ht="12" customHeight="1" x14ac:dyDescent="0.25">
      <c r="A182" s="62" t="s">
        <v>528</v>
      </c>
      <c r="B182" s="302">
        <f t="shared" ref="B182:Y182" si="24">IF(B$54=0,0,B$54/B$34)</f>
        <v>1.3082992777470517E-2</v>
      </c>
      <c r="C182" s="302">
        <f t="shared" si="24"/>
        <v>8.6836593708197705E-3</v>
      </c>
      <c r="D182" s="302">
        <f t="shared" si="24"/>
        <v>7.9937438063480866E-3</v>
      </c>
      <c r="E182" s="302">
        <f t="shared" si="24"/>
        <v>6.3574846092844563E-3</v>
      </c>
      <c r="F182" s="302">
        <f t="shared" si="24"/>
        <v>7.1587898116196097E-3</v>
      </c>
      <c r="G182" s="302">
        <f t="shared" si="24"/>
        <v>8.8569245860336664E-3</v>
      </c>
      <c r="H182" s="302">
        <f t="shared" si="24"/>
        <v>7.4106643809390069E-3</v>
      </c>
      <c r="I182" s="302">
        <f t="shared" si="24"/>
        <v>6.3109894694908068E-3</v>
      </c>
      <c r="J182" s="302">
        <f t="shared" si="24"/>
        <v>6.9824084332930515E-3</v>
      </c>
      <c r="K182" s="302">
        <f t="shared" si="24"/>
        <v>1.0514882857110823E-2</v>
      </c>
      <c r="L182" s="302">
        <f t="shared" si="24"/>
        <v>6.0421981668397967E-3</v>
      </c>
      <c r="M182" s="302">
        <f t="shared" si="24"/>
        <v>7.1896419473825015E-3</v>
      </c>
      <c r="N182" s="302">
        <f t="shared" si="24"/>
        <v>8.0984210128121226E-3</v>
      </c>
      <c r="O182" s="302">
        <f t="shared" si="24"/>
        <v>8.1012972171203429E-3</v>
      </c>
      <c r="P182" s="302">
        <f t="shared" si="24"/>
        <v>7.0925525949489202E-3</v>
      </c>
      <c r="Q182" s="302">
        <f t="shared" si="24"/>
        <v>8.2378116409593163E-3</v>
      </c>
      <c r="R182" s="302">
        <f t="shared" si="24"/>
        <v>8.1765223241403746E-3</v>
      </c>
      <c r="S182" s="302">
        <f t="shared" si="24"/>
        <v>8.6182832340932075E-3</v>
      </c>
      <c r="T182" s="302">
        <f t="shared" si="24"/>
        <v>1.0168602416256204E-2</v>
      </c>
      <c r="U182" s="302">
        <f t="shared" si="24"/>
        <v>9.1150802908411283E-3</v>
      </c>
      <c r="V182" s="302">
        <f t="shared" si="24"/>
        <v>7.6782023563210728E-3</v>
      </c>
      <c r="W182" s="302">
        <f t="shared" si="24"/>
        <v>9.7261706132699827E-3</v>
      </c>
      <c r="X182" s="302">
        <f t="shared" si="24"/>
        <v>9.0168650017939927E-3</v>
      </c>
      <c r="Y182" s="302">
        <f t="shared" si="24"/>
        <v>2.6701028315873569E-3</v>
      </c>
      <c r="DA182" s="72"/>
    </row>
    <row r="183" spans="1:105" ht="12" customHeight="1" x14ac:dyDescent="0.25">
      <c r="A183" s="62" t="s">
        <v>533</v>
      </c>
      <c r="B183" s="302">
        <f t="shared" ref="B183:Y183" si="25">IF(B$58=0,0,B$58/B$34)</f>
        <v>4.0965845618177128E-2</v>
      </c>
      <c r="C183" s="302">
        <f t="shared" si="25"/>
        <v>3.5244397661796184E-2</v>
      </c>
      <c r="D183" s="302">
        <f t="shared" si="25"/>
        <v>4.7170245765106492E-2</v>
      </c>
      <c r="E183" s="302">
        <f t="shared" si="25"/>
        <v>3.1753193446186295E-2</v>
      </c>
      <c r="F183" s="302">
        <f t="shared" si="25"/>
        <v>3.4938345304443126E-2</v>
      </c>
      <c r="G183" s="302">
        <f t="shared" si="25"/>
        <v>3.9862534411964502E-2</v>
      </c>
      <c r="H183" s="302">
        <f t="shared" si="25"/>
        <v>3.5337995366771298E-2</v>
      </c>
      <c r="I183" s="302">
        <f t="shared" si="25"/>
        <v>3.231083045891487E-2</v>
      </c>
      <c r="J183" s="302">
        <f t="shared" si="25"/>
        <v>3.1923738135051033E-2</v>
      </c>
      <c r="K183" s="302">
        <f t="shared" si="25"/>
        <v>3.8033230897329275E-2</v>
      </c>
      <c r="L183" s="302">
        <f t="shared" si="25"/>
        <v>2.8986983986506457E-2</v>
      </c>
      <c r="M183" s="302">
        <f t="shared" si="25"/>
        <v>2.7485744485916074E-2</v>
      </c>
      <c r="N183" s="302">
        <f t="shared" si="25"/>
        <v>3.0236216853488283E-2</v>
      </c>
      <c r="O183" s="302">
        <f t="shared" si="25"/>
        <v>3.318914455061233E-2</v>
      </c>
      <c r="P183" s="302">
        <f t="shared" si="25"/>
        <v>3.0116330057062397E-2</v>
      </c>
      <c r="Q183" s="302">
        <f t="shared" si="25"/>
        <v>3.3771516326936576E-2</v>
      </c>
      <c r="R183" s="302">
        <f t="shared" si="25"/>
        <v>3.2726840656640131E-2</v>
      </c>
      <c r="S183" s="302">
        <f t="shared" si="25"/>
        <v>3.5446348688136724E-2</v>
      </c>
      <c r="T183" s="302">
        <f t="shared" si="25"/>
        <v>3.5671651403130764E-2</v>
      </c>
      <c r="U183" s="302">
        <f t="shared" si="25"/>
        <v>3.101855216643527E-2</v>
      </c>
      <c r="V183" s="302">
        <f t="shared" si="25"/>
        <v>2.5670281664888932E-2</v>
      </c>
      <c r="W183" s="302">
        <f t="shared" si="25"/>
        <v>3.1580733313459196E-2</v>
      </c>
      <c r="X183" s="302">
        <f t="shared" si="25"/>
        <v>3.2272021797329402E-2</v>
      </c>
      <c r="Y183" s="302">
        <f t="shared" si="25"/>
        <v>1.3264416965749504E-2</v>
      </c>
      <c r="DA183" s="72"/>
    </row>
    <row r="184" spans="1:105" ht="12" customHeight="1" x14ac:dyDescent="0.25">
      <c r="A184" s="62" t="s">
        <v>545</v>
      </c>
      <c r="B184" s="302">
        <f t="shared" ref="B184:Y184" si="26">IF(B$69=0,0,B$69/B$34)</f>
        <v>0</v>
      </c>
      <c r="C184" s="302">
        <f t="shared" si="26"/>
        <v>0</v>
      </c>
      <c r="D184" s="302">
        <f t="shared" si="26"/>
        <v>0</v>
      </c>
      <c r="E184" s="302">
        <f t="shared" si="26"/>
        <v>0</v>
      </c>
      <c r="F184" s="302">
        <f t="shared" si="26"/>
        <v>0</v>
      </c>
      <c r="G184" s="302">
        <f t="shared" si="26"/>
        <v>0</v>
      </c>
      <c r="H184" s="302">
        <f t="shared" si="26"/>
        <v>0</v>
      </c>
      <c r="I184" s="302">
        <f t="shared" si="26"/>
        <v>0</v>
      </c>
      <c r="J184" s="302">
        <f t="shared" si="26"/>
        <v>0</v>
      </c>
      <c r="K184" s="302">
        <f t="shared" si="26"/>
        <v>0</v>
      </c>
      <c r="L184" s="302">
        <f t="shared" si="26"/>
        <v>0</v>
      </c>
      <c r="M184" s="302">
        <f t="shared" si="26"/>
        <v>0</v>
      </c>
      <c r="N184" s="302">
        <f t="shared" si="26"/>
        <v>0</v>
      </c>
      <c r="O184" s="302">
        <f t="shared" si="26"/>
        <v>0</v>
      </c>
      <c r="P184" s="302">
        <f t="shared" si="26"/>
        <v>0</v>
      </c>
      <c r="Q184" s="302">
        <f t="shared" si="26"/>
        <v>0</v>
      </c>
      <c r="R184" s="302">
        <f t="shared" si="26"/>
        <v>0</v>
      </c>
      <c r="S184" s="302">
        <f t="shared" si="26"/>
        <v>0</v>
      </c>
      <c r="T184" s="302">
        <f t="shared" si="26"/>
        <v>0</v>
      </c>
      <c r="U184" s="302">
        <f t="shared" si="26"/>
        <v>0</v>
      </c>
      <c r="V184" s="302">
        <f t="shared" si="26"/>
        <v>0</v>
      </c>
      <c r="W184" s="302">
        <f t="shared" si="26"/>
        <v>0</v>
      </c>
      <c r="X184" s="302">
        <f t="shared" si="26"/>
        <v>0</v>
      </c>
      <c r="Y184" s="302">
        <f t="shared" si="26"/>
        <v>0</v>
      </c>
      <c r="DA184" s="72"/>
    </row>
    <row r="185" spans="1:105" ht="12" customHeight="1" x14ac:dyDescent="0.25">
      <c r="A185" s="100" t="s">
        <v>105</v>
      </c>
      <c r="B185" s="310">
        <f t="shared" ref="B185:Y185" si="27">IF(B$70=0,0,B$70/B$34)</f>
        <v>0.80274814304395681</v>
      </c>
      <c r="C185" s="310">
        <f t="shared" si="27"/>
        <v>0.86189305862344834</v>
      </c>
      <c r="D185" s="310">
        <f t="shared" si="27"/>
        <v>0.85866333482119084</v>
      </c>
      <c r="E185" s="310">
        <f t="shared" si="27"/>
        <v>0.89542422841521352</v>
      </c>
      <c r="F185" s="310">
        <f t="shared" si="27"/>
        <v>0.88343390918163156</v>
      </c>
      <c r="G185" s="310">
        <f t="shared" si="27"/>
        <v>0.85578921250342688</v>
      </c>
      <c r="H185" s="310">
        <f t="shared" si="27"/>
        <v>0.87980335728981285</v>
      </c>
      <c r="I185" s="310">
        <f t="shared" si="27"/>
        <v>0.89700342922741216</v>
      </c>
      <c r="J185" s="310">
        <f t="shared" si="27"/>
        <v>0.89027726420277065</v>
      </c>
      <c r="K185" s="310">
        <f t="shared" si="27"/>
        <v>0.84046466300626876</v>
      </c>
      <c r="L185" s="310">
        <f t="shared" si="27"/>
        <v>0.90854946366356204</v>
      </c>
      <c r="M185" s="310">
        <f t="shared" si="27"/>
        <v>0.89965575766312444</v>
      </c>
      <c r="N185" s="310">
        <f t="shared" si="27"/>
        <v>0.8861377445265668</v>
      </c>
      <c r="O185" s="310">
        <f t="shared" si="27"/>
        <v>0.88126549853870551</v>
      </c>
      <c r="P185" s="310">
        <f t="shared" si="27"/>
        <v>0.89707339526762619</v>
      </c>
      <c r="Q185" s="310">
        <f t="shared" si="27"/>
        <v>0.88019742545254598</v>
      </c>
      <c r="R185" s="310">
        <f t="shared" si="27"/>
        <v>0.88163157163432904</v>
      </c>
      <c r="S185" s="310">
        <f t="shared" si="27"/>
        <v>0.87376162145687741</v>
      </c>
      <c r="T185" s="310">
        <f t="shared" si="27"/>
        <v>0.85416334894148982</v>
      </c>
      <c r="U185" s="310">
        <f t="shared" si="27"/>
        <v>0.87171247465089396</v>
      </c>
      <c r="V185" s="310">
        <f t="shared" si="27"/>
        <v>0.89458399358609775</v>
      </c>
      <c r="W185" s="310">
        <f t="shared" si="27"/>
        <v>0.86396910475314981</v>
      </c>
      <c r="X185" s="310">
        <f t="shared" si="27"/>
        <v>0.87164795228698255</v>
      </c>
      <c r="Y185" s="310">
        <f t="shared" si="27"/>
        <v>0.96124278156714993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8">SUM(B$188:B$193,B$197:B$198,B$200:B$202)</f>
        <v>1</v>
      </c>
      <c r="C187" s="232">
        <f t="shared" si="28"/>
        <v>1</v>
      </c>
      <c r="D187" s="232">
        <f t="shared" si="28"/>
        <v>1</v>
      </c>
      <c r="E187" s="232">
        <f t="shared" si="28"/>
        <v>1</v>
      </c>
      <c r="F187" s="232">
        <f t="shared" si="28"/>
        <v>0.99999999999999989</v>
      </c>
      <c r="G187" s="232">
        <f t="shared" si="28"/>
        <v>1.0000000000000002</v>
      </c>
      <c r="H187" s="232">
        <f t="shared" si="28"/>
        <v>1.0000000000000002</v>
      </c>
      <c r="I187" s="232">
        <f t="shared" si="28"/>
        <v>1</v>
      </c>
      <c r="J187" s="232">
        <f t="shared" si="28"/>
        <v>1</v>
      </c>
      <c r="K187" s="232">
        <f t="shared" si="28"/>
        <v>1</v>
      </c>
      <c r="L187" s="232">
        <f t="shared" si="28"/>
        <v>1.0000000000000002</v>
      </c>
      <c r="M187" s="232">
        <f t="shared" si="28"/>
        <v>0.99999999999999989</v>
      </c>
      <c r="N187" s="232">
        <f t="shared" si="28"/>
        <v>1.0000000000000002</v>
      </c>
      <c r="O187" s="232">
        <f t="shared" si="28"/>
        <v>1</v>
      </c>
      <c r="P187" s="232">
        <f t="shared" si="28"/>
        <v>1</v>
      </c>
      <c r="Q187" s="232">
        <f t="shared" si="28"/>
        <v>1</v>
      </c>
      <c r="R187" s="232">
        <f t="shared" si="28"/>
        <v>1</v>
      </c>
      <c r="S187" s="232">
        <f t="shared" si="28"/>
        <v>1</v>
      </c>
      <c r="T187" s="232">
        <f t="shared" si="28"/>
        <v>1.0000000000000002</v>
      </c>
      <c r="U187" s="232">
        <f t="shared" si="28"/>
        <v>1</v>
      </c>
      <c r="V187" s="232">
        <f t="shared" si="28"/>
        <v>0.99999999999999989</v>
      </c>
      <c r="W187" s="232">
        <f t="shared" si="28"/>
        <v>1</v>
      </c>
      <c r="X187" s="232">
        <f t="shared" si="28"/>
        <v>1</v>
      </c>
      <c r="Y187" s="232">
        <f t="shared" si="28"/>
        <v>1.0000000000000002</v>
      </c>
      <c r="DA187" s="95"/>
    </row>
    <row r="188" spans="1:105" ht="12" customHeight="1" x14ac:dyDescent="0.25">
      <c r="A188" s="55" t="s">
        <v>91</v>
      </c>
      <c r="B188" s="299">
        <f t="shared" ref="B188:Y188" si="29">IF(B$73=0,0,B$73/B$72)</f>
        <v>0</v>
      </c>
      <c r="C188" s="299">
        <f t="shared" si="29"/>
        <v>0</v>
      </c>
      <c r="D188" s="299">
        <f t="shared" si="29"/>
        <v>0</v>
      </c>
      <c r="E188" s="299">
        <f t="shared" si="29"/>
        <v>0</v>
      </c>
      <c r="F188" s="299">
        <f t="shared" si="29"/>
        <v>0</v>
      </c>
      <c r="G188" s="299">
        <f t="shared" si="29"/>
        <v>0</v>
      </c>
      <c r="H188" s="299">
        <f t="shared" si="29"/>
        <v>0</v>
      </c>
      <c r="I188" s="299">
        <f t="shared" si="29"/>
        <v>0</v>
      </c>
      <c r="J188" s="299">
        <f t="shared" si="29"/>
        <v>0</v>
      </c>
      <c r="K188" s="299">
        <f t="shared" si="29"/>
        <v>0</v>
      </c>
      <c r="L188" s="299">
        <f t="shared" si="29"/>
        <v>0</v>
      </c>
      <c r="M188" s="299">
        <f t="shared" si="29"/>
        <v>0</v>
      </c>
      <c r="N188" s="299">
        <f t="shared" si="29"/>
        <v>0</v>
      </c>
      <c r="O188" s="299">
        <f t="shared" si="29"/>
        <v>0</v>
      </c>
      <c r="P188" s="299">
        <f t="shared" si="29"/>
        <v>0</v>
      </c>
      <c r="Q188" s="299">
        <f t="shared" si="29"/>
        <v>0</v>
      </c>
      <c r="R188" s="299">
        <f t="shared" si="29"/>
        <v>0</v>
      </c>
      <c r="S188" s="299">
        <f t="shared" si="29"/>
        <v>0</v>
      </c>
      <c r="T188" s="299">
        <f t="shared" si="29"/>
        <v>0</v>
      </c>
      <c r="U188" s="299">
        <f t="shared" si="29"/>
        <v>0</v>
      </c>
      <c r="V188" s="299">
        <f t="shared" si="29"/>
        <v>0</v>
      </c>
      <c r="W188" s="299">
        <f t="shared" si="29"/>
        <v>0</v>
      </c>
      <c r="X188" s="299">
        <f t="shared" si="29"/>
        <v>0</v>
      </c>
      <c r="Y188" s="299">
        <f t="shared" si="29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30">IF(B$74=0,0,B$74/B$72)</f>
        <v>0</v>
      </c>
      <c r="C189" s="233">
        <f t="shared" si="30"/>
        <v>0</v>
      </c>
      <c r="D189" s="233">
        <f t="shared" si="30"/>
        <v>0</v>
      </c>
      <c r="E189" s="233">
        <f t="shared" si="30"/>
        <v>0</v>
      </c>
      <c r="F189" s="233">
        <f t="shared" si="30"/>
        <v>0</v>
      </c>
      <c r="G189" s="233">
        <f t="shared" si="30"/>
        <v>0</v>
      </c>
      <c r="H189" s="233">
        <f t="shared" si="30"/>
        <v>0</v>
      </c>
      <c r="I189" s="233">
        <f t="shared" si="30"/>
        <v>0</v>
      </c>
      <c r="J189" s="233">
        <f t="shared" si="30"/>
        <v>0</v>
      </c>
      <c r="K189" s="233">
        <f t="shared" si="30"/>
        <v>0</v>
      </c>
      <c r="L189" s="233">
        <f t="shared" si="30"/>
        <v>0</v>
      </c>
      <c r="M189" s="233">
        <f t="shared" si="30"/>
        <v>0</v>
      </c>
      <c r="N189" s="233">
        <f t="shared" si="30"/>
        <v>0</v>
      </c>
      <c r="O189" s="233">
        <f t="shared" si="30"/>
        <v>0</v>
      </c>
      <c r="P189" s="233">
        <f t="shared" si="30"/>
        <v>0</v>
      </c>
      <c r="Q189" s="233">
        <f t="shared" si="30"/>
        <v>0</v>
      </c>
      <c r="R189" s="233">
        <f t="shared" si="30"/>
        <v>0</v>
      </c>
      <c r="S189" s="233">
        <f t="shared" si="30"/>
        <v>0</v>
      </c>
      <c r="T189" s="233">
        <f t="shared" si="30"/>
        <v>0</v>
      </c>
      <c r="U189" s="233">
        <f t="shared" si="30"/>
        <v>0</v>
      </c>
      <c r="V189" s="233">
        <f t="shared" si="30"/>
        <v>0</v>
      </c>
      <c r="W189" s="233">
        <f t="shared" si="30"/>
        <v>0</v>
      </c>
      <c r="X189" s="233">
        <f t="shared" si="30"/>
        <v>0</v>
      </c>
      <c r="Y189" s="233">
        <f t="shared" si="30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31">IF(B$75=0,0,B$75/B$72)</f>
        <v>0</v>
      </c>
      <c r="C190" s="233">
        <f t="shared" si="31"/>
        <v>0</v>
      </c>
      <c r="D190" s="233">
        <f t="shared" si="31"/>
        <v>0</v>
      </c>
      <c r="E190" s="233">
        <f t="shared" si="31"/>
        <v>0</v>
      </c>
      <c r="F190" s="233">
        <f t="shared" si="31"/>
        <v>0</v>
      </c>
      <c r="G190" s="233">
        <f t="shared" si="31"/>
        <v>0</v>
      </c>
      <c r="H190" s="233">
        <f t="shared" si="31"/>
        <v>0</v>
      </c>
      <c r="I190" s="233">
        <f t="shared" si="31"/>
        <v>0</v>
      </c>
      <c r="J190" s="233">
        <f t="shared" si="31"/>
        <v>0</v>
      </c>
      <c r="K190" s="233">
        <f t="shared" si="31"/>
        <v>0</v>
      </c>
      <c r="L190" s="233">
        <f t="shared" si="31"/>
        <v>0</v>
      </c>
      <c r="M190" s="233">
        <f t="shared" si="31"/>
        <v>0</v>
      </c>
      <c r="N190" s="233">
        <f t="shared" si="31"/>
        <v>0</v>
      </c>
      <c r="O190" s="233">
        <f t="shared" si="31"/>
        <v>0</v>
      </c>
      <c r="P190" s="233">
        <f t="shared" si="31"/>
        <v>0</v>
      </c>
      <c r="Q190" s="233">
        <f t="shared" si="31"/>
        <v>0</v>
      </c>
      <c r="R190" s="233">
        <f t="shared" si="31"/>
        <v>0</v>
      </c>
      <c r="S190" s="233">
        <f t="shared" si="31"/>
        <v>0</v>
      </c>
      <c r="T190" s="233">
        <f t="shared" si="31"/>
        <v>0</v>
      </c>
      <c r="U190" s="233">
        <f t="shared" si="31"/>
        <v>0</v>
      </c>
      <c r="V190" s="233">
        <f t="shared" si="31"/>
        <v>0</v>
      </c>
      <c r="W190" s="233">
        <f t="shared" si="31"/>
        <v>0</v>
      </c>
      <c r="X190" s="233">
        <f t="shared" si="31"/>
        <v>0</v>
      </c>
      <c r="Y190" s="233">
        <f t="shared" si="31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32">IF(B$76=0,0,B$76/B$72)</f>
        <v>0</v>
      </c>
      <c r="C191" s="233">
        <f t="shared" si="32"/>
        <v>0</v>
      </c>
      <c r="D191" s="233">
        <f t="shared" si="32"/>
        <v>0</v>
      </c>
      <c r="E191" s="233">
        <f t="shared" si="32"/>
        <v>0</v>
      </c>
      <c r="F191" s="233">
        <f t="shared" si="32"/>
        <v>0</v>
      </c>
      <c r="G191" s="233">
        <f t="shared" si="32"/>
        <v>0</v>
      </c>
      <c r="H191" s="233">
        <f t="shared" si="32"/>
        <v>0</v>
      </c>
      <c r="I191" s="233">
        <f t="shared" si="32"/>
        <v>0</v>
      </c>
      <c r="J191" s="233">
        <f t="shared" si="32"/>
        <v>0</v>
      </c>
      <c r="K191" s="233">
        <f t="shared" si="32"/>
        <v>0</v>
      </c>
      <c r="L191" s="233">
        <f t="shared" si="32"/>
        <v>0</v>
      </c>
      <c r="M191" s="233">
        <f t="shared" si="32"/>
        <v>0</v>
      </c>
      <c r="N191" s="233">
        <f t="shared" si="32"/>
        <v>0</v>
      </c>
      <c r="O191" s="233">
        <f t="shared" si="32"/>
        <v>0</v>
      </c>
      <c r="P191" s="233">
        <f t="shared" si="32"/>
        <v>0</v>
      </c>
      <c r="Q191" s="233">
        <f t="shared" si="32"/>
        <v>0</v>
      </c>
      <c r="R191" s="233">
        <f t="shared" si="32"/>
        <v>0</v>
      </c>
      <c r="S191" s="233">
        <f t="shared" si="32"/>
        <v>0</v>
      </c>
      <c r="T191" s="233">
        <f t="shared" si="32"/>
        <v>0</v>
      </c>
      <c r="U191" s="233">
        <f t="shared" si="32"/>
        <v>0</v>
      </c>
      <c r="V191" s="233">
        <f t="shared" si="32"/>
        <v>0</v>
      </c>
      <c r="W191" s="233">
        <f t="shared" si="32"/>
        <v>0</v>
      </c>
      <c r="X191" s="233">
        <f t="shared" si="32"/>
        <v>0</v>
      </c>
      <c r="Y191" s="233">
        <f t="shared" si="32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3">IF(B$77=0,0,B$77/B$72)</f>
        <v>1.7987193668576485E-3</v>
      </c>
      <c r="C192" s="300">
        <f t="shared" si="33"/>
        <v>2.0593137474442707E-3</v>
      </c>
      <c r="D192" s="300">
        <f t="shared" si="33"/>
        <v>1.7966456834550486E-3</v>
      </c>
      <c r="E192" s="300">
        <f t="shared" si="33"/>
        <v>1.8594667476636601E-3</v>
      </c>
      <c r="F192" s="300">
        <f t="shared" si="33"/>
        <v>1.8678232963977089E-3</v>
      </c>
      <c r="G192" s="300">
        <f t="shared" si="33"/>
        <v>1.9402746849407069E-3</v>
      </c>
      <c r="H192" s="300">
        <f t="shared" si="33"/>
        <v>1.8780069361267909E-3</v>
      </c>
      <c r="I192" s="300">
        <f t="shared" si="33"/>
        <v>1.7983772619555392E-3</v>
      </c>
      <c r="J192" s="300">
        <f t="shared" si="33"/>
        <v>1.9008488068024217E-3</v>
      </c>
      <c r="K192" s="300">
        <f t="shared" si="33"/>
        <v>2.2306965241480751E-3</v>
      </c>
      <c r="L192" s="300">
        <f t="shared" si="33"/>
        <v>1.9542653576723229E-3</v>
      </c>
      <c r="M192" s="300">
        <f t="shared" si="33"/>
        <v>2.1933898828746575E-3</v>
      </c>
      <c r="N192" s="300">
        <f t="shared" si="33"/>
        <v>2.2408073915215795E-3</v>
      </c>
      <c r="O192" s="300">
        <f t="shared" si="33"/>
        <v>2.166322190297487E-3</v>
      </c>
      <c r="P192" s="300">
        <f t="shared" si="33"/>
        <v>2.1540561282030551E-3</v>
      </c>
      <c r="Q192" s="300">
        <f t="shared" si="33"/>
        <v>2.2155270641186289E-3</v>
      </c>
      <c r="R192" s="300">
        <f t="shared" si="33"/>
        <v>2.2348885384119712E-3</v>
      </c>
      <c r="S192" s="300">
        <f t="shared" si="33"/>
        <v>2.2216952931372914E-3</v>
      </c>
      <c r="T192" s="300">
        <f t="shared" si="33"/>
        <v>2.3673410726201874E-3</v>
      </c>
      <c r="U192" s="300">
        <f t="shared" si="33"/>
        <v>2.3753848965968566E-3</v>
      </c>
      <c r="V192" s="300">
        <f t="shared" si="33"/>
        <v>2.3831977504202035E-3</v>
      </c>
      <c r="W192" s="300">
        <f t="shared" si="33"/>
        <v>2.4308563046057672E-3</v>
      </c>
      <c r="X192" s="300">
        <f t="shared" si="33"/>
        <v>2.3506491923801515E-3</v>
      </c>
      <c r="Y192" s="300">
        <f t="shared" si="33"/>
        <v>2.0035480549356007E-3</v>
      </c>
      <c r="DA192" s="68"/>
    </row>
    <row r="193" spans="1:105" ht="12" customHeight="1" x14ac:dyDescent="0.25">
      <c r="A193" s="174" t="s">
        <v>558</v>
      </c>
      <c r="B193" s="301">
        <f t="shared" ref="B193:Y193" si="34">IF(B$83=0,0,B$83/B$72)</f>
        <v>0.22248765612112562</v>
      </c>
      <c r="C193" s="301">
        <f t="shared" si="34"/>
        <v>0.20709080443692382</v>
      </c>
      <c r="D193" s="301">
        <f t="shared" si="34"/>
        <v>0.18053285360158283</v>
      </c>
      <c r="E193" s="301">
        <f t="shared" si="34"/>
        <v>0.19093528675496166</v>
      </c>
      <c r="F193" s="301">
        <f t="shared" si="34"/>
        <v>0.19204603850102167</v>
      </c>
      <c r="G193" s="301">
        <f t="shared" si="34"/>
        <v>0.19931676891462724</v>
      </c>
      <c r="H193" s="301">
        <f t="shared" si="34"/>
        <v>0.19420984785108836</v>
      </c>
      <c r="I193" s="301">
        <f t="shared" si="34"/>
        <v>0.18757592986284563</v>
      </c>
      <c r="J193" s="301">
        <f t="shared" si="34"/>
        <v>0.19477954644373138</v>
      </c>
      <c r="K193" s="301">
        <f t="shared" si="34"/>
        <v>0.21160865128342743</v>
      </c>
      <c r="L193" s="301">
        <f t="shared" si="34"/>
        <v>0.18458827631413546</v>
      </c>
      <c r="M193" s="301">
        <f t="shared" si="34"/>
        <v>0.19797255300264896</v>
      </c>
      <c r="N193" s="301">
        <f t="shared" si="34"/>
        <v>0.20078566296562961</v>
      </c>
      <c r="O193" s="301">
        <f t="shared" si="34"/>
        <v>0.19649213469851193</v>
      </c>
      <c r="P193" s="301">
        <f t="shared" si="34"/>
        <v>0.19175566695333385</v>
      </c>
      <c r="Q193" s="301">
        <f t="shared" si="34"/>
        <v>0.19522886861657027</v>
      </c>
      <c r="R193" s="301">
        <f t="shared" si="34"/>
        <v>0.19704806133553884</v>
      </c>
      <c r="S193" s="301">
        <f t="shared" si="34"/>
        <v>0.19569566834669716</v>
      </c>
      <c r="T193" s="301">
        <f t="shared" si="34"/>
        <v>0.20791037879657345</v>
      </c>
      <c r="U193" s="301">
        <f t="shared" si="34"/>
        <v>0.20852272035564692</v>
      </c>
      <c r="V193" s="301">
        <f t="shared" si="34"/>
        <v>0.20740478856890115</v>
      </c>
      <c r="W193" s="301">
        <f t="shared" si="34"/>
        <v>0.21147623132524615</v>
      </c>
      <c r="X193" s="301">
        <f t="shared" si="34"/>
        <v>0.20511091141318263</v>
      </c>
      <c r="Y193" s="301">
        <f t="shared" si="34"/>
        <v>0.17531052614300541</v>
      </c>
      <c r="DA193" s="178"/>
    </row>
    <row r="194" spans="1:105" ht="12" customHeight="1" x14ac:dyDescent="0.25">
      <c r="A194" s="62" t="s">
        <v>560</v>
      </c>
      <c r="B194" s="302">
        <f t="shared" ref="B194:Y194" si="35">IF(B$84=0,0,B$84/B$72)</f>
        <v>0.22248765612112562</v>
      </c>
      <c r="C194" s="302">
        <f t="shared" si="35"/>
        <v>0.20709080443692382</v>
      </c>
      <c r="D194" s="302">
        <f t="shared" si="35"/>
        <v>0.18053285360158283</v>
      </c>
      <c r="E194" s="302">
        <f t="shared" si="35"/>
        <v>0.19093528675496166</v>
      </c>
      <c r="F194" s="302">
        <f t="shared" si="35"/>
        <v>0.19204603850102167</v>
      </c>
      <c r="G194" s="302">
        <f t="shared" si="35"/>
        <v>0.19931676891462724</v>
      </c>
      <c r="H194" s="302">
        <f t="shared" si="35"/>
        <v>0.19420984785108836</v>
      </c>
      <c r="I194" s="302">
        <f t="shared" si="35"/>
        <v>0.18757592986284563</v>
      </c>
      <c r="J194" s="302">
        <f t="shared" si="35"/>
        <v>0.19477954644373138</v>
      </c>
      <c r="K194" s="302">
        <f t="shared" si="35"/>
        <v>0.21160865128342743</v>
      </c>
      <c r="L194" s="302">
        <f t="shared" si="35"/>
        <v>0.18458827631413546</v>
      </c>
      <c r="M194" s="302">
        <f t="shared" si="35"/>
        <v>0.19797255300264896</v>
      </c>
      <c r="N194" s="302">
        <f t="shared" si="35"/>
        <v>0.20078566296562961</v>
      </c>
      <c r="O194" s="302">
        <f t="shared" si="35"/>
        <v>0.19649213469851193</v>
      </c>
      <c r="P194" s="302">
        <f t="shared" si="35"/>
        <v>0.19175566695333385</v>
      </c>
      <c r="Q194" s="302">
        <f t="shared" si="35"/>
        <v>0.19522886861657027</v>
      </c>
      <c r="R194" s="302">
        <f t="shared" si="35"/>
        <v>0.19704806133553884</v>
      </c>
      <c r="S194" s="302">
        <f t="shared" si="35"/>
        <v>0.19569566834669716</v>
      </c>
      <c r="T194" s="302">
        <f t="shared" si="35"/>
        <v>0.20791037879657345</v>
      </c>
      <c r="U194" s="302">
        <f t="shared" si="35"/>
        <v>0.20852272035564692</v>
      </c>
      <c r="V194" s="302">
        <f t="shared" si="35"/>
        <v>0.20740478856890115</v>
      </c>
      <c r="W194" s="302">
        <f t="shared" si="35"/>
        <v>0.21147623132524615</v>
      </c>
      <c r="X194" s="302">
        <f t="shared" si="35"/>
        <v>0.20511091141318263</v>
      </c>
      <c r="Y194" s="302">
        <f t="shared" si="35"/>
        <v>0.17531052614300541</v>
      </c>
      <c r="DA194" s="72"/>
    </row>
    <row r="195" spans="1:105" ht="12" customHeight="1" x14ac:dyDescent="0.25">
      <c r="A195" s="62" t="s">
        <v>566</v>
      </c>
      <c r="B195" s="302">
        <f t="shared" ref="B195:Y195" si="36">IF(B$89=0,0,B$89/B$72)</f>
        <v>0</v>
      </c>
      <c r="C195" s="302">
        <f t="shared" si="36"/>
        <v>0</v>
      </c>
      <c r="D195" s="302">
        <f t="shared" si="36"/>
        <v>0</v>
      </c>
      <c r="E195" s="302">
        <f t="shared" si="36"/>
        <v>0</v>
      </c>
      <c r="F195" s="302">
        <f t="shared" si="36"/>
        <v>0</v>
      </c>
      <c r="G195" s="302">
        <f t="shared" si="36"/>
        <v>0</v>
      </c>
      <c r="H195" s="302">
        <f t="shared" si="36"/>
        <v>0</v>
      </c>
      <c r="I195" s="302">
        <f t="shared" si="36"/>
        <v>0</v>
      </c>
      <c r="J195" s="302">
        <f t="shared" si="36"/>
        <v>0</v>
      </c>
      <c r="K195" s="302">
        <f t="shared" si="36"/>
        <v>0</v>
      </c>
      <c r="L195" s="302">
        <f t="shared" si="36"/>
        <v>0</v>
      </c>
      <c r="M195" s="302">
        <f t="shared" si="36"/>
        <v>0</v>
      </c>
      <c r="N195" s="302">
        <f t="shared" si="36"/>
        <v>0</v>
      </c>
      <c r="O195" s="302">
        <f t="shared" si="36"/>
        <v>0</v>
      </c>
      <c r="P195" s="302">
        <f t="shared" si="36"/>
        <v>0</v>
      </c>
      <c r="Q195" s="302">
        <f t="shared" si="36"/>
        <v>0</v>
      </c>
      <c r="R195" s="302">
        <f t="shared" si="36"/>
        <v>0</v>
      </c>
      <c r="S195" s="302">
        <f t="shared" si="36"/>
        <v>0</v>
      </c>
      <c r="T195" s="302">
        <f t="shared" si="36"/>
        <v>0</v>
      </c>
      <c r="U195" s="302">
        <f t="shared" si="36"/>
        <v>0</v>
      </c>
      <c r="V195" s="302">
        <f t="shared" si="36"/>
        <v>0</v>
      </c>
      <c r="W195" s="302">
        <f t="shared" si="36"/>
        <v>0</v>
      </c>
      <c r="X195" s="302">
        <f t="shared" si="36"/>
        <v>0</v>
      </c>
      <c r="Y195" s="302">
        <f t="shared" si="36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7">IF(B$90=0,0,B$90/B$72)</f>
        <v>0.42671579818989774</v>
      </c>
      <c r="C196" s="301">
        <f t="shared" si="37"/>
        <v>0.39718571112538759</v>
      </c>
      <c r="D196" s="301">
        <f t="shared" si="37"/>
        <v>0.3462494147637552</v>
      </c>
      <c r="E196" s="301">
        <f t="shared" si="37"/>
        <v>0.36620055562050668</v>
      </c>
      <c r="F196" s="301">
        <f t="shared" si="37"/>
        <v>0.36833089995589241</v>
      </c>
      <c r="G196" s="301">
        <f t="shared" si="37"/>
        <v>0.38227565350292159</v>
      </c>
      <c r="H196" s="301">
        <f t="shared" si="37"/>
        <v>0.37248093528837745</v>
      </c>
      <c r="I196" s="301">
        <f t="shared" si="37"/>
        <v>0.35975754353338407</v>
      </c>
      <c r="J196" s="301">
        <f t="shared" si="37"/>
        <v>0.37357357743278019</v>
      </c>
      <c r="K196" s="301">
        <f t="shared" si="37"/>
        <v>0.405850626100068</v>
      </c>
      <c r="L196" s="301">
        <f t="shared" si="37"/>
        <v>0.35402743251968061</v>
      </c>
      <c r="M196" s="301">
        <f t="shared" si="37"/>
        <v>0.37969754118954829</v>
      </c>
      <c r="N196" s="301">
        <f t="shared" si="37"/>
        <v>0.38509288978630712</v>
      </c>
      <c r="O196" s="301">
        <f t="shared" si="37"/>
        <v>0.37685820219286781</v>
      </c>
      <c r="P196" s="301">
        <f t="shared" si="37"/>
        <v>0.36777398759093954</v>
      </c>
      <c r="Q196" s="301">
        <f t="shared" si="37"/>
        <v>0.37443534600443951</v>
      </c>
      <c r="R196" s="301">
        <f t="shared" si="37"/>
        <v>0.37792443068747178</v>
      </c>
      <c r="S196" s="301">
        <f t="shared" si="37"/>
        <v>0.37533063531131006</v>
      </c>
      <c r="T196" s="301">
        <f t="shared" si="37"/>
        <v>0.39875759755338519</v>
      </c>
      <c r="U196" s="301">
        <f t="shared" si="37"/>
        <v>0.39993202593157201</v>
      </c>
      <c r="V196" s="301">
        <f t="shared" si="37"/>
        <v>0.39778791077920905</v>
      </c>
      <c r="W196" s="301">
        <f t="shared" si="37"/>
        <v>0.40559665386117305</v>
      </c>
      <c r="X196" s="301">
        <f t="shared" si="37"/>
        <v>0.3933884144722356</v>
      </c>
      <c r="Y196" s="301">
        <f t="shared" si="37"/>
        <v>0.3362333551371362</v>
      </c>
      <c r="DA196" s="178"/>
    </row>
    <row r="197" spans="1:105" ht="12" customHeight="1" x14ac:dyDescent="0.25">
      <c r="A197" s="62" t="s">
        <v>519</v>
      </c>
      <c r="B197" s="302">
        <f t="shared" ref="B197:Y197" si="38">IF(B$91=0,0,B$91/B$72)</f>
        <v>0.42671579818989774</v>
      </c>
      <c r="C197" s="302">
        <f t="shared" si="38"/>
        <v>0.39718571112538759</v>
      </c>
      <c r="D197" s="302">
        <f t="shared" si="38"/>
        <v>0.3462494147637552</v>
      </c>
      <c r="E197" s="302">
        <f t="shared" si="38"/>
        <v>0.36620055562050668</v>
      </c>
      <c r="F197" s="302">
        <f t="shared" si="38"/>
        <v>0.36833089995589241</v>
      </c>
      <c r="G197" s="302">
        <f t="shared" si="38"/>
        <v>0.38227565350292159</v>
      </c>
      <c r="H197" s="302">
        <f t="shared" si="38"/>
        <v>0.37248093528837745</v>
      </c>
      <c r="I197" s="302">
        <f t="shared" si="38"/>
        <v>0.35975754353338407</v>
      </c>
      <c r="J197" s="302">
        <f t="shared" si="38"/>
        <v>0.37357357743278019</v>
      </c>
      <c r="K197" s="302">
        <f t="shared" si="38"/>
        <v>0.405850626100068</v>
      </c>
      <c r="L197" s="302">
        <f t="shared" si="38"/>
        <v>0.35402743251968061</v>
      </c>
      <c r="M197" s="302">
        <f t="shared" si="38"/>
        <v>0.37969754118954829</v>
      </c>
      <c r="N197" s="302">
        <f t="shared" si="38"/>
        <v>0.38509288978630712</v>
      </c>
      <c r="O197" s="302">
        <f t="shared" si="38"/>
        <v>0.37685820219286781</v>
      </c>
      <c r="P197" s="302">
        <f t="shared" si="38"/>
        <v>0.36777398759093954</v>
      </c>
      <c r="Q197" s="302">
        <f t="shared" si="38"/>
        <v>0.37443534600443951</v>
      </c>
      <c r="R197" s="302">
        <f t="shared" si="38"/>
        <v>0.37792443068747178</v>
      </c>
      <c r="S197" s="302">
        <f t="shared" si="38"/>
        <v>0.37533063531131006</v>
      </c>
      <c r="T197" s="302">
        <f t="shared" si="38"/>
        <v>0.39875759755338519</v>
      </c>
      <c r="U197" s="302">
        <f t="shared" si="38"/>
        <v>0.39993202593157201</v>
      </c>
      <c r="V197" s="302">
        <f t="shared" si="38"/>
        <v>0.39778791077920905</v>
      </c>
      <c r="W197" s="302">
        <f t="shared" si="38"/>
        <v>0.40559665386117305</v>
      </c>
      <c r="X197" s="302">
        <f t="shared" si="38"/>
        <v>0.3933884144722356</v>
      </c>
      <c r="Y197" s="302">
        <f t="shared" si="38"/>
        <v>0.3362333551371362</v>
      </c>
      <c r="DA197" s="72"/>
    </row>
    <row r="198" spans="1:105" ht="12" customHeight="1" x14ac:dyDescent="0.25">
      <c r="A198" s="62" t="s">
        <v>525</v>
      </c>
      <c r="B198" s="302">
        <f t="shared" ref="B198:Y198" si="39">IF(B$96=0,0,B$96/B$72)</f>
        <v>0</v>
      </c>
      <c r="C198" s="302">
        <f t="shared" si="39"/>
        <v>0</v>
      </c>
      <c r="D198" s="302">
        <f t="shared" si="39"/>
        <v>0</v>
      </c>
      <c r="E198" s="302">
        <f t="shared" si="39"/>
        <v>0</v>
      </c>
      <c r="F198" s="302">
        <f t="shared" si="39"/>
        <v>0</v>
      </c>
      <c r="G198" s="302">
        <f t="shared" si="39"/>
        <v>0</v>
      </c>
      <c r="H198" s="302">
        <f t="shared" si="39"/>
        <v>0</v>
      </c>
      <c r="I198" s="302">
        <f t="shared" si="39"/>
        <v>0</v>
      </c>
      <c r="J198" s="302">
        <f t="shared" si="39"/>
        <v>0</v>
      </c>
      <c r="K198" s="302">
        <f t="shared" si="39"/>
        <v>0</v>
      </c>
      <c r="L198" s="302">
        <f t="shared" si="39"/>
        <v>0</v>
      </c>
      <c r="M198" s="302">
        <f t="shared" si="39"/>
        <v>0</v>
      </c>
      <c r="N198" s="302">
        <f t="shared" si="39"/>
        <v>0</v>
      </c>
      <c r="O198" s="302">
        <f t="shared" si="39"/>
        <v>0</v>
      </c>
      <c r="P198" s="302">
        <f t="shared" si="39"/>
        <v>0</v>
      </c>
      <c r="Q198" s="302">
        <f t="shared" si="39"/>
        <v>0</v>
      </c>
      <c r="R198" s="302">
        <f t="shared" si="39"/>
        <v>0</v>
      </c>
      <c r="S198" s="302">
        <f t="shared" si="39"/>
        <v>0</v>
      </c>
      <c r="T198" s="302">
        <f t="shared" si="39"/>
        <v>0</v>
      </c>
      <c r="U198" s="302">
        <f t="shared" si="39"/>
        <v>0</v>
      </c>
      <c r="V198" s="302">
        <f t="shared" si="39"/>
        <v>0</v>
      </c>
      <c r="W198" s="302">
        <f t="shared" si="39"/>
        <v>0</v>
      </c>
      <c r="X198" s="302">
        <f t="shared" si="39"/>
        <v>0</v>
      </c>
      <c r="Y198" s="302">
        <f t="shared" si="39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40">IF(B$97=0,0,B$97/B$72)</f>
        <v>0.34899782632211906</v>
      </c>
      <c r="C199" s="301">
        <f t="shared" si="40"/>
        <v>0.3936641706902444</v>
      </c>
      <c r="D199" s="301">
        <f t="shared" si="40"/>
        <v>0.47142108595120696</v>
      </c>
      <c r="E199" s="301">
        <f t="shared" si="40"/>
        <v>0.44100469087686794</v>
      </c>
      <c r="F199" s="301">
        <f t="shared" si="40"/>
        <v>0.43775523824668816</v>
      </c>
      <c r="G199" s="301">
        <f t="shared" si="40"/>
        <v>0.41646730289751066</v>
      </c>
      <c r="H199" s="301">
        <f t="shared" si="40"/>
        <v>0.43143120992440753</v>
      </c>
      <c r="I199" s="301">
        <f t="shared" si="40"/>
        <v>0.45086814934181474</v>
      </c>
      <c r="J199" s="301">
        <f t="shared" si="40"/>
        <v>0.4297460273166861</v>
      </c>
      <c r="K199" s="301">
        <f t="shared" si="40"/>
        <v>0.38031002609235653</v>
      </c>
      <c r="L199" s="301">
        <f t="shared" si="40"/>
        <v>0.45943002580851183</v>
      </c>
      <c r="M199" s="301">
        <f t="shared" si="40"/>
        <v>0.42013651592492796</v>
      </c>
      <c r="N199" s="301">
        <f t="shared" si="40"/>
        <v>0.41188063985654183</v>
      </c>
      <c r="O199" s="301">
        <f t="shared" si="40"/>
        <v>0.42448334091832285</v>
      </c>
      <c r="P199" s="301">
        <f t="shared" si="40"/>
        <v>0.43831628932752359</v>
      </c>
      <c r="Q199" s="301">
        <f t="shared" si="40"/>
        <v>0.4281202583148716</v>
      </c>
      <c r="R199" s="301">
        <f t="shared" si="40"/>
        <v>0.42279261943857738</v>
      </c>
      <c r="S199" s="301">
        <f t="shared" si="40"/>
        <v>0.4267520010488553</v>
      </c>
      <c r="T199" s="301">
        <f t="shared" si="40"/>
        <v>0.39096468257742134</v>
      </c>
      <c r="U199" s="301">
        <f t="shared" si="40"/>
        <v>0.38916986881618409</v>
      </c>
      <c r="V199" s="301">
        <f t="shared" si="40"/>
        <v>0.3924241029014694</v>
      </c>
      <c r="W199" s="301">
        <f t="shared" si="40"/>
        <v>0.380496258508975</v>
      </c>
      <c r="X199" s="301">
        <f t="shared" si="40"/>
        <v>0.39915002492220181</v>
      </c>
      <c r="Y199" s="301">
        <f t="shared" si="40"/>
        <v>0.48645257066492287</v>
      </c>
      <c r="DA199" s="178"/>
    </row>
    <row r="200" spans="1:105" ht="12" customHeight="1" x14ac:dyDescent="0.25">
      <c r="A200" s="62" t="s">
        <v>528</v>
      </c>
      <c r="B200" s="302">
        <f t="shared" ref="B200:Y200" si="41">IF(B$98=0,0,B$98/B$72)</f>
        <v>9.1843558770893938E-2</v>
      </c>
      <c r="C200" s="302">
        <f t="shared" si="41"/>
        <v>7.9615883468518597E-2</v>
      </c>
      <c r="D200" s="302">
        <f t="shared" si="41"/>
        <v>7.096094209997876E-2</v>
      </c>
      <c r="E200" s="302">
        <f t="shared" si="41"/>
        <v>7.1484809747504915E-2</v>
      </c>
      <c r="F200" s="302">
        <f t="shared" si="41"/>
        <v>7.2764850189317318E-2</v>
      </c>
      <c r="G200" s="302">
        <f t="shared" si="41"/>
        <v>7.9413049456270271E-2</v>
      </c>
      <c r="H200" s="302">
        <f t="shared" si="41"/>
        <v>7.2498064667387146E-2</v>
      </c>
      <c r="I200" s="302">
        <f t="shared" si="41"/>
        <v>6.9571149472527627E-2</v>
      </c>
      <c r="J200" s="302">
        <f t="shared" si="41"/>
        <v>7.4037857752648262E-2</v>
      </c>
      <c r="K200" s="302">
        <f t="shared" si="41"/>
        <v>8.6183893376812565E-2</v>
      </c>
      <c r="L200" s="302">
        <f t="shared" si="41"/>
        <v>7.4745338500580433E-2</v>
      </c>
      <c r="M200" s="302">
        <f t="shared" si="41"/>
        <v>8.3754830261710239E-2</v>
      </c>
      <c r="N200" s="302">
        <f t="shared" si="41"/>
        <v>8.5526414697477737E-2</v>
      </c>
      <c r="O200" s="302">
        <f t="shared" si="41"/>
        <v>8.2665168447355261E-2</v>
      </c>
      <c r="P200" s="302">
        <f t="shared" si="41"/>
        <v>8.1493286313433375E-2</v>
      </c>
      <c r="Q200" s="302">
        <f t="shared" si="41"/>
        <v>8.3915598098251901E-2</v>
      </c>
      <c r="R200" s="302">
        <f t="shared" si="41"/>
        <v>8.4704483902538583E-2</v>
      </c>
      <c r="S200" s="302">
        <f t="shared" si="41"/>
        <v>8.3915757346433251E-2</v>
      </c>
      <c r="T200" s="302">
        <f t="shared" si="41"/>
        <v>8.9729873858052103E-2</v>
      </c>
      <c r="U200" s="302">
        <f t="shared" si="41"/>
        <v>9.1162461809445178E-2</v>
      </c>
      <c r="V200" s="302">
        <f t="shared" si="41"/>
        <v>9.2320326153396873E-2</v>
      </c>
      <c r="W200" s="302">
        <f t="shared" si="41"/>
        <v>9.4086201764609981E-2</v>
      </c>
      <c r="X200" s="302">
        <f t="shared" si="41"/>
        <v>9.0318635276031026E-2</v>
      </c>
      <c r="Y200" s="302">
        <f t="shared" si="41"/>
        <v>7.259752223288414E-2</v>
      </c>
      <c r="DA200" s="72"/>
    </row>
    <row r="201" spans="1:105" ht="12" customHeight="1" x14ac:dyDescent="0.25">
      <c r="A201" s="62" t="s">
        <v>533</v>
      </c>
      <c r="B201" s="302">
        <f t="shared" ref="B201:Y201" si="42">IF(B$102=0,0,B$102/B$72)</f>
        <v>0.25715426755122511</v>
      </c>
      <c r="C201" s="302">
        <f t="shared" si="42"/>
        <v>0.31404828722172579</v>
      </c>
      <c r="D201" s="302">
        <f t="shared" si="42"/>
        <v>0.40046014385122819</v>
      </c>
      <c r="E201" s="302">
        <f t="shared" si="42"/>
        <v>0.36951988112936301</v>
      </c>
      <c r="F201" s="302">
        <f t="shared" si="42"/>
        <v>0.36499038805737083</v>
      </c>
      <c r="G201" s="302">
        <f t="shared" si="42"/>
        <v>0.3370542534412404</v>
      </c>
      <c r="H201" s="302">
        <f t="shared" si="42"/>
        <v>0.35893314525702041</v>
      </c>
      <c r="I201" s="302">
        <f t="shared" si="42"/>
        <v>0.38129699986928711</v>
      </c>
      <c r="J201" s="302">
        <f t="shared" si="42"/>
        <v>0.35570816956403783</v>
      </c>
      <c r="K201" s="302">
        <f t="shared" si="42"/>
        <v>0.294126132715544</v>
      </c>
      <c r="L201" s="302">
        <f t="shared" si="42"/>
        <v>0.38468468730793137</v>
      </c>
      <c r="M201" s="302">
        <f t="shared" si="42"/>
        <v>0.33638168566321769</v>
      </c>
      <c r="N201" s="302">
        <f t="shared" si="42"/>
        <v>0.32635422515906404</v>
      </c>
      <c r="O201" s="302">
        <f t="shared" si="42"/>
        <v>0.34181817247096757</v>
      </c>
      <c r="P201" s="302">
        <f t="shared" si="42"/>
        <v>0.35682300301409026</v>
      </c>
      <c r="Q201" s="302">
        <f t="shared" si="42"/>
        <v>0.34420466021661972</v>
      </c>
      <c r="R201" s="302">
        <f t="shared" si="42"/>
        <v>0.33808813553603884</v>
      </c>
      <c r="S201" s="302">
        <f t="shared" si="42"/>
        <v>0.34283624370242211</v>
      </c>
      <c r="T201" s="302">
        <f t="shared" si="42"/>
        <v>0.30123480871936925</v>
      </c>
      <c r="U201" s="302">
        <f t="shared" si="42"/>
        <v>0.29800740700673894</v>
      </c>
      <c r="V201" s="302">
        <f t="shared" si="42"/>
        <v>0.30010377674807254</v>
      </c>
      <c r="W201" s="302">
        <f t="shared" si="42"/>
        <v>0.28641005674436498</v>
      </c>
      <c r="X201" s="302">
        <f t="shared" si="42"/>
        <v>0.30883138964617074</v>
      </c>
      <c r="Y201" s="302">
        <f t="shared" si="42"/>
        <v>0.41385504843203874</v>
      </c>
      <c r="DA201" s="72"/>
    </row>
    <row r="202" spans="1:105" ht="12" customHeight="1" x14ac:dyDescent="0.25">
      <c r="A202" s="63" t="s">
        <v>545</v>
      </c>
      <c r="B202" s="303">
        <f t="shared" ref="B202:Y202" si="43">IF(B$113=0,0,B$113/B$72)</f>
        <v>0</v>
      </c>
      <c r="C202" s="303">
        <f t="shared" si="43"/>
        <v>0</v>
      </c>
      <c r="D202" s="303">
        <f t="shared" si="43"/>
        <v>0</v>
      </c>
      <c r="E202" s="303">
        <f t="shared" si="43"/>
        <v>0</v>
      </c>
      <c r="F202" s="303">
        <f t="shared" si="43"/>
        <v>0</v>
      </c>
      <c r="G202" s="303">
        <f t="shared" si="43"/>
        <v>0</v>
      </c>
      <c r="H202" s="303">
        <f t="shared" si="43"/>
        <v>0</v>
      </c>
      <c r="I202" s="303">
        <f t="shared" si="43"/>
        <v>0</v>
      </c>
      <c r="J202" s="303">
        <f t="shared" si="43"/>
        <v>0</v>
      </c>
      <c r="K202" s="303">
        <f t="shared" si="43"/>
        <v>0</v>
      </c>
      <c r="L202" s="303">
        <f t="shared" si="43"/>
        <v>0</v>
      </c>
      <c r="M202" s="303">
        <f t="shared" si="43"/>
        <v>0</v>
      </c>
      <c r="N202" s="303">
        <f t="shared" si="43"/>
        <v>0</v>
      </c>
      <c r="O202" s="303">
        <f t="shared" si="43"/>
        <v>0</v>
      </c>
      <c r="P202" s="303">
        <f t="shared" si="43"/>
        <v>0</v>
      </c>
      <c r="Q202" s="303">
        <f t="shared" si="43"/>
        <v>0</v>
      </c>
      <c r="R202" s="303">
        <f t="shared" si="43"/>
        <v>0</v>
      </c>
      <c r="S202" s="303">
        <f t="shared" si="43"/>
        <v>0</v>
      </c>
      <c r="T202" s="303">
        <f t="shared" si="43"/>
        <v>0</v>
      </c>
      <c r="U202" s="303">
        <f t="shared" si="43"/>
        <v>0</v>
      </c>
      <c r="V202" s="303">
        <f t="shared" si="43"/>
        <v>0</v>
      </c>
      <c r="W202" s="303">
        <f t="shared" si="43"/>
        <v>0</v>
      </c>
      <c r="X202" s="303">
        <f t="shared" si="43"/>
        <v>0</v>
      </c>
      <c r="Y202" s="303">
        <f t="shared" si="43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4">SUM(B$205:B$210,B$214:B$215,B$217:B$219,B220)</f>
        <v>1.0000000000000002</v>
      </c>
      <c r="C204" s="232">
        <f t="shared" si="44"/>
        <v>1</v>
      </c>
      <c r="D204" s="232">
        <f t="shared" si="44"/>
        <v>0.99999999999999989</v>
      </c>
      <c r="E204" s="232">
        <f t="shared" si="44"/>
        <v>1.0000000000000002</v>
      </c>
      <c r="F204" s="232">
        <f t="shared" si="44"/>
        <v>1.0000000000000002</v>
      </c>
      <c r="G204" s="232">
        <f t="shared" si="44"/>
        <v>1</v>
      </c>
      <c r="H204" s="232">
        <f t="shared" si="44"/>
        <v>1</v>
      </c>
      <c r="I204" s="232">
        <f t="shared" si="44"/>
        <v>1</v>
      </c>
      <c r="J204" s="232">
        <f t="shared" si="44"/>
        <v>1</v>
      </c>
      <c r="K204" s="232">
        <f t="shared" si="44"/>
        <v>1</v>
      </c>
      <c r="L204" s="232">
        <f t="shared" si="44"/>
        <v>0.99999999999999989</v>
      </c>
      <c r="M204" s="232">
        <f t="shared" si="44"/>
        <v>1</v>
      </c>
      <c r="N204" s="232">
        <f t="shared" si="44"/>
        <v>1</v>
      </c>
      <c r="O204" s="232">
        <f t="shared" si="44"/>
        <v>0.99999999999999989</v>
      </c>
      <c r="P204" s="232">
        <f t="shared" si="44"/>
        <v>1.0000000000000002</v>
      </c>
      <c r="Q204" s="232">
        <f t="shared" si="44"/>
        <v>0.99999999999999989</v>
      </c>
      <c r="R204" s="232">
        <f t="shared" si="44"/>
        <v>0.99999999999999989</v>
      </c>
      <c r="S204" s="232">
        <f t="shared" si="44"/>
        <v>0.99999999999999989</v>
      </c>
      <c r="T204" s="232">
        <f t="shared" si="44"/>
        <v>1</v>
      </c>
      <c r="U204" s="232">
        <f t="shared" si="44"/>
        <v>1.0000000000000002</v>
      </c>
      <c r="V204" s="232">
        <f t="shared" si="44"/>
        <v>1</v>
      </c>
      <c r="W204" s="232">
        <f t="shared" si="44"/>
        <v>1</v>
      </c>
      <c r="X204" s="232">
        <f t="shared" si="44"/>
        <v>1</v>
      </c>
      <c r="Y204" s="232">
        <f t="shared" si="44"/>
        <v>1</v>
      </c>
      <c r="DA204" s="95"/>
    </row>
    <row r="205" spans="1:105" ht="12" customHeight="1" x14ac:dyDescent="0.25">
      <c r="A205" s="55" t="s">
        <v>91</v>
      </c>
      <c r="B205" s="299">
        <f t="shared" ref="B205:Y205" si="45">IF(B$116=0,0,B$116/B$115)</f>
        <v>0</v>
      </c>
      <c r="C205" s="299">
        <f t="shared" si="45"/>
        <v>0</v>
      </c>
      <c r="D205" s="299">
        <f t="shared" si="45"/>
        <v>0</v>
      </c>
      <c r="E205" s="299">
        <f t="shared" si="45"/>
        <v>0</v>
      </c>
      <c r="F205" s="299">
        <f t="shared" si="45"/>
        <v>0</v>
      </c>
      <c r="G205" s="299">
        <f t="shared" si="45"/>
        <v>0</v>
      </c>
      <c r="H205" s="299">
        <f t="shared" si="45"/>
        <v>0</v>
      </c>
      <c r="I205" s="299">
        <f t="shared" si="45"/>
        <v>0</v>
      </c>
      <c r="J205" s="299">
        <f t="shared" si="45"/>
        <v>0</v>
      </c>
      <c r="K205" s="299">
        <f t="shared" si="45"/>
        <v>0</v>
      </c>
      <c r="L205" s="299">
        <f t="shared" si="45"/>
        <v>0</v>
      </c>
      <c r="M205" s="299">
        <f t="shared" si="45"/>
        <v>0</v>
      </c>
      <c r="N205" s="299">
        <f t="shared" si="45"/>
        <v>0</v>
      </c>
      <c r="O205" s="299">
        <f t="shared" si="45"/>
        <v>0</v>
      </c>
      <c r="P205" s="299">
        <f t="shared" si="45"/>
        <v>0</v>
      </c>
      <c r="Q205" s="299">
        <f t="shared" si="45"/>
        <v>0</v>
      </c>
      <c r="R205" s="299">
        <f t="shared" si="45"/>
        <v>0</v>
      </c>
      <c r="S205" s="299">
        <f t="shared" si="45"/>
        <v>0</v>
      </c>
      <c r="T205" s="299">
        <f t="shared" si="45"/>
        <v>0</v>
      </c>
      <c r="U205" s="299">
        <f t="shared" si="45"/>
        <v>0</v>
      </c>
      <c r="V205" s="299">
        <f t="shared" si="45"/>
        <v>0</v>
      </c>
      <c r="W205" s="299">
        <f t="shared" si="45"/>
        <v>0</v>
      </c>
      <c r="X205" s="299">
        <f t="shared" si="45"/>
        <v>0</v>
      </c>
      <c r="Y205" s="299">
        <f t="shared" si="45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6">IF(B$117=0,0,B$117/B$115)</f>
        <v>0</v>
      </c>
      <c r="C206" s="233">
        <f t="shared" si="46"/>
        <v>0</v>
      </c>
      <c r="D206" s="233">
        <f t="shared" si="46"/>
        <v>0</v>
      </c>
      <c r="E206" s="233">
        <f t="shared" si="46"/>
        <v>0</v>
      </c>
      <c r="F206" s="233">
        <f t="shared" si="46"/>
        <v>0</v>
      </c>
      <c r="G206" s="233">
        <f t="shared" si="46"/>
        <v>0</v>
      </c>
      <c r="H206" s="233">
        <f t="shared" si="46"/>
        <v>0</v>
      </c>
      <c r="I206" s="233">
        <f t="shared" si="46"/>
        <v>0</v>
      </c>
      <c r="J206" s="233">
        <f t="shared" si="46"/>
        <v>0</v>
      </c>
      <c r="K206" s="233">
        <f t="shared" si="46"/>
        <v>0</v>
      </c>
      <c r="L206" s="233">
        <f t="shared" si="46"/>
        <v>0</v>
      </c>
      <c r="M206" s="233">
        <f t="shared" si="46"/>
        <v>0</v>
      </c>
      <c r="N206" s="233">
        <f t="shared" si="46"/>
        <v>0</v>
      </c>
      <c r="O206" s="233">
        <f t="shared" si="46"/>
        <v>0</v>
      </c>
      <c r="P206" s="233">
        <f t="shared" si="46"/>
        <v>0</v>
      </c>
      <c r="Q206" s="233">
        <f t="shared" si="46"/>
        <v>0</v>
      </c>
      <c r="R206" s="233">
        <f t="shared" si="46"/>
        <v>0</v>
      </c>
      <c r="S206" s="233">
        <f t="shared" si="46"/>
        <v>0</v>
      </c>
      <c r="T206" s="233">
        <f t="shared" si="46"/>
        <v>0</v>
      </c>
      <c r="U206" s="233">
        <f t="shared" si="46"/>
        <v>0</v>
      </c>
      <c r="V206" s="233">
        <f t="shared" si="46"/>
        <v>0</v>
      </c>
      <c r="W206" s="233">
        <f t="shared" si="46"/>
        <v>0</v>
      </c>
      <c r="X206" s="233">
        <f t="shared" si="46"/>
        <v>0</v>
      </c>
      <c r="Y206" s="233">
        <f t="shared" si="46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7">IF(B$118=0,0,B$118/B$115)</f>
        <v>0</v>
      </c>
      <c r="C207" s="233">
        <f t="shared" si="47"/>
        <v>0</v>
      </c>
      <c r="D207" s="233">
        <f t="shared" si="47"/>
        <v>0</v>
      </c>
      <c r="E207" s="233">
        <f t="shared" si="47"/>
        <v>0</v>
      </c>
      <c r="F207" s="233">
        <f t="shared" si="47"/>
        <v>0</v>
      </c>
      <c r="G207" s="233">
        <f t="shared" si="47"/>
        <v>0</v>
      </c>
      <c r="H207" s="233">
        <f t="shared" si="47"/>
        <v>0</v>
      </c>
      <c r="I207" s="233">
        <f t="shared" si="47"/>
        <v>0</v>
      </c>
      <c r="J207" s="233">
        <f t="shared" si="47"/>
        <v>0</v>
      </c>
      <c r="K207" s="233">
        <f t="shared" si="47"/>
        <v>0</v>
      </c>
      <c r="L207" s="233">
        <f t="shared" si="47"/>
        <v>0</v>
      </c>
      <c r="M207" s="233">
        <f t="shared" si="47"/>
        <v>0</v>
      </c>
      <c r="N207" s="233">
        <f t="shared" si="47"/>
        <v>0</v>
      </c>
      <c r="O207" s="233">
        <f t="shared" si="47"/>
        <v>0</v>
      </c>
      <c r="P207" s="233">
        <f t="shared" si="47"/>
        <v>0</v>
      </c>
      <c r="Q207" s="233">
        <f t="shared" si="47"/>
        <v>0</v>
      </c>
      <c r="R207" s="233">
        <f t="shared" si="47"/>
        <v>0</v>
      </c>
      <c r="S207" s="233">
        <f t="shared" si="47"/>
        <v>0</v>
      </c>
      <c r="T207" s="233">
        <f t="shared" si="47"/>
        <v>0</v>
      </c>
      <c r="U207" s="233">
        <f t="shared" si="47"/>
        <v>0</v>
      </c>
      <c r="V207" s="233">
        <f t="shared" si="47"/>
        <v>0</v>
      </c>
      <c r="W207" s="233">
        <f t="shared" si="47"/>
        <v>0</v>
      </c>
      <c r="X207" s="233">
        <f t="shared" si="47"/>
        <v>0</v>
      </c>
      <c r="Y207" s="233">
        <f t="shared" si="47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8">IF(B$119=0,0,B$119/B$115)</f>
        <v>0</v>
      </c>
      <c r="C208" s="233">
        <f t="shared" si="48"/>
        <v>0</v>
      </c>
      <c r="D208" s="233">
        <f t="shared" si="48"/>
        <v>0</v>
      </c>
      <c r="E208" s="233">
        <f t="shared" si="48"/>
        <v>0</v>
      </c>
      <c r="F208" s="233">
        <f t="shared" si="48"/>
        <v>0</v>
      </c>
      <c r="G208" s="233">
        <f t="shared" si="48"/>
        <v>0</v>
      </c>
      <c r="H208" s="233">
        <f t="shared" si="48"/>
        <v>0</v>
      </c>
      <c r="I208" s="233">
        <f t="shared" si="48"/>
        <v>0</v>
      </c>
      <c r="J208" s="233">
        <f t="shared" si="48"/>
        <v>0</v>
      </c>
      <c r="K208" s="233">
        <f t="shared" si="48"/>
        <v>0</v>
      </c>
      <c r="L208" s="233">
        <f t="shared" si="48"/>
        <v>0</v>
      </c>
      <c r="M208" s="233">
        <f t="shared" si="48"/>
        <v>0</v>
      </c>
      <c r="N208" s="233">
        <f t="shared" si="48"/>
        <v>0</v>
      </c>
      <c r="O208" s="233">
        <f t="shared" si="48"/>
        <v>0</v>
      </c>
      <c r="P208" s="233">
        <f t="shared" si="48"/>
        <v>0</v>
      </c>
      <c r="Q208" s="233">
        <f t="shared" si="48"/>
        <v>0</v>
      </c>
      <c r="R208" s="233">
        <f t="shared" si="48"/>
        <v>0</v>
      </c>
      <c r="S208" s="233">
        <f t="shared" si="48"/>
        <v>0</v>
      </c>
      <c r="T208" s="233">
        <f t="shared" si="48"/>
        <v>0</v>
      </c>
      <c r="U208" s="233">
        <f t="shared" si="48"/>
        <v>0</v>
      </c>
      <c r="V208" s="233">
        <f t="shared" si="48"/>
        <v>0</v>
      </c>
      <c r="W208" s="233">
        <f t="shared" si="48"/>
        <v>0</v>
      </c>
      <c r="X208" s="233">
        <f t="shared" si="48"/>
        <v>0</v>
      </c>
      <c r="Y208" s="233">
        <f t="shared" si="48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9">IF(B$120=0,0,B$120/B$115)</f>
        <v>1.5727856511932165E-3</v>
      </c>
      <c r="C209" s="300">
        <f t="shared" si="49"/>
        <v>1.8438095940837497E-3</v>
      </c>
      <c r="D209" s="300">
        <f t="shared" si="49"/>
        <v>1.4079367689189023E-3</v>
      </c>
      <c r="E209" s="300">
        <f t="shared" si="49"/>
        <v>1.617196213064332E-3</v>
      </c>
      <c r="F209" s="300">
        <f t="shared" si="49"/>
        <v>1.7279926978234234E-3</v>
      </c>
      <c r="G209" s="300">
        <f t="shared" si="49"/>
        <v>1.4761862958507987E-3</v>
      </c>
      <c r="H209" s="300">
        <f t="shared" si="49"/>
        <v>1.6660224705012246E-3</v>
      </c>
      <c r="I209" s="300">
        <f t="shared" si="49"/>
        <v>1.5648500412155633E-3</v>
      </c>
      <c r="J209" s="300">
        <f t="shared" si="49"/>
        <v>1.5591749818962002E-3</v>
      </c>
      <c r="K209" s="300">
        <f t="shared" si="49"/>
        <v>2.1194182906753641E-3</v>
      </c>
      <c r="L209" s="300">
        <f t="shared" si="49"/>
        <v>1.5357647373757794E-3</v>
      </c>
      <c r="M209" s="300">
        <f t="shared" si="49"/>
        <v>1.8199162444845866E-3</v>
      </c>
      <c r="N209" s="300">
        <f t="shared" si="49"/>
        <v>1.9424852087453987E-3</v>
      </c>
      <c r="O209" s="300">
        <f t="shared" si="49"/>
        <v>1.9041317539934147E-3</v>
      </c>
      <c r="P209" s="300">
        <f t="shared" si="49"/>
        <v>1.9001898088085323E-3</v>
      </c>
      <c r="Q209" s="300">
        <f t="shared" si="49"/>
        <v>1.9893815182490809E-3</v>
      </c>
      <c r="R209" s="300">
        <f t="shared" si="49"/>
        <v>2.0131098846849979E-3</v>
      </c>
      <c r="S209" s="300">
        <f t="shared" si="49"/>
        <v>1.9500754858281786E-3</v>
      </c>
      <c r="T209" s="300">
        <f t="shared" si="49"/>
        <v>2.090173979924509E-3</v>
      </c>
      <c r="U209" s="300">
        <f t="shared" si="49"/>
        <v>2.054095389778173E-3</v>
      </c>
      <c r="V209" s="300">
        <f t="shared" si="49"/>
        <v>1.9909128438113646E-3</v>
      </c>
      <c r="W209" s="300">
        <f t="shared" si="49"/>
        <v>2.057400160865485E-3</v>
      </c>
      <c r="X209" s="300">
        <f t="shared" si="49"/>
        <v>1.8898986833740924E-3</v>
      </c>
      <c r="Y209" s="300">
        <f t="shared" si="49"/>
        <v>1.7275654964178904E-3</v>
      </c>
      <c r="DA209" s="68"/>
    </row>
    <row r="210" spans="1:105" ht="12" customHeight="1" x14ac:dyDescent="0.25">
      <c r="A210" s="174" t="s">
        <v>602</v>
      </c>
      <c r="B210" s="301">
        <f t="shared" ref="B210:Y210" si="50">IF(B$126=0,0,B$126/B$115)</f>
        <v>0.48196054391139237</v>
      </c>
      <c r="C210" s="301">
        <f t="shared" si="50"/>
        <v>0.4593606653777918</v>
      </c>
      <c r="D210" s="301">
        <f t="shared" si="50"/>
        <v>0.53975350779829923</v>
      </c>
      <c r="E210" s="301">
        <f t="shared" si="50"/>
        <v>0.41139587660726562</v>
      </c>
      <c r="F210" s="301">
        <f t="shared" si="50"/>
        <v>0.44016033693635925</v>
      </c>
      <c r="G210" s="301">
        <f t="shared" si="50"/>
        <v>0.56919808890460721</v>
      </c>
      <c r="H210" s="301">
        <f t="shared" si="50"/>
        <v>0.44313349472407992</v>
      </c>
      <c r="I210" s="301">
        <f t="shared" si="50"/>
        <v>0.41205839007866918</v>
      </c>
      <c r="J210" s="301">
        <f t="shared" si="50"/>
        <v>0.40938775020033641</v>
      </c>
      <c r="K210" s="301">
        <f t="shared" si="50"/>
        <v>0.50844710738437415</v>
      </c>
      <c r="L210" s="301">
        <f t="shared" si="50"/>
        <v>0.3630747528068195</v>
      </c>
      <c r="M210" s="301">
        <f t="shared" si="50"/>
        <v>0.4131163342216253</v>
      </c>
      <c r="N210" s="301">
        <f t="shared" si="50"/>
        <v>0.4354479480129228</v>
      </c>
      <c r="O210" s="301">
        <f t="shared" si="50"/>
        <v>0.44376914765970465</v>
      </c>
      <c r="P210" s="301">
        <f t="shared" si="50"/>
        <v>0.43204314936356408</v>
      </c>
      <c r="Q210" s="301">
        <f t="shared" si="50"/>
        <v>0.43429466482891416</v>
      </c>
      <c r="R210" s="301">
        <f t="shared" si="50"/>
        <v>0.44542893768661762</v>
      </c>
      <c r="S210" s="301">
        <f t="shared" si="50"/>
        <v>0.42572844310230573</v>
      </c>
      <c r="T210" s="301">
        <f t="shared" si="50"/>
        <v>0.45513860552744734</v>
      </c>
      <c r="U210" s="301">
        <f t="shared" si="50"/>
        <v>0.44693348599512489</v>
      </c>
      <c r="V210" s="301">
        <f t="shared" si="50"/>
        <v>0.42925007987253277</v>
      </c>
      <c r="W210" s="301">
        <f t="shared" si="50"/>
        <v>0.44342531382766148</v>
      </c>
      <c r="X210" s="301">
        <f t="shared" si="50"/>
        <v>0.40854406314043701</v>
      </c>
      <c r="Y210" s="301">
        <f t="shared" si="50"/>
        <v>0.37449169310113767</v>
      </c>
      <c r="DA210" s="178"/>
    </row>
    <row r="211" spans="1:105" ht="12" customHeight="1" x14ac:dyDescent="0.25">
      <c r="A211" s="62" t="s">
        <v>604</v>
      </c>
      <c r="B211" s="302">
        <f t="shared" ref="B211:Y211" si="51">IF(B$127=0,0,B$127/B$115)</f>
        <v>0.48196054391139237</v>
      </c>
      <c r="C211" s="302">
        <f t="shared" si="51"/>
        <v>0.4593606653777918</v>
      </c>
      <c r="D211" s="302">
        <f t="shared" si="51"/>
        <v>0.53975350779829923</v>
      </c>
      <c r="E211" s="302">
        <f t="shared" si="51"/>
        <v>0.41139587660726562</v>
      </c>
      <c r="F211" s="302">
        <f t="shared" si="51"/>
        <v>0.44016033693635925</v>
      </c>
      <c r="G211" s="302">
        <f t="shared" si="51"/>
        <v>0.56919808890460721</v>
      </c>
      <c r="H211" s="302">
        <f t="shared" si="51"/>
        <v>0.44313349472407992</v>
      </c>
      <c r="I211" s="302">
        <f t="shared" si="51"/>
        <v>0.41205839007866918</v>
      </c>
      <c r="J211" s="302">
        <f t="shared" si="51"/>
        <v>0.40938775020033641</v>
      </c>
      <c r="K211" s="302">
        <f t="shared" si="51"/>
        <v>0.50844710738437415</v>
      </c>
      <c r="L211" s="302">
        <f t="shared" si="51"/>
        <v>0.3630747528068195</v>
      </c>
      <c r="M211" s="302">
        <f t="shared" si="51"/>
        <v>0.4131163342216253</v>
      </c>
      <c r="N211" s="302">
        <f t="shared" si="51"/>
        <v>0.4354479480129228</v>
      </c>
      <c r="O211" s="302">
        <f t="shared" si="51"/>
        <v>0.44376914765970465</v>
      </c>
      <c r="P211" s="302">
        <f t="shared" si="51"/>
        <v>0.43204314936356408</v>
      </c>
      <c r="Q211" s="302">
        <f t="shared" si="51"/>
        <v>0.43429466482891416</v>
      </c>
      <c r="R211" s="302">
        <f t="shared" si="51"/>
        <v>0.44542893768661762</v>
      </c>
      <c r="S211" s="302">
        <f t="shared" si="51"/>
        <v>0.42572844310230573</v>
      </c>
      <c r="T211" s="302">
        <f t="shared" si="51"/>
        <v>0.45513860552744734</v>
      </c>
      <c r="U211" s="302">
        <f t="shared" si="51"/>
        <v>0.44693348599512489</v>
      </c>
      <c r="V211" s="302">
        <f t="shared" si="51"/>
        <v>0.42925007987253277</v>
      </c>
      <c r="W211" s="302">
        <f t="shared" si="51"/>
        <v>0.44342531382766148</v>
      </c>
      <c r="X211" s="302">
        <f t="shared" si="51"/>
        <v>0.40854406314043701</v>
      </c>
      <c r="Y211" s="302">
        <f t="shared" si="51"/>
        <v>0.37449169310113767</v>
      </c>
      <c r="DA211" s="72"/>
    </row>
    <row r="212" spans="1:105" ht="12" customHeight="1" x14ac:dyDescent="0.25">
      <c r="A212" s="62" t="s">
        <v>611</v>
      </c>
      <c r="B212" s="302">
        <f t="shared" ref="B212:Y212" si="52">IF(B$133=0,0,B$133/B$115)</f>
        <v>0</v>
      </c>
      <c r="C212" s="302">
        <f t="shared" si="52"/>
        <v>0</v>
      </c>
      <c r="D212" s="302">
        <f t="shared" si="52"/>
        <v>0</v>
      </c>
      <c r="E212" s="302">
        <f t="shared" si="52"/>
        <v>0</v>
      </c>
      <c r="F212" s="302">
        <f t="shared" si="52"/>
        <v>0</v>
      </c>
      <c r="G212" s="302">
        <f t="shared" si="52"/>
        <v>0</v>
      </c>
      <c r="H212" s="302">
        <f t="shared" si="52"/>
        <v>0</v>
      </c>
      <c r="I212" s="302">
        <f t="shared" si="52"/>
        <v>0</v>
      </c>
      <c r="J212" s="302">
        <f t="shared" si="52"/>
        <v>0</v>
      </c>
      <c r="K212" s="302">
        <f t="shared" si="52"/>
        <v>0</v>
      </c>
      <c r="L212" s="302">
        <f t="shared" si="52"/>
        <v>0</v>
      </c>
      <c r="M212" s="302">
        <f t="shared" si="52"/>
        <v>0</v>
      </c>
      <c r="N212" s="302">
        <f t="shared" si="52"/>
        <v>0</v>
      </c>
      <c r="O212" s="302">
        <f t="shared" si="52"/>
        <v>0</v>
      </c>
      <c r="P212" s="302">
        <f t="shared" si="52"/>
        <v>0</v>
      </c>
      <c r="Q212" s="302">
        <f t="shared" si="52"/>
        <v>0</v>
      </c>
      <c r="R212" s="302">
        <f t="shared" si="52"/>
        <v>0</v>
      </c>
      <c r="S212" s="302">
        <f t="shared" si="52"/>
        <v>0</v>
      </c>
      <c r="T212" s="302">
        <f t="shared" si="52"/>
        <v>0</v>
      </c>
      <c r="U212" s="302">
        <f t="shared" si="52"/>
        <v>0</v>
      </c>
      <c r="V212" s="302">
        <f t="shared" si="52"/>
        <v>0</v>
      </c>
      <c r="W212" s="302">
        <f t="shared" si="52"/>
        <v>0</v>
      </c>
      <c r="X212" s="302">
        <f t="shared" si="52"/>
        <v>0</v>
      </c>
      <c r="Y212" s="302">
        <f t="shared" si="52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3">IF(B$134=0,0,B$134/B$115)</f>
        <v>0.24696371591594493</v>
      </c>
      <c r="C213" s="301">
        <f t="shared" si="53"/>
        <v>0.23538320366776169</v>
      </c>
      <c r="D213" s="301">
        <f t="shared" si="53"/>
        <v>0.17959657993529723</v>
      </c>
      <c r="E213" s="301">
        <f t="shared" si="53"/>
        <v>0.21080533600299611</v>
      </c>
      <c r="F213" s="301">
        <f t="shared" si="53"/>
        <v>0.22554467120155502</v>
      </c>
      <c r="G213" s="301">
        <f t="shared" si="53"/>
        <v>0.19250538950039517</v>
      </c>
      <c r="H213" s="301">
        <f t="shared" si="53"/>
        <v>0.21871371297595427</v>
      </c>
      <c r="I213" s="301">
        <f t="shared" si="53"/>
        <v>0.20720018245506161</v>
      </c>
      <c r="J213" s="301">
        <f t="shared" si="53"/>
        <v>0.20282044719356029</v>
      </c>
      <c r="K213" s="301">
        <f t="shared" si="53"/>
        <v>0.2552294057219513</v>
      </c>
      <c r="L213" s="301">
        <f t="shared" si="53"/>
        <v>0.18414773228389258</v>
      </c>
      <c r="M213" s="301">
        <f t="shared" si="53"/>
        <v>0.20852669110027375</v>
      </c>
      <c r="N213" s="301">
        <f t="shared" si="53"/>
        <v>0.22095660773038478</v>
      </c>
      <c r="O213" s="301">
        <f t="shared" si="53"/>
        <v>0.21925031234204628</v>
      </c>
      <c r="P213" s="301">
        <f t="shared" si="53"/>
        <v>0.21473818555823371</v>
      </c>
      <c r="Q213" s="301">
        <f t="shared" si="53"/>
        <v>0.2225390139993226</v>
      </c>
      <c r="R213" s="301">
        <f t="shared" si="53"/>
        <v>0.22532266651294816</v>
      </c>
      <c r="S213" s="301">
        <f t="shared" si="53"/>
        <v>0.21805660364113449</v>
      </c>
      <c r="T213" s="301">
        <f t="shared" si="53"/>
        <v>0.23303377809921857</v>
      </c>
      <c r="U213" s="301">
        <f t="shared" si="53"/>
        <v>0.22890806898587804</v>
      </c>
      <c r="V213" s="301">
        <f t="shared" si="53"/>
        <v>0.21995409400572521</v>
      </c>
      <c r="W213" s="301">
        <f t="shared" si="53"/>
        <v>0.22721769368366931</v>
      </c>
      <c r="X213" s="301">
        <f t="shared" si="53"/>
        <v>0.20934402457457224</v>
      </c>
      <c r="Y213" s="301">
        <f t="shared" si="53"/>
        <v>0.1918950861772494</v>
      </c>
      <c r="DA213" s="178"/>
    </row>
    <row r="214" spans="1:105" ht="12" customHeight="1" x14ac:dyDescent="0.25">
      <c r="A214" s="62" t="s">
        <v>615</v>
      </c>
      <c r="B214" s="302">
        <f t="shared" ref="B214:Y214" si="54">IF(B$135=0,0,B$135/B$115)</f>
        <v>0.24696371591594493</v>
      </c>
      <c r="C214" s="302">
        <f t="shared" si="54"/>
        <v>0.23538320366776169</v>
      </c>
      <c r="D214" s="302">
        <f t="shared" si="54"/>
        <v>0.17959657993529723</v>
      </c>
      <c r="E214" s="302">
        <f t="shared" si="54"/>
        <v>0.21080533600299611</v>
      </c>
      <c r="F214" s="302">
        <f t="shared" si="54"/>
        <v>0.22554467120155502</v>
      </c>
      <c r="G214" s="302">
        <f t="shared" si="54"/>
        <v>0.19250538950039517</v>
      </c>
      <c r="H214" s="302">
        <f t="shared" si="54"/>
        <v>0.21871371297595427</v>
      </c>
      <c r="I214" s="302">
        <f t="shared" si="54"/>
        <v>0.20720018245506161</v>
      </c>
      <c r="J214" s="302">
        <f t="shared" si="54"/>
        <v>0.20282044719356029</v>
      </c>
      <c r="K214" s="302">
        <f t="shared" si="54"/>
        <v>0.2552294057219513</v>
      </c>
      <c r="L214" s="302">
        <f t="shared" si="54"/>
        <v>0.18414773228389258</v>
      </c>
      <c r="M214" s="302">
        <f t="shared" si="54"/>
        <v>0.20852669110027375</v>
      </c>
      <c r="N214" s="302">
        <f t="shared" si="54"/>
        <v>0.22095660773038478</v>
      </c>
      <c r="O214" s="302">
        <f t="shared" si="54"/>
        <v>0.21925031234204628</v>
      </c>
      <c r="P214" s="302">
        <f t="shared" si="54"/>
        <v>0.21473818555823371</v>
      </c>
      <c r="Q214" s="302">
        <f t="shared" si="54"/>
        <v>0.2225390139993226</v>
      </c>
      <c r="R214" s="302">
        <f t="shared" si="54"/>
        <v>0.22532266651294816</v>
      </c>
      <c r="S214" s="302">
        <f t="shared" si="54"/>
        <v>0.21805660364113449</v>
      </c>
      <c r="T214" s="302">
        <f t="shared" si="54"/>
        <v>0.23303377809921857</v>
      </c>
      <c r="U214" s="302">
        <f t="shared" si="54"/>
        <v>0.22890806898587804</v>
      </c>
      <c r="V214" s="302">
        <f t="shared" si="54"/>
        <v>0.21995409400572521</v>
      </c>
      <c r="W214" s="302">
        <f t="shared" si="54"/>
        <v>0.22721769368366931</v>
      </c>
      <c r="X214" s="302">
        <f t="shared" si="54"/>
        <v>0.20934402457457224</v>
      </c>
      <c r="Y214" s="302">
        <f t="shared" si="54"/>
        <v>0.1918950861772494</v>
      </c>
      <c r="DA214" s="72"/>
    </row>
    <row r="215" spans="1:105" ht="12" customHeight="1" x14ac:dyDescent="0.25">
      <c r="A215" s="62" t="s">
        <v>621</v>
      </c>
      <c r="B215" s="302">
        <f t="shared" ref="B215:Y215" si="55">IF(B$140=0,0,B$140/B$115)</f>
        <v>0</v>
      </c>
      <c r="C215" s="302">
        <f t="shared" si="55"/>
        <v>0</v>
      </c>
      <c r="D215" s="302">
        <f t="shared" si="55"/>
        <v>0</v>
      </c>
      <c r="E215" s="302">
        <f t="shared" si="55"/>
        <v>0</v>
      </c>
      <c r="F215" s="302">
        <f t="shared" si="55"/>
        <v>0</v>
      </c>
      <c r="G215" s="302">
        <f t="shared" si="55"/>
        <v>0</v>
      </c>
      <c r="H215" s="302">
        <f t="shared" si="55"/>
        <v>0</v>
      </c>
      <c r="I215" s="302">
        <f t="shared" si="55"/>
        <v>0</v>
      </c>
      <c r="J215" s="302">
        <f t="shared" si="55"/>
        <v>0</v>
      </c>
      <c r="K215" s="302">
        <f t="shared" si="55"/>
        <v>0</v>
      </c>
      <c r="L215" s="302">
        <f t="shared" si="55"/>
        <v>0</v>
      </c>
      <c r="M215" s="302">
        <f t="shared" si="55"/>
        <v>0</v>
      </c>
      <c r="N215" s="302">
        <f t="shared" si="55"/>
        <v>0</v>
      </c>
      <c r="O215" s="302">
        <f t="shared" si="55"/>
        <v>0</v>
      </c>
      <c r="P215" s="302">
        <f t="shared" si="55"/>
        <v>0</v>
      </c>
      <c r="Q215" s="302">
        <f t="shared" si="55"/>
        <v>0</v>
      </c>
      <c r="R215" s="302">
        <f t="shared" si="55"/>
        <v>0</v>
      </c>
      <c r="S215" s="302">
        <f t="shared" si="55"/>
        <v>0</v>
      </c>
      <c r="T215" s="302">
        <f t="shared" si="55"/>
        <v>0</v>
      </c>
      <c r="U215" s="302">
        <f t="shared" si="55"/>
        <v>0</v>
      </c>
      <c r="V215" s="302">
        <f t="shared" si="55"/>
        <v>0</v>
      </c>
      <c r="W215" s="302">
        <f t="shared" si="55"/>
        <v>0</v>
      </c>
      <c r="X215" s="302">
        <f t="shared" si="55"/>
        <v>0</v>
      </c>
      <c r="Y215" s="302">
        <f t="shared" si="55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6">IF(B$141=0,0,B$141/B$115)</f>
        <v>0.12546071453832669</v>
      </c>
      <c r="C216" s="301">
        <f t="shared" si="56"/>
        <v>0.1500797693517186</v>
      </c>
      <c r="D216" s="301">
        <f t="shared" si="56"/>
        <v>0.16167366053562118</v>
      </c>
      <c r="E216" s="301">
        <f t="shared" si="56"/>
        <v>0.16724174188692467</v>
      </c>
      <c r="F216" s="301">
        <f t="shared" si="56"/>
        <v>0.17616072206891012</v>
      </c>
      <c r="G216" s="301">
        <f t="shared" si="56"/>
        <v>0.13523105329446081</v>
      </c>
      <c r="H216" s="301">
        <f t="shared" si="56"/>
        <v>0.16638129174389554</v>
      </c>
      <c r="I216" s="301">
        <f t="shared" si="56"/>
        <v>0.17198622789911569</v>
      </c>
      <c r="J216" s="301">
        <f t="shared" si="56"/>
        <v>0.152965899172369</v>
      </c>
      <c r="K216" s="301">
        <f t="shared" si="56"/>
        <v>0.15175316052644314</v>
      </c>
      <c r="L216" s="301">
        <f t="shared" si="56"/>
        <v>0.15760111909118746</v>
      </c>
      <c r="M216" s="301">
        <f t="shared" si="56"/>
        <v>0.14896586694427622</v>
      </c>
      <c r="N216" s="301">
        <f t="shared" si="56"/>
        <v>0.15181026669629413</v>
      </c>
      <c r="O216" s="301">
        <f t="shared" si="56"/>
        <v>0.15973385817513364</v>
      </c>
      <c r="P216" s="301">
        <f t="shared" si="56"/>
        <v>0.16644764369438628</v>
      </c>
      <c r="Q216" s="301">
        <f t="shared" si="56"/>
        <v>0.16443558194725291</v>
      </c>
      <c r="R216" s="301">
        <f t="shared" si="56"/>
        <v>0.16249550242730856</v>
      </c>
      <c r="S216" s="301">
        <f t="shared" si="56"/>
        <v>0.16017177520371176</v>
      </c>
      <c r="T216" s="301">
        <f t="shared" si="56"/>
        <v>0.14481705596111621</v>
      </c>
      <c r="U216" s="301">
        <f t="shared" si="56"/>
        <v>0.14062522839150687</v>
      </c>
      <c r="V216" s="301">
        <f t="shared" si="56"/>
        <v>0.1366982202809788</v>
      </c>
      <c r="W216" s="301">
        <f t="shared" si="56"/>
        <v>0.13341582219650358</v>
      </c>
      <c r="X216" s="301">
        <f t="shared" si="56"/>
        <v>0.13470680564684256</v>
      </c>
      <c r="Y216" s="301">
        <f t="shared" si="56"/>
        <v>0.18477514389371069</v>
      </c>
      <c r="DA216" s="178"/>
    </row>
    <row r="217" spans="1:105" ht="12" customHeight="1" x14ac:dyDescent="0.25">
      <c r="A217" s="62" t="s">
        <v>624</v>
      </c>
      <c r="B217" s="302">
        <f t="shared" ref="B217:Y217" si="57">IF(B$142=0,0,B$142/B$115)</f>
        <v>1.8717653067219904E-2</v>
      </c>
      <c r="C217" s="302">
        <f t="shared" si="57"/>
        <v>1.6595597376405931E-2</v>
      </c>
      <c r="D217" s="302">
        <f t="shared" si="57"/>
        <v>1.2696462245138533E-2</v>
      </c>
      <c r="E217" s="302">
        <f t="shared" si="57"/>
        <v>1.4677800536782202E-2</v>
      </c>
      <c r="F217" s="302">
        <f t="shared" si="57"/>
        <v>1.5863006355363918E-2</v>
      </c>
      <c r="G217" s="302">
        <f t="shared" si="57"/>
        <v>1.3495466115174229E-2</v>
      </c>
      <c r="H217" s="302">
        <f t="shared" si="57"/>
        <v>1.5221244741876009E-2</v>
      </c>
      <c r="I217" s="302">
        <f t="shared" si="57"/>
        <v>1.4480953400526908E-2</v>
      </c>
      <c r="J217" s="302">
        <f t="shared" si="57"/>
        <v>1.4455967898248713E-2</v>
      </c>
      <c r="K217" s="302">
        <f t="shared" si="57"/>
        <v>1.9090228638316921E-2</v>
      </c>
      <c r="L217" s="302">
        <f t="shared" si="57"/>
        <v>1.4089901826881036E-2</v>
      </c>
      <c r="M217" s="302">
        <f t="shared" si="57"/>
        <v>1.6468362328097504E-2</v>
      </c>
      <c r="N217" s="302">
        <f t="shared" si="57"/>
        <v>1.7508346290134924E-2</v>
      </c>
      <c r="O217" s="302">
        <f t="shared" si="57"/>
        <v>1.7104513746502598E-2</v>
      </c>
      <c r="P217" s="302">
        <f t="shared" si="57"/>
        <v>1.7019430316489614E-2</v>
      </c>
      <c r="Q217" s="302">
        <f t="shared" si="57"/>
        <v>1.7712798845778862E-2</v>
      </c>
      <c r="R217" s="302">
        <f t="shared" si="57"/>
        <v>1.7924452701083057E-2</v>
      </c>
      <c r="S217" s="302">
        <f t="shared" si="57"/>
        <v>1.7317432590702422E-2</v>
      </c>
      <c r="T217" s="302">
        <f t="shared" si="57"/>
        <v>1.8556833676445783E-2</v>
      </c>
      <c r="U217" s="302">
        <f t="shared" si="57"/>
        <v>1.8289456460424122E-2</v>
      </c>
      <c r="V217" s="302">
        <f t="shared" si="57"/>
        <v>1.7682749185591408E-2</v>
      </c>
      <c r="W217" s="302">
        <f t="shared" si="57"/>
        <v>1.8339085819921257E-2</v>
      </c>
      <c r="X217" s="302">
        <f t="shared" si="57"/>
        <v>1.6834459302943774E-2</v>
      </c>
      <c r="Y217" s="302">
        <f t="shared" si="57"/>
        <v>1.5371477132318269E-2</v>
      </c>
      <c r="DA217" s="72"/>
    </row>
    <row r="218" spans="1:105" ht="12" customHeight="1" x14ac:dyDescent="0.25">
      <c r="A218" s="62" t="s">
        <v>629</v>
      </c>
      <c r="B218" s="302">
        <f t="shared" ref="B218:Y218" si="58">IF(B$146=0,0,B$146/B$115)</f>
        <v>0.10674306147110678</v>
      </c>
      <c r="C218" s="302">
        <f t="shared" si="58"/>
        <v>0.13348417197531265</v>
      </c>
      <c r="D218" s="302">
        <f t="shared" si="58"/>
        <v>0.14897719829048264</v>
      </c>
      <c r="E218" s="302">
        <f t="shared" si="58"/>
        <v>0.15256394135014248</v>
      </c>
      <c r="F218" s="302">
        <f t="shared" si="58"/>
        <v>0.1602977157135462</v>
      </c>
      <c r="G218" s="302">
        <f t="shared" si="58"/>
        <v>0.12173558717928658</v>
      </c>
      <c r="H218" s="302">
        <f t="shared" si="58"/>
        <v>0.15116004700201952</v>
      </c>
      <c r="I218" s="302">
        <f t="shared" si="58"/>
        <v>0.15750527449858881</v>
      </c>
      <c r="J218" s="302">
        <f t="shared" si="58"/>
        <v>0.13850993127412028</v>
      </c>
      <c r="K218" s="302">
        <f t="shared" si="58"/>
        <v>0.13266293188812622</v>
      </c>
      <c r="L218" s="302">
        <f t="shared" si="58"/>
        <v>0.14351121726430643</v>
      </c>
      <c r="M218" s="302">
        <f t="shared" si="58"/>
        <v>0.13249750461617871</v>
      </c>
      <c r="N218" s="302">
        <f t="shared" si="58"/>
        <v>0.13430192040615921</v>
      </c>
      <c r="O218" s="302">
        <f t="shared" si="58"/>
        <v>0.14262934442863104</v>
      </c>
      <c r="P218" s="302">
        <f t="shared" si="58"/>
        <v>0.14942821337789666</v>
      </c>
      <c r="Q218" s="302">
        <f t="shared" si="58"/>
        <v>0.14672278310147407</v>
      </c>
      <c r="R218" s="302">
        <f t="shared" si="58"/>
        <v>0.1445710497262255</v>
      </c>
      <c r="S218" s="302">
        <f t="shared" si="58"/>
        <v>0.14285434261300933</v>
      </c>
      <c r="T218" s="302">
        <f t="shared" si="58"/>
        <v>0.1262602222846704</v>
      </c>
      <c r="U218" s="302">
        <f t="shared" si="58"/>
        <v>0.12233577193108276</v>
      </c>
      <c r="V218" s="302">
        <f t="shared" si="58"/>
        <v>0.11901547109538739</v>
      </c>
      <c r="W218" s="302">
        <f t="shared" si="58"/>
        <v>0.11507673637658235</v>
      </c>
      <c r="X218" s="302">
        <f t="shared" si="58"/>
        <v>0.11787234634389877</v>
      </c>
      <c r="Y218" s="302">
        <f t="shared" si="58"/>
        <v>0.1694036667613924</v>
      </c>
      <c r="DA218" s="72"/>
    </row>
    <row r="219" spans="1:105" ht="12" customHeight="1" x14ac:dyDescent="0.25">
      <c r="A219" s="62" t="s">
        <v>641</v>
      </c>
      <c r="B219" s="302">
        <f t="shared" ref="B219:Y219" si="59">IF(B$157=0,0,B$157/B$115)</f>
        <v>0</v>
      </c>
      <c r="C219" s="302">
        <f t="shared" si="59"/>
        <v>0</v>
      </c>
      <c r="D219" s="302">
        <f t="shared" si="59"/>
        <v>0</v>
      </c>
      <c r="E219" s="302">
        <f t="shared" si="59"/>
        <v>0</v>
      </c>
      <c r="F219" s="302">
        <f t="shared" si="59"/>
        <v>0</v>
      </c>
      <c r="G219" s="302">
        <f t="shared" si="59"/>
        <v>0</v>
      </c>
      <c r="H219" s="302">
        <f t="shared" si="59"/>
        <v>0</v>
      </c>
      <c r="I219" s="302">
        <f t="shared" si="59"/>
        <v>0</v>
      </c>
      <c r="J219" s="302">
        <f t="shared" si="59"/>
        <v>0</v>
      </c>
      <c r="K219" s="302">
        <f t="shared" si="59"/>
        <v>0</v>
      </c>
      <c r="L219" s="302">
        <f t="shared" si="59"/>
        <v>0</v>
      </c>
      <c r="M219" s="302">
        <f t="shared" si="59"/>
        <v>0</v>
      </c>
      <c r="N219" s="302">
        <f t="shared" si="59"/>
        <v>0</v>
      </c>
      <c r="O219" s="302">
        <f t="shared" si="59"/>
        <v>0</v>
      </c>
      <c r="P219" s="302">
        <f t="shared" si="59"/>
        <v>0</v>
      </c>
      <c r="Q219" s="302">
        <f t="shared" si="59"/>
        <v>0</v>
      </c>
      <c r="R219" s="302">
        <f t="shared" si="59"/>
        <v>0</v>
      </c>
      <c r="S219" s="302">
        <f t="shared" si="59"/>
        <v>0</v>
      </c>
      <c r="T219" s="302">
        <f t="shared" si="59"/>
        <v>0</v>
      </c>
      <c r="U219" s="302">
        <f t="shared" si="59"/>
        <v>0</v>
      </c>
      <c r="V219" s="302">
        <f t="shared" si="59"/>
        <v>0</v>
      </c>
      <c r="W219" s="302">
        <f t="shared" si="59"/>
        <v>0</v>
      </c>
      <c r="X219" s="302">
        <f t="shared" si="59"/>
        <v>0</v>
      </c>
      <c r="Y219" s="302">
        <f t="shared" si="59"/>
        <v>0</v>
      </c>
      <c r="DA219" s="72"/>
    </row>
    <row r="220" spans="1:105" ht="12" customHeight="1" x14ac:dyDescent="0.25">
      <c r="A220" s="100" t="s">
        <v>105</v>
      </c>
      <c r="B220" s="310">
        <f t="shared" ref="B220:Y220" si="60">IF(B$158=0,0,B$158/B$115)</f>
        <v>0.14404223998314283</v>
      </c>
      <c r="C220" s="310">
        <f t="shared" si="60"/>
        <v>0.15333255200864424</v>
      </c>
      <c r="D220" s="310">
        <f t="shared" si="60"/>
        <v>0.1175683149618634</v>
      </c>
      <c r="E220" s="310">
        <f t="shared" si="60"/>
        <v>0.20893984928974937</v>
      </c>
      <c r="F220" s="310">
        <f t="shared" si="60"/>
        <v>0.15640627709535229</v>
      </c>
      <c r="G220" s="310">
        <f t="shared" si="60"/>
        <v>0.10158928200468609</v>
      </c>
      <c r="H220" s="310">
        <f t="shared" si="60"/>
        <v>0.17010547808556903</v>
      </c>
      <c r="I220" s="310">
        <f t="shared" si="60"/>
        <v>0.20719034952593798</v>
      </c>
      <c r="J220" s="310">
        <f t="shared" si="60"/>
        <v>0.23326672845183802</v>
      </c>
      <c r="K220" s="310">
        <f t="shared" si="60"/>
        <v>8.245090807655614E-2</v>
      </c>
      <c r="L220" s="310">
        <f t="shared" si="60"/>
        <v>0.29364063108072458</v>
      </c>
      <c r="M220" s="310">
        <f t="shared" si="60"/>
        <v>0.22757119148934019</v>
      </c>
      <c r="N220" s="310">
        <f t="shared" si="60"/>
        <v>0.18984269235165294</v>
      </c>
      <c r="O220" s="310">
        <f t="shared" si="60"/>
        <v>0.17534255006912192</v>
      </c>
      <c r="P220" s="310">
        <f t="shared" si="60"/>
        <v>0.18487083157500742</v>
      </c>
      <c r="Q220" s="310">
        <f t="shared" si="60"/>
        <v>0.1767413577062612</v>
      </c>
      <c r="R220" s="310">
        <f t="shared" si="60"/>
        <v>0.16473978348844062</v>
      </c>
      <c r="S220" s="310">
        <f t="shared" si="60"/>
        <v>0.19409310256701975</v>
      </c>
      <c r="T220" s="310">
        <f t="shared" si="60"/>
        <v>0.16492038643229354</v>
      </c>
      <c r="U220" s="310">
        <f t="shared" si="60"/>
        <v>0.18147912123771207</v>
      </c>
      <c r="V220" s="310">
        <f t="shared" si="60"/>
        <v>0.21210669299695192</v>
      </c>
      <c r="W220" s="310">
        <f t="shared" si="60"/>
        <v>0.19388377013130009</v>
      </c>
      <c r="X220" s="310">
        <f t="shared" si="60"/>
        <v>0.24551520795477408</v>
      </c>
      <c r="Y220" s="310">
        <f t="shared" si="60"/>
        <v>0.24711051133148437</v>
      </c>
      <c r="DA220" s="127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430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>IF(B$5=0,0,B$5/NFM_fec!B$5)</f>
        <v>2.1245945328637834</v>
      </c>
      <c r="C224" s="272">
        <f>IF(C$5=0,0,C$5/NFM_fec!C$5)</f>
        <v>1.9423020920620302</v>
      </c>
      <c r="D224" s="272">
        <f>IF(D$5=0,0,D$5/NFM_fec!D$5)</f>
        <v>2.287256724871253</v>
      </c>
      <c r="E224" s="272">
        <f>IF(E$5=0,0,E$5/NFM_fec!E$5)</f>
        <v>1.8175113403488996</v>
      </c>
      <c r="F224" s="272">
        <f>IF(F$5=0,0,F$5/NFM_fec!F$5)</f>
        <v>1.8239673117106485</v>
      </c>
      <c r="G224" s="272">
        <f>IF(G$5=0,0,G$5/NFM_fec!G$5)</f>
        <v>1.7384785384312695</v>
      </c>
      <c r="H224" s="272">
        <f>IF(H$5=0,0,H$5/NFM_fec!H$5)</f>
        <v>1.8618495466204019</v>
      </c>
      <c r="I224" s="272">
        <f>IF(I$5=0,0,I$5/NFM_fec!I$5)</f>
        <v>1.7741762847951799</v>
      </c>
      <c r="J224" s="272">
        <f>IF(J$5=0,0,J$5/NFM_fec!J$5)</f>
        <v>1.8343180056009687</v>
      </c>
      <c r="K224" s="272">
        <f>IF(K$5=0,0,K$5/NFM_fec!K$5)</f>
        <v>1.976714740559127</v>
      </c>
      <c r="L224" s="272">
        <f>IF(L$5=0,0,L$5/NFM_fec!L$5)</f>
        <v>1.7023051448033819</v>
      </c>
      <c r="M224" s="272">
        <f>IF(M$5=0,0,M$5/NFM_fec!M$5)</f>
        <v>1.5011012174007672</v>
      </c>
      <c r="N224" s="272">
        <f>IF(N$5=0,0,N$5/NFM_fec!N$5)</f>
        <v>1.644479756428652</v>
      </c>
      <c r="O224" s="272">
        <f>IF(O$5=0,0,O$5/NFM_fec!O$5)</f>
        <v>1.7581258080301723</v>
      </c>
      <c r="P224" s="272">
        <f>IF(P$5=0,0,P$5/NFM_fec!P$5)</f>
        <v>1.6970889073925852</v>
      </c>
      <c r="Q224" s="272">
        <f>IF(Q$5=0,0,Q$5/NFM_fec!Q$5)</f>
        <v>1.733808942597197</v>
      </c>
      <c r="R224" s="272">
        <f>IF(R$5=0,0,R$5/NFM_fec!R$5)</f>
        <v>1.7426883778958848</v>
      </c>
      <c r="S224" s="272">
        <f>IF(S$5=0,0,S$5/NFM_fec!S$5)</f>
        <v>1.7915781927025656</v>
      </c>
      <c r="T224" s="272">
        <f>IF(T$5=0,0,T$5/NFM_fec!T$5)</f>
        <v>1.8295806410604638</v>
      </c>
      <c r="U224" s="272">
        <f>IF(U$5=0,0,U$5/NFM_fec!U$5)</f>
        <v>1.6317069745712887</v>
      </c>
      <c r="V224" s="272">
        <f>IF(V$5=0,0,V$5/NFM_fec!V$5)</f>
        <v>1.3598164736934861</v>
      </c>
      <c r="W224" s="272">
        <f>IF(W$5=0,0,W$5/NFM_fec!W$5)</f>
        <v>1.5798246676177252</v>
      </c>
      <c r="X224" s="272">
        <f>IF(X$5=0,0,X$5/NFM_fec!X$5)</f>
        <v>1.638718206891252</v>
      </c>
      <c r="Y224" s="272">
        <f>IF(Y$5=0,0,Y$5/NFM_fec!Y$5)</f>
        <v>1.3886246915095397</v>
      </c>
      <c r="DA224" s="111"/>
    </row>
    <row r="225" spans="1:105" ht="12" customHeight="1" x14ac:dyDescent="0.25">
      <c r="A225" s="55" t="s">
        <v>91</v>
      </c>
      <c r="B225" s="273">
        <f>IF(B$6=0,0,B$6/NFM_fec!B$6)</f>
        <v>0</v>
      </c>
      <c r="C225" s="273">
        <f>IF(C$6=0,0,C$6/NFM_fec!C$6)</f>
        <v>0</v>
      </c>
      <c r="D225" s="273">
        <f>IF(D$6=0,0,D$6/NFM_fec!D$6)</f>
        <v>0</v>
      </c>
      <c r="E225" s="273">
        <f>IF(E$6=0,0,E$6/NFM_fec!E$6)</f>
        <v>0</v>
      </c>
      <c r="F225" s="273">
        <f>IF(F$6=0,0,F$6/NFM_fec!F$6)</f>
        <v>0</v>
      </c>
      <c r="G225" s="273">
        <f>IF(G$6=0,0,G$6/NFM_fec!G$6)</f>
        <v>0</v>
      </c>
      <c r="H225" s="273">
        <f>IF(H$6=0,0,H$6/NFM_fec!H$6)</f>
        <v>0</v>
      </c>
      <c r="I225" s="273">
        <f>IF(I$6=0,0,I$6/NFM_fec!I$6)</f>
        <v>0</v>
      </c>
      <c r="J225" s="273">
        <f>IF(J$6=0,0,J$6/NFM_fec!J$6)</f>
        <v>0</v>
      </c>
      <c r="K225" s="273">
        <f>IF(K$6=0,0,K$6/NFM_fec!K$6)</f>
        <v>0</v>
      </c>
      <c r="L225" s="273">
        <f>IF(L$6=0,0,L$6/NFM_fec!L$6)</f>
        <v>0</v>
      </c>
      <c r="M225" s="273">
        <f>IF(M$6=0,0,M$6/NFM_fec!M$6)</f>
        <v>0</v>
      </c>
      <c r="N225" s="273">
        <f>IF(N$6=0,0,N$6/NFM_fec!N$6)</f>
        <v>0</v>
      </c>
      <c r="O225" s="273">
        <f>IF(O$6=0,0,O$6/NFM_fec!O$6)</f>
        <v>0</v>
      </c>
      <c r="P225" s="273">
        <f>IF(P$6=0,0,P$6/NFM_fec!P$6)</f>
        <v>0</v>
      </c>
      <c r="Q225" s="273">
        <f>IF(Q$6=0,0,Q$6/NFM_fec!Q$6)</f>
        <v>0</v>
      </c>
      <c r="R225" s="273">
        <f>IF(R$6=0,0,R$6/NFM_fec!R$6)</f>
        <v>0</v>
      </c>
      <c r="S225" s="273">
        <f>IF(S$6=0,0,S$6/NFM_fec!S$6)</f>
        <v>0</v>
      </c>
      <c r="T225" s="273">
        <f>IF(T$6=0,0,T$6/NFM_fec!T$6)</f>
        <v>0</v>
      </c>
      <c r="U225" s="273">
        <f>IF(U$6=0,0,U$6/NFM_fec!U$6)</f>
        <v>0</v>
      </c>
      <c r="V225" s="273">
        <f>IF(V$6=0,0,V$6/NFM_fec!V$6)</f>
        <v>0</v>
      </c>
      <c r="W225" s="273">
        <f>IF(W$6=0,0,W$6/NFM_fec!W$6)</f>
        <v>0</v>
      </c>
      <c r="X225" s="273">
        <f>IF(X$6=0,0,X$6/NFM_fec!X$6)</f>
        <v>0</v>
      </c>
      <c r="Y225" s="273">
        <f>IF(Y$6=0,0,Y$6/NFM_fec!Y$6)</f>
        <v>0</v>
      </c>
      <c r="DA225" s="76"/>
    </row>
    <row r="226" spans="1:105" ht="12" customHeight="1" x14ac:dyDescent="0.25">
      <c r="A226" s="173" t="s">
        <v>92</v>
      </c>
      <c r="B226" s="274">
        <f>IF(B$7=0,0,B$7/NFM_fec!B$7)</f>
        <v>0</v>
      </c>
      <c r="C226" s="274">
        <f>IF(C$7=0,0,C$7/NFM_fec!C$7)</f>
        <v>0</v>
      </c>
      <c r="D226" s="274">
        <f>IF(D$7=0,0,D$7/NFM_fec!D$7)</f>
        <v>0</v>
      </c>
      <c r="E226" s="274">
        <f>IF(E$7=0,0,E$7/NFM_fec!E$7)</f>
        <v>0</v>
      </c>
      <c r="F226" s="274">
        <f>IF(F$7=0,0,F$7/NFM_fec!F$7)</f>
        <v>0</v>
      </c>
      <c r="G226" s="274">
        <f>IF(G$7=0,0,G$7/NFM_fec!G$7)</f>
        <v>0</v>
      </c>
      <c r="H226" s="274">
        <f>IF(H$7=0,0,H$7/NFM_fec!H$7)</f>
        <v>0</v>
      </c>
      <c r="I226" s="274">
        <f>IF(I$7=0,0,I$7/NFM_fec!I$7)</f>
        <v>0</v>
      </c>
      <c r="J226" s="274">
        <f>IF(J$7=0,0,J$7/NFM_fec!J$7)</f>
        <v>0</v>
      </c>
      <c r="K226" s="274">
        <f>IF(K$7=0,0,K$7/NFM_fec!K$7)</f>
        <v>0</v>
      </c>
      <c r="L226" s="274">
        <f>IF(L$7=0,0,L$7/NFM_fec!L$7)</f>
        <v>0</v>
      </c>
      <c r="M226" s="274">
        <f>IF(M$7=0,0,M$7/NFM_fec!M$7)</f>
        <v>0</v>
      </c>
      <c r="N226" s="274">
        <f>IF(N$7=0,0,N$7/NFM_fec!N$7)</f>
        <v>0</v>
      </c>
      <c r="O226" s="274">
        <f>IF(O$7=0,0,O$7/NFM_fec!O$7)</f>
        <v>0</v>
      </c>
      <c r="P226" s="274">
        <f>IF(P$7=0,0,P$7/NFM_fec!P$7)</f>
        <v>0</v>
      </c>
      <c r="Q226" s="274">
        <f>IF(Q$7=0,0,Q$7/NFM_fec!Q$7)</f>
        <v>0</v>
      </c>
      <c r="R226" s="274">
        <f>IF(R$7=0,0,R$7/NFM_fec!R$7)</f>
        <v>0</v>
      </c>
      <c r="S226" s="274">
        <f>IF(S$7=0,0,S$7/NFM_fec!S$7)</f>
        <v>0</v>
      </c>
      <c r="T226" s="274">
        <f>IF(T$7=0,0,T$7/NFM_fec!T$7)</f>
        <v>0</v>
      </c>
      <c r="U226" s="274">
        <f>IF(U$7=0,0,U$7/NFM_fec!U$7)</f>
        <v>0</v>
      </c>
      <c r="V226" s="274">
        <f>IF(V$7=0,0,V$7/NFM_fec!V$7)</f>
        <v>0</v>
      </c>
      <c r="W226" s="274">
        <f>IF(W$7=0,0,W$7/NFM_fec!W$7)</f>
        <v>0</v>
      </c>
      <c r="X226" s="274">
        <f>IF(X$7=0,0,X$7/NFM_fec!X$7)</f>
        <v>0</v>
      </c>
      <c r="Y226" s="274">
        <f>IF(Y$7=0,0,Y$7/NFM_fec!Y$7)</f>
        <v>0</v>
      </c>
      <c r="DA226" s="77"/>
    </row>
    <row r="227" spans="1:105" ht="12" customHeight="1" x14ac:dyDescent="0.25">
      <c r="A227" s="173" t="s">
        <v>93</v>
      </c>
      <c r="B227" s="274">
        <f>IF(B$8=0,0,B$8/NFM_fec!B$8)</f>
        <v>0</v>
      </c>
      <c r="C227" s="274">
        <f>IF(C$8=0,0,C$8/NFM_fec!C$8)</f>
        <v>0</v>
      </c>
      <c r="D227" s="274">
        <f>IF(D$8=0,0,D$8/NFM_fec!D$8)</f>
        <v>0</v>
      </c>
      <c r="E227" s="274">
        <f>IF(E$8=0,0,E$8/NFM_fec!E$8)</f>
        <v>0</v>
      </c>
      <c r="F227" s="274">
        <f>IF(F$8=0,0,F$8/NFM_fec!F$8)</f>
        <v>0</v>
      </c>
      <c r="G227" s="274">
        <f>IF(G$8=0,0,G$8/NFM_fec!G$8)</f>
        <v>0</v>
      </c>
      <c r="H227" s="274">
        <f>IF(H$8=0,0,H$8/NFM_fec!H$8)</f>
        <v>0</v>
      </c>
      <c r="I227" s="274">
        <f>IF(I$8=0,0,I$8/NFM_fec!I$8)</f>
        <v>0</v>
      </c>
      <c r="J227" s="274">
        <f>IF(J$8=0,0,J$8/NFM_fec!J$8)</f>
        <v>0</v>
      </c>
      <c r="K227" s="274">
        <f>IF(K$8=0,0,K$8/NFM_fec!K$8)</f>
        <v>0</v>
      </c>
      <c r="L227" s="274">
        <f>IF(L$8=0,0,L$8/NFM_fec!L$8)</f>
        <v>0</v>
      </c>
      <c r="M227" s="274">
        <f>IF(M$8=0,0,M$8/NFM_fec!M$8)</f>
        <v>0</v>
      </c>
      <c r="N227" s="274">
        <f>IF(N$8=0,0,N$8/NFM_fec!N$8)</f>
        <v>0</v>
      </c>
      <c r="O227" s="274">
        <f>IF(O$8=0,0,O$8/NFM_fec!O$8)</f>
        <v>0</v>
      </c>
      <c r="P227" s="274">
        <f>IF(P$8=0,0,P$8/NFM_fec!P$8)</f>
        <v>0</v>
      </c>
      <c r="Q227" s="274">
        <f>IF(Q$8=0,0,Q$8/NFM_fec!Q$8)</f>
        <v>0</v>
      </c>
      <c r="R227" s="274">
        <f>IF(R$8=0,0,R$8/NFM_fec!R$8)</f>
        <v>0</v>
      </c>
      <c r="S227" s="274">
        <f>IF(S$8=0,0,S$8/NFM_fec!S$8)</f>
        <v>0</v>
      </c>
      <c r="T227" s="274">
        <f>IF(T$8=0,0,T$8/NFM_fec!T$8)</f>
        <v>0</v>
      </c>
      <c r="U227" s="274">
        <f>IF(U$8=0,0,U$8/NFM_fec!U$8)</f>
        <v>0</v>
      </c>
      <c r="V227" s="274">
        <f>IF(V$8=0,0,V$8/NFM_fec!V$8)</f>
        <v>0</v>
      </c>
      <c r="W227" s="274">
        <f>IF(W$8=0,0,W$8/NFM_fec!W$8)</f>
        <v>0</v>
      </c>
      <c r="X227" s="274">
        <f>IF(X$8=0,0,X$8/NFM_fec!X$8)</f>
        <v>0</v>
      </c>
      <c r="Y227" s="274">
        <f>IF(Y$8=0,0,Y$8/NFM_fec!Y$8)</f>
        <v>0</v>
      </c>
      <c r="DA227" s="77"/>
    </row>
    <row r="228" spans="1:105" ht="12" customHeight="1" x14ac:dyDescent="0.25">
      <c r="A228" s="173" t="s">
        <v>94</v>
      </c>
      <c r="B228" s="274">
        <f>IF(B$9=0,0,B$9/NFM_fec!B$9)</f>
        <v>0</v>
      </c>
      <c r="C228" s="274">
        <f>IF(C$9=0,0,C$9/NFM_fec!C$9)</f>
        <v>0</v>
      </c>
      <c r="D228" s="274">
        <f>IF(D$9=0,0,D$9/NFM_fec!D$9)</f>
        <v>0</v>
      </c>
      <c r="E228" s="274">
        <f>IF(E$9=0,0,E$9/NFM_fec!E$9)</f>
        <v>0</v>
      </c>
      <c r="F228" s="274">
        <f>IF(F$9=0,0,F$9/NFM_fec!F$9)</f>
        <v>0</v>
      </c>
      <c r="G228" s="274">
        <f>IF(G$9=0,0,G$9/NFM_fec!G$9)</f>
        <v>0</v>
      </c>
      <c r="H228" s="274">
        <f>IF(H$9=0,0,H$9/NFM_fec!H$9)</f>
        <v>0</v>
      </c>
      <c r="I228" s="274">
        <f>IF(I$9=0,0,I$9/NFM_fec!I$9)</f>
        <v>0</v>
      </c>
      <c r="J228" s="274">
        <f>IF(J$9=0,0,J$9/NFM_fec!J$9)</f>
        <v>0</v>
      </c>
      <c r="K228" s="274">
        <f>IF(K$9=0,0,K$9/NFM_fec!K$9)</f>
        <v>0</v>
      </c>
      <c r="L228" s="274">
        <f>IF(L$9=0,0,L$9/NFM_fec!L$9)</f>
        <v>0</v>
      </c>
      <c r="M228" s="274">
        <f>IF(M$9=0,0,M$9/NFM_fec!M$9)</f>
        <v>0</v>
      </c>
      <c r="N228" s="274">
        <f>IF(N$9=0,0,N$9/NFM_fec!N$9)</f>
        <v>0</v>
      </c>
      <c r="O228" s="274">
        <f>IF(O$9=0,0,O$9/NFM_fec!O$9)</f>
        <v>0</v>
      </c>
      <c r="P228" s="274">
        <f>IF(P$9=0,0,P$9/NFM_fec!P$9)</f>
        <v>0</v>
      </c>
      <c r="Q228" s="274">
        <f>IF(Q$9=0,0,Q$9/NFM_fec!Q$9)</f>
        <v>0</v>
      </c>
      <c r="R228" s="274">
        <f>IF(R$9=0,0,R$9/NFM_fec!R$9)</f>
        <v>0</v>
      </c>
      <c r="S228" s="274">
        <f>IF(S$9=0,0,S$9/NFM_fec!S$9)</f>
        <v>0</v>
      </c>
      <c r="T228" s="274">
        <f>IF(T$9=0,0,T$9/NFM_fec!T$9)</f>
        <v>0</v>
      </c>
      <c r="U228" s="274">
        <f>IF(U$9=0,0,U$9/NFM_fec!U$9)</f>
        <v>0</v>
      </c>
      <c r="V228" s="274">
        <f>IF(V$9=0,0,V$9/NFM_fec!V$9)</f>
        <v>0</v>
      </c>
      <c r="W228" s="274">
        <f>IF(W$9=0,0,W$9/NFM_fec!W$9)</f>
        <v>0</v>
      </c>
      <c r="X228" s="274">
        <f>IF(X$9=0,0,X$9/NFM_fec!X$9)</f>
        <v>0</v>
      </c>
      <c r="Y228" s="274">
        <f>IF(Y$9=0,0,Y$9/NFM_fec!Y$9)</f>
        <v>0</v>
      </c>
      <c r="DA228" s="77"/>
    </row>
    <row r="229" spans="1:105" ht="12" customHeight="1" x14ac:dyDescent="0.25">
      <c r="A229" s="56" t="s">
        <v>95</v>
      </c>
      <c r="B229" s="275">
        <f>IF(B$10=0,0,B$10/NFM_fec!B$10)</f>
        <v>1.1919819957788518</v>
      </c>
      <c r="C229" s="275">
        <f>IF(C$10=0,0,C$10/NFM_fec!C$10)</f>
        <v>1.0455919395037865</v>
      </c>
      <c r="D229" s="275">
        <f>IF(D$10=0,0,D$10/NFM_fec!D$10)</f>
        <v>0.96591079848913264</v>
      </c>
      <c r="E229" s="275">
        <f>IF(E$10=0,0,E$10/NFM_fec!E$10)</f>
        <v>0.76535163185870536</v>
      </c>
      <c r="F229" s="275">
        <f>IF(F$10=0,0,F$10/NFM_fec!F$10)</f>
        <v>0.78325865605021905</v>
      </c>
      <c r="G229" s="275">
        <f>IF(G$10=0,0,G$10/NFM_fec!G$10)</f>
        <v>0.95181696237252456</v>
      </c>
      <c r="H229" s="275">
        <f>IF(H$10=0,0,H$10/NFM_fec!H$10)</f>
        <v>0.80212074853737414</v>
      </c>
      <c r="I229" s="275">
        <f>IF(I$10=0,0,I$10/NFM_fec!I$10)</f>
        <v>0.6825661106537243</v>
      </c>
      <c r="J229" s="275">
        <f>IF(J$10=0,0,J$10/NFM_fec!J$10)</f>
        <v>0.79410784754619934</v>
      </c>
      <c r="K229" s="275">
        <f>IF(K$10=0,0,K$10/NFM_fec!K$10)</f>
        <v>1.2090284341428341</v>
      </c>
      <c r="L229" s="275">
        <f>IF(L$10=0,0,L$10/NFM_fec!L$10)</f>
        <v>0.70593489838192036</v>
      </c>
      <c r="M229" s="275">
        <f>IF(M$10=0,0,M$10/NFM_fec!M$10)</f>
        <v>0.79741759371115906</v>
      </c>
      <c r="N229" s="275">
        <f>IF(N$10=0,0,N$10/NFM_fec!N$10)</f>
        <v>0.92053256196249622</v>
      </c>
      <c r="O229" s="275">
        <f>IF(O$10=0,0,O$10/NFM_fec!O$10)</f>
        <v>0.92898405812950258</v>
      </c>
      <c r="P229" s="275">
        <f>IF(P$10=0,0,P$10/NFM_fec!P$10)</f>
        <v>0.85291458351067662</v>
      </c>
      <c r="Q229" s="275">
        <f>IF(Q$10=0,0,Q$10/NFM_fec!Q$10)</f>
        <v>0.93862575026975303</v>
      </c>
      <c r="R229" s="275">
        <f>IF(R$10=0,0,R$10/NFM_fec!R$10)</f>
        <v>0.96502446377873063</v>
      </c>
      <c r="S229" s="275">
        <f>IF(S$10=0,0,S$10/NFM_fec!S$10)</f>
        <v>0.97407787715604544</v>
      </c>
      <c r="T229" s="275">
        <f>IF(T$10=0,0,T$10/NFM_fec!T$10)</f>
        <v>1.1679649575884965</v>
      </c>
      <c r="U229" s="275">
        <f>IF(U$10=0,0,U$10/NFM_fec!U$10)</f>
        <v>1.0844456391644091</v>
      </c>
      <c r="V229" s="275">
        <f>IF(V$10=0,0,V$10/NFM_fec!V$10)</f>
        <v>0.93555706233813596</v>
      </c>
      <c r="W229" s="275">
        <f>IF(W$10=0,0,W$10/NFM_fec!W$10)</f>
        <v>1.1290259251866464</v>
      </c>
      <c r="X229" s="275">
        <f>IF(X$10=0,0,X$10/NFM_fec!X$10)</f>
        <v>1.0567921593612488</v>
      </c>
      <c r="Y229" s="275">
        <f>IF(Y$10=0,0,Y$10/NFM_fec!Y$10)</f>
        <v>0.52085905050071857</v>
      </c>
      <c r="DA229" s="78"/>
    </row>
    <row r="230" spans="1:105" ht="12" customHeight="1" x14ac:dyDescent="0.25">
      <c r="A230" s="174" t="s">
        <v>485</v>
      </c>
      <c r="B230" s="276">
        <f>IF(B$16=0,0,B$16/NFM_fec!B$16)</f>
        <v>2.5308570682168696</v>
      </c>
      <c r="C230" s="276">
        <f>IF(C$16=0,0,C$16/NFM_fec!C$16)</f>
        <v>2.4917879627867476</v>
      </c>
      <c r="D230" s="276">
        <f>IF(D$16=0,0,D$16/NFM_fec!D$16)</f>
        <v>3.0603499081880661</v>
      </c>
      <c r="E230" s="276">
        <f>IF(E$16=0,0,E$16/NFM_fec!E$16)</f>
        <v>2.5052073833472761</v>
      </c>
      <c r="F230" s="276">
        <f>IF(F$16=0,0,F$16/NFM_fec!F$16)</f>
        <v>2.4958079285194281</v>
      </c>
      <c r="G230" s="276">
        <f>IF(G$16=0,0,G$16/NFM_fec!G$16)</f>
        <v>2.1295461323583362</v>
      </c>
      <c r="H230" s="276">
        <f>IF(H$16=0,0,H$16/NFM_fec!H$16)</f>
        <v>2.5550649984903897</v>
      </c>
      <c r="I230" s="276">
        <f>IF(I$16=0,0,I$16/NFM_fec!I$16)</f>
        <v>2.5246330356661146</v>
      </c>
      <c r="J230" s="276">
        <f>IF(J$16=0,0,J$16/NFM_fec!J$16)</f>
        <v>2.5327133671057185</v>
      </c>
      <c r="K230" s="276">
        <f>IF(K$16=0,0,K$16/NFM_fec!K$16)</f>
        <v>2.4713619801504847</v>
      </c>
      <c r="L230" s="276">
        <f>IF(L$16=0,0,L$16/NFM_fec!L$16)</f>
        <v>2.435530809396389</v>
      </c>
      <c r="M230" s="276">
        <f>IF(M$16=0,0,M$16/NFM_fec!M$16)</f>
        <v>2.0048707152003127</v>
      </c>
      <c r="N230" s="276">
        <f>IF(N$16=0,0,N$16/NFM_fec!N$16)</f>
        <v>2.1604273914026839</v>
      </c>
      <c r="O230" s="276">
        <f>IF(O$16=0,0,O$16/NFM_fec!O$16)</f>
        <v>2.3345148671857827</v>
      </c>
      <c r="P230" s="276">
        <f>IF(P$16=0,0,P$16/NFM_fec!P$16)</f>
        <v>2.3063413625236437</v>
      </c>
      <c r="Q230" s="276">
        <f>IF(Q$16=0,0,Q$16/NFM_fec!Q$16)</f>
        <v>2.2973844421844687</v>
      </c>
      <c r="R230" s="276">
        <f>IF(R$16=0,0,R$16/NFM_fec!R$16)</f>
        <v>2.293191186670462</v>
      </c>
      <c r="S230" s="276">
        <f>IF(S$16=0,0,S$16/NFM_fec!S$16)</f>
        <v>2.3725043626563518</v>
      </c>
      <c r="T230" s="276">
        <f>IF(T$16=0,0,T$16/NFM_fec!T$16)</f>
        <v>2.3033950691783223</v>
      </c>
      <c r="U230" s="276">
        <f>IF(U$16=0,0,U$16/NFM_fec!U$16)</f>
        <v>2.010123267990779</v>
      </c>
      <c r="V230" s="276">
        <f>IF(V$16=0,0,V$16/NFM_fec!V$16)</f>
        <v>1.6449682601496705</v>
      </c>
      <c r="W230" s="276">
        <f>IF(W$16=0,0,W$16/NFM_fec!W$16)</f>
        <v>1.8926038485982148</v>
      </c>
      <c r="X230" s="276">
        <f>IF(X$16=0,0,X$16/NFM_fec!X$16)</f>
        <v>2.0399741857533913</v>
      </c>
      <c r="Y230" s="276">
        <f>IF(Y$16=0,0,Y$16/NFM_fec!Y$16)</f>
        <v>2.144647959001472</v>
      </c>
      <c r="DA230" s="79"/>
    </row>
    <row r="231" spans="1:105" ht="12" customHeight="1" x14ac:dyDescent="0.25">
      <c r="A231" s="41" t="s">
        <v>497</v>
      </c>
      <c r="B231" s="277">
        <f>IF(B$27=0,0,B$27/NFM_fec!B$27)</f>
        <v>1.61471811695947</v>
      </c>
      <c r="C231" s="277">
        <f>IF(C$27=0,0,C$27/NFM_fec!C$27)</f>
        <v>1.2031883283150724</v>
      </c>
      <c r="D231" s="277">
        <f>IF(D$27=0,0,D$27/NFM_fec!D$27)</f>
        <v>1.11065489832778</v>
      </c>
      <c r="E231" s="277">
        <f>IF(E$27=0,0,E$27/NFM_fec!E$27)</f>
        <v>0.90390276184338036</v>
      </c>
      <c r="F231" s="277">
        <f>IF(F$27=0,0,F$27/NFM_fec!F$27)</f>
        <v>0.92548848915234883</v>
      </c>
      <c r="G231" s="277">
        <f>IF(G$27=0,0,G$27/NFM_fec!G$27)</f>
        <v>1.1174480240111557</v>
      </c>
      <c r="H231" s="277">
        <f>IF(H$27=0,0,H$27/NFM_fec!H$27)</f>
        <v>0.95396500141639706</v>
      </c>
      <c r="I231" s="277">
        <f>IF(I$27=0,0,I$27/NFM_fec!I$27)</f>
        <v>0.82124925575231611</v>
      </c>
      <c r="J231" s="277">
        <f>IF(J$27=0,0,J$27/NFM_fec!J$27)</f>
        <v>0.93718100520916925</v>
      </c>
      <c r="K231" s="277">
        <f>IF(K$27=0,0,K$27/NFM_fec!K$27)</f>
        <v>1.3163786302603686</v>
      </c>
      <c r="L231" s="277">
        <f>IF(L$27=0,0,L$27/NFM_fec!L$27)</f>
        <v>0.77119676777553281</v>
      </c>
      <c r="M231" s="277">
        <f>IF(M$27=0,0,M$27/NFM_fec!M$27)</f>
        <v>0.83309946611084029</v>
      </c>
      <c r="N231" s="277">
        <f>IF(N$27=0,0,N$27/NFM_fec!N$27)</f>
        <v>0.95423390637819616</v>
      </c>
      <c r="O231" s="277">
        <f>IF(O$27=0,0,O$27/NFM_fec!O$27)</f>
        <v>0.9738341028307369</v>
      </c>
      <c r="P231" s="277">
        <f>IF(P$27=0,0,P$27/NFM_fec!P$27)</f>
        <v>0.87887885137671773</v>
      </c>
      <c r="Q231" s="277">
        <f>IF(Q$27=0,0,Q$27/NFM_fec!Q$27)</f>
        <v>0.95750174484003658</v>
      </c>
      <c r="R231" s="277">
        <f>IF(R$27=0,0,R$27/NFM_fec!R$27)</f>
        <v>0.98491526688764497</v>
      </c>
      <c r="S231" s="277">
        <f>IF(S$27=0,0,S$27/NFM_fec!S$27)</f>
        <v>0.99322582154110151</v>
      </c>
      <c r="T231" s="277">
        <f>IF(T$27=0,0,T$27/NFM_fec!T$27)</f>
        <v>1.1871399783877612</v>
      </c>
      <c r="U231" s="277">
        <f>IF(U$27=0,0,U$27/NFM_fec!U$27)</f>
        <v>1.101888176399465</v>
      </c>
      <c r="V231" s="277">
        <f>IF(V$27=0,0,V$27/NFM_fec!V$27)</f>
        <v>0.94328960762929603</v>
      </c>
      <c r="W231" s="277">
        <f>IF(W$27=0,0,W$27/NFM_fec!W$27)</f>
        <v>1.1375559348808624</v>
      </c>
      <c r="X231" s="277">
        <f>IF(X$27=0,0,X$27/NFM_fec!X$27)</f>
        <v>1.0678268129389989</v>
      </c>
      <c r="Y231" s="277">
        <f>IF(Y$27=0,0,Y$27/NFM_fec!Y$27)</f>
        <v>0.52847470342245673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935</v>
      </c>
      <c r="B233" s="272">
        <f>IF(B$34=0,0,(B$34-B$70)/NFM_fec!B$34)</f>
        <v>0.28166951528044326</v>
      </c>
      <c r="C233" s="272">
        <f>IF(C$34=0,0,(C$34-C$70)/NFM_fec!C$34)</f>
        <v>0.20645568310862752</v>
      </c>
      <c r="D233" s="272">
        <f>IF(D$34=0,0,(D$34-D$70)/NFM_fec!D$34)</f>
        <v>0.21239331048790655</v>
      </c>
      <c r="E233" s="272">
        <f>IF(E$34=0,0,(E$34-E$70)/NFM_fec!E$34)</f>
        <v>0.15768022240045337</v>
      </c>
      <c r="F233" s="272">
        <f>IF(F$34=0,0,(F$34-F$70)/NFM_fec!F$34)</f>
        <v>0.16144672596271889</v>
      </c>
      <c r="G233" s="272">
        <f>IF(G$34=0,0,(G$34-G$70)/NFM_fec!G$34)</f>
        <v>0.19517124021059185</v>
      </c>
      <c r="H233" s="272">
        <f>IF(H$34=0,0,(H$34-H$70)/NFM_fec!H$34)</f>
        <v>0.16398079541721922</v>
      </c>
      <c r="I233" s="272">
        <f>IF(I$34=0,0,(I$34-I$70)/NFM_fec!I$34)</f>
        <v>0.14226131941166267</v>
      </c>
      <c r="J233" s="272">
        <f>IF(J$34=0,0,(J$34-J$70)/NFM_fec!J$34)</f>
        <v>0.15955518749659425</v>
      </c>
      <c r="K233" s="272">
        <f>IF(K$34=0,0,(K$34-K$70)/NFM_fec!K$34)</f>
        <v>0.2277728836914919</v>
      </c>
      <c r="L233" s="272">
        <f>IF(L$34=0,0,(L$34-L$70)/NFM_fec!L$34)</f>
        <v>0.13531039017075411</v>
      </c>
      <c r="M233" s="272">
        <f>IF(M$34=0,0,(M$34-M$70)/NFM_fec!M$34)</f>
        <v>0.13903710103812614</v>
      </c>
      <c r="N233" s="272">
        <f>IF(N$34=0,0,(N$34-N$70)/NFM_fec!N$34)</f>
        <v>0.161002280277766</v>
      </c>
      <c r="O233" s="272">
        <f>IF(O$34=0,0,(O$34-O$70)/NFM_fec!O$34)</f>
        <v>0.16880829893215679</v>
      </c>
      <c r="P233" s="272">
        <f>IF(P$34=0,0,(P$34-P$70)/NFM_fec!P$34)</f>
        <v>0.15307604340663455</v>
      </c>
      <c r="Q233" s="272">
        <f>IF(Q$34=0,0,(Q$34-Q$70)/NFM_fec!Q$34)</f>
        <v>0.16784707767448936</v>
      </c>
      <c r="R233" s="272">
        <f>IF(R$34=0,0,(R$34-R$70)/NFM_fec!R$34)</f>
        <v>0.17178025245105738</v>
      </c>
      <c r="S233" s="272">
        <f>IF(S$34=0,0,(S$34-S$70)/NFM_fec!S$34)</f>
        <v>0.1750124806245788</v>
      </c>
      <c r="T233" s="272">
        <f>IF(T$34=0,0,(T$34-T$70)/NFM_fec!T$34)</f>
        <v>0.20539050189224581</v>
      </c>
      <c r="U233" s="272">
        <f>IF(U$34=0,0,(U$34-U$70)/NFM_fec!U$34)</f>
        <v>0.18763948272757938</v>
      </c>
      <c r="V233" s="272">
        <f>IF(V$34=0,0,(V$34-V$70)/NFM_fec!V$34)</f>
        <v>0.15757384021931167</v>
      </c>
      <c r="W233" s="272">
        <f>IF(W$34=0,0,(W$34-W$70)/NFM_fec!W$34)</f>
        <v>0.19429662397494674</v>
      </c>
      <c r="X233" s="272">
        <f>IF(X$34=0,0,(X$34-X$70)/NFM_fec!X$34)</f>
        <v>0.18500435662328196</v>
      </c>
      <c r="Y233" s="272">
        <f>IF(Y$34=0,0,(Y$34-Y$70)/NFM_fec!Y$34)</f>
        <v>9.2964530745741777E-2</v>
      </c>
      <c r="DA233" s="111"/>
    </row>
    <row r="234" spans="1:105" ht="12" customHeight="1" x14ac:dyDescent="0.25">
      <c r="A234" s="55" t="s">
        <v>91</v>
      </c>
      <c r="B234" s="273">
        <f>IF(B$35=0,0,B$35/NFM_fec!B$35)</f>
        <v>0</v>
      </c>
      <c r="C234" s="273">
        <f>IF(C$35=0,0,C$35/NFM_fec!C$35)</f>
        <v>0</v>
      </c>
      <c r="D234" s="273">
        <f>IF(D$35=0,0,D$35/NFM_fec!D$35)</f>
        <v>0</v>
      </c>
      <c r="E234" s="273">
        <f>IF(E$35=0,0,E$35/NFM_fec!E$35)</f>
        <v>0</v>
      </c>
      <c r="F234" s="273">
        <f>IF(F$35=0,0,F$35/NFM_fec!F$35)</f>
        <v>0</v>
      </c>
      <c r="G234" s="273">
        <f>IF(G$35=0,0,G$35/NFM_fec!G$35)</f>
        <v>0</v>
      </c>
      <c r="H234" s="273">
        <f>IF(H$35=0,0,H$35/NFM_fec!H$35)</f>
        <v>0</v>
      </c>
      <c r="I234" s="273">
        <f>IF(I$35=0,0,I$35/NFM_fec!I$35)</f>
        <v>0</v>
      </c>
      <c r="J234" s="273">
        <f>IF(J$35=0,0,J$35/NFM_fec!J$35)</f>
        <v>0</v>
      </c>
      <c r="K234" s="273">
        <f>IF(K$35=0,0,K$35/NFM_fec!K$35)</f>
        <v>0</v>
      </c>
      <c r="L234" s="273">
        <f>IF(L$35=0,0,L$35/NFM_fec!L$35)</f>
        <v>0</v>
      </c>
      <c r="M234" s="273">
        <f>IF(M$35=0,0,M$35/NFM_fec!M$35)</f>
        <v>0</v>
      </c>
      <c r="N234" s="273">
        <f>IF(N$35=0,0,N$35/NFM_fec!N$35)</f>
        <v>0</v>
      </c>
      <c r="O234" s="273">
        <f>IF(O$35=0,0,O$35/NFM_fec!O$35)</f>
        <v>0</v>
      </c>
      <c r="P234" s="273">
        <f>IF(P$35=0,0,P$35/NFM_fec!P$35)</f>
        <v>0</v>
      </c>
      <c r="Q234" s="273">
        <f>IF(Q$35=0,0,Q$35/NFM_fec!Q$35)</f>
        <v>0</v>
      </c>
      <c r="R234" s="273">
        <f>IF(R$35=0,0,R$35/NFM_fec!R$35)</f>
        <v>0</v>
      </c>
      <c r="S234" s="273">
        <f>IF(S$35=0,0,S$35/NFM_fec!S$35)</f>
        <v>0</v>
      </c>
      <c r="T234" s="273">
        <f>IF(T$35=0,0,T$35/NFM_fec!T$35)</f>
        <v>0</v>
      </c>
      <c r="U234" s="273">
        <f>IF(U$35=0,0,U$35/NFM_fec!U$35)</f>
        <v>0</v>
      </c>
      <c r="V234" s="273">
        <f>IF(V$35=0,0,V$35/NFM_fec!V$35)</f>
        <v>0</v>
      </c>
      <c r="W234" s="273">
        <f>IF(W$35=0,0,W$35/NFM_fec!W$35)</f>
        <v>0</v>
      </c>
      <c r="X234" s="273">
        <f>IF(X$35=0,0,X$35/NFM_fec!X$35)</f>
        <v>0</v>
      </c>
      <c r="Y234" s="273">
        <f>IF(Y$35=0,0,Y$35/NFM_fec!Y$35)</f>
        <v>0</v>
      </c>
      <c r="DA234" s="76"/>
    </row>
    <row r="235" spans="1:105" ht="12" customHeight="1" x14ac:dyDescent="0.25">
      <c r="A235" s="173" t="s">
        <v>92</v>
      </c>
      <c r="B235" s="274">
        <f>IF(B$36=0,0,B$36/NFM_fec!B$36)</f>
        <v>0</v>
      </c>
      <c r="C235" s="274">
        <f>IF(C$36=0,0,C$36/NFM_fec!C$36)</f>
        <v>0</v>
      </c>
      <c r="D235" s="274">
        <f>IF(D$36=0,0,D$36/NFM_fec!D$36)</f>
        <v>0</v>
      </c>
      <c r="E235" s="274">
        <f>IF(E$36=0,0,E$36/NFM_fec!E$36)</f>
        <v>0</v>
      </c>
      <c r="F235" s="274">
        <f>IF(F$36=0,0,F$36/NFM_fec!F$36)</f>
        <v>0</v>
      </c>
      <c r="G235" s="274">
        <f>IF(G$36=0,0,G$36/NFM_fec!G$36)</f>
        <v>0</v>
      </c>
      <c r="H235" s="274">
        <f>IF(H$36=0,0,H$36/NFM_fec!H$36)</f>
        <v>0</v>
      </c>
      <c r="I235" s="274">
        <f>IF(I$36=0,0,I$36/NFM_fec!I$36)</f>
        <v>0</v>
      </c>
      <c r="J235" s="274">
        <f>IF(J$36=0,0,J$36/NFM_fec!J$36)</f>
        <v>0</v>
      </c>
      <c r="K235" s="274">
        <f>IF(K$36=0,0,K$36/NFM_fec!K$36)</f>
        <v>0</v>
      </c>
      <c r="L235" s="274">
        <f>IF(L$36=0,0,L$36/NFM_fec!L$36)</f>
        <v>0</v>
      </c>
      <c r="M235" s="274">
        <f>IF(M$36=0,0,M$36/NFM_fec!M$36)</f>
        <v>0</v>
      </c>
      <c r="N235" s="274">
        <f>IF(N$36=0,0,N$36/NFM_fec!N$36)</f>
        <v>0</v>
      </c>
      <c r="O235" s="274">
        <f>IF(O$36=0,0,O$36/NFM_fec!O$36)</f>
        <v>0</v>
      </c>
      <c r="P235" s="274">
        <f>IF(P$36=0,0,P$36/NFM_fec!P$36)</f>
        <v>0</v>
      </c>
      <c r="Q235" s="274">
        <f>IF(Q$36=0,0,Q$36/NFM_fec!Q$36)</f>
        <v>0</v>
      </c>
      <c r="R235" s="274">
        <f>IF(R$36=0,0,R$36/NFM_fec!R$36)</f>
        <v>0</v>
      </c>
      <c r="S235" s="274">
        <f>IF(S$36=0,0,S$36/NFM_fec!S$36)</f>
        <v>0</v>
      </c>
      <c r="T235" s="274">
        <f>IF(T$36=0,0,T$36/NFM_fec!T$36)</f>
        <v>0</v>
      </c>
      <c r="U235" s="274">
        <f>IF(U$36=0,0,U$36/NFM_fec!U$36)</f>
        <v>0</v>
      </c>
      <c r="V235" s="274">
        <f>IF(V$36=0,0,V$36/NFM_fec!V$36)</f>
        <v>0</v>
      </c>
      <c r="W235" s="274">
        <f>IF(W$36=0,0,W$36/NFM_fec!W$36)</f>
        <v>0</v>
      </c>
      <c r="X235" s="274">
        <f>IF(X$36=0,0,X$36/NFM_fec!X$36)</f>
        <v>0</v>
      </c>
      <c r="Y235" s="274">
        <f>IF(Y$36=0,0,Y$36/NFM_fec!Y$36)</f>
        <v>0</v>
      </c>
      <c r="DA235" s="77"/>
    </row>
    <row r="236" spans="1:105" ht="12" customHeight="1" x14ac:dyDescent="0.25">
      <c r="A236" s="173" t="s">
        <v>93</v>
      </c>
      <c r="B236" s="274">
        <f>IF(B$37=0,0,B$37/NFM_fec!B$37)</f>
        <v>0</v>
      </c>
      <c r="C236" s="274">
        <f>IF(C$37=0,0,C$37/NFM_fec!C$37)</f>
        <v>0</v>
      </c>
      <c r="D236" s="274">
        <f>IF(D$37=0,0,D$37/NFM_fec!D$37)</f>
        <v>0</v>
      </c>
      <c r="E236" s="274">
        <f>IF(E$37=0,0,E$37/NFM_fec!E$37)</f>
        <v>0</v>
      </c>
      <c r="F236" s="274">
        <f>IF(F$37=0,0,F$37/NFM_fec!F$37)</f>
        <v>0</v>
      </c>
      <c r="G236" s="274">
        <f>IF(G$37=0,0,G$37/NFM_fec!G$37)</f>
        <v>0</v>
      </c>
      <c r="H236" s="274">
        <f>IF(H$37=0,0,H$37/NFM_fec!H$37)</f>
        <v>0</v>
      </c>
      <c r="I236" s="274">
        <f>IF(I$37=0,0,I$37/NFM_fec!I$37)</f>
        <v>0</v>
      </c>
      <c r="J236" s="274">
        <f>IF(J$37=0,0,J$37/NFM_fec!J$37)</f>
        <v>0</v>
      </c>
      <c r="K236" s="274">
        <f>IF(K$37=0,0,K$37/NFM_fec!K$37)</f>
        <v>0</v>
      </c>
      <c r="L236" s="274">
        <f>IF(L$37=0,0,L$37/NFM_fec!L$37)</f>
        <v>0</v>
      </c>
      <c r="M236" s="274">
        <f>IF(M$37=0,0,M$37/NFM_fec!M$37)</f>
        <v>0</v>
      </c>
      <c r="N236" s="274">
        <f>IF(N$37=0,0,N$37/NFM_fec!N$37)</f>
        <v>0</v>
      </c>
      <c r="O236" s="274">
        <f>IF(O$37=0,0,O$37/NFM_fec!O$37)</f>
        <v>0</v>
      </c>
      <c r="P236" s="274">
        <f>IF(P$37=0,0,P$37/NFM_fec!P$37)</f>
        <v>0</v>
      </c>
      <c r="Q236" s="274">
        <f>IF(Q$37=0,0,Q$37/NFM_fec!Q$37)</f>
        <v>0</v>
      </c>
      <c r="R236" s="274">
        <f>IF(R$37=0,0,R$37/NFM_fec!R$37)</f>
        <v>0</v>
      </c>
      <c r="S236" s="274">
        <f>IF(S$37=0,0,S$37/NFM_fec!S$37)</f>
        <v>0</v>
      </c>
      <c r="T236" s="274">
        <f>IF(T$37=0,0,T$37/NFM_fec!T$37)</f>
        <v>0</v>
      </c>
      <c r="U236" s="274">
        <f>IF(U$37=0,0,U$37/NFM_fec!U$37)</f>
        <v>0</v>
      </c>
      <c r="V236" s="274">
        <f>IF(V$37=0,0,V$37/NFM_fec!V$37)</f>
        <v>0</v>
      </c>
      <c r="W236" s="274">
        <f>IF(W$37=0,0,W$37/NFM_fec!W$37)</f>
        <v>0</v>
      </c>
      <c r="X236" s="274">
        <f>IF(X$37=0,0,X$37/NFM_fec!X$37)</f>
        <v>0</v>
      </c>
      <c r="Y236" s="274">
        <f>IF(Y$37=0,0,Y$37/NFM_fec!Y$37)</f>
        <v>0</v>
      </c>
      <c r="DA236" s="77"/>
    </row>
    <row r="237" spans="1:105" ht="12" customHeight="1" x14ac:dyDescent="0.25">
      <c r="A237" s="173" t="s">
        <v>94</v>
      </c>
      <c r="B237" s="274">
        <f>IF(B$38=0,0,B$38/NFM_fec!B$38)</f>
        <v>0</v>
      </c>
      <c r="C237" s="274">
        <f>IF(C$38=0,0,C$38/NFM_fec!C$38)</f>
        <v>0</v>
      </c>
      <c r="D237" s="274">
        <f>IF(D$38=0,0,D$38/NFM_fec!D$38)</f>
        <v>0</v>
      </c>
      <c r="E237" s="274">
        <f>IF(E$38=0,0,E$38/NFM_fec!E$38)</f>
        <v>0</v>
      </c>
      <c r="F237" s="274">
        <f>IF(F$38=0,0,F$38/NFM_fec!F$38)</f>
        <v>0</v>
      </c>
      <c r="G237" s="274">
        <f>IF(G$38=0,0,G$38/NFM_fec!G$38)</f>
        <v>0</v>
      </c>
      <c r="H237" s="274">
        <f>IF(H$38=0,0,H$38/NFM_fec!H$38)</f>
        <v>0</v>
      </c>
      <c r="I237" s="274">
        <f>IF(I$38=0,0,I$38/NFM_fec!I$38)</f>
        <v>0</v>
      </c>
      <c r="J237" s="274">
        <f>IF(J$38=0,0,J$38/NFM_fec!J$38)</f>
        <v>0</v>
      </c>
      <c r="K237" s="274">
        <f>IF(K$38=0,0,K$38/NFM_fec!K$38)</f>
        <v>0</v>
      </c>
      <c r="L237" s="274">
        <f>IF(L$38=0,0,L$38/NFM_fec!L$38)</f>
        <v>0</v>
      </c>
      <c r="M237" s="274">
        <f>IF(M$38=0,0,M$38/NFM_fec!M$38)</f>
        <v>0</v>
      </c>
      <c r="N237" s="274">
        <f>IF(N$38=0,0,N$38/NFM_fec!N$38)</f>
        <v>0</v>
      </c>
      <c r="O237" s="274">
        <f>IF(O$38=0,0,O$38/NFM_fec!O$38)</f>
        <v>0</v>
      </c>
      <c r="P237" s="274">
        <f>IF(P$38=0,0,P$38/NFM_fec!P$38)</f>
        <v>0</v>
      </c>
      <c r="Q237" s="274">
        <f>IF(Q$38=0,0,Q$38/NFM_fec!Q$38)</f>
        <v>0</v>
      </c>
      <c r="R237" s="274">
        <f>IF(R$38=0,0,R$38/NFM_fec!R$38)</f>
        <v>0</v>
      </c>
      <c r="S237" s="274">
        <f>IF(S$38=0,0,S$38/NFM_fec!S$38)</f>
        <v>0</v>
      </c>
      <c r="T237" s="274">
        <f>IF(T$38=0,0,T$38/NFM_fec!T$38)</f>
        <v>0</v>
      </c>
      <c r="U237" s="274">
        <f>IF(U$38=0,0,U$38/NFM_fec!U$38)</f>
        <v>0</v>
      </c>
      <c r="V237" s="274">
        <f>IF(V$38=0,0,V$38/NFM_fec!V$38)</f>
        <v>0</v>
      </c>
      <c r="W237" s="274">
        <f>IF(W$38=0,0,W$38/NFM_fec!W$38)</f>
        <v>0</v>
      </c>
      <c r="X237" s="274">
        <f>IF(X$38=0,0,X$38/NFM_fec!X$38)</f>
        <v>0</v>
      </c>
      <c r="Y237" s="274">
        <f>IF(Y$38=0,0,Y$38/NFM_fec!Y$38)</f>
        <v>0</v>
      </c>
      <c r="DA237" s="77"/>
    </row>
    <row r="238" spans="1:105" ht="12" customHeight="1" x14ac:dyDescent="0.25">
      <c r="A238" s="56" t="s">
        <v>95</v>
      </c>
      <c r="B238" s="275">
        <f>IF(B$39=0,0,B$39/NFM_fec!B$39)</f>
        <v>1.191981995778852</v>
      </c>
      <c r="C238" s="275">
        <f>IF(C$39=0,0,C$39/NFM_fec!C$39)</f>
        <v>1.0455919395037867</v>
      </c>
      <c r="D238" s="275">
        <f>IF(D$39=0,0,D$39/NFM_fec!D$39)</f>
        <v>0.96591079848913264</v>
      </c>
      <c r="E238" s="275">
        <f>IF(E$39=0,0,E$39/NFM_fec!E$39)</f>
        <v>0.76535163185870558</v>
      </c>
      <c r="F238" s="275">
        <f>IF(F$39=0,0,F$39/NFM_fec!F$39)</f>
        <v>0.78325865605021905</v>
      </c>
      <c r="G238" s="275">
        <f>IF(G$39=0,0,G$39/NFM_fec!G$39)</f>
        <v>0.95181696237252478</v>
      </c>
      <c r="H238" s="275">
        <f>IF(H$39=0,0,H$39/NFM_fec!H$39)</f>
        <v>0.80212074853737414</v>
      </c>
      <c r="I238" s="275">
        <f>IF(I$39=0,0,I$39/NFM_fec!I$39)</f>
        <v>0.68256611065372474</v>
      </c>
      <c r="J238" s="275">
        <f>IF(J$39=0,0,J$39/NFM_fec!J$39)</f>
        <v>0.79410784754619923</v>
      </c>
      <c r="K238" s="275">
        <f>IF(K$39=0,0,K$39/NFM_fec!K$39)</f>
        <v>1.2090284341428348</v>
      </c>
      <c r="L238" s="275">
        <f>IF(L$39=0,0,L$39/NFM_fec!L$39)</f>
        <v>0.70593489838192058</v>
      </c>
      <c r="M238" s="275">
        <f>IF(M$39=0,0,M$39/NFM_fec!M$39)</f>
        <v>0.79741759371115895</v>
      </c>
      <c r="N238" s="275">
        <f>IF(N$39=0,0,N$39/NFM_fec!N$39)</f>
        <v>0.92053256196249622</v>
      </c>
      <c r="O238" s="275">
        <f>IF(O$39=0,0,O$39/NFM_fec!O$39)</f>
        <v>0.92898405812950235</v>
      </c>
      <c r="P238" s="275">
        <f>IF(P$39=0,0,P$39/NFM_fec!P$39)</f>
        <v>0.85291458351067706</v>
      </c>
      <c r="Q238" s="275">
        <f>IF(Q$39=0,0,Q$39/NFM_fec!Q$39)</f>
        <v>0.93862575026975326</v>
      </c>
      <c r="R238" s="275">
        <f>IF(R$39=0,0,R$39/NFM_fec!R$39)</f>
        <v>0.96502446377873041</v>
      </c>
      <c r="S238" s="275">
        <f>IF(S$39=0,0,S$39/NFM_fec!S$39)</f>
        <v>0.97407787715604521</v>
      </c>
      <c r="T238" s="275">
        <f>IF(T$39=0,0,T$39/NFM_fec!T$39)</f>
        <v>1.1679649575884967</v>
      </c>
      <c r="U238" s="275">
        <f>IF(U$39=0,0,U$39/NFM_fec!U$39)</f>
        <v>1.0844456391644088</v>
      </c>
      <c r="V238" s="275">
        <f>IF(V$39=0,0,V$39/NFM_fec!V$39)</f>
        <v>0.93555706233813607</v>
      </c>
      <c r="W238" s="275">
        <f>IF(W$39=0,0,W$39/NFM_fec!W$39)</f>
        <v>1.1290259251866466</v>
      </c>
      <c r="X238" s="275">
        <f>IF(X$39=0,0,X$39/NFM_fec!X$39)</f>
        <v>1.0567921593612493</v>
      </c>
      <c r="Y238" s="275">
        <f>IF(Y$39=0,0,Y$39/NFM_fec!Y$39)</f>
        <v>0.52085905050071879</v>
      </c>
      <c r="DA238" s="78"/>
    </row>
    <row r="239" spans="1:105" ht="12" customHeight="1" x14ac:dyDescent="0.25">
      <c r="A239" s="174" t="s">
        <v>515</v>
      </c>
      <c r="B239" s="276">
        <f>IF(B$45=0,0,B$45/NFM_fec!B$45)</f>
        <v>0</v>
      </c>
      <c r="C239" s="276">
        <f>IF(C$45=0,0,C$45/NFM_fec!C$45)</f>
        <v>0</v>
      </c>
      <c r="D239" s="276">
        <f>IF(D$45=0,0,D$45/NFM_fec!D$45)</f>
        <v>0</v>
      </c>
      <c r="E239" s="276">
        <f>IF(E$45=0,0,E$45/NFM_fec!E$45)</f>
        <v>0</v>
      </c>
      <c r="F239" s="276">
        <f>IF(F$45=0,0,F$45/NFM_fec!F$45)</f>
        <v>0</v>
      </c>
      <c r="G239" s="276">
        <f>IF(G$45=0,0,G$45/NFM_fec!G$45)</f>
        <v>0</v>
      </c>
      <c r="H239" s="276">
        <f>IF(H$45=0,0,H$45/NFM_fec!H$45)</f>
        <v>0</v>
      </c>
      <c r="I239" s="276">
        <f>IF(I$45=0,0,I$45/NFM_fec!I$45)</f>
        <v>0</v>
      </c>
      <c r="J239" s="276">
        <f>IF(J$45=0,0,J$45/NFM_fec!J$45)</f>
        <v>0</v>
      </c>
      <c r="K239" s="276">
        <f>IF(K$45=0,0,K$45/NFM_fec!K$45)</f>
        <v>0</v>
      </c>
      <c r="L239" s="276">
        <f>IF(L$45=0,0,L$45/NFM_fec!L$45)</f>
        <v>0</v>
      </c>
      <c r="M239" s="276">
        <f>IF(M$45=0,0,M$45/NFM_fec!M$45)</f>
        <v>0</v>
      </c>
      <c r="N239" s="276">
        <f>IF(N$45=0,0,N$45/NFM_fec!N$45)</f>
        <v>0</v>
      </c>
      <c r="O239" s="276">
        <f>IF(O$45=0,0,O$45/NFM_fec!O$45)</f>
        <v>0</v>
      </c>
      <c r="P239" s="276">
        <f>IF(P$45=0,0,P$45/NFM_fec!P$45)</f>
        <v>0</v>
      </c>
      <c r="Q239" s="276">
        <f>IF(Q$45=0,0,Q$45/NFM_fec!Q$45)</f>
        <v>0</v>
      </c>
      <c r="R239" s="276">
        <f>IF(R$45=0,0,R$45/NFM_fec!R$45)</f>
        <v>0</v>
      </c>
      <c r="S239" s="276">
        <f>IF(S$45=0,0,S$45/NFM_fec!S$45)</f>
        <v>0</v>
      </c>
      <c r="T239" s="276">
        <f>IF(T$45=0,0,T$45/NFM_fec!T$45)</f>
        <v>0</v>
      </c>
      <c r="U239" s="276">
        <f>IF(U$45=0,0,U$45/NFM_fec!U$45)</f>
        <v>0</v>
      </c>
      <c r="V239" s="276">
        <f>IF(V$45=0,0,V$45/NFM_fec!V$45)</f>
        <v>0</v>
      </c>
      <c r="W239" s="276">
        <f>IF(W$45=0,0,W$45/NFM_fec!W$45)</f>
        <v>0</v>
      </c>
      <c r="X239" s="276">
        <f>IF(X$45=0,0,X$45/NFM_fec!X$45)</f>
        <v>0</v>
      </c>
      <c r="Y239" s="276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276">
        <f>IF(B$46=0,0,B$46/NFM_fec!B$46)</f>
        <v>1.6147181169594698</v>
      </c>
      <c r="C240" s="276">
        <f>IF(C$46=0,0,C$46/NFM_fec!C$46)</f>
        <v>1.2031883283150728</v>
      </c>
      <c r="D240" s="276">
        <f>IF(D$46=0,0,D$46/NFM_fec!D$46)</f>
        <v>1.11065489832778</v>
      </c>
      <c r="E240" s="276">
        <f>IF(E$46=0,0,E$46/NFM_fec!E$46)</f>
        <v>0.90390276184338059</v>
      </c>
      <c r="F240" s="276">
        <f>IF(F$46=0,0,F$46/NFM_fec!F$46)</f>
        <v>0.92548848915234894</v>
      </c>
      <c r="G240" s="276">
        <f>IF(G$46=0,0,G$46/NFM_fec!G$46)</f>
        <v>1.1174480240111559</v>
      </c>
      <c r="H240" s="276">
        <f>IF(H$46=0,0,H$46/NFM_fec!H$46)</f>
        <v>0.95396500141639684</v>
      </c>
      <c r="I240" s="276">
        <f>IF(I$46=0,0,I$46/NFM_fec!I$46)</f>
        <v>0.821249255752316</v>
      </c>
      <c r="J240" s="276">
        <f>IF(J$46=0,0,J$46/NFM_fec!J$46)</f>
        <v>0.93718100520916914</v>
      </c>
      <c r="K240" s="276">
        <f>IF(K$46=0,0,K$46/NFM_fec!K$46)</f>
        <v>1.3163786302603688</v>
      </c>
      <c r="L240" s="276">
        <f>IF(L$46=0,0,L$46/NFM_fec!L$46)</f>
        <v>0.77119676777553292</v>
      </c>
      <c r="M240" s="276">
        <f>IF(M$46=0,0,M$46/NFM_fec!M$46)</f>
        <v>0.83309946611084007</v>
      </c>
      <c r="N240" s="276">
        <f>IF(N$46=0,0,N$46/NFM_fec!N$46)</f>
        <v>0.95423390637819649</v>
      </c>
      <c r="O240" s="276">
        <f>IF(O$46=0,0,O$46/NFM_fec!O$46)</f>
        <v>0.9738341028307369</v>
      </c>
      <c r="P240" s="276">
        <f>IF(P$46=0,0,P$46/NFM_fec!P$46)</f>
        <v>0.87887885137671762</v>
      </c>
      <c r="Q240" s="276">
        <f>IF(Q$46=0,0,Q$46/NFM_fec!Q$46)</f>
        <v>0.95750174484003681</v>
      </c>
      <c r="R240" s="276">
        <f>IF(R$46=0,0,R$46/NFM_fec!R$46)</f>
        <v>0.9849152668876453</v>
      </c>
      <c r="S240" s="276">
        <f>IF(S$46=0,0,S$46/NFM_fec!S$46)</f>
        <v>0.99322582154110151</v>
      </c>
      <c r="T240" s="276">
        <f>IF(T$46=0,0,T$46/NFM_fec!T$46)</f>
        <v>1.1871399783877614</v>
      </c>
      <c r="U240" s="276">
        <f>IF(U$46=0,0,U$46/NFM_fec!U$46)</f>
        <v>1.101888176399465</v>
      </c>
      <c r="V240" s="276">
        <f>IF(V$46=0,0,V$46/NFM_fec!V$46)</f>
        <v>0.94328960762929592</v>
      </c>
      <c r="W240" s="276">
        <f>IF(W$46=0,0,W$46/NFM_fec!W$46)</f>
        <v>1.1375559348808628</v>
      </c>
      <c r="X240" s="276">
        <f>IF(X$46=0,0,X$46/NFM_fec!X$46)</f>
        <v>1.0678268129389987</v>
      </c>
      <c r="Y240" s="276">
        <f>IF(Y$46=0,0,Y$46/NFM_fec!Y$46)</f>
        <v>0.5284747034224565</v>
      </c>
      <c r="DA240" s="79"/>
    </row>
    <row r="241" spans="1:105" ht="12" customHeight="1" x14ac:dyDescent="0.25">
      <c r="A241" s="41" t="s">
        <v>527</v>
      </c>
      <c r="B241" s="277">
        <f>IF(B$53=0,0,B$53/NFM_fec!B$53)</f>
        <v>2.1846637097728232</v>
      </c>
      <c r="C241" s="277">
        <f>IF(C$53=0,0,C$53/NFM_fec!C$53)</f>
        <v>1.9685584938973102</v>
      </c>
      <c r="D241" s="277">
        <f>IF(D$53=0,0,D$53/NFM_fec!D$53)</f>
        <v>2.3432873737482693</v>
      </c>
      <c r="E241" s="277">
        <f>IF(E$53=0,0,E$53/NFM_fec!E$53)</f>
        <v>1.8344024901462448</v>
      </c>
      <c r="F241" s="277">
        <f>IF(F$53=0,0,F$53/NFM_fec!F$53)</f>
        <v>1.8449412138310675</v>
      </c>
      <c r="G241" s="277">
        <f>IF(G$53=0,0,G$53/NFM_fec!G$53)</f>
        <v>1.7560479291756552</v>
      </c>
      <c r="H241" s="277">
        <f>IF(H$53=0,0,H$53/NFM_fec!H$53)</f>
        <v>1.8762990376461632</v>
      </c>
      <c r="I241" s="277">
        <f>IF(I$53=0,0,I$53/NFM_fec!I$53)</f>
        <v>1.784636875801102</v>
      </c>
      <c r="J241" s="277">
        <f>IF(J$53=0,0,J$53/NFM_fec!J$53)</f>
        <v>1.8523183957313534</v>
      </c>
      <c r="K241" s="277">
        <f>IF(K$53=0,0,K$53/NFM_fec!K$53)</f>
        <v>2.027518170563694</v>
      </c>
      <c r="L241" s="277">
        <f>IF(L$53=0,0,L$53/NFM_fec!L$53)</f>
        <v>1.7378354694176721</v>
      </c>
      <c r="M241" s="277">
        <f>IF(M$53=0,0,M$53/NFM_fec!M$53)</f>
        <v>1.5394454304663525</v>
      </c>
      <c r="N241" s="277">
        <f>IF(N$53=0,0,N$53/NFM_fec!N$53)</f>
        <v>1.6937129769827566</v>
      </c>
      <c r="O241" s="277">
        <f>IF(O$53=0,0,O$53/NFM_fec!O$53)</f>
        <v>1.8103627085723575</v>
      </c>
      <c r="P241" s="277">
        <f>IF(P$53=0,0,P$53/NFM_fec!P$53)</f>
        <v>1.7492969900076139</v>
      </c>
      <c r="Q241" s="277">
        <f>IF(Q$53=0,0,Q$53/NFM_fec!Q$53)</f>
        <v>1.7938892967640929</v>
      </c>
      <c r="R241" s="277">
        <f>IF(R$53=0,0,R$53/NFM_fec!R$53)</f>
        <v>1.8028828447120497</v>
      </c>
      <c r="S241" s="277">
        <f>IF(S$53=0,0,S$53/NFM_fec!S$53)</f>
        <v>1.8552957539233434</v>
      </c>
      <c r="T241" s="277">
        <f>IF(T$53=0,0,T$53/NFM_fec!T$53)</f>
        <v>1.8974231724894888</v>
      </c>
      <c r="U241" s="277">
        <f>IF(U$53=0,0,U$53/NFM_fec!U$53)</f>
        <v>1.6875680812188303</v>
      </c>
      <c r="V241" s="277">
        <f>IF(V$53=0,0,V$53/NFM_fec!V$53)</f>
        <v>1.4025766772274733</v>
      </c>
      <c r="W241" s="277">
        <f>IF(W$53=0,0,W$53/NFM_fec!W$53)</f>
        <v>1.6367067508337227</v>
      </c>
      <c r="X241" s="277">
        <f>IF(X$53=0,0,X$53/NFM_fec!X$53)</f>
        <v>1.6995656093483291</v>
      </c>
      <c r="Y241" s="277">
        <f>IF(Y$53=0,0,Y$53/NFM_fec!Y$53)</f>
        <v>1.4130049567759484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272">
        <f>IF(B$72=0,0,B$72/NFM_fec!B$72)</f>
        <v>1.7266602153924158</v>
      </c>
      <c r="C243" s="272">
        <f>IF(C$72=0,0,C$72/NFM_fec!C$72)</f>
        <v>1.3840256340040018</v>
      </c>
      <c r="D243" s="272">
        <f>IF(D$72=0,0,D$72/NFM_fec!D$72)</f>
        <v>1.4369663064424798</v>
      </c>
      <c r="E243" s="272">
        <f>IF(E$72=0,0,E$72/NFM_fec!E$72)</f>
        <v>1.1382756257985123</v>
      </c>
      <c r="F243" s="272">
        <f>IF(F$72=0,0,F$72/NFM_fec!F$72)</f>
        <v>1.1566573452250533</v>
      </c>
      <c r="G243" s="272">
        <f>IF(G$72=0,0,G$72/NFM_fec!G$72)</f>
        <v>1.2812647712521907</v>
      </c>
      <c r="H243" s="272">
        <f>IF(H$72=0,0,H$72/NFM_fec!H$72)</f>
        <v>1.1837530786710742</v>
      </c>
      <c r="I243" s="272">
        <f>IF(I$72=0,0,I$72/NFM_fec!I$72)</f>
        <v>1.0635602116899119</v>
      </c>
      <c r="J243" s="272">
        <f>IF(J$72=0,0,J$72/NFM_fec!J$72)</f>
        <v>1.1641138175929449</v>
      </c>
      <c r="K243" s="272">
        <f>IF(K$72=0,0,K$72/NFM_fec!K$72)</f>
        <v>1.4786084831625643</v>
      </c>
      <c r="L243" s="272">
        <f>IF(L$72=0,0,L$72/NFM_fec!L$72)</f>
        <v>1.0152791780175576</v>
      </c>
      <c r="M243" s="272">
        <f>IF(M$72=0,0,M$72/NFM_fec!M$72)</f>
        <v>1.0096372933710418</v>
      </c>
      <c r="N243" s="272">
        <f>IF(N$72=0,0,N$72/NFM_fec!N$72)</f>
        <v>1.1365330435607119</v>
      </c>
      <c r="O243" s="272">
        <f>IF(O$72=0,0,O$72/NFM_fec!O$72)</f>
        <v>1.1827109272531022</v>
      </c>
      <c r="P243" s="272">
        <f>IF(P$72=0,0,P$72/NFM_fec!P$72)</f>
        <v>1.0987276483000623</v>
      </c>
      <c r="Q243" s="272">
        <f>IF(Q$72=0,0,Q$72/NFM_fec!Q$72)</f>
        <v>1.1674721644345663</v>
      </c>
      <c r="R243" s="272">
        <f>IF(R$72=0,0,R$72/NFM_fec!R$72)</f>
        <v>1.1891299558362807</v>
      </c>
      <c r="S243" s="272">
        <f>IF(S$72=0,0,S$72/NFM_fec!S$72)</f>
        <v>1.2086055812181888</v>
      </c>
      <c r="T243" s="272">
        <f>IF(T$72=0,0,T$72/NFM_fec!T$72)</f>
        <v>1.3547763963279655</v>
      </c>
      <c r="U243" s="272">
        <f>IF(U$72=0,0,U$72/NFM_fec!U$72)</f>
        <v>1.241406432623684</v>
      </c>
      <c r="V243" s="272">
        <f>IF(V$72=0,0,V$72/NFM_fec!V$72)</f>
        <v>1.0552844086746351</v>
      </c>
      <c r="W243" s="272">
        <f>IF(W$72=0,0,W$72/NFM_fec!W$72)</f>
        <v>1.253352938416143</v>
      </c>
      <c r="X243" s="272">
        <f>IF(X$72=0,0,X$72/NFM_fec!X$72)</f>
        <v>1.2214820603567482</v>
      </c>
      <c r="Y243" s="272">
        <f>IF(Y$72=0,0,Y$72/NFM_fec!Y$72)</f>
        <v>0.74885995594889176</v>
      </c>
      <c r="DA243" s="111"/>
    </row>
    <row r="244" spans="1:105" ht="12" customHeight="1" x14ac:dyDescent="0.25">
      <c r="A244" s="55" t="s">
        <v>91</v>
      </c>
      <c r="B244" s="273">
        <f>IF(B$73=0,0,B$73/NFM_fec!B$73)</f>
        <v>0</v>
      </c>
      <c r="C244" s="273">
        <f>IF(C$73=0,0,C$73/NFM_fec!C$73)</f>
        <v>0</v>
      </c>
      <c r="D244" s="273">
        <f>IF(D$73=0,0,D$73/NFM_fec!D$73)</f>
        <v>0</v>
      </c>
      <c r="E244" s="273">
        <f>IF(E$73=0,0,E$73/NFM_fec!E$73)</f>
        <v>0</v>
      </c>
      <c r="F244" s="273">
        <f>IF(F$73=0,0,F$73/NFM_fec!F$73)</f>
        <v>0</v>
      </c>
      <c r="G244" s="273">
        <f>IF(G$73=0,0,G$73/NFM_fec!G$73)</f>
        <v>0</v>
      </c>
      <c r="H244" s="273">
        <f>IF(H$73=0,0,H$73/NFM_fec!H$73)</f>
        <v>0</v>
      </c>
      <c r="I244" s="273">
        <f>IF(I$73=0,0,I$73/NFM_fec!I$73)</f>
        <v>0</v>
      </c>
      <c r="J244" s="273">
        <f>IF(J$73=0,0,J$73/NFM_fec!J$73)</f>
        <v>0</v>
      </c>
      <c r="K244" s="273">
        <f>IF(K$73=0,0,K$73/NFM_fec!K$73)</f>
        <v>0</v>
      </c>
      <c r="L244" s="273">
        <f>IF(L$73=0,0,L$73/NFM_fec!L$73)</f>
        <v>0</v>
      </c>
      <c r="M244" s="273">
        <f>IF(M$73=0,0,M$73/NFM_fec!M$73)</f>
        <v>0</v>
      </c>
      <c r="N244" s="273">
        <f>IF(N$73=0,0,N$73/NFM_fec!N$73)</f>
        <v>0</v>
      </c>
      <c r="O244" s="273">
        <f>IF(O$73=0,0,O$73/NFM_fec!O$73)</f>
        <v>0</v>
      </c>
      <c r="P244" s="273">
        <f>IF(P$73=0,0,P$73/NFM_fec!P$73)</f>
        <v>0</v>
      </c>
      <c r="Q244" s="273">
        <f>IF(Q$73=0,0,Q$73/NFM_fec!Q$73)</f>
        <v>0</v>
      </c>
      <c r="R244" s="273">
        <f>IF(R$73=0,0,R$73/NFM_fec!R$73)</f>
        <v>0</v>
      </c>
      <c r="S244" s="273">
        <f>IF(S$73=0,0,S$73/NFM_fec!S$73)</f>
        <v>0</v>
      </c>
      <c r="T244" s="273">
        <f>IF(T$73=0,0,T$73/NFM_fec!T$73)</f>
        <v>0</v>
      </c>
      <c r="U244" s="273">
        <f>IF(U$73=0,0,U$73/NFM_fec!U$73)</f>
        <v>0</v>
      </c>
      <c r="V244" s="273">
        <f>IF(V$73=0,0,V$73/NFM_fec!V$73)</f>
        <v>0</v>
      </c>
      <c r="W244" s="273">
        <f>IF(W$73=0,0,W$73/NFM_fec!W$73)</f>
        <v>0</v>
      </c>
      <c r="X244" s="273">
        <f>IF(X$73=0,0,X$73/NFM_fec!X$73)</f>
        <v>0</v>
      </c>
      <c r="Y244" s="273">
        <f>IF(Y$73=0,0,Y$73/NFM_fec!Y$73)</f>
        <v>0</v>
      </c>
      <c r="DA244" s="76"/>
    </row>
    <row r="245" spans="1:105" ht="12" customHeight="1" x14ac:dyDescent="0.25">
      <c r="A245" s="173" t="s">
        <v>92</v>
      </c>
      <c r="B245" s="274">
        <f>IF(B$74=0,0,B$74/NFM_fec!B$74)</f>
        <v>0</v>
      </c>
      <c r="C245" s="274">
        <f>IF(C$74=0,0,C$74/NFM_fec!C$74)</f>
        <v>0</v>
      </c>
      <c r="D245" s="274">
        <f>IF(D$74=0,0,D$74/NFM_fec!D$74)</f>
        <v>0</v>
      </c>
      <c r="E245" s="274">
        <f>IF(E$74=0,0,E$74/NFM_fec!E$74)</f>
        <v>0</v>
      </c>
      <c r="F245" s="274">
        <f>IF(F$74=0,0,F$74/NFM_fec!F$74)</f>
        <v>0</v>
      </c>
      <c r="G245" s="274">
        <f>IF(G$74=0,0,G$74/NFM_fec!G$74)</f>
        <v>0</v>
      </c>
      <c r="H245" s="274">
        <f>IF(H$74=0,0,H$74/NFM_fec!H$74)</f>
        <v>0</v>
      </c>
      <c r="I245" s="274">
        <f>IF(I$74=0,0,I$74/NFM_fec!I$74)</f>
        <v>0</v>
      </c>
      <c r="J245" s="274">
        <f>IF(J$74=0,0,J$74/NFM_fec!J$74)</f>
        <v>0</v>
      </c>
      <c r="K245" s="274">
        <f>IF(K$74=0,0,K$74/NFM_fec!K$74)</f>
        <v>0</v>
      </c>
      <c r="L245" s="274">
        <f>IF(L$74=0,0,L$74/NFM_fec!L$74)</f>
        <v>0</v>
      </c>
      <c r="M245" s="274">
        <f>IF(M$74=0,0,M$74/NFM_fec!M$74)</f>
        <v>0</v>
      </c>
      <c r="N245" s="274">
        <f>IF(N$74=0,0,N$74/NFM_fec!N$74)</f>
        <v>0</v>
      </c>
      <c r="O245" s="274">
        <f>IF(O$74=0,0,O$74/NFM_fec!O$74)</f>
        <v>0</v>
      </c>
      <c r="P245" s="274">
        <f>IF(P$74=0,0,P$74/NFM_fec!P$74)</f>
        <v>0</v>
      </c>
      <c r="Q245" s="274">
        <f>IF(Q$74=0,0,Q$74/NFM_fec!Q$74)</f>
        <v>0</v>
      </c>
      <c r="R245" s="274">
        <f>IF(R$74=0,0,R$74/NFM_fec!R$74)</f>
        <v>0</v>
      </c>
      <c r="S245" s="274">
        <f>IF(S$74=0,0,S$74/NFM_fec!S$74)</f>
        <v>0</v>
      </c>
      <c r="T245" s="274">
        <f>IF(T$74=0,0,T$74/NFM_fec!T$74)</f>
        <v>0</v>
      </c>
      <c r="U245" s="274">
        <f>IF(U$74=0,0,U$74/NFM_fec!U$74)</f>
        <v>0</v>
      </c>
      <c r="V245" s="274">
        <f>IF(V$74=0,0,V$74/NFM_fec!V$74)</f>
        <v>0</v>
      </c>
      <c r="W245" s="274">
        <f>IF(W$74=0,0,W$74/NFM_fec!W$74)</f>
        <v>0</v>
      </c>
      <c r="X245" s="274">
        <f>IF(X$74=0,0,X$74/NFM_fec!X$74)</f>
        <v>0</v>
      </c>
      <c r="Y245" s="274">
        <f>IF(Y$74=0,0,Y$74/NFM_fec!Y$74)</f>
        <v>0</v>
      </c>
      <c r="DA245" s="77"/>
    </row>
    <row r="246" spans="1:105" ht="12" customHeight="1" x14ac:dyDescent="0.25">
      <c r="A246" s="173" t="s">
        <v>93</v>
      </c>
      <c r="B246" s="274">
        <f>IF(B$75=0,0,B$75/NFM_fec!B$75)</f>
        <v>0</v>
      </c>
      <c r="C246" s="274">
        <f>IF(C$75=0,0,C$75/NFM_fec!C$75)</f>
        <v>0</v>
      </c>
      <c r="D246" s="274">
        <f>IF(D$75=0,0,D$75/NFM_fec!D$75)</f>
        <v>0</v>
      </c>
      <c r="E246" s="274">
        <f>IF(E$75=0,0,E$75/NFM_fec!E$75)</f>
        <v>0</v>
      </c>
      <c r="F246" s="274">
        <f>IF(F$75=0,0,F$75/NFM_fec!F$75)</f>
        <v>0</v>
      </c>
      <c r="G246" s="274">
        <f>IF(G$75=0,0,G$75/NFM_fec!G$75)</f>
        <v>0</v>
      </c>
      <c r="H246" s="274">
        <f>IF(H$75=0,0,H$75/NFM_fec!H$75)</f>
        <v>0</v>
      </c>
      <c r="I246" s="274">
        <f>IF(I$75=0,0,I$75/NFM_fec!I$75)</f>
        <v>0</v>
      </c>
      <c r="J246" s="274">
        <f>IF(J$75=0,0,J$75/NFM_fec!J$75)</f>
        <v>0</v>
      </c>
      <c r="K246" s="274">
        <f>IF(K$75=0,0,K$75/NFM_fec!K$75)</f>
        <v>0</v>
      </c>
      <c r="L246" s="274">
        <f>IF(L$75=0,0,L$75/NFM_fec!L$75)</f>
        <v>0</v>
      </c>
      <c r="M246" s="274">
        <f>IF(M$75=0,0,M$75/NFM_fec!M$75)</f>
        <v>0</v>
      </c>
      <c r="N246" s="274">
        <f>IF(N$75=0,0,N$75/NFM_fec!N$75)</f>
        <v>0</v>
      </c>
      <c r="O246" s="274">
        <f>IF(O$75=0,0,O$75/NFM_fec!O$75)</f>
        <v>0</v>
      </c>
      <c r="P246" s="274">
        <f>IF(P$75=0,0,P$75/NFM_fec!P$75)</f>
        <v>0</v>
      </c>
      <c r="Q246" s="274">
        <f>IF(Q$75=0,0,Q$75/NFM_fec!Q$75)</f>
        <v>0</v>
      </c>
      <c r="R246" s="274">
        <f>IF(R$75=0,0,R$75/NFM_fec!R$75)</f>
        <v>0</v>
      </c>
      <c r="S246" s="274">
        <f>IF(S$75=0,0,S$75/NFM_fec!S$75)</f>
        <v>0</v>
      </c>
      <c r="T246" s="274">
        <f>IF(T$75=0,0,T$75/NFM_fec!T$75)</f>
        <v>0</v>
      </c>
      <c r="U246" s="274">
        <f>IF(U$75=0,0,U$75/NFM_fec!U$75)</f>
        <v>0</v>
      </c>
      <c r="V246" s="274">
        <f>IF(V$75=0,0,V$75/NFM_fec!V$75)</f>
        <v>0</v>
      </c>
      <c r="W246" s="274">
        <f>IF(W$75=0,0,W$75/NFM_fec!W$75)</f>
        <v>0</v>
      </c>
      <c r="X246" s="274">
        <f>IF(X$75=0,0,X$75/NFM_fec!X$75)</f>
        <v>0</v>
      </c>
      <c r="Y246" s="274">
        <f>IF(Y$75=0,0,Y$75/NFM_fec!Y$75)</f>
        <v>0</v>
      </c>
      <c r="DA246" s="77"/>
    </row>
    <row r="247" spans="1:105" ht="12" customHeight="1" x14ac:dyDescent="0.25">
      <c r="A247" s="173" t="s">
        <v>94</v>
      </c>
      <c r="B247" s="274">
        <f>IF(B$76=0,0,B$76/NFM_fec!B$76)</f>
        <v>0</v>
      </c>
      <c r="C247" s="274">
        <f>IF(C$76=0,0,C$76/NFM_fec!C$76)</f>
        <v>0</v>
      </c>
      <c r="D247" s="274">
        <f>IF(D$76=0,0,D$76/NFM_fec!D$76)</f>
        <v>0</v>
      </c>
      <c r="E247" s="274">
        <f>IF(E$76=0,0,E$76/NFM_fec!E$76)</f>
        <v>0</v>
      </c>
      <c r="F247" s="274">
        <f>IF(F$76=0,0,F$76/NFM_fec!F$76)</f>
        <v>0</v>
      </c>
      <c r="G247" s="274">
        <f>IF(G$76=0,0,G$76/NFM_fec!G$76)</f>
        <v>0</v>
      </c>
      <c r="H247" s="274">
        <f>IF(H$76=0,0,H$76/NFM_fec!H$76)</f>
        <v>0</v>
      </c>
      <c r="I247" s="274">
        <f>IF(I$76=0,0,I$76/NFM_fec!I$76)</f>
        <v>0</v>
      </c>
      <c r="J247" s="274">
        <f>IF(J$76=0,0,J$76/NFM_fec!J$76)</f>
        <v>0</v>
      </c>
      <c r="K247" s="274">
        <f>IF(K$76=0,0,K$76/NFM_fec!K$76)</f>
        <v>0</v>
      </c>
      <c r="L247" s="274">
        <f>IF(L$76=0,0,L$76/NFM_fec!L$76)</f>
        <v>0</v>
      </c>
      <c r="M247" s="274">
        <f>IF(M$76=0,0,M$76/NFM_fec!M$76)</f>
        <v>0</v>
      </c>
      <c r="N247" s="274">
        <f>IF(N$76=0,0,N$76/NFM_fec!N$76)</f>
        <v>0</v>
      </c>
      <c r="O247" s="274">
        <f>IF(O$76=0,0,O$76/NFM_fec!O$76)</f>
        <v>0</v>
      </c>
      <c r="P247" s="274">
        <f>IF(P$76=0,0,P$76/NFM_fec!P$76)</f>
        <v>0</v>
      </c>
      <c r="Q247" s="274">
        <f>IF(Q$76=0,0,Q$76/NFM_fec!Q$76)</f>
        <v>0</v>
      </c>
      <c r="R247" s="274">
        <f>IF(R$76=0,0,R$76/NFM_fec!R$76)</f>
        <v>0</v>
      </c>
      <c r="S247" s="274">
        <f>IF(S$76=0,0,S$76/NFM_fec!S$76)</f>
        <v>0</v>
      </c>
      <c r="T247" s="274">
        <f>IF(T$76=0,0,T$76/NFM_fec!T$76)</f>
        <v>0</v>
      </c>
      <c r="U247" s="274">
        <f>IF(U$76=0,0,U$76/NFM_fec!U$76)</f>
        <v>0</v>
      </c>
      <c r="V247" s="274">
        <f>IF(V$76=0,0,V$76/NFM_fec!V$76)</f>
        <v>0</v>
      </c>
      <c r="W247" s="274">
        <f>IF(W$76=0,0,W$76/NFM_fec!W$76)</f>
        <v>0</v>
      </c>
      <c r="X247" s="274">
        <f>IF(X$76=0,0,X$76/NFM_fec!X$76)</f>
        <v>0</v>
      </c>
      <c r="Y247" s="274">
        <f>IF(Y$76=0,0,Y$76/NFM_fec!Y$76)</f>
        <v>0</v>
      </c>
      <c r="DA247" s="77"/>
    </row>
    <row r="248" spans="1:105" ht="12" customHeight="1" x14ac:dyDescent="0.25">
      <c r="A248" s="56" t="s">
        <v>95</v>
      </c>
      <c r="B248" s="275">
        <f>IF(B$77=0,0,B$77/NFM_fec!B$77)</f>
        <v>1.191981995778852</v>
      </c>
      <c r="C248" s="275">
        <f>IF(C$77=0,0,C$77/NFM_fec!C$77)</f>
        <v>1.045591939503786</v>
      </c>
      <c r="D248" s="275">
        <f>IF(D$77=0,0,D$77/NFM_fec!D$77)</f>
        <v>0.96591079848913264</v>
      </c>
      <c r="E248" s="275">
        <f>IF(E$77=0,0,E$77/NFM_fec!E$77)</f>
        <v>0.76535163185870503</v>
      </c>
      <c r="F248" s="275">
        <f>IF(F$77=0,0,F$77/NFM_fec!F$77)</f>
        <v>0.78325865605021905</v>
      </c>
      <c r="G248" s="275">
        <f>IF(G$77=0,0,G$77/NFM_fec!G$77)</f>
        <v>0.95181696237252389</v>
      </c>
      <c r="H248" s="275">
        <f>IF(H$77=0,0,H$77/NFM_fec!H$77)</f>
        <v>0.80212074853737425</v>
      </c>
      <c r="I248" s="275">
        <f>IF(I$77=0,0,I$77/NFM_fec!I$77)</f>
        <v>0.68256611065372452</v>
      </c>
      <c r="J248" s="275">
        <f>IF(J$77=0,0,J$77/NFM_fec!J$77)</f>
        <v>0.79410784754619923</v>
      </c>
      <c r="K248" s="275">
        <f>IF(K$77=0,0,K$77/NFM_fec!K$77)</f>
        <v>1.2090284341428339</v>
      </c>
      <c r="L248" s="275">
        <f>IF(L$77=0,0,L$77/NFM_fec!L$77)</f>
        <v>0.70593489838192025</v>
      </c>
      <c r="M248" s="275">
        <f>IF(M$77=0,0,M$77/NFM_fec!M$77)</f>
        <v>0.79741759371115917</v>
      </c>
      <c r="N248" s="275">
        <f>IF(N$77=0,0,N$77/NFM_fec!N$77)</f>
        <v>0.92053256196249589</v>
      </c>
      <c r="O248" s="275">
        <f>IF(O$77=0,0,O$77/NFM_fec!O$77)</f>
        <v>0.92898405812950269</v>
      </c>
      <c r="P248" s="275">
        <f>IF(P$77=0,0,P$77/NFM_fec!P$77)</f>
        <v>0.85291458351067662</v>
      </c>
      <c r="Q248" s="275">
        <f>IF(Q$77=0,0,Q$77/NFM_fec!Q$77)</f>
        <v>0.9386257502697527</v>
      </c>
      <c r="R248" s="275">
        <f>IF(R$77=0,0,R$77/NFM_fec!R$77)</f>
        <v>0.96502446377873041</v>
      </c>
      <c r="S248" s="275">
        <f>IF(S$77=0,0,S$77/NFM_fec!S$77)</f>
        <v>0.9740778771560451</v>
      </c>
      <c r="T248" s="275">
        <f>IF(T$77=0,0,T$77/NFM_fec!T$77)</f>
        <v>1.1679649575884976</v>
      </c>
      <c r="U248" s="275">
        <f>IF(U$77=0,0,U$77/NFM_fec!U$77)</f>
        <v>1.0844456391644093</v>
      </c>
      <c r="V248" s="275">
        <f>IF(V$77=0,0,V$77/NFM_fec!V$77)</f>
        <v>0.9355570623381364</v>
      </c>
      <c r="W248" s="275">
        <f>IF(W$77=0,0,W$77/NFM_fec!W$77)</f>
        <v>1.1290259251866472</v>
      </c>
      <c r="X248" s="275">
        <f>IF(X$77=0,0,X$77/NFM_fec!X$77)</f>
        <v>1.0567921593612488</v>
      </c>
      <c r="Y248" s="275">
        <f>IF(Y$77=0,0,Y$77/NFM_fec!Y$77)</f>
        <v>0.52085905050071846</v>
      </c>
      <c r="DA248" s="78"/>
    </row>
    <row r="249" spans="1:105" ht="12" customHeight="1" x14ac:dyDescent="0.25">
      <c r="A249" s="174" t="s">
        <v>558</v>
      </c>
      <c r="B249" s="276">
        <f>IF(B$83=0,0,B$83/NFM_fec!B$83)</f>
        <v>1.6147181169594698</v>
      </c>
      <c r="C249" s="276">
        <f>IF(C$83=0,0,C$83/NFM_fec!C$83)</f>
        <v>1.2031883283150724</v>
      </c>
      <c r="D249" s="276">
        <f>IF(D$83=0,0,D$83/NFM_fec!D$83)</f>
        <v>1.1106548983277797</v>
      </c>
      <c r="E249" s="276">
        <f>IF(E$83=0,0,E$83/NFM_fec!E$83)</f>
        <v>0.90390276184338048</v>
      </c>
      <c r="F249" s="276">
        <f>IF(F$83=0,0,F$83/NFM_fec!F$83)</f>
        <v>0.9254884891523486</v>
      </c>
      <c r="G249" s="276">
        <f>IF(G$83=0,0,G$83/NFM_fec!G$83)</f>
        <v>1.1174480240111559</v>
      </c>
      <c r="H249" s="276">
        <f>IF(H$83=0,0,H$83/NFM_fec!H$83)</f>
        <v>0.95396500141639728</v>
      </c>
      <c r="I249" s="276">
        <f>IF(I$83=0,0,I$83/NFM_fec!I$83)</f>
        <v>0.82124925575231633</v>
      </c>
      <c r="J249" s="276">
        <f>IF(J$83=0,0,J$83/NFM_fec!J$83)</f>
        <v>0.93718100520916869</v>
      </c>
      <c r="K249" s="276">
        <f>IF(K$83=0,0,K$83/NFM_fec!K$83)</f>
        <v>1.3163786302603691</v>
      </c>
      <c r="L249" s="276">
        <f>IF(L$83=0,0,L$83/NFM_fec!L$83)</f>
        <v>0.77119676777553292</v>
      </c>
      <c r="M249" s="276">
        <f>IF(M$83=0,0,M$83/NFM_fec!M$83)</f>
        <v>0.83309946611084029</v>
      </c>
      <c r="N249" s="276">
        <f>IF(N$83=0,0,N$83/NFM_fec!N$83)</f>
        <v>0.95423390637819638</v>
      </c>
      <c r="O249" s="276">
        <f>IF(O$83=0,0,O$83/NFM_fec!O$83)</f>
        <v>0.97383410283073668</v>
      </c>
      <c r="P249" s="276">
        <f>IF(P$83=0,0,P$83/NFM_fec!P$83)</f>
        <v>0.87887885137671784</v>
      </c>
      <c r="Q249" s="276">
        <f>IF(Q$83=0,0,Q$83/NFM_fec!Q$83)</f>
        <v>0.95750174484003681</v>
      </c>
      <c r="R249" s="276">
        <f>IF(R$83=0,0,R$83/NFM_fec!R$83)</f>
        <v>0.98491526688764519</v>
      </c>
      <c r="S249" s="276">
        <f>IF(S$83=0,0,S$83/NFM_fec!S$83)</f>
        <v>0.99322582154110151</v>
      </c>
      <c r="T249" s="276">
        <f>IF(T$83=0,0,T$83/NFM_fec!T$83)</f>
        <v>1.1871399783877619</v>
      </c>
      <c r="U249" s="276">
        <f>IF(U$83=0,0,U$83/NFM_fec!U$83)</f>
        <v>1.101888176399465</v>
      </c>
      <c r="V249" s="276">
        <f>IF(V$83=0,0,V$83/NFM_fec!V$83)</f>
        <v>0.94328960762929592</v>
      </c>
      <c r="W249" s="276">
        <f>IF(W$83=0,0,W$83/NFM_fec!W$83)</f>
        <v>1.1375559348808624</v>
      </c>
      <c r="X249" s="276">
        <f>IF(X$83=0,0,X$83/NFM_fec!X$83)</f>
        <v>1.0678268129389989</v>
      </c>
      <c r="Y249" s="276">
        <f>IF(Y$83=0,0,Y$83/NFM_fec!Y$83)</f>
        <v>0.52847470342245695</v>
      </c>
      <c r="DA249" s="79"/>
    </row>
    <row r="250" spans="1:105" ht="12" customHeight="1" x14ac:dyDescent="0.25">
      <c r="A250" s="174" t="s">
        <v>517</v>
      </c>
      <c r="B250" s="276">
        <f>IF(B$90=0,0,B$90/NFM_fec!B$90)</f>
        <v>1.6147181169594707</v>
      </c>
      <c r="C250" s="276">
        <f>IF(C$90=0,0,C$90/NFM_fec!C$90)</f>
        <v>1.2031883283150726</v>
      </c>
      <c r="D250" s="276">
        <f>IF(D$90=0,0,D$90/NFM_fec!D$90)</f>
        <v>1.11065489832778</v>
      </c>
      <c r="E250" s="276">
        <f>IF(E$90=0,0,E$90/NFM_fec!E$90)</f>
        <v>0.90390276184338081</v>
      </c>
      <c r="F250" s="276">
        <f>IF(F$90=0,0,F$90/NFM_fec!F$90)</f>
        <v>0.92548848915234894</v>
      </c>
      <c r="G250" s="276">
        <f>IF(G$90=0,0,G$90/NFM_fec!G$90)</f>
        <v>1.1174480240111559</v>
      </c>
      <c r="H250" s="276">
        <f>IF(H$90=0,0,H$90/NFM_fec!H$90)</f>
        <v>0.95396500141639706</v>
      </c>
      <c r="I250" s="276">
        <f>IF(I$90=0,0,I$90/NFM_fec!I$90)</f>
        <v>0.821249255752316</v>
      </c>
      <c r="J250" s="276">
        <f>IF(J$90=0,0,J$90/NFM_fec!J$90)</f>
        <v>0.93718100520916936</v>
      </c>
      <c r="K250" s="276">
        <f>IF(K$90=0,0,K$90/NFM_fec!K$90)</f>
        <v>1.3163786302603686</v>
      </c>
      <c r="L250" s="276">
        <f>IF(L$90=0,0,L$90/NFM_fec!L$90)</f>
        <v>0.77119676777553281</v>
      </c>
      <c r="M250" s="276">
        <f>IF(M$90=0,0,M$90/NFM_fec!M$90)</f>
        <v>0.83309946611084007</v>
      </c>
      <c r="N250" s="276">
        <f>IF(N$90=0,0,N$90/NFM_fec!N$90)</f>
        <v>0.95423390637819638</v>
      </c>
      <c r="O250" s="276">
        <f>IF(O$90=0,0,O$90/NFM_fec!O$90)</f>
        <v>0.97383410283073701</v>
      </c>
      <c r="P250" s="276">
        <f>IF(P$90=0,0,P$90/NFM_fec!P$90)</f>
        <v>0.87887885137671795</v>
      </c>
      <c r="Q250" s="276">
        <f>IF(Q$90=0,0,Q$90/NFM_fec!Q$90)</f>
        <v>0.95750174484003636</v>
      </c>
      <c r="R250" s="276">
        <f>IF(R$90=0,0,R$90/NFM_fec!R$90)</f>
        <v>0.9849152668876453</v>
      </c>
      <c r="S250" s="276">
        <f>IF(S$90=0,0,S$90/NFM_fec!S$90)</f>
        <v>0.99322582154110173</v>
      </c>
      <c r="T250" s="276">
        <f>IF(T$90=0,0,T$90/NFM_fec!T$90)</f>
        <v>1.1871399783877614</v>
      </c>
      <c r="U250" s="276">
        <f>IF(U$90=0,0,U$90/NFM_fec!U$90)</f>
        <v>1.101888176399465</v>
      </c>
      <c r="V250" s="276">
        <f>IF(V$90=0,0,V$90/NFM_fec!V$90)</f>
        <v>0.94328960762929637</v>
      </c>
      <c r="W250" s="276">
        <f>IF(W$90=0,0,W$90/NFM_fec!W$90)</f>
        <v>1.1375559348808626</v>
      </c>
      <c r="X250" s="276">
        <f>IF(X$90=0,0,X$90/NFM_fec!X$90)</f>
        <v>1.0678268129389992</v>
      </c>
      <c r="Y250" s="276">
        <f>IF(Y$90=0,0,Y$90/NFM_fec!Y$90)</f>
        <v>0.5284747034224565</v>
      </c>
      <c r="DA250" s="79"/>
    </row>
    <row r="251" spans="1:105" ht="12" customHeight="1" x14ac:dyDescent="0.25">
      <c r="A251" s="41" t="s">
        <v>527</v>
      </c>
      <c r="B251" s="277">
        <f>IF(B$97=0,0,B$97/NFM_fec!B$97)</f>
        <v>2.1589152747292606</v>
      </c>
      <c r="C251" s="277">
        <f>IF(C$97=0,0,C$97/NFM_fec!C$97)</f>
        <v>1.9590608095976456</v>
      </c>
      <c r="D251" s="277">
        <f>IF(D$97=0,0,D$97/NFM_fec!D$97)</f>
        <v>2.3221969806686258</v>
      </c>
      <c r="E251" s="277">
        <f>IF(E$97=0,0,E$97/NFM_fec!E$97)</f>
        <v>1.8484095524887705</v>
      </c>
      <c r="F251" s="277">
        <f>IF(F$97=0,0,F$97/NFM_fec!F$97)</f>
        <v>1.855845403605288</v>
      </c>
      <c r="G251" s="277">
        <f>IF(G$97=0,0,G$97/NFM_fec!G$97)</f>
        <v>1.7411178878196951</v>
      </c>
      <c r="H251" s="277">
        <f>IF(H$97=0,0,H$97/NFM_fec!H$97)</f>
        <v>1.8917023492782323</v>
      </c>
      <c r="I251" s="277">
        <f>IF(I$97=0,0,I$97/NFM_fec!I$97)</f>
        <v>1.81425111073738</v>
      </c>
      <c r="J251" s="277">
        <f>IF(J$97=0,0,J$97/NFM_fec!J$97)</f>
        <v>1.872457389435384</v>
      </c>
      <c r="K251" s="277">
        <f>IF(K$97=0,0,K$97/NFM_fec!K$97)</f>
        <v>2.0107978758704559</v>
      </c>
      <c r="L251" s="277">
        <f>IF(L$97=0,0,L$97/NFM_fec!L$97)</f>
        <v>1.7665843995324517</v>
      </c>
      <c r="M251" s="277">
        <f>IF(M$97=0,0,M$97/NFM_fec!M$97)</f>
        <v>1.5533413032597241</v>
      </c>
      <c r="N251" s="277">
        <f>IF(N$97=0,0,N$97/NFM_fec!N$97)</f>
        <v>1.6999840908039976</v>
      </c>
      <c r="O251" s="277">
        <f>IF(O$97=0,0,O$97/NFM_fec!O$97)</f>
        <v>1.8133917983032528</v>
      </c>
      <c r="P251" s="277">
        <f>IF(P$97=0,0,P$97/NFM_fec!P$97)</f>
        <v>1.7597569753466198</v>
      </c>
      <c r="Q251" s="277">
        <f>IF(Q$97=0,0,Q$97/NFM_fec!Q$97)</f>
        <v>1.7940605580079751</v>
      </c>
      <c r="R251" s="277">
        <f>IF(R$97=0,0,R$97/NFM_fec!R$97)</f>
        <v>1.8020218722069952</v>
      </c>
      <c r="S251" s="277">
        <f>IF(S$97=0,0,S$97/NFM_fec!S$97)</f>
        <v>1.8531156995134215</v>
      </c>
      <c r="T251" s="277">
        <f>IF(T$97=0,0,T$97/NFM_fec!T$97)</f>
        <v>1.8859123124089641</v>
      </c>
      <c r="U251" s="277">
        <f>IF(U$97=0,0,U$97/NFM_fec!U$97)</f>
        <v>1.6791091845872077</v>
      </c>
      <c r="V251" s="277">
        <f>IF(V$97=0,0,V$97/NFM_fec!V$97)</f>
        <v>1.3980893227363032</v>
      </c>
      <c r="W251" s="277">
        <f>IF(W$97=0,0,W$97/NFM_fec!W$97)</f>
        <v>1.6256808033064931</v>
      </c>
      <c r="X251" s="277">
        <f>IF(X$97=0,0,X$97/NFM_fec!X$97)</f>
        <v>1.6893773191447963</v>
      </c>
      <c r="Y251" s="277">
        <f>IF(Y$97=0,0,Y$97/NFM_fec!Y$97)</f>
        <v>1.4677748420635495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936</v>
      </c>
      <c r="B253" s="272">
        <f>IF(B$115=0,0,(B$115-B$158)/NFM_fec!B$115)</f>
        <v>1.6476448286036882</v>
      </c>
      <c r="C253" s="272">
        <f>IF(C$115=0,0,(C$115-C$158)/NFM_fec!C$115)</f>
        <v>1.2748143435367179</v>
      </c>
      <c r="D253" s="272">
        <f>IF(D$115=0,0,(D$115-D$158)/NFM_fec!D$115)</f>
        <v>1.5482420419135703</v>
      </c>
      <c r="E253" s="272">
        <f>IF(E$115=0,0,(E$115-E$158)/NFM_fec!E$115)</f>
        <v>1.0028545030186486</v>
      </c>
      <c r="F253" s="272">
        <f>IF(F$115=0,0,(F$115-F$158)/NFM_fec!F$115)</f>
        <v>1.0226898641256044</v>
      </c>
      <c r="G253" s="272">
        <f>IF(G$115=0,0,(G$115-G$158)/NFM_fec!G$115)</f>
        <v>1.4623186500952308</v>
      </c>
      <c r="H253" s="272">
        <f>IF(H$115=0,0,(H$115-H$158)/NFM_fec!H$115)</f>
        <v>1.069743959308243</v>
      </c>
      <c r="I253" s="272">
        <f>IF(I$115=0,0,(I$115-I$158)/NFM_fec!I$115)</f>
        <v>0.93243223766019923</v>
      </c>
      <c r="J253" s="272">
        <f>IF(J$115=0,0,(J$115-J$158)/NFM_fec!J$115)</f>
        <v>1.048911307307733</v>
      </c>
      <c r="K253" s="272">
        <f>IF(K$115=0,0,(K$115-K$158)/NFM_fec!K$115)</f>
        <v>1.3906987554353547</v>
      </c>
      <c r="L253" s="272">
        <f>IF(L$115=0,0,(L$115-L$158)/NFM_fec!L$115)</f>
        <v>0.87804693084446273</v>
      </c>
      <c r="M253" s="272">
        <f>IF(M$115=0,0,(M$115-M$158)/NFM_fec!M$115)</f>
        <v>0.91098537852996875</v>
      </c>
      <c r="N253" s="272">
        <f>IF(N$115=0,0,(N$115-N$158)/NFM_fec!N$115)</f>
        <v>1.0315480008225575</v>
      </c>
      <c r="O253" s="272">
        <f>IF(O$115=0,0,(O$115-O$158)/NFM_fec!O$115)</f>
        <v>1.0775943851517147</v>
      </c>
      <c r="P253" s="272">
        <f>IF(P$115=0,0,(P$115-P$158)/NFM_fec!P$115)</f>
        <v>0.98380705675719904</v>
      </c>
      <c r="Q253" s="272">
        <f>IF(Q$115=0,0,(Q$115-Q$158)/NFM_fec!Q$115)</f>
        <v>1.0427892408532624</v>
      </c>
      <c r="R253" s="272">
        <f>IF(R$115=0,0,(R$115-R$158)/NFM_fec!R$115)</f>
        <v>1.0739051869140113</v>
      </c>
      <c r="S253" s="272">
        <f>IF(S$115=0,0,(S$115-S$158)/NFM_fec!S$115)</f>
        <v>1.0808188896557727</v>
      </c>
      <c r="T253" s="272">
        <f>IF(T$115=0,0,(T$115-T$158)/NFM_fec!T$115)</f>
        <v>1.2506537787927881</v>
      </c>
      <c r="U253" s="272">
        <f>IF(U$115=0,0,(U$115-U$158)/NFM_fec!U$115)</f>
        <v>1.153580991278963</v>
      </c>
      <c r="V253" s="272">
        <f>IF(V$115=0,0,(V$115-V$158)/NFM_fec!V$115)</f>
        <v>0.98418315096900533</v>
      </c>
      <c r="W253" s="272">
        <f>IF(W$115=0,0,(W$115-W$158)/NFM_fec!W$115)</f>
        <v>1.177560610923956</v>
      </c>
      <c r="X253" s="272">
        <f>IF(X$115=0,0,(X$115-X$158)/NFM_fec!X$115)</f>
        <v>1.1261782087322756</v>
      </c>
      <c r="Y253" s="272">
        <f>IF(Y$115=0,0,(Y$115-Y$158)/NFM_fec!Y$115)</f>
        <v>0.62111166291496056</v>
      </c>
      <c r="DA253" s="111"/>
    </row>
    <row r="254" spans="1:105" ht="12" customHeight="1" x14ac:dyDescent="0.25">
      <c r="A254" s="55" t="s">
        <v>91</v>
      </c>
      <c r="B254" s="273">
        <f>IF(B$116=0,0,B$116/NFM_fec!B$116)</f>
        <v>0</v>
      </c>
      <c r="C254" s="273">
        <f>IF(C$116=0,0,C$116/NFM_fec!C$116)</f>
        <v>0</v>
      </c>
      <c r="D254" s="273">
        <f>IF(D$116=0,0,D$116/NFM_fec!D$116)</f>
        <v>0</v>
      </c>
      <c r="E254" s="273">
        <f>IF(E$116=0,0,E$116/NFM_fec!E$116)</f>
        <v>0</v>
      </c>
      <c r="F254" s="273">
        <f>IF(F$116=0,0,F$116/NFM_fec!F$116)</f>
        <v>0</v>
      </c>
      <c r="G254" s="273">
        <f>IF(G$116=0,0,G$116/NFM_fec!G$116)</f>
        <v>0</v>
      </c>
      <c r="H254" s="273">
        <f>IF(H$116=0,0,H$116/NFM_fec!H$116)</f>
        <v>0</v>
      </c>
      <c r="I254" s="273">
        <f>IF(I$116=0,0,I$116/NFM_fec!I$116)</f>
        <v>0</v>
      </c>
      <c r="J254" s="273">
        <f>IF(J$116=0,0,J$116/NFM_fec!J$116)</f>
        <v>0</v>
      </c>
      <c r="K254" s="273">
        <f>IF(K$116=0,0,K$116/NFM_fec!K$116)</f>
        <v>0</v>
      </c>
      <c r="L254" s="273">
        <f>IF(L$116=0,0,L$116/NFM_fec!L$116)</f>
        <v>0</v>
      </c>
      <c r="M254" s="273">
        <f>IF(M$116=0,0,M$116/NFM_fec!M$116)</f>
        <v>0</v>
      </c>
      <c r="N254" s="273">
        <f>IF(N$116=0,0,N$116/NFM_fec!N$116)</f>
        <v>0</v>
      </c>
      <c r="O254" s="273">
        <f>IF(O$116=0,0,O$116/NFM_fec!O$116)</f>
        <v>0</v>
      </c>
      <c r="P254" s="273">
        <f>IF(P$116=0,0,P$116/NFM_fec!P$116)</f>
        <v>0</v>
      </c>
      <c r="Q254" s="273">
        <f>IF(Q$116=0,0,Q$116/NFM_fec!Q$116)</f>
        <v>0</v>
      </c>
      <c r="R254" s="273">
        <f>IF(R$116=0,0,R$116/NFM_fec!R$116)</f>
        <v>0</v>
      </c>
      <c r="S254" s="273">
        <f>IF(S$116=0,0,S$116/NFM_fec!S$116)</f>
        <v>0</v>
      </c>
      <c r="T254" s="273">
        <f>IF(T$116=0,0,T$116/NFM_fec!T$116)</f>
        <v>0</v>
      </c>
      <c r="U254" s="273">
        <f>IF(U$116=0,0,U$116/NFM_fec!U$116)</f>
        <v>0</v>
      </c>
      <c r="V254" s="273">
        <f>IF(V$116=0,0,V$116/NFM_fec!V$116)</f>
        <v>0</v>
      </c>
      <c r="W254" s="273">
        <f>IF(W$116=0,0,W$116/NFM_fec!W$116)</f>
        <v>0</v>
      </c>
      <c r="X254" s="273">
        <f>IF(X$116=0,0,X$116/NFM_fec!X$116)</f>
        <v>0</v>
      </c>
      <c r="Y254" s="273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274">
        <f>IF(B$117=0,0,B$117/NFM_fec!B$117)</f>
        <v>0</v>
      </c>
      <c r="C255" s="274">
        <f>IF(C$117=0,0,C$117/NFM_fec!C$117)</f>
        <v>0</v>
      </c>
      <c r="D255" s="274">
        <f>IF(D$117=0,0,D$117/NFM_fec!D$117)</f>
        <v>0</v>
      </c>
      <c r="E255" s="274">
        <f>IF(E$117=0,0,E$117/NFM_fec!E$117)</f>
        <v>0</v>
      </c>
      <c r="F255" s="274">
        <f>IF(F$117=0,0,F$117/NFM_fec!F$117)</f>
        <v>0</v>
      </c>
      <c r="G255" s="274">
        <f>IF(G$117=0,0,G$117/NFM_fec!G$117)</f>
        <v>0</v>
      </c>
      <c r="H255" s="274">
        <f>IF(H$117=0,0,H$117/NFM_fec!H$117)</f>
        <v>0</v>
      </c>
      <c r="I255" s="274">
        <f>IF(I$117=0,0,I$117/NFM_fec!I$117)</f>
        <v>0</v>
      </c>
      <c r="J255" s="274">
        <f>IF(J$117=0,0,J$117/NFM_fec!J$117)</f>
        <v>0</v>
      </c>
      <c r="K255" s="274">
        <f>IF(K$117=0,0,K$117/NFM_fec!K$117)</f>
        <v>0</v>
      </c>
      <c r="L255" s="274">
        <f>IF(L$117=0,0,L$117/NFM_fec!L$117)</f>
        <v>0</v>
      </c>
      <c r="M255" s="274">
        <f>IF(M$117=0,0,M$117/NFM_fec!M$117)</f>
        <v>0</v>
      </c>
      <c r="N255" s="274">
        <f>IF(N$117=0,0,N$117/NFM_fec!N$117)</f>
        <v>0</v>
      </c>
      <c r="O255" s="274">
        <f>IF(O$117=0,0,O$117/NFM_fec!O$117)</f>
        <v>0</v>
      </c>
      <c r="P255" s="274">
        <f>IF(P$117=0,0,P$117/NFM_fec!P$117)</f>
        <v>0</v>
      </c>
      <c r="Q255" s="274">
        <f>IF(Q$117=0,0,Q$117/NFM_fec!Q$117)</f>
        <v>0</v>
      </c>
      <c r="R255" s="274">
        <f>IF(R$117=0,0,R$117/NFM_fec!R$117)</f>
        <v>0</v>
      </c>
      <c r="S255" s="274">
        <f>IF(S$117=0,0,S$117/NFM_fec!S$117)</f>
        <v>0</v>
      </c>
      <c r="T255" s="274">
        <f>IF(T$117=0,0,T$117/NFM_fec!T$117)</f>
        <v>0</v>
      </c>
      <c r="U255" s="274">
        <f>IF(U$117=0,0,U$117/NFM_fec!U$117)</f>
        <v>0</v>
      </c>
      <c r="V255" s="274">
        <f>IF(V$117=0,0,V$117/NFM_fec!V$117)</f>
        <v>0</v>
      </c>
      <c r="W255" s="274">
        <f>IF(W$117=0,0,W$117/NFM_fec!W$117)</f>
        <v>0</v>
      </c>
      <c r="X255" s="274">
        <f>IF(X$117=0,0,X$117/NFM_fec!X$117)</f>
        <v>0</v>
      </c>
      <c r="Y255" s="274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274">
        <f>IF(B$118=0,0,B$118/NFM_fec!B$118)</f>
        <v>0</v>
      </c>
      <c r="C256" s="274">
        <f>IF(C$118=0,0,C$118/NFM_fec!C$118)</f>
        <v>0</v>
      </c>
      <c r="D256" s="274">
        <f>IF(D$118=0,0,D$118/NFM_fec!D$118)</f>
        <v>0</v>
      </c>
      <c r="E256" s="274">
        <f>IF(E$118=0,0,E$118/NFM_fec!E$118)</f>
        <v>0</v>
      </c>
      <c r="F256" s="274">
        <f>IF(F$118=0,0,F$118/NFM_fec!F$118)</f>
        <v>0</v>
      </c>
      <c r="G256" s="274">
        <f>IF(G$118=0,0,G$118/NFM_fec!G$118)</f>
        <v>0</v>
      </c>
      <c r="H256" s="274">
        <f>IF(H$118=0,0,H$118/NFM_fec!H$118)</f>
        <v>0</v>
      </c>
      <c r="I256" s="274">
        <f>IF(I$118=0,0,I$118/NFM_fec!I$118)</f>
        <v>0</v>
      </c>
      <c r="J256" s="274">
        <f>IF(J$118=0,0,J$118/NFM_fec!J$118)</f>
        <v>0</v>
      </c>
      <c r="K256" s="274">
        <f>IF(K$118=0,0,K$118/NFM_fec!K$118)</f>
        <v>0</v>
      </c>
      <c r="L256" s="274">
        <f>IF(L$118=0,0,L$118/NFM_fec!L$118)</f>
        <v>0</v>
      </c>
      <c r="M256" s="274">
        <f>IF(M$118=0,0,M$118/NFM_fec!M$118)</f>
        <v>0</v>
      </c>
      <c r="N256" s="274">
        <f>IF(N$118=0,0,N$118/NFM_fec!N$118)</f>
        <v>0</v>
      </c>
      <c r="O256" s="274">
        <f>IF(O$118=0,0,O$118/NFM_fec!O$118)</f>
        <v>0</v>
      </c>
      <c r="P256" s="274">
        <f>IF(P$118=0,0,P$118/NFM_fec!P$118)</f>
        <v>0</v>
      </c>
      <c r="Q256" s="274">
        <f>IF(Q$118=0,0,Q$118/NFM_fec!Q$118)</f>
        <v>0</v>
      </c>
      <c r="R256" s="274">
        <f>IF(R$118=0,0,R$118/NFM_fec!R$118)</f>
        <v>0</v>
      </c>
      <c r="S256" s="274">
        <f>IF(S$118=0,0,S$118/NFM_fec!S$118)</f>
        <v>0</v>
      </c>
      <c r="T256" s="274">
        <f>IF(T$118=0,0,T$118/NFM_fec!T$118)</f>
        <v>0</v>
      </c>
      <c r="U256" s="274">
        <f>IF(U$118=0,0,U$118/NFM_fec!U$118)</f>
        <v>0</v>
      </c>
      <c r="V256" s="274">
        <f>IF(V$118=0,0,V$118/NFM_fec!V$118)</f>
        <v>0</v>
      </c>
      <c r="W256" s="274">
        <f>IF(W$118=0,0,W$118/NFM_fec!W$118)</f>
        <v>0</v>
      </c>
      <c r="X256" s="274">
        <f>IF(X$118=0,0,X$118/NFM_fec!X$118)</f>
        <v>0</v>
      </c>
      <c r="Y256" s="274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274">
        <f>IF(B$119=0,0,B$119/NFM_fec!B$119)</f>
        <v>0</v>
      </c>
      <c r="C257" s="274">
        <f>IF(C$119=0,0,C$119/NFM_fec!C$119)</f>
        <v>0</v>
      </c>
      <c r="D257" s="274">
        <f>IF(D$119=0,0,D$119/NFM_fec!D$119)</f>
        <v>0</v>
      </c>
      <c r="E257" s="274">
        <f>IF(E$119=0,0,E$119/NFM_fec!E$119)</f>
        <v>0</v>
      </c>
      <c r="F257" s="274">
        <f>IF(F$119=0,0,F$119/NFM_fec!F$119)</f>
        <v>0</v>
      </c>
      <c r="G257" s="274">
        <f>IF(G$119=0,0,G$119/NFM_fec!G$119)</f>
        <v>0</v>
      </c>
      <c r="H257" s="274">
        <f>IF(H$119=0,0,H$119/NFM_fec!H$119)</f>
        <v>0</v>
      </c>
      <c r="I257" s="274">
        <f>IF(I$119=0,0,I$119/NFM_fec!I$119)</f>
        <v>0</v>
      </c>
      <c r="J257" s="274">
        <f>IF(J$119=0,0,J$119/NFM_fec!J$119)</f>
        <v>0</v>
      </c>
      <c r="K257" s="274">
        <f>IF(K$119=0,0,K$119/NFM_fec!K$119)</f>
        <v>0</v>
      </c>
      <c r="L257" s="274">
        <f>IF(L$119=0,0,L$119/NFM_fec!L$119)</f>
        <v>0</v>
      </c>
      <c r="M257" s="274">
        <f>IF(M$119=0,0,M$119/NFM_fec!M$119)</f>
        <v>0</v>
      </c>
      <c r="N257" s="274">
        <f>IF(N$119=0,0,N$119/NFM_fec!N$119)</f>
        <v>0</v>
      </c>
      <c r="O257" s="274">
        <f>IF(O$119=0,0,O$119/NFM_fec!O$119)</f>
        <v>0</v>
      </c>
      <c r="P257" s="274">
        <f>IF(P$119=0,0,P$119/NFM_fec!P$119)</f>
        <v>0</v>
      </c>
      <c r="Q257" s="274">
        <f>IF(Q$119=0,0,Q$119/NFM_fec!Q$119)</f>
        <v>0</v>
      </c>
      <c r="R257" s="274">
        <f>IF(R$119=0,0,R$119/NFM_fec!R$119)</f>
        <v>0</v>
      </c>
      <c r="S257" s="274">
        <f>IF(S$119=0,0,S$119/NFM_fec!S$119)</f>
        <v>0</v>
      </c>
      <c r="T257" s="274">
        <f>IF(T$119=0,0,T$119/NFM_fec!T$119)</f>
        <v>0</v>
      </c>
      <c r="U257" s="274">
        <f>IF(U$119=0,0,U$119/NFM_fec!U$119)</f>
        <v>0</v>
      </c>
      <c r="V257" s="274">
        <f>IF(V$119=0,0,V$119/NFM_fec!V$119)</f>
        <v>0</v>
      </c>
      <c r="W257" s="274">
        <f>IF(W$119=0,0,W$119/NFM_fec!W$119)</f>
        <v>0</v>
      </c>
      <c r="X257" s="274">
        <f>IF(X$119=0,0,X$119/NFM_fec!X$119)</f>
        <v>0</v>
      </c>
      <c r="Y257" s="274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275">
        <f>IF(B$120=0,0,B$120/NFM_fec!B$120)</f>
        <v>1.191981995778852</v>
      </c>
      <c r="C258" s="275">
        <f>IF(C$120=0,0,C$120/NFM_fec!C$120)</f>
        <v>1.0455919395037867</v>
      </c>
      <c r="D258" s="275">
        <f>IF(D$120=0,0,D$120/NFM_fec!D$120)</f>
        <v>0.96591079848913242</v>
      </c>
      <c r="E258" s="275">
        <f>IF(E$120=0,0,E$120/NFM_fec!E$120)</f>
        <v>0.76535163185870547</v>
      </c>
      <c r="F258" s="275">
        <f>IF(F$120=0,0,F$120/NFM_fec!F$120)</f>
        <v>0.78325865605021883</v>
      </c>
      <c r="G258" s="275">
        <f>IF(G$120=0,0,G$120/NFM_fec!G$120)</f>
        <v>0.95181696237252411</v>
      </c>
      <c r="H258" s="275">
        <f>IF(H$120=0,0,H$120/NFM_fec!H$120)</f>
        <v>0.80212074853737403</v>
      </c>
      <c r="I258" s="275">
        <f>IF(I$120=0,0,I$120/NFM_fec!I$120)</f>
        <v>0.68256611065372463</v>
      </c>
      <c r="J258" s="275">
        <f>IF(J$120=0,0,J$120/NFM_fec!J$120)</f>
        <v>0.79410784754619923</v>
      </c>
      <c r="K258" s="275">
        <f>IF(K$120=0,0,K$120/NFM_fec!K$120)</f>
        <v>1.2090284341428343</v>
      </c>
      <c r="L258" s="275">
        <f>IF(L$120=0,0,L$120/NFM_fec!L$120)</f>
        <v>0.70593489838192058</v>
      </c>
      <c r="M258" s="275">
        <f>IF(M$120=0,0,M$120/NFM_fec!M$120)</f>
        <v>0.79741759371115917</v>
      </c>
      <c r="N258" s="275">
        <f>IF(N$120=0,0,N$120/NFM_fec!N$120)</f>
        <v>0.92053256196249578</v>
      </c>
      <c r="O258" s="275">
        <f>IF(O$120=0,0,O$120/NFM_fec!O$120)</f>
        <v>0.92898405812950247</v>
      </c>
      <c r="P258" s="275">
        <f>IF(P$120=0,0,P$120/NFM_fec!P$120)</f>
        <v>0.85291458351067717</v>
      </c>
      <c r="Q258" s="275">
        <f>IF(Q$120=0,0,Q$120/NFM_fec!Q$120)</f>
        <v>0.93862575026975292</v>
      </c>
      <c r="R258" s="275">
        <f>IF(R$120=0,0,R$120/NFM_fec!R$120)</f>
        <v>0.96502446377873108</v>
      </c>
      <c r="S258" s="275">
        <f>IF(S$120=0,0,S$120/NFM_fec!S$120)</f>
        <v>0.97407787715604521</v>
      </c>
      <c r="T258" s="275">
        <f>IF(T$120=0,0,T$120/NFM_fec!T$120)</f>
        <v>1.1679649575884969</v>
      </c>
      <c r="U258" s="275">
        <f>IF(U$120=0,0,U$120/NFM_fec!U$120)</f>
        <v>1.0844456391644088</v>
      </c>
      <c r="V258" s="275">
        <f>IF(V$120=0,0,V$120/NFM_fec!V$120)</f>
        <v>0.93555706233813607</v>
      </c>
      <c r="W258" s="275">
        <f>IF(W$120=0,0,W$120/NFM_fec!W$120)</f>
        <v>1.1290259251866466</v>
      </c>
      <c r="X258" s="275">
        <f>IF(X$120=0,0,X$120/NFM_fec!X$120)</f>
        <v>1.0567921593612488</v>
      </c>
      <c r="Y258" s="275">
        <f>IF(Y$120=0,0,Y$120/NFM_fec!Y$120)</f>
        <v>0.52085905050071879</v>
      </c>
      <c r="DA258" s="78"/>
    </row>
    <row r="259" spans="1:105" ht="12" customHeight="1" x14ac:dyDescent="0.25">
      <c r="A259" s="174" t="s">
        <v>602</v>
      </c>
      <c r="B259" s="276">
        <f>IF(B$126=0,0,B$126/NFM_fec!B$126)</f>
        <v>1.6147181169594709</v>
      </c>
      <c r="C259" s="276">
        <f>IF(C$126=0,0,C$126/NFM_fec!C$126)</f>
        <v>1.2031883283150724</v>
      </c>
      <c r="D259" s="276">
        <f>IF(D$126=0,0,D$126/NFM_fec!D$126)</f>
        <v>1.6274165581613946</v>
      </c>
      <c r="E259" s="276">
        <f>IF(E$126=0,0,E$126/NFM_fec!E$126)</f>
        <v>0.90390276184338081</v>
      </c>
      <c r="F259" s="276">
        <f>IF(F$126=0,0,F$126/NFM_fec!F$126)</f>
        <v>0.9254884891523486</v>
      </c>
      <c r="G259" s="276">
        <f>IF(G$126=0,0,G$126/NFM_fec!G$126)</f>
        <v>1.603218410848569</v>
      </c>
      <c r="H259" s="276">
        <f>IF(H$126=0,0,H$126/NFM_fec!H$126)</f>
        <v>0.98812785414071658</v>
      </c>
      <c r="I259" s="276">
        <f>IF(I$126=0,0,I$126/NFM_fec!I$126)</f>
        <v>0.83618270230194591</v>
      </c>
      <c r="J259" s="276">
        <f>IF(J$126=0,0,J$126/NFM_fec!J$126)</f>
        <v>0.96747079982306994</v>
      </c>
      <c r="K259" s="276">
        <f>IF(K$126=0,0,K$126/NFM_fec!K$126)</f>
        <v>1.3406841825332358</v>
      </c>
      <c r="L259" s="276">
        <f>IF(L$126=0,0,L$126/NFM_fec!L$126)</f>
        <v>0.7787655533756479</v>
      </c>
      <c r="M259" s="276">
        <f>IF(M$126=0,0,M$126/NFM_fec!M$126)</f>
        <v>0.84500575809313527</v>
      </c>
      <c r="N259" s="276">
        <f>IF(N$126=0,0,N$126/NFM_fec!N$126)</f>
        <v>0.96292587844051758</v>
      </c>
      <c r="O259" s="276">
        <f>IF(O$126=0,0,O$126/NFM_fec!O$126)</f>
        <v>1.0070438366329257</v>
      </c>
      <c r="P259" s="276">
        <f>IF(P$126=0,0,P$126/NFM_fec!P$126)</f>
        <v>0.90423544939992051</v>
      </c>
      <c r="Q259" s="276">
        <f>IF(Q$126=0,0,Q$126/NFM_fec!Q$126)</f>
        <v>0.95750174484003636</v>
      </c>
      <c r="R259" s="276">
        <f>IF(R$126=0,0,R$126/NFM_fec!R$126)</f>
        <v>0.99661459834603583</v>
      </c>
      <c r="S259" s="276">
        <f>IF(S$126=0,0,S$126/NFM_fec!S$126)</f>
        <v>0.99361479889475102</v>
      </c>
      <c r="T259" s="276">
        <f>IF(T$126=0,0,T$126/NFM_fec!T$126)</f>
        <v>1.1879867713207815</v>
      </c>
      <c r="U259" s="276">
        <f>IF(U$126=0,0,U$126/NFM_fec!U$126)</f>
        <v>1.1023551294540914</v>
      </c>
      <c r="V259" s="276">
        <f>IF(V$126=0,0,V$126/NFM_fec!V$126)</f>
        <v>0.94328960762929626</v>
      </c>
      <c r="W259" s="276">
        <f>IF(W$126=0,0,W$126/NFM_fec!W$126)</f>
        <v>1.1375559348808626</v>
      </c>
      <c r="X259" s="276">
        <f>IF(X$126=0,0,X$126/NFM_fec!X$126)</f>
        <v>1.0678268129389987</v>
      </c>
      <c r="Y259" s="276">
        <f>IF(Y$126=0,0,Y$126/NFM_fec!Y$126)</f>
        <v>0.52847470342245673</v>
      </c>
      <c r="DA259" s="79"/>
    </row>
    <row r="260" spans="1:105" ht="12" customHeight="1" x14ac:dyDescent="0.25">
      <c r="A260" s="174" t="s">
        <v>613</v>
      </c>
      <c r="B260" s="276">
        <f>IF(B$134=0,0,B$134/NFM_fec!B$134)</f>
        <v>1.6147181169594702</v>
      </c>
      <c r="C260" s="276">
        <f>IF(C$134=0,0,C$134/NFM_fec!C$134)</f>
        <v>1.2031883283150728</v>
      </c>
      <c r="D260" s="276">
        <f>IF(D$134=0,0,D$134/NFM_fec!D$134)</f>
        <v>1.11065489832778</v>
      </c>
      <c r="E260" s="276">
        <f>IF(E$134=0,0,E$134/NFM_fec!E$134)</f>
        <v>0.90390276184338048</v>
      </c>
      <c r="F260" s="276">
        <f>IF(F$134=0,0,F$134/NFM_fec!F$134)</f>
        <v>0.92548848915234871</v>
      </c>
      <c r="G260" s="276">
        <f>IF(G$134=0,0,G$134/NFM_fec!G$134)</f>
        <v>1.1174480240111564</v>
      </c>
      <c r="H260" s="276">
        <f>IF(H$134=0,0,H$134/NFM_fec!H$134)</f>
        <v>0.95396500141639684</v>
      </c>
      <c r="I260" s="276">
        <f>IF(I$134=0,0,I$134/NFM_fec!I$134)</f>
        <v>0.82124925575231611</v>
      </c>
      <c r="J260" s="276">
        <f>IF(J$134=0,0,J$134/NFM_fec!J$134)</f>
        <v>0.93718100520916914</v>
      </c>
      <c r="K260" s="276">
        <f>IF(K$134=0,0,K$134/NFM_fec!K$134)</f>
        <v>1.3163786302603686</v>
      </c>
      <c r="L260" s="276">
        <f>IF(L$134=0,0,L$134/NFM_fec!L$134)</f>
        <v>0.77119676777553281</v>
      </c>
      <c r="M260" s="276">
        <f>IF(M$134=0,0,M$134/NFM_fec!M$134)</f>
        <v>0.83309946611084029</v>
      </c>
      <c r="N260" s="276">
        <f>IF(N$134=0,0,N$134/NFM_fec!N$134)</f>
        <v>0.95423390637819627</v>
      </c>
      <c r="O260" s="276">
        <f>IF(O$134=0,0,O$134/NFM_fec!O$134)</f>
        <v>0.9738341028307369</v>
      </c>
      <c r="P260" s="276">
        <f>IF(P$134=0,0,P$134/NFM_fec!P$134)</f>
        <v>0.87887885137671773</v>
      </c>
      <c r="Q260" s="276">
        <f>IF(Q$134=0,0,Q$134/NFM_fec!Q$134)</f>
        <v>0.95750174484003669</v>
      </c>
      <c r="R260" s="276">
        <f>IF(R$134=0,0,R$134/NFM_fec!R$134)</f>
        <v>0.98491526688764452</v>
      </c>
      <c r="S260" s="276">
        <f>IF(S$134=0,0,S$134/NFM_fec!S$134)</f>
        <v>0.99322582154110151</v>
      </c>
      <c r="T260" s="276">
        <f>IF(T$134=0,0,T$134/NFM_fec!T$134)</f>
        <v>1.1871399783877623</v>
      </c>
      <c r="U260" s="276">
        <f>IF(U$134=0,0,U$134/NFM_fec!U$134)</f>
        <v>1.1018881763994639</v>
      </c>
      <c r="V260" s="276">
        <f>IF(V$134=0,0,V$134/NFM_fec!V$134)</f>
        <v>0.94328960762929603</v>
      </c>
      <c r="W260" s="276">
        <f>IF(W$134=0,0,W$134/NFM_fec!W$134)</f>
        <v>1.137555934880863</v>
      </c>
      <c r="X260" s="276">
        <f>IF(X$134=0,0,X$134/NFM_fec!X$134)</f>
        <v>1.0678268129389989</v>
      </c>
      <c r="Y260" s="276">
        <f>IF(Y$134=0,0,Y$134/NFM_fec!Y$134)</f>
        <v>0.52847470342245662</v>
      </c>
      <c r="DA260" s="79"/>
    </row>
    <row r="261" spans="1:105" ht="12" customHeight="1" x14ac:dyDescent="0.25">
      <c r="A261" s="41" t="s">
        <v>623</v>
      </c>
      <c r="B261" s="277">
        <f>IF(B$141=0,0,B$141/NFM_fec!B$141)</f>
        <v>2.3056649270235643</v>
      </c>
      <c r="C261" s="277">
        <f>IF(C$141=0,0,C$141/NFM_fec!C$141)</f>
        <v>2.1692612553179997</v>
      </c>
      <c r="D261" s="277">
        <f>IF(D$141=0,0,D$141/NFM_fec!D$141)</f>
        <v>2.6250247398809075</v>
      </c>
      <c r="E261" s="277">
        <f>IF(E$141=0,0,E$141/NFM_fec!E$141)</f>
        <v>2.1009991738304761</v>
      </c>
      <c r="F261" s="277">
        <f>IF(F$141=0,0,F$141/NFM_fec!F$141)</f>
        <v>2.102955868333019</v>
      </c>
      <c r="G261" s="277">
        <f>IF(G$141=0,0,G$141/NFM_fec!G$141)</f>
        <v>1.9069018896369008</v>
      </c>
      <c r="H261" s="277">
        <f>IF(H$141=0,0,H$141/NFM_fec!H$141)</f>
        <v>2.1454725057404076</v>
      </c>
      <c r="I261" s="277">
        <f>IF(I$141=0,0,I$141/NFM_fec!I$141)</f>
        <v>2.0801855594621599</v>
      </c>
      <c r="J261" s="277">
        <f>IF(J$141=0,0,J$141/NFM_fec!J$141)</f>
        <v>2.1222237738521237</v>
      </c>
      <c r="K261" s="277">
        <f>IF(K$141=0,0,K$141/NFM_fec!K$141)</f>
        <v>2.1925814414112321</v>
      </c>
      <c r="L261" s="277">
        <f>IF(L$141=0,0,L$141/NFM_fec!L$141)</f>
        <v>2.0160259576654189</v>
      </c>
      <c r="M261" s="277">
        <f>IF(M$141=0,0,M$141/NFM_fec!M$141)</f>
        <v>1.726551658665529</v>
      </c>
      <c r="N261" s="277">
        <f>IF(N$141=0,0,N$141/NFM_fec!N$141)</f>
        <v>1.8779235790505779</v>
      </c>
      <c r="O261" s="277">
        <f>IF(O$141=0,0,O$141/NFM_fec!O$141)</f>
        <v>2.015961163038209</v>
      </c>
      <c r="P261" s="277">
        <f>IF(P$141=0,0,P$141/NFM_fec!P$141)</f>
        <v>1.9698520449877066</v>
      </c>
      <c r="Q261" s="277">
        <f>IF(Q$141=0,0,Q$141/NFM_fec!Q$141)</f>
        <v>1.990492514496663</v>
      </c>
      <c r="R261" s="277">
        <f>IF(R$141=0,0,R$141/NFM_fec!R$141)</f>
        <v>1.9939562188894056</v>
      </c>
      <c r="S261" s="277">
        <f>IF(S$141=0,0,S$141/NFM_fec!S$141)</f>
        <v>2.055707535721234</v>
      </c>
      <c r="T261" s="277">
        <f>IF(T$141=0,0,T$141/NFM_fec!T$141)</f>
        <v>2.050022131072871</v>
      </c>
      <c r="U261" s="277">
        <f>IF(U$141=0,0,U$141/NFM_fec!U$141)</f>
        <v>1.8118144709198103</v>
      </c>
      <c r="V261" s="277">
        <f>IF(V$141=0,0,V$141/NFM_fec!V$141)</f>
        <v>1.4993861879165615</v>
      </c>
      <c r="W261" s="277">
        <f>IF(W$141=0,0,W$141/NFM_fec!W$141)</f>
        <v>1.7343072332639713</v>
      </c>
      <c r="X261" s="277">
        <f>IF(X$141=0,0,X$141/NFM_fec!X$141)</f>
        <v>1.8302016005858044</v>
      </c>
      <c r="Y261" s="277">
        <f>IF(Y$141=0,0,Y$141/NFM_fec!Y$141)</f>
        <v>1.7060791348839248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FR: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31659.752452691533</v>
      </c>
      <c r="C3" s="203">
        <f t="shared" si="0"/>
        <v>32107.934895926956</v>
      </c>
      <c r="D3" s="203">
        <f t="shared" si="0"/>
        <v>30263.258178746175</v>
      </c>
      <c r="E3" s="203">
        <f t="shared" si="0"/>
        <v>30570.259109274455</v>
      </c>
      <c r="F3" s="203">
        <f t="shared" si="0"/>
        <v>30068.566089328335</v>
      </c>
      <c r="G3" s="203">
        <f t="shared" si="0"/>
        <v>30917.262201724472</v>
      </c>
      <c r="H3" s="203">
        <f t="shared" si="0"/>
        <v>31987.543432084964</v>
      </c>
      <c r="I3" s="203">
        <f t="shared" si="0"/>
        <v>31514.320097908225</v>
      </c>
      <c r="J3" s="203">
        <f t="shared" si="0"/>
        <v>30579.769012495301</v>
      </c>
      <c r="K3" s="203">
        <f t="shared" si="0"/>
        <v>29401.263024500142</v>
      </c>
      <c r="L3" s="203">
        <f t="shared" si="0"/>
        <v>28867.125491815976</v>
      </c>
      <c r="M3" s="203">
        <f t="shared" si="0"/>
        <v>30013.939702192423</v>
      </c>
      <c r="N3" s="203">
        <f t="shared" si="0"/>
        <v>29705.083229547352</v>
      </c>
      <c r="O3" s="203">
        <f t="shared" si="0"/>
        <v>31773.561131903236</v>
      </c>
      <c r="P3" s="203">
        <f t="shared" si="0"/>
        <v>31728.052012383894</v>
      </c>
      <c r="Q3" s="203">
        <f t="shared" si="0"/>
        <v>33606.995291999992</v>
      </c>
      <c r="R3" s="203">
        <f t="shared" si="0"/>
        <v>32674.024896777464</v>
      </c>
      <c r="S3" s="203">
        <f t="shared" si="0"/>
        <v>34090.573016219212</v>
      </c>
      <c r="T3" s="203">
        <f t="shared" si="0"/>
        <v>33217.361696443477</v>
      </c>
      <c r="U3" s="203">
        <f t="shared" si="0"/>
        <v>34230.499693215796</v>
      </c>
      <c r="V3" s="203">
        <f t="shared" si="0"/>
        <v>30638.395154732319</v>
      </c>
      <c r="W3" s="203">
        <f t="shared" si="0"/>
        <v>31371.236982637303</v>
      </c>
      <c r="X3" s="203">
        <f t="shared" si="0"/>
        <v>34677.532645980333</v>
      </c>
      <c r="Y3" s="203">
        <f t="shared" si="0"/>
        <v>31840.300000000003</v>
      </c>
      <c r="DA3" s="112"/>
    </row>
    <row r="4" spans="1:105" ht="12" customHeight="1" x14ac:dyDescent="0.25">
      <c r="A4" s="50" t="s">
        <v>937</v>
      </c>
      <c r="B4" s="241">
        <f t="shared" ref="B4:Y4" si="1">SUM(B5:B6)</f>
        <v>17701.929281646153</v>
      </c>
      <c r="C4" s="241">
        <f t="shared" si="1"/>
        <v>16571.275608440883</v>
      </c>
      <c r="D4" s="241">
        <f t="shared" si="1"/>
        <v>14699.701510084833</v>
      </c>
      <c r="E4" s="241">
        <f t="shared" si="1"/>
        <v>14340.373883715305</v>
      </c>
      <c r="F4" s="241">
        <f t="shared" si="1"/>
        <v>14523.814428912377</v>
      </c>
      <c r="G4" s="241">
        <f t="shared" si="1"/>
        <v>15023.606998195304</v>
      </c>
      <c r="H4" s="241">
        <f t="shared" si="1"/>
        <v>14799.042929010622</v>
      </c>
      <c r="I4" s="241">
        <f t="shared" si="1"/>
        <v>15369.264320147076</v>
      </c>
      <c r="J4" s="241">
        <f t="shared" si="1"/>
        <v>15601.013385431903</v>
      </c>
      <c r="K4" s="241">
        <f t="shared" si="1"/>
        <v>15071.195606871301</v>
      </c>
      <c r="L4" s="241">
        <f t="shared" si="1"/>
        <v>14736.194644498373</v>
      </c>
      <c r="M4" s="241">
        <f t="shared" si="1"/>
        <v>15924.243901937396</v>
      </c>
      <c r="N4" s="241">
        <f t="shared" si="1"/>
        <v>15922.192607035664</v>
      </c>
      <c r="O4" s="241">
        <f t="shared" si="1"/>
        <v>17624.691574623455</v>
      </c>
      <c r="P4" s="241">
        <f t="shared" si="1"/>
        <v>18271.234365325075</v>
      </c>
      <c r="Q4" s="241">
        <f t="shared" si="1"/>
        <v>19454.282009999995</v>
      </c>
      <c r="R4" s="241">
        <f t="shared" si="1"/>
        <v>18607.373163136373</v>
      </c>
      <c r="S4" s="241">
        <f t="shared" si="1"/>
        <v>20075.333741127011</v>
      </c>
      <c r="T4" s="241">
        <f t="shared" si="1"/>
        <v>19321.387543830355</v>
      </c>
      <c r="U4" s="241">
        <f t="shared" si="1"/>
        <v>20107.096192380875</v>
      </c>
      <c r="V4" s="241">
        <f t="shared" si="1"/>
        <v>17442.920465326399</v>
      </c>
      <c r="W4" s="241">
        <f t="shared" si="1"/>
        <v>17097.632717919085</v>
      </c>
      <c r="X4" s="241">
        <f t="shared" si="1"/>
        <v>20592.526771801789</v>
      </c>
      <c r="Y4" s="241">
        <f t="shared" si="1"/>
        <v>17821.2</v>
      </c>
      <c r="DA4" s="83"/>
    </row>
    <row r="5" spans="1:105" ht="12" customHeight="1" x14ac:dyDescent="0.25">
      <c r="A5" s="99" t="s">
        <v>59</v>
      </c>
      <c r="B5" s="282">
        <v>2983.357388479762</v>
      </c>
      <c r="C5" s="282">
        <v>3848.6789850564019</v>
      </c>
      <c r="D5" s="282">
        <v>4027.5919753518028</v>
      </c>
      <c r="E5" s="282">
        <v>4972.5763381456254</v>
      </c>
      <c r="F5" s="282">
        <v>5004.279609251902</v>
      </c>
      <c r="G5" s="282">
        <v>5089.6548142778784</v>
      </c>
      <c r="H5" s="282">
        <v>5612.7477880038596</v>
      </c>
      <c r="I5" s="282">
        <v>5719.8580658168721</v>
      </c>
      <c r="J5" s="282">
        <v>5762.820828029302</v>
      </c>
      <c r="K5" s="282">
        <v>5513.3641112863634</v>
      </c>
      <c r="L5" s="282">
        <v>5890.1877106800812</v>
      </c>
      <c r="M5" s="282">
        <v>6554.5875095307574</v>
      </c>
      <c r="N5" s="282">
        <v>6083.6855491282413</v>
      </c>
      <c r="O5" s="282">
        <v>7214.8734113426262</v>
      </c>
      <c r="P5" s="282">
        <v>5797.7100770481056</v>
      </c>
      <c r="Q5" s="282">
        <v>6570.8783996810162</v>
      </c>
      <c r="R5" s="282">
        <v>6208.9506588056347</v>
      </c>
      <c r="S5" s="282">
        <v>7929.434710374444</v>
      </c>
      <c r="T5" s="282">
        <v>8010.7242994957733</v>
      </c>
      <c r="U5" s="282">
        <v>7719.2254374369659</v>
      </c>
      <c r="V5" s="282">
        <v>4789.1912829832791</v>
      </c>
      <c r="W5" s="282">
        <v>7213.9742083858991</v>
      </c>
      <c r="X5" s="282">
        <v>7226.7216948568794</v>
      </c>
      <c r="Y5" s="282">
        <v>6538.7250324696024</v>
      </c>
      <c r="DA5" s="94" t="s">
        <v>938</v>
      </c>
    </row>
    <row r="6" spans="1:105" ht="12" customHeight="1" x14ac:dyDescent="0.25">
      <c r="A6" s="99" t="s">
        <v>49</v>
      </c>
      <c r="B6" s="282">
        <v>14718.571893166391</v>
      </c>
      <c r="C6" s="282">
        <v>12722.596623384479</v>
      </c>
      <c r="D6" s="282">
        <v>10672.10953473303</v>
      </c>
      <c r="E6" s="282">
        <v>9367.7975455696796</v>
      </c>
      <c r="F6" s="282">
        <v>9519.5348196604755</v>
      </c>
      <c r="G6" s="282">
        <v>9933.9521839174267</v>
      </c>
      <c r="H6" s="282">
        <v>9186.2951410067617</v>
      </c>
      <c r="I6" s="282">
        <v>9649.4062543302043</v>
      </c>
      <c r="J6" s="282">
        <v>9838.1925574026009</v>
      </c>
      <c r="K6" s="282">
        <v>9557.8314955849382</v>
      </c>
      <c r="L6" s="282">
        <v>8846.0069338182911</v>
      </c>
      <c r="M6" s="282">
        <v>9369.6563924066377</v>
      </c>
      <c r="N6" s="282">
        <v>9838.5070579074236</v>
      </c>
      <c r="O6" s="282">
        <v>10409.81816328083</v>
      </c>
      <c r="P6" s="282">
        <v>12473.524288276971</v>
      </c>
      <c r="Q6" s="282">
        <v>12883.403610318979</v>
      </c>
      <c r="R6" s="282">
        <v>12398.42250433074</v>
      </c>
      <c r="S6" s="282">
        <v>12145.899030752569</v>
      </c>
      <c r="T6" s="282">
        <v>11310.663244334581</v>
      </c>
      <c r="U6" s="282">
        <v>12387.87075494391</v>
      </c>
      <c r="V6" s="282">
        <v>12653.729182343121</v>
      </c>
      <c r="W6" s="282">
        <v>9883.6585095331866</v>
      </c>
      <c r="X6" s="282">
        <v>13365.805076944909</v>
      </c>
      <c r="Y6" s="282">
        <v>11282.474967530399</v>
      </c>
      <c r="DA6" s="94" t="s">
        <v>939</v>
      </c>
    </row>
    <row r="7" spans="1:105" ht="12" customHeight="1" x14ac:dyDescent="0.25">
      <c r="A7" s="49" t="s">
        <v>50</v>
      </c>
      <c r="B7" s="242">
        <v>13957.82317104538</v>
      </c>
      <c r="C7" s="242">
        <v>15536.659287486071</v>
      </c>
      <c r="D7" s="242">
        <v>15563.55666866134</v>
      </c>
      <c r="E7" s="242">
        <v>16229.88522555915</v>
      </c>
      <c r="F7" s="242">
        <v>15544.751660415959</v>
      </c>
      <c r="G7" s="242">
        <v>15893.65520352917</v>
      </c>
      <c r="H7" s="242">
        <v>17188.500503074341</v>
      </c>
      <c r="I7" s="242">
        <v>16145.05577776115</v>
      </c>
      <c r="J7" s="242">
        <v>14978.7556270634</v>
      </c>
      <c r="K7" s="242">
        <v>14330.067417628839</v>
      </c>
      <c r="L7" s="242">
        <v>14130.930847317601</v>
      </c>
      <c r="M7" s="242">
        <v>14089.695800255029</v>
      </c>
      <c r="N7" s="242">
        <v>13782.89062251169</v>
      </c>
      <c r="O7" s="242">
        <v>14148.869557279781</v>
      </c>
      <c r="P7" s="242">
        <v>13456.817647058821</v>
      </c>
      <c r="Q7" s="242">
        <v>14152.713282000001</v>
      </c>
      <c r="R7" s="242">
        <v>14066.651733641091</v>
      </c>
      <c r="S7" s="242">
        <v>14015.239275092201</v>
      </c>
      <c r="T7" s="242">
        <v>13895.97415261312</v>
      </c>
      <c r="U7" s="242">
        <v>14123.40350083492</v>
      </c>
      <c r="V7" s="242">
        <v>13195.474689405921</v>
      </c>
      <c r="W7" s="242">
        <v>14273.60426471822</v>
      </c>
      <c r="X7" s="242">
        <v>14085.00587417854</v>
      </c>
      <c r="Y7" s="242">
        <v>14019.1</v>
      </c>
      <c r="DA7" s="84" t="s">
        <v>940</v>
      </c>
    </row>
    <row r="8" spans="1:105" ht="12" customHeight="1" x14ac:dyDescent="0.25">
      <c r="A8" s="172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DA8" s="176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941</v>
      </c>
      <c r="B10" s="241">
        <v>7242.097897508479</v>
      </c>
      <c r="C10" s="241">
        <v>7544.37392648897</v>
      </c>
      <c r="D10" s="241">
        <v>7097.6597131692979</v>
      </c>
      <c r="E10" s="241">
        <v>8360.9633347423478</v>
      </c>
      <c r="F10" s="241">
        <v>7483.3185252407984</v>
      </c>
      <c r="G10" s="241">
        <v>7562.4406348445582</v>
      </c>
      <c r="H10" s="241">
        <v>7778.3945079632322</v>
      </c>
      <c r="I10" s="241">
        <v>7821.4183724771146</v>
      </c>
      <c r="J10" s="241">
        <v>8018.2493287509278</v>
      </c>
      <c r="K10" s="241">
        <v>7418.4391901189902</v>
      </c>
      <c r="L10" s="241">
        <v>7139.4938207528376</v>
      </c>
      <c r="M10" s="241">
        <v>8524.8341677296557</v>
      </c>
      <c r="N10" s="241">
        <v>8198.5912096188131</v>
      </c>
      <c r="O10" s="241">
        <v>10713.48201231265</v>
      </c>
      <c r="P10" s="241">
        <v>9518.3034439541807</v>
      </c>
      <c r="Q10" s="241">
        <v>10980.04093768536</v>
      </c>
      <c r="R10" s="241">
        <v>10234.49377230183</v>
      </c>
      <c r="S10" s="241">
        <v>10005.110554075431</v>
      </c>
      <c r="T10" s="241">
        <v>9560.8719326251412</v>
      </c>
      <c r="U10" s="241">
        <v>9272.8079926255086</v>
      </c>
      <c r="V10" s="241">
        <v>6949.7734949856913</v>
      </c>
      <c r="W10" s="241">
        <v>9635.3165585375245</v>
      </c>
      <c r="X10" s="241">
        <v>9092.736145513325</v>
      </c>
      <c r="Y10" s="241">
        <v>7896.366547466665</v>
      </c>
      <c r="DA10" s="83" t="s">
        <v>942</v>
      </c>
    </row>
    <row r="11" spans="1:105" ht="12" customHeight="1" x14ac:dyDescent="0.25">
      <c r="A11" s="107" t="s">
        <v>943</v>
      </c>
      <c r="B11" s="282">
        <v>14573.376864557171</v>
      </c>
      <c r="C11" s="282">
        <v>10860.745479529931</v>
      </c>
      <c r="D11" s="282">
        <v>8126.4731817214906</v>
      </c>
      <c r="E11" s="282">
        <v>7015.6079983804802</v>
      </c>
      <c r="F11" s="282">
        <v>5834.026667710933</v>
      </c>
      <c r="G11" s="282">
        <v>5784.1911139954173</v>
      </c>
      <c r="H11" s="282">
        <v>4386.5394593082319</v>
      </c>
      <c r="I11" s="282">
        <v>4768.5497431795293</v>
      </c>
      <c r="J11" s="282">
        <v>5586.6882892097292</v>
      </c>
      <c r="K11" s="282">
        <v>4477.9600722076602</v>
      </c>
      <c r="L11" s="282">
        <v>4035.4029610289899</v>
      </c>
      <c r="M11" s="282">
        <v>5189.3895388985165</v>
      </c>
      <c r="N11" s="282">
        <v>5564.0858250896672</v>
      </c>
      <c r="O11" s="282">
        <v>5846.7631318700587</v>
      </c>
      <c r="P11" s="282">
        <v>8862.8896208766491</v>
      </c>
      <c r="Q11" s="282">
        <v>8821.2743294502543</v>
      </c>
      <c r="R11" s="282">
        <v>8616.3406346305746</v>
      </c>
      <c r="S11" s="282">
        <v>5127.2484097746001</v>
      </c>
      <c r="T11" s="282">
        <v>4094.4108394725672</v>
      </c>
      <c r="U11" s="282">
        <v>4289.4731229524068</v>
      </c>
      <c r="V11" s="282">
        <v>7390.7828283805002</v>
      </c>
      <c r="W11" s="282">
        <v>3949.9906197680252</v>
      </c>
      <c r="X11" s="282">
        <v>4311.6397347953643</v>
      </c>
      <c r="Y11" s="282">
        <v>3670.9086297862091</v>
      </c>
      <c r="DA11" s="94" t="s">
        <v>944</v>
      </c>
    </row>
    <row r="12" spans="1:105" ht="12" customHeight="1" x14ac:dyDescent="0.25">
      <c r="A12" s="49" t="s">
        <v>945</v>
      </c>
      <c r="B12" s="242">
        <v>3638.7065775777278</v>
      </c>
      <c r="C12" s="242">
        <v>3270.690080973437</v>
      </c>
      <c r="D12" s="242">
        <v>2945.4305925437989</v>
      </c>
      <c r="E12" s="242">
        <v>2930.626979284657</v>
      </c>
      <c r="F12" s="242">
        <v>2496.356963899259</v>
      </c>
      <c r="G12" s="242">
        <v>2536.1075770575931</v>
      </c>
      <c r="H12" s="242">
        <v>2558.1303180801142</v>
      </c>
      <c r="I12" s="242">
        <v>2370.8826015717341</v>
      </c>
      <c r="J12" s="242">
        <v>2238.1562895467132</v>
      </c>
      <c r="K12" s="242">
        <v>1992.1196757480641</v>
      </c>
      <c r="L12" s="242">
        <v>1876.6853327635031</v>
      </c>
      <c r="M12" s="242">
        <v>1982.823942601166</v>
      </c>
      <c r="N12" s="242">
        <v>1999.646408249323</v>
      </c>
      <c r="O12" s="242">
        <v>2119.130083978614</v>
      </c>
      <c r="P12" s="242">
        <v>2781.4189908796079</v>
      </c>
      <c r="Q12" s="242">
        <v>3043.2658177936428</v>
      </c>
      <c r="R12" s="242">
        <v>3036.1013227903859</v>
      </c>
      <c r="S12" s="242">
        <v>1994.081366075485</v>
      </c>
      <c r="T12" s="242">
        <v>1988.1537941169499</v>
      </c>
      <c r="U12" s="242">
        <v>1924.2544213085639</v>
      </c>
      <c r="V12" s="242">
        <v>2005.6405901359401</v>
      </c>
      <c r="W12" s="242">
        <v>2159.132795795425</v>
      </c>
      <c r="X12" s="242">
        <v>1750.510754002484</v>
      </c>
      <c r="Y12" s="242">
        <v>1749.2391099196509</v>
      </c>
      <c r="DA12" s="84" t="s">
        <v>946</v>
      </c>
    </row>
    <row r="13" spans="1:105" ht="12" customHeight="1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941</v>
      </c>
      <c r="B15" s="241">
        <v>9046.7754416760872</v>
      </c>
      <c r="C15" s="241">
        <v>8198.2609414042781</v>
      </c>
      <c r="D15" s="241">
        <v>8198.2609414042781</v>
      </c>
      <c r="E15" s="241">
        <v>9046.7754416760872</v>
      </c>
      <c r="F15" s="241">
        <v>9046.7754416760872</v>
      </c>
      <c r="G15" s="241">
        <v>8198.2609414042781</v>
      </c>
      <c r="H15" s="241">
        <v>8198.2609414042781</v>
      </c>
      <c r="I15" s="241">
        <v>9046.7754416760872</v>
      </c>
      <c r="J15" s="241">
        <v>9046.7754416760872</v>
      </c>
      <c r="K15" s="241">
        <v>9046.7754416760872</v>
      </c>
      <c r="L15" s="241">
        <v>8198.2609414042781</v>
      </c>
      <c r="M15" s="241">
        <v>9046.7754416760872</v>
      </c>
      <c r="N15" s="241">
        <v>9046.7754416760872</v>
      </c>
      <c r="O15" s="241">
        <v>11592.318942491511</v>
      </c>
      <c r="P15" s="241">
        <v>11592.318942491511</v>
      </c>
      <c r="Q15" s="241">
        <v>11592.318942491511</v>
      </c>
      <c r="R15" s="241">
        <v>11592.318942491511</v>
      </c>
      <c r="S15" s="241">
        <v>10743.8044422197</v>
      </c>
      <c r="T15" s="241">
        <v>10743.8044422197</v>
      </c>
      <c r="U15" s="241">
        <v>9895.2899419478945</v>
      </c>
      <c r="V15" s="241">
        <v>9895.2899419478945</v>
      </c>
      <c r="W15" s="241">
        <v>10743.8044422197</v>
      </c>
      <c r="X15" s="241">
        <v>9895.2899419478945</v>
      </c>
      <c r="Y15" s="241">
        <v>9895.2899419478945</v>
      </c>
      <c r="DA15" s="83" t="s">
        <v>947</v>
      </c>
    </row>
    <row r="16" spans="1:105" ht="12" customHeight="1" x14ac:dyDescent="0.25">
      <c r="A16" s="107" t="s">
        <v>943</v>
      </c>
      <c r="B16" s="282">
        <v>16192.640960619079</v>
      </c>
      <c r="C16" s="282">
        <v>14556.266978390509</v>
      </c>
      <c r="D16" s="282">
        <v>14556.266978390509</v>
      </c>
      <c r="E16" s="282">
        <v>12919.89299616194</v>
      </c>
      <c r="F16" s="282">
        <v>12919.89299616194</v>
      </c>
      <c r="G16" s="282">
        <v>12919.89299616194</v>
      </c>
      <c r="H16" s="282">
        <v>11283.519013933361</v>
      </c>
      <c r="I16" s="282">
        <v>11283.519013933361</v>
      </c>
      <c r="J16" s="282">
        <v>9647.1450317047929</v>
      </c>
      <c r="K16" s="282">
        <v>9647.1450317047929</v>
      </c>
      <c r="L16" s="282">
        <v>9647.1450317047929</v>
      </c>
      <c r="M16" s="282">
        <v>8010.7710494762196</v>
      </c>
      <c r="N16" s="282">
        <v>8010.7710494762196</v>
      </c>
      <c r="O16" s="282">
        <v>6374.397067247648</v>
      </c>
      <c r="P16" s="282">
        <v>9647.1450317047929</v>
      </c>
      <c r="Q16" s="282">
        <v>9647.1450317047929</v>
      </c>
      <c r="R16" s="282">
        <v>9647.1450317047929</v>
      </c>
      <c r="S16" s="282">
        <v>9647.1450317047929</v>
      </c>
      <c r="T16" s="282">
        <v>8010.7710494762196</v>
      </c>
      <c r="U16" s="282">
        <v>8010.7710494762196</v>
      </c>
      <c r="V16" s="282">
        <v>8010.7710494762196</v>
      </c>
      <c r="W16" s="282">
        <v>6374.397067247648</v>
      </c>
      <c r="X16" s="282">
        <v>6374.397067247648</v>
      </c>
      <c r="Y16" s="282">
        <v>4738.0230850190756</v>
      </c>
      <c r="DA16" s="94" t="s">
        <v>948</v>
      </c>
    </row>
    <row r="17" spans="1:105" ht="12" customHeight="1" x14ac:dyDescent="0.25">
      <c r="A17" s="49" t="s">
        <v>945</v>
      </c>
      <c r="B17" s="242">
        <v>4065.2295306419201</v>
      </c>
      <c r="C17" s="242">
        <v>3659.655386648863</v>
      </c>
      <c r="D17" s="242">
        <v>3659.655386648863</v>
      </c>
      <c r="E17" s="242">
        <v>3254.0812426558059</v>
      </c>
      <c r="F17" s="242">
        <v>3254.0812426558059</v>
      </c>
      <c r="G17" s="242">
        <v>3254.0812426558059</v>
      </c>
      <c r="H17" s="242">
        <v>2848.5070986627502</v>
      </c>
      <c r="I17" s="242">
        <v>2848.5070986627502</v>
      </c>
      <c r="J17" s="242">
        <v>2442.9329546696931</v>
      </c>
      <c r="K17" s="242">
        <v>2442.9329546696931</v>
      </c>
      <c r="L17" s="242">
        <v>2442.9329546696931</v>
      </c>
      <c r="M17" s="242">
        <v>2442.9329546696931</v>
      </c>
      <c r="N17" s="242">
        <v>2442.9329546696931</v>
      </c>
      <c r="O17" s="242">
        <v>2442.9329546696931</v>
      </c>
      <c r="P17" s="242">
        <v>3254.0812426558059</v>
      </c>
      <c r="Q17" s="242">
        <v>3254.0812426558059</v>
      </c>
      <c r="R17" s="242">
        <v>3254.0812426558059</v>
      </c>
      <c r="S17" s="242">
        <v>3254.0812426558059</v>
      </c>
      <c r="T17" s="242">
        <v>2848.5070986627502</v>
      </c>
      <c r="U17" s="242">
        <v>2848.5070986627502</v>
      </c>
      <c r="V17" s="242">
        <v>2848.5070986627502</v>
      </c>
      <c r="W17" s="242">
        <v>2442.9329546696931</v>
      </c>
      <c r="X17" s="242">
        <v>2442.9329546696931</v>
      </c>
      <c r="Y17" s="242">
        <v>2037.358810676636</v>
      </c>
      <c r="DA17" s="84" t="s">
        <v>949</v>
      </c>
    </row>
    <row r="18" spans="1:105" ht="12" customHeight="1" x14ac:dyDescent="0.25">
      <c r="A18" s="108" t="s">
        <v>450</v>
      </c>
      <c r="B18" s="245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941</v>
      </c>
      <c r="B19" s="246">
        <v>0</v>
      </c>
      <c r="C19" s="241">
        <v>0</v>
      </c>
      <c r="D19" s="241">
        <v>0</v>
      </c>
      <c r="E19" s="241">
        <v>1697.029000543617</v>
      </c>
      <c r="F19" s="241">
        <v>0</v>
      </c>
      <c r="G19" s="241">
        <v>0</v>
      </c>
      <c r="H19" s="241">
        <v>0</v>
      </c>
      <c r="I19" s="241">
        <v>848.51450027180852</v>
      </c>
      <c r="J19" s="241">
        <v>848.51450027180852</v>
      </c>
      <c r="K19" s="241">
        <v>0</v>
      </c>
      <c r="L19" s="241">
        <v>0</v>
      </c>
      <c r="M19" s="241">
        <v>848.51450027180852</v>
      </c>
      <c r="N19" s="241">
        <v>848.51450027180852</v>
      </c>
      <c r="O19" s="241">
        <v>2545.543500815425</v>
      </c>
      <c r="P19" s="241">
        <v>0</v>
      </c>
      <c r="Q19" s="241">
        <v>848.51450027180852</v>
      </c>
      <c r="R19" s="241">
        <v>0</v>
      </c>
      <c r="S19" s="241">
        <v>0</v>
      </c>
      <c r="T19" s="241">
        <v>0</v>
      </c>
      <c r="U19" s="241">
        <v>0</v>
      </c>
      <c r="V19" s="241">
        <v>0</v>
      </c>
      <c r="W19" s="241">
        <v>848.51450027180852</v>
      </c>
      <c r="X19" s="241">
        <v>0</v>
      </c>
      <c r="Y19" s="241">
        <v>0</v>
      </c>
      <c r="DA19" s="83" t="s">
        <v>950</v>
      </c>
    </row>
    <row r="20" spans="1:105" ht="12" customHeight="1" x14ac:dyDescent="0.25">
      <c r="A20" s="99" t="s">
        <v>943</v>
      </c>
      <c r="B20" s="283">
        <v>0</v>
      </c>
      <c r="C20" s="282">
        <v>0</v>
      </c>
      <c r="D20" s="282">
        <v>0</v>
      </c>
      <c r="E20" s="282">
        <v>0</v>
      </c>
      <c r="F20" s="282">
        <v>0</v>
      </c>
      <c r="G20" s="282">
        <v>0</v>
      </c>
      <c r="H20" s="282">
        <v>0</v>
      </c>
      <c r="I20" s="282">
        <v>0</v>
      </c>
      <c r="J20" s="282">
        <v>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3272.7479644571449</v>
      </c>
      <c r="Q20" s="282">
        <v>0</v>
      </c>
      <c r="R20" s="282">
        <v>1636.373982228572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951</v>
      </c>
    </row>
    <row r="21" spans="1:105" ht="12" customHeight="1" x14ac:dyDescent="0.25">
      <c r="A21" s="52" t="s">
        <v>945</v>
      </c>
      <c r="B21" s="247">
        <v>0</v>
      </c>
      <c r="C21" s="242">
        <v>0</v>
      </c>
      <c r="D21" s="242">
        <v>0</v>
      </c>
      <c r="E21" s="242">
        <v>0</v>
      </c>
      <c r="F21" s="242">
        <v>0</v>
      </c>
      <c r="G21" s="242">
        <v>0</v>
      </c>
      <c r="H21" s="242">
        <v>0</v>
      </c>
      <c r="I21" s="242">
        <v>0</v>
      </c>
      <c r="J21" s="242">
        <v>0</v>
      </c>
      <c r="K21" s="242">
        <v>0</v>
      </c>
      <c r="L21" s="242">
        <v>0</v>
      </c>
      <c r="M21" s="242">
        <v>405.57414399305662</v>
      </c>
      <c r="N21" s="242">
        <v>0</v>
      </c>
      <c r="O21" s="242">
        <v>405.57414399305662</v>
      </c>
      <c r="P21" s="242">
        <v>811.14828798611313</v>
      </c>
      <c r="Q21" s="242">
        <v>0</v>
      </c>
      <c r="R21" s="242">
        <v>405.57414399305662</v>
      </c>
      <c r="S21" s="242">
        <v>0</v>
      </c>
      <c r="T21" s="242">
        <v>0</v>
      </c>
      <c r="U21" s="242">
        <v>0</v>
      </c>
      <c r="V21" s="242">
        <v>0</v>
      </c>
      <c r="W21" s="242">
        <v>0</v>
      </c>
      <c r="X21" s="242">
        <v>0</v>
      </c>
      <c r="Y21" s="242">
        <v>0</v>
      </c>
      <c r="DA21" s="84" t="s">
        <v>952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941</v>
      </c>
      <c r="B23" s="246"/>
      <c r="C23" s="241">
        <f t="shared" ref="C23:Y23" si="2">B15+C19-C15</f>
        <v>848.51450027180908</v>
      </c>
      <c r="D23" s="241">
        <f t="shared" si="2"/>
        <v>0</v>
      </c>
      <c r="E23" s="241">
        <f t="shared" si="2"/>
        <v>848.51450027180726</v>
      </c>
      <c r="F23" s="241">
        <f t="shared" si="2"/>
        <v>0</v>
      </c>
      <c r="G23" s="241">
        <f t="shared" si="2"/>
        <v>848.51450027180908</v>
      </c>
      <c r="H23" s="241">
        <f t="shared" si="2"/>
        <v>0</v>
      </c>
      <c r="I23" s="241">
        <f t="shared" si="2"/>
        <v>0</v>
      </c>
      <c r="J23" s="241">
        <f t="shared" si="2"/>
        <v>848.51450027180908</v>
      </c>
      <c r="K23" s="241">
        <f t="shared" si="2"/>
        <v>0</v>
      </c>
      <c r="L23" s="241">
        <f t="shared" si="2"/>
        <v>848.51450027180908</v>
      </c>
      <c r="M23" s="241">
        <f t="shared" si="2"/>
        <v>0</v>
      </c>
      <c r="N23" s="241">
        <f t="shared" si="2"/>
        <v>848.51450027180908</v>
      </c>
      <c r="O23" s="241">
        <f t="shared" si="2"/>
        <v>0</v>
      </c>
      <c r="P23" s="241">
        <f t="shared" si="2"/>
        <v>0</v>
      </c>
      <c r="Q23" s="241">
        <f t="shared" si="2"/>
        <v>848.51450027180908</v>
      </c>
      <c r="R23" s="241">
        <f t="shared" si="2"/>
        <v>0</v>
      </c>
      <c r="S23" s="241">
        <f t="shared" si="2"/>
        <v>848.5145002718109</v>
      </c>
      <c r="T23" s="241">
        <f t="shared" si="2"/>
        <v>0</v>
      </c>
      <c r="U23" s="241">
        <f t="shared" si="2"/>
        <v>848.51450027180545</v>
      </c>
      <c r="V23" s="241">
        <f t="shared" si="2"/>
        <v>0</v>
      </c>
      <c r="W23" s="241">
        <f t="shared" si="2"/>
        <v>0</v>
      </c>
      <c r="X23" s="241">
        <f t="shared" si="2"/>
        <v>848.51450027180545</v>
      </c>
      <c r="Y23" s="241">
        <f t="shared" si="2"/>
        <v>0</v>
      </c>
      <c r="DA23" s="83"/>
    </row>
    <row r="24" spans="1:105" ht="12" customHeight="1" x14ac:dyDescent="0.25">
      <c r="A24" s="99" t="s">
        <v>943</v>
      </c>
      <c r="B24" s="283"/>
      <c r="C24" s="282">
        <f t="shared" ref="C24:Y24" si="3">B16+C20-C16</f>
        <v>1636.3739822285697</v>
      </c>
      <c r="D24" s="282">
        <f t="shared" si="3"/>
        <v>0</v>
      </c>
      <c r="E24" s="282">
        <f t="shared" si="3"/>
        <v>1636.3739822285697</v>
      </c>
      <c r="F24" s="282">
        <f t="shared" si="3"/>
        <v>0</v>
      </c>
      <c r="G24" s="282">
        <f t="shared" si="3"/>
        <v>0</v>
      </c>
      <c r="H24" s="282">
        <f t="shared" si="3"/>
        <v>1636.3739822285788</v>
      </c>
      <c r="I24" s="282">
        <f t="shared" si="3"/>
        <v>0</v>
      </c>
      <c r="J24" s="282">
        <f t="shared" si="3"/>
        <v>1636.3739822285679</v>
      </c>
      <c r="K24" s="282">
        <f t="shared" si="3"/>
        <v>0</v>
      </c>
      <c r="L24" s="282">
        <f t="shared" si="3"/>
        <v>0</v>
      </c>
      <c r="M24" s="282">
        <f t="shared" si="3"/>
        <v>1636.3739822285734</v>
      </c>
      <c r="N24" s="282">
        <f t="shared" si="3"/>
        <v>0</v>
      </c>
      <c r="O24" s="282">
        <f t="shared" si="3"/>
        <v>1636.3739822285715</v>
      </c>
      <c r="P24" s="282">
        <f t="shared" si="3"/>
        <v>0</v>
      </c>
      <c r="Q24" s="282">
        <f t="shared" si="3"/>
        <v>0</v>
      </c>
      <c r="R24" s="282">
        <f t="shared" si="3"/>
        <v>1636.3739822285715</v>
      </c>
      <c r="S24" s="282">
        <f t="shared" si="3"/>
        <v>0</v>
      </c>
      <c r="T24" s="282">
        <f t="shared" si="3"/>
        <v>1636.3739822285734</v>
      </c>
      <c r="U24" s="282">
        <f t="shared" si="3"/>
        <v>0</v>
      </c>
      <c r="V24" s="282">
        <f t="shared" si="3"/>
        <v>0</v>
      </c>
      <c r="W24" s="282">
        <f t="shared" si="3"/>
        <v>1636.3739822285715</v>
      </c>
      <c r="X24" s="282">
        <f t="shared" si="3"/>
        <v>0</v>
      </c>
      <c r="Y24" s="282">
        <f t="shared" si="3"/>
        <v>1636.3739822285725</v>
      </c>
      <c r="DA24" s="94"/>
    </row>
    <row r="25" spans="1:105" ht="12" customHeight="1" x14ac:dyDescent="0.25">
      <c r="A25" s="52" t="s">
        <v>945</v>
      </c>
      <c r="B25" s="247"/>
      <c r="C25" s="242">
        <f t="shared" ref="C25:Y25" si="4">B17+C21-C17</f>
        <v>405.57414399305708</v>
      </c>
      <c r="D25" s="242">
        <f t="shared" si="4"/>
        <v>0</v>
      </c>
      <c r="E25" s="242">
        <f t="shared" si="4"/>
        <v>405.57414399305708</v>
      </c>
      <c r="F25" s="242">
        <f t="shared" si="4"/>
        <v>0</v>
      </c>
      <c r="G25" s="242">
        <f t="shared" si="4"/>
        <v>0</v>
      </c>
      <c r="H25" s="242">
        <f t="shared" si="4"/>
        <v>405.57414399305571</v>
      </c>
      <c r="I25" s="242">
        <f t="shared" si="4"/>
        <v>0</v>
      </c>
      <c r="J25" s="242">
        <f t="shared" si="4"/>
        <v>405.57414399305708</v>
      </c>
      <c r="K25" s="242">
        <f t="shared" si="4"/>
        <v>0</v>
      </c>
      <c r="L25" s="242">
        <f t="shared" si="4"/>
        <v>0</v>
      </c>
      <c r="M25" s="242">
        <f t="shared" si="4"/>
        <v>405.57414399305662</v>
      </c>
      <c r="N25" s="242">
        <f t="shared" si="4"/>
        <v>0</v>
      </c>
      <c r="O25" s="242">
        <f t="shared" si="4"/>
        <v>405.57414399305662</v>
      </c>
      <c r="P25" s="242">
        <f t="shared" si="4"/>
        <v>0</v>
      </c>
      <c r="Q25" s="242">
        <f t="shared" si="4"/>
        <v>0</v>
      </c>
      <c r="R25" s="242">
        <f t="shared" si="4"/>
        <v>405.57414399305662</v>
      </c>
      <c r="S25" s="242">
        <f t="shared" si="4"/>
        <v>0</v>
      </c>
      <c r="T25" s="242">
        <f t="shared" si="4"/>
        <v>405.57414399305571</v>
      </c>
      <c r="U25" s="242">
        <f t="shared" si="4"/>
        <v>0</v>
      </c>
      <c r="V25" s="242">
        <f t="shared" si="4"/>
        <v>0</v>
      </c>
      <c r="W25" s="242">
        <f t="shared" si="4"/>
        <v>405.57414399305708</v>
      </c>
      <c r="X25" s="242">
        <f t="shared" si="4"/>
        <v>0</v>
      </c>
      <c r="Y25" s="242">
        <f t="shared" si="4"/>
        <v>405.57414399305708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941</v>
      </c>
      <c r="B27" s="241">
        <f t="shared" ref="B27:Y27" si="5">B15-B10</f>
        <v>1804.6775441676082</v>
      </c>
      <c r="C27" s="241">
        <f t="shared" si="5"/>
        <v>653.8870149153081</v>
      </c>
      <c r="D27" s="241">
        <f t="shared" si="5"/>
        <v>1100.6012282349802</v>
      </c>
      <c r="E27" s="241">
        <f t="shared" si="5"/>
        <v>685.81210693373941</v>
      </c>
      <c r="F27" s="241">
        <f t="shared" si="5"/>
        <v>1563.4569164352888</v>
      </c>
      <c r="G27" s="241">
        <f t="shared" si="5"/>
        <v>635.82030655971994</v>
      </c>
      <c r="H27" s="241">
        <f t="shared" si="5"/>
        <v>419.86643344104596</v>
      </c>
      <c r="I27" s="241">
        <f t="shared" si="5"/>
        <v>1225.3570691989726</v>
      </c>
      <c r="J27" s="241">
        <f t="shared" si="5"/>
        <v>1028.5261129251594</v>
      </c>
      <c r="K27" s="241">
        <f t="shared" si="5"/>
        <v>1628.3362515570971</v>
      </c>
      <c r="L27" s="241">
        <f t="shared" si="5"/>
        <v>1058.7671206514406</v>
      </c>
      <c r="M27" s="241">
        <f t="shared" si="5"/>
        <v>521.94127394643147</v>
      </c>
      <c r="N27" s="241">
        <f t="shared" si="5"/>
        <v>848.18423205727413</v>
      </c>
      <c r="O27" s="241">
        <f t="shared" si="5"/>
        <v>878.83693017886071</v>
      </c>
      <c r="P27" s="241">
        <f t="shared" si="5"/>
        <v>2074.0154985373301</v>
      </c>
      <c r="Q27" s="241">
        <f t="shared" si="5"/>
        <v>612.27800480615042</v>
      </c>
      <c r="R27" s="241">
        <f t="shared" si="5"/>
        <v>1357.8251701896806</v>
      </c>
      <c r="S27" s="241">
        <f t="shared" si="5"/>
        <v>738.69388814426929</v>
      </c>
      <c r="T27" s="241">
        <f t="shared" si="5"/>
        <v>1182.9325095945587</v>
      </c>
      <c r="U27" s="241">
        <f t="shared" si="5"/>
        <v>622.48194932238584</v>
      </c>
      <c r="V27" s="241">
        <f t="shared" si="5"/>
        <v>2945.5164469622032</v>
      </c>
      <c r="W27" s="241">
        <f t="shared" si="5"/>
        <v>1108.4878836821754</v>
      </c>
      <c r="X27" s="241">
        <f t="shared" si="5"/>
        <v>802.55379643456945</v>
      </c>
      <c r="Y27" s="241">
        <f t="shared" si="5"/>
        <v>1998.9233944812295</v>
      </c>
      <c r="DA27" s="83"/>
    </row>
    <row r="28" spans="1:105" ht="12" customHeight="1" x14ac:dyDescent="0.25">
      <c r="A28" s="107" t="s">
        <v>943</v>
      </c>
      <c r="B28" s="282">
        <f t="shared" ref="B28:Y28" si="6">B16-B11</f>
        <v>1619.2640960619083</v>
      </c>
      <c r="C28" s="282">
        <f t="shared" si="6"/>
        <v>3695.5214988605785</v>
      </c>
      <c r="D28" s="282">
        <f t="shared" si="6"/>
        <v>6429.7937966690188</v>
      </c>
      <c r="E28" s="282">
        <f t="shared" si="6"/>
        <v>5904.2849977814594</v>
      </c>
      <c r="F28" s="282">
        <f t="shared" si="6"/>
        <v>7085.8663284510067</v>
      </c>
      <c r="G28" s="282">
        <f t="shared" si="6"/>
        <v>7135.7018821665224</v>
      </c>
      <c r="H28" s="282">
        <f t="shared" si="6"/>
        <v>6896.9795546251289</v>
      </c>
      <c r="I28" s="282">
        <f t="shared" si="6"/>
        <v>6514.9692707538316</v>
      </c>
      <c r="J28" s="282">
        <f t="shared" si="6"/>
        <v>4060.4567424950637</v>
      </c>
      <c r="K28" s="282">
        <f t="shared" si="6"/>
        <v>5169.1849594971327</v>
      </c>
      <c r="L28" s="282">
        <f t="shared" si="6"/>
        <v>5611.742070675803</v>
      </c>
      <c r="M28" s="282">
        <f t="shared" si="6"/>
        <v>2821.381510577703</v>
      </c>
      <c r="N28" s="282">
        <f t="shared" si="6"/>
        <v>2446.6852243865524</v>
      </c>
      <c r="O28" s="282">
        <f t="shared" si="6"/>
        <v>527.6339353775893</v>
      </c>
      <c r="P28" s="282">
        <f t="shared" si="6"/>
        <v>784.25541082814379</v>
      </c>
      <c r="Q28" s="282">
        <f t="shared" si="6"/>
        <v>825.87070225453863</v>
      </c>
      <c r="R28" s="282">
        <f t="shared" si="6"/>
        <v>1030.8043970742183</v>
      </c>
      <c r="S28" s="282">
        <f t="shared" si="6"/>
        <v>4519.8966219301929</v>
      </c>
      <c r="T28" s="282">
        <f t="shared" si="6"/>
        <v>3916.3602100036524</v>
      </c>
      <c r="U28" s="282">
        <f t="shared" si="6"/>
        <v>3721.2979265238127</v>
      </c>
      <c r="V28" s="282">
        <f t="shared" si="6"/>
        <v>619.98822109571938</v>
      </c>
      <c r="W28" s="282">
        <f t="shared" si="6"/>
        <v>2424.4064474796228</v>
      </c>
      <c r="X28" s="282">
        <f t="shared" si="6"/>
        <v>2062.7573324522837</v>
      </c>
      <c r="Y28" s="282">
        <f t="shared" si="6"/>
        <v>1067.1144552328665</v>
      </c>
      <c r="DA28" s="94"/>
    </row>
    <row r="29" spans="1:105" ht="12" customHeight="1" x14ac:dyDescent="0.25">
      <c r="A29" s="49" t="s">
        <v>945</v>
      </c>
      <c r="B29" s="242">
        <f t="shared" ref="B29:Y29" si="7">B17-B12</f>
        <v>426.52295306419228</v>
      </c>
      <c r="C29" s="242">
        <f t="shared" si="7"/>
        <v>388.96530567542595</v>
      </c>
      <c r="D29" s="242">
        <f t="shared" si="7"/>
        <v>714.22479410506412</v>
      </c>
      <c r="E29" s="242">
        <f t="shared" si="7"/>
        <v>323.45426337114895</v>
      </c>
      <c r="F29" s="242">
        <f t="shared" si="7"/>
        <v>757.72427875654694</v>
      </c>
      <c r="G29" s="242">
        <f t="shared" si="7"/>
        <v>717.97366559821285</v>
      </c>
      <c r="H29" s="242">
        <f t="shared" si="7"/>
        <v>290.376780582636</v>
      </c>
      <c r="I29" s="242">
        <f t="shared" si="7"/>
        <v>477.62449709101611</v>
      </c>
      <c r="J29" s="242">
        <f t="shared" si="7"/>
        <v>204.77666512297992</v>
      </c>
      <c r="K29" s="242">
        <f t="shared" si="7"/>
        <v>450.81327892162903</v>
      </c>
      <c r="L29" s="242">
        <f t="shared" si="7"/>
        <v>566.24762190619003</v>
      </c>
      <c r="M29" s="242">
        <f t="shared" si="7"/>
        <v>460.10901206852714</v>
      </c>
      <c r="N29" s="242">
        <f t="shared" si="7"/>
        <v>443.28654642037009</v>
      </c>
      <c r="O29" s="242">
        <f t="shared" si="7"/>
        <v>323.80287069107908</v>
      </c>
      <c r="P29" s="242">
        <f t="shared" si="7"/>
        <v>472.66225177619799</v>
      </c>
      <c r="Q29" s="242">
        <f t="shared" si="7"/>
        <v>210.81542486216313</v>
      </c>
      <c r="R29" s="242">
        <f t="shared" si="7"/>
        <v>217.97991986542002</v>
      </c>
      <c r="S29" s="242">
        <f t="shared" si="7"/>
        <v>1259.9998765803209</v>
      </c>
      <c r="T29" s="242">
        <f t="shared" si="7"/>
        <v>860.35330454580026</v>
      </c>
      <c r="U29" s="242">
        <f t="shared" si="7"/>
        <v>924.25267735418629</v>
      </c>
      <c r="V29" s="242">
        <f t="shared" si="7"/>
        <v>842.86650852681009</v>
      </c>
      <c r="W29" s="242">
        <f t="shared" si="7"/>
        <v>283.80015887426816</v>
      </c>
      <c r="X29" s="242">
        <f t="shared" si="7"/>
        <v>692.42220066720915</v>
      </c>
      <c r="Y29" s="242">
        <f t="shared" si="7"/>
        <v>288.11970075698514</v>
      </c>
      <c r="DA29" s="84"/>
    </row>
    <row r="30" spans="1:105" ht="12" customHeight="1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5461.1031814273429</v>
      </c>
      <c r="C32" s="210">
        <v>6081.4823731728284</v>
      </c>
      <c r="D32" s="210">
        <v>5668.5184866723976</v>
      </c>
      <c r="E32" s="210">
        <v>5979.5496990541706</v>
      </c>
      <c r="F32" s="210">
        <v>5221.9778159931211</v>
      </c>
      <c r="G32" s="210">
        <v>5036.5504729148743</v>
      </c>
      <c r="H32" s="210">
        <v>4335.9562338779024</v>
      </c>
      <c r="I32" s="210">
        <v>4573.0868443680129</v>
      </c>
      <c r="J32" s="210">
        <v>5279.3134995700784</v>
      </c>
      <c r="K32" s="210">
        <v>4119.0622527944961</v>
      </c>
      <c r="L32" s="210">
        <v>3851.7540842648332</v>
      </c>
      <c r="M32" s="210">
        <v>7148.1969045571796</v>
      </c>
      <c r="N32" s="210">
        <v>6930.4502149613054</v>
      </c>
      <c r="O32" s="210">
        <v>7136.7332760103181</v>
      </c>
      <c r="P32" s="210">
        <v>6684.7271711091989</v>
      </c>
      <c r="Q32" s="210">
        <v>6296.0378331900247</v>
      </c>
      <c r="R32" s="210">
        <v>6354.6808254514171</v>
      </c>
      <c r="S32" s="210">
        <v>5923.8809974204642</v>
      </c>
      <c r="T32" s="210">
        <v>6102.7188306104908</v>
      </c>
      <c r="U32" s="210">
        <v>6281.8263972484947</v>
      </c>
      <c r="V32" s="210">
        <v>5853.4708512467751</v>
      </c>
      <c r="W32" s="210">
        <v>5712.8811693895104</v>
      </c>
      <c r="X32" s="210">
        <v>5480.3043852106621</v>
      </c>
      <c r="Y32" s="210">
        <v>5235.3604471195176</v>
      </c>
      <c r="DA32" s="109" t="s">
        <v>953</v>
      </c>
    </row>
    <row r="33" spans="1:105" ht="12" customHeight="1" x14ac:dyDescent="0.25">
      <c r="A33" s="24" t="s">
        <v>28</v>
      </c>
      <c r="B33" s="213">
        <v>0</v>
      </c>
      <c r="C33" s="213">
        <v>0</v>
      </c>
      <c r="D33" s="213">
        <v>318.66827171109202</v>
      </c>
      <c r="E33" s="213">
        <v>346.75649183147033</v>
      </c>
      <c r="F33" s="213">
        <v>368.73035253654342</v>
      </c>
      <c r="G33" s="213">
        <v>354.01736887360278</v>
      </c>
      <c r="H33" s="213">
        <v>346.70868443680138</v>
      </c>
      <c r="I33" s="213">
        <v>407.51883061049011</v>
      </c>
      <c r="J33" s="213">
        <v>491.30601891659489</v>
      </c>
      <c r="K33" s="213">
        <v>219.54720550300939</v>
      </c>
      <c r="L33" s="213">
        <v>284.75210662080821</v>
      </c>
      <c r="M33" s="213">
        <v>236.7945829750644</v>
      </c>
      <c r="N33" s="213">
        <v>262.77884780739458</v>
      </c>
      <c r="O33" s="213">
        <v>480.77798796216672</v>
      </c>
      <c r="P33" s="213">
        <v>443.85829750644871</v>
      </c>
      <c r="Q33" s="213">
        <v>380.03869303525357</v>
      </c>
      <c r="R33" s="213">
        <v>344.85597592433362</v>
      </c>
      <c r="S33" s="213">
        <v>373.64204643164243</v>
      </c>
      <c r="T33" s="213">
        <v>360.39097162510751</v>
      </c>
      <c r="U33" s="213">
        <v>317.8466895958727</v>
      </c>
      <c r="V33" s="213">
        <v>207.8487532244196</v>
      </c>
      <c r="W33" s="213">
        <v>260.23250214961308</v>
      </c>
      <c r="X33" s="213">
        <v>249.11203783318999</v>
      </c>
      <c r="Y33" s="213">
        <v>226.87033533963881</v>
      </c>
      <c r="DA33" s="85" t="s">
        <v>954</v>
      </c>
    </row>
    <row r="34" spans="1:105" ht="12" customHeight="1" x14ac:dyDescent="0.25">
      <c r="A34" s="14" t="s">
        <v>29</v>
      </c>
      <c r="B34" s="204">
        <f t="shared" ref="B34:Y34" si="8">B35+B36+B37+B38+B39</f>
        <v>926.73396388650042</v>
      </c>
      <c r="C34" s="204">
        <f t="shared" si="8"/>
        <v>1276.8892519346518</v>
      </c>
      <c r="D34" s="204">
        <f t="shared" si="8"/>
        <v>835.43276010318141</v>
      </c>
      <c r="E34" s="204">
        <f t="shared" si="8"/>
        <v>567.91281169389504</v>
      </c>
      <c r="F34" s="204">
        <f t="shared" si="8"/>
        <v>522.64006878761825</v>
      </c>
      <c r="G34" s="204">
        <f t="shared" si="8"/>
        <v>491.67231298366295</v>
      </c>
      <c r="H34" s="204">
        <f t="shared" si="8"/>
        <v>470.36715391229569</v>
      </c>
      <c r="I34" s="204">
        <f t="shared" si="8"/>
        <v>398.06844368013753</v>
      </c>
      <c r="J34" s="204">
        <f t="shared" si="8"/>
        <v>304.15141874462597</v>
      </c>
      <c r="K34" s="204">
        <f t="shared" si="8"/>
        <v>347.40773860705076</v>
      </c>
      <c r="L34" s="204">
        <f t="shared" si="8"/>
        <v>370.95838349097158</v>
      </c>
      <c r="M34" s="204">
        <f t="shared" si="8"/>
        <v>466.37867583834901</v>
      </c>
      <c r="N34" s="204">
        <f t="shared" si="8"/>
        <v>311.73379191745488</v>
      </c>
      <c r="O34" s="204">
        <f t="shared" si="8"/>
        <v>389.13680137575244</v>
      </c>
      <c r="P34" s="204">
        <f t="shared" si="8"/>
        <v>399.59828030954429</v>
      </c>
      <c r="Q34" s="204">
        <f t="shared" si="8"/>
        <v>345.16173688736023</v>
      </c>
      <c r="R34" s="204">
        <f t="shared" si="8"/>
        <v>185.74264832330181</v>
      </c>
      <c r="S34" s="204">
        <f t="shared" si="8"/>
        <v>120.45821152192603</v>
      </c>
      <c r="T34" s="204">
        <f t="shared" si="8"/>
        <v>136.57274290627686</v>
      </c>
      <c r="U34" s="204">
        <f t="shared" si="8"/>
        <v>189.08159931212381</v>
      </c>
      <c r="V34" s="204">
        <f t="shared" si="8"/>
        <v>196.6307824591573</v>
      </c>
      <c r="W34" s="204">
        <f t="shared" si="8"/>
        <v>156.57007738607052</v>
      </c>
      <c r="X34" s="204">
        <f t="shared" si="8"/>
        <v>152.92338779019775</v>
      </c>
      <c r="Y34" s="204">
        <f t="shared" si="8"/>
        <v>150.10257953568359</v>
      </c>
      <c r="DA34" s="71"/>
    </row>
    <row r="35" spans="1:105" ht="12" customHeight="1" x14ac:dyDescent="0.25">
      <c r="A35" s="18" t="s">
        <v>30</v>
      </c>
      <c r="B35" s="204">
        <v>190.34823731728289</v>
      </c>
      <c r="C35" s="204">
        <v>303.84780739466902</v>
      </c>
      <c r="D35" s="204">
        <v>209.26483233018061</v>
      </c>
      <c r="E35" s="204">
        <v>73.30326741186586</v>
      </c>
      <c r="F35" s="204">
        <v>48.474720550300937</v>
      </c>
      <c r="G35" s="204">
        <v>35.469303525365433</v>
      </c>
      <c r="H35" s="204">
        <v>26.010834049871018</v>
      </c>
      <c r="I35" s="204">
        <v>28.37549441100602</v>
      </c>
      <c r="J35" s="204">
        <v>28.37549441100602</v>
      </c>
      <c r="K35" s="204">
        <v>40.198538263112638</v>
      </c>
      <c r="L35" s="204">
        <v>26.010834049871018</v>
      </c>
      <c r="M35" s="204">
        <v>34.287016337059327</v>
      </c>
      <c r="N35" s="204">
        <v>31.92244196044712</v>
      </c>
      <c r="O35" s="204">
        <v>36.651676698194322</v>
      </c>
      <c r="P35" s="204">
        <v>112.31951848667239</v>
      </c>
      <c r="Q35" s="204">
        <v>112.31951848667239</v>
      </c>
      <c r="R35" s="204">
        <v>39.016251074806533</v>
      </c>
      <c r="S35" s="204">
        <v>52.021668099742037</v>
      </c>
      <c r="T35" s="204">
        <v>61.330008598452267</v>
      </c>
      <c r="U35" s="204">
        <v>116.01900257953569</v>
      </c>
      <c r="V35" s="204">
        <v>122.79604471195179</v>
      </c>
      <c r="W35" s="204">
        <v>33.305674978503873</v>
      </c>
      <c r="X35" s="204">
        <v>35.206878761822871</v>
      </c>
      <c r="Y35" s="204">
        <v>62.297162510748059</v>
      </c>
      <c r="DA35" s="71" t="s">
        <v>955</v>
      </c>
    </row>
    <row r="36" spans="1:105" ht="12" customHeight="1" x14ac:dyDescent="0.25">
      <c r="A36" s="18" t="s">
        <v>31</v>
      </c>
      <c r="B36" s="204">
        <v>428.17188306104902</v>
      </c>
      <c r="C36" s="204">
        <v>611.18993981083406</v>
      </c>
      <c r="D36" s="204">
        <v>343.4412725709372</v>
      </c>
      <c r="E36" s="204">
        <v>195.5669819432502</v>
      </c>
      <c r="F36" s="204">
        <v>134.04032674118659</v>
      </c>
      <c r="G36" s="204">
        <v>164.80369733447981</v>
      </c>
      <c r="H36" s="204">
        <v>147.22459157351679</v>
      </c>
      <c r="I36" s="204">
        <v>80.204471195184865</v>
      </c>
      <c r="J36" s="204">
        <v>99.980911435941522</v>
      </c>
      <c r="K36" s="204">
        <v>84.599226139294927</v>
      </c>
      <c r="L36" s="204">
        <v>95.58615649183146</v>
      </c>
      <c r="M36" s="204">
        <v>61.452020636285468</v>
      </c>
      <c r="N36" s="204">
        <v>38.638779019776443</v>
      </c>
      <c r="O36" s="204">
        <v>38.001547721410148</v>
      </c>
      <c r="P36" s="204">
        <v>41.843680137575227</v>
      </c>
      <c r="Q36" s="204">
        <v>32.66302665520206</v>
      </c>
      <c r="R36" s="204">
        <v>32.314703353396389</v>
      </c>
      <c r="S36" s="204">
        <v>33.722098022355972</v>
      </c>
      <c r="T36" s="204">
        <v>34.825193465176262</v>
      </c>
      <c r="U36" s="204">
        <v>34.805417024935508</v>
      </c>
      <c r="V36" s="204">
        <v>29.98435081685297</v>
      </c>
      <c r="W36" s="204">
        <v>96.446431642304375</v>
      </c>
      <c r="X36" s="204">
        <v>81.4536543422184</v>
      </c>
      <c r="Y36" s="204">
        <v>67.343164230438518</v>
      </c>
      <c r="DA36" s="71" t="s">
        <v>956</v>
      </c>
    </row>
    <row r="37" spans="1:105" ht="12" customHeight="1" x14ac:dyDescent="0.25">
      <c r="A37" s="18" t="s">
        <v>71</v>
      </c>
      <c r="B37" s="204">
        <v>0</v>
      </c>
      <c r="C37" s="204">
        <v>0</v>
      </c>
      <c r="D37" s="204">
        <v>0</v>
      </c>
      <c r="E37" s="204">
        <v>0</v>
      </c>
      <c r="F37" s="204">
        <v>0</v>
      </c>
      <c r="G37" s="204">
        <v>0</v>
      </c>
      <c r="H37" s="204">
        <v>0</v>
      </c>
      <c r="I37" s="204">
        <v>0</v>
      </c>
      <c r="J37" s="204">
        <v>0</v>
      </c>
      <c r="K37" s="204">
        <v>0</v>
      </c>
      <c r="L37" s="204">
        <v>0</v>
      </c>
      <c r="M37" s="204">
        <v>18.632588134135851</v>
      </c>
      <c r="N37" s="204">
        <v>16.71049011177988</v>
      </c>
      <c r="O37" s="204">
        <v>17.726999140154771</v>
      </c>
      <c r="P37" s="204">
        <v>17.594754944110061</v>
      </c>
      <c r="Q37" s="204">
        <v>15.39183147033534</v>
      </c>
      <c r="R37" s="204">
        <v>17.091057609630269</v>
      </c>
      <c r="S37" s="204">
        <v>14.853568357695609</v>
      </c>
      <c r="T37" s="204">
        <v>16.25159071367154</v>
      </c>
      <c r="U37" s="204">
        <v>16.55279449699054</v>
      </c>
      <c r="V37" s="204">
        <v>17.941702493551158</v>
      </c>
      <c r="W37" s="204">
        <v>15.47730008598452</v>
      </c>
      <c r="X37" s="204">
        <v>15.78460877042132</v>
      </c>
      <c r="Y37" s="204">
        <v>12.7463456577816</v>
      </c>
      <c r="DA37" s="71" t="s">
        <v>957</v>
      </c>
    </row>
    <row r="38" spans="1:105" ht="12" customHeight="1" x14ac:dyDescent="0.25">
      <c r="A38" s="18" t="s">
        <v>32</v>
      </c>
      <c r="B38" s="204">
        <v>305.885124677558</v>
      </c>
      <c r="C38" s="204">
        <v>361.8515047291487</v>
      </c>
      <c r="D38" s="204">
        <v>282.72665520206363</v>
      </c>
      <c r="E38" s="204">
        <v>299.04256233877902</v>
      </c>
      <c r="F38" s="204">
        <v>340.12502149613073</v>
      </c>
      <c r="G38" s="204">
        <v>291.39931212381771</v>
      </c>
      <c r="H38" s="204">
        <v>297.13172828890788</v>
      </c>
      <c r="I38" s="204">
        <v>289.48847807394668</v>
      </c>
      <c r="J38" s="204">
        <v>175.79501289767839</v>
      </c>
      <c r="K38" s="204">
        <v>222.60997420464321</v>
      </c>
      <c r="L38" s="204">
        <v>249.36139294926909</v>
      </c>
      <c r="M38" s="204">
        <v>350.25141874462588</v>
      </c>
      <c r="N38" s="204">
        <v>222.9395528804815</v>
      </c>
      <c r="O38" s="204">
        <v>295.12631126397253</v>
      </c>
      <c r="P38" s="204">
        <v>226.21083404987101</v>
      </c>
      <c r="Q38" s="204">
        <v>183.05700773860701</v>
      </c>
      <c r="R38" s="204">
        <v>97.320636285468609</v>
      </c>
      <c r="S38" s="204">
        <v>13.2152192605331</v>
      </c>
      <c r="T38" s="204">
        <v>18.823473774720551</v>
      </c>
      <c r="U38" s="204">
        <v>14.92347377472055</v>
      </c>
      <c r="V38" s="204">
        <v>23.615735167669818</v>
      </c>
      <c r="W38" s="204">
        <v>11.34067067927773</v>
      </c>
      <c r="X38" s="204">
        <v>20.478245915735169</v>
      </c>
      <c r="Y38" s="204">
        <v>7.7159071367153906</v>
      </c>
      <c r="DA38" s="71" t="s">
        <v>958</v>
      </c>
    </row>
    <row r="39" spans="1:105" ht="12" customHeight="1" x14ac:dyDescent="0.25">
      <c r="A39" s="18" t="s">
        <v>33</v>
      </c>
      <c r="B39" s="204">
        <v>2.32871883061049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1.7556319862424761</v>
      </c>
      <c r="N39" s="204">
        <v>1.522527944969905</v>
      </c>
      <c r="O39" s="204">
        <v>1.6302665520206361</v>
      </c>
      <c r="P39" s="204">
        <v>1.629492691315563</v>
      </c>
      <c r="Q39" s="204">
        <v>1.730352536543422</v>
      </c>
      <c r="R39" s="204">
        <v>0</v>
      </c>
      <c r="S39" s="204">
        <v>6.6456577815993114</v>
      </c>
      <c r="T39" s="204">
        <v>5.3424763542562337</v>
      </c>
      <c r="U39" s="204">
        <v>6.7809114359415297</v>
      </c>
      <c r="V39" s="204">
        <v>2.2929492691315558</v>
      </c>
      <c r="W39" s="204">
        <v>0</v>
      </c>
      <c r="X39" s="204">
        <v>0</v>
      </c>
      <c r="Y39" s="204">
        <v>0</v>
      </c>
      <c r="DA39" s="71" t="s">
        <v>959</v>
      </c>
    </row>
    <row r="40" spans="1:105" ht="12" customHeight="1" x14ac:dyDescent="0.25">
      <c r="A40" s="14" t="s">
        <v>34</v>
      </c>
      <c r="B40" s="204">
        <f t="shared" ref="B40:Y40" si="9">B41+B42</f>
        <v>2321.557523645743</v>
      </c>
      <c r="C40" s="204">
        <f t="shared" si="9"/>
        <v>2645.8656921754082</v>
      </c>
      <c r="D40" s="204">
        <f t="shared" si="9"/>
        <v>2387.3323301805672</v>
      </c>
      <c r="E40" s="204">
        <f t="shared" si="9"/>
        <v>3038.5691315563199</v>
      </c>
      <c r="F40" s="204">
        <f t="shared" si="9"/>
        <v>2263.9693895098881</v>
      </c>
      <c r="G40" s="204">
        <f t="shared" si="9"/>
        <v>2031.21143594153</v>
      </c>
      <c r="H40" s="204">
        <f t="shared" si="9"/>
        <v>1388.900429922614</v>
      </c>
      <c r="I40" s="204">
        <f t="shared" si="9"/>
        <v>1577.798624247635</v>
      </c>
      <c r="J40" s="204">
        <f t="shared" si="9"/>
        <v>1788.016766981943</v>
      </c>
      <c r="K40" s="204">
        <f t="shared" si="9"/>
        <v>1238.8513327601031</v>
      </c>
      <c r="L40" s="204">
        <f t="shared" si="9"/>
        <v>784.51212381771279</v>
      </c>
      <c r="M40" s="204">
        <f t="shared" si="9"/>
        <v>4146.7601031814274</v>
      </c>
      <c r="N40" s="204">
        <f t="shared" si="9"/>
        <v>4087.0612375716828</v>
      </c>
      <c r="O40" s="204">
        <f t="shared" si="9"/>
        <v>3905.0813073994168</v>
      </c>
      <c r="P40" s="204">
        <f t="shared" si="9"/>
        <v>3481.7561247963608</v>
      </c>
      <c r="Q40" s="204">
        <f t="shared" si="9"/>
        <v>3131.9268149327349</v>
      </c>
      <c r="R40" s="204">
        <f t="shared" si="9"/>
        <v>3216.8284490306378</v>
      </c>
      <c r="S40" s="204">
        <f t="shared" si="9"/>
        <v>2776.1676436871981</v>
      </c>
      <c r="T40" s="204">
        <f t="shared" si="9"/>
        <v>3019.9842062453572</v>
      </c>
      <c r="U40" s="204">
        <f t="shared" si="9"/>
        <v>3005.2717557553478</v>
      </c>
      <c r="V40" s="204">
        <f t="shared" si="9"/>
        <v>2811.7834664902362</v>
      </c>
      <c r="W40" s="204">
        <f t="shared" si="9"/>
        <v>2563.8779720869252</v>
      </c>
      <c r="X40" s="204">
        <f t="shared" si="9"/>
        <v>2196.6912721867911</v>
      </c>
      <c r="Y40" s="204">
        <f t="shared" si="9"/>
        <v>2218.7240146288082</v>
      </c>
      <c r="DA40" s="71"/>
    </row>
    <row r="41" spans="1:105" ht="12" customHeight="1" x14ac:dyDescent="0.25">
      <c r="A41" s="18" t="s">
        <v>73</v>
      </c>
      <c r="B41" s="204">
        <v>2321.557523645743</v>
      </c>
      <c r="C41" s="204">
        <v>2645.8656921754082</v>
      </c>
      <c r="D41" s="204">
        <v>2387.3323301805672</v>
      </c>
      <c r="E41" s="204">
        <v>3038.5691315563199</v>
      </c>
      <c r="F41" s="204">
        <v>2263.9693895098881</v>
      </c>
      <c r="G41" s="204">
        <v>2031.21143594153</v>
      </c>
      <c r="H41" s="204">
        <v>1388.900429922614</v>
      </c>
      <c r="I41" s="204">
        <v>1577.798624247635</v>
      </c>
      <c r="J41" s="204">
        <v>1788.016766981943</v>
      </c>
      <c r="K41" s="204">
        <v>1238.8513327601031</v>
      </c>
      <c r="L41" s="204">
        <v>784.51212381771279</v>
      </c>
      <c r="M41" s="204">
        <v>4146.7601031814274</v>
      </c>
      <c r="N41" s="204">
        <v>4087.0612375716828</v>
      </c>
      <c r="O41" s="204">
        <v>3905.0813073994168</v>
      </c>
      <c r="P41" s="204">
        <v>3481.7561247963608</v>
      </c>
      <c r="Q41" s="204">
        <v>3131.9268149327349</v>
      </c>
      <c r="R41" s="204">
        <v>3216.8284490306378</v>
      </c>
      <c r="S41" s="204">
        <v>2776.1676436871981</v>
      </c>
      <c r="T41" s="204">
        <v>3019.9842062453572</v>
      </c>
      <c r="U41" s="204">
        <v>3005.2717557553478</v>
      </c>
      <c r="V41" s="204">
        <v>2811.7834664902362</v>
      </c>
      <c r="W41" s="204">
        <v>2563.8779720869252</v>
      </c>
      <c r="X41" s="204">
        <v>2196.6912721867911</v>
      </c>
      <c r="Y41" s="204">
        <v>2218.7240146288082</v>
      </c>
      <c r="DA41" s="71" t="s">
        <v>960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961</v>
      </c>
    </row>
    <row r="43" spans="1:105" ht="12" customHeight="1" x14ac:dyDescent="0.25">
      <c r="A43" s="14" t="s">
        <v>37</v>
      </c>
      <c r="B43" s="204">
        <f t="shared" ref="B43:Y43" si="10">B44+B45+B46+B47+B48+B49</f>
        <v>0</v>
      </c>
      <c r="C43" s="204">
        <f t="shared" si="10"/>
        <v>0</v>
      </c>
      <c r="D43" s="204">
        <f t="shared" si="10"/>
        <v>0</v>
      </c>
      <c r="E43" s="204">
        <f t="shared" si="10"/>
        <v>0</v>
      </c>
      <c r="F43" s="204">
        <f t="shared" si="10"/>
        <v>0</v>
      </c>
      <c r="G43" s="204">
        <f t="shared" si="10"/>
        <v>15.88323301805675</v>
      </c>
      <c r="H43" s="204">
        <f t="shared" si="10"/>
        <v>4.4425623387790196</v>
      </c>
      <c r="I43" s="204">
        <f t="shared" si="10"/>
        <v>53.501461736887357</v>
      </c>
      <c r="J43" s="204">
        <f t="shared" si="10"/>
        <v>55.770507308684429</v>
      </c>
      <c r="K43" s="204">
        <f t="shared" si="10"/>
        <v>29.593035253654342</v>
      </c>
      <c r="L43" s="204">
        <f t="shared" si="10"/>
        <v>34.919260533104037</v>
      </c>
      <c r="M43" s="204">
        <f t="shared" si="10"/>
        <v>55.722871883061039</v>
      </c>
      <c r="N43" s="204">
        <f t="shared" si="10"/>
        <v>50.757765007851638</v>
      </c>
      <c r="O43" s="204">
        <f t="shared" si="10"/>
        <v>92.981805240307153</v>
      </c>
      <c r="P43" s="204">
        <f t="shared" si="10"/>
        <v>105.78643754241691</v>
      </c>
      <c r="Q43" s="204">
        <f t="shared" si="10"/>
        <v>103.95676202341208</v>
      </c>
      <c r="R43" s="204">
        <f t="shared" si="10"/>
        <v>142.68040737520766</v>
      </c>
      <c r="S43" s="204">
        <f t="shared" si="10"/>
        <v>97.195382968004694</v>
      </c>
      <c r="T43" s="204">
        <f t="shared" si="10"/>
        <v>90.508914992820678</v>
      </c>
      <c r="U43" s="204">
        <f t="shared" si="10"/>
        <v>115.86418577517645</v>
      </c>
      <c r="V43" s="204">
        <f t="shared" si="10"/>
        <v>155.57190754243737</v>
      </c>
      <c r="W43" s="204">
        <f t="shared" si="10"/>
        <v>148.43853694144966</v>
      </c>
      <c r="X43" s="204">
        <f t="shared" si="10"/>
        <v>258.78353434803313</v>
      </c>
      <c r="Y43" s="204">
        <f t="shared" si="10"/>
        <v>225.67254599028033</v>
      </c>
      <c r="DA43" s="71"/>
    </row>
    <row r="44" spans="1:105" ht="12" customHeight="1" x14ac:dyDescent="0.25">
      <c r="A44" s="18" t="s">
        <v>38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15.88323301805675</v>
      </c>
      <c r="H44" s="204">
        <v>4.4425623387790196</v>
      </c>
      <c r="I44" s="204">
        <v>53.501461736887357</v>
      </c>
      <c r="J44" s="204">
        <v>55.770507308684429</v>
      </c>
      <c r="K44" s="204">
        <v>29.473602751504728</v>
      </c>
      <c r="L44" s="204">
        <v>34.775924333619948</v>
      </c>
      <c r="M44" s="204">
        <v>55.722871883061039</v>
      </c>
      <c r="N44" s="204">
        <v>50.492605331040409</v>
      </c>
      <c r="O44" s="204">
        <v>92.553998280309543</v>
      </c>
      <c r="P44" s="204">
        <v>89.665520206362856</v>
      </c>
      <c r="Q44" s="204">
        <v>95.632416165090277</v>
      </c>
      <c r="R44" s="204">
        <v>130.18856405846941</v>
      </c>
      <c r="S44" s="204">
        <v>93.609974204643166</v>
      </c>
      <c r="T44" s="204">
        <v>80.297076526225268</v>
      </c>
      <c r="U44" s="204">
        <v>100.5811693895099</v>
      </c>
      <c r="V44" s="204">
        <v>130.90472914875329</v>
      </c>
      <c r="W44" s="204">
        <v>117.36818572656919</v>
      </c>
      <c r="X44" s="204">
        <v>206.5110920034393</v>
      </c>
      <c r="Y44" s="204">
        <v>107.0274290627687</v>
      </c>
      <c r="DA44" s="71" t="s">
        <v>962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0.1194325021496131</v>
      </c>
      <c r="L45" s="204">
        <v>0.14333619948409279</v>
      </c>
      <c r="M45" s="204">
        <v>0</v>
      </c>
      <c r="N45" s="204">
        <v>0.2651596768112286</v>
      </c>
      <c r="O45" s="204">
        <v>0.42780695999760748</v>
      </c>
      <c r="P45" s="204">
        <v>2.2630497522191391</v>
      </c>
      <c r="Q45" s="204">
        <v>2.2939073372555971</v>
      </c>
      <c r="R45" s="204">
        <v>2.770347186041803</v>
      </c>
      <c r="S45" s="204">
        <v>3.4810235526994449</v>
      </c>
      <c r="T45" s="204">
        <v>6.0974790512901684</v>
      </c>
      <c r="U45" s="204">
        <v>10.673128165546171</v>
      </c>
      <c r="V45" s="204">
        <v>24.491168075541349</v>
      </c>
      <c r="W45" s="204">
        <v>30.74171836879275</v>
      </c>
      <c r="X45" s="204">
        <v>51.358082929288599</v>
      </c>
      <c r="Y45" s="204">
        <v>117.5714281914841</v>
      </c>
      <c r="DA45" s="71" t="s">
        <v>963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13.85786758383491</v>
      </c>
      <c r="Q46" s="204">
        <v>6.0304385210662081</v>
      </c>
      <c r="R46" s="204">
        <v>9.7214961306964742</v>
      </c>
      <c r="S46" s="204">
        <v>0.1043852106620808</v>
      </c>
      <c r="T46" s="204">
        <v>4.1143594153052456</v>
      </c>
      <c r="U46" s="204">
        <v>4.6098882201203786</v>
      </c>
      <c r="V46" s="204">
        <v>0.1760103181427343</v>
      </c>
      <c r="W46" s="204">
        <v>0.32863284608770421</v>
      </c>
      <c r="X46" s="204">
        <v>0.914359415305245</v>
      </c>
      <c r="Y46" s="204">
        <v>1.0736887360275149</v>
      </c>
      <c r="DA46" s="71" t="s">
        <v>964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965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966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967</v>
      </c>
    </row>
    <row r="50" spans="1:105" ht="12" customHeight="1" x14ac:dyDescent="0.25">
      <c r="A50" s="14" t="s">
        <v>39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v>0</v>
      </c>
      <c r="K50" s="204">
        <v>0</v>
      </c>
      <c r="L50" s="204">
        <v>0</v>
      </c>
      <c r="M50" s="204">
        <v>579.32304385210659</v>
      </c>
      <c r="N50" s="204">
        <v>597.07239896818567</v>
      </c>
      <c r="O50" s="204">
        <v>658.6602751504729</v>
      </c>
      <c r="P50" s="204">
        <v>588.48503869303522</v>
      </c>
      <c r="Q50" s="204">
        <v>694.81281169389501</v>
      </c>
      <c r="R50" s="204">
        <v>823.39303525365426</v>
      </c>
      <c r="S50" s="204">
        <v>881.31788478073952</v>
      </c>
      <c r="T50" s="204">
        <v>845.39415305245041</v>
      </c>
      <c r="U50" s="204">
        <v>964.44987102321568</v>
      </c>
      <c r="V50" s="204">
        <v>848.89931212381771</v>
      </c>
      <c r="W50" s="204">
        <v>921.66827171109196</v>
      </c>
      <c r="X50" s="204">
        <v>1070.6181427343081</v>
      </c>
      <c r="Y50" s="204">
        <v>910.14987102321572</v>
      </c>
      <c r="DA50" s="71" t="s">
        <v>968</v>
      </c>
    </row>
    <row r="51" spans="1:105" ht="12" customHeight="1" x14ac:dyDescent="0.25">
      <c r="A51" s="21" t="s">
        <v>40</v>
      </c>
      <c r="B51" s="207">
        <v>2212.8116938950989</v>
      </c>
      <c r="C51" s="207">
        <v>2158.7274290627679</v>
      </c>
      <c r="D51" s="207">
        <v>2127.0851246775578</v>
      </c>
      <c r="E51" s="207">
        <v>2026.311263972485</v>
      </c>
      <c r="F51" s="207">
        <v>2066.6380051590709</v>
      </c>
      <c r="G51" s="207">
        <v>2143.7661220980222</v>
      </c>
      <c r="H51" s="207">
        <v>2125.5374032674122</v>
      </c>
      <c r="I51" s="207">
        <v>2136.1994840928628</v>
      </c>
      <c r="J51" s="207">
        <v>2640.0687876182292</v>
      </c>
      <c r="K51" s="207">
        <v>2283.6629406706788</v>
      </c>
      <c r="L51" s="207">
        <v>2376.6122098022361</v>
      </c>
      <c r="M51" s="207">
        <v>1663.217626827171</v>
      </c>
      <c r="N51" s="207">
        <v>1621.046173688736</v>
      </c>
      <c r="O51" s="207">
        <v>1610.095098882201</v>
      </c>
      <c r="P51" s="207">
        <v>1665.2429922613931</v>
      </c>
      <c r="Q51" s="207">
        <v>1640.1410146173689</v>
      </c>
      <c r="R51" s="207">
        <v>1641.180309544282</v>
      </c>
      <c r="S51" s="207">
        <v>1675.0998280309541</v>
      </c>
      <c r="T51" s="207">
        <v>1649.867841788478</v>
      </c>
      <c r="U51" s="207">
        <v>1689.3122957867581</v>
      </c>
      <c r="V51" s="207">
        <v>1632.7366294067069</v>
      </c>
      <c r="W51" s="207">
        <v>1662.0938091143589</v>
      </c>
      <c r="X51" s="207">
        <v>1552.176010318143</v>
      </c>
      <c r="Y51" s="207">
        <v>1503.841100601891</v>
      </c>
      <c r="DA51" s="86" t="s">
        <v>969</v>
      </c>
    </row>
    <row r="52" spans="1:105" ht="12" customHeight="1" x14ac:dyDescent="0.25">
      <c r="A52" s="114" t="s">
        <v>144</v>
      </c>
      <c r="B52" s="284">
        <f t="shared" ref="B52:Y52" si="11">SUM(B53:B55)</f>
        <v>5461.1031814273456</v>
      </c>
      <c r="C52" s="284">
        <f t="shared" si="11"/>
        <v>6081.4823731728293</v>
      </c>
      <c r="D52" s="284">
        <f t="shared" si="11"/>
        <v>5668.5184866724003</v>
      </c>
      <c r="E52" s="284">
        <f t="shared" si="11"/>
        <v>5979.5496990541697</v>
      </c>
      <c r="F52" s="284">
        <f t="shared" si="11"/>
        <v>5221.9778159931211</v>
      </c>
      <c r="G52" s="284">
        <f t="shared" si="11"/>
        <v>5036.5504729148761</v>
      </c>
      <c r="H52" s="284">
        <f t="shared" si="11"/>
        <v>4335.9562338779006</v>
      </c>
      <c r="I52" s="284">
        <f t="shared" si="11"/>
        <v>4573.0868443680129</v>
      </c>
      <c r="J52" s="284">
        <f t="shared" si="11"/>
        <v>5279.3134995700784</v>
      </c>
      <c r="K52" s="284">
        <f t="shared" si="11"/>
        <v>4119.0622527944952</v>
      </c>
      <c r="L52" s="284">
        <f t="shared" si="11"/>
        <v>3851.7540842648327</v>
      </c>
      <c r="M52" s="284">
        <f t="shared" si="11"/>
        <v>7148.1969045571814</v>
      </c>
      <c r="N52" s="284">
        <f t="shared" si="11"/>
        <v>6930.4502149613072</v>
      </c>
      <c r="O52" s="284">
        <f t="shared" si="11"/>
        <v>7136.7332760103191</v>
      </c>
      <c r="P52" s="284">
        <f t="shared" si="11"/>
        <v>6684.7271711091998</v>
      </c>
      <c r="Q52" s="284">
        <f t="shared" si="11"/>
        <v>6296.0378331900256</v>
      </c>
      <c r="R52" s="284">
        <f t="shared" si="11"/>
        <v>6354.6808254514181</v>
      </c>
      <c r="S52" s="284">
        <f t="shared" si="11"/>
        <v>5923.8809974204596</v>
      </c>
      <c r="T52" s="284">
        <f t="shared" si="11"/>
        <v>6102.7188306104918</v>
      </c>
      <c r="U52" s="284">
        <f t="shared" si="11"/>
        <v>6281.8263972484974</v>
      </c>
      <c r="V52" s="284">
        <f t="shared" si="11"/>
        <v>5853.4708512467732</v>
      </c>
      <c r="W52" s="284">
        <f t="shared" si="11"/>
        <v>5712.8811693895095</v>
      </c>
      <c r="X52" s="284">
        <f t="shared" si="11"/>
        <v>5480.3043852106621</v>
      </c>
      <c r="Y52" s="284">
        <f t="shared" si="11"/>
        <v>5235.3604471195176</v>
      </c>
      <c r="DA52" s="118"/>
    </row>
    <row r="53" spans="1:105" ht="12" customHeight="1" x14ac:dyDescent="0.25">
      <c r="A53" s="51" t="s">
        <v>48</v>
      </c>
      <c r="B53" s="237">
        <f>CHI_fec!B5-B58</f>
        <v>1384.9558257489061</v>
      </c>
      <c r="C53" s="237">
        <f>CHI_fec!C5-C58</f>
        <v>1932.0166539978072</v>
      </c>
      <c r="D53" s="237">
        <f>CHI_fec!D5-D58</f>
        <v>2062.6378669720707</v>
      </c>
      <c r="E53" s="237">
        <f>CHI_fec!E5-E58</f>
        <v>2442.084740851793</v>
      </c>
      <c r="F53" s="237">
        <f>CHI_fec!F5-F58</f>
        <v>2221.3094778650029</v>
      </c>
      <c r="G53" s="237">
        <f>CHI_fec!G5-G58</f>
        <v>2161.23456419787</v>
      </c>
      <c r="H53" s="237">
        <f>CHI_fec!H5-H58</f>
        <v>2133.343959481188</v>
      </c>
      <c r="I53" s="237">
        <f>CHI_fec!I5-I58</f>
        <v>2133.066157667663</v>
      </c>
      <c r="J53" s="237">
        <f>CHI_fec!J5-J58</f>
        <v>2263.4640540368164</v>
      </c>
      <c r="K53" s="237">
        <f>CHI_fec!K5-K58</f>
        <v>1895.449989719833</v>
      </c>
      <c r="L53" s="237">
        <f>CHI_fec!L5-L58</f>
        <v>1828.4848797448631</v>
      </c>
      <c r="M53" s="237">
        <f>CHI_fec!M5-M58</f>
        <v>3255.6233346204608</v>
      </c>
      <c r="N53" s="237">
        <f>CHI_fec!N5-N58</f>
        <v>2865.5214028566261</v>
      </c>
      <c r="O53" s="237">
        <f>CHI_fec!O5-O58</f>
        <v>3074.1679774417244</v>
      </c>
      <c r="P53" s="237">
        <f>CHI_fec!P5-P58</f>
        <v>2522.5094515078563</v>
      </c>
      <c r="Q53" s="237">
        <f>CHI_fec!Q5-Q58</f>
        <v>2517.009664284762</v>
      </c>
      <c r="R53" s="237">
        <f>CHI_fec!R5-R58</f>
        <v>2637.4422311491617</v>
      </c>
      <c r="S53" s="237">
        <f>CHI_fec!S5-S58</f>
        <v>3170.4488057613198</v>
      </c>
      <c r="T53" s="237">
        <f>CHI_fec!T5-T58</f>
        <v>3489.1232463981578</v>
      </c>
      <c r="U53" s="237">
        <f>CHI_fec!U5-U58</f>
        <v>3490.8793406768091</v>
      </c>
      <c r="V53" s="237">
        <f>CHI_fec!V5-V58</f>
        <v>2142.7157466469653</v>
      </c>
      <c r="W53" s="237">
        <f>CHI_fec!W5-W58</f>
        <v>3218.6194509437937</v>
      </c>
      <c r="X53" s="237">
        <f>CHI_fec!X5-X58</f>
        <v>2951.8654355016861</v>
      </c>
      <c r="Y53" s="237">
        <f>CHI_fec!Y5-Y58</f>
        <v>2815.7163572447962</v>
      </c>
      <c r="DA53" s="83"/>
    </row>
    <row r="54" spans="1:105" ht="12" customHeight="1" x14ac:dyDescent="0.25">
      <c r="A54" s="99" t="s">
        <v>49</v>
      </c>
      <c r="B54" s="238">
        <f>CHI_fec!B61</f>
        <v>3679.4143274011908</v>
      </c>
      <c r="C54" s="238">
        <f>CHI_fec!C61</f>
        <v>3707.8563211406049</v>
      </c>
      <c r="D54" s="238">
        <f>CHI_fec!D61</f>
        <v>3163.506698476614</v>
      </c>
      <c r="E54" s="238">
        <f>CHI_fec!E61</f>
        <v>3076.151511598081</v>
      </c>
      <c r="F54" s="238">
        <f>CHI_fec!F61</f>
        <v>2558.8289248843762</v>
      </c>
      <c r="G54" s="238">
        <f>CHI_fec!G61</f>
        <v>2423.5593645897661</v>
      </c>
      <c r="H54" s="238">
        <f>CHI_fec!H61</f>
        <v>1714.051431307958</v>
      </c>
      <c r="I54" s="238">
        <f>CHI_fec!I61</f>
        <v>1981.1184071741559</v>
      </c>
      <c r="J54" s="238">
        <f>CHI_fec!J61</f>
        <v>2590.097735762557</v>
      </c>
      <c r="K54" s="238">
        <f>CHI_fec!K61</f>
        <v>1816.298674677395</v>
      </c>
      <c r="L54" s="238">
        <f>CHI_fec!L61</f>
        <v>1621.6158149669041</v>
      </c>
      <c r="M54" s="238">
        <f>CHI_fec!M61</f>
        <v>3492.0922331380002</v>
      </c>
      <c r="N54" s="238">
        <f>CHI_fec!N61</f>
        <v>3673.168014731461</v>
      </c>
      <c r="O54" s="238">
        <f>CHI_fec!O61</f>
        <v>3660.4020244411608</v>
      </c>
      <c r="P54" s="238">
        <f>CHI_fec!P61</f>
        <v>3779.7251238241388</v>
      </c>
      <c r="Q54" s="238">
        <f>CHI_fec!Q61</f>
        <v>3376.68986757728</v>
      </c>
      <c r="R54" s="238">
        <f>CHI_fec!R61</f>
        <v>3343.201143265665</v>
      </c>
      <c r="S54" s="238">
        <f>CHI_fec!S61</f>
        <v>2376.4043899967728</v>
      </c>
      <c r="T54" s="238">
        <f>CHI_fec!T61</f>
        <v>2277.5585153291772</v>
      </c>
      <c r="U54" s="238">
        <f>CHI_fec!U61</f>
        <v>2419.465256629011</v>
      </c>
      <c r="V54" s="238">
        <f>CHI_fec!V61</f>
        <v>3345.5095710180749</v>
      </c>
      <c r="W54" s="238">
        <f>CHI_fec!W61</f>
        <v>2079.6252419003831</v>
      </c>
      <c r="X54" s="238">
        <f>CHI_fec!X61</f>
        <v>2117.6717766890092</v>
      </c>
      <c r="Y54" s="238">
        <f>CHI_fec!Y61</f>
        <v>2012.300584223027</v>
      </c>
      <c r="DA54" s="94"/>
    </row>
    <row r="55" spans="1:105" ht="12" customHeight="1" x14ac:dyDescent="0.25">
      <c r="A55" s="52" t="s">
        <v>50</v>
      </c>
      <c r="B55" s="239">
        <f>CHI_fec!B110</f>
        <v>396.7330282772482</v>
      </c>
      <c r="C55" s="239">
        <f>CHI_fec!C110</f>
        <v>441.60939803441647</v>
      </c>
      <c r="D55" s="239">
        <f>CHI_fec!D110</f>
        <v>442.37392122371489</v>
      </c>
      <c r="E55" s="239">
        <f>CHI_fec!E110</f>
        <v>461.31344660429602</v>
      </c>
      <c r="F55" s="239">
        <f>CHI_fec!F110</f>
        <v>441.83941324374229</v>
      </c>
      <c r="G55" s="239">
        <f>CHI_fec!G110</f>
        <v>451.75654412723992</v>
      </c>
      <c r="H55" s="239">
        <f>CHI_fec!H110</f>
        <v>488.56084308875472</v>
      </c>
      <c r="I55" s="239">
        <f>CHI_fec!I110</f>
        <v>458.90227952619438</v>
      </c>
      <c r="J55" s="239">
        <f>CHI_fec!J110</f>
        <v>425.75170977070468</v>
      </c>
      <c r="K55" s="239">
        <f>CHI_fec!K110</f>
        <v>407.31358839726721</v>
      </c>
      <c r="L55" s="239">
        <f>CHI_fec!L110</f>
        <v>401.65338955306549</v>
      </c>
      <c r="M55" s="239">
        <f>CHI_fec!M110</f>
        <v>400.48133679871989</v>
      </c>
      <c r="N55" s="239">
        <f>CHI_fec!N110</f>
        <v>391.76079737322033</v>
      </c>
      <c r="O55" s="239">
        <f>CHI_fec!O110</f>
        <v>402.16327412743408</v>
      </c>
      <c r="P55" s="239">
        <f>CHI_fec!P110</f>
        <v>382.49259577720449</v>
      </c>
      <c r="Q55" s="239">
        <f>CHI_fec!Q110</f>
        <v>402.33830132798317</v>
      </c>
      <c r="R55" s="239">
        <f>CHI_fec!R110</f>
        <v>374.03745103659128</v>
      </c>
      <c r="S55" s="239">
        <f>CHI_fec!S110</f>
        <v>377.02780166236738</v>
      </c>
      <c r="T55" s="239">
        <f>CHI_fec!T110</f>
        <v>336.03706888315662</v>
      </c>
      <c r="U55" s="239">
        <f>CHI_fec!U110</f>
        <v>371.4817999426769</v>
      </c>
      <c r="V55" s="239">
        <f>CHI_fec!V110</f>
        <v>365.24553358173301</v>
      </c>
      <c r="W55" s="239">
        <f>CHI_fec!W110</f>
        <v>414.63647654533281</v>
      </c>
      <c r="X55" s="239">
        <f>CHI_fec!X110</f>
        <v>410.76717301996752</v>
      </c>
      <c r="Y55" s="239">
        <f>CHI_fec!Y110</f>
        <v>407.34350565169439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970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DA57" s="112"/>
    </row>
    <row r="58" spans="1:105" ht="12" customHeight="1" x14ac:dyDescent="0.25">
      <c r="A58" s="31" t="s">
        <v>70</v>
      </c>
      <c r="B58" s="210">
        <v>12408.99191745486</v>
      </c>
      <c r="C58" s="210">
        <v>12528.918744625969</v>
      </c>
      <c r="D58" s="210">
        <v>11918.19991401548</v>
      </c>
      <c r="E58" s="210">
        <v>12127.84273430782</v>
      </c>
      <c r="F58" s="210">
        <v>11972.3475494411</v>
      </c>
      <c r="G58" s="210">
        <v>11691.96655202064</v>
      </c>
      <c r="H58" s="210">
        <v>12233.63026655202</v>
      </c>
      <c r="I58" s="210">
        <v>12817.88899398108</v>
      </c>
      <c r="J58" s="210">
        <v>11622.596560619089</v>
      </c>
      <c r="K58" s="210">
        <v>10010.55408426483</v>
      </c>
      <c r="L58" s="210">
        <v>9825.8726569217524</v>
      </c>
      <c r="M58" s="210">
        <v>9884.7988822012012</v>
      </c>
      <c r="N58" s="210">
        <v>10251.728460877041</v>
      </c>
      <c r="O58" s="210">
        <v>10023.9573516767</v>
      </c>
      <c r="P58" s="210">
        <v>10857.649269131551</v>
      </c>
      <c r="Q58" s="210">
        <v>10427.81014978337</v>
      </c>
      <c r="R58" s="210">
        <v>9808.9639151554293</v>
      </c>
      <c r="S58" s="210">
        <v>10494.7703768465</v>
      </c>
      <c r="T58" s="210">
        <v>9460.3607849370765</v>
      </c>
      <c r="U58" s="210">
        <v>9798.9681892402841</v>
      </c>
      <c r="V58" s="210">
        <v>9254.0981083404986</v>
      </c>
      <c r="W58" s="210">
        <v>9645.6323892045657</v>
      </c>
      <c r="X58" s="210">
        <v>7305.3652972972504</v>
      </c>
      <c r="Y58" s="210">
        <v>7485.8209643082328</v>
      </c>
      <c r="DA58" s="109" t="s">
        <v>971</v>
      </c>
    </row>
    <row r="59" spans="1:105" ht="12" customHeight="1" x14ac:dyDescent="0.25">
      <c r="A59" s="24" t="s">
        <v>28</v>
      </c>
      <c r="B59" s="213">
        <v>0</v>
      </c>
      <c r="C59" s="213">
        <v>0</v>
      </c>
      <c r="D59" s="213">
        <v>0</v>
      </c>
      <c r="E59" s="213">
        <v>0</v>
      </c>
      <c r="F59" s="213">
        <v>0</v>
      </c>
      <c r="G59" s="213">
        <v>0</v>
      </c>
      <c r="H59" s="213">
        <v>0</v>
      </c>
      <c r="I59" s="213">
        <v>0</v>
      </c>
      <c r="J59" s="213">
        <v>0</v>
      </c>
      <c r="K59" s="213">
        <v>0</v>
      </c>
      <c r="L59" s="213">
        <v>0</v>
      </c>
      <c r="M59" s="213">
        <v>0</v>
      </c>
      <c r="N59" s="213">
        <v>0</v>
      </c>
      <c r="O59" s="213">
        <v>0</v>
      </c>
      <c r="P59" s="213">
        <v>0</v>
      </c>
      <c r="Q59" s="213">
        <v>0</v>
      </c>
      <c r="R59" s="213">
        <v>0</v>
      </c>
      <c r="S59" s="213">
        <v>0.12347377472055029</v>
      </c>
      <c r="T59" s="213">
        <v>0</v>
      </c>
      <c r="U59" s="213">
        <v>0</v>
      </c>
      <c r="V59" s="213">
        <v>0</v>
      </c>
      <c r="W59" s="213">
        <v>0</v>
      </c>
      <c r="X59" s="213">
        <v>0</v>
      </c>
      <c r="Y59" s="213">
        <v>0</v>
      </c>
      <c r="DA59" s="85" t="s">
        <v>972</v>
      </c>
    </row>
    <row r="60" spans="1:105" ht="12" customHeight="1" x14ac:dyDescent="0.25">
      <c r="A60" s="14" t="s">
        <v>29</v>
      </c>
      <c r="B60" s="204">
        <f t="shared" ref="B60:Y60" si="12">B61+B62+B63+B64+B65+B66</f>
        <v>10087.434393809113</v>
      </c>
      <c r="C60" s="204">
        <f t="shared" si="12"/>
        <v>10446.938005159071</v>
      </c>
      <c r="D60" s="204">
        <f t="shared" si="12"/>
        <v>10115.023301805675</v>
      </c>
      <c r="E60" s="204">
        <f t="shared" si="12"/>
        <v>10346.962424763544</v>
      </c>
      <c r="F60" s="204">
        <f t="shared" si="12"/>
        <v>10259.006018916594</v>
      </c>
      <c r="G60" s="204">
        <f t="shared" si="12"/>
        <v>10480.844883920894</v>
      </c>
      <c r="H60" s="204">
        <f t="shared" si="12"/>
        <v>11284.860705073086</v>
      </c>
      <c r="I60" s="204">
        <f t="shared" si="12"/>
        <v>11688.752708512468</v>
      </c>
      <c r="J60" s="204">
        <f t="shared" si="12"/>
        <v>10450.50498710232</v>
      </c>
      <c r="K60" s="204">
        <f t="shared" si="12"/>
        <v>8957.6852966466049</v>
      </c>
      <c r="L60" s="204">
        <f t="shared" si="12"/>
        <v>8834.0704213241625</v>
      </c>
      <c r="M60" s="204">
        <f t="shared" si="12"/>
        <v>8860.0395528804802</v>
      </c>
      <c r="N60" s="204">
        <f t="shared" si="12"/>
        <v>9230.1864144453975</v>
      </c>
      <c r="O60" s="204">
        <f t="shared" si="12"/>
        <v>8949.2134995700781</v>
      </c>
      <c r="P60" s="204">
        <f t="shared" si="12"/>
        <v>9778.1159931212369</v>
      </c>
      <c r="Q60" s="204">
        <f t="shared" si="12"/>
        <v>9290.6823767825063</v>
      </c>
      <c r="R60" s="204">
        <f t="shared" si="12"/>
        <v>8634.2946116300664</v>
      </c>
      <c r="S60" s="204">
        <f t="shared" si="12"/>
        <v>9318.8254929256109</v>
      </c>
      <c r="T60" s="204">
        <f t="shared" si="12"/>
        <v>8344.5049809817865</v>
      </c>
      <c r="U60" s="204">
        <f t="shared" si="12"/>
        <v>8697.3080000743339</v>
      </c>
      <c r="V60" s="204">
        <f t="shared" si="12"/>
        <v>8268.4790197764396</v>
      </c>
      <c r="W60" s="204">
        <f t="shared" si="12"/>
        <v>8638.8893109586497</v>
      </c>
      <c r="X60" s="204">
        <f t="shared" si="12"/>
        <v>6381.0223050358563</v>
      </c>
      <c r="Y60" s="204">
        <f t="shared" si="12"/>
        <v>6583.3676539041053</v>
      </c>
      <c r="DA60" s="71"/>
    </row>
    <row r="61" spans="1:105" ht="12" customHeight="1" x14ac:dyDescent="0.25">
      <c r="A61" s="18" t="s">
        <v>30</v>
      </c>
      <c r="B61" s="204">
        <v>76.468873602751501</v>
      </c>
      <c r="C61" s="204">
        <v>80.901891659501288</v>
      </c>
      <c r="D61" s="204">
        <v>85.334823731728278</v>
      </c>
      <c r="E61" s="204">
        <v>83.944110060189161</v>
      </c>
      <c r="F61" s="204">
        <v>79.214875322441955</v>
      </c>
      <c r="G61" s="204">
        <v>68.574032674118655</v>
      </c>
      <c r="H61" s="204">
        <v>16.552364574376611</v>
      </c>
      <c r="I61" s="204">
        <v>10.6408426483233</v>
      </c>
      <c r="J61" s="204">
        <v>13.005417024935509</v>
      </c>
      <c r="K61" s="204">
        <v>11.823129836629411</v>
      </c>
      <c r="L61" s="204">
        <v>20.099312123817711</v>
      </c>
      <c r="M61" s="204">
        <v>23.646259673258811</v>
      </c>
      <c r="N61" s="204">
        <v>7.0938950988822</v>
      </c>
      <c r="O61" s="204">
        <v>18.916938950988818</v>
      </c>
      <c r="P61" s="204">
        <v>11.823129836629411</v>
      </c>
      <c r="Q61" s="204">
        <v>2.364660361134995</v>
      </c>
      <c r="R61" s="204">
        <v>9.4584694754944092</v>
      </c>
      <c r="S61" s="204">
        <v>20.099312123817711</v>
      </c>
      <c r="T61" s="204">
        <v>7.0938950988822</v>
      </c>
      <c r="U61" s="204">
        <v>9.3284608770421311</v>
      </c>
      <c r="V61" s="204">
        <v>8.4357695614789332</v>
      </c>
      <c r="W61" s="204">
        <v>2.6400687876182292</v>
      </c>
      <c r="X61" s="204">
        <v>0.13361994840928629</v>
      </c>
      <c r="Y61" s="204">
        <v>6.3407566638005148</v>
      </c>
      <c r="DA61" s="71" t="s">
        <v>973</v>
      </c>
    </row>
    <row r="62" spans="1:105" ht="12" customHeight="1" x14ac:dyDescent="0.25">
      <c r="A62" s="18" t="s">
        <v>31</v>
      </c>
      <c r="B62" s="204">
        <v>245.153826311264</v>
      </c>
      <c r="C62" s="204">
        <v>471.10206362854689</v>
      </c>
      <c r="D62" s="204">
        <v>760.3157351676698</v>
      </c>
      <c r="E62" s="204">
        <v>702.06362854686154</v>
      </c>
      <c r="F62" s="204">
        <v>685.58323301805672</v>
      </c>
      <c r="G62" s="204">
        <v>803.14325021496131</v>
      </c>
      <c r="H62" s="204">
        <v>1446.9761822871881</v>
      </c>
      <c r="I62" s="204">
        <v>1729.33981083405</v>
      </c>
      <c r="J62" s="204">
        <v>1799.6560619088559</v>
      </c>
      <c r="K62" s="204">
        <v>1737.0306964746351</v>
      </c>
      <c r="L62" s="204">
        <v>1484.3317282889079</v>
      </c>
      <c r="M62" s="204">
        <v>1488.7264832330179</v>
      </c>
      <c r="N62" s="204">
        <v>1475.5422184006879</v>
      </c>
      <c r="O62" s="204">
        <v>1866.6761822871881</v>
      </c>
      <c r="P62" s="204">
        <v>2486.3380051590711</v>
      </c>
      <c r="Q62" s="204">
        <v>2413.8244196044711</v>
      </c>
      <c r="R62" s="204">
        <v>2261.1063628546858</v>
      </c>
      <c r="S62" s="204">
        <v>2180.901891659501</v>
      </c>
      <c r="T62" s="204">
        <v>2279.784092863285</v>
      </c>
      <c r="U62" s="204">
        <v>2709.9030094582972</v>
      </c>
      <c r="V62" s="204">
        <v>2031.9995700773859</v>
      </c>
      <c r="W62" s="204">
        <v>1942.265090283749</v>
      </c>
      <c r="X62" s="204">
        <v>1602.397076526225</v>
      </c>
      <c r="Y62" s="204">
        <v>1442.1331900257951</v>
      </c>
      <c r="DA62" s="71" t="s">
        <v>974</v>
      </c>
    </row>
    <row r="63" spans="1:105" ht="12" customHeight="1" x14ac:dyDescent="0.25">
      <c r="A63" s="18" t="s">
        <v>71</v>
      </c>
      <c r="B63" s="204">
        <v>1782.936887360275</v>
      </c>
      <c r="C63" s="204">
        <v>1558.0156491831469</v>
      </c>
      <c r="D63" s="204">
        <v>1245.79630266552</v>
      </c>
      <c r="E63" s="204">
        <v>1509.9809974204641</v>
      </c>
      <c r="F63" s="204">
        <v>1532.3661220980221</v>
      </c>
      <c r="G63" s="204">
        <v>1683.9747205503011</v>
      </c>
      <c r="H63" s="204">
        <v>1718.5699914015479</v>
      </c>
      <c r="I63" s="204">
        <v>1768.427858985382</v>
      </c>
      <c r="J63" s="204">
        <v>1307.496990541702</v>
      </c>
      <c r="K63" s="204">
        <v>1295.286930352537</v>
      </c>
      <c r="L63" s="204">
        <v>1383.8100601891661</v>
      </c>
      <c r="M63" s="204">
        <v>1384.8276010318141</v>
      </c>
      <c r="N63" s="204">
        <v>1301.3920034393809</v>
      </c>
      <c r="O63" s="204">
        <v>1173.1860705073091</v>
      </c>
      <c r="P63" s="204">
        <v>962.56199484092849</v>
      </c>
      <c r="Q63" s="204">
        <v>1157.9233877901979</v>
      </c>
      <c r="R63" s="204">
        <v>1148.7658641444541</v>
      </c>
      <c r="S63" s="204">
        <v>1178.273602751505</v>
      </c>
      <c r="T63" s="204">
        <v>1009.367325881341</v>
      </c>
      <c r="U63" s="204">
        <v>851.62519346517615</v>
      </c>
      <c r="V63" s="204">
        <v>689.26663800515905</v>
      </c>
      <c r="W63" s="204">
        <v>603.52433361994838</v>
      </c>
      <c r="X63" s="204">
        <v>461.4436801375752</v>
      </c>
      <c r="Y63" s="204">
        <v>408.82226999140153</v>
      </c>
      <c r="DA63" s="71" t="s">
        <v>975</v>
      </c>
    </row>
    <row r="64" spans="1:105" ht="12" customHeight="1" x14ac:dyDescent="0.25">
      <c r="A64" s="18" t="s">
        <v>32</v>
      </c>
      <c r="B64" s="204">
        <v>0</v>
      </c>
      <c r="C64" s="204">
        <v>0</v>
      </c>
      <c r="D64" s="204">
        <v>0</v>
      </c>
      <c r="E64" s="204">
        <v>0</v>
      </c>
      <c r="F64" s="204">
        <v>0</v>
      </c>
      <c r="G64" s="204">
        <v>0</v>
      </c>
      <c r="H64" s="204">
        <v>0</v>
      </c>
      <c r="I64" s="204">
        <v>0</v>
      </c>
      <c r="J64" s="204">
        <v>0</v>
      </c>
      <c r="K64" s="204">
        <v>0</v>
      </c>
      <c r="L64" s="204">
        <v>0</v>
      </c>
      <c r="M64" s="204">
        <v>0</v>
      </c>
      <c r="N64" s="204">
        <v>0</v>
      </c>
      <c r="O64" s="204">
        <v>0</v>
      </c>
      <c r="P64" s="204">
        <v>0</v>
      </c>
      <c r="Q64" s="204">
        <v>0</v>
      </c>
      <c r="R64" s="204">
        <v>0</v>
      </c>
      <c r="S64" s="204">
        <v>0</v>
      </c>
      <c r="T64" s="204">
        <v>0</v>
      </c>
      <c r="U64" s="204">
        <v>0</v>
      </c>
      <c r="V64" s="204">
        <v>0</v>
      </c>
      <c r="W64" s="204">
        <v>0</v>
      </c>
      <c r="X64" s="204">
        <v>0</v>
      </c>
      <c r="Y64" s="204">
        <v>0</v>
      </c>
      <c r="DA64" s="71" t="s">
        <v>976</v>
      </c>
    </row>
    <row r="65" spans="1:105" ht="12" customHeight="1" x14ac:dyDescent="0.25">
      <c r="A65" s="18" t="s">
        <v>33</v>
      </c>
      <c r="B65" s="204">
        <v>916.95331040412714</v>
      </c>
      <c r="C65" s="204">
        <v>1601.5477214101461</v>
      </c>
      <c r="D65" s="204">
        <v>1371.109200343938</v>
      </c>
      <c r="E65" s="204">
        <v>914.32493551160792</v>
      </c>
      <c r="F65" s="204">
        <v>985.9804815133275</v>
      </c>
      <c r="G65" s="204">
        <v>921.96818572656912</v>
      </c>
      <c r="H65" s="204">
        <v>1079.610404127257</v>
      </c>
      <c r="I65" s="204">
        <v>1218.1445399828031</v>
      </c>
      <c r="J65" s="204">
        <v>964.00610490111774</v>
      </c>
      <c r="K65" s="204">
        <v>955.40748065348225</v>
      </c>
      <c r="L65" s="204">
        <v>821.65038693035251</v>
      </c>
      <c r="M65" s="204">
        <v>914.32493551160792</v>
      </c>
      <c r="N65" s="204">
        <v>946.80877042132408</v>
      </c>
      <c r="O65" s="204">
        <v>1155.0876182287191</v>
      </c>
      <c r="P65" s="204">
        <v>1309.863628546861</v>
      </c>
      <c r="Q65" s="204">
        <v>1222.929840239085</v>
      </c>
      <c r="R65" s="204">
        <v>1163.7518773222409</v>
      </c>
      <c r="S65" s="204">
        <v>1269.3597147656781</v>
      </c>
      <c r="T65" s="204">
        <v>1232.448833088408</v>
      </c>
      <c r="U65" s="204">
        <v>1095.285214175796</v>
      </c>
      <c r="V65" s="204">
        <v>793.41530524505583</v>
      </c>
      <c r="W65" s="204">
        <v>602.23402291049956</v>
      </c>
      <c r="X65" s="204">
        <v>439.62608835486088</v>
      </c>
      <c r="Y65" s="204">
        <v>532.1653323219914</v>
      </c>
      <c r="DA65" s="71" t="s">
        <v>977</v>
      </c>
    </row>
    <row r="66" spans="1:105" ht="12" customHeight="1" x14ac:dyDescent="0.25">
      <c r="A66" s="18" t="s">
        <v>83</v>
      </c>
      <c r="B66" s="204">
        <v>7065.9214961306961</v>
      </c>
      <c r="C66" s="204">
        <v>6735.3706792777302</v>
      </c>
      <c r="D66" s="204">
        <v>6652.4672398968187</v>
      </c>
      <c r="E66" s="204">
        <v>7136.64875322442</v>
      </c>
      <c r="F66" s="204">
        <v>6975.8613069647463</v>
      </c>
      <c r="G66" s="204">
        <v>7003.1846947549438</v>
      </c>
      <c r="H66" s="204">
        <v>7023.1517626827172</v>
      </c>
      <c r="I66" s="204">
        <v>6962.1996560619082</v>
      </c>
      <c r="J66" s="204">
        <v>6366.340412725709</v>
      </c>
      <c r="K66" s="204">
        <v>4958.1370593293204</v>
      </c>
      <c r="L66" s="204">
        <v>5124.1789337919172</v>
      </c>
      <c r="M66" s="204">
        <v>5048.5142734307819</v>
      </c>
      <c r="N66" s="204">
        <v>5499.3495270851236</v>
      </c>
      <c r="O66" s="204">
        <v>4735.3466895958727</v>
      </c>
      <c r="P66" s="204">
        <v>5007.5292347377472</v>
      </c>
      <c r="Q66" s="204">
        <v>4493.6400687876176</v>
      </c>
      <c r="R66" s="204">
        <v>4051.2120378331902</v>
      </c>
      <c r="S66" s="204">
        <v>4670.1909716251084</v>
      </c>
      <c r="T66" s="204">
        <v>3815.8108340498711</v>
      </c>
      <c r="U66" s="204">
        <v>4031.1661220980218</v>
      </c>
      <c r="V66" s="204">
        <v>4745.3617368873602</v>
      </c>
      <c r="W66" s="204">
        <v>5488.2257953568351</v>
      </c>
      <c r="X66" s="204">
        <v>3877.4218400687869</v>
      </c>
      <c r="Y66" s="204">
        <v>4193.906104901117</v>
      </c>
      <c r="DA66" s="71" t="s">
        <v>978</v>
      </c>
    </row>
    <row r="67" spans="1:105" ht="12" customHeight="1" x14ac:dyDescent="0.25">
      <c r="A67" s="14" t="s">
        <v>34</v>
      </c>
      <c r="B67" s="204">
        <f t="shared" ref="B67:Y67" si="13">B68+B69</f>
        <v>2321.557523645743</v>
      </c>
      <c r="C67" s="204">
        <f t="shared" si="13"/>
        <v>2081.980739466896</v>
      </c>
      <c r="D67" s="204">
        <f t="shared" si="13"/>
        <v>1803.176612209802</v>
      </c>
      <c r="E67" s="204">
        <f t="shared" si="13"/>
        <v>1780.880309544282</v>
      </c>
      <c r="F67" s="204">
        <f t="shared" si="13"/>
        <v>1713.341530524506</v>
      </c>
      <c r="G67" s="204">
        <f t="shared" si="13"/>
        <v>1211.121668099742</v>
      </c>
      <c r="H67" s="204">
        <f t="shared" si="13"/>
        <v>948.76956147893372</v>
      </c>
      <c r="I67" s="204">
        <f t="shared" si="13"/>
        <v>1129.1362854686161</v>
      </c>
      <c r="J67" s="204">
        <f t="shared" si="13"/>
        <v>1172.0915735167671</v>
      </c>
      <c r="K67" s="204">
        <f t="shared" si="13"/>
        <v>1052.8687876182289</v>
      </c>
      <c r="L67" s="204">
        <f t="shared" si="13"/>
        <v>991.80223559759236</v>
      </c>
      <c r="M67" s="204">
        <f t="shared" si="13"/>
        <v>1024.7593293207219</v>
      </c>
      <c r="N67" s="204">
        <f t="shared" si="13"/>
        <v>1021.542046431642</v>
      </c>
      <c r="O67" s="204">
        <f t="shared" si="13"/>
        <v>1074.743852106621</v>
      </c>
      <c r="P67" s="204">
        <f t="shared" si="13"/>
        <v>1079.5332760103181</v>
      </c>
      <c r="Q67" s="204">
        <f t="shared" si="13"/>
        <v>1137.1277730008601</v>
      </c>
      <c r="R67" s="204">
        <f t="shared" si="13"/>
        <v>1174.669303525365</v>
      </c>
      <c r="S67" s="204">
        <f t="shared" si="13"/>
        <v>1175.821410146174</v>
      </c>
      <c r="T67" s="204">
        <f t="shared" si="13"/>
        <v>1115.8558039552879</v>
      </c>
      <c r="U67" s="204">
        <f t="shared" si="13"/>
        <v>1101.66018916595</v>
      </c>
      <c r="V67" s="204">
        <f t="shared" si="13"/>
        <v>985.61908856405842</v>
      </c>
      <c r="W67" s="204">
        <f t="shared" si="13"/>
        <v>1006.743078245916</v>
      </c>
      <c r="X67" s="204">
        <f t="shared" si="13"/>
        <v>924.34299226139296</v>
      </c>
      <c r="Y67" s="204">
        <f t="shared" si="13"/>
        <v>902.45331040412714</v>
      </c>
      <c r="DA67" s="71"/>
    </row>
    <row r="68" spans="1:105" ht="12" customHeight="1" x14ac:dyDescent="0.25">
      <c r="A68" s="18" t="s">
        <v>73</v>
      </c>
      <c r="B68" s="204">
        <v>2321.557523645743</v>
      </c>
      <c r="C68" s="204">
        <v>2081.980739466896</v>
      </c>
      <c r="D68" s="204">
        <v>1803.176612209802</v>
      </c>
      <c r="E68" s="204">
        <v>1780.880309544282</v>
      </c>
      <c r="F68" s="204">
        <v>1713.341530524506</v>
      </c>
      <c r="G68" s="204">
        <v>1211.121668099742</v>
      </c>
      <c r="H68" s="204">
        <v>948.76956147893372</v>
      </c>
      <c r="I68" s="204">
        <v>1129.1362854686161</v>
      </c>
      <c r="J68" s="204">
        <v>1172.0915735167671</v>
      </c>
      <c r="K68" s="204">
        <v>1052.8687876182289</v>
      </c>
      <c r="L68" s="204">
        <v>991.80223559759236</v>
      </c>
      <c r="M68" s="204">
        <v>1024.7593293207219</v>
      </c>
      <c r="N68" s="204">
        <v>1021.542046431642</v>
      </c>
      <c r="O68" s="204">
        <v>1074.743852106621</v>
      </c>
      <c r="P68" s="204">
        <v>1079.5332760103181</v>
      </c>
      <c r="Q68" s="204">
        <v>1137.1277730008601</v>
      </c>
      <c r="R68" s="204">
        <v>1174.669303525365</v>
      </c>
      <c r="S68" s="204">
        <v>1175.821410146174</v>
      </c>
      <c r="T68" s="204">
        <v>1115.8558039552879</v>
      </c>
      <c r="U68" s="204">
        <v>1101.66018916595</v>
      </c>
      <c r="V68" s="204">
        <v>985.61908856405842</v>
      </c>
      <c r="W68" s="204">
        <v>1006.743078245916</v>
      </c>
      <c r="X68" s="204">
        <v>924.34299226139296</v>
      </c>
      <c r="Y68" s="204">
        <v>902.45331040412714</v>
      </c>
      <c r="DA68" s="71" t="s">
        <v>979</v>
      </c>
    </row>
    <row r="69" spans="1:105" ht="12" customHeight="1" x14ac:dyDescent="0.25">
      <c r="A69" s="18" t="s">
        <v>36</v>
      </c>
      <c r="B69" s="204">
        <v>0</v>
      </c>
      <c r="C69" s="204">
        <v>0</v>
      </c>
      <c r="D69" s="204">
        <v>0</v>
      </c>
      <c r="E69" s="204">
        <v>0</v>
      </c>
      <c r="F69" s="204">
        <v>0</v>
      </c>
      <c r="G69" s="204">
        <v>0</v>
      </c>
      <c r="H69" s="204">
        <v>0</v>
      </c>
      <c r="I69" s="204">
        <v>0</v>
      </c>
      <c r="J69" s="204">
        <v>0</v>
      </c>
      <c r="K69" s="204">
        <v>0</v>
      </c>
      <c r="L69" s="204">
        <v>0</v>
      </c>
      <c r="M69" s="204">
        <v>0</v>
      </c>
      <c r="N69" s="204">
        <v>0</v>
      </c>
      <c r="O69" s="204">
        <v>0</v>
      </c>
      <c r="P69" s="204">
        <v>0</v>
      </c>
      <c r="Q69" s="204">
        <v>0</v>
      </c>
      <c r="R69" s="204">
        <v>0</v>
      </c>
      <c r="S69" s="204">
        <v>0</v>
      </c>
      <c r="T69" s="204">
        <v>0</v>
      </c>
      <c r="U69" s="204">
        <v>0</v>
      </c>
      <c r="V69" s="204">
        <v>0</v>
      </c>
      <c r="W69" s="204">
        <v>0</v>
      </c>
      <c r="X69" s="204">
        <v>0</v>
      </c>
      <c r="Y69" s="204">
        <v>0</v>
      </c>
      <c r="DA69" s="71" t="s">
        <v>980</v>
      </c>
    </row>
    <row r="70" spans="1:105" ht="12" customHeight="1" x14ac:dyDescent="0.25">
      <c r="A70" s="14" t="s">
        <v>37</v>
      </c>
      <c r="B70" s="204">
        <v>0</v>
      </c>
      <c r="C70" s="204">
        <v>0</v>
      </c>
      <c r="D70" s="204">
        <v>0</v>
      </c>
      <c r="E70" s="204">
        <v>0</v>
      </c>
      <c r="F70" s="204">
        <v>0</v>
      </c>
      <c r="G70" s="204">
        <v>0</v>
      </c>
      <c r="H70" s="204">
        <v>0</v>
      </c>
      <c r="I70" s="204">
        <v>0</v>
      </c>
      <c r="J70" s="204">
        <v>0</v>
      </c>
      <c r="K70" s="204">
        <v>0</v>
      </c>
      <c r="L70" s="204">
        <v>0</v>
      </c>
      <c r="M70" s="204">
        <v>0</v>
      </c>
      <c r="N70" s="204">
        <v>0</v>
      </c>
      <c r="O70" s="204">
        <v>0</v>
      </c>
      <c r="P70" s="204">
        <v>0</v>
      </c>
      <c r="Q70" s="204">
        <v>0</v>
      </c>
      <c r="R70" s="204">
        <v>0</v>
      </c>
      <c r="S70" s="204">
        <v>0</v>
      </c>
      <c r="T70" s="204">
        <v>0</v>
      </c>
      <c r="U70" s="204">
        <v>0</v>
      </c>
      <c r="V70" s="204">
        <v>0</v>
      </c>
      <c r="W70" s="204">
        <v>0</v>
      </c>
      <c r="X70" s="204">
        <v>0</v>
      </c>
      <c r="Y70" s="204">
        <v>0</v>
      </c>
      <c r="DA70" s="71" t="s">
        <v>981</v>
      </c>
    </row>
    <row r="71" spans="1:105" ht="12" customHeight="1" x14ac:dyDescent="0.25">
      <c r="A71" s="114" t="s">
        <v>144</v>
      </c>
      <c r="B71" s="284">
        <f t="shared" ref="B71:Y71" si="14">SUM(B72:B74)</f>
        <v>12408.99191745486</v>
      </c>
      <c r="C71" s="284">
        <f t="shared" si="14"/>
        <v>12528.918744625969</v>
      </c>
      <c r="D71" s="284">
        <f t="shared" si="14"/>
        <v>11918.19991401548</v>
      </c>
      <c r="E71" s="284">
        <f t="shared" si="14"/>
        <v>12127.84273430782</v>
      </c>
      <c r="F71" s="284">
        <f t="shared" si="14"/>
        <v>11972.3475494411</v>
      </c>
      <c r="G71" s="284">
        <f t="shared" si="14"/>
        <v>11691.96655202064</v>
      </c>
      <c r="H71" s="284">
        <f t="shared" si="14"/>
        <v>12233.63026655202</v>
      </c>
      <c r="I71" s="284">
        <f t="shared" si="14"/>
        <v>12817.88899398108</v>
      </c>
      <c r="J71" s="284">
        <f t="shared" si="14"/>
        <v>11622.596560619089</v>
      </c>
      <c r="K71" s="284">
        <f t="shared" si="14"/>
        <v>10010.55408426483</v>
      </c>
      <c r="L71" s="284">
        <f t="shared" si="14"/>
        <v>9825.8726569217524</v>
      </c>
      <c r="M71" s="284">
        <f t="shared" si="14"/>
        <v>9884.7988822012012</v>
      </c>
      <c r="N71" s="284">
        <f t="shared" si="14"/>
        <v>10251.728460877041</v>
      </c>
      <c r="O71" s="284">
        <f t="shared" si="14"/>
        <v>10023.9573516767</v>
      </c>
      <c r="P71" s="284">
        <f t="shared" si="14"/>
        <v>10857.649269131551</v>
      </c>
      <c r="Q71" s="284">
        <f t="shared" si="14"/>
        <v>10427.81014978337</v>
      </c>
      <c r="R71" s="284">
        <f t="shared" si="14"/>
        <v>9808.9639151554293</v>
      </c>
      <c r="S71" s="284">
        <f t="shared" si="14"/>
        <v>10494.7703768465</v>
      </c>
      <c r="T71" s="284">
        <f t="shared" si="14"/>
        <v>9460.3607849370765</v>
      </c>
      <c r="U71" s="284">
        <f t="shared" si="14"/>
        <v>9798.9681892402841</v>
      </c>
      <c r="V71" s="284">
        <f t="shared" si="14"/>
        <v>9254.0981083404986</v>
      </c>
      <c r="W71" s="284">
        <f t="shared" si="14"/>
        <v>9645.6323892045657</v>
      </c>
      <c r="X71" s="284">
        <f t="shared" si="14"/>
        <v>7305.3652972972504</v>
      </c>
      <c r="Y71" s="284">
        <f t="shared" si="14"/>
        <v>7485.8209643082328</v>
      </c>
      <c r="DA71" s="118"/>
    </row>
    <row r="72" spans="1:105" ht="12" customHeight="1" x14ac:dyDescent="0.25">
      <c r="A72" s="51" t="str">
        <f>A53</f>
        <v>Basic chemicals</v>
      </c>
      <c r="B72" s="241">
        <f>CHI_fec!B16</f>
        <v>12408.99191745486</v>
      </c>
      <c r="C72" s="241">
        <f>CHI_fec!C16</f>
        <v>12528.918744625969</v>
      </c>
      <c r="D72" s="241">
        <f>CHI_fec!D16</f>
        <v>11918.19991401548</v>
      </c>
      <c r="E72" s="241">
        <f>CHI_fec!E16</f>
        <v>12127.84273430782</v>
      </c>
      <c r="F72" s="241">
        <f>CHI_fec!F16</f>
        <v>11972.3475494411</v>
      </c>
      <c r="G72" s="241">
        <f>CHI_fec!G16</f>
        <v>11691.96655202064</v>
      </c>
      <c r="H72" s="241">
        <f>CHI_fec!H16</f>
        <v>12233.63026655202</v>
      </c>
      <c r="I72" s="241">
        <f>CHI_fec!I16</f>
        <v>12817.88899398108</v>
      </c>
      <c r="J72" s="241">
        <f>CHI_fec!J16</f>
        <v>11622.596560619089</v>
      </c>
      <c r="K72" s="241">
        <f>CHI_fec!K16</f>
        <v>10010.55408426483</v>
      </c>
      <c r="L72" s="241">
        <f>CHI_fec!L16</f>
        <v>9825.8726569217524</v>
      </c>
      <c r="M72" s="241">
        <f>CHI_fec!M16</f>
        <v>9884.7988822012012</v>
      </c>
      <c r="N72" s="241">
        <f>CHI_fec!N16</f>
        <v>10251.728460877041</v>
      </c>
      <c r="O72" s="241">
        <f>CHI_fec!O16</f>
        <v>10023.9573516767</v>
      </c>
      <c r="P72" s="241">
        <f>CHI_fec!P16</f>
        <v>10857.649269131551</v>
      </c>
      <c r="Q72" s="241">
        <f>CHI_fec!Q16</f>
        <v>10427.81014978337</v>
      </c>
      <c r="R72" s="241">
        <f>CHI_fec!R16</f>
        <v>9808.9639151554293</v>
      </c>
      <c r="S72" s="241">
        <f>CHI_fec!S16</f>
        <v>10494.7703768465</v>
      </c>
      <c r="T72" s="241">
        <f>CHI_fec!T16</f>
        <v>9460.3607849370765</v>
      </c>
      <c r="U72" s="241">
        <f>CHI_fec!U16</f>
        <v>9798.9681892402841</v>
      </c>
      <c r="V72" s="241">
        <f>CHI_fec!V16</f>
        <v>9254.0981083404986</v>
      </c>
      <c r="W72" s="241">
        <f>CHI_fec!W16</f>
        <v>9645.6323892045657</v>
      </c>
      <c r="X72" s="241">
        <f>CHI_fec!X16</f>
        <v>7305.3652972972504</v>
      </c>
      <c r="Y72" s="241">
        <f>CHI_fec!Y16</f>
        <v>7485.8209643082328</v>
      </c>
      <c r="DA72" s="83"/>
    </row>
    <row r="73" spans="1:105" ht="12" customHeight="1" x14ac:dyDescent="0.25">
      <c r="A73" s="99" t="str">
        <f>A54</f>
        <v>Other chemicals</v>
      </c>
      <c r="B73" s="282">
        <v>0</v>
      </c>
      <c r="C73" s="282">
        <v>0</v>
      </c>
      <c r="D73" s="282">
        <v>0</v>
      </c>
      <c r="E73" s="282">
        <v>0</v>
      </c>
      <c r="F73" s="282">
        <v>0</v>
      </c>
      <c r="G73" s="282">
        <v>0</v>
      </c>
      <c r="H73" s="282">
        <v>0</v>
      </c>
      <c r="I73" s="282">
        <v>0</v>
      </c>
      <c r="J73" s="282">
        <v>0</v>
      </c>
      <c r="K73" s="282">
        <v>0</v>
      </c>
      <c r="L73" s="282">
        <v>0</v>
      </c>
      <c r="M73" s="282">
        <v>0</v>
      </c>
      <c r="N73" s="282">
        <v>0</v>
      </c>
      <c r="O73" s="282">
        <v>0</v>
      </c>
      <c r="P73" s="282">
        <v>0</v>
      </c>
      <c r="Q73" s="282">
        <v>0</v>
      </c>
      <c r="R73" s="282">
        <v>0</v>
      </c>
      <c r="S73" s="282">
        <v>0</v>
      </c>
      <c r="T73" s="282">
        <v>0</v>
      </c>
      <c r="U73" s="282">
        <v>0</v>
      </c>
      <c r="V73" s="282">
        <v>0</v>
      </c>
      <c r="W73" s="282">
        <v>0</v>
      </c>
      <c r="X73" s="282">
        <v>0</v>
      </c>
      <c r="Y73" s="282">
        <v>0</v>
      </c>
      <c r="DA73" s="94"/>
    </row>
    <row r="74" spans="1:105" ht="12" customHeight="1" x14ac:dyDescent="0.25">
      <c r="A74" s="52" t="str">
        <f>A55</f>
        <v>Pharmaceutical products etc.</v>
      </c>
      <c r="B74" s="242">
        <v>0</v>
      </c>
      <c r="C74" s="242">
        <v>0</v>
      </c>
      <c r="D74" s="242">
        <v>0</v>
      </c>
      <c r="E74" s="242">
        <v>0</v>
      </c>
      <c r="F74" s="242">
        <v>0</v>
      </c>
      <c r="G74" s="242">
        <v>0</v>
      </c>
      <c r="H74" s="242">
        <v>0</v>
      </c>
      <c r="I74" s="242">
        <v>0</v>
      </c>
      <c r="J74" s="242">
        <v>0</v>
      </c>
      <c r="K74" s="242">
        <v>0</v>
      </c>
      <c r="L74" s="242">
        <v>0</v>
      </c>
      <c r="M74" s="242">
        <v>0</v>
      </c>
      <c r="N74" s="242">
        <v>0</v>
      </c>
      <c r="O74" s="242">
        <v>0</v>
      </c>
      <c r="P74" s="242">
        <v>0</v>
      </c>
      <c r="Q74" s="242">
        <v>0</v>
      </c>
      <c r="R74" s="242">
        <v>0</v>
      </c>
      <c r="S74" s="242">
        <v>0</v>
      </c>
      <c r="T74" s="242">
        <v>0</v>
      </c>
      <c r="U74" s="242">
        <v>0</v>
      </c>
      <c r="V74" s="242">
        <v>0</v>
      </c>
      <c r="W74" s="242">
        <v>0</v>
      </c>
      <c r="X74" s="242">
        <v>0</v>
      </c>
      <c r="Y74" s="242">
        <v>0</v>
      </c>
      <c r="DA74" s="84"/>
    </row>
    <row r="75" spans="1:105" ht="12" customHeight="1" x14ac:dyDescent="0.25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DA75" s="176"/>
    </row>
    <row r="76" spans="1:105" ht="12" customHeight="1" x14ac:dyDescent="0.25">
      <c r="A76" s="30" t="s">
        <v>84</v>
      </c>
      <c r="B76" s="203">
        <f t="shared" ref="B76:Y76" si="15">SUM(B77:B78)</f>
        <v>17766.558633838573</v>
      </c>
      <c r="C76" s="203">
        <f t="shared" si="15"/>
        <v>19127.680221637973</v>
      </c>
      <c r="D76" s="203">
        <f t="shared" si="15"/>
        <v>18149.605964120085</v>
      </c>
      <c r="E76" s="203">
        <f t="shared" si="15"/>
        <v>18851.062918999822</v>
      </c>
      <c r="F76" s="203">
        <f t="shared" si="15"/>
        <v>17370.604773160638</v>
      </c>
      <c r="G76" s="203">
        <f t="shared" si="15"/>
        <v>16790.970857680215</v>
      </c>
      <c r="H76" s="203">
        <f t="shared" si="15"/>
        <v>14393.919067440462</v>
      </c>
      <c r="I76" s="203">
        <f t="shared" si="15"/>
        <v>15328.502643520675</v>
      </c>
      <c r="J76" s="203">
        <f t="shared" si="15"/>
        <v>15423.692549724914</v>
      </c>
      <c r="K76" s="203">
        <f t="shared" si="15"/>
        <v>12187.542639363415</v>
      </c>
      <c r="L76" s="203">
        <f t="shared" si="15"/>
        <v>11377.202650922311</v>
      </c>
      <c r="M76" s="203">
        <f t="shared" si="15"/>
        <v>19509.16839383871</v>
      </c>
      <c r="N76" s="203">
        <f t="shared" si="15"/>
        <v>18817.020621408134</v>
      </c>
      <c r="O76" s="203">
        <f t="shared" si="15"/>
        <v>19561.236036515638</v>
      </c>
      <c r="P76" s="203">
        <f t="shared" si="15"/>
        <v>18764.810858388482</v>
      </c>
      <c r="Q76" s="203">
        <f t="shared" si="15"/>
        <v>17447.526853133379</v>
      </c>
      <c r="R76" s="203">
        <f t="shared" si="15"/>
        <v>16906.154529454052</v>
      </c>
      <c r="S76" s="203">
        <f t="shared" si="15"/>
        <v>16058.633697819543</v>
      </c>
      <c r="T76" s="203">
        <f t="shared" si="15"/>
        <v>16293.099360903208</v>
      </c>
      <c r="U76" s="203">
        <f t="shared" si="15"/>
        <v>16255.28086303583</v>
      </c>
      <c r="V76" s="203">
        <f t="shared" si="15"/>
        <v>14889.673418024449</v>
      </c>
      <c r="W76" s="203">
        <f t="shared" si="15"/>
        <v>14477.443133670757</v>
      </c>
      <c r="X76" s="203">
        <f t="shared" si="15"/>
        <v>12401.455324709641</v>
      </c>
      <c r="Y76" s="203">
        <f t="shared" si="15"/>
        <v>12456.011392661727</v>
      </c>
      <c r="DA76" s="112"/>
    </row>
    <row r="77" spans="1:105" ht="12" customHeight="1" x14ac:dyDescent="0.25">
      <c r="A77" s="24" t="s">
        <v>145</v>
      </c>
      <c r="B77" s="213">
        <f>(CHI_emi!B5-CHI_emi!B59)+(CHI_emi!B61-CHI_emi!B108)+CHI_emi!B110</f>
        <v>8043.8325638385722</v>
      </c>
      <c r="C77" s="213">
        <f>(CHI_emi!C5-CHI_emi!C59)+(CHI_emi!C61-CHI_emi!C108)+CHI_emi!C110</f>
        <v>9734.648741637975</v>
      </c>
      <c r="D77" s="213">
        <f>(CHI_emi!D5-CHI_emi!D59)+(CHI_emi!D61-CHI_emi!D108)+CHI_emi!D110</f>
        <v>9239.0132041200832</v>
      </c>
      <c r="E77" s="213">
        <f>(CHI_emi!E5-CHI_emi!E59)+(CHI_emi!E61-CHI_emi!E108)+CHI_emi!E110</f>
        <v>10210.735988999824</v>
      </c>
      <c r="F77" s="213">
        <f>(CHI_emi!F5-CHI_emi!F59)+(CHI_emi!F61-CHI_emi!F108)+CHI_emi!F110</f>
        <v>8395.3511031606376</v>
      </c>
      <c r="G77" s="213">
        <f>(CHI_emi!G5-CHI_emi!G59)+(CHI_emi!G61-CHI_emi!G108)+CHI_emi!G110</f>
        <v>7683.7746376802152</v>
      </c>
      <c r="H77" s="213">
        <f>(CHI_emi!H5-CHI_emi!H59)+(CHI_emi!H61-CHI_emi!H108)+CHI_emi!H110</f>
        <v>6092.0229074404615</v>
      </c>
      <c r="I77" s="213">
        <f>(CHI_emi!I5-CHI_emi!I59)+(CHI_emi!I61-CHI_emi!I108)+CHI_emi!I110</f>
        <v>6584.5994335206751</v>
      </c>
      <c r="J77" s="213">
        <f>(CHI_emi!J5-CHI_emi!J59)+(CHI_emi!J61-CHI_emi!J108)+CHI_emi!J110</f>
        <v>7089.1686097249158</v>
      </c>
      <c r="K77" s="213">
        <f>(CHI_emi!K5-CHI_emi!K59)+(CHI_emi!K61-CHI_emi!K108)+CHI_emi!K110</f>
        <v>4837.1712393634143</v>
      </c>
      <c r="L77" s="213">
        <f>(CHI_emi!L5-CHI_emi!L59)+(CHI_emi!L61-CHI_emi!L108)+CHI_emi!L110</f>
        <v>4100.7535909223097</v>
      </c>
      <c r="M77" s="213">
        <f>(CHI_emi!M5-CHI_emi!M59)+(CHI_emi!M61-CHI_emi!M108)+CHI_emi!M110</f>
        <v>12216.728463838712</v>
      </c>
      <c r="N77" s="213">
        <f>(CHI_emi!N5-CHI_emi!N59)+(CHI_emi!N61-CHI_emi!N108)+CHI_emi!N110</f>
        <v>11704.620091408135</v>
      </c>
      <c r="O77" s="213">
        <f>(CHI_emi!O5-CHI_emi!O59)+(CHI_emi!O61-CHI_emi!O108)+CHI_emi!O110</f>
        <v>12367.81569651564</v>
      </c>
      <c r="P77" s="213">
        <f>(CHI_emi!P5-CHI_emi!P59)+(CHI_emi!P61-CHI_emi!P108)+CHI_emi!P110</f>
        <v>11164.811048388483</v>
      </c>
      <c r="Q77" s="213">
        <f>(CHI_emi!Q5-CHI_emi!Q59)+(CHI_emi!Q61-CHI_emi!Q108)+CHI_emi!Q110</f>
        <v>9906.0168431333786</v>
      </c>
      <c r="R77" s="213">
        <f>(CHI_emi!R5-CHI_emi!R59)+(CHI_emi!R61-CHI_emi!R108)+CHI_emi!R110</f>
        <v>9516.4543694540516</v>
      </c>
      <c r="S77" s="213">
        <f>(CHI_emi!S5-CHI_emi!S59)+(CHI_emi!S61-CHI_emi!S108)+CHI_emi!S110</f>
        <v>8406.9276478195425</v>
      </c>
      <c r="T77" s="213">
        <f>(CHI_emi!T5-CHI_emi!T59)+(CHI_emi!T61-CHI_emi!T108)+CHI_emi!T110</f>
        <v>8981.7733609032075</v>
      </c>
      <c r="U77" s="213">
        <f>(CHI_emi!U5-CHI_emi!U59)+(CHI_emi!U61-CHI_emi!U108)+CHI_emi!U110</f>
        <v>8913.3092830358291</v>
      </c>
      <c r="V77" s="213">
        <f>(CHI_emi!V5-CHI_emi!V59)+(CHI_emi!V61-CHI_emi!V108)+CHI_emi!V110</f>
        <v>8022.0247780244499</v>
      </c>
      <c r="W77" s="213">
        <f>(CHI_emi!W5-CHI_emi!W59)+(CHI_emi!W61-CHI_emi!W108)+CHI_emi!W110</f>
        <v>7546.5451736707573</v>
      </c>
      <c r="X77" s="213">
        <f>(CHI_emi!X5-CHI_emi!X59)+(CHI_emi!X61-CHI_emi!X108)+CHI_emi!X110</f>
        <v>6639.2155247096398</v>
      </c>
      <c r="Y77" s="213">
        <f>(CHI_emi!Y5-CHI_emi!Y59)+(CHI_emi!Y61-CHI_emi!Y108)+CHI_emi!Y110</f>
        <v>6587.3196826617259</v>
      </c>
      <c r="DA77" s="85"/>
    </row>
    <row r="78" spans="1:105" ht="12" customHeight="1" x14ac:dyDescent="0.25">
      <c r="A78" s="14" t="s">
        <v>146</v>
      </c>
      <c r="B78" s="204">
        <f>CHI_emi!B59+CHI_emi!B108</f>
        <v>9722.7260700000006</v>
      </c>
      <c r="C78" s="204">
        <f>CHI_emi!C59+CHI_emi!C108</f>
        <v>9393.0314799999996</v>
      </c>
      <c r="D78" s="204">
        <f>CHI_emi!D59+CHI_emi!D108</f>
        <v>8910.5927599999995</v>
      </c>
      <c r="E78" s="204">
        <f>CHI_emi!E59+CHI_emi!E108</f>
        <v>8640.3269299999993</v>
      </c>
      <c r="F78" s="204">
        <f>CHI_emi!F59+CHI_emi!F108</f>
        <v>8975.2536700000001</v>
      </c>
      <c r="G78" s="204">
        <f>CHI_emi!G59+CHI_emi!G108</f>
        <v>9107.1962199999998</v>
      </c>
      <c r="H78" s="204">
        <f>CHI_emi!H59+CHI_emi!H108</f>
        <v>8301.8961600000002</v>
      </c>
      <c r="I78" s="204">
        <f>CHI_emi!I59+CHI_emi!I108</f>
        <v>8743.9032100000004</v>
      </c>
      <c r="J78" s="204">
        <f>CHI_emi!J59+CHI_emi!J108</f>
        <v>8334.5239399999991</v>
      </c>
      <c r="K78" s="204">
        <f>CHI_emi!K59+CHI_emi!K108</f>
        <v>7350.3714</v>
      </c>
      <c r="L78" s="204">
        <f>CHI_emi!L59+CHI_emi!L108</f>
        <v>7276.4490599999999</v>
      </c>
      <c r="M78" s="204">
        <f>CHI_emi!M59+CHI_emi!M108</f>
        <v>7292.4399299999995</v>
      </c>
      <c r="N78" s="204">
        <f>CHI_emi!N59+CHI_emi!N108</f>
        <v>7112.4005299999999</v>
      </c>
      <c r="O78" s="204">
        <f>CHI_emi!O59+CHI_emi!O108</f>
        <v>7193.4203399999997</v>
      </c>
      <c r="P78" s="204">
        <f>CHI_emi!P59+CHI_emi!P108</f>
        <v>7599.9998100000003</v>
      </c>
      <c r="Q78" s="204">
        <f>CHI_emi!Q59+CHI_emi!Q108</f>
        <v>7541.51001</v>
      </c>
      <c r="R78" s="204">
        <f>CHI_emi!R59+CHI_emi!R108</f>
        <v>7389.7001600000003</v>
      </c>
      <c r="S78" s="204">
        <f>CHI_emi!S59+CHI_emi!S108</f>
        <v>7651.7060499999998</v>
      </c>
      <c r="T78" s="204">
        <f>CHI_emi!T59+CHI_emi!T108</f>
        <v>7311.326</v>
      </c>
      <c r="U78" s="204">
        <f>CHI_emi!U59+CHI_emi!U108</f>
        <v>7341.9715800000004</v>
      </c>
      <c r="V78" s="204">
        <f>CHI_emi!V59+CHI_emi!V108</f>
        <v>6867.6486400000003</v>
      </c>
      <c r="W78" s="204">
        <f>CHI_emi!W59+CHI_emi!W108</f>
        <v>6930.8979600000002</v>
      </c>
      <c r="X78" s="204">
        <f>CHI_emi!X59+CHI_emi!X108</f>
        <v>5762.2398000000003</v>
      </c>
      <c r="Y78" s="204">
        <f>CHI_emi!Y59+CHI_emi!Y108</f>
        <v>5868.6917100000001</v>
      </c>
      <c r="DA78" s="71"/>
    </row>
    <row r="79" spans="1:105" ht="12" customHeight="1" x14ac:dyDescent="0.25">
      <c r="A79" s="31" t="s">
        <v>144</v>
      </c>
      <c r="B79" s="210">
        <f t="shared" ref="B79:Y79" si="16">SUM(B80:B82)</f>
        <v>17766.558633838573</v>
      </c>
      <c r="C79" s="210">
        <f t="shared" si="16"/>
        <v>19127.680221637973</v>
      </c>
      <c r="D79" s="210">
        <f t="shared" si="16"/>
        <v>18149.605964120085</v>
      </c>
      <c r="E79" s="210">
        <f t="shared" si="16"/>
        <v>18851.062918999822</v>
      </c>
      <c r="F79" s="210">
        <f t="shared" si="16"/>
        <v>17370.604773160634</v>
      </c>
      <c r="G79" s="210">
        <f t="shared" si="16"/>
        <v>16790.970857680215</v>
      </c>
      <c r="H79" s="210">
        <f t="shared" si="16"/>
        <v>14393.919067440462</v>
      </c>
      <c r="I79" s="210">
        <f t="shared" si="16"/>
        <v>15328.502643520676</v>
      </c>
      <c r="J79" s="210">
        <f t="shared" si="16"/>
        <v>15423.692549724916</v>
      </c>
      <c r="K79" s="210">
        <f t="shared" si="16"/>
        <v>12187.542639363415</v>
      </c>
      <c r="L79" s="210">
        <f t="shared" si="16"/>
        <v>11377.202650922309</v>
      </c>
      <c r="M79" s="210">
        <f t="shared" si="16"/>
        <v>19509.16839383871</v>
      </c>
      <c r="N79" s="210">
        <f t="shared" si="16"/>
        <v>18817.020621408134</v>
      </c>
      <c r="O79" s="210">
        <f t="shared" si="16"/>
        <v>19561.236036515638</v>
      </c>
      <c r="P79" s="210">
        <f t="shared" si="16"/>
        <v>18764.810858388486</v>
      </c>
      <c r="Q79" s="210">
        <f t="shared" si="16"/>
        <v>17447.526853133379</v>
      </c>
      <c r="R79" s="210">
        <f t="shared" si="16"/>
        <v>16906.154529454052</v>
      </c>
      <c r="S79" s="210">
        <f t="shared" si="16"/>
        <v>16058.633697819543</v>
      </c>
      <c r="T79" s="210">
        <f t="shared" si="16"/>
        <v>16293.099360903208</v>
      </c>
      <c r="U79" s="210">
        <f t="shared" si="16"/>
        <v>16255.28086303583</v>
      </c>
      <c r="V79" s="210">
        <f t="shared" si="16"/>
        <v>14889.673418024449</v>
      </c>
      <c r="W79" s="210">
        <f t="shared" si="16"/>
        <v>14477.443133670757</v>
      </c>
      <c r="X79" s="210">
        <f t="shared" si="16"/>
        <v>12401.455324709641</v>
      </c>
      <c r="Y79" s="210">
        <f t="shared" si="16"/>
        <v>12456.011392661725</v>
      </c>
      <c r="DA79" s="109"/>
    </row>
    <row r="80" spans="1:105" ht="12" customHeight="1" x14ac:dyDescent="0.25">
      <c r="A80" s="51" t="s">
        <v>48</v>
      </c>
      <c r="B80" s="241">
        <f>CHI_emi!B$5</f>
        <v>11417.80227320323</v>
      </c>
      <c r="C80" s="241">
        <f>CHI_emi!C$5</f>
        <v>12172.728395966715</v>
      </c>
      <c r="D80" s="241">
        <f>CHI_emi!D$5</f>
        <v>11968.843097840294</v>
      </c>
      <c r="E80" s="241">
        <f>CHI_emi!E$5</f>
        <v>12540.280966128275</v>
      </c>
      <c r="F80" s="241">
        <f>CHI_emi!F$5</f>
        <v>12334.116947419943</v>
      </c>
      <c r="G80" s="241">
        <f>CHI_emi!G$5</f>
        <v>12248.553367059756</v>
      </c>
      <c r="H80" s="241">
        <f>CHI_emi!H$5</f>
        <v>11235.450209112494</v>
      </c>
      <c r="I80" s="241">
        <f>CHI_emi!I$5</f>
        <v>11703.556147055409</v>
      </c>
      <c r="J80" s="241">
        <f>CHI_emi!J$5</f>
        <v>11304.934802515714</v>
      </c>
      <c r="K80" s="241">
        <f>CHI_emi!K$5</f>
        <v>9541.6198795328091</v>
      </c>
      <c r="L80" s="241">
        <f>CHI_emi!L$5</f>
        <v>9183.6798646580537</v>
      </c>
      <c r="M80" s="241">
        <f>CHI_emi!M$5</f>
        <v>12695.049453986448</v>
      </c>
      <c r="N80" s="241">
        <f>CHI_emi!N$5</f>
        <v>11779.967584759439</v>
      </c>
      <c r="O80" s="241">
        <f>CHI_emi!O$5</f>
        <v>12358.986804126311</v>
      </c>
      <c r="P80" s="241">
        <f>CHI_emi!P$5</f>
        <v>11634.928543583294</v>
      </c>
      <c r="Q80" s="241">
        <f>CHI_emi!Q$5</f>
        <v>11321.915047549788</v>
      </c>
      <c r="R80" s="241">
        <f>CHI_emi!R$5</f>
        <v>11197.557902743774</v>
      </c>
      <c r="S80" s="241">
        <f>CHI_emi!S$5</f>
        <v>12076.654294624492</v>
      </c>
      <c r="T80" s="241">
        <f>CHI_emi!T$5</f>
        <v>12393.97028818593</v>
      </c>
      <c r="U80" s="241">
        <f>CHI_emi!U$5</f>
        <v>12237.298015730801</v>
      </c>
      <c r="V80" s="241">
        <f>CHI_emi!V$5</f>
        <v>9636.6294640056476</v>
      </c>
      <c r="W80" s="241">
        <f>CHI_emi!W$5</f>
        <v>11107.930435621656</v>
      </c>
      <c r="X80" s="241">
        <f>CHI_emi!X$5</f>
        <v>9296.0377228791131</v>
      </c>
      <c r="Y80" s="241">
        <f>CHI_emi!Y$5</f>
        <v>9377.4130065103909</v>
      </c>
      <c r="DA80" s="83"/>
    </row>
    <row r="81" spans="1:105" ht="12" customHeight="1" x14ac:dyDescent="0.25">
      <c r="A81" s="99" t="s">
        <v>49</v>
      </c>
      <c r="B81" s="282">
        <f>CHI_emi!B$61</f>
        <v>5814.950999930621</v>
      </c>
      <c r="C81" s="282">
        <f>CHI_emi!C$61</f>
        <v>6300.2071906026986</v>
      </c>
      <c r="D81" s="282">
        <f>CHI_emi!D$61</f>
        <v>5516.9437611901103</v>
      </c>
      <c r="E81" s="282">
        <f>CHI_emi!E$61</f>
        <v>5575.3609215978349</v>
      </c>
      <c r="F81" s="282">
        <f>CHI_emi!F$61</f>
        <v>4392.1608837396197</v>
      </c>
      <c r="G81" s="282">
        <f>CHI_emi!G$61</f>
        <v>3931.8256851708757</v>
      </c>
      <c r="H81" s="282">
        <f>CHI_emi!H$61</f>
        <v>2573.9357570651232</v>
      </c>
      <c r="I81" s="282">
        <f>CHI_emi!I$61</f>
        <v>3051.9317199503644</v>
      </c>
      <c r="J81" s="282">
        <f>CHI_emi!J$61</f>
        <v>3644.7391188111815</v>
      </c>
      <c r="K81" s="282">
        <f>CHI_emi!K$61</f>
        <v>2257.0266720201066</v>
      </c>
      <c r="L81" s="282">
        <f>CHI_emi!L$61</f>
        <v>1854.5921707541825</v>
      </c>
      <c r="M81" s="282">
        <f>CHI_emi!M$61</f>
        <v>6153.7262075725612</v>
      </c>
      <c r="N81" s="282">
        <f>CHI_emi!N$61</f>
        <v>6397.8031841437314</v>
      </c>
      <c r="O81" s="282">
        <f>CHI_emi!O$61</f>
        <v>6529.963837080044</v>
      </c>
      <c r="P81" s="282">
        <f>CHI_emi!P$61</f>
        <v>6517.8383844757518</v>
      </c>
      <c r="Q81" s="282">
        <f>CHI_emi!Q$61</f>
        <v>5504.0615540258623</v>
      </c>
      <c r="R81" s="282">
        <f>CHI_emi!R$61</f>
        <v>5176.568006380312</v>
      </c>
      <c r="S81" s="282">
        <f>CHI_emi!S$61</f>
        <v>3483.094586616342</v>
      </c>
      <c r="T81" s="282">
        <f>CHI_emi!T$61</f>
        <v>3465.603288641254</v>
      </c>
      <c r="U81" s="282">
        <f>CHI_emi!U$61</f>
        <v>3535.211789605884</v>
      </c>
      <c r="V81" s="282">
        <f>CHI_emi!V$61</f>
        <v>4789.3128506252697</v>
      </c>
      <c r="W81" s="282">
        <f>CHI_emi!W$61</f>
        <v>2827.6094333374963</v>
      </c>
      <c r="X81" s="282">
        <f>CHI_emi!X$61</f>
        <v>2622.692306270204</v>
      </c>
      <c r="Y81" s="282">
        <f>CHI_emi!Y$61</f>
        <v>2586.7164865930163</v>
      </c>
      <c r="DA81" s="94"/>
    </row>
    <row r="82" spans="1:105" ht="12" customHeight="1" x14ac:dyDescent="0.25">
      <c r="A82" s="52" t="s">
        <v>50</v>
      </c>
      <c r="B82" s="242">
        <f>CHI_emi!B$110</f>
        <v>533.80536070472181</v>
      </c>
      <c r="C82" s="242">
        <f>CHI_emi!C$110</f>
        <v>654.74463506856125</v>
      </c>
      <c r="D82" s="242">
        <f>CHI_emi!D$110</f>
        <v>663.81910508967928</v>
      </c>
      <c r="E82" s="242">
        <f>CHI_emi!E$110</f>
        <v>735.42103127371365</v>
      </c>
      <c r="F82" s="242">
        <f>CHI_emi!F$110</f>
        <v>644.32694200107403</v>
      </c>
      <c r="G82" s="242">
        <f>CHI_emi!G$110</f>
        <v>610.59180544958292</v>
      </c>
      <c r="H82" s="242">
        <f>CHI_emi!H$110</f>
        <v>584.53310126284509</v>
      </c>
      <c r="I82" s="242">
        <f>CHI_emi!I$110</f>
        <v>573.01477651490245</v>
      </c>
      <c r="J82" s="242">
        <f>CHI_emi!J$110</f>
        <v>474.01862839801942</v>
      </c>
      <c r="K82" s="242">
        <f>CHI_emi!K$110</f>
        <v>388.89608781049822</v>
      </c>
      <c r="L82" s="242">
        <f>CHI_emi!L$110</f>
        <v>338.93061551007349</v>
      </c>
      <c r="M82" s="242">
        <f>CHI_emi!M$110</f>
        <v>660.3927322797</v>
      </c>
      <c r="N82" s="242">
        <f>CHI_emi!N$110</f>
        <v>639.24985250496263</v>
      </c>
      <c r="O82" s="242">
        <f>CHI_emi!O$110</f>
        <v>672.28539530928276</v>
      </c>
      <c r="P82" s="242">
        <f>CHI_emi!P$110</f>
        <v>612.04393032943892</v>
      </c>
      <c r="Q82" s="242">
        <f>CHI_emi!Q$110</f>
        <v>621.55025155772819</v>
      </c>
      <c r="R82" s="242">
        <f>CHI_emi!R$110</f>
        <v>532.02862032996507</v>
      </c>
      <c r="S82" s="242">
        <f>CHI_emi!S$110</f>
        <v>498.88481657870852</v>
      </c>
      <c r="T82" s="242">
        <f>CHI_emi!T$110</f>
        <v>433.52578407602419</v>
      </c>
      <c r="U82" s="242">
        <f>CHI_emi!U$110</f>
        <v>482.77105769914442</v>
      </c>
      <c r="V82" s="242">
        <f>CHI_emi!V$110</f>
        <v>463.73110339353252</v>
      </c>
      <c r="W82" s="242">
        <f>CHI_emi!W$110</f>
        <v>541.90326471160427</v>
      </c>
      <c r="X82" s="242">
        <f>CHI_emi!X$110</f>
        <v>482.72529556032322</v>
      </c>
      <c r="Y82" s="242">
        <f>CHI_emi!Y$110</f>
        <v>491.88189955831888</v>
      </c>
      <c r="DA82" s="84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115" t="s">
        <v>147</v>
      </c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  <c r="DA84" s="118"/>
    </row>
    <row r="85" spans="1:105" ht="12" customHeight="1" x14ac:dyDescent="0.25">
      <c r="A85" s="50" t="s">
        <v>48</v>
      </c>
      <c r="B85" s="287">
        <f t="shared" ref="B85:Y85" si="17">IF(B$5=0,"",B$5/B$10*1000)</f>
        <v>411.94656999957647</v>
      </c>
      <c r="C85" s="287">
        <f t="shared" si="17"/>
        <v>510.13894891176415</v>
      </c>
      <c r="D85" s="287">
        <f t="shared" si="17"/>
        <v>567.45351821796112</v>
      </c>
      <c r="E85" s="287">
        <f t="shared" si="17"/>
        <v>594.73724965196971</v>
      </c>
      <c r="F85" s="287">
        <f t="shared" si="17"/>
        <v>668.72465636371862</v>
      </c>
      <c r="G85" s="287">
        <f t="shared" si="17"/>
        <v>673.01748999217011</v>
      </c>
      <c r="H85" s="287">
        <f t="shared" si="17"/>
        <v>721.58178429465568</v>
      </c>
      <c r="I85" s="287">
        <f t="shared" si="17"/>
        <v>731.30700768348504</v>
      </c>
      <c r="J85" s="287">
        <f t="shared" si="17"/>
        <v>718.71309954975254</v>
      </c>
      <c r="K85" s="287">
        <f t="shared" si="17"/>
        <v>743.19731819462822</v>
      </c>
      <c r="L85" s="287">
        <f t="shared" si="17"/>
        <v>825.01475014358641</v>
      </c>
      <c r="M85" s="287">
        <f t="shared" si="17"/>
        <v>768.88152667448117</v>
      </c>
      <c r="N85" s="287">
        <f t="shared" si="17"/>
        <v>742.04035712753841</v>
      </c>
      <c r="O85" s="287">
        <f t="shared" si="17"/>
        <v>673.43870116651249</v>
      </c>
      <c r="P85" s="287">
        <f t="shared" si="17"/>
        <v>609.11170894963277</v>
      </c>
      <c r="Q85" s="287">
        <f t="shared" si="17"/>
        <v>598.43842449882391</v>
      </c>
      <c r="R85" s="287">
        <f t="shared" si="17"/>
        <v>606.66905437074547</v>
      </c>
      <c r="S85" s="287">
        <f t="shared" si="17"/>
        <v>792.53843998200591</v>
      </c>
      <c r="T85" s="287">
        <f t="shared" si="17"/>
        <v>837.86545368945838</v>
      </c>
      <c r="U85" s="287">
        <f t="shared" si="17"/>
        <v>832.45824172957339</v>
      </c>
      <c r="V85" s="287">
        <f t="shared" si="17"/>
        <v>689.11472962949267</v>
      </c>
      <c r="W85" s="287">
        <f t="shared" si="17"/>
        <v>748.70131817245215</v>
      </c>
      <c r="X85" s="287">
        <f t="shared" si="17"/>
        <v>794.77965479321608</v>
      </c>
      <c r="Y85" s="287">
        <f t="shared" si="17"/>
        <v>828.06756666676961</v>
      </c>
      <c r="DA85" s="83"/>
    </row>
    <row r="86" spans="1:105" ht="12" customHeight="1" x14ac:dyDescent="0.25">
      <c r="A86" s="107" t="s">
        <v>49</v>
      </c>
      <c r="B86" s="288">
        <f t="shared" ref="B86:Y86" si="18">IF(B$6=0,"",B$6/B$11*1000)</f>
        <v>1009.9630325873434</v>
      </c>
      <c r="C86" s="288">
        <f t="shared" si="18"/>
        <v>1171.4294057773216</v>
      </c>
      <c r="D86" s="288">
        <f t="shared" si="18"/>
        <v>1313.2522923643339</v>
      </c>
      <c r="E86" s="288">
        <f t="shared" si="18"/>
        <v>1335.2795007549155</v>
      </c>
      <c r="F86" s="288">
        <f t="shared" si="18"/>
        <v>1631.7263121794413</v>
      </c>
      <c r="G86" s="288">
        <f t="shared" si="18"/>
        <v>1717.4315281321283</v>
      </c>
      <c r="H86" s="288">
        <f t="shared" si="18"/>
        <v>2094.2009586881641</v>
      </c>
      <c r="I86" s="288">
        <f t="shared" si="18"/>
        <v>2023.5515563472477</v>
      </c>
      <c r="J86" s="288">
        <f t="shared" si="18"/>
        <v>1761.0061718324853</v>
      </c>
      <c r="K86" s="288">
        <f t="shared" si="18"/>
        <v>2134.4164176240347</v>
      </c>
      <c r="L86" s="288">
        <f t="shared" si="18"/>
        <v>2192.1000255108706</v>
      </c>
      <c r="M86" s="288">
        <f t="shared" si="18"/>
        <v>1805.541157042416</v>
      </c>
      <c r="N86" s="288">
        <f t="shared" si="18"/>
        <v>1768.21626538244</v>
      </c>
      <c r="O86" s="288">
        <f t="shared" si="18"/>
        <v>1780.4412336354219</v>
      </c>
      <c r="P86" s="288">
        <f t="shared" si="18"/>
        <v>1407.3879763655666</v>
      </c>
      <c r="Q86" s="288">
        <f t="shared" si="18"/>
        <v>1460.4923426207376</v>
      </c>
      <c r="R86" s="288">
        <f t="shared" si="18"/>
        <v>1438.9429376200981</v>
      </c>
      <c r="S86" s="288">
        <f t="shared" si="18"/>
        <v>2368.8922517578035</v>
      </c>
      <c r="T86" s="288">
        <f t="shared" si="18"/>
        <v>2762.4641707405194</v>
      </c>
      <c r="U86" s="288">
        <f t="shared" si="18"/>
        <v>2887.9702471284972</v>
      </c>
      <c r="V86" s="288">
        <f t="shared" si="18"/>
        <v>1712.0959276131052</v>
      </c>
      <c r="W86" s="288">
        <f t="shared" si="18"/>
        <v>2502.1979698052128</v>
      </c>
      <c r="X86" s="288">
        <f t="shared" si="18"/>
        <v>3099.9354999633956</v>
      </c>
      <c r="Y86" s="288">
        <f t="shared" si="18"/>
        <v>3073.4829180936281</v>
      </c>
      <c r="DA86" s="94"/>
    </row>
    <row r="87" spans="1:105" ht="12" customHeight="1" x14ac:dyDescent="0.25">
      <c r="A87" s="49" t="s">
        <v>50</v>
      </c>
      <c r="B87" s="289">
        <f t="shared" ref="B87:Y87" si="19">IF(B$7=0,"",B$7/B$12*1000)</f>
        <v>3835.9298485499335</v>
      </c>
      <c r="C87" s="289">
        <f t="shared" si="19"/>
        <v>4750.2694852891664</v>
      </c>
      <c r="D87" s="289">
        <f t="shared" si="19"/>
        <v>5283.9665304148257</v>
      </c>
      <c r="E87" s="289">
        <f t="shared" si="19"/>
        <v>5538.0249142184366</v>
      </c>
      <c r="F87" s="289">
        <f t="shared" si="19"/>
        <v>6226.9747016209467</v>
      </c>
      <c r="G87" s="289">
        <f t="shared" si="19"/>
        <v>6266.9483531803016</v>
      </c>
      <c r="H87" s="289">
        <f t="shared" si="19"/>
        <v>6719.1653144451102</v>
      </c>
      <c r="I87" s="289">
        <f t="shared" si="19"/>
        <v>6809.7238416858245</v>
      </c>
      <c r="J87" s="289">
        <f t="shared" si="19"/>
        <v>6692.4529341500993</v>
      </c>
      <c r="K87" s="289">
        <f t="shared" si="19"/>
        <v>7193.3767795590556</v>
      </c>
      <c r="L87" s="289">
        <f t="shared" si="19"/>
        <v>7529.728399650875</v>
      </c>
      <c r="M87" s="289">
        <f t="shared" si="19"/>
        <v>7105.8733443431556</v>
      </c>
      <c r="N87" s="289">
        <f t="shared" si="19"/>
        <v>6892.6639058044857</v>
      </c>
      <c r="O87" s="289">
        <f t="shared" si="19"/>
        <v>6676.7347904927246</v>
      </c>
      <c r="P87" s="289">
        <f t="shared" si="19"/>
        <v>4838.1123775972992</v>
      </c>
      <c r="Q87" s="289">
        <f t="shared" si="19"/>
        <v>4650.5018389292954</v>
      </c>
      <c r="R87" s="289">
        <f t="shared" si="19"/>
        <v>4633.1298721983594</v>
      </c>
      <c r="S87" s="289">
        <f t="shared" si="19"/>
        <v>7028.4189569833534</v>
      </c>
      <c r="T87" s="289">
        <f t="shared" si="19"/>
        <v>6989.38592866006</v>
      </c>
      <c r="U87" s="289">
        <f t="shared" si="19"/>
        <v>7339.675743725451</v>
      </c>
      <c r="V87" s="289">
        <f t="shared" si="19"/>
        <v>6579.182109847281</v>
      </c>
      <c r="W87" s="289">
        <f t="shared" si="19"/>
        <v>6610.804250907514</v>
      </c>
      <c r="X87" s="289">
        <f t="shared" si="19"/>
        <v>8046.2264181888904</v>
      </c>
      <c r="Y87" s="289">
        <f t="shared" si="19"/>
        <v>8014.3989009278157</v>
      </c>
      <c r="DA87" s="84"/>
    </row>
    <row r="88" spans="1:105" ht="12" customHeight="1" x14ac:dyDescent="0.25">
      <c r="A88" s="115" t="s">
        <v>148</v>
      </c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DA88" s="118"/>
    </row>
    <row r="89" spans="1:105" ht="12" customHeight="1" x14ac:dyDescent="0.25">
      <c r="A89" s="50" t="s">
        <v>48</v>
      </c>
      <c r="B89" s="252">
        <f t="shared" ref="B89:Y89" si="20">IF(SUM(B90,B91)=0,"",SUM(B90,B91))</f>
        <v>1.9046894889323907</v>
      </c>
      <c r="C89" s="252">
        <f t="shared" si="20"/>
        <v>1.9167840220445784</v>
      </c>
      <c r="D89" s="252">
        <f t="shared" si="20"/>
        <v>1.969781356951632</v>
      </c>
      <c r="E89" s="252">
        <f t="shared" si="20"/>
        <v>1.742613487445535</v>
      </c>
      <c r="F89" s="252">
        <f t="shared" si="20"/>
        <v>1.8967062513017081</v>
      </c>
      <c r="G89" s="252">
        <f t="shared" si="20"/>
        <v>1.8318426266235748</v>
      </c>
      <c r="H89" s="252">
        <f t="shared" si="20"/>
        <v>1.8470359418418327</v>
      </c>
      <c r="I89" s="252">
        <f t="shared" si="20"/>
        <v>1.9115401375612182</v>
      </c>
      <c r="J89" s="252">
        <f t="shared" si="20"/>
        <v>1.7318070373372958</v>
      </c>
      <c r="K89" s="252">
        <f t="shared" si="20"/>
        <v>1.6049203570803541</v>
      </c>
      <c r="L89" s="252">
        <f t="shared" si="20"/>
        <v>1.6323786852773967</v>
      </c>
      <c r="M89" s="252">
        <f t="shared" si="20"/>
        <v>1.5414284850917206</v>
      </c>
      <c r="N89" s="252">
        <f t="shared" si="20"/>
        <v>1.5999394930612161</v>
      </c>
      <c r="O89" s="252">
        <f t="shared" si="20"/>
        <v>1.2225834060359819</v>
      </c>
      <c r="P89" s="252">
        <f t="shared" si="20"/>
        <v>1.4057293717756174</v>
      </c>
      <c r="Q89" s="252">
        <f t="shared" si="20"/>
        <v>1.1789409427099053</v>
      </c>
      <c r="R89" s="252">
        <f t="shared" si="20"/>
        <v>1.2161232810546019</v>
      </c>
      <c r="S89" s="252">
        <f t="shared" si="20"/>
        <v>1.365823906567579</v>
      </c>
      <c r="T89" s="252">
        <f t="shared" si="20"/>
        <v>1.3544250066928443</v>
      </c>
      <c r="U89" s="252">
        <f t="shared" si="20"/>
        <v>1.433206375079292</v>
      </c>
      <c r="V89" s="252">
        <f t="shared" si="20"/>
        <v>1.6398827764977293</v>
      </c>
      <c r="W89" s="252">
        <f t="shared" si="20"/>
        <v>1.3351146028253515</v>
      </c>
      <c r="X89" s="252">
        <f t="shared" si="20"/>
        <v>1.1280686658723968</v>
      </c>
      <c r="Y89" s="252">
        <f t="shared" si="20"/>
        <v>1.3045920879721571</v>
      </c>
      <c r="DA89" s="83"/>
    </row>
    <row r="90" spans="1:105" ht="12" customHeight="1" x14ac:dyDescent="0.25">
      <c r="A90" s="99" t="s">
        <v>982</v>
      </c>
      <c r="B90" s="291">
        <f t="shared" ref="B90:Y90" si="21">IF(B$72=0,"",B$72/B$10)</f>
        <v>1.7134526615173158</v>
      </c>
      <c r="C90" s="291">
        <f t="shared" si="21"/>
        <v>1.6606969467189077</v>
      </c>
      <c r="D90" s="291">
        <f t="shared" si="21"/>
        <v>1.6791731916792163</v>
      </c>
      <c r="E90" s="291">
        <f t="shared" si="21"/>
        <v>1.4505317448185595</v>
      </c>
      <c r="F90" s="291">
        <f t="shared" si="21"/>
        <v>1.5998714352541679</v>
      </c>
      <c r="G90" s="291">
        <f t="shared" si="21"/>
        <v>1.5460573003573683</v>
      </c>
      <c r="H90" s="291">
        <f t="shared" si="21"/>
        <v>1.5727706088997777</v>
      </c>
      <c r="I90" s="291">
        <f t="shared" si="21"/>
        <v>1.6388189946578113</v>
      </c>
      <c r="J90" s="291">
        <f t="shared" si="21"/>
        <v>1.4495179788116719</v>
      </c>
      <c r="K90" s="291">
        <f t="shared" si="21"/>
        <v>1.3494151300179711</v>
      </c>
      <c r="L90" s="291">
        <f t="shared" si="21"/>
        <v>1.3762702095714741</v>
      </c>
      <c r="M90" s="291">
        <f t="shared" si="21"/>
        <v>1.1595297559710458</v>
      </c>
      <c r="N90" s="291">
        <f t="shared" si="21"/>
        <v>1.250425615665461</v>
      </c>
      <c r="O90" s="291">
        <f t="shared" si="21"/>
        <v>0.93563953718842274</v>
      </c>
      <c r="P90" s="291">
        <f t="shared" si="21"/>
        <v>1.1407126630353535</v>
      </c>
      <c r="Q90" s="291">
        <f t="shared" si="21"/>
        <v>0.94970594453736135</v>
      </c>
      <c r="R90" s="291">
        <f t="shared" si="21"/>
        <v>0.9584219926638643</v>
      </c>
      <c r="S90" s="291">
        <f t="shared" si="21"/>
        <v>1.0489409707293653</v>
      </c>
      <c r="T90" s="291">
        <f t="shared" si="21"/>
        <v>0.98948724045292513</v>
      </c>
      <c r="U90" s="291">
        <f t="shared" si="21"/>
        <v>1.0567422723551723</v>
      </c>
      <c r="V90" s="291">
        <f t="shared" si="21"/>
        <v>1.3315683043508386</v>
      </c>
      <c r="W90" s="291">
        <f t="shared" si="21"/>
        <v>1.0010706270628857</v>
      </c>
      <c r="X90" s="291">
        <f t="shared" si="21"/>
        <v>0.80342871280851735</v>
      </c>
      <c r="Y90" s="291">
        <f t="shared" si="21"/>
        <v>0.94800829208085025</v>
      </c>
      <c r="DA90" s="94"/>
    </row>
    <row r="91" spans="1:105" ht="12" customHeight="1" x14ac:dyDescent="0.25">
      <c r="A91" s="99" t="s">
        <v>983</v>
      </c>
      <c r="B91" s="291">
        <f t="shared" ref="B91:Y91" si="22">IF(B$53=0,"",B$53/B$10)</f>
        <v>0.19123682741507494</v>
      </c>
      <c r="C91" s="291">
        <f t="shared" si="22"/>
        <v>0.25608707532567077</v>
      </c>
      <c r="D91" s="291">
        <f t="shared" si="22"/>
        <v>0.29060816527241579</v>
      </c>
      <c r="E91" s="291">
        <f t="shared" si="22"/>
        <v>0.29208174262697545</v>
      </c>
      <c r="F91" s="291">
        <f t="shared" si="22"/>
        <v>0.29683481604754031</v>
      </c>
      <c r="G91" s="291">
        <f t="shared" si="22"/>
        <v>0.28578532626620651</v>
      </c>
      <c r="H91" s="291">
        <f t="shared" si="22"/>
        <v>0.27426533294205502</v>
      </c>
      <c r="I91" s="291">
        <f t="shared" si="22"/>
        <v>0.27272114290340682</v>
      </c>
      <c r="J91" s="291">
        <f t="shared" si="22"/>
        <v>0.28228905852562403</v>
      </c>
      <c r="K91" s="291">
        <f t="shared" si="22"/>
        <v>0.25550522706238299</v>
      </c>
      <c r="L91" s="291">
        <f t="shared" si="22"/>
        <v>0.25610847570592266</v>
      </c>
      <c r="M91" s="291">
        <f t="shared" si="22"/>
        <v>0.3818987291206748</v>
      </c>
      <c r="N91" s="291">
        <f t="shared" si="22"/>
        <v>0.34951387739575518</v>
      </c>
      <c r="O91" s="291">
        <f t="shared" si="22"/>
        <v>0.28694386884755907</v>
      </c>
      <c r="P91" s="291">
        <f t="shared" si="22"/>
        <v>0.26501670874026395</v>
      </c>
      <c r="Q91" s="291">
        <f t="shared" si="22"/>
        <v>0.229234998172544</v>
      </c>
      <c r="R91" s="291">
        <f t="shared" si="22"/>
        <v>0.25770128839073758</v>
      </c>
      <c r="S91" s="291">
        <f t="shared" si="22"/>
        <v>0.31688293583821375</v>
      </c>
      <c r="T91" s="291">
        <f t="shared" si="22"/>
        <v>0.36493776623991914</v>
      </c>
      <c r="U91" s="291">
        <f t="shared" si="22"/>
        <v>0.37646410272411984</v>
      </c>
      <c r="V91" s="291">
        <f t="shared" si="22"/>
        <v>0.30831447214689073</v>
      </c>
      <c r="W91" s="291">
        <f t="shared" si="22"/>
        <v>0.33404397576246575</v>
      </c>
      <c r="X91" s="291">
        <f t="shared" si="22"/>
        <v>0.32463995306387944</v>
      </c>
      <c r="Y91" s="291">
        <f t="shared" si="22"/>
        <v>0.35658379589130679</v>
      </c>
      <c r="DA91" s="94"/>
    </row>
    <row r="92" spans="1:105" ht="12" customHeight="1" x14ac:dyDescent="0.25">
      <c r="A92" s="107" t="s">
        <v>49</v>
      </c>
      <c r="B92" s="291">
        <f t="shared" ref="B92:Y92" si="23">IF(B$54=0,"",B$54/B$11)</f>
        <v>0.25247506885995802</v>
      </c>
      <c r="C92" s="291">
        <f t="shared" si="23"/>
        <v>0.34139979876419002</v>
      </c>
      <c r="D92" s="291">
        <f t="shared" si="23"/>
        <v>0.38928408766451689</v>
      </c>
      <c r="E92" s="291">
        <f t="shared" si="23"/>
        <v>0.43847254754088255</v>
      </c>
      <c r="F92" s="291">
        <f t="shared" si="23"/>
        <v>0.4386042557958294</v>
      </c>
      <c r="G92" s="291">
        <f t="shared" si="23"/>
        <v>0.41899711071539919</v>
      </c>
      <c r="H92" s="291">
        <f t="shared" si="23"/>
        <v>0.3907525390363793</v>
      </c>
      <c r="I92" s="291">
        <f t="shared" si="23"/>
        <v>0.41545512029265402</v>
      </c>
      <c r="J92" s="291">
        <f t="shared" si="23"/>
        <v>0.46361951869860668</v>
      </c>
      <c r="K92" s="291">
        <f t="shared" si="23"/>
        <v>0.40560850150277228</v>
      </c>
      <c r="L92" s="291">
        <f t="shared" si="23"/>
        <v>0.40184730759909221</v>
      </c>
      <c r="M92" s="291">
        <f t="shared" si="23"/>
        <v>0.67292929292781911</v>
      </c>
      <c r="N92" s="291">
        <f t="shared" si="23"/>
        <v>0.6601566061702987</v>
      </c>
      <c r="O92" s="291">
        <f t="shared" si="23"/>
        <v>0.62605615139233439</v>
      </c>
      <c r="P92" s="291">
        <f t="shared" si="23"/>
        <v>0.42646645569419572</v>
      </c>
      <c r="Q92" s="291">
        <f t="shared" si="23"/>
        <v>0.38278935009469506</v>
      </c>
      <c r="R92" s="291">
        <f t="shared" si="23"/>
        <v>0.38800707690556674</v>
      </c>
      <c r="S92" s="291">
        <f t="shared" si="23"/>
        <v>0.46348532391494612</v>
      </c>
      <c r="T92" s="291">
        <f t="shared" si="23"/>
        <v>0.55626037655336202</v>
      </c>
      <c r="U92" s="291">
        <f t="shared" si="23"/>
        <v>0.56404718884535499</v>
      </c>
      <c r="V92" s="291">
        <f t="shared" si="23"/>
        <v>0.45265970448642678</v>
      </c>
      <c r="W92" s="291">
        <f t="shared" si="23"/>
        <v>0.52648865328761596</v>
      </c>
      <c r="X92" s="291">
        <f t="shared" si="23"/>
        <v>0.49115230096781648</v>
      </c>
      <c r="Y92" s="291">
        <f t="shared" si="23"/>
        <v>0.54817506703789076</v>
      </c>
      <c r="DA92" s="94"/>
    </row>
    <row r="93" spans="1:105" ht="12" customHeight="1" x14ac:dyDescent="0.25">
      <c r="A93" s="49" t="s">
        <v>50</v>
      </c>
      <c r="B93" s="253">
        <f t="shared" ref="B93:Y93" si="24">IF(B$55=0,"",B$55/B$12)</f>
        <v>0.10903133292527033</v>
      </c>
      <c r="C93" s="253">
        <f t="shared" si="24"/>
        <v>0.13502025172100157</v>
      </c>
      <c r="D93" s="253">
        <f t="shared" si="24"/>
        <v>0.1501898983271108</v>
      </c>
      <c r="E93" s="253">
        <f t="shared" si="24"/>
        <v>0.15741117851747172</v>
      </c>
      <c r="F93" s="253">
        <f t="shared" si="24"/>
        <v>0.17699368304827612</v>
      </c>
      <c r="G93" s="253">
        <f t="shared" si="24"/>
        <v>0.17812988227075546</v>
      </c>
      <c r="H93" s="253">
        <f t="shared" si="24"/>
        <v>0.19098356312645609</v>
      </c>
      <c r="I93" s="253">
        <f t="shared" si="24"/>
        <v>0.19355757186035838</v>
      </c>
      <c r="J93" s="253">
        <f t="shared" si="24"/>
        <v>0.19022429834733787</v>
      </c>
      <c r="K93" s="253">
        <f t="shared" si="24"/>
        <v>0.20446240923970405</v>
      </c>
      <c r="L93" s="253">
        <f t="shared" si="24"/>
        <v>0.21402276798402475</v>
      </c>
      <c r="M93" s="253">
        <f t="shared" si="24"/>
        <v>0.20197523753588972</v>
      </c>
      <c r="N93" s="253">
        <f t="shared" si="24"/>
        <v>0.19591503565683108</v>
      </c>
      <c r="O93" s="253">
        <f t="shared" si="24"/>
        <v>0.1897775304913715</v>
      </c>
      <c r="P93" s="253">
        <f t="shared" si="24"/>
        <v>0.13751707205257968</v>
      </c>
      <c r="Q93" s="253">
        <f t="shared" si="24"/>
        <v>0.13220609878228681</v>
      </c>
      <c r="R93" s="253">
        <f t="shared" si="24"/>
        <v>0.12319662991116026</v>
      </c>
      <c r="S93" s="253">
        <f t="shared" si="24"/>
        <v>0.18907342903684463</v>
      </c>
      <c r="T93" s="253">
        <f t="shared" si="24"/>
        <v>0.16901965525881735</v>
      </c>
      <c r="U93" s="253">
        <f t="shared" si="24"/>
        <v>0.19305233020592755</v>
      </c>
      <c r="V93" s="253">
        <f t="shared" si="24"/>
        <v>0.1821091652103915</v>
      </c>
      <c r="W93" s="253">
        <f t="shared" si="24"/>
        <v>0.19203843198193868</v>
      </c>
      <c r="X93" s="253">
        <f t="shared" si="24"/>
        <v>0.23465561241526919</v>
      </c>
      <c r="Y93" s="253">
        <f t="shared" si="24"/>
        <v>0.23286896762238823</v>
      </c>
      <c r="DA93" s="84"/>
    </row>
    <row r="94" spans="1:105" ht="12" customHeight="1" x14ac:dyDescent="0.25">
      <c r="A94" s="115" t="s">
        <v>149</v>
      </c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DA94" s="118"/>
    </row>
    <row r="95" spans="1:105" ht="12" customHeight="1" x14ac:dyDescent="0.25">
      <c r="A95" s="50" t="s">
        <v>48</v>
      </c>
      <c r="B95" s="252">
        <f t="shared" ref="B95:Y95" si="25">IF(SUM(B96,B97)=0,"",SUM(B96,B97))</f>
        <v>1.8432347508166538</v>
      </c>
      <c r="C95" s="252">
        <f t="shared" si="25"/>
        <v>1.8323339010248818</v>
      </c>
      <c r="D95" s="252">
        <f t="shared" si="25"/>
        <v>1.8723968788784244</v>
      </c>
      <c r="E95" s="252">
        <f t="shared" si="25"/>
        <v>1.6454248260231683</v>
      </c>
      <c r="F95" s="252">
        <f t="shared" si="25"/>
        <v>1.7962623423417468</v>
      </c>
      <c r="G95" s="252">
        <f t="shared" si="25"/>
        <v>1.7342228123163559</v>
      </c>
      <c r="H95" s="252">
        <f t="shared" si="25"/>
        <v>1.7515042520656177</v>
      </c>
      <c r="I95" s="252">
        <f t="shared" si="25"/>
        <v>1.8182209804246068</v>
      </c>
      <c r="J95" s="252">
        <f t="shared" si="25"/>
        <v>1.6355294989496183</v>
      </c>
      <c r="K95" s="252">
        <f t="shared" si="25"/>
        <v>1.5181443446858462</v>
      </c>
      <c r="L95" s="252">
        <f t="shared" si="25"/>
        <v>1.5448528794099339</v>
      </c>
      <c r="M95" s="252">
        <f t="shared" si="25"/>
        <v>1.422804556801077</v>
      </c>
      <c r="N95" s="252">
        <f t="shared" si="25"/>
        <v>1.4940980087231637</v>
      </c>
      <c r="O95" s="252">
        <f t="shared" si="25"/>
        <v>1.1369872081591665</v>
      </c>
      <c r="P95" s="252">
        <f t="shared" si="25"/>
        <v>1.3272146779025098</v>
      </c>
      <c r="Q95" s="252">
        <f t="shared" si="25"/>
        <v>1.1121667103252708</v>
      </c>
      <c r="R95" s="252">
        <f t="shared" si="25"/>
        <v>1.1418234626500623</v>
      </c>
      <c r="S95" s="252">
        <f t="shared" si="25"/>
        <v>1.2738033576021619</v>
      </c>
      <c r="T95" s="252">
        <f t="shared" si="25"/>
        <v>1.2494864812845372</v>
      </c>
      <c r="U95" s="252">
        <f t="shared" si="25"/>
        <v>1.3254147528375901</v>
      </c>
      <c r="V95" s="252">
        <f t="shared" si="25"/>
        <v>1.553465141243856</v>
      </c>
      <c r="W95" s="252">
        <f t="shared" si="25"/>
        <v>1.2406506970525328</v>
      </c>
      <c r="X95" s="252">
        <f t="shared" si="25"/>
        <v>1.0359276769402324</v>
      </c>
      <c r="Y95" s="252">
        <f t="shared" si="25"/>
        <v>1.2042033381943522</v>
      </c>
      <c r="DA95" s="83"/>
    </row>
    <row r="96" spans="1:105" ht="12" customHeight="1" x14ac:dyDescent="0.25">
      <c r="A96" s="99" t="s">
        <v>982</v>
      </c>
      <c r="B96" s="291">
        <f>IF(CHI_ued!B$16=0,"",CHI_ued!B$16/B$10)</f>
        <v>1.7134526615173158</v>
      </c>
      <c r="C96" s="291">
        <f>IF(CHI_ued!C$16=0,"",CHI_ued!C$16/C$10)</f>
        <v>1.6606969467189077</v>
      </c>
      <c r="D96" s="291">
        <f>IF(CHI_ued!D$16=0,"",CHI_ued!D$16/D$10)</f>
        <v>1.6791731916792163</v>
      </c>
      <c r="E96" s="291">
        <f>IF(CHI_ued!E$16=0,"",CHI_ued!E$16/E$10)</f>
        <v>1.4505317448185595</v>
      </c>
      <c r="F96" s="291">
        <f>IF(CHI_ued!F$16=0,"",CHI_ued!F$16/F$10)</f>
        <v>1.5998714352541679</v>
      </c>
      <c r="G96" s="291">
        <f>IF(CHI_ued!G$16=0,"",CHI_ued!G$16/G$10)</f>
        <v>1.5460573003573683</v>
      </c>
      <c r="H96" s="291">
        <f>IF(CHI_ued!H$16=0,"",CHI_ued!H$16/H$10)</f>
        <v>1.5727706088997777</v>
      </c>
      <c r="I96" s="291">
        <f>IF(CHI_ued!I$16=0,"",CHI_ued!I$16/I$10)</f>
        <v>1.6388189946578113</v>
      </c>
      <c r="J96" s="291">
        <f>IF(CHI_ued!J$16=0,"",CHI_ued!J$16/J$10)</f>
        <v>1.4495179788116719</v>
      </c>
      <c r="K96" s="291">
        <f>IF(CHI_ued!K$16=0,"",CHI_ued!K$16/K$10)</f>
        <v>1.3494151300179711</v>
      </c>
      <c r="L96" s="291">
        <f>IF(CHI_ued!L$16=0,"",CHI_ued!L$16/L$10)</f>
        <v>1.3762702095714741</v>
      </c>
      <c r="M96" s="291">
        <f>IF(CHI_ued!M$16=0,"",CHI_ued!M$16/M$10)</f>
        <v>1.1595297559710458</v>
      </c>
      <c r="N96" s="291">
        <f>IF(CHI_ued!N$16=0,"",CHI_ued!N$16/N$10)</f>
        <v>1.250425615665461</v>
      </c>
      <c r="O96" s="291">
        <f>IF(CHI_ued!O$16=0,"",CHI_ued!O$16/O$10)</f>
        <v>0.93563953718842274</v>
      </c>
      <c r="P96" s="291">
        <f>IF(CHI_ued!P$16=0,"",CHI_ued!P$16/P$10)</f>
        <v>1.1407126630353535</v>
      </c>
      <c r="Q96" s="291">
        <f>IF(CHI_ued!Q$16=0,"",CHI_ued!Q$16/Q$10)</f>
        <v>0.94970594453736135</v>
      </c>
      <c r="R96" s="291">
        <f>IF(CHI_ued!R$16=0,"",CHI_ued!R$16/R$10)</f>
        <v>0.9584219926638643</v>
      </c>
      <c r="S96" s="291">
        <f>IF(CHI_ued!S$16=0,"",CHI_ued!S$16/S$10)</f>
        <v>1.0489409707293653</v>
      </c>
      <c r="T96" s="291">
        <f>IF(CHI_ued!T$16=0,"",CHI_ued!T$16/T$10)</f>
        <v>0.98948724045292513</v>
      </c>
      <c r="U96" s="291">
        <f>IF(CHI_ued!U$16=0,"",CHI_ued!U$16/U$10)</f>
        <v>1.0567422723551723</v>
      </c>
      <c r="V96" s="291">
        <f>IF(CHI_ued!V$16=0,"",CHI_ued!V$16/V$10)</f>
        <v>1.3315683043508386</v>
      </c>
      <c r="W96" s="291">
        <f>IF(CHI_ued!W$16=0,"",CHI_ued!W$16/W$10)</f>
        <v>1.0010706270628857</v>
      </c>
      <c r="X96" s="291">
        <f>IF(CHI_ued!X$16=0,"",CHI_ued!X$16/X$10)</f>
        <v>0.80342871280851735</v>
      </c>
      <c r="Y96" s="291">
        <f>IF(CHI_ued!Y$16=0,"",CHI_ued!Y$16/Y$10)</f>
        <v>0.94800829208085025</v>
      </c>
      <c r="DA96" s="94"/>
    </row>
    <row r="97" spans="1:105" ht="12" customHeight="1" x14ac:dyDescent="0.25">
      <c r="A97" s="99" t="s">
        <v>983</v>
      </c>
      <c r="B97" s="291">
        <f>IF((CHI_ued!B$5-CHI_ued!B$16)=0,"",(CHI_ued!B$5-CHI_ued!B$16)/B$10)</f>
        <v>0.1297820892993379</v>
      </c>
      <c r="C97" s="291">
        <f>IF((CHI_ued!C$5-CHI_ued!C$16)=0,"",(CHI_ued!C$5-CHI_ued!C$16)/C$10)</f>
        <v>0.17163695430597406</v>
      </c>
      <c r="D97" s="291">
        <f>IF((CHI_ued!D$5-CHI_ued!D$16)=0,"",(CHI_ued!D$5-CHI_ued!D$16)/D$10)</f>
        <v>0.19322368719920824</v>
      </c>
      <c r="E97" s="291">
        <f>IF((CHI_ued!E$5-CHI_ued!E$16)=0,"",(CHI_ued!E$5-CHI_ued!E$16)/E$10)</f>
        <v>0.19489308120460885</v>
      </c>
      <c r="F97" s="291">
        <f>IF((CHI_ued!F$5-CHI_ued!F$16)=0,"",(CHI_ued!F$5-CHI_ued!F$16)/F$10)</f>
        <v>0.19639090708757898</v>
      </c>
      <c r="G97" s="291">
        <f>IF((CHI_ued!G$5-CHI_ued!G$16)=0,"",(CHI_ued!G$5-CHI_ued!G$16)/G$10)</f>
        <v>0.18816551195898767</v>
      </c>
      <c r="H97" s="291">
        <f>IF((CHI_ued!H$5-CHI_ued!H$16)=0,"",(CHI_ued!H$5-CHI_ued!H$16)/H$10)</f>
        <v>0.17873364316583987</v>
      </c>
      <c r="I97" s="291">
        <f>IF((CHI_ued!I$5-CHI_ued!I$16)=0,"",(CHI_ued!I$5-CHI_ued!I$16)/I$10)</f>
        <v>0.17940198576679539</v>
      </c>
      <c r="J97" s="291">
        <f>IF((CHI_ued!J$5-CHI_ued!J$16)=0,"",(CHI_ued!J$5-CHI_ued!J$16)/J$10)</f>
        <v>0.18601152013794647</v>
      </c>
      <c r="K97" s="291">
        <f>IF((CHI_ued!K$5-CHI_ued!K$16)=0,"",(CHI_ued!K$5-CHI_ued!K$16)/K$10)</f>
        <v>0.16872921466787522</v>
      </c>
      <c r="L97" s="291">
        <f>IF((CHI_ued!L$5-CHI_ued!L$16)=0,"",(CHI_ued!L$5-CHI_ued!L$16)/L$10)</f>
        <v>0.16858266983845971</v>
      </c>
      <c r="M97" s="291">
        <f>IF((CHI_ued!M$5-CHI_ued!M$16)=0,"",(CHI_ued!M$5-CHI_ued!M$16)/M$10)</f>
        <v>0.2632748008300313</v>
      </c>
      <c r="N97" s="291">
        <f>IF((CHI_ued!N$5-CHI_ued!N$16)=0,"",(CHI_ued!N$5-CHI_ued!N$16)/N$10)</f>
        <v>0.2436723930577028</v>
      </c>
      <c r="O97" s="291">
        <f>IF((CHI_ued!O$5-CHI_ued!O$16)=0,"",(CHI_ued!O$5-CHI_ued!O$16)/O$10)</f>
        <v>0.20134767097074371</v>
      </c>
      <c r="P97" s="291">
        <f>IF((CHI_ued!P$5-CHI_ued!P$16)=0,"",(CHI_ued!P$5-CHI_ued!P$16)/P$10)</f>
        <v>0.18650201486715623</v>
      </c>
      <c r="Q97" s="291">
        <f>IF((CHI_ued!Q$5-CHI_ued!Q$16)=0,"",(CHI_ued!Q$5-CHI_ued!Q$16)/Q$10)</f>
        <v>0.16246076578790944</v>
      </c>
      <c r="R97" s="291">
        <f>IF((CHI_ued!R$5-CHI_ued!R$16)=0,"",(CHI_ued!R$5-CHI_ued!R$16)/R$10)</f>
        <v>0.18340146998619805</v>
      </c>
      <c r="S97" s="291">
        <f>IF((CHI_ued!S$5-CHI_ued!S$16)=0,"",(CHI_ued!S$5-CHI_ued!S$16)/S$10)</f>
        <v>0.22486238687279658</v>
      </c>
      <c r="T97" s="291">
        <f>IF((CHI_ued!T$5-CHI_ued!T$16)=0,"",(CHI_ued!T$5-CHI_ued!T$16)/T$10)</f>
        <v>0.25999924083161219</v>
      </c>
      <c r="U97" s="291">
        <f>IF((CHI_ued!U$5-CHI_ued!U$16)=0,"",(CHI_ued!U$5-CHI_ued!U$16)/U$10)</f>
        <v>0.26867248048241782</v>
      </c>
      <c r="V97" s="291">
        <f>IF((CHI_ued!V$5-CHI_ued!V$16)=0,"",(CHI_ued!V$5-CHI_ued!V$16)/V$10)</f>
        <v>0.22189683689301742</v>
      </c>
      <c r="W97" s="291">
        <f>IF((CHI_ued!W$5-CHI_ued!W$16)=0,"",(CHI_ued!W$5-CHI_ued!W$16)/W$10)</f>
        <v>0.23958006998964701</v>
      </c>
      <c r="X97" s="291">
        <f>IF((CHI_ued!X$5-CHI_ued!X$16)=0,"",(CHI_ued!X$5-CHI_ued!X$16)/X$10)</f>
        <v>0.23249896413171509</v>
      </c>
      <c r="Y97" s="291">
        <f>IF((CHI_ued!Y$5-CHI_ued!Y$16)=0,"",(CHI_ued!Y$5-CHI_ued!Y$16)/Y$10)</f>
        <v>0.25619504611350191</v>
      </c>
      <c r="DA97" s="94"/>
    </row>
    <row r="98" spans="1:105" ht="12" customHeight="1" x14ac:dyDescent="0.25">
      <c r="A98" s="107" t="s">
        <v>49</v>
      </c>
      <c r="B98" s="291">
        <f>IF(CHI_ued!B$61=0,"",CHI_ued!B$61/B$11)</f>
        <v>0.11909122767118745</v>
      </c>
      <c r="C98" s="291">
        <f>IF(CHI_ued!C$61=0,"",CHI_ued!C$61/C$11)</f>
        <v>0.16176930241392368</v>
      </c>
      <c r="D98" s="291">
        <f>IF(CHI_ued!D$61=0,"",CHI_ued!D$61/D$11)</f>
        <v>0.18266212495590306</v>
      </c>
      <c r="E98" s="291">
        <f>IF(CHI_ued!E$61=0,"",CHI_ued!E$61/E$11)</f>
        <v>0.20693529476496006</v>
      </c>
      <c r="F98" s="291">
        <f>IF(CHI_ued!F$61=0,"",CHI_ued!F$61/F$11)</f>
        <v>0.20444150066212302</v>
      </c>
      <c r="G98" s="291">
        <f>IF(CHI_ued!G$61=0,"",CHI_ued!G$61/G$11)</f>
        <v>0.194636990224717</v>
      </c>
      <c r="H98" s="291">
        <f>IF(CHI_ued!H$61=0,"",CHI_ued!H$61/H$11)</f>
        <v>0.17983804359796937</v>
      </c>
      <c r="I98" s="291">
        <f>IF(CHI_ued!I$61=0,"",CHI_ued!I$61/I$11)</f>
        <v>0.19122406038070364</v>
      </c>
      <c r="J98" s="291">
        <f>IF(CHI_ued!J$61=0,"",CHI_ued!J$61/J$11)</f>
        <v>0.21333489959880261</v>
      </c>
      <c r="K98" s="291">
        <f>IF(CHI_ued!K$61=0,"",CHI_ued!K$61/K$11)</f>
        <v>0.18675994545050775</v>
      </c>
      <c r="L98" s="291">
        <f>IF(CHI_ued!L$61=0,"",CHI_ued!L$61/L$11)</f>
        <v>0.18336553690454294</v>
      </c>
      <c r="M98" s="291">
        <f>IF(CHI_ued!M$61=0,"",CHI_ued!M$61/M$11)</f>
        <v>0.32825898408887083</v>
      </c>
      <c r="N98" s="291">
        <f>IF(CHI_ued!N$61=0,"",CHI_ued!N$61/N$11)</f>
        <v>0.3227958802386392</v>
      </c>
      <c r="O98" s="291">
        <f>IF(CHI_ued!O$61=0,"",CHI_ued!O$61/O$11)</f>
        <v>0.30455527022978779</v>
      </c>
      <c r="P98" s="291">
        <f>IF(CHI_ued!P$61=0,"",CHI_ued!P$61/P$11)</f>
        <v>0.21964740642715938</v>
      </c>
      <c r="Q98" s="291">
        <f>IF(CHI_ued!Q$61=0,"",CHI_ued!Q$61/Q$11)</f>
        <v>0.20064218825798213</v>
      </c>
      <c r="R98" s="291">
        <f>IF(CHI_ued!R$61=0,"",CHI_ued!R$61/R$11)</f>
        <v>0.21068594182657982</v>
      </c>
      <c r="S98" s="291">
        <f>IF(CHI_ued!S$61=0,"",CHI_ued!S$61/S$11)</f>
        <v>0.2521411371436707</v>
      </c>
      <c r="T98" s="291">
        <f>IF(CHI_ued!T$61=0,"",CHI_ued!T$61/T$11)</f>
        <v>0.30304812210039761</v>
      </c>
      <c r="U98" s="291">
        <f>IF(CHI_ued!U$61=0,"",CHI_ued!U$61/U$11)</f>
        <v>0.30826788336605165</v>
      </c>
      <c r="V98" s="291">
        <f>IF(CHI_ued!V$61=0,"",CHI_ued!V$61/V$11)</f>
        <v>0.24749376085160335</v>
      </c>
      <c r="W98" s="291">
        <f>IF(CHI_ued!W$61=0,"",CHI_ued!W$61/W$11)</f>
        <v>0.28720870899356088</v>
      </c>
      <c r="X98" s="291">
        <f>IF(CHI_ued!X$61=0,"",CHI_ued!X$61/X$11)</f>
        <v>0.26905563249641296</v>
      </c>
      <c r="Y98" s="291">
        <f>IF(CHI_ued!Y$61=0,"",CHI_ued!Y$61/Y$11)</f>
        <v>0.29967516925365667</v>
      </c>
      <c r="DA98" s="94"/>
    </row>
    <row r="99" spans="1:105" ht="12" customHeight="1" x14ac:dyDescent="0.25">
      <c r="A99" s="49" t="s">
        <v>50</v>
      </c>
      <c r="B99" s="253">
        <f>IF(CHI_ued!B$110=0,"",CHI_ued!B$110/B$12)</f>
        <v>8.4087790635434881E-2</v>
      </c>
      <c r="C99" s="253">
        <f>IF(CHI_ued!C$110=0,"",CHI_ued!C$110/C$12)</f>
        <v>0.104230166639957</v>
      </c>
      <c r="D99" s="253">
        <f>IF(CHI_ued!D$110=0,"",CHI_ued!D$110/D$12)</f>
        <v>0.1151832599118378</v>
      </c>
      <c r="E99" s="253">
        <f>IF(CHI_ued!E$110=0,"",CHI_ued!E$110/E$12)</f>
        <v>0.12092061550974076</v>
      </c>
      <c r="F99" s="253">
        <f>IF(CHI_ued!F$110=0,"",CHI_ued!F$110/F$12)</f>
        <v>0.13516751089236564</v>
      </c>
      <c r="G99" s="253">
        <f>IF(CHI_ued!G$110=0,"",CHI_ued!G$110/G$12)</f>
        <v>0.1360622860475989</v>
      </c>
      <c r="H99" s="253">
        <f>IF(CHI_ued!H$110=0,"",CHI_ued!H$110/H$12)</f>
        <v>0.14593676032654629</v>
      </c>
      <c r="I99" s="253">
        <f>IF(CHI_ued!I$110=0,"",CHI_ued!I$110/I$12)</f>
        <v>0.14751620592315554</v>
      </c>
      <c r="J99" s="253">
        <f>IF(CHI_ued!J$110=0,"",CHI_ued!J$110/J$12)</f>
        <v>0.14544510247360934</v>
      </c>
      <c r="K99" s="253">
        <f>IF(CHI_ued!K$110=0,"",CHI_ued!K$110/K$12)</f>
        <v>0.15719446203082932</v>
      </c>
      <c r="L99" s="253">
        <f>IF(CHI_ued!L$110=0,"",CHI_ued!L$110/L$12)</f>
        <v>0.16472805643967192</v>
      </c>
      <c r="M99" s="253">
        <f>IF(CHI_ued!M$110=0,"",CHI_ued!M$110/M$12)</f>
        <v>0.15843498197965911</v>
      </c>
      <c r="N99" s="253">
        <f>IF(CHI_ued!N$110=0,"",CHI_ued!N$110/N$12)</f>
        <v>0.15401407732751782</v>
      </c>
      <c r="O99" s="253">
        <f>IF(CHI_ued!O$110=0,"",CHI_ued!O$110/O$12)</f>
        <v>0.14981928075575729</v>
      </c>
      <c r="P99" s="253">
        <f>IF(CHI_ued!P$110=0,"",CHI_ued!P$110/P$12)</f>
        <v>0.10930734791496136</v>
      </c>
      <c r="Q99" s="253">
        <f>IF(CHI_ued!Q$110=0,"",CHI_ued!Q$110/Q$12)</f>
        <v>0.10559993104781361</v>
      </c>
      <c r="R99" s="253">
        <f>IF(CHI_ued!R$110=0,"",CHI_ued!R$110/R$12)</f>
        <v>9.8272573121838666E-2</v>
      </c>
      <c r="S99" s="253">
        <f>IF(CHI_ued!S$110=0,"",CHI_ued!S$110/S$12)</f>
        <v>0.15022622784753373</v>
      </c>
      <c r="T99" s="253">
        <f>IF(CHI_ued!T$110=0,"",CHI_ued!T$110/T$12)</f>
        <v>0.13312049999579431</v>
      </c>
      <c r="U99" s="253">
        <f>IF(CHI_ued!U$110=0,"",CHI_ued!U$110/U$12)</f>
        <v>0.15343232253601025</v>
      </c>
      <c r="V99" s="253">
        <f>IF(CHI_ued!V$110=0,"",CHI_ued!V$110/V$12)</f>
        <v>0.14484767766192561</v>
      </c>
      <c r="W99" s="253">
        <f>IF(CHI_ued!W$110=0,"",CHI_ued!W$110/W$12)</f>
        <v>0.15482371576366785</v>
      </c>
      <c r="X99" s="253">
        <f>IF(CHI_ued!X$110=0,"",CHI_ued!X$110/X$12)</f>
        <v>0.18780612816021197</v>
      </c>
      <c r="Y99" s="253">
        <f>IF(CHI_ued!Y$110=0,"",CHI_ued!Y$110/Y$12)</f>
        <v>0.18675211723216006</v>
      </c>
      <c r="DA99" s="84"/>
    </row>
    <row r="100" spans="1:105" ht="12" customHeight="1" x14ac:dyDescent="0.25">
      <c r="A100" s="110" t="s">
        <v>984</v>
      </c>
      <c r="B100" s="313">
        <f t="shared" ref="B100:Y100" si="26">IF(B$52=0,"",B$79/B$52)</f>
        <v>3.25329114715518</v>
      </c>
      <c r="C100" s="313">
        <f t="shared" si="26"/>
        <v>3.1452331928175408</v>
      </c>
      <c r="D100" s="313">
        <f t="shared" si="26"/>
        <v>3.2018253105803094</v>
      </c>
      <c r="E100" s="313">
        <f t="shared" si="26"/>
        <v>3.1525890523130253</v>
      </c>
      <c r="F100" s="313">
        <f t="shared" si="26"/>
        <v>3.326441701831909</v>
      </c>
      <c r="G100" s="313">
        <f t="shared" si="26"/>
        <v>3.333823605655744</v>
      </c>
      <c r="H100" s="313">
        <f t="shared" si="26"/>
        <v>3.3196642888083612</v>
      </c>
      <c r="I100" s="313">
        <f t="shared" si="26"/>
        <v>3.3518940630656293</v>
      </c>
      <c r="J100" s="313">
        <f t="shared" si="26"/>
        <v>2.9215337469504221</v>
      </c>
      <c r="K100" s="313">
        <f t="shared" si="26"/>
        <v>2.9588148688685201</v>
      </c>
      <c r="L100" s="313">
        <f t="shared" si="26"/>
        <v>2.9537718146130882</v>
      </c>
      <c r="M100" s="313">
        <f t="shared" si="26"/>
        <v>2.7292432839113672</v>
      </c>
      <c r="N100" s="313">
        <f t="shared" si="26"/>
        <v>2.7151224000983882</v>
      </c>
      <c r="O100" s="313">
        <f t="shared" si="26"/>
        <v>2.7409229517193117</v>
      </c>
      <c r="P100" s="313">
        <f t="shared" si="26"/>
        <v>2.8071169365727204</v>
      </c>
      <c r="Q100" s="313">
        <f t="shared" si="26"/>
        <v>2.7711915517974592</v>
      </c>
      <c r="R100" s="313">
        <f t="shared" si="26"/>
        <v>2.6604254397392317</v>
      </c>
      <c r="S100" s="313">
        <f t="shared" si="26"/>
        <v>2.7108298942555122</v>
      </c>
      <c r="T100" s="313">
        <f t="shared" si="26"/>
        <v>2.6698099344146438</v>
      </c>
      <c r="U100" s="313">
        <f t="shared" si="26"/>
        <v>2.5876679543636874</v>
      </c>
      <c r="V100" s="313">
        <f t="shared" si="26"/>
        <v>2.543734101768524</v>
      </c>
      <c r="W100" s="313">
        <f t="shared" si="26"/>
        <v>2.5341754369481917</v>
      </c>
      <c r="X100" s="313">
        <f t="shared" si="26"/>
        <v>2.2629135998680354</v>
      </c>
      <c r="Y100" s="313">
        <f t="shared" si="26"/>
        <v>2.3792079873917737</v>
      </c>
      <c r="DA100" s="118"/>
    </row>
    <row r="101" spans="1:105" ht="12" customHeight="1" x14ac:dyDescent="0.25">
      <c r="A101" s="50" t="s">
        <v>985</v>
      </c>
      <c r="B101" s="255">
        <f t="shared" ref="B101:Y101" si="27">IF(B$53=0,"",B$80/B$53)</f>
        <v>8.2441635039363987</v>
      </c>
      <c r="C101" s="255">
        <f t="shared" si="27"/>
        <v>6.3005297448023603</v>
      </c>
      <c r="D101" s="255">
        <f t="shared" si="27"/>
        <v>5.8026875630914416</v>
      </c>
      <c r="E101" s="255">
        <f t="shared" si="27"/>
        <v>5.1350719966229583</v>
      </c>
      <c r="F101" s="255">
        <f t="shared" si="27"/>
        <v>5.5526332869541433</v>
      </c>
      <c r="G101" s="255">
        <f t="shared" si="27"/>
        <v>5.6673873211007697</v>
      </c>
      <c r="H101" s="255">
        <f t="shared" si="27"/>
        <v>5.2665910525955999</v>
      </c>
      <c r="I101" s="255">
        <f t="shared" si="27"/>
        <v>5.4867290941657014</v>
      </c>
      <c r="J101" s="255">
        <f t="shared" si="27"/>
        <v>4.9945280917334305</v>
      </c>
      <c r="K101" s="255">
        <f t="shared" si="27"/>
        <v>5.0339602370322414</v>
      </c>
      <c r="L101" s="255">
        <f t="shared" si="27"/>
        <v>5.0225626508541295</v>
      </c>
      <c r="M101" s="255">
        <f t="shared" si="27"/>
        <v>3.8994220612030452</v>
      </c>
      <c r="N101" s="255">
        <f t="shared" si="27"/>
        <v>4.1109333795294773</v>
      </c>
      <c r="O101" s="255">
        <f t="shared" si="27"/>
        <v>4.0202704910130747</v>
      </c>
      <c r="P101" s="255">
        <f t="shared" si="27"/>
        <v>4.6124420016061363</v>
      </c>
      <c r="Q101" s="255">
        <f t="shared" si="27"/>
        <v>4.4981611346999113</v>
      </c>
      <c r="R101" s="255">
        <f t="shared" si="27"/>
        <v>4.24561257512923</v>
      </c>
      <c r="S101" s="255">
        <f t="shared" si="27"/>
        <v>3.8091308311551573</v>
      </c>
      <c r="T101" s="255">
        <f t="shared" si="27"/>
        <v>3.5521732575598461</v>
      </c>
      <c r="U101" s="255">
        <f t="shared" si="27"/>
        <v>3.5055058687185228</v>
      </c>
      <c r="V101" s="255">
        <f t="shared" si="27"/>
        <v>4.4973905097237248</v>
      </c>
      <c r="W101" s="255">
        <f t="shared" si="27"/>
        <v>3.451147488829251</v>
      </c>
      <c r="X101" s="255">
        <f t="shared" si="27"/>
        <v>3.149207823323152</v>
      </c>
      <c r="Y101" s="255">
        <f t="shared" si="27"/>
        <v>3.3303826865878898</v>
      </c>
      <c r="DA101" s="83"/>
    </row>
    <row r="102" spans="1:105" ht="12" customHeight="1" x14ac:dyDescent="0.25">
      <c r="A102" s="107" t="s">
        <v>986</v>
      </c>
      <c r="B102" s="293">
        <f t="shared" ref="B102:Y102" si="28">IF(B$54=0,"",B$81/B$54)</f>
        <v>1.5804012493580146</v>
      </c>
      <c r="C102" s="293">
        <f t="shared" si="28"/>
        <v>1.6991508421406789</v>
      </c>
      <c r="D102" s="293">
        <f t="shared" si="28"/>
        <v>1.7439330107462057</v>
      </c>
      <c r="E102" s="293">
        <f t="shared" si="28"/>
        <v>1.8124467863747706</v>
      </c>
      <c r="F102" s="293">
        <f t="shared" si="28"/>
        <v>1.7164730478955661</v>
      </c>
      <c r="G102" s="293">
        <f t="shared" si="28"/>
        <v>1.6223352077189215</v>
      </c>
      <c r="H102" s="293">
        <f t="shared" si="28"/>
        <v>1.501667750483429</v>
      </c>
      <c r="I102" s="293">
        <f t="shared" si="28"/>
        <v>1.5405094965038482</v>
      </c>
      <c r="J102" s="293">
        <f t="shared" si="28"/>
        <v>1.4071820798446144</v>
      </c>
      <c r="K102" s="293">
        <f t="shared" si="28"/>
        <v>1.2426517199441289</v>
      </c>
      <c r="L102" s="293">
        <f t="shared" si="28"/>
        <v>1.1436692671821489</v>
      </c>
      <c r="M102" s="293">
        <f t="shared" si="28"/>
        <v>1.7621889104695301</v>
      </c>
      <c r="N102" s="293">
        <f t="shared" si="28"/>
        <v>1.7417670954568256</v>
      </c>
      <c r="O102" s="293">
        <f t="shared" si="28"/>
        <v>1.7839471712337345</v>
      </c>
      <c r="P102" s="293">
        <f t="shared" si="28"/>
        <v>1.7244212663489469</v>
      </c>
      <c r="Q102" s="293">
        <f t="shared" si="28"/>
        <v>1.6300169011301404</v>
      </c>
      <c r="R102" s="293">
        <f t="shared" si="28"/>
        <v>1.5483866463756351</v>
      </c>
      <c r="S102" s="293">
        <f t="shared" si="28"/>
        <v>1.4656994412559017</v>
      </c>
      <c r="T102" s="293">
        <f t="shared" si="28"/>
        <v>1.5216308451861522</v>
      </c>
      <c r="U102" s="293">
        <f t="shared" si="28"/>
        <v>1.4611541868269762</v>
      </c>
      <c r="V102" s="293">
        <f t="shared" si="28"/>
        <v>1.4315645341788186</v>
      </c>
      <c r="W102" s="293">
        <f t="shared" si="28"/>
        <v>1.3596725873328972</v>
      </c>
      <c r="X102" s="293">
        <f t="shared" si="28"/>
        <v>1.2384791331406404</v>
      </c>
      <c r="Y102" s="293">
        <f t="shared" si="28"/>
        <v>1.28545233593508</v>
      </c>
      <c r="DA102" s="94"/>
    </row>
    <row r="103" spans="1:105" ht="12" customHeight="1" x14ac:dyDescent="0.25">
      <c r="A103" s="49" t="s">
        <v>50</v>
      </c>
      <c r="B103" s="256">
        <f t="shared" ref="B103:Y103" si="29">IF(B$55=0,"",B$82/B$55)</f>
        <v>1.3455026999458275</v>
      </c>
      <c r="C103" s="256">
        <f t="shared" si="29"/>
        <v>1.4826329285173734</v>
      </c>
      <c r="D103" s="256">
        <f t="shared" si="29"/>
        <v>1.5005837216927089</v>
      </c>
      <c r="E103" s="256">
        <f t="shared" si="29"/>
        <v>1.5941894533686567</v>
      </c>
      <c r="F103" s="256">
        <f t="shared" si="29"/>
        <v>1.4582830835999432</v>
      </c>
      <c r="G103" s="256">
        <f t="shared" si="29"/>
        <v>1.3515948211203026</v>
      </c>
      <c r="H103" s="256">
        <f t="shared" si="29"/>
        <v>1.1964387026339225</v>
      </c>
      <c r="I103" s="256">
        <f t="shared" si="29"/>
        <v>1.2486640447864554</v>
      </c>
      <c r="J103" s="256">
        <f t="shared" si="29"/>
        <v>1.1133687018034752</v>
      </c>
      <c r="K103" s="256">
        <f t="shared" si="29"/>
        <v>0.95478299494195673</v>
      </c>
      <c r="L103" s="256">
        <f t="shared" si="29"/>
        <v>0.84383855415041831</v>
      </c>
      <c r="M103" s="256">
        <f t="shared" si="29"/>
        <v>1.6489975227275333</v>
      </c>
      <c r="N103" s="256">
        <f t="shared" si="29"/>
        <v>1.6317351220213234</v>
      </c>
      <c r="O103" s="256">
        <f t="shared" si="29"/>
        <v>1.6716727721294975</v>
      </c>
      <c r="P103" s="256">
        <f t="shared" si="29"/>
        <v>1.6001458252696328</v>
      </c>
      <c r="Q103" s="256">
        <f t="shared" si="29"/>
        <v>1.5448448470011436</v>
      </c>
      <c r="R103" s="256">
        <f t="shared" si="29"/>
        <v>1.4223939844941298</v>
      </c>
      <c r="S103" s="256">
        <f t="shared" si="29"/>
        <v>1.3232043217477778</v>
      </c>
      <c r="T103" s="256">
        <f t="shared" si="29"/>
        <v>1.2901129792521948</v>
      </c>
      <c r="U103" s="256">
        <f t="shared" si="29"/>
        <v>1.2995819923712022</v>
      </c>
      <c r="V103" s="256">
        <f t="shared" si="29"/>
        <v>1.2696420921181801</v>
      </c>
      <c r="W103" s="256">
        <f t="shared" si="29"/>
        <v>1.3069358229807291</v>
      </c>
      <c r="X103" s="256">
        <f t="shared" si="29"/>
        <v>1.1751798275682994</v>
      </c>
      <c r="Y103" s="256">
        <f t="shared" si="29"/>
        <v>1.2075358824522673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FR: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13793.947743203766</v>
      </c>
      <c r="C5" s="223">
        <f t="shared" si="0"/>
        <v>14460.935398623777</v>
      </c>
      <c r="D5" s="223">
        <f t="shared" si="0"/>
        <v>13980.837780987551</v>
      </c>
      <c r="E5" s="223">
        <f t="shared" si="0"/>
        <v>14569.927475159613</v>
      </c>
      <c r="F5" s="223">
        <f t="shared" si="0"/>
        <v>14193.657027306102</v>
      </c>
      <c r="G5" s="223">
        <f t="shared" si="0"/>
        <v>13853.20111621851</v>
      </c>
      <c r="H5" s="223">
        <f t="shared" si="0"/>
        <v>14366.974226033208</v>
      </c>
      <c r="I5" s="223">
        <f t="shared" si="0"/>
        <v>14950.955151648743</v>
      </c>
      <c r="J5" s="223">
        <f t="shared" si="0"/>
        <v>13886.060614655906</v>
      </c>
      <c r="K5" s="223">
        <f t="shared" si="0"/>
        <v>11906.004073984663</v>
      </c>
      <c r="L5" s="223">
        <f t="shared" si="0"/>
        <v>11654.357536666615</v>
      </c>
      <c r="M5" s="223">
        <f t="shared" si="0"/>
        <v>13140.422216821662</v>
      </c>
      <c r="N5" s="223">
        <f t="shared" si="0"/>
        <v>13117.249863733667</v>
      </c>
      <c r="O5" s="223">
        <f t="shared" si="0"/>
        <v>13098.125329118424</v>
      </c>
      <c r="P5" s="223">
        <f t="shared" si="0"/>
        <v>13380.158720639407</v>
      </c>
      <c r="Q5" s="223">
        <f t="shared" si="0"/>
        <v>12944.819814068132</v>
      </c>
      <c r="R5" s="223">
        <f t="shared" si="0"/>
        <v>12446.406146304591</v>
      </c>
      <c r="S5" s="223">
        <f t="shared" si="0"/>
        <v>13665.21918260782</v>
      </c>
      <c r="T5" s="223">
        <f t="shared" si="0"/>
        <v>12949.484031335234</v>
      </c>
      <c r="U5" s="223">
        <f t="shared" si="0"/>
        <v>13289.847529917093</v>
      </c>
      <c r="V5" s="223">
        <f t="shared" si="0"/>
        <v>11396.813854987464</v>
      </c>
      <c r="W5" s="223">
        <f t="shared" si="0"/>
        <v>12864.251840148359</v>
      </c>
      <c r="X5" s="223">
        <f t="shared" si="0"/>
        <v>10257.230732798937</v>
      </c>
      <c r="Y5" s="223">
        <f t="shared" si="0"/>
        <v>10301.537321553029</v>
      </c>
      <c r="DA5" s="89"/>
    </row>
    <row r="6" spans="1:105" ht="12" customHeight="1" x14ac:dyDescent="0.25">
      <c r="A6" s="55" t="s">
        <v>91</v>
      </c>
      <c r="B6" s="259">
        <v>8.9667657448513314</v>
      </c>
      <c r="C6" s="259">
        <v>12.16849476928922</v>
      </c>
      <c r="D6" s="259">
        <v>13.59861725156161</v>
      </c>
      <c r="E6" s="259">
        <v>15.34407574668729</v>
      </c>
      <c r="F6" s="259">
        <v>16.126014836806121</v>
      </c>
      <c r="G6" s="259">
        <v>17.202622239241411</v>
      </c>
      <c r="H6" s="259">
        <v>19.54947004452092</v>
      </c>
      <c r="I6" s="259">
        <v>18.37617809202597</v>
      </c>
      <c r="J6" s="259">
        <v>21.942446697371551</v>
      </c>
      <c r="K6" s="259">
        <v>19.76974547926617</v>
      </c>
      <c r="L6" s="259">
        <v>20.001072352576099</v>
      </c>
      <c r="M6" s="259">
        <v>15.709236703324001</v>
      </c>
      <c r="N6" s="259">
        <v>13.802812063819969</v>
      </c>
      <c r="O6" s="259">
        <v>14.381354648747481</v>
      </c>
      <c r="P6" s="259">
        <v>12.794761236944719</v>
      </c>
      <c r="Q6" s="259">
        <v>13.090521529936719</v>
      </c>
      <c r="R6" s="259">
        <v>13.807523814724551</v>
      </c>
      <c r="S6" s="259">
        <v>18.569339906795278</v>
      </c>
      <c r="T6" s="259">
        <v>19.63209089057522</v>
      </c>
      <c r="U6" s="259">
        <v>19.736864772652709</v>
      </c>
      <c r="V6" s="259">
        <v>11.4025548849073</v>
      </c>
      <c r="W6" s="259">
        <v>19.52384265945593</v>
      </c>
      <c r="X6" s="259">
        <v>17.740306650776098</v>
      </c>
      <c r="Y6" s="259">
        <v>17.41617720563076</v>
      </c>
      <c r="DA6" s="67" t="s">
        <v>987</v>
      </c>
    </row>
    <row r="7" spans="1:105" ht="12" customHeight="1" x14ac:dyDescent="0.25">
      <c r="A7" s="173" t="s">
        <v>92</v>
      </c>
      <c r="B7" s="224">
        <v>70.947735244409827</v>
      </c>
      <c r="C7" s="224">
        <v>96.280773891102811</v>
      </c>
      <c r="D7" s="224">
        <v>107.5963311529395</v>
      </c>
      <c r="E7" s="224">
        <v>121.4069213608289</v>
      </c>
      <c r="F7" s="224">
        <v>127.5938575562859</v>
      </c>
      <c r="G7" s="224">
        <v>136.11229766318959</v>
      </c>
      <c r="H7" s="224">
        <v>154.68126015041639</v>
      </c>
      <c r="I7" s="224">
        <v>145.39782293585489</v>
      </c>
      <c r="J7" s="224">
        <v>173.61520789071349</v>
      </c>
      <c r="K7" s="224">
        <v>156.4241453411137</v>
      </c>
      <c r="L7" s="224">
        <v>158.25447282256201</v>
      </c>
      <c r="M7" s="224">
        <v>124.2961841798038</v>
      </c>
      <c r="N7" s="224">
        <v>109.2119816439435</v>
      </c>
      <c r="O7" s="224">
        <v>113.789583792926</v>
      </c>
      <c r="P7" s="224">
        <v>101.23598168887401</v>
      </c>
      <c r="Q7" s="224">
        <v>103.57612567836701</v>
      </c>
      <c r="R7" s="224">
        <v>109.24926242781009</v>
      </c>
      <c r="S7" s="224">
        <v>146.92617704741971</v>
      </c>
      <c r="T7" s="224">
        <v>155.33498102127729</v>
      </c>
      <c r="U7" s="224">
        <v>156.1639833458257</v>
      </c>
      <c r="V7" s="224">
        <v>90.220428201636736</v>
      </c>
      <c r="W7" s="224">
        <v>154.4784886068818</v>
      </c>
      <c r="X7" s="224">
        <v>140.36661771125301</v>
      </c>
      <c r="Y7" s="224">
        <v>137.80200849613061</v>
      </c>
      <c r="DA7" s="177" t="s">
        <v>988</v>
      </c>
    </row>
    <row r="8" spans="1:105" ht="12" customHeight="1" x14ac:dyDescent="0.25">
      <c r="A8" s="173" t="s">
        <v>93</v>
      </c>
      <c r="B8" s="224">
        <v>78.300161042496654</v>
      </c>
      <c r="C8" s="224">
        <v>106.25850247367219</v>
      </c>
      <c r="D8" s="224">
        <v>118.74670879675151</v>
      </c>
      <c r="E8" s="224">
        <v>133.98851226862311</v>
      </c>
      <c r="F8" s="224">
        <v>140.81661042841759</v>
      </c>
      <c r="G8" s="224">
        <v>150.21782993040259</v>
      </c>
      <c r="H8" s="224">
        <v>170.71112331225871</v>
      </c>
      <c r="I8" s="224">
        <v>160.46562884476131</v>
      </c>
      <c r="J8" s="224">
        <v>191.60722594510889</v>
      </c>
      <c r="K8" s="224">
        <v>172.63462644650329</v>
      </c>
      <c r="L8" s="224">
        <v>174.6546336541216</v>
      </c>
      <c r="M8" s="224">
        <v>137.17719395438081</v>
      </c>
      <c r="N8" s="224">
        <v>120.52979169852711</v>
      </c>
      <c r="O8" s="224">
        <v>125.581777984193</v>
      </c>
      <c r="P8" s="224">
        <v>111.7272262775809</v>
      </c>
      <c r="Q8" s="224">
        <v>114.30988308274461</v>
      </c>
      <c r="R8" s="224">
        <v>120.5709359488754</v>
      </c>
      <c r="S8" s="224">
        <v>162.15236870549441</v>
      </c>
      <c r="T8" s="224">
        <v>171.43259030889951</v>
      </c>
      <c r="U8" s="224">
        <v>172.34750345296419</v>
      </c>
      <c r="V8" s="224">
        <v>99.57011359383425</v>
      </c>
      <c r="W8" s="224">
        <v>170.48733823358211</v>
      </c>
      <c r="X8" s="224">
        <v>154.91303188071339</v>
      </c>
      <c r="Y8" s="224">
        <v>152.08264816425819</v>
      </c>
      <c r="DA8" s="177" t="s">
        <v>989</v>
      </c>
    </row>
    <row r="9" spans="1:105" ht="12" customHeight="1" x14ac:dyDescent="0.25">
      <c r="A9" s="173" t="s">
        <v>94</v>
      </c>
      <c r="B9" s="224">
        <v>127.396800919009</v>
      </c>
      <c r="C9" s="224">
        <v>172.88589327732501</v>
      </c>
      <c r="D9" s="224">
        <v>193.20459394913311</v>
      </c>
      <c r="E9" s="224">
        <v>218.0034829514023</v>
      </c>
      <c r="F9" s="224">
        <v>229.11301133981351</v>
      </c>
      <c r="G9" s="224">
        <v>244.4090882998629</v>
      </c>
      <c r="H9" s="224">
        <v>277.75231495971849</v>
      </c>
      <c r="I9" s="224">
        <v>261.08257633320193</v>
      </c>
      <c r="J9" s="224">
        <v>311.75092481769269</v>
      </c>
      <c r="K9" s="224">
        <v>280.88191447264228</v>
      </c>
      <c r="L9" s="224">
        <v>284.16852911886559</v>
      </c>
      <c r="M9" s="224">
        <v>223.19156737557199</v>
      </c>
      <c r="N9" s="224">
        <v>196.10572537000331</v>
      </c>
      <c r="O9" s="224">
        <v>204.32546441666011</v>
      </c>
      <c r="P9" s="224">
        <v>181.78367724675351</v>
      </c>
      <c r="Q9" s="224">
        <v>185.9857403136609</v>
      </c>
      <c r="R9" s="224">
        <v>196.1726683468861</v>
      </c>
      <c r="S9" s="224">
        <v>263.82695462539158</v>
      </c>
      <c r="T9" s="224">
        <v>278.92616423559411</v>
      </c>
      <c r="U9" s="224">
        <v>280.41475641881271</v>
      </c>
      <c r="V9" s="224">
        <v>162.00367623908471</v>
      </c>
      <c r="W9" s="224">
        <v>277.38820966622689</v>
      </c>
      <c r="X9" s="224">
        <v>252.04832811973549</v>
      </c>
      <c r="Y9" s="224">
        <v>247.44320565192939</v>
      </c>
      <c r="DA9" s="177" t="s">
        <v>990</v>
      </c>
    </row>
    <row r="10" spans="1:105" ht="12" customHeight="1" x14ac:dyDescent="0.25">
      <c r="A10" s="56" t="s">
        <v>95</v>
      </c>
      <c r="B10" s="260">
        <v>28.1928681726428</v>
      </c>
      <c r="C10" s="260">
        <v>43.267393911446561</v>
      </c>
      <c r="D10" s="260">
        <v>46.102698252422663</v>
      </c>
      <c r="E10" s="260">
        <v>58.77646700425602</v>
      </c>
      <c r="F10" s="260">
        <v>51.721376422080127</v>
      </c>
      <c r="G10" s="260">
        <v>51.083304017145032</v>
      </c>
      <c r="H10" s="260">
        <v>52.849530704092402</v>
      </c>
      <c r="I10" s="260">
        <v>51.100006463593971</v>
      </c>
      <c r="J10" s="260">
        <v>57.839564789446037</v>
      </c>
      <c r="K10" s="260">
        <v>50.548461668913191</v>
      </c>
      <c r="L10" s="260">
        <v>51.502388123815521</v>
      </c>
      <c r="M10" s="260">
        <v>91.076851760266891</v>
      </c>
      <c r="N10" s="260">
        <v>79.600564506939946</v>
      </c>
      <c r="O10" s="260">
        <v>85.471298101367069</v>
      </c>
      <c r="P10" s="260">
        <v>66.733746723280376</v>
      </c>
      <c r="Q10" s="260">
        <v>64.505516052368705</v>
      </c>
      <c r="R10" s="260">
        <v>68.431230166730614</v>
      </c>
      <c r="S10" s="260">
        <v>80.603492879810261</v>
      </c>
      <c r="T10" s="260">
        <v>91.368829349966731</v>
      </c>
      <c r="U10" s="260">
        <v>90.351137799645699</v>
      </c>
      <c r="V10" s="260">
        <v>52.068771541706212</v>
      </c>
      <c r="W10" s="260">
        <v>80.643575694480703</v>
      </c>
      <c r="X10" s="260">
        <v>72.561402535316248</v>
      </c>
      <c r="Y10" s="260">
        <v>71.0188779285576</v>
      </c>
      <c r="DA10" s="68" t="s">
        <v>991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0.40335219307170161</v>
      </c>
      <c r="N11" s="226">
        <v>0.32068830694758282</v>
      </c>
      <c r="O11" s="226">
        <v>0.38466166332586371</v>
      </c>
      <c r="P11" s="226">
        <v>0.57642365953393437</v>
      </c>
      <c r="Q11" s="226">
        <v>0.41482131642117698</v>
      </c>
      <c r="R11" s="226">
        <v>0.53624262100920472</v>
      </c>
      <c r="S11" s="226">
        <v>0.38619201694058108</v>
      </c>
      <c r="T11" s="226">
        <v>0.56430107179503108</v>
      </c>
      <c r="U11" s="226">
        <v>0.5782966686357558</v>
      </c>
      <c r="V11" s="226">
        <v>0.30287874426332451</v>
      </c>
      <c r="W11" s="226">
        <v>0.42556790947644141</v>
      </c>
      <c r="X11" s="226">
        <v>0.46154420772152532</v>
      </c>
      <c r="Y11" s="226">
        <v>0.36212808700957061</v>
      </c>
      <c r="DA11" s="69" t="s">
        <v>992</v>
      </c>
    </row>
    <row r="12" spans="1:105" ht="12" customHeight="1" x14ac:dyDescent="0.25">
      <c r="A12" s="37" t="s">
        <v>35</v>
      </c>
      <c r="B12" s="226">
        <v>17.281579953415712</v>
      </c>
      <c r="C12" s="226">
        <v>31.21230995585551</v>
      </c>
      <c r="D12" s="226">
        <v>31.285626871585361</v>
      </c>
      <c r="E12" s="226">
        <v>46.212377629277007</v>
      </c>
      <c r="F12" s="226">
        <v>32.910211221002619</v>
      </c>
      <c r="G12" s="226">
        <v>27.762170963934459</v>
      </c>
      <c r="H12" s="226">
        <v>18.560296070258019</v>
      </c>
      <c r="I12" s="226">
        <v>21.300736986403191</v>
      </c>
      <c r="J12" s="226">
        <v>18.929640146257281</v>
      </c>
      <c r="K12" s="226">
        <v>11.250068479783581</v>
      </c>
      <c r="L12" s="226">
        <v>5.7206463779277987</v>
      </c>
      <c r="M12" s="226">
        <v>84.611690149308373</v>
      </c>
      <c r="N12" s="226">
        <v>73.966768027333075</v>
      </c>
      <c r="O12" s="226">
        <v>79.566367752409974</v>
      </c>
      <c r="P12" s="226">
        <v>59.975410523070977</v>
      </c>
      <c r="Q12" s="226">
        <v>56.967830259618403</v>
      </c>
      <c r="R12" s="226">
        <v>60.560754592629031</v>
      </c>
      <c r="S12" s="226">
        <v>67.647834931938505</v>
      </c>
      <c r="T12" s="226">
        <v>79.186216981699971</v>
      </c>
      <c r="U12" s="226">
        <v>77.691464814686853</v>
      </c>
      <c r="V12" s="226">
        <v>44.642438260396681</v>
      </c>
      <c r="W12" s="226">
        <v>65.801888403936132</v>
      </c>
      <c r="X12" s="226">
        <v>58.271836527716111</v>
      </c>
      <c r="Y12" s="226">
        <v>57.590737650394807</v>
      </c>
      <c r="DA12" s="69" t="s">
        <v>993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994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995</v>
      </c>
    </row>
    <row r="15" spans="1:105" ht="12" customHeight="1" x14ac:dyDescent="0.25">
      <c r="A15" s="37" t="s">
        <v>40</v>
      </c>
      <c r="B15" s="226">
        <v>10.911288219227091</v>
      </c>
      <c r="C15" s="226">
        <v>12.05508395559105</v>
      </c>
      <c r="D15" s="226">
        <v>14.8170713808373</v>
      </c>
      <c r="E15" s="226">
        <v>12.564089374979</v>
      </c>
      <c r="F15" s="226">
        <v>18.811165201077511</v>
      </c>
      <c r="G15" s="226">
        <v>23.32113305321058</v>
      </c>
      <c r="H15" s="226">
        <v>34.289234633834383</v>
      </c>
      <c r="I15" s="226">
        <v>29.79926947719078</v>
      </c>
      <c r="J15" s="226">
        <v>38.909924643188774</v>
      </c>
      <c r="K15" s="226">
        <v>39.298393189129612</v>
      </c>
      <c r="L15" s="226">
        <v>45.781741745887722</v>
      </c>
      <c r="M15" s="226">
        <v>6.0618094178868187</v>
      </c>
      <c r="N15" s="226">
        <v>5.3131081726592857</v>
      </c>
      <c r="O15" s="226">
        <v>5.5202686856312324</v>
      </c>
      <c r="P15" s="226">
        <v>6.1819125406754614</v>
      </c>
      <c r="Q15" s="226">
        <v>7.1228644763291298</v>
      </c>
      <c r="R15" s="226">
        <v>7.3342329530923722</v>
      </c>
      <c r="S15" s="226">
        <v>12.56946593093118</v>
      </c>
      <c r="T15" s="226">
        <v>11.618311296471729</v>
      </c>
      <c r="U15" s="226">
        <v>12.08137631632308</v>
      </c>
      <c r="V15" s="226">
        <v>7.123454537046201</v>
      </c>
      <c r="W15" s="226">
        <v>14.416119381068119</v>
      </c>
      <c r="X15" s="226">
        <v>13.828021799878609</v>
      </c>
      <c r="Y15" s="226">
        <v>13.06601219115322</v>
      </c>
      <c r="DA15" s="69" t="s">
        <v>996</v>
      </c>
    </row>
    <row r="16" spans="1:105" ht="12" customHeight="1" x14ac:dyDescent="0.25">
      <c r="A16" s="134" t="s">
        <v>997</v>
      </c>
      <c r="B16" s="314">
        <v>12408.99191745486</v>
      </c>
      <c r="C16" s="314">
        <v>12528.918744625969</v>
      </c>
      <c r="D16" s="314">
        <v>11918.19991401548</v>
      </c>
      <c r="E16" s="314">
        <v>12127.84273430782</v>
      </c>
      <c r="F16" s="314">
        <v>11972.3475494411</v>
      </c>
      <c r="G16" s="314">
        <v>11691.96655202064</v>
      </c>
      <c r="H16" s="314">
        <v>12233.63026655202</v>
      </c>
      <c r="I16" s="314">
        <v>12817.88899398108</v>
      </c>
      <c r="J16" s="314">
        <v>11622.596560619089</v>
      </c>
      <c r="K16" s="314">
        <v>10010.55408426483</v>
      </c>
      <c r="L16" s="314">
        <v>9825.8726569217524</v>
      </c>
      <c r="M16" s="314">
        <v>9884.7988822012012</v>
      </c>
      <c r="N16" s="314">
        <v>10251.728460877041</v>
      </c>
      <c r="O16" s="314">
        <v>10023.9573516767</v>
      </c>
      <c r="P16" s="314">
        <v>10857.649269131551</v>
      </c>
      <c r="Q16" s="314">
        <v>10427.81014978337</v>
      </c>
      <c r="R16" s="314">
        <v>9808.9639151554293</v>
      </c>
      <c r="S16" s="314">
        <v>10494.7703768465</v>
      </c>
      <c r="T16" s="314">
        <v>9460.3607849370765</v>
      </c>
      <c r="U16" s="314">
        <v>9798.9681892402841</v>
      </c>
      <c r="V16" s="314">
        <v>9254.0981083404986</v>
      </c>
      <c r="W16" s="314">
        <v>9645.6323892045657</v>
      </c>
      <c r="X16" s="314">
        <v>7305.3652972972504</v>
      </c>
      <c r="Y16" s="314">
        <v>7485.8209643082328</v>
      </c>
      <c r="DA16" s="136" t="s">
        <v>971</v>
      </c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0.12347377472055029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 t="s">
        <v>972</v>
      </c>
    </row>
    <row r="18" spans="1:105" ht="12" customHeight="1" x14ac:dyDescent="0.25">
      <c r="A18" s="135" t="s">
        <v>30</v>
      </c>
      <c r="B18" s="315">
        <v>76.468873602751501</v>
      </c>
      <c r="C18" s="315">
        <v>80.901891659501288</v>
      </c>
      <c r="D18" s="315">
        <v>85.334823731728278</v>
      </c>
      <c r="E18" s="315">
        <v>83.944110060189161</v>
      </c>
      <c r="F18" s="315">
        <v>79.214875322441955</v>
      </c>
      <c r="G18" s="315">
        <v>68.574032674118655</v>
      </c>
      <c r="H18" s="315">
        <v>16.552364574376611</v>
      </c>
      <c r="I18" s="315">
        <v>10.6408426483233</v>
      </c>
      <c r="J18" s="315">
        <v>13.005417024935509</v>
      </c>
      <c r="K18" s="315">
        <v>11.823129836629411</v>
      </c>
      <c r="L18" s="315">
        <v>20.099312123817711</v>
      </c>
      <c r="M18" s="315">
        <v>23.646259673258811</v>
      </c>
      <c r="N18" s="315">
        <v>7.0938950988822</v>
      </c>
      <c r="O18" s="315">
        <v>18.916938950988818</v>
      </c>
      <c r="P18" s="315">
        <v>11.823129836629411</v>
      </c>
      <c r="Q18" s="315">
        <v>2.364660361134995</v>
      </c>
      <c r="R18" s="315">
        <v>9.4584694754944092</v>
      </c>
      <c r="S18" s="315">
        <v>20.099312123817711</v>
      </c>
      <c r="T18" s="315">
        <v>7.0938950988822</v>
      </c>
      <c r="U18" s="315">
        <v>9.3284608770421311</v>
      </c>
      <c r="V18" s="315">
        <v>8.4357695614789332</v>
      </c>
      <c r="W18" s="315">
        <v>2.6400687876182292</v>
      </c>
      <c r="X18" s="315">
        <v>0.13361994840928629</v>
      </c>
      <c r="Y18" s="315">
        <v>6.3407566638005148</v>
      </c>
      <c r="DA18" s="137" t="s">
        <v>973</v>
      </c>
    </row>
    <row r="19" spans="1:105" ht="12" customHeight="1" x14ac:dyDescent="0.25">
      <c r="A19" s="135" t="s">
        <v>31</v>
      </c>
      <c r="B19" s="315">
        <v>245.153826311264</v>
      </c>
      <c r="C19" s="315">
        <v>471.10206362854689</v>
      </c>
      <c r="D19" s="315">
        <v>760.3157351676698</v>
      </c>
      <c r="E19" s="315">
        <v>702.06362854686154</v>
      </c>
      <c r="F19" s="315">
        <v>685.58323301805672</v>
      </c>
      <c r="G19" s="315">
        <v>803.14325021496131</v>
      </c>
      <c r="H19" s="315">
        <v>1446.9761822871881</v>
      </c>
      <c r="I19" s="315">
        <v>1729.33981083405</v>
      </c>
      <c r="J19" s="315">
        <v>1799.6560619088559</v>
      </c>
      <c r="K19" s="315">
        <v>1737.0306964746351</v>
      </c>
      <c r="L19" s="315">
        <v>1484.3317282889079</v>
      </c>
      <c r="M19" s="315">
        <v>1488.7264832330179</v>
      </c>
      <c r="N19" s="315">
        <v>1475.5422184006879</v>
      </c>
      <c r="O19" s="315">
        <v>1866.6761822871881</v>
      </c>
      <c r="P19" s="315">
        <v>2486.3380051590711</v>
      </c>
      <c r="Q19" s="315">
        <v>2413.8244196044711</v>
      </c>
      <c r="R19" s="315">
        <v>2261.1063628546858</v>
      </c>
      <c r="S19" s="315">
        <v>2180.901891659501</v>
      </c>
      <c r="T19" s="315">
        <v>2279.784092863285</v>
      </c>
      <c r="U19" s="315">
        <v>2709.9030094582972</v>
      </c>
      <c r="V19" s="315">
        <v>2031.9995700773859</v>
      </c>
      <c r="W19" s="315">
        <v>1942.265090283749</v>
      </c>
      <c r="X19" s="315">
        <v>1602.397076526225</v>
      </c>
      <c r="Y19" s="315">
        <v>1442.1331900257951</v>
      </c>
      <c r="DA19" s="137" t="s">
        <v>974</v>
      </c>
    </row>
    <row r="20" spans="1:105" ht="12" customHeight="1" x14ac:dyDescent="0.25">
      <c r="A20" s="135" t="s">
        <v>82</v>
      </c>
      <c r="B20" s="315">
        <v>1782.936887360275</v>
      </c>
      <c r="C20" s="315">
        <v>1558.0156491831469</v>
      </c>
      <c r="D20" s="315">
        <v>1245.79630266552</v>
      </c>
      <c r="E20" s="315">
        <v>1509.9809974204641</v>
      </c>
      <c r="F20" s="315">
        <v>1532.3661220980221</v>
      </c>
      <c r="G20" s="315">
        <v>1683.9747205503011</v>
      </c>
      <c r="H20" s="315">
        <v>1718.5699914015479</v>
      </c>
      <c r="I20" s="315">
        <v>1768.427858985382</v>
      </c>
      <c r="J20" s="315">
        <v>1307.496990541702</v>
      </c>
      <c r="K20" s="315">
        <v>1295.286930352537</v>
      </c>
      <c r="L20" s="315">
        <v>1383.8100601891661</v>
      </c>
      <c r="M20" s="315">
        <v>1384.8276010318141</v>
      </c>
      <c r="N20" s="315">
        <v>1301.3920034393809</v>
      </c>
      <c r="O20" s="315">
        <v>1173.1860705073091</v>
      </c>
      <c r="P20" s="315">
        <v>962.56199484092849</v>
      </c>
      <c r="Q20" s="315">
        <v>1157.9233877901979</v>
      </c>
      <c r="R20" s="315">
        <v>1148.7658641444541</v>
      </c>
      <c r="S20" s="315">
        <v>1178.273602751505</v>
      </c>
      <c r="T20" s="315">
        <v>1009.367325881341</v>
      </c>
      <c r="U20" s="315">
        <v>851.62519346517615</v>
      </c>
      <c r="V20" s="315">
        <v>689.26663800515905</v>
      </c>
      <c r="W20" s="315">
        <v>603.52433361994838</v>
      </c>
      <c r="X20" s="315">
        <v>461.4436801375752</v>
      </c>
      <c r="Y20" s="315">
        <v>408.82226999140153</v>
      </c>
      <c r="DA20" s="137" t="s">
        <v>975</v>
      </c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 t="s">
        <v>976</v>
      </c>
    </row>
    <row r="22" spans="1:105" ht="12" customHeight="1" x14ac:dyDescent="0.25">
      <c r="A22" s="135" t="s">
        <v>33</v>
      </c>
      <c r="B22" s="315">
        <v>916.95331040412714</v>
      </c>
      <c r="C22" s="315">
        <v>1601.5477214101461</v>
      </c>
      <c r="D22" s="315">
        <v>1371.109200343938</v>
      </c>
      <c r="E22" s="315">
        <v>914.32493551160792</v>
      </c>
      <c r="F22" s="315">
        <v>985.9804815133275</v>
      </c>
      <c r="G22" s="315">
        <v>921.96818572656912</v>
      </c>
      <c r="H22" s="315">
        <v>1079.610404127257</v>
      </c>
      <c r="I22" s="315">
        <v>1218.1445399828031</v>
      </c>
      <c r="J22" s="315">
        <v>964.00610490111774</v>
      </c>
      <c r="K22" s="315">
        <v>955.40748065348225</v>
      </c>
      <c r="L22" s="315">
        <v>821.65038693035251</v>
      </c>
      <c r="M22" s="315">
        <v>914.32493551160792</v>
      </c>
      <c r="N22" s="315">
        <v>946.80877042132408</v>
      </c>
      <c r="O22" s="315">
        <v>1155.0876182287191</v>
      </c>
      <c r="P22" s="315">
        <v>1309.863628546861</v>
      </c>
      <c r="Q22" s="315">
        <v>1222.929840239085</v>
      </c>
      <c r="R22" s="315">
        <v>1163.7518773222409</v>
      </c>
      <c r="S22" s="315">
        <v>1269.3597147656781</v>
      </c>
      <c r="T22" s="315">
        <v>1232.448833088408</v>
      </c>
      <c r="U22" s="315">
        <v>1095.285214175796</v>
      </c>
      <c r="V22" s="315">
        <v>793.41530524505583</v>
      </c>
      <c r="W22" s="315">
        <v>602.23402291049956</v>
      </c>
      <c r="X22" s="315">
        <v>439.62608835486088</v>
      </c>
      <c r="Y22" s="315">
        <v>532.1653323219914</v>
      </c>
      <c r="DA22" s="137" t="s">
        <v>977</v>
      </c>
    </row>
    <row r="23" spans="1:105" ht="12" customHeight="1" x14ac:dyDescent="0.25">
      <c r="A23" s="135" t="s">
        <v>83</v>
      </c>
      <c r="B23" s="315">
        <v>7065.9214961306961</v>
      </c>
      <c r="C23" s="315">
        <v>6735.3706792777302</v>
      </c>
      <c r="D23" s="315">
        <v>6652.4672398968187</v>
      </c>
      <c r="E23" s="315">
        <v>7136.64875322442</v>
      </c>
      <c r="F23" s="315">
        <v>6975.8613069647463</v>
      </c>
      <c r="G23" s="315">
        <v>7003.1846947549438</v>
      </c>
      <c r="H23" s="315">
        <v>7023.1517626827172</v>
      </c>
      <c r="I23" s="315">
        <v>6962.1996560619082</v>
      </c>
      <c r="J23" s="315">
        <v>6366.340412725709</v>
      </c>
      <c r="K23" s="315">
        <v>4958.1370593293204</v>
      </c>
      <c r="L23" s="315">
        <v>5124.1789337919172</v>
      </c>
      <c r="M23" s="315">
        <v>5048.5142734307819</v>
      </c>
      <c r="N23" s="315">
        <v>5499.3495270851236</v>
      </c>
      <c r="O23" s="315">
        <v>4735.3466895958727</v>
      </c>
      <c r="P23" s="315">
        <v>5007.5292347377472</v>
      </c>
      <c r="Q23" s="315">
        <v>4493.6400687876176</v>
      </c>
      <c r="R23" s="315">
        <v>4051.2120378331902</v>
      </c>
      <c r="S23" s="315">
        <v>4670.1909716251084</v>
      </c>
      <c r="T23" s="315">
        <v>3815.8108340498711</v>
      </c>
      <c r="U23" s="315">
        <v>4031.1661220980218</v>
      </c>
      <c r="V23" s="315">
        <v>4745.3617368873602</v>
      </c>
      <c r="W23" s="315">
        <v>5488.2257953568351</v>
      </c>
      <c r="X23" s="315">
        <v>3877.4218400687869</v>
      </c>
      <c r="Y23" s="315">
        <v>4193.906104901117</v>
      </c>
      <c r="DA23" s="137" t="s">
        <v>978</v>
      </c>
    </row>
    <row r="24" spans="1:105" ht="12" customHeight="1" x14ac:dyDescent="0.25">
      <c r="A24" s="135" t="s">
        <v>73</v>
      </c>
      <c r="B24" s="315">
        <v>2321.557523645743</v>
      </c>
      <c r="C24" s="315">
        <v>2081.980739466896</v>
      </c>
      <c r="D24" s="315">
        <v>1803.176612209802</v>
      </c>
      <c r="E24" s="315">
        <v>1780.880309544282</v>
      </c>
      <c r="F24" s="315">
        <v>1713.341530524506</v>
      </c>
      <c r="G24" s="315">
        <v>1211.121668099742</v>
      </c>
      <c r="H24" s="315">
        <v>948.76956147893372</v>
      </c>
      <c r="I24" s="315">
        <v>1129.1362854686161</v>
      </c>
      <c r="J24" s="315">
        <v>1172.0915735167671</v>
      </c>
      <c r="K24" s="315">
        <v>1052.8687876182289</v>
      </c>
      <c r="L24" s="315">
        <v>991.80223559759236</v>
      </c>
      <c r="M24" s="315">
        <v>1024.7593293207219</v>
      </c>
      <c r="N24" s="315">
        <v>1021.542046431642</v>
      </c>
      <c r="O24" s="315">
        <v>1074.743852106621</v>
      </c>
      <c r="P24" s="315">
        <v>1079.5332760103181</v>
      </c>
      <c r="Q24" s="315">
        <v>1137.1277730008601</v>
      </c>
      <c r="R24" s="315">
        <v>1174.669303525365</v>
      </c>
      <c r="S24" s="315">
        <v>1175.821410146174</v>
      </c>
      <c r="T24" s="315">
        <v>1115.8558039552879</v>
      </c>
      <c r="U24" s="315">
        <v>1101.66018916595</v>
      </c>
      <c r="V24" s="315">
        <v>985.61908856405842</v>
      </c>
      <c r="W24" s="315">
        <v>1006.743078245916</v>
      </c>
      <c r="X24" s="315">
        <v>924.34299226139296</v>
      </c>
      <c r="Y24" s="315">
        <v>902.45331040412714</v>
      </c>
      <c r="DA24" s="137" t="s">
        <v>979</v>
      </c>
    </row>
    <row r="25" spans="1:105" ht="12" customHeight="1" x14ac:dyDescent="0.25">
      <c r="A25" s="57" t="s">
        <v>998</v>
      </c>
      <c r="B25" s="294">
        <v>414.13680846604228</v>
      </c>
      <c r="C25" s="294">
        <v>672.07673195106167</v>
      </c>
      <c r="D25" s="294">
        <v>704.01882168792406</v>
      </c>
      <c r="E25" s="294">
        <v>891.66862470360775</v>
      </c>
      <c r="F25" s="294">
        <v>756.41305479164862</v>
      </c>
      <c r="G25" s="294">
        <v>715.81818118667354</v>
      </c>
      <c r="H25" s="294">
        <v>660.04995049958495</v>
      </c>
      <c r="I25" s="294">
        <v>674.54933379937518</v>
      </c>
      <c r="J25" s="294">
        <v>690.84776744406327</v>
      </c>
      <c r="K25" s="294">
        <v>532.96294635778725</v>
      </c>
      <c r="L25" s="294">
        <v>457.04961230960231</v>
      </c>
      <c r="M25" s="294">
        <v>1432.3764445879069</v>
      </c>
      <c r="N25" s="294">
        <v>1251.3395421412099</v>
      </c>
      <c r="O25" s="294">
        <v>1367.3842815491839</v>
      </c>
      <c r="P25" s="294">
        <v>1081.075686819737</v>
      </c>
      <c r="Q25" s="294">
        <v>1068.858121532922</v>
      </c>
      <c r="R25" s="294">
        <v>1137.774503623554</v>
      </c>
      <c r="S25" s="294">
        <v>1366.1212118078449</v>
      </c>
      <c r="T25" s="294">
        <v>1528.357524427176</v>
      </c>
      <c r="U25" s="294">
        <v>1543.1407818982721</v>
      </c>
      <c r="V25" s="294">
        <v>891.57259586484315</v>
      </c>
      <c r="W25" s="294">
        <v>1380.2850805175469</v>
      </c>
      <c r="X25" s="294">
        <v>1310.438819836246</v>
      </c>
      <c r="Y25" s="294">
        <v>1230.8354730587159</v>
      </c>
      <c r="DA25" s="70" t="s">
        <v>999</v>
      </c>
    </row>
    <row r="26" spans="1:105" ht="12" customHeight="1" x14ac:dyDescent="0.25">
      <c r="A26" s="46" t="s">
        <v>28</v>
      </c>
      <c r="B26" s="229">
        <v>0</v>
      </c>
      <c r="C26" s="229">
        <v>0</v>
      </c>
      <c r="D26" s="229">
        <v>65.504984921702018</v>
      </c>
      <c r="E26" s="229">
        <v>83.642187466765975</v>
      </c>
      <c r="F26" s="229">
        <v>93.660751965260388</v>
      </c>
      <c r="G26" s="229">
        <v>92.108572204711123</v>
      </c>
      <c r="H26" s="229">
        <v>107.5249261107175</v>
      </c>
      <c r="I26" s="229">
        <v>116.4179915882798</v>
      </c>
      <c r="J26" s="229">
        <v>131.9854284564006</v>
      </c>
      <c r="K26" s="229">
        <v>64.735749201057104</v>
      </c>
      <c r="L26" s="229">
        <v>88.445030205483363</v>
      </c>
      <c r="M26" s="229">
        <v>62.077792086057777</v>
      </c>
      <c r="N26" s="229">
        <v>61.955399534973658</v>
      </c>
      <c r="O26" s="229">
        <v>117.459827774218</v>
      </c>
      <c r="P26" s="229">
        <v>93.142619343517694</v>
      </c>
      <c r="Q26" s="229">
        <v>82.234740965891305</v>
      </c>
      <c r="R26" s="229">
        <v>77.220880437966215</v>
      </c>
      <c r="S26" s="229">
        <v>107.3070361249672</v>
      </c>
      <c r="T26" s="229">
        <v>112.7396878728003</v>
      </c>
      <c r="U26" s="229">
        <v>93.832459331223518</v>
      </c>
      <c r="V26" s="229">
        <v>38.675323933258568</v>
      </c>
      <c r="W26" s="229">
        <v>77.362833677364037</v>
      </c>
      <c r="X26" s="229">
        <v>66.647055934725742</v>
      </c>
      <c r="Y26" s="229">
        <v>63.532286161117078</v>
      </c>
      <c r="DA26" s="73" t="s">
        <v>1000</v>
      </c>
    </row>
    <row r="27" spans="1:105" ht="12" customHeight="1" x14ac:dyDescent="0.25">
      <c r="A27" s="46" t="s">
        <v>30</v>
      </c>
      <c r="B27" s="229">
        <v>38.766534556776158</v>
      </c>
      <c r="C27" s="229">
        <v>84.083428672750358</v>
      </c>
      <c r="D27" s="229">
        <v>67.139413594238462</v>
      </c>
      <c r="E27" s="229">
        <v>27.211640205710271</v>
      </c>
      <c r="F27" s="229">
        <v>18.82378839574719</v>
      </c>
      <c r="G27" s="229">
        <v>14.065263682603771</v>
      </c>
      <c r="H27" s="229">
        <v>12.15136081688172</v>
      </c>
      <c r="I27" s="229">
        <v>12.36521389376419</v>
      </c>
      <c r="J27" s="229">
        <v>11.493308174545289</v>
      </c>
      <c r="K27" s="229">
        <v>17.618229529036689</v>
      </c>
      <c r="L27" s="229">
        <v>11.686371986052761</v>
      </c>
      <c r="M27" s="229">
        <v>14.75162682436514</v>
      </c>
      <c r="N27" s="229">
        <v>12.376475044922159</v>
      </c>
      <c r="O27" s="229">
        <v>14.87663183456897</v>
      </c>
      <c r="P27" s="229">
        <v>39.390139183769833</v>
      </c>
      <c r="Q27" s="229">
        <v>41.6417382874955</v>
      </c>
      <c r="R27" s="229">
        <v>15.159901815941881</v>
      </c>
      <c r="S27" s="229">
        <v>26.65397352113493</v>
      </c>
      <c r="T27" s="229">
        <v>33.777640559675582</v>
      </c>
      <c r="U27" s="229">
        <v>62.04446503845773</v>
      </c>
      <c r="V27" s="229">
        <v>41.114488649608347</v>
      </c>
      <c r="W27" s="229">
        <v>17.987282782736511</v>
      </c>
      <c r="X27" s="229">
        <v>18.266769996538439</v>
      </c>
      <c r="Y27" s="229">
        <v>32.370669039542079</v>
      </c>
      <c r="DA27" s="73" t="s">
        <v>1001</v>
      </c>
    </row>
    <row r="28" spans="1:105" ht="12" customHeight="1" x14ac:dyDescent="0.25">
      <c r="A28" s="46" t="s">
        <v>31</v>
      </c>
      <c r="B28" s="229">
        <v>56.310893673167691</v>
      </c>
      <c r="C28" s="229">
        <v>107.309482531428</v>
      </c>
      <c r="D28" s="229">
        <v>70.597286828873592</v>
      </c>
      <c r="E28" s="229">
        <v>47.173306200009279</v>
      </c>
      <c r="F28" s="229">
        <v>34.047421672466022</v>
      </c>
      <c r="G28" s="229">
        <v>42.878781071772927</v>
      </c>
      <c r="H28" s="229">
        <v>45.658831293303038</v>
      </c>
      <c r="I28" s="229">
        <v>22.912422081099059</v>
      </c>
      <c r="J28" s="229">
        <v>26.85907138372421</v>
      </c>
      <c r="K28" s="229">
        <v>24.94495101137527</v>
      </c>
      <c r="L28" s="229">
        <v>29.689404578853821</v>
      </c>
      <c r="M28" s="229">
        <v>16.11019015890739</v>
      </c>
      <c r="N28" s="229">
        <v>9.1098694270416161</v>
      </c>
      <c r="O28" s="229">
        <v>9.2842338091023713</v>
      </c>
      <c r="P28" s="229">
        <v>8.7807978196677912</v>
      </c>
      <c r="Q28" s="229">
        <v>7.0677948992509014</v>
      </c>
      <c r="R28" s="229">
        <v>7.2359768084415848</v>
      </c>
      <c r="S28" s="229">
        <v>9.6847194400447751</v>
      </c>
      <c r="T28" s="229">
        <v>10.894228075885369</v>
      </c>
      <c r="U28" s="229">
        <v>10.275009884957271</v>
      </c>
      <c r="V28" s="229">
        <v>5.5793189171461934</v>
      </c>
      <c r="W28" s="229">
        <v>28.671934475076281</v>
      </c>
      <c r="X28" s="229">
        <v>21.791986867646951</v>
      </c>
      <c r="Y28" s="229">
        <v>18.85863647390568</v>
      </c>
      <c r="DA28" s="73" t="s">
        <v>1002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4.6194071965845556</v>
      </c>
      <c r="N29" s="229">
        <v>3.7283877699744288</v>
      </c>
      <c r="O29" s="229">
        <v>4.0803292702631184</v>
      </c>
      <c r="P29" s="229">
        <v>6.2247620681799534</v>
      </c>
      <c r="Q29" s="229">
        <v>4.3707410866510514</v>
      </c>
      <c r="R29" s="229">
        <v>5.6685474946229943</v>
      </c>
      <c r="S29" s="229">
        <v>4.0629690312945153</v>
      </c>
      <c r="T29" s="229">
        <v>6.0306487241180431</v>
      </c>
      <c r="U29" s="229">
        <v>5.9063818747939791</v>
      </c>
      <c r="V29" s="229">
        <v>3.1873585346224318</v>
      </c>
      <c r="W29" s="229">
        <v>4.4450372979828536</v>
      </c>
      <c r="X29" s="229">
        <v>4.2091175687479394</v>
      </c>
      <c r="Y29" s="229">
        <v>3.6577842610891902</v>
      </c>
      <c r="DA29" s="73" t="s">
        <v>1003</v>
      </c>
    </row>
    <row r="30" spans="1:105" ht="12" customHeight="1" x14ac:dyDescent="0.25">
      <c r="A30" s="46" t="s">
        <v>32</v>
      </c>
      <c r="B30" s="229">
        <v>40.228388208914012</v>
      </c>
      <c r="C30" s="229">
        <v>63.531964773048429</v>
      </c>
      <c r="D30" s="229">
        <v>58.116878679295873</v>
      </c>
      <c r="E30" s="229">
        <v>72.132965492795279</v>
      </c>
      <c r="F30" s="229">
        <v>86.394746340744533</v>
      </c>
      <c r="G30" s="229">
        <v>75.816547268738148</v>
      </c>
      <c r="H30" s="229">
        <v>92.149601563379207</v>
      </c>
      <c r="I30" s="229">
        <v>82.699656246140393</v>
      </c>
      <c r="J30" s="229">
        <v>47.22592275373168</v>
      </c>
      <c r="K30" s="229">
        <v>65.638838020045029</v>
      </c>
      <c r="L30" s="229">
        <v>77.452547035407491</v>
      </c>
      <c r="M30" s="229">
        <v>91.821504012046034</v>
      </c>
      <c r="N30" s="229">
        <v>52.562484332766523</v>
      </c>
      <c r="O30" s="229">
        <v>72.102896889352479</v>
      </c>
      <c r="P30" s="229">
        <v>47.469811256554607</v>
      </c>
      <c r="Q30" s="229">
        <v>39.610823553640323</v>
      </c>
      <c r="R30" s="229">
        <v>21.792242975067101</v>
      </c>
      <c r="S30" s="229">
        <v>3.795306294172184</v>
      </c>
      <c r="T30" s="229">
        <v>5.8884731448028083</v>
      </c>
      <c r="U30" s="229">
        <v>4.4056027383122078</v>
      </c>
      <c r="V30" s="229">
        <v>4.3942828300033794</v>
      </c>
      <c r="W30" s="229">
        <v>3.371394473417149</v>
      </c>
      <c r="X30" s="229">
        <v>5.4787187839753297</v>
      </c>
      <c r="Y30" s="229">
        <v>2.1607462230288261</v>
      </c>
      <c r="DA30" s="73" t="s">
        <v>1004</v>
      </c>
    </row>
    <row r="31" spans="1:105" ht="12" customHeight="1" x14ac:dyDescent="0.25">
      <c r="A31" s="46" t="s">
        <v>33</v>
      </c>
      <c r="B31" s="229">
        <v>0.47426947731278091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0.75534212855889393</v>
      </c>
      <c r="N31" s="229">
        <v>0.59029096644499679</v>
      </c>
      <c r="O31" s="229">
        <v>0.66171257283348295</v>
      </c>
      <c r="P31" s="229">
        <v>0.57145850315830793</v>
      </c>
      <c r="Q31" s="229">
        <v>0.64151706170637701</v>
      </c>
      <c r="R31" s="229">
        <v>0</v>
      </c>
      <c r="S31" s="229">
        <v>3.4049885943997782</v>
      </c>
      <c r="T31" s="229">
        <v>2.942380901560596</v>
      </c>
      <c r="U31" s="229">
        <v>3.6262854632604982</v>
      </c>
      <c r="V31" s="229">
        <v>0.76772372368327124</v>
      </c>
      <c r="W31" s="229">
        <v>0</v>
      </c>
      <c r="X31" s="229">
        <v>0</v>
      </c>
      <c r="Y31" s="229">
        <v>0</v>
      </c>
      <c r="DA31" s="73" t="s">
        <v>1005</v>
      </c>
    </row>
    <row r="32" spans="1:105" ht="12" customHeight="1" x14ac:dyDescent="0.25">
      <c r="A32" s="46" t="s">
        <v>35</v>
      </c>
      <c r="B32" s="229">
        <v>278.35672254987168</v>
      </c>
      <c r="C32" s="229">
        <v>417.15185597383498</v>
      </c>
      <c r="D32" s="229">
        <v>442.66025766381409</v>
      </c>
      <c r="E32" s="229">
        <v>661.50852533832688</v>
      </c>
      <c r="F32" s="229">
        <v>523.48634641743047</v>
      </c>
      <c r="G32" s="229">
        <v>484.65056059441838</v>
      </c>
      <c r="H32" s="229">
        <v>400.48981945296208</v>
      </c>
      <c r="I32" s="229">
        <v>416.83967144840699</v>
      </c>
      <c r="J32" s="229">
        <v>450.6945579421801</v>
      </c>
      <c r="K32" s="229">
        <v>347.10747758623029</v>
      </c>
      <c r="L32" s="229">
        <v>234.1518311154982</v>
      </c>
      <c r="M32" s="229">
        <v>969.01878086830561</v>
      </c>
      <c r="N32" s="229">
        <v>859.95275575395578</v>
      </c>
      <c r="O32" s="229">
        <v>844.00659130319093</v>
      </c>
      <c r="P32" s="229">
        <v>647.67060524439626</v>
      </c>
      <c r="Q32" s="229">
        <v>600.23828688752951</v>
      </c>
      <c r="R32" s="229">
        <v>640.17946405015925</v>
      </c>
      <c r="S32" s="229">
        <v>711.69533886268187</v>
      </c>
      <c r="T32" s="229">
        <v>846.25793264819481</v>
      </c>
      <c r="U32" s="229">
        <v>793.49490407783469</v>
      </c>
      <c r="V32" s="229">
        <v>469.79677277029822</v>
      </c>
      <c r="W32" s="229">
        <v>687.29770671158496</v>
      </c>
      <c r="X32" s="229">
        <v>531.41824074196677</v>
      </c>
      <c r="Y32" s="229">
        <v>581.71266278101086</v>
      </c>
      <c r="DA32" s="73" t="s">
        <v>1006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1007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6.2984563644291338</v>
      </c>
      <c r="H34" s="229">
        <v>2.0754112623413361</v>
      </c>
      <c r="I34" s="229">
        <v>23.31437854168469</v>
      </c>
      <c r="J34" s="229">
        <v>22.589478733481389</v>
      </c>
      <c r="K34" s="229">
        <v>12.91770101004288</v>
      </c>
      <c r="L34" s="229">
        <v>15.62442738830676</v>
      </c>
      <c r="M34" s="229">
        <v>23.974177383068419</v>
      </c>
      <c r="N34" s="229">
        <v>19.57621132515553</v>
      </c>
      <c r="O34" s="229">
        <v>37.566951399561162</v>
      </c>
      <c r="P34" s="229">
        <v>31.445445711493591</v>
      </c>
      <c r="Q34" s="229">
        <v>35.455102544978182</v>
      </c>
      <c r="R34" s="229">
        <v>50.585225241163009</v>
      </c>
      <c r="S34" s="229">
        <v>47.962279275259462</v>
      </c>
      <c r="T34" s="229">
        <v>44.223795999338037</v>
      </c>
      <c r="U34" s="229">
        <v>53.78864417866825</v>
      </c>
      <c r="V34" s="229">
        <v>43.829432889238909</v>
      </c>
      <c r="W34" s="229">
        <v>63.386637494153952</v>
      </c>
      <c r="X34" s="229">
        <v>107.14640865725811</v>
      </c>
      <c r="Y34" s="229">
        <v>55.613279075852262</v>
      </c>
      <c r="DA34" s="73" t="s">
        <v>1008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249.2476239300137</v>
      </c>
      <c r="N35" s="229">
        <v>231.48766798597549</v>
      </c>
      <c r="O35" s="229">
        <v>267.34510669609341</v>
      </c>
      <c r="P35" s="229">
        <v>206.38004768899879</v>
      </c>
      <c r="Q35" s="229">
        <v>257.597376245779</v>
      </c>
      <c r="R35" s="229">
        <v>319.93226480019172</v>
      </c>
      <c r="S35" s="229">
        <v>451.55460066389071</v>
      </c>
      <c r="T35" s="229">
        <v>465.60273650080092</v>
      </c>
      <c r="U35" s="229">
        <v>515.76702931076375</v>
      </c>
      <c r="V35" s="229">
        <v>284.22789361698392</v>
      </c>
      <c r="W35" s="229">
        <v>497.76225360523091</v>
      </c>
      <c r="X35" s="229">
        <v>555.48052128538632</v>
      </c>
      <c r="Y35" s="229">
        <v>472.92940904317038</v>
      </c>
      <c r="DA35" s="73" t="s">
        <v>1009</v>
      </c>
    </row>
    <row r="36" spans="1:105" ht="12" customHeight="1" x14ac:dyDescent="0.25">
      <c r="A36" s="57" t="s">
        <v>1010</v>
      </c>
      <c r="B36" s="261">
        <v>236.22491795162199</v>
      </c>
      <c r="C36" s="261">
        <v>379.26678928017651</v>
      </c>
      <c r="D36" s="261">
        <v>400.30997028554953</v>
      </c>
      <c r="E36" s="261">
        <v>513.69876317696753</v>
      </c>
      <c r="F36" s="261">
        <v>437.57591378184912</v>
      </c>
      <c r="G36" s="261">
        <v>415.66001686332231</v>
      </c>
      <c r="H36" s="261">
        <v>389.90720763637972</v>
      </c>
      <c r="I36" s="261">
        <v>393.09864393444019</v>
      </c>
      <c r="J36" s="261">
        <v>409.72038722047938</v>
      </c>
      <c r="K36" s="261">
        <v>325.51793558007739</v>
      </c>
      <c r="L36" s="261">
        <v>295.34722800479989</v>
      </c>
      <c r="M36" s="261">
        <v>792.8778354452661</v>
      </c>
      <c r="N36" s="261">
        <v>690.80397607570558</v>
      </c>
      <c r="O36" s="261">
        <v>750.03982281431433</v>
      </c>
      <c r="P36" s="261">
        <v>588.59812533756224</v>
      </c>
      <c r="Q36" s="261">
        <v>571.14149749443231</v>
      </c>
      <c r="R36" s="261">
        <v>602.72747618641199</v>
      </c>
      <c r="S36" s="261">
        <v>710.63999387488968</v>
      </c>
      <c r="T36" s="261">
        <v>803.98113408754932</v>
      </c>
      <c r="U36" s="261">
        <v>795.02680654956498</v>
      </c>
      <c r="V36" s="261">
        <v>458.59451096595228</v>
      </c>
      <c r="W36" s="261">
        <v>708.95962048444585</v>
      </c>
      <c r="X36" s="261">
        <v>642.77090629269674</v>
      </c>
      <c r="Y36" s="261">
        <v>622.69851249830367</v>
      </c>
      <c r="DA36" s="70" t="s">
        <v>1011</v>
      </c>
    </row>
    <row r="37" spans="1:105" ht="12" customHeight="1" x14ac:dyDescent="0.25">
      <c r="A37" s="60" t="s">
        <v>1012</v>
      </c>
      <c r="B37" s="262">
        <v>225.64670090973959</v>
      </c>
      <c r="C37" s="262">
        <v>369.15167096253202</v>
      </c>
      <c r="D37" s="262">
        <v>387.5525906006452</v>
      </c>
      <c r="E37" s="262">
        <v>503.22915199252191</v>
      </c>
      <c r="F37" s="262">
        <v>420.51669869774042</v>
      </c>
      <c r="G37" s="262">
        <v>392.67276646489711</v>
      </c>
      <c r="H37" s="262">
        <v>349.82914387079921</v>
      </c>
      <c r="I37" s="262">
        <v>360.21849883686531</v>
      </c>
      <c r="J37" s="262">
        <v>359.07135835685591</v>
      </c>
      <c r="K37" s="262">
        <v>262.23328003047959</v>
      </c>
      <c r="L37" s="262">
        <v>205.66583575331791</v>
      </c>
      <c r="M37" s="262">
        <v>788.09385065998856</v>
      </c>
      <c r="N37" s="262">
        <v>686.50881283511785</v>
      </c>
      <c r="O37" s="262">
        <v>745.8680631579748</v>
      </c>
      <c r="P37" s="262">
        <v>583.74684070745707</v>
      </c>
      <c r="Q37" s="262">
        <v>565.35709941280334</v>
      </c>
      <c r="R37" s="262">
        <v>596.57771478829773</v>
      </c>
      <c r="S37" s="262">
        <v>699.58125233839496</v>
      </c>
      <c r="T37" s="262">
        <v>793.94061183772476</v>
      </c>
      <c r="U37" s="262">
        <v>784.36670091574274</v>
      </c>
      <c r="V37" s="262">
        <v>452.09740886735148</v>
      </c>
      <c r="W37" s="262">
        <v>695.8805653399944</v>
      </c>
      <c r="X37" s="262">
        <v>630.14816670948483</v>
      </c>
      <c r="Y37" s="262">
        <v>610.66811804947849</v>
      </c>
      <c r="DA37" s="72" t="s">
        <v>1013</v>
      </c>
    </row>
    <row r="38" spans="1:105" ht="12" customHeight="1" x14ac:dyDescent="0.25">
      <c r="A38" s="59" t="s">
        <v>28</v>
      </c>
      <c r="B38" s="230">
        <v>0</v>
      </c>
      <c r="C38" s="230">
        <v>0</v>
      </c>
      <c r="D38" s="230">
        <v>39.860963129031518</v>
      </c>
      <c r="E38" s="230">
        <v>48.690898245385817</v>
      </c>
      <c r="F38" s="230">
        <v>53.398160749317093</v>
      </c>
      <c r="G38" s="230">
        <v>52.007039833329003</v>
      </c>
      <c r="H38" s="230">
        <v>58.244042801448821</v>
      </c>
      <c r="I38" s="230">
        <v>65.640789432292976</v>
      </c>
      <c r="J38" s="230">
        <v>72.160039715380293</v>
      </c>
      <c r="K38" s="230">
        <v>33.787728990968851</v>
      </c>
      <c r="L38" s="230">
        <v>42.328317824481083</v>
      </c>
      <c r="M38" s="230">
        <v>42.778145143852321</v>
      </c>
      <c r="N38" s="230">
        <v>43.07965614462605</v>
      </c>
      <c r="O38" s="230">
        <v>83.682012774911129</v>
      </c>
      <c r="P38" s="230">
        <v>67.686395731073318</v>
      </c>
      <c r="Q38" s="230">
        <v>63.381834586778361</v>
      </c>
      <c r="R38" s="230">
        <v>61.253069138151027</v>
      </c>
      <c r="S38" s="230">
        <v>89.738098412016626</v>
      </c>
      <c r="T38" s="230">
        <v>91.16685335636403</v>
      </c>
      <c r="U38" s="230">
        <v>81.063875599565591</v>
      </c>
      <c r="V38" s="230">
        <v>33.519757812863162</v>
      </c>
      <c r="W38" s="230">
        <v>67.197610818442485</v>
      </c>
      <c r="X38" s="230">
        <v>66.710897736319438</v>
      </c>
      <c r="Y38" s="230">
        <v>57.912913612741221</v>
      </c>
      <c r="DA38" s="71" t="s">
        <v>1014</v>
      </c>
    </row>
    <row r="39" spans="1:105" ht="12" customHeight="1" x14ac:dyDescent="0.25">
      <c r="A39" s="59" t="s">
        <v>31</v>
      </c>
      <c r="B39" s="295">
        <v>33.893045624431899</v>
      </c>
      <c r="C39" s="295">
        <v>67.370622362090501</v>
      </c>
      <c r="D39" s="295">
        <v>42.959720556520267</v>
      </c>
      <c r="E39" s="295">
        <v>27.461149948950379</v>
      </c>
      <c r="F39" s="295">
        <v>19.41122249627529</v>
      </c>
      <c r="G39" s="295">
        <v>24.210542209340971</v>
      </c>
      <c r="H39" s="295">
        <v>24.73245060752663</v>
      </c>
      <c r="I39" s="295">
        <v>12.91887493239193</v>
      </c>
      <c r="J39" s="295">
        <v>14.684588143061671</v>
      </c>
      <c r="K39" s="295">
        <v>13.019595121200499</v>
      </c>
      <c r="L39" s="295">
        <v>14.208854359749161</v>
      </c>
      <c r="M39" s="295">
        <v>11.10161991517708</v>
      </c>
      <c r="N39" s="295">
        <v>6.3343961201938068</v>
      </c>
      <c r="O39" s="295">
        <v>6.6143752033416359</v>
      </c>
      <c r="P39" s="295">
        <v>6.3809731811879002</v>
      </c>
      <c r="Q39" s="295">
        <v>5.4474520371311419</v>
      </c>
      <c r="R39" s="295">
        <v>5.7397142484743631</v>
      </c>
      <c r="S39" s="295">
        <v>8.0990803360870842</v>
      </c>
      <c r="T39" s="295">
        <v>8.8096083301703434</v>
      </c>
      <c r="U39" s="295">
        <v>8.876801578420503</v>
      </c>
      <c r="V39" s="295">
        <v>4.8355747242401756</v>
      </c>
      <c r="W39" s="295">
        <v>24.904536231223879</v>
      </c>
      <c r="X39" s="295">
        <v>21.8128616037088</v>
      </c>
      <c r="Y39" s="295">
        <v>17.1906073425044</v>
      </c>
      <c r="DA39" s="122" t="s">
        <v>1015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</v>
      </c>
      <c r="F40" s="295">
        <v>0</v>
      </c>
      <c r="G40" s="295">
        <v>0</v>
      </c>
      <c r="H40" s="295">
        <v>0</v>
      </c>
      <c r="I40" s="295">
        <v>0</v>
      </c>
      <c r="J40" s="295">
        <v>0</v>
      </c>
      <c r="K40" s="295">
        <v>0</v>
      </c>
      <c r="L40" s="295">
        <v>0</v>
      </c>
      <c r="M40" s="295">
        <v>3.1832586967672092</v>
      </c>
      <c r="N40" s="295">
        <v>2.5924723964318752</v>
      </c>
      <c r="O40" s="295">
        <v>2.906952722392373</v>
      </c>
      <c r="P40" s="295">
        <v>4.5235114885989676</v>
      </c>
      <c r="Q40" s="295">
        <v>3.3687172273170458</v>
      </c>
      <c r="R40" s="295">
        <v>4.496399544161684</v>
      </c>
      <c r="S40" s="295">
        <v>3.3977558969262258</v>
      </c>
      <c r="T40" s="295">
        <v>4.8766789960934229</v>
      </c>
      <c r="U40" s="295">
        <v>5.1026500739121694</v>
      </c>
      <c r="V40" s="295">
        <v>2.762471655768874</v>
      </c>
      <c r="W40" s="295">
        <v>3.8609739615924892</v>
      </c>
      <c r="X40" s="295">
        <v>4.2131495195211546</v>
      </c>
      <c r="Y40" s="295">
        <v>3.3342565918263518</v>
      </c>
      <c r="DA40" s="122" t="s">
        <v>1016</v>
      </c>
    </row>
    <row r="41" spans="1:105" ht="12" customHeight="1" x14ac:dyDescent="0.25">
      <c r="A41" s="59" t="s">
        <v>32</v>
      </c>
      <c r="B41" s="295">
        <v>24.213123039312979</v>
      </c>
      <c r="C41" s="295">
        <v>39.886391264566342</v>
      </c>
      <c r="D41" s="295">
        <v>35.365167414034687</v>
      </c>
      <c r="E41" s="295">
        <v>41.990997477716022</v>
      </c>
      <c r="F41" s="295">
        <v>49.255642904838851</v>
      </c>
      <c r="G41" s="295">
        <v>42.808113289037188</v>
      </c>
      <c r="H41" s="295">
        <v>49.915545462150639</v>
      </c>
      <c r="I41" s="295">
        <v>46.629139085082947</v>
      </c>
      <c r="J41" s="295">
        <v>25.819702230466181</v>
      </c>
      <c r="K41" s="295">
        <v>34.25908092011651</v>
      </c>
      <c r="L41" s="295">
        <v>37.067498531161597</v>
      </c>
      <c r="M41" s="295">
        <v>63.274699275851212</v>
      </c>
      <c r="N41" s="295">
        <v>36.548448854480263</v>
      </c>
      <c r="O41" s="295">
        <v>51.368332926563973</v>
      </c>
      <c r="P41" s="295">
        <v>34.496135631965437</v>
      </c>
      <c r="Q41" s="295">
        <v>30.529757093346049</v>
      </c>
      <c r="R41" s="295">
        <v>17.28602106135644</v>
      </c>
      <c r="S41" s="295">
        <v>3.1739164739722581</v>
      </c>
      <c r="T41" s="295">
        <v>4.7617088339894416</v>
      </c>
      <c r="U41" s="295">
        <v>3.806094765767337</v>
      </c>
      <c r="V41" s="295">
        <v>3.8085084038887831</v>
      </c>
      <c r="W41" s="295">
        <v>2.9284042862874178</v>
      </c>
      <c r="X41" s="295">
        <v>5.4839668969292887</v>
      </c>
      <c r="Y41" s="295">
        <v>1.969630197723157</v>
      </c>
      <c r="DA41" s="122" t="s">
        <v>1017</v>
      </c>
    </row>
    <row r="42" spans="1:105" ht="12" customHeight="1" x14ac:dyDescent="0.25">
      <c r="A42" s="59" t="s">
        <v>35</v>
      </c>
      <c r="B42" s="295">
        <v>167.54053224599471</v>
      </c>
      <c r="C42" s="295">
        <v>261.89465733587508</v>
      </c>
      <c r="D42" s="295">
        <v>269.3667395010587</v>
      </c>
      <c r="E42" s="295">
        <v>385.0861063204697</v>
      </c>
      <c r="F42" s="295">
        <v>298.4516725473091</v>
      </c>
      <c r="G42" s="295">
        <v>273.64707113319002</v>
      </c>
      <c r="H42" s="295">
        <v>216.9371049996731</v>
      </c>
      <c r="I42" s="295">
        <v>235.02969538709741</v>
      </c>
      <c r="J42" s="295">
        <v>246.40702826794771</v>
      </c>
      <c r="K42" s="295">
        <v>181.1668749981938</v>
      </c>
      <c r="L42" s="295">
        <v>112.061165037926</v>
      </c>
      <c r="M42" s="295">
        <v>667.75612762834078</v>
      </c>
      <c r="N42" s="295">
        <v>597.95383931938591</v>
      </c>
      <c r="O42" s="295">
        <v>601.29638953076574</v>
      </c>
      <c r="P42" s="295">
        <v>470.65982467463152</v>
      </c>
      <c r="Q42" s="295">
        <v>462.6293384682308</v>
      </c>
      <c r="R42" s="295">
        <v>507.80251079615431</v>
      </c>
      <c r="S42" s="295">
        <v>595.17240121939278</v>
      </c>
      <c r="T42" s="295">
        <v>684.3257623211075</v>
      </c>
      <c r="U42" s="295">
        <v>685.51727889807717</v>
      </c>
      <c r="V42" s="295">
        <v>407.17109627059062</v>
      </c>
      <c r="W42" s="295">
        <v>596.9890400424481</v>
      </c>
      <c r="X42" s="295">
        <v>531.92729095300615</v>
      </c>
      <c r="Y42" s="295">
        <v>530.26071030468336</v>
      </c>
      <c r="DA42" s="122" t="s">
        <v>1018</v>
      </c>
    </row>
    <row r="43" spans="1:105" ht="12" customHeight="1" x14ac:dyDescent="0.25">
      <c r="A43" s="60" t="s">
        <v>1019</v>
      </c>
      <c r="B43" s="262">
        <v>10.57821704188243</v>
      </c>
      <c r="C43" s="262">
        <v>10.115118317644511</v>
      </c>
      <c r="D43" s="262">
        <v>12.75737968490431</v>
      </c>
      <c r="E43" s="262">
        <v>10.469611184445659</v>
      </c>
      <c r="F43" s="262">
        <v>17.059215084108711</v>
      </c>
      <c r="G43" s="262">
        <v>22.987250398425171</v>
      </c>
      <c r="H43" s="262">
        <v>40.078063765580573</v>
      </c>
      <c r="I43" s="262">
        <v>32.880145097574939</v>
      </c>
      <c r="J43" s="262">
        <v>50.649028863623613</v>
      </c>
      <c r="K43" s="262">
        <v>63.284655549597822</v>
      </c>
      <c r="L43" s="262">
        <v>89.681392251481995</v>
      </c>
      <c r="M43" s="262">
        <v>4.7839847852775597</v>
      </c>
      <c r="N43" s="262">
        <v>4.2951632405877547</v>
      </c>
      <c r="O43" s="262">
        <v>4.1717596563395567</v>
      </c>
      <c r="P43" s="262">
        <v>4.8512846301051669</v>
      </c>
      <c r="Q43" s="262">
        <v>5.784398081628952</v>
      </c>
      <c r="R43" s="262">
        <v>6.1497613981142454</v>
      </c>
      <c r="S43" s="262">
        <v>11.058741536494701</v>
      </c>
      <c r="T43" s="262">
        <v>10.04052224982458</v>
      </c>
      <c r="U43" s="262">
        <v>10.660105633822271</v>
      </c>
      <c r="V43" s="262">
        <v>6.4971020986008314</v>
      </c>
      <c r="W43" s="262">
        <v>13.079055144451409</v>
      </c>
      <c r="X43" s="262">
        <v>12.62273958321188</v>
      </c>
      <c r="Y43" s="262">
        <v>12.03039444882516</v>
      </c>
      <c r="DA43" s="72" t="s">
        <v>1020</v>
      </c>
    </row>
    <row r="44" spans="1:105" ht="12" customHeight="1" x14ac:dyDescent="0.25">
      <c r="A44" s="57" t="s">
        <v>1021</v>
      </c>
      <c r="B44" s="261">
        <f t="shared" ref="B44:Y44" si="1">B45+B46+B57</f>
        <v>37.375492177196669</v>
      </c>
      <c r="C44" s="261">
        <f t="shared" si="1"/>
        <v>58.271611582438396</v>
      </c>
      <c r="D44" s="261">
        <f t="shared" si="1"/>
        <v>61.787959507994941</v>
      </c>
      <c r="E44" s="261">
        <f t="shared" si="1"/>
        <v>78.626619825485264</v>
      </c>
      <c r="F44" s="261">
        <f t="shared" si="1"/>
        <v>68.483893721491938</v>
      </c>
      <c r="G44" s="261">
        <f t="shared" si="1"/>
        <v>66.858206946537635</v>
      </c>
      <c r="H44" s="261">
        <f t="shared" si="1"/>
        <v>67.158867663671117</v>
      </c>
      <c r="I44" s="261">
        <f t="shared" si="1"/>
        <v>65.843504502985411</v>
      </c>
      <c r="J44" s="261">
        <f t="shared" si="1"/>
        <v>72.712654512644548</v>
      </c>
      <c r="K44" s="261">
        <f t="shared" si="1"/>
        <v>61.778451905566719</v>
      </c>
      <c r="L44" s="261">
        <f t="shared" si="1"/>
        <v>60.797117885509358</v>
      </c>
      <c r="M44" s="261">
        <f t="shared" si="1"/>
        <v>123.04773447913057</v>
      </c>
      <c r="N44" s="261">
        <f t="shared" si="1"/>
        <v>107.53390545528167</v>
      </c>
      <c r="O44" s="261">
        <f t="shared" si="1"/>
        <v>116.05039728461372</v>
      </c>
      <c r="P44" s="261">
        <f t="shared" si="1"/>
        <v>90.904193757787752</v>
      </c>
      <c r="Q44" s="261">
        <f t="shared" si="1"/>
        <v>88.484190805278899</v>
      </c>
      <c r="R44" s="261">
        <f t="shared" si="1"/>
        <v>93.952968988445861</v>
      </c>
      <c r="S44" s="261">
        <f t="shared" si="1"/>
        <v>111.34874729680453</v>
      </c>
      <c r="T44" s="261">
        <f t="shared" si="1"/>
        <v>125.69789904867062</v>
      </c>
      <c r="U44" s="261">
        <f t="shared" si="1"/>
        <v>125.08858149008054</v>
      </c>
      <c r="V44" s="261">
        <f t="shared" si="1"/>
        <v>72.148073727156131</v>
      </c>
      <c r="W44" s="261">
        <f t="shared" si="1"/>
        <v>111.73572057459691</v>
      </c>
      <c r="X44" s="261">
        <f t="shared" si="1"/>
        <v>102.23366989740718</v>
      </c>
      <c r="Y44" s="261">
        <f t="shared" si="1"/>
        <v>98.784199324125709</v>
      </c>
      <c r="DA44" s="70"/>
    </row>
    <row r="45" spans="1:105" ht="12" customHeight="1" x14ac:dyDescent="0.25">
      <c r="A45" s="60" t="s">
        <v>1022</v>
      </c>
      <c r="B45" s="262">
        <v>16.570084359643211</v>
      </c>
      <c r="C45" s="262">
        <v>29.92727577119674</v>
      </c>
      <c r="D45" s="262">
        <v>29.997574174578091</v>
      </c>
      <c r="E45" s="262">
        <v>44.309779420686539</v>
      </c>
      <c r="F45" s="262">
        <v>31.55527316921658</v>
      </c>
      <c r="G45" s="262">
        <v>26.619181586363428</v>
      </c>
      <c r="H45" s="262">
        <v>17.796154775960929</v>
      </c>
      <c r="I45" s="262">
        <v>20.423769686492768</v>
      </c>
      <c r="J45" s="262">
        <v>18.150292679644469</v>
      </c>
      <c r="K45" s="262">
        <v>10.786894732094909</v>
      </c>
      <c r="L45" s="262">
        <v>5.4851230807293971</v>
      </c>
      <c r="M45" s="262">
        <v>81.43868219433277</v>
      </c>
      <c r="N45" s="262">
        <v>71.168735572806099</v>
      </c>
      <c r="O45" s="262">
        <v>76.585590511636326</v>
      </c>
      <c r="P45" s="262">
        <v>57.932282033102503</v>
      </c>
      <c r="Q45" s="262">
        <v>54.921708359691777</v>
      </c>
      <c r="R45" s="262">
        <v>58.456846639501883</v>
      </c>
      <c r="S45" s="262">
        <v>65.127737375782232</v>
      </c>
      <c r="T45" s="262">
        <v>76.327294974348561</v>
      </c>
      <c r="U45" s="262">
        <v>74.900269216501712</v>
      </c>
      <c r="V45" s="262">
        <v>43.016447796178561</v>
      </c>
      <c r="W45" s="262">
        <v>63.377250862110493</v>
      </c>
      <c r="X45" s="262">
        <v>56.174305005550899</v>
      </c>
      <c r="Y45" s="262">
        <v>55.460536433538209</v>
      </c>
      <c r="DA45" s="72" t="s">
        <v>1023</v>
      </c>
    </row>
    <row r="46" spans="1:105" ht="12" customHeight="1" x14ac:dyDescent="0.25">
      <c r="A46" s="60" t="s">
        <v>1024</v>
      </c>
      <c r="B46" s="262">
        <v>10.34334550887904</v>
      </c>
      <c r="C46" s="262">
        <v>16.785568693583329</v>
      </c>
      <c r="D46" s="262">
        <v>17.58334388204759</v>
      </c>
      <c r="E46" s="262">
        <v>22.270024002207581</v>
      </c>
      <c r="F46" s="262">
        <v>18.891925115558031</v>
      </c>
      <c r="G46" s="262">
        <v>17.87804082659375</v>
      </c>
      <c r="H46" s="262">
        <v>16.48519173271098</v>
      </c>
      <c r="I46" s="262">
        <v>16.8473235888261</v>
      </c>
      <c r="J46" s="262">
        <v>17.254387938080558</v>
      </c>
      <c r="K46" s="262">
        <v>13.3111082736824</v>
      </c>
      <c r="L46" s="262">
        <v>11.41512166553788</v>
      </c>
      <c r="M46" s="262">
        <v>35.774565704577498</v>
      </c>
      <c r="N46" s="262">
        <v>31.253047226663799</v>
      </c>
      <c r="O46" s="262">
        <v>34.151342692431179</v>
      </c>
      <c r="P46" s="262">
        <v>27.000592851050861</v>
      </c>
      <c r="Q46" s="262">
        <v>26.695450935491881</v>
      </c>
      <c r="R46" s="262">
        <v>28.416683959490939</v>
      </c>
      <c r="S46" s="262">
        <v>34.119796675585043</v>
      </c>
      <c r="T46" s="262">
        <v>38.171757769610437</v>
      </c>
      <c r="U46" s="262">
        <v>38.54097957420354</v>
      </c>
      <c r="V46" s="262">
        <v>22.267625617331259</v>
      </c>
      <c r="W46" s="262">
        <v>34.473548829008628</v>
      </c>
      <c r="X46" s="262">
        <v>32.729091461391747</v>
      </c>
      <c r="Y46" s="262">
        <v>30.740944301923282</v>
      </c>
      <c r="DA46" s="72" t="s">
        <v>1025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1.63603108380701</v>
      </c>
      <c r="E47" s="229">
        <v>2.0890199238547771</v>
      </c>
      <c r="F47" s="229">
        <v>2.339240314780048</v>
      </c>
      <c r="G47" s="229">
        <v>2.3004735806307299</v>
      </c>
      <c r="H47" s="229">
        <v>2.6855073947647758</v>
      </c>
      <c r="I47" s="229">
        <v>2.9076176901722741</v>
      </c>
      <c r="J47" s="229">
        <v>3.296424902965188</v>
      </c>
      <c r="K47" s="229">
        <v>1.6168189039820089</v>
      </c>
      <c r="L47" s="229">
        <v>2.2089741536064622</v>
      </c>
      <c r="M47" s="229">
        <v>1.55043463620815</v>
      </c>
      <c r="N47" s="229">
        <v>1.547377799873642</v>
      </c>
      <c r="O47" s="229">
        <v>2.933638250080306</v>
      </c>
      <c r="P47" s="229">
        <v>2.3262996038445571</v>
      </c>
      <c r="Q47" s="229">
        <v>2.0538680002724932</v>
      </c>
      <c r="R47" s="229">
        <v>1.9286434592186581</v>
      </c>
      <c r="S47" s="229">
        <v>2.680065445728931</v>
      </c>
      <c r="T47" s="229">
        <v>2.815749579349863</v>
      </c>
      <c r="U47" s="229">
        <v>2.3435288218054322</v>
      </c>
      <c r="V47" s="229">
        <v>0.96594224404062645</v>
      </c>
      <c r="W47" s="229">
        <v>1.9321888369083029</v>
      </c>
      <c r="X47" s="229">
        <v>1.6645550759803569</v>
      </c>
      <c r="Y47" s="229">
        <v>1.5867616046190951</v>
      </c>
      <c r="DA47" s="73" t="s">
        <v>1026</v>
      </c>
    </row>
    <row r="48" spans="1:105" ht="12" customHeight="1" x14ac:dyDescent="0.25">
      <c r="A48" s="64" t="s">
        <v>30</v>
      </c>
      <c r="B48" s="229">
        <v>0.9682202907484696</v>
      </c>
      <c r="C48" s="229">
        <v>2.1000402199331569</v>
      </c>
      <c r="D48" s="229">
        <v>1.676852039887395</v>
      </c>
      <c r="E48" s="229">
        <v>0.67962902779274237</v>
      </c>
      <c r="F48" s="229">
        <v>0.47013678374644102</v>
      </c>
      <c r="G48" s="229">
        <v>0.35128942650985839</v>
      </c>
      <c r="H48" s="229">
        <v>0.30348841436625912</v>
      </c>
      <c r="I48" s="229">
        <v>0.30882953888625819</v>
      </c>
      <c r="J48" s="229">
        <v>0.28705310674912732</v>
      </c>
      <c r="K48" s="229">
        <v>0.44002713969942592</v>
      </c>
      <c r="L48" s="229">
        <v>0.29187500537504152</v>
      </c>
      <c r="M48" s="229">
        <v>0.36843180790332442</v>
      </c>
      <c r="N48" s="229">
        <v>0.30911079371527489</v>
      </c>
      <c r="O48" s="229">
        <v>0.37155389216255341</v>
      </c>
      <c r="P48" s="229">
        <v>0.98379523599862073</v>
      </c>
      <c r="Q48" s="229">
        <v>1.040030438958675</v>
      </c>
      <c r="R48" s="229">
        <v>0.37862875059034262</v>
      </c>
      <c r="S48" s="229">
        <v>0.66570092703126016</v>
      </c>
      <c r="T48" s="229">
        <v>0.84361930560465548</v>
      </c>
      <c r="U48" s="229">
        <v>1.5496022707649639</v>
      </c>
      <c r="V48" s="229">
        <v>1.02686202440915</v>
      </c>
      <c r="W48" s="229">
        <v>0.44924449308641978</v>
      </c>
      <c r="X48" s="229">
        <v>0.45622487434829051</v>
      </c>
      <c r="Y48" s="229">
        <v>0.80847924498604706</v>
      </c>
      <c r="DA48" s="73" t="s">
        <v>1027</v>
      </c>
    </row>
    <row r="49" spans="1:105" ht="12" customHeight="1" x14ac:dyDescent="0.25">
      <c r="A49" s="64" t="s">
        <v>31</v>
      </c>
      <c r="B49" s="229">
        <v>1.4064024671766939</v>
      </c>
      <c r="C49" s="229">
        <v>2.680126546376739</v>
      </c>
      <c r="D49" s="229">
        <v>1.763214751099212</v>
      </c>
      <c r="E49" s="229">
        <v>1.1781850703638921</v>
      </c>
      <c r="F49" s="229">
        <v>0.85035727046147891</v>
      </c>
      <c r="G49" s="229">
        <v>1.0709264150358571</v>
      </c>
      <c r="H49" s="229">
        <v>1.140360040314977</v>
      </c>
      <c r="I49" s="229">
        <v>0.57225316172182072</v>
      </c>
      <c r="J49" s="229">
        <v>0.67082338418195653</v>
      </c>
      <c r="K49" s="229">
        <v>0.62301693966396665</v>
      </c>
      <c r="L49" s="229">
        <v>0.7415128605675736</v>
      </c>
      <c r="M49" s="229">
        <v>0.40236284150768831</v>
      </c>
      <c r="N49" s="229">
        <v>0.2275251199565653</v>
      </c>
      <c r="O49" s="229">
        <v>0.23187998774717961</v>
      </c>
      <c r="P49" s="229">
        <v>0.21930633509453629</v>
      </c>
      <c r="Q49" s="229">
        <v>0.17652293429222979</v>
      </c>
      <c r="R49" s="229">
        <v>0.18072339066205961</v>
      </c>
      <c r="S49" s="229">
        <v>0.24188238591005221</v>
      </c>
      <c r="T49" s="229">
        <v>0.2720906780993182</v>
      </c>
      <c r="U49" s="229">
        <v>0.25662528704201099</v>
      </c>
      <c r="V49" s="229">
        <v>0.13934724488272529</v>
      </c>
      <c r="W49" s="229">
        <v>0.71610085996007611</v>
      </c>
      <c r="X49" s="229">
        <v>0.54426953820384505</v>
      </c>
      <c r="Y49" s="229">
        <v>0.47100713795148919</v>
      </c>
      <c r="DA49" s="73" t="s">
        <v>1028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0.1153728036333051</v>
      </c>
      <c r="N50" s="229">
        <v>9.3118993790397758E-2</v>
      </c>
      <c r="O50" s="229">
        <v>0.1019089696195993</v>
      </c>
      <c r="P50" s="229">
        <v>0.15546762196828251</v>
      </c>
      <c r="Q50" s="229">
        <v>0.10916220018340179</v>
      </c>
      <c r="R50" s="229">
        <v>0.14157578865676659</v>
      </c>
      <c r="S50" s="229">
        <v>0.1014753859677764</v>
      </c>
      <c r="T50" s="229">
        <v>0.1506195105604774</v>
      </c>
      <c r="U50" s="229">
        <v>0.14751586236600889</v>
      </c>
      <c r="V50" s="229">
        <v>7.9606424520406879E-2</v>
      </c>
      <c r="W50" s="229">
        <v>0.1110177980633679</v>
      </c>
      <c r="X50" s="229">
        <v>0.10512554404982979</v>
      </c>
      <c r="Y50" s="229">
        <v>9.1355623639253286E-2</v>
      </c>
      <c r="DA50" s="73" t="s">
        <v>1029</v>
      </c>
    </row>
    <row r="51" spans="1:105" ht="12" customHeight="1" x14ac:dyDescent="0.25">
      <c r="A51" s="64" t="s">
        <v>32</v>
      </c>
      <c r="B51" s="229">
        <v>1.0047310695500069</v>
      </c>
      <c r="C51" s="229">
        <v>1.586753577735784</v>
      </c>
      <c r="D51" s="229">
        <v>1.4515081581473399</v>
      </c>
      <c r="E51" s="229">
        <v>1.801569359254884</v>
      </c>
      <c r="F51" s="229">
        <v>2.1577669342268959</v>
      </c>
      <c r="G51" s="229">
        <v>1.893569293189546</v>
      </c>
      <c r="H51" s="229">
        <v>2.301498316476557</v>
      </c>
      <c r="I51" s="229">
        <v>2.0654795722884778</v>
      </c>
      <c r="J51" s="229">
        <v>1.179499204204477</v>
      </c>
      <c r="K51" s="229">
        <v>1.6393741550223511</v>
      </c>
      <c r="L51" s="229">
        <v>1.934429488403258</v>
      </c>
      <c r="M51" s="229">
        <v>2.2933038593196922</v>
      </c>
      <c r="N51" s="229">
        <v>1.312783421190209</v>
      </c>
      <c r="O51" s="229">
        <v>1.8008183756474869</v>
      </c>
      <c r="P51" s="229">
        <v>1.1855904837014259</v>
      </c>
      <c r="Q51" s="229">
        <v>0.98930697665851197</v>
      </c>
      <c r="R51" s="229">
        <v>0.54427593465902546</v>
      </c>
      <c r="S51" s="229">
        <v>9.4790328968947651E-2</v>
      </c>
      <c r="T51" s="229">
        <v>0.1470685797817585</v>
      </c>
      <c r="U51" s="229">
        <v>0.11003289339581419</v>
      </c>
      <c r="V51" s="229">
        <v>0.1097501710674109</v>
      </c>
      <c r="W51" s="229">
        <v>8.4202845949488236E-2</v>
      </c>
      <c r="X51" s="229">
        <v>0.13683468885207539</v>
      </c>
      <c r="Y51" s="229">
        <v>5.396609111992301E-2</v>
      </c>
      <c r="DA51" s="73" t="s">
        <v>1030</v>
      </c>
    </row>
    <row r="52" spans="1:105" ht="12" customHeight="1" x14ac:dyDescent="0.25">
      <c r="A52" s="64" t="s">
        <v>33</v>
      </c>
      <c r="B52" s="229">
        <v>1.184519938310143E-2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1.8865178012152931E-2</v>
      </c>
      <c r="N52" s="229">
        <v>1.474291415758414E-2</v>
      </c>
      <c r="O52" s="229">
        <v>1.6526716844458441E-2</v>
      </c>
      <c r="P52" s="229">
        <v>1.4272560712598151E-2</v>
      </c>
      <c r="Q52" s="229">
        <v>1.602232036231575E-2</v>
      </c>
      <c r="R52" s="229">
        <v>0</v>
      </c>
      <c r="S52" s="229">
        <v>8.5041881730145985E-2</v>
      </c>
      <c r="T52" s="229">
        <v>7.3487943262748462E-2</v>
      </c>
      <c r="U52" s="229">
        <v>9.0568919964534658E-2</v>
      </c>
      <c r="V52" s="229">
        <v>1.9174416683298438E-2</v>
      </c>
      <c r="W52" s="229">
        <v>0</v>
      </c>
      <c r="X52" s="229">
        <v>0</v>
      </c>
      <c r="Y52" s="229">
        <v>0</v>
      </c>
      <c r="DA52" s="73" t="s">
        <v>1031</v>
      </c>
    </row>
    <row r="53" spans="1:105" ht="12" customHeight="1" x14ac:dyDescent="0.25">
      <c r="A53" s="64" t="s">
        <v>35</v>
      </c>
      <c r="B53" s="229">
        <v>6.9521464820207646</v>
      </c>
      <c r="C53" s="229">
        <v>10.41864834953765</v>
      </c>
      <c r="D53" s="229">
        <v>11.055737849106629</v>
      </c>
      <c r="E53" s="229">
        <v>16.521620620941292</v>
      </c>
      <c r="F53" s="229">
        <v>13.074423812343159</v>
      </c>
      <c r="G53" s="229">
        <v>12.10447392461379</v>
      </c>
      <c r="H53" s="229">
        <v>10.00250277374278</v>
      </c>
      <c r="I53" s="229">
        <v>10.41085133091236</v>
      </c>
      <c r="J53" s="229">
        <v>11.256399905708239</v>
      </c>
      <c r="K53" s="229">
        <v>8.6692428588710033</v>
      </c>
      <c r="L53" s="229">
        <v>5.8480995681959014</v>
      </c>
      <c r="M53" s="229">
        <v>24.201896209704991</v>
      </c>
      <c r="N53" s="229">
        <v>21.477898830152331</v>
      </c>
      <c r="O53" s="229">
        <v>21.07963264109614</v>
      </c>
      <c r="P53" s="229">
        <v>16.176009253562619</v>
      </c>
      <c r="Q53" s="229">
        <v>14.99135518026393</v>
      </c>
      <c r="R53" s="229">
        <v>15.988912960637609</v>
      </c>
      <c r="S53" s="229">
        <v>17.77507006484565</v>
      </c>
      <c r="T53" s="229">
        <v>21.13586140635865</v>
      </c>
      <c r="U53" s="229">
        <v>19.81806925786664</v>
      </c>
      <c r="V53" s="229">
        <v>11.7334905769864</v>
      </c>
      <c r="W53" s="229">
        <v>17.165722782067171</v>
      </c>
      <c r="X53" s="229">
        <v>13.27252821132784</v>
      </c>
      <c r="Y53" s="229">
        <v>14.528665250307959</v>
      </c>
      <c r="DA53" s="73" t="s">
        <v>1032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1033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0.15730818661396651</v>
      </c>
      <c r="H55" s="229">
        <v>5.1834793045630517E-2</v>
      </c>
      <c r="I55" s="229">
        <v>0.58229229484491352</v>
      </c>
      <c r="J55" s="229">
        <v>0.56418743427157048</v>
      </c>
      <c r="K55" s="229">
        <v>0.32262827644364039</v>
      </c>
      <c r="L55" s="229">
        <v>0.39023058938964289</v>
      </c>
      <c r="M55" s="229">
        <v>0.59877121495845753</v>
      </c>
      <c r="N55" s="229">
        <v>0.48892905279516441</v>
      </c>
      <c r="O55" s="229">
        <v>0.93825989406780586</v>
      </c>
      <c r="P55" s="229">
        <v>0.78537116968521326</v>
      </c>
      <c r="Q55" s="229">
        <v>0.88551504763314404</v>
      </c>
      <c r="R55" s="229">
        <v>1.2634000446659639</v>
      </c>
      <c r="S55" s="229">
        <v>1.1978902039035599</v>
      </c>
      <c r="T55" s="229">
        <v>1.104519068057779</v>
      </c>
      <c r="U55" s="229">
        <v>1.3434075885571519</v>
      </c>
      <c r="V55" s="229">
        <v>1.094669583973473</v>
      </c>
      <c r="W55" s="229">
        <v>1.583123931138954</v>
      </c>
      <c r="X55" s="229">
        <v>2.676053666619302</v>
      </c>
      <c r="Y55" s="229">
        <v>1.3889790731084439</v>
      </c>
      <c r="DA55" s="73" t="s">
        <v>1034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6.2251271533297432</v>
      </c>
      <c r="N56" s="229">
        <v>5.7815603010326253</v>
      </c>
      <c r="O56" s="229">
        <v>6.677123965165646</v>
      </c>
      <c r="P56" s="229">
        <v>5.1544805864830083</v>
      </c>
      <c r="Q56" s="229">
        <v>6.4336678368671807</v>
      </c>
      <c r="R56" s="229">
        <v>7.9905236304005109</v>
      </c>
      <c r="S56" s="229">
        <v>11.277880051498711</v>
      </c>
      <c r="T56" s="229">
        <v>11.628741698535199</v>
      </c>
      <c r="U56" s="229">
        <v>12.881628672440989</v>
      </c>
      <c r="V56" s="229">
        <v>7.0987829307677623</v>
      </c>
      <c r="W56" s="229">
        <v>12.43194728183485</v>
      </c>
      <c r="X56" s="229">
        <v>13.87349986201021</v>
      </c>
      <c r="Y56" s="229">
        <v>11.811730276191071</v>
      </c>
      <c r="DA56" s="73" t="s">
        <v>1035</v>
      </c>
    </row>
    <row r="57" spans="1:105" ht="12" customHeight="1" x14ac:dyDescent="0.25">
      <c r="A57" s="60" t="s">
        <v>1036</v>
      </c>
      <c r="B57" s="262">
        <v>10.462062308674421</v>
      </c>
      <c r="C57" s="262">
        <v>11.558767117658331</v>
      </c>
      <c r="D57" s="262">
        <v>14.20704145136926</v>
      </c>
      <c r="E57" s="262">
        <v>12.046816402591149</v>
      </c>
      <c r="F57" s="262">
        <v>18.036695436717331</v>
      </c>
      <c r="G57" s="262">
        <v>22.36098453358046</v>
      </c>
      <c r="H57" s="262">
        <v>32.877521154999201</v>
      </c>
      <c r="I57" s="262">
        <v>28.572411227666539</v>
      </c>
      <c r="J57" s="262">
        <v>37.30797389491952</v>
      </c>
      <c r="K57" s="262">
        <v>37.680448899789411</v>
      </c>
      <c r="L57" s="262">
        <v>43.896873139242082</v>
      </c>
      <c r="M57" s="262">
        <v>5.8344865802203012</v>
      </c>
      <c r="N57" s="262">
        <v>5.1121226558117776</v>
      </c>
      <c r="O57" s="262">
        <v>5.3134640805462299</v>
      </c>
      <c r="P57" s="262">
        <v>5.9713188736343854</v>
      </c>
      <c r="Q57" s="262">
        <v>6.8670315100952486</v>
      </c>
      <c r="R57" s="262">
        <v>7.0794383894530304</v>
      </c>
      <c r="S57" s="262">
        <v>12.10121324543727</v>
      </c>
      <c r="T57" s="262">
        <v>11.19884630471163</v>
      </c>
      <c r="U57" s="262">
        <v>11.647332699375291</v>
      </c>
      <c r="V57" s="262">
        <v>6.864000313646315</v>
      </c>
      <c r="W57" s="262">
        <v>13.88492088347779</v>
      </c>
      <c r="X57" s="262">
        <v>13.330273430464549</v>
      </c>
      <c r="Y57" s="262">
        <v>12.582718588664219</v>
      </c>
      <c r="DA57" s="72" t="s">
        <v>1037</v>
      </c>
    </row>
    <row r="58" spans="1:105" ht="12" customHeight="1" x14ac:dyDescent="0.25">
      <c r="A58" s="132" t="s">
        <v>1038</v>
      </c>
      <c r="B58" s="316">
        <v>383.41427603063443</v>
      </c>
      <c r="C58" s="316">
        <v>391.54046286129369</v>
      </c>
      <c r="D58" s="316">
        <v>417.27216608779338</v>
      </c>
      <c r="E58" s="316">
        <v>410.57127381393468</v>
      </c>
      <c r="F58" s="316">
        <v>393.46574498660942</v>
      </c>
      <c r="G58" s="316">
        <v>363.87301705149378</v>
      </c>
      <c r="H58" s="316">
        <v>340.68423451054662</v>
      </c>
      <c r="I58" s="316">
        <v>363.15246276142312</v>
      </c>
      <c r="J58" s="316">
        <v>333.42787471929631</v>
      </c>
      <c r="K58" s="316">
        <v>294.93176246796338</v>
      </c>
      <c r="L58" s="316">
        <v>326.70982547301122</v>
      </c>
      <c r="M58" s="316">
        <v>315.87028613480919</v>
      </c>
      <c r="N58" s="316">
        <v>296.59310390119339</v>
      </c>
      <c r="O58" s="316">
        <v>297.14399684971642</v>
      </c>
      <c r="P58" s="316">
        <v>287.65605241933531</v>
      </c>
      <c r="Q58" s="316">
        <v>307.05806779505048</v>
      </c>
      <c r="R58" s="316">
        <v>294.75566164572331</v>
      </c>
      <c r="S58" s="316">
        <v>310.26051961687051</v>
      </c>
      <c r="T58" s="316">
        <v>314.39203302844732</v>
      </c>
      <c r="U58" s="316">
        <v>308.60892494898872</v>
      </c>
      <c r="V58" s="316">
        <v>305.13502162784431</v>
      </c>
      <c r="W58" s="316">
        <v>315.11757450657637</v>
      </c>
      <c r="X58" s="316">
        <v>258.79235257754232</v>
      </c>
      <c r="Y58" s="316">
        <v>237.63525491714381</v>
      </c>
      <c r="DA58" s="139" t="s">
        <v>1039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3679.4143274011908</v>
      </c>
      <c r="C61" s="223">
        <v>3707.8563211406049</v>
      </c>
      <c r="D61" s="223">
        <v>3163.506698476614</v>
      </c>
      <c r="E61" s="223">
        <v>3076.151511598081</v>
      </c>
      <c r="F61" s="223">
        <v>2558.8289248843762</v>
      </c>
      <c r="G61" s="223">
        <v>2423.5593645897661</v>
      </c>
      <c r="H61" s="223">
        <v>1714.051431307958</v>
      </c>
      <c r="I61" s="223">
        <v>1981.1184071741559</v>
      </c>
      <c r="J61" s="223">
        <v>2590.097735762557</v>
      </c>
      <c r="K61" s="223">
        <v>1816.298674677395</v>
      </c>
      <c r="L61" s="223">
        <v>1621.6158149669041</v>
      </c>
      <c r="M61" s="223">
        <v>3492.0922331380002</v>
      </c>
      <c r="N61" s="223">
        <v>3673.168014731461</v>
      </c>
      <c r="O61" s="223">
        <v>3660.4020244411608</v>
      </c>
      <c r="P61" s="223">
        <v>3779.7251238241388</v>
      </c>
      <c r="Q61" s="223">
        <v>3376.68986757728</v>
      </c>
      <c r="R61" s="223">
        <v>3343.201143265665</v>
      </c>
      <c r="S61" s="223">
        <v>2376.4043899967728</v>
      </c>
      <c r="T61" s="223">
        <v>2277.5585153291772</v>
      </c>
      <c r="U61" s="223">
        <v>2419.465256629011</v>
      </c>
      <c r="V61" s="223">
        <v>3345.5095710180749</v>
      </c>
      <c r="W61" s="223">
        <v>2079.6252419003831</v>
      </c>
      <c r="X61" s="223">
        <v>2117.6717766890092</v>
      </c>
      <c r="Y61" s="223">
        <v>2012.300584223027</v>
      </c>
      <c r="DA61" s="89" t="s">
        <v>1040</v>
      </c>
    </row>
    <row r="62" spans="1:105" ht="12" customHeight="1" x14ac:dyDescent="0.25">
      <c r="A62" s="55" t="s">
        <v>91</v>
      </c>
      <c r="B62" s="259">
        <v>34.702634148118882</v>
      </c>
      <c r="C62" s="259">
        <v>31.090528348394869</v>
      </c>
      <c r="D62" s="259">
        <v>27.682853105225291</v>
      </c>
      <c r="E62" s="259">
        <v>24.72522015299068</v>
      </c>
      <c r="F62" s="259">
        <v>23.80744335098548</v>
      </c>
      <c r="G62" s="259">
        <v>24.328841514511829</v>
      </c>
      <c r="H62" s="259">
        <v>19.41247374558678</v>
      </c>
      <c r="I62" s="259">
        <v>21.444080023400129</v>
      </c>
      <c r="J62" s="259">
        <v>30.47502850920522</v>
      </c>
      <c r="K62" s="259">
        <v>23.048598377718601</v>
      </c>
      <c r="L62" s="259">
        <v>22.025166477139649</v>
      </c>
      <c r="M62" s="259">
        <v>20.16012681059529</v>
      </c>
      <c r="N62" s="259">
        <v>21.316047441499801</v>
      </c>
      <c r="O62" s="259">
        <v>20.503309421391819</v>
      </c>
      <c r="P62" s="259">
        <v>23.31603172052872</v>
      </c>
      <c r="Q62" s="259">
        <v>21.519404243339881</v>
      </c>
      <c r="R62" s="259">
        <v>21.201581283561541</v>
      </c>
      <c r="S62" s="259">
        <v>16.52956153207543</v>
      </c>
      <c r="T62" s="259">
        <v>15.122636831677349</v>
      </c>
      <c r="U62" s="259">
        <v>16.107892965419161</v>
      </c>
      <c r="V62" s="259">
        <v>22.283621260857771</v>
      </c>
      <c r="W62" s="259">
        <v>14.95607249016547</v>
      </c>
      <c r="X62" s="259">
        <v>14.93018387109918</v>
      </c>
      <c r="Y62" s="259">
        <v>14.534079130115691</v>
      </c>
      <c r="DA62" s="67" t="s">
        <v>1041</v>
      </c>
    </row>
    <row r="63" spans="1:105" ht="12" customHeight="1" x14ac:dyDescent="0.25">
      <c r="A63" s="173" t="s">
        <v>92</v>
      </c>
      <c r="B63" s="224">
        <v>275.40255978800963</v>
      </c>
      <c r="C63" s="224">
        <v>246.73663260729069</v>
      </c>
      <c r="D63" s="224">
        <v>219.693080786715</v>
      </c>
      <c r="E63" s="224">
        <v>196.22109642719539</v>
      </c>
      <c r="F63" s="224">
        <v>188.93755479437701</v>
      </c>
      <c r="G63" s="224">
        <v>193.0754075086993</v>
      </c>
      <c r="H63" s="224">
        <v>154.05876506472441</v>
      </c>
      <c r="I63" s="224">
        <v>170.18173622025901</v>
      </c>
      <c r="J63" s="224">
        <v>241.8519823372728</v>
      </c>
      <c r="K63" s="224">
        <v>182.91530739874841</v>
      </c>
      <c r="L63" s="224">
        <v>174.79327942862011</v>
      </c>
      <c r="M63" s="224">
        <v>159.99219268459439</v>
      </c>
      <c r="N63" s="224">
        <v>169.16566059207699</v>
      </c>
      <c r="O63" s="224">
        <v>162.71571416381971</v>
      </c>
      <c r="P63" s="224">
        <v>185.03767732802271</v>
      </c>
      <c r="Q63" s="224">
        <v>170.77951455883979</v>
      </c>
      <c r="R63" s="224">
        <v>168.25724906427359</v>
      </c>
      <c r="S63" s="224">
        <v>131.17976977415569</v>
      </c>
      <c r="T63" s="224">
        <v>120.0143158127995</v>
      </c>
      <c r="U63" s="224">
        <v>127.8333781963978</v>
      </c>
      <c r="V63" s="224">
        <v>176.844394877713</v>
      </c>
      <c r="W63" s="224">
        <v>118.6924494142436</v>
      </c>
      <c r="X63" s="224">
        <v>118.4869955017308</v>
      </c>
      <c r="Y63" s="224">
        <v>115.34348025313579</v>
      </c>
      <c r="DA63" s="177" t="s">
        <v>1042</v>
      </c>
    </row>
    <row r="64" spans="1:105" ht="12" customHeight="1" x14ac:dyDescent="0.25">
      <c r="A64" s="173" t="s">
        <v>93</v>
      </c>
      <c r="B64" s="224">
        <v>308.28068298237599</v>
      </c>
      <c r="C64" s="224">
        <v>276.19255854229289</v>
      </c>
      <c r="D64" s="224">
        <v>245.92049196479351</v>
      </c>
      <c r="E64" s="224">
        <v>219.64637390694321</v>
      </c>
      <c r="F64" s="224">
        <v>211.49330811545531</v>
      </c>
      <c r="G64" s="224">
        <v>216.12514618491139</v>
      </c>
      <c r="H64" s="224">
        <v>172.450616835706</v>
      </c>
      <c r="I64" s="224">
        <v>190.4983814002739</v>
      </c>
      <c r="J64" s="224">
        <v>270.72476869120982</v>
      </c>
      <c r="K64" s="224">
        <v>204.75211245757069</v>
      </c>
      <c r="L64" s="224">
        <v>195.66046010778709</v>
      </c>
      <c r="M64" s="224">
        <v>179.09238923058871</v>
      </c>
      <c r="N64" s="224">
        <v>189.3610045768383</v>
      </c>
      <c r="O64" s="224">
        <v>182.14105029742481</v>
      </c>
      <c r="P64" s="224">
        <v>207.1278552678103</v>
      </c>
      <c r="Q64" s="224">
        <v>191.16752374459929</v>
      </c>
      <c r="R64" s="224">
        <v>188.3441450151993</v>
      </c>
      <c r="S64" s="224">
        <v>146.84028009970669</v>
      </c>
      <c r="T64" s="224">
        <v>134.34187131343859</v>
      </c>
      <c r="U64" s="224">
        <v>143.09438942275821</v>
      </c>
      <c r="V64" s="224">
        <v>197.9564419316626</v>
      </c>
      <c r="W64" s="224">
        <v>132.8621977894455</v>
      </c>
      <c r="X64" s="224">
        <v>132.63221636690679</v>
      </c>
      <c r="Y64" s="224">
        <v>129.11342181195309</v>
      </c>
      <c r="DA64" s="177" t="s">
        <v>1043</v>
      </c>
    </row>
    <row r="65" spans="1:105" ht="12" customHeight="1" x14ac:dyDescent="0.25">
      <c r="A65" s="173" t="s">
        <v>94</v>
      </c>
      <c r="B65" s="224">
        <v>496.30572074003692</v>
      </c>
      <c r="C65" s="224">
        <v>444.64656528026421</v>
      </c>
      <c r="D65" s="224">
        <v>395.91110876158541</v>
      </c>
      <c r="E65" s="224">
        <v>353.61200985808478</v>
      </c>
      <c r="F65" s="224">
        <v>340.48626628330283</v>
      </c>
      <c r="G65" s="224">
        <v>347.94313224445659</v>
      </c>
      <c r="H65" s="224">
        <v>277.63084878594861</v>
      </c>
      <c r="I65" s="224">
        <v>306.68621713829032</v>
      </c>
      <c r="J65" s="224">
        <v>435.84388793881038</v>
      </c>
      <c r="K65" s="224">
        <v>329.63351372914008</v>
      </c>
      <c r="L65" s="224">
        <v>314.99672549925549</v>
      </c>
      <c r="M65" s="224">
        <v>288.32353832959399</v>
      </c>
      <c r="N65" s="224">
        <v>304.85513703736638</v>
      </c>
      <c r="O65" s="224">
        <v>293.23162375820561</v>
      </c>
      <c r="P65" s="224">
        <v>333.4582579081204</v>
      </c>
      <c r="Q65" s="224">
        <v>307.76347948981117</v>
      </c>
      <c r="R65" s="224">
        <v>303.21807949373999</v>
      </c>
      <c r="S65" s="224">
        <v>236.4003814430375</v>
      </c>
      <c r="T65" s="224">
        <v>216.2790046484786</v>
      </c>
      <c r="U65" s="224">
        <v>230.36981555012821</v>
      </c>
      <c r="V65" s="224">
        <v>318.69306126340621</v>
      </c>
      <c r="W65" s="224">
        <v>213.89685592712209</v>
      </c>
      <c r="X65" s="224">
        <v>213.5266053666079</v>
      </c>
      <c r="Y65" s="224">
        <v>207.86164494535359</v>
      </c>
      <c r="DA65" s="177" t="s">
        <v>1044</v>
      </c>
    </row>
    <row r="66" spans="1:105" ht="12" customHeight="1" x14ac:dyDescent="0.25">
      <c r="A66" s="56" t="s">
        <v>95</v>
      </c>
      <c r="B66" s="260">
        <v>109.1103322670324</v>
      </c>
      <c r="C66" s="260">
        <v>110.5482775371715</v>
      </c>
      <c r="D66" s="260">
        <v>93.851764474788041</v>
      </c>
      <c r="E66" s="260">
        <v>94.71154277956316</v>
      </c>
      <c r="F66" s="260">
        <v>76.35821693486389</v>
      </c>
      <c r="G66" s="260">
        <v>72.244660737580574</v>
      </c>
      <c r="H66" s="260">
        <v>52.479178459741419</v>
      </c>
      <c r="I66" s="260">
        <v>59.631149758887013</v>
      </c>
      <c r="J66" s="260">
        <v>80.331168635334805</v>
      </c>
      <c r="K66" s="260">
        <v>58.932027872598397</v>
      </c>
      <c r="L66" s="260">
        <v>56.714392728607919</v>
      </c>
      <c r="M66" s="260">
        <v>116.8816102063231</v>
      </c>
      <c r="N66" s="260">
        <v>122.92925539772369</v>
      </c>
      <c r="O66" s="260">
        <v>121.8553129675432</v>
      </c>
      <c r="P66" s="260">
        <v>121.6096280825398</v>
      </c>
      <c r="Q66" s="260">
        <v>106.0401048714282</v>
      </c>
      <c r="R66" s="260">
        <v>105.0767906093957</v>
      </c>
      <c r="S66" s="260">
        <v>71.749475314923657</v>
      </c>
      <c r="T66" s="260">
        <v>70.381582466001561</v>
      </c>
      <c r="U66" s="260">
        <v>73.738482466429346</v>
      </c>
      <c r="V66" s="260">
        <v>101.7562113285061</v>
      </c>
      <c r="W66" s="260">
        <v>61.776320624498233</v>
      </c>
      <c r="X66" s="260">
        <v>61.067438298747007</v>
      </c>
      <c r="Y66" s="260">
        <v>59.26639235227659</v>
      </c>
      <c r="DA66" s="68" t="s">
        <v>1045</v>
      </c>
    </row>
    <row r="67" spans="1:105" ht="12" customHeight="1" x14ac:dyDescent="0.25">
      <c r="A67" s="37" t="s">
        <v>159</v>
      </c>
      <c r="B67" s="226">
        <v>0</v>
      </c>
      <c r="C67" s="226">
        <v>0</v>
      </c>
      <c r="D67" s="226">
        <v>0</v>
      </c>
      <c r="E67" s="226">
        <v>0</v>
      </c>
      <c r="F67" s="226">
        <v>0</v>
      </c>
      <c r="G67" s="226">
        <v>0</v>
      </c>
      <c r="H67" s="226">
        <v>0</v>
      </c>
      <c r="I67" s="226">
        <v>0</v>
      </c>
      <c r="J67" s="226">
        <v>0</v>
      </c>
      <c r="K67" s="226">
        <v>0</v>
      </c>
      <c r="L67" s="226">
        <v>0</v>
      </c>
      <c r="M67" s="226">
        <v>0.51763376637750014</v>
      </c>
      <c r="N67" s="226">
        <v>0.49524742735192551</v>
      </c>
      <c r="O67" s="226">
        <v>0.54840710756022981</v>
      </c>
      <c r="P67" s="226">
        <v>1.050423066227212</v>
      </c>
      <c r="Q67" s="226">
        <v>0.68192146328221281</v>
      </c>
      <c r="R67" s="226">
        <v>0.8234055337940126</v>
      </c>
      <c r="S67" s="226">
        <v>0.34377014687957058</v>
      </c>
      <c r="T67" s="226">
        <v>0.43468218540997972</v>
      </c>
      <c r="U67" s="226">
        <v>0.47196659388122741</v>
      </c>
      <c r="V67" s="226">
        <v>0.59190552409106212</v>
      </c>
      <c r="W67" s="226">
        <v>0.32600265299388742</v>
      </c>
      <c r="X67" s="226">
        <v>0.38843409088544389</v>
      </c>
      <c r="Y67" s="226">
        <v>0.30220169499268318</v>
      </c>
      <c r="DA67" s="69" t="s">
        <v>1046</v>
      </c>
    </row>
    <row r="68" spans="1:105" ht="12" customHeight="1" x14ac:dyDescent="0.25">
      <c r="A68" s="37" t="s">
        <v>35</v>
      </c>
      <c r="B68" s="226">
        <v>66.882124914349191</v>
      </c>
      <c r="C68" s="226">
        <v>79.747514043440049</v>
      </c>
      <c r="D68" s="226">
        <v>63.688491040626531</v>
      </c>
      <c r="E68" s="226">
        <v>74.465952172043089</v>
      </c>
      <c r="F68" s="226">
        <v>48.586584921446757</v>
      </c>
      <c r="G68" s="226">
        <v>39.26270356269427</v>
      </c>
      <c r="H68" s="226">
        <v>18.430231579356001</v>
      </c>
      <c r="I68" s="226">
        <v>24.856893865870891</v>
      </c>
      <c r="J68" s="226">
        <v>26.290656237314359</v>
      </c>
      <c r="K68" s="226">
        <v>13.115915446878549</v>
      </c>
      <c r="L68" s="226">
        <v>6.2995716734397043</v>
      </c>
      <c r="M68" s="226">
        <v>108.58467761886401</v>
      </c>
      <c r="N68" s="226">
        <v>114.2288346081197</v>
      </c>
      <c r="O68" s="226">
        <v>113.4367309206163</v>
      </c>
      <c r="P68" s="226">
        <v>109.29383896354651</v>
      </c>
      <c r="Q68" s="226">
        <v>93.648963138646664</v>
      </c>
      <c r="R68" s="226">
        <v>92.991602137973146</v>
      </c>
      <c r="S68" s="226">
        <v>60.216952009692818</v>
      </c>
      <c r="T68" s="226">
        <v>60.997293062836413</v>
      </c>
      <c r="U68" s="226">
        <v>63.406514356606863</v>
      </c>
      <c r="V68" s="226">
        <v>87.243183338906462</v>
      </c>
      <c r="W68" s="226">
        <v>50.406973162243133</v>
      </c>
      <c r="X68" s="226">
        <v>49.041386431016377</v>
      </c>
      <c r="Y68" s="226">
        <v>48.060393982553151</v>
      </c>
      <c r="DA68" s="69" t="s">
        <v>1047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1048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1049</v>
      </c>
    </row>
    <row r="71" spans="1:105" ht="12" customHeight="1" x14ac:dyDescent="0.25">
      <c r="A71" s="37" t="s">
        <v>40</v>
      </c>
      <c r="B71" s="226">
        <v>42.228207352683263</v>
      </c>
      <c r="C71" s="226">
        <v>30.80076349373147</v>
      </c>
      <c r="D71" s="226">
        <v>30.163273434161511</v>
      </c>
      <c r="E71" s="226">
        <v>20.245590607520072</v>
      </c>
      <c r="F71" s="226">
        <v>27.77163201341714</v>
      </c>
      <c r="G71" s="226">
        <v>32.981957174886311</v>
      </c>
      <c r="H71" s="226">
        <v>34.048946880385422</v>
      </c>
      <c r="I71" s="226">
        <v>34.774255893016111</v>
      </c>
      <c r="J71" s="226">
        <v>54.040512398020446</v>
      </c>
      <c r="K71" s="226">
        <v>45.816112425719837</v>
      </c>
      <c r="L71" s="226">
        <v>50.414821055168218</v>
      </c>
      <c r="M71" s="226">
        <v>7.7792988210815723</v>
      </c>
      <c r="N71" s="226">
        <v>8.2051733622520064</v>
      </c>
      <c r="O71" s="226">
        <v>7.8701749393667297</v>
      </c>
      <c r="P71" s="226">
        <v>11.265366052766071</v>
      </c>
      <c r="Q71" s="226">
        <v>11.709220269499349</v>
      </c>
      <c r="R71" s="226">
        <v>11.261782937628521</v>
      </c>
      <c r="S71" s="226">
        <v>11.188753158351259</v>
      </c>
      <c r="T71" s="226">
        <v>8.9496072177551707</v>
      </c>
      <c r="U71" s="226">
        <v>9.8600015159412617</v>
      </c>
      <c r="V71" s="226">
        <v>13.921122465508549</v>
      </c>
      <c r="W71" s="226">
        <v>11.043344809261219</v>
      </c>
      <c r="X71" s="226">
        <v>11.637617776845181</v>
      </c>
      <c r="Y71" s="226">
        <v>10.90379667473076</v>
      </c>
      <c r="DA71" s="69" t="s">
        <v>1050</v>
      </c>
    </row>
    <row r="72" spans="1:105" ht="12" customHeight="1" x14ac:dyDescent="0.25">
      <c r="A72" s="57" t="s">
        <v>1051</v>
      </c>
      <c r="B72" s="261">
        <f t="shared" ref="B72:Y72" si="2">B73+B84</f>
        <v>1455.9614835344694</v>
      </c>
      <c r="C72" s="261">
        <f t="shared" si="2"/>
        <v>1559.6158885993279</v>
      </c>
      <c r="D72" s="261">
        <f t="shared" si="2"/>
        <v>1301.7645676591781</v>
      </c>
      <c r="E72" s="261">
        <f t="shared" si="2"/>
        <v>1304.9451838798764</v>
      </c>
      <c r="F72" s="261">
        <f t="shared" si="2"/>
        <v>1014.419089189291</v>
      </c>
      <c r="G72" s="261">
        <f t="shared" si="2"/>
        <v>919.72330363685899</v>
      </c>
      <c r="H72" s="261">
        <f t="shared" si="2"/>
        <v>595.61221665631763</v>
      </c>
      <c r="I72" s="261">
        <f t="shared" si="2"/>
        <v>715.25136680809885</v>
      </c>
      <c r="J72" s="261">
        <f t="shared" si="2"/>
        <v>872.0186277587718</v>
      </c>
      <c r="K72" s="261">
        <f t="shared" si="2"/>
        <v>564.84960253755139</v>
      </c>
      <c r="L72" s="261">
        <f t="shared" si="2"/>
        <v>457.67445390052069</v>
      </c>
      <c r="M72" s="261">
        <f t="shared" si="2"/>
        <v>1669.006908912645</v>
      </c>
      <c r="N72" s="261">
        <f t="shared" si="2"/>
        <v>1754.6008733012513</v>
      </c>
      <c r="O72" s="261">
        <f t="shared" si="2"/>
        <v>1769.9802371177243</v>
      </c>
      <c r="P72" s="261">
        <f t="shared" si="2"/>
        <v>1788.7882912702551</v>
      </c>
      <c r="Q72" s="261">
        <f t="shared" si="2"/>
        <v>1595.4459772015155</v>
      </c>
      <c r="R72" s="261">
        <f t="shared" si="2"/>
        <v>1586.3358264707053</v>
      </c>
      <c r="S72" s="261">
        <f t="shared" si="2"/>
        <v>1104.2569399439471</v>
      </c>
      <c r="T72" s="261">
        <f t="shared" si="2"/>
        <v>1069.0223904412635</v>
      </c>
      <c r="U72" s="261">
        <f t="shared" si="2"/>
        <v>1143.5782193018845</v>
      </c>
      <c r="V72" s="261">
        <f t="shared" si="2"/>
        <v>1582.1222883275054</v>
      </c>
      <c r="W72" s="261">
        <f t="shared" si="2"/>
        <v>960.17033983064857</v>
      </c>
      <c r="X72" s="261">
        <f t="shared" si="2"/>
        <v>1001.4648299672227</v>
      </c>
      <c r="Y72" s="261">
        <f t="shared" si="2"/>
        <v>932.74305297081287</v>
      </c>
      <c r="DA72" s="70"/>
    </row>
    <row r="73" spans="1:105" ht="12" customHeight="1" x14ac:dyDescent="0.25">
      <c r="A73" s="60" t="s">
        <v>1052</v>
      </c>
      <c r="B73" s="262">
        <v>1454.4900108690081</v>
      </c>
      <c r="C73" s="262">
        <v>1558.297577648518</v>
      </c>
      <c r="D73" s="262">
        <v>1300.5907500903891</v>
      </c>
      <c r="E73" s="262">
        <v>1303.8967768498121</v>
      </c>
      <c r="F73" s="262">
        <v>1013.4095980372369</v>
      </c>
      <c r="G73" s="262">
        <v>918.69170398600409</v>
      </c>
      <c r="H73" s="262">
        <v>594.7890824710654</v>
      </c>
      <c r="I73" s="262">
        <v>714.3420877759736</v>
      </c>
      <c r="J73" s="262">
        <v>870.72641543739439</v>
      </c>
      <c r="K73" s="262">
        <v>563.87228818310643</v>
      </c>
      <c r="L73" s="262">
        <v>456.74053544680862</v>
      </c>
      <c r="M73" s="262">
        <v>1668.15207249281</v>
      </c>
      <c r="N73" s="262">
        <v>1753.697023149359</v>
      </c>
      <c r="O73" s="262">
        <v>1769.1108489543849</v>
      </c>
      <c r="P73" s="262">
        <v>1787.799637118027</v>
      </c>
      <c r="Q73" s="262">
        <v>1594.5335042466979</v>
      </c>
      <c r="R73" s="262">
        <v>1585.4368299510129</v>
      </c>
      <c r="S73" s="262">
        <v>1103.556047963739</v>
      </c>
      <c r="T73" s="262">
        <v>1068.3811553513699</v>
      </c>
      <c r="U73" s="262">
        <v>1142.8952070528539</v>
      </c>
      <c r="V73" s="262">
        <v>1581.1774107878671</v>
      </c>
      <c r="W73" s="262">
        <v>959.5361674575081</v>
      </c>
      <c r="X73" s="262">
        <v>1000.8317553319411</v>
      </c>
      <c r="Y73" s="262">
        <v>932.12677410084768</v>
      </c>
      <c r="DA73" s="72" t="s">
        <v>1053</v>
      </c>
    </row>
    <row r="74" spans="1:105" ht="12" customHeight="1" x14ac:dyDescent="0.25">
      <c r="A74" s="64" t="s">
        <v>28</v>
      </c>
      <c r="B74" s="229">
        <v>0</v>
      </c>
      <c r="C74" s="229">
        <v>0</v>
      </c>
      <c r="D74" s="229">
        <v>121.0126417781216</v>
      </c>
      <c r="E74" s="229">
        <v>122.31088503628339</v>
      </c>
      <c r="F74" s="229">
        <v>125.4826372967934</v>
      </c>
      <c r="G74" s="229">
        <v>118.2135119985121</v>
      </c>
      <c r="H74" s="229">
        <v>96.893654935897175</v>
      </c>
      <c r="I74" s="229">
        <v>123.28567681988361</v>
      </c>
      <c r="J74" s="229">
        <v>166.35097401413469</v>
      </c>
      <c r="K74" s="229">
        <v>68.49011789413008</v>
      </c>
      <c r="L74" s="229">
        <v>88.385219822257199</v>
      </c>
      <c r="M74" s="229">
        <v>72.296076855639555</v>
      </c>
      <c r="N74" s="229">
        <v>86.827752239488916</v>
      </c>
      <c r="O74" s="229">
        <v>151.96858588739619</v>
      </c>
      <c r="P74" s="229">
        <v>154.03208405548929</v>
      </c>
      <c r="Q74" s="229">
        <v>122.67862969044511</v>
      </c>
      <c r="R74" s="229">
        <v>107.6037716592236</v>
      </c>
      <c r="S74" s="229">
        <v>86.682885589677511</v>
      </c>
      <c r="T74" s="229">
        <v>78.809412103126206</v>
      </c>
      <c r="U74" s="229">
        <v>69.49506441253962</v>
      </c>
      <c r="V74" s="229">
        <v>68.589533641792372</v>
      </c>
      <c r="W74" s="229">
        <v>53.78051098154058</v>
      </c>
      <c r="X74" s="229">
        <v>50.900880658581897</v>
      </c>
      <c r="Y74" s="229">
        <v>48.113778199329587</v>
      </c>
      <c r="DA74" s="73" t="s">
        <v>1054</v>
      </c>
    </row>
    <row r="75" spans="1:105" ht="12" customHeight="1" x14ac:dyDescent="0.25">
      <c r="A75" s="64" t="s">
        <v>30</v>
      </c>
      <c r="B75" s="229">
        <v>136.15195779793271</v>
      </c>
      <c r="C75" s="229">
        <v>194.95839833757219</v>
      </c>
      <c r="D75" s="229">
        <v>124.0320536854437</v>
      </c>
      <c r="E75" s="229">
        <v>39.791878926788961</v>
      </c>
      <c r="F75" s="229">
        <v>25.219300104394229</v>
      </c>
      <c r="G75" s="229">
        <v>18.051568679301209</v>
      </c>
      <c r="H75" s="229">
        <v>10.949923934662101</v>
      </c>
      <c r="I75" s="229">
        <v>13.09465781978683</v>
      </c>
      <c r="J75" s="229">
        <v>14.485864324877349</v>
      </c>
      <c r="K75" s="229">
        <v>18.640003899265331</v>
      </c>
      <c r="L75" s="229">
        <v>11.678469152107359</v>
      </c>
      <c r="M75" s="229">
        <v>17.179811182098099</v>
      </c>
      <c r="N75" s="229">
        <v>17.345082379657619</v>
      </c>
      <c r="O75" s="229">
        <v>19.24726730412506</v>
      </c>
      <c r="P75" s="229">
        <v>65.140375828759787</v>
      </c>
      <c r="Q75" s="229">
        <v>62.121572112168238</v>
      </c>
      <c r="R75" s="229">
        <v>21.124631111779411</v>
      </c>
      <c r="S75" s="229">
        <v>21.531144840792599</v>
      </c>
      <c r="T75" s="229">
        <v>23.611880119290099</v>
      </c>
      <c r="U75" s="229">
        <v>45.951945893998342</v>
      </c>
      <c r="V75" s="229">
        <v>72.915319526835077</v>
      </c>
      <c r="W75" s="229">
        <v>12.504263523481599</v>
      </c>
      <c r="X75" s="229">
        <v>13.951024041065081</v>
      </c>
      <c r="Y75" s="229">
        <v>24.514704010220811</v>
      </c>
      <c r="DA75" s="73" t="s">
        <v>1055</v>
      </c>
    </row>
    <row r="76" spans="1:105" ht="12" customHeight="1" x14ac:dyDescent="0.25">
      <c r="A76" s="64" t="s">
        <v>31</v>
      </c>
      <c r="B76" s="229">
        <v>197.76950678231009</v>
      </c>
      <c r="C76" s="229">
        <v>248.81103412402689</v>
      </c>
      <c r="D76" s="229">
        <v>130.42006179745579</v>
      </c>
      <c r="E76" s="229">
        <v>68.982041313820048</v>
      </c>
      <c r="F76" s="229">
        <v>45.615267601115271</v>
      </c>
      <c r="G76" s="229">
        <v>55.031265596475563</v>
      </c>
      <c r="H76" s="229">
        <v>41.144423010849039</v>
      </c>
      <c r="I76" s="229">
        <v>24.264062842117632</v>
      </c>
      <c r="J76" s="229">
        <v>33.852469458578483</v>
      </c>
      <c r="K76" s="229">
        <v>26.391640735108592</v>
      </c>
      <c r="L76" s="229">
        <v>29.66932730982591</v>
      </c>
      <c r="M76" s="229">
        <v>18.762000173471389</v>
      </c>
      <c r="N76" s="229">
        <v>12.76707908402323</v>
      </c>
      <c r="O76" s="229">
        <v>12.01186745930962</v>
      </c>
      <c r="P76" s="229">
        <v>14.52100657428478</v>
      </c>
      <c r="Q76" s="229">
        <v>10.5438088937722</v>
      </c>
      <c r="R76" s="229">
        <v>10.083003351049239</v>
      </c>
      <c r="S76" s="229">
        <v>7.8233399924667184</v>
      </c>
      <c r="T76" s="229">
        <v>7.6154877326482069</v>
      </c>
      <c r="U76" s="229">
        <v>7.6099729121879296</v>
      </c>
      <c r="V76" s="229">
        <v>9.8947557162359487</v>
      </c>
      <c r="W76" s="229">
        <v>19.931939066885938</v>
      </c>
      <c r="X76" s="229">
        <v>16.64336567169396</v>
      </c>
      <c r="Y76" s="229">
        <v>14.28187630689427</v>
      </c>
      <c r="DA76" s="73" t="s">
        <v>1056</v>
      </c>
    </row>
    <row r="77" spans="1:105" ht="12" customHeight="1" x14ac:dyDescent="0.25">
      <c r="A77" s="64" t="s">
        <v>159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5.379782471142005</v>
      </c>
      <c r="N77" s="229">
        <v>5.225170557754808</v>
      </c>
      <c r="O77" s="229">
        <v>5.2790973808403878</v>
      </c>
      <c r="P77" s="229">
        <v>10.29403167818519</v>
      </c>
      <c r="Q77" s="229">
        <v>6.5203163643997808</v>
      </c>
      <c r="R77" s="229">
        <v>7.8988621573781854</v>
      </c>
      <c r="S77" s="229">
        <v>3.2820762963199659</v>
      </c>
      <c r="T77" s="229">
        <v>4.215657232299967</v>
      </c>
      <c r="U77" s="229">
        <v>4.3744392053601304</v>
      </c>
      <c r="V77" s="229">
        <v>5.6526853095324432</v>
      </c>
      <c r="W77" s="229">
        <v>3.090067489183387</v>
      </c>
      <c r="X77" s="229">
        <v>3.214662493938425</v>
      </c>
      <c r="Y77" s="229">
        <v>2.770084806845075</v>
      </c>
      <c r="DA77" s="73" t="s">
        <v>1057</v>
      </c>
    </row>
    <row r="78" spans="1:105" ht="12" customHeight="1" x14ac:dyDescent="0.25">
      <c r="A78" s="64" t="s">
        <v>32</v>
      </c>
      <c r="B78" s="229">
        <v>141.28613445386071</v>
      </c>
      <c r="C78" s="229">
        <v>147.3071482800587</v>
      </c>
      <c r="D78" s="229">
        <v>107.36399724824869</v>
      </c>
      <c r="E78" s="229">
        <v>105.4808239349435</v>
      </c>
      <c r="F78" s="229">
        <v>115.7479562351277</v>
      </c>
      <c r="G78" s="229">
        <v>97.304084795924439</v>
      </c>
      <c r="H78" s="229">
        <v>83.038529012041863</v>
      </c>
      <c r="I78" s="229">
        <v>87.578242451861399</v>
      </c>
      <c r="J78" s="229">
        <v>59.522315006119698</v>
      </c>
      <c r="K78" s="229">
        <v>69.445581613090837</v>
      </c>
      <c r="L78" s="229">
        <v>77.400170248274648</v>
      </c>
      <c r="M78" s="229">
        <v>106.93573801485471</v>
      </c>
      <c r="N78" s="229">
        <v>73.663997020327017</v>
      </c>
      <c r="O78" s="229">
        <v>93.286151412736359</v>
      </c>
      <c r="P78" s="229">
        <v>78.501914688495447</v>
      </c>
      <c r="Q78" s="229">
        <v>59.091832690105377</v>
      </c>
      <c r="R78" s="229">
        <v>30.3664957422389</v>
      </c>
      <c r="S78" s="229">
        <v>3.0658576842284488</v>
      </c>
      <c r="T78" s="229">
        <v>4.1162709910155577</v>
      </c>
      <c r="U78" s="229">
        <v>3.2629182721760772</v>
      </c>
      <c r="V78" s="229">
        <v>7.7931295551704212</v>
      </c>
      <c r="W78" s="229">
        <v>2.3437005714769752</v>
      </c>
      <c r="X78" s="229">
        <v>4.1843050240386708</v>
      </c>
      <c r="Y78" s="229">
        <v>1.636359570883418</v>
      </c>
      <c r="DA78" s="73" t="s">
        <v>1058</v>
      </c>
    </row>
    <row r="79" spans="1:105" ht="12" customHeight="1" x14ac:dyDescent="0.25">
      <c r="A79" s="64" t="s">
        <v>33</v>
      </c>
      <c r="B79" s="229">
        <v>1.6656819753998471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0.87967485220629804</v>
      </c>
      <c r="N79" s="229">
        <v>0.82726668165156636</v>
      </c>
      <c r="O79" s="229">
        <v>0.85611843523822628</v>
      </c>
      <c r="P79" s="229">
        <v>0.94503402215980925</v>
      </c>
      <c r="Q79" s="229">
        <v>0.95702172985285927</v>
      </c>
      <c r="R79" s="229">
        <v>0</v>
      </c>
      <c r="S79" s="229">
        <v>2.750558094054365</v>
      </c>
      <c r="T79" s="229">
        <v>2.0568383096561909</v>
      </c>
      <c r="U79" s="229">
        <v>2.6857330996512241</v>
      </c>
      <c r="V79" s="229">
        <v>1.361535129325526</v>
      </c>
      <c r="W79" s="229">
        <v>0</v>
      </c>
      <c r="X79" s="229">
        <v>0</v>
      </c>
      <c r="Y79" s="229">
        <v>0</v>
      </c>
      <c r="DA79" s="73" t="s">
        <v>1059</v>
      </c>
    </row>
    <row r="80" spans="1:105" ht="12" customHeight="1" x14ac:dyDescent="0.25">
      <c r="A80" s="64" t="s">
        <v>35</v>
      </c>
      <c r="B80" s="229">
        <v>977.6167298595044</v>
      </c>
      <c r="C80" s="229">
        <v>967.22099690685968</v>
      </c>
      <c r="D80" s="229">
        <v>817.76199558111887</v>
      </c>
      <c r="E80" s="229">
        <v>967.33114763797641</v>
      </c>
      <c r="F80" s="229">
        <v>701.34443679980677</v>
      </c>
      <c r="G80" s="229">
        <v>622.00774030653736</v>
      </c>
      <c r="H80" s="229">
        <v>360.89234166464757</v>
      </c>
      <c r="I80" s="229">
        <v>441.42971647922161</v>
      </c>
      <c r="J80" s="229">
        <v>568.04360582363756</v>
      </c>
      <c r="K80" s="229">
        <v>367.23807718636579</v>
      </c>
      <c r="L80" s="229">
        <v>233.99348744463751</v>
      </c>
      <c r="M80" s="229">
        <v>1128.5236459295279</v>
      </c>
      <c r="N80" s="229">
        <v>1205.1857525689979</v>
      </c>
      <c r="O80" s="229">
        <v>1091.9689785901469</v>
      </c>
      <c r="P80" s="229">
        <v>1071.0677218486171</v>
      </c>
      <c r="Q80" s="229">
        <v>895.44163036452881</v>
      </c>
      <c r="R80" s="229">
        <v>892.06085814982873</v>
      </c>
      <c r="S80" s="229">
        <v>574.90923112903613</v>
      </c>
      <c r="T80" s="229">
        <v>591.56709955466965</v>
      </c>
      <c r="U80" s="229">
        <v>587.68553934258307</v>
      </c>
      <c r="V80" s="229">
        <v>833.17056649197923</v>
      </c>
      <c r="W80" s="229">
        <v>477.7904338088548</v>
      </c>
      <c r="X80" s="229">
        <v>405.8642361981133</v>
      </c>
      <c r="Y80" s="229">
        <v>440.53812201576932</v>
      </c>
      <c r="DA80" s="73" t="s">
        <v>1060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1061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8.0835326092533428</v>
      </c>
      <c r="H82" s="229">
        <v>1.8702099129676331</v>
      </c>
      <c r="I82" s="229">
        <v>24.689731363102609</v>
      </c>
      <c r="J82" s="229">
        <v>28.471186810046511</v>
      </c>
      <c r="K82" s="229">
        <v>13.66686685514583</v>
      </c>
      <c r="L82" s="229">
        <v>15.6138614697061</v>
      </c>
      <c r="M82" s="229">
        <v>27.92043518935531</v>
      </c>
      <c r="N82" s="229">
        <v>27.435194341196571</v>
      </c>
      <c r="O82" s="229">
        <v>48.603821310428927</v>
      </c>
      <c r="P82" s="229">
        <v>52.002054173841522</v>
      </c>
      <c r="Q82" s="229">
        <v>52.892285482558101</v>
      </c>
      <c r="R82" s="229">
        <v>70.488202093903183</v>
      </c>
      <c r="S82" s="229">
        <v>38.744046217022913</v>
      </c>
      <c r="T82" s="229">
        <v>30.914147709976699</v>
      </c>
      <c r="U82" s="229">
        <v>39.837443444433518</v>
      </c>
      <c r="V82" s="229">
        <v>77.73019217227386</v>
      </c>
      <c r="W82" s="229">
        <v>44.064644375025317</v>
      </c>
      <c r="X82" s="229">
        <v>81.8317701145006</v>
      </c>
      <c r="Y82" s="229">
        <v>42.116617173310381</v>
      </c>
      <c r="DA82" s="73" t="s">
        <v>1062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290.2749078245148</v>
      </c>
      <c r="N83" s="229">
        <v>324.41972827626131</v>
      </c>
      <c r="O83" s="229">
        <v>345.888961174163</v>
      </c>
      <c r="P83" s="229">
        <v>341.29541424819428</v>
      </c>
      <c r="Q83" s="229">
        <v>384.28640691886773</v>
      </c>
      <c r="R83" s="229">
        <v>445.81100568561169</v>
      </c>
      <c r="S83" s="229">
        <v>364.76690812014078</v>
      </c>
      <c r="T83" s="229">
        <v>325.47436159868721</v>
      </c>
      <c r="U83" s="229">
        <v>381.99215046992379</v>
      </c>
      <c r="V83" s="229">
        <v>504.0696932447218</v>
      </c>
      <c r="W83" s="229">
        <v>346.03060764105959</v>
      </c>
      <c r="X83" s="229">
        <v>424.24151113000948</v>
      </c>
      <c r="Y83" s="229">
        <v>358.15523201759493</v>
      </c>
      <c r="DA83" s="73" t="s">
        <v>1063</v>
      </c>
    </row>
    <row r="84" spans="1:105" ht="12" customHeight="1" x14ac:dyDescent="0.25">
      <c r="A84" s="60" t="s">
        <v>1064</v>
      </c>
      <c r="B84" s="262">
        <v>1.4714726654613259</v>
      </c>
      <c r="C84" s="262">
        <v>1.3183109508098669</v>
      </c>
      <c r="D84" s="262">
        <v>1.173817568789034</v>
      </c>
      <c r="E84" s="262">
        <v>1.048407030064358</v>
      </c>
      <c r="F84" s="262">
        <v>1.0094911520540331</v>
      </c>
      <c r="G84" s="262">
        <v>1.0315996508549039</v>
      </c>
      <c r="H84" s="262">
        <v>0.8231341852521884</v>
      </c>
      <c r="I84" s="262">
        <v>0.9092790321252614</v>
      </c>
      <c r="J84" s="262">
        <v>1.2922123213773651</v>
      </c>
      <c r="K84" s="262">
        <v>0.97731435444498171</v>
      </c>
      <c r="L84" s="262">
        <v>0.93391845371204907</v>
      </c>
      <c r="M84" s="262">
        <v>0.85483641983509329</v>
      </c>
      <c r="N84" s="262">
        <v>0.90385015189240447</v>
      </c>
      <c r="O84" s="262">
        <v>0.8693881633394438</v>
      </c>
      <c r="P84" s="262">
        <v>0.98865415222800979</v>
      </c>
      <c r="Q84" s="262">
        <v>0.91247295481756929</v>
      </c>
      <c r="R84" s="262">
        <v>0.89899651969239303</v>
      </c>
      <c r="S84" s="262">
        <v>0.70089198020803556</v>
      </c>
      <c r="T84" s="262">
        <v>0.64123508989354761</v>
      </c>
      <c r="U84" s="262">
        <v>0.68301224903055135</v>
      </c>
      <c r="V84" s="262">
        <v>0.94487753963837029</v>
      </c>
      <c r="W84" s="262">
        <v>0.63417237314042785</v>
      </c>
      <c r="X84" s="262">
        <v>0.63307463528168262</v>
      </c>
      <c r="Y84" s="262">
        <v>0.61627886996516235</v>
      </c>
      <c r="DA84" s="72" t="s">
        <v>1065</v>
      </c>
    </row>
    <row r="85" spans="1:105" ht="12" customHeight="1" x14ac:dyDescent="0.25">
      <c r="A85" s="57" t="s">
        <v>1010</v>
      </c>
      <c r="B85" s="261">
        <v>756.57632158155741</v>
      </c>
      <c r="C85" s="261">
        <v>801.93003291060313</v>
      </c>
      <c r="D85" s="261">
        <v>674.39280089181261</v>
      </c>
      <c r="E85" s="261">
        <v>685.02808029386415</v>
      </c>
      <c r="F85" s="261">
        <v>534.61302273713989</v>
      </c>
      <c r="G85" s="261">
        <v>486.48051286999493</v>
      </c>
      <c r="H85" s="261">
        <v>320.41111745143638</v>
      </c>
      <c r="I85" s="261">
        <v>379.62446628802621</v>
      </c>
      <c r="J85" s="261">
        <v>470.91992226979409</v>
      </c>
      <c r="K85" s="261">
        <v>314.06445399810963</v>
      </c>
      <c r="L85" s="261">
        <v>269.15300851230432</v>
      </c>
      <c r="M85" s="261">
        <v>842.0635605684713</v>
      </c>
      <c r="N85" s="261">
        <v>882.86510666210518</v>
      </c>
      <c r="O85" s="261">
        <v>884.9299885602253</v>
      </c>
      <c r="P85" s="261">
        <v>887.64997822545945</v>
      </c>
      <c r="Q85" s="261">
        <v>776.99358126270943</v>
      </c>
      <c r="R85" s="261">
        <v>765.90316251065576</v>
      </c>
      <c r="S85" s="261">
        <v>523.49788759230978</v>
      </c>
      <c r="T85" s="261">
        <v>512.51578434534611</v>
      </c>
      <c r="U85" s="261">
        <v>536.96102343120447</v>
      </c>
      <c r="V85" s="261">
        <v>741.67368451960806</v>
      </c>
      <c r="W85" s="261">
        <v>449.44254722419299</v>
      </c>
      <c r="X85" s="261">
        <v>447.67275607288451</v>
      </c>
      <c r="Y85" s="261">
        <v>430.0440412302483</v>
      </c>
      <c r="DA85" s="70" t="s">
        <v>1066</v>
      </c>
    </row>
    <row r="86" spans="1:105" ht="12" customHeight="1" x14ac:dyDescent="0.25">
      <c r="A86" s="60" t="s">
        <v>1012</v>
      </c>
      <c r="B86" s="262">
        <v>722.69662502864003</v>
      </c>
      <c r="C86" s="262">
        <v>780.54240447954908</v>
      </c>
      <c r="D86" s="262">
        <v>652.90074309568558</v>
      </c>
      <c r="E86" s="262">
        <v>671.06663408217992</v>
      </c>
      <c r="F86" s="262">
        <v>513.77074542160847</v>
      </c>
      <c r="G86" s="262">
        <v>459.57667581661281</v>
      </c>
      <c r="H86" s="262">
        <v>287.47646801454971</v>
      </c>
      <c r="I86" s="262">
        <v>347.87134852295583</v>
      </c>
      <c r="J86" s="262">
        <v>412.70549731206529</v>
      </c>
      <c r="K86" s="262">
        <v>253.0064949144587</v>
      </c>
      <c r="L86" s="262">
        <v>187.42542063168889</v>
      </c>
      <c r="M86" s="262">
        <v>836.98280401064176</v>
      </c>
      <c r="N86" s="262">
        <v>877.37577845343674</v>
      </c>
      <c r="O86" s="262">
        <v>880.00796293882775</v>
      </c>
      <c r="P86" s="262">
        <v>880.33387830786501</v>
      </c>
      <c r="Q86" s="262">
        <v>769.12435761040808</v>
      </c>
      <c r="R86" s="262">
        <v>758.08848358925729</v>
      </c>
      <c r="S86" s="262">
        <v>515.35138882544823</v>
      </c>
      <c r="T86" s="262">
        <v>506.11522851396342</v>
      </c>
      <c r="U86" s="262">
        <v>529.76118918176007</v>
      </c>
      <c r="V86" s="262">
        <v>731.16608022661399</v>
      </c>
      <c r="W86" s="262">
        <v>441.15112456828598</v>
      </c>
      <c r="X86" s="262">
        <v>438.88135533728013</v>
      </c>
      <c r="Y86" s="262">
        <v>421.73568760080099</v>
      </c>
      <c r="DA86" s="72" t="s">
        <v>1067</v>
      </c>
    </row>
    <row r="87" spans="1:105" ht="12" customHeight="1" x14ac:dyDescent="0.25">
      <c r="A87" s="59" t="s">
        <v>28</v>
      </c>
      <c r="B87" s="230">
        <v>0</v>
      </c>
      <c r="C87" s="230">
        <v>0</v>
      </c>
      <c r="D87" s="230">
        <v>67.152827973925753</v>
      </c>
      <c r="E87" s="230">
        <v>64.930334553540604</v>
      </c>
      <c r="F87" s="230">
        <v>65.239770352232483</v>
      </c>
      <c r="G87" s="230">
        <v>60.868042112617843</v>
      </c>
      <c r="H87" s="230">
        <v>47.862769585694288</v>
      </c>
      <c r="I87" s="230">
        <v>63.390830875302669</v>
      </c>
      <c r="J87" s="230">
        <v>82.938514542274646</v>
      </c>
      <c r="K87" s="230">
        <v>32.598893939514717</v>
      </c>
      <c r="L87" s="230">
        <v>38.574237397409817</v>
      </c>
      <c r="M87" s="230">
        <v>45.431863023536131</v>
      </c>
      <c r="N87" s="230">
        <v>55.056899691214227</v>
      </c>
      <c r="O87" s="230">
        <v>98.731721110136036</v>
      </c>
      <c r="P87" s="230">
        <v>102.07614518376189</v>
      </c>
      <c r="Q87" s="230">
        <v>86.226055817388158</v>
      </c>
      <c r="R87" s="230">
        <v>77.836039039116514</v>
      </c>
      <c r="S87" s="230">
        <v>66.106193515914157</v>
      </c>
      <c r="T87" s="230">
        <v>58.116352950573088</v>
      </c>
      <c r="U87" s="230">
        <v>54.750533248250747</v>
      </c>
      <c r="V87" s="230">
        <v>54.210684355785688</v>
      </c>
      <c r="W87" s="230">
        <v>42.599697501789372</v>
      </c>
      <c r="X87" s="230">
        <v>46.462357205873751</v>
      </c>
      <c r="Y87" s="230">
        <v>39.995443877841829</v>
      </c>
      <c r="DA87" s="71" t="s">
        <v>1068</v>
      </c>
    </row>
    <row r="88" spans="1:105" ht="12" customHeight="1" x14ac:dyDescent="0.25">
      <c r="A88" s="59" t="s">
        <v>31</v>
      </c>
      <c r="B88" s="295">
        <v>108.5519512847502</v>
      </c>
      <c r="C88" s="295">
        <v>142.4499242619631</v>
      </c>
      <c r="D88" s="295">
        <v>72.373231800784652</v>
      </c>
      <c r="E88" s="295">
        <v>36.620019709315272</v>
      </c>
      <c r="F88" s="295">
        <v>23.715867365886471</v>
      </c>
      <c r="G88" s="295">
        <v>28.335554330532801</v>
      </c>
      <c r="H88" s="295">
        <v>20.32420017190438</v>
      </c>
      <c r="I88" s="295">
        <v>12.476056778432881</v>
      </c>
      <c r="J88" s="295">
        <v>16.878010766823969</v>
      </c>
      <c r="K88" s="295">
        <v>12.561495346576359</v>
      </c>
      <c r="L88" s="295">
        <v>12.94867713597605</v>
      </c>
      <c r="M88" s="295">
        <v>11.790302586276789</v>
      </c>
      <c r="N88" s="295">
        <v>8.0955198579836392</v>
      </c>
      <c r="O88" s="295">
        <v>7.803930931378332</v>
      </c>
      <c r="P88" s="295">
        <v>9.6229846163548771</v>
      </c>
      <c r="Q88" s="295">
        <v>7.4108347680140829</v>
      </c>
      <c r="R88" s="295">
        <v>7.2936201990140717</v>
      </c>
      <c r="S88" s="295">
        <v>5.9662437857788806</v>
      </c>
      <c r="T88" s="295">
        <v>5.6158821789229707</v>
      </c>
      <c r="U88" s="295">
        <v>5.9953908737129389</v>
      </c>
      <c r="V88" s="295">
        <v>7.8204567144576362</v>
      </c>
      <c r="W88" s="295">
        <v>15.78814628899452</v>
      </c>
      <c r="X88" s="295">
        <v>15.19207508673713</v>
      </c>
      <c r="Y88" s="295">
        <v>11.872066665316</v>
      </c>
      <c r="DA88" s="122" t="s">
        <v>1069</v>
      </c>
    </row>
    <row r="89" spans="1:105" ht="12" customHeight="1" x14ac:dyDescent="0.25">
      <c r="A89" s="59" t="s">
        <v>159</v>
      </c>
      <c r="B89" s="295">
        <v>0</v>
      </c>
      <c r="C89" s="295">
        <v>0</v>
      </c>
      <c r="D89" s="295">
        <v>0</v>
      </c>
      <c r="E89" s="295">
        <v>0</v>
      </c>
      <c r="F89" s="295">
        <v>0</v>
      </c>
      <c r="G89" s="295">
        <v>0</v>
      </c>
      <c r="H89" s="295">
        <v>0</v>
      </c>
      <c r="I89" s="295">
        <v>0</v>
      </c>
      <c r="J89" s="295">
        <v>0</v>
      </c>
      <c r="K89" s="295">
        <v>0</v>
      </c>
      <c r="L89" s="295">
        <v>0</v>
      </c>
      <c r="M89" s="295">
        <v>3.3807303377386302</v>
      </c>
      <c r="N89" s="295">
        <v>3.3132458672234959</v>
      </c>
      <c r="O89" s="295">
        <v>3.429750742726434</v>
      </c>
      <c r="P89" s="295">
        <v>6.8217935149805484</v>
      </c>
      <c r="Q89" s="295">
        <v>4.5828777530562332</v>
      </c>
      <c r="R89" s="295">
        <v>5.7137043968438599</v>
      </c>
      <c r="S89" s="295">
        <v>2.5029804822782631</v>
      </c>
      <c r="T89" s="295">
        <v>3.108748271213944</v>
      </c>
      <c r="U89" s="295">
        <v>3.4463293354730071</v>
      </c>
      <c r="V89" s="295">
        <v>4.4676778337349017</v>
      </c>
      <c r="W89" s="295">
        <v>2.447651349845084</v>
      </c>
      <c r="X89" s="295">
        <v>2.9343460301115609</v>
      </c>
      <c r="Y89" s="295">
        <v>2.3026828400389099</v>
      </c>
      <c r="DA89" s="122" t="s">
        <v>1070</v>
      </c>
    </row>
    <row r="90" spans="1:105" ht="12" customHeight="1" x14ac:dyDescent="0.25">
      <c r="A90" s="59" t="s">
        <v>32</v>
      </c>
      <c r="B90" s="295">
        <v>77.549293791422755</v>
      </c>
      <c r="C90" s="295">
        <v>84.336662116359818</v>
      </c>
      <c r="D90" s="295">
        <v>59.578866570188097</v>
      </c>
      <c r="E90" s="295">
        <v>55.995876287276261</v>
      </c>
      <c r="F90" s="295">
        <v>60.17860515363072</v>
      </c>
      <c r="G90" s="295">
        <v>50.101794887564218</v>
      </c>
      <c r="H90" s="295">
        <v>41.018722881986058</v>
      </c>
      <c r="I90" s="295">
        <v>45.030839744125323</v>
      </c>
      <c r="J90" s="295">
        <v>29.676365996543229</v>
      </c>
      <c r="K90" s="295">
        <v>33.053661158423601</v>
      </c>
      <c r="L90" s="295">
        <v>33.779997920025927</v>
      </c>
      <c r="M90" s="295">
        <v>67.199909222081743</v>
      </c>
      <c r="N90" s="295">
        <v>46.709850136573337</v>
      </c>
      <c r="O90" s="295">
        <v>60.606619657201684</v>
      </c>
      <c r="P90" s="295">
        <v>52.022751559080682</v>
      </c>
      <c r="Q90" s="295">
        <v>41.533359777050343</v>
      </c>
      <c r="R90" s="295">
        <v>21.965844799190801</v>
      </c>
      <c r="S90" s="295">
        <v>2.3380876165709128</v>
      </c>
      <c r="T90" s="295">
        <v>3.0354579658712608</v>
      </c>
      <c r="U90" s="295">
        <v>2.570636013611153</v>
      </c>
      <c r="V90" s="295">
        <v>6.1594074784854929</v>
      </c>
      <c r="W90" s="295">
        <v>1.8564519666605439</v>
      </c>
      <c r="X90" s="295">
        <v>3.8194363667151769</v>
      </c>
      <c r="Y90" s="295">
        <v>1.3602533376218831</v>
      </c>
      <c r="DA90" s="122" t="s">
        <v>1071</v>
      </c>
    </row>
    <row r="91" spans="1:105" ht="12" customHeight="1" x14ac:dyDescent="0.25">
      <c r="A91" s="59" t="s">
        <v>35</v>
      </c>
      <c r="B91" s="295">
        <v>536.59537995246706</v>
      </c>
      <c r="C91" s="295">
        <v>553.75581810122617</v>
      </c>
      <c r="D91" s="295">
        <v>453.79581675078703</v>
      </c>
      <c r="E91" s="295">
        <v>513.52040353204779</v>
      </c>
      <c r="F91" s="295">
        <v>364.63650254985879</v>
      </c>
      <c r="G91" s="295">
        <v>320.27128448589792</v>
      </c>
      <c r="H91" s="295">
        <v>178.2707753749649</v>
      </c>
      <c r="I91" s="295">
        <v>226.97362112509489</v>
      </c>
      <c r="J91" s="295">
        <v>283.21260600642341</v>
      </c>
      <c r="K91" s="295">
        <v>174.792444469944</v>
      </c>
      <c r="L91" s="295">
        <v>102.1225081782771</v>
      </c>
      <c r="M91" s="295">
        <v>709.17999884100846</v>
      </c>
      <c r="N91" s="295">
        <v>764.200262900442</v>
      </c>
      <c r="O91" s="295">
        <v>709.43594049738522</v>
      </c>
      <c r="P91" s="295">
        <v>709.79020343368711</v>
      </c>
      <c r="Q91" s="295">
        <v>629.37122949489924</v>
      </c>
      <c r="R91" s="295">
        <v>645.27927515509202</v>
      </c>
      <c r="S91" s="295">
        <v>438.43788342490598</v>
      </c>
      <c r="T91" s="295">
        <v>436.23878714738208</v>
      </c>
      <c r="U91" s="295">
        <v>462.99829971071222</v>
      </c>
      <c r="V91" s="295">
        <v>658.5078538441503</v>
      </c>
      <c r="W91" s="295">
        <v>378.4591774609965</v>
      </c>
      <c r="X91" s="295">
        <v>370.47314064784251</v>
      </c>
      <c r="Y91" s="295">
        <v>366.20524087998228</v>
      </c>
      <c r="DA91" s="122" t="s">
        <v>1072</v>
      </c>
    </row>
    <row r="92" spans="1:105" ht="12" customHeight="1" x14ac:dyDescent="0.25">
      <c r="A92" s="60" t="s">
        <v>1019</v>
      </c>
      <c r="B92" s="262">
        <v>33.879696552917338</v>
      </c>
      <c r="C92" s="262">
        <v>21.387628431054111</v>
      </c>
      <c r="D92" s="262">
        <v>21.492057796127039</v>
      </c>
      <c r="E92" s="262">
        <v>13.96144621168429</v>
      </c>
      <c r="F92" s="262">
        <v>20.84227731553144</v>
      </c>
      <c r="G92" s="262">
        <v>26.90383705338208</v>
      </c>
      <c r="H92" s="262">
        <v>32.934649436886787</v>
      </c>
      <c r="I92" s="262">
        <v>31.753117765070371</v>
      </c>
      <c r="J92" s="262">
        <v>58.214424957728781</v>
      </c>
      <c r="K92" s="262">
        <v>61.057959083650879</v>
      </c>
      <c r="L92" s="262">
        <v>81.727587880615388</v>
      </c>
      <c r="M92" s="262">
        <v>5.0807565578295257</v>
      </c>
      <c r="N92" s="262">
        <v>5.4893282086683994</v>
      </c>
      <c r="O92" s="262">
        <v>4.9220256213976032</v>
      </c>
      <c r="P92" s="262">
        <v>7.3160999175944008</v>
      </c>
      <c r="Q92" s="262">
        <v>7.8692236523013976</v>
      </c>
      <c r="R92" s="262">
        <v>7.8146789213984693</v>
      </c>
      <c r="S92" s="262">
        <v>8.1464987668615745</v>
      </c>
      <c r="T92" s="262">
        <v>6.4005558313827011</v>
      </c>
      <c r="U92" s="262">
        <v>7.1998342494443817</v>
      </c>
      <c r="V92" s="262">
        <v>10.507604292994071</v>
      </c>
      <c r="W92" s="262">
        <v>8.2914226559069526</v>
      </c>
      <c r="X92" s="262">
        <v>8.7914007356044568</v>
      </c>
      <c r="Y92" s="262">
        <v>8.3083536294472999</v>
      </c>
      <c r="DA92" s="72" t="s">
        <v>1073</v>
      </c>
    </row>
    <row r="93" spans="1:105" ht="12" customHeight="1" x14ac:dyDescent="0.25">
      <c r="A93" s="57" t="s">
        <v>1021</v>
      </c>
      <c r="B93" s="261">
        <f t="shared" ref="B93:Y93" si="3">B94+B95+B106</f>
        <v>148.94120349587493</v>
      </c>
      <c r="C93" s="261">
        <f t="shared" si="3"/>
        <v>152.76054499980745</v>
      </c>
      <c r="D93" s="261">
        <f t="shared" si="3"/>
        <v>129.19830249026003</v>
      </c>
      <c r="E93" s="261">
        <f t="shared" si="3"/>
        <v>130.1930678762277</v>
      </c>
      <c r="F93" s="261">
        <f t="shared" si="3"/>
        <v>104.13462258265511</v>
      </c>
      <c r="G93" s="261">
        <f t="shared" si="3"/>
        <v>97.644629010124902</v>
      </c>
      <c r="H93" s="261">
        <f t="shared" si="3"/>
        <v>69.338484290066987</v>
      </c>
      <c r="I93" s="261">
        <f t="shared" si="3"/>
        <v>79.632401498364402</v>
      </c>
      <c r="J93" s="261">
        <f t="shared" si="3"/>
        <v>105.26664485042623</v>
      </c>
      <c r="K93" s="261">
        <f t="shared" si="3"/>
        <v>75.5820789303623</v>
      </c>
      <c r="L93" s="261">
        <f t="shared" si="3"/>
        <v>70.853481511376302</v>
      </c>
      <c r="M93" s="261">
        <f t="shared" si="3"/>
        <v>161.886113711451</v>
      </c>
      <c r="N93" s="261">
        <f t="shared" si="3"/>
        <v>170.25361926288952</v>
      </c>
      <c r="O93" s="261">
        <f t="shared" si="3"/>
        <v>169.42808797814632</v>
      </c>
      <c r="P93" s="261">
        <f t="shared" si="3"/>
        <v>169.49099248563056</v>
      </c>
      <c r="Q93" s="261">
        <f t="shared" si="3"/>
        <v>148.60735180708284</v>
      </c>
      <c r="R93" s="261">
        <f t="shared" si="3"/>
        <v>147.3534960373872</v>
      </c>
      <c r="S93" s="261">
        <f t="shared" si="3"/>
        <v>101.11247082387816</v>
      </c>
      <c r="T93" s="261">
        <f t="shared" si="3"/>
        <v>98.859690349101825</v>
      </c>
      <c r="U93" s="261">
        <f t="shared" si="3"/>
        <v>104.08823811027753</v>
      </c>
      <c r="V93" s="261">
        <f t="shared" si="3"/>
        <v>143.73394353408622</v>
      </c>
      <c r="W93" s="261">
        <f t="shared" si="3"/>
        <v>87.259037224688115</v>
      </c>
      <c r="X93" s="261">
        <f t="shared" si="3"/>
        <v>87.391554608007269</v>
      </c>
      <c r="Y93" s="261">
        <f t="shared" si="3"/>
        <v>83.969737467398403</v>
      </c>
      <c r="DA93" s="70"/>
    </row>
    <row r="94" spans="1:105" ht="12" customHeight="1" x14ac:dyDescent="0.25">
      <c r="A94" s="60" t="s">
        <v>1022</v>
      </c>
      <c r="B94" s="262">
        <v>71.741878700309812</v>
      </c>
      <c r="C94" s="262">
        <v>85.542085968148868</v>
      </c>
      <c r="D94" s="262">
        <v>68.316190681646717</v>
      </c>
      <c r="E94" s="262">
        <v>79.876758025725039</v>
      </c>
      <c r="F94" s="262">
        <v>52.11695780241125</v>
      </c>
      <c r="G94" s="262">
        <v>42.115589479973423</v>
      </c>
      <c r="H94" s="262">
        <v>19.76939937357017</v>
      </c>
      <c r="I94" s="262">
        <v>26.6630324152454</v>
      </c>
      <c r="J94" s="262">
        <v>28.200974074080129</v>
      </c>
      <c r="K94" s="262">
        <v>14.06893719717333</v>
      </c>
      <c r="L94" s="262">
        <v>6.7573078373121014</v>
      </c>
      <c r="M94" s="262">
        <v>116.92040785568859</v>
      </c>
      <c r="N94" s="262">
        <v>122.9560099842431</v>
      </c>
      <c r="O94" s="262">
        <v>122.1497670512671</v>
      </c>
      <c r="P94" s="262">
        <v>118.10396989838161</v>
      </c>
      <c r="Q94" s="262">
        <v>101.00403888825851</v>
      </c>
      <c r="R94" s="262">
        <v>100.41746297595751</v>
      </c>
      <c r="S94" s="262">
        <v>64.856314536024598</v>
      </c>
      <c r="T94" s="262">
        <v>65.775210442060612</v>
      </c>
      <c r="U94" s="262">
        <v>68.385709404166505</v>
      </c>
      <c r="V94" s="262">
        <v>94.045831318705936</v>
      </c>
      <c r="W94" s="262">
        <v>54.313409626541429</v>
      </c>
      <c r="X94" s="262">
        <v>52.888731376570838</v>
      </c>
      <c r="Y94" s="262">
        <v>51.777390580992339</v>
      </c>
      <c r="DA94" s="72" t="s">
        <v>1074</v>
      </c>
    </row>
    <row r="95" spans="1:105" ht="12" customHeight="1" x14ac:dyDescent="0.25">
      <c r="A95" s="60" t="s">
        <v>1024</v>
      </c>
      <c r="B95" s="262">
        <v>31.902753648828661</v>
      </c>
      <c r="C95" s="262">
        <v>34.179666659645683</v>
      </c>
      <c r="D95" s="262">
        <v>28.52713046361086</v>
      </c>
      <c r="E95" s="262">
        <v>28.59964478579537</v>
      </c>
      <c r="F95" s="262">
        <v>22.22810504709075</v>
      </c>
      <c r="G95" s="262">
        <v>20.15056472885442</v>
      </c>
      <c r="H95" s="262">
        <v>13.046091364869589</v>
      </c>
      <c r="I95" s="262">
        <v>15.66836449683893</v>
      </c>
      <c r="J95" s="262">
        <v>19.098495087381242</v>
      </c>
      <c r="K95" s="262">
        <v>12.367963041945609</v>
      </c>
      <c r="L95" s="262">
        <v>10.018137405486749</v>
      </c>
      <c r="M95" s="262">
        <v>36.589212864875442</v>
      </c>
      <c r="N95" s="262">
        <v>38.465554033465892</v>
      </c>
      <c r="O95" s="262">
        <v>38.803640568106218</v>
      </c>
      <c r="P95" s="262">
        <v>39.213560059009843</v>
      </c>
      <c r="Q95" s="262">
        <v>34.974464720038071</v>
      </c>
      <c r="R95" s="262">
        <v>34.774938455223449</v>
      </c>
      <c r="S95" s="262">
        <v>24.205375404969249</v>
      </c>
      <c r="T95" s="262">
        <v>23.433850041954909</v>
      </c>
      <c r="U95" s="262">
        <v>25.068239702278699</v>
      </c>
      <c r="V95" s="262">
        <v>34.681512443883733</v>
      </c>
      <c r="W95" s="262">
        <v>21.046446341180829</v>
      </c>
      <c r="X95" s="262">
        <v>21.952222906778879</v>
      </c>
      <c r="Y95" s="262">
        <v>20.445249277339229</v>
      </c>
      <c r="DA95" s="72" t="s">
        <v>1075</v>
      </c>
    </row>
    <row r="96" spans="1:105" ht="12" customHeight="1" x14ac:dyDescent="0.25">
      <c r="A96" s="64" t="s">
        <v>28</v>
      </c>
      <c r="B96" s="229">
        <v>0</v>
      </c>
      <c r="C96" s="229">
        <v>0</v>
      </c>
      <c r="D96" s="229">
        <v>2.6542887680161988</v>
      </c>
      <c r="E96" s="229">
        <v>2.682764408640669</v>
      </c>
      <c r="F96" s="229">
        <v>2.752333556758578</v>
      </c>
      <c r="G96" s="229">
        <v>2.5928927136447908</v>
      </c>
      <c r="H96" s="229">
        <v>2.125263412230427</v>
      </c>
      <c r="I96" s="229">
        <v>2.704145471349046</v>
      </c>
      <c r="J96" s="229">
        <v>3.6487388043626749</v>
      </c>
      <c r="K96" s="229">
        <v>1.5022608214752791</v>
      </c>
      <c r="L96" s="229">
        <v>1.9386395734009521</v>
      </c>
      <c r="M96" s="229">
        <v>1.5857406461830781</v>
      </c>
      <c r="N96" s="229">
        <v>1.904478111831748</v>
      </c>
      <c r="O96" s="229">
        <v>3.33327580230669</v>
      </c>
      <c r="P96" s="229">
        <v>3.378536528210303</v>
      </c>
      <c r="Q96" s="229">
        <v>2.6908305122369289</v>
      </c>
      <c r="R96" s="229">
        <v>2.3601788896975702</v>
      </c>
      <c r="S96" s="229">
        <v>1.901300609747631</v>
      </c>
      <c r="T96" s="229">
        <v>1.728604006041184</v>
      </c>
      <c r="U96" s="229">
        <v>1.524303297509827</v>
      </c>
      <c r="V96" s="229">
        <v>1.504441404416917</v>
      </c>
      <c r="W96" s="229">
        <v>1.179620609375732</v>
      </c>
      <c r="X96" s="229">
        <v>1.116458857760704</v>
      </c>
      <c r="Y96" s="229">
        <v>1.055326610383875</v>
      </c>
      <c r="DA96" s="73" t="s">
        <v>1076</v>
      </c>
    </row>
    <row r="97" spans="1:105" ht="12" customHeight="1" x14ac:dyDescent="0.25">
      <c r="A97" s="64" t="s">
        <v>30</v>
      </c>
      <c r="B97" s="229">
        <v>2.9863542107367231</v>
      </c>
      <c r="C97" s="229">
        <v>4.2762134545136616</v>
      </c>
      <c r="D97" s="229">
        <v>2.7205164859955651</v>
      </c>
      <c r="E97" s="229">
        <v>0.87279424481361656</v>
      </c>
      <c r="F97" s="229">
        <v>0.55315960399457675</v>
      </c>
      <c r="G97" s="229">
        <v>0.39594273198657481</v>
      </c>
      <c r="H97" s="229">
        <v>0.2401754038532195</v>
      </c>
      <c r="I97" s="229">
        <v>0.28721795228471347</v>
      </c>
      <c r="J97" s="229">
        <v>0.31773264683392738</v>
      </c>
      <c r="K97" s="229">
        <v>0.40884945786336052</v>
      </c>
      <c r="L97" s="229">
        <v>0.25615529950083687</v>
      </c>
      <c r="M97" s="229">
        <v>0.37682162117318818</v>
      </c>
      <c r="N97" s="229">
        <v>0.38044667618325168</v>
      </c>
      <c r="O97" s="229">
        <v>0.42216916075607003</v>
      </c>
      <c r="P97" s="229">
        <v>1.428787648679285</v>
      </c>
      <c r="Q97" s="229">
        <v>1.362573270742754</v>
      </c>
      <c r="R97" s="229">
        <v>0.46334721946892438</v>
      </c>
      <c r="S97" s="229">
        <v>0.47226368314668171</v>
      </c>
      <c r="T97" s="229">
        <v>0.51790248747141676</v>
      </c>
      <c r="U97" s="229">
        <v>1.0079090255591729</v>
      </c>
      <c r="V97" s="229">
        <v>1.5993231020544589</v>
      </c>
      <c r="W97" s="229">
        <v>0.27426825606820521</v>
      </c>
      <c r="X97" s="229">
        <v>0.30600147117206228</v>
      </c>
      <c r="Y97" s="229">
        <v>0.53770500791872522</v>
      </c>
      <c r="DA97" s="73" t="s">
        <v>1077</v>
      </c>
    </row>
    <row r="98" spans="1:105" ht="12" customHeight="1" x14ac:dyDescent="0.25">
      <c r="A98" s="64" t="s">
        <v>31</v>
      </c>
      <c r="B98" s="229">
        <v>4.337872248676871</v>
      </c>
      <c r="C98" s="229">
        <v>5.4574160478603728</v>
      </c>
      <c r="D98" s="229">
        <v>2.8606309230706448</v>
      </c>
      <c r="E98" s="229">
        <v>1.5130506595320441</v>
      </c>
      <c r="F98" s="229">
        <v>1.0005243308851</v>
      </c>
      <c r="G98" s="229">
        <v>1.207054635087305</v>
      </c>
      <c r="H98" s="229">
        <v>0.902460918624026</v>
      </c>
      <c r="I98" s="229">
        <v>0.53220744975022805</v>
      </c>
      <c r="J98" s="229">
        <v>0.74251936106200545</v>
      </c>
      <c r="K98" s="229">
        <v>0.57887369900705943</v>
      </c>
      <c r="L98" s="229">
        <v>0.65076640816963693</v>
      </c>
      <c r="M98" s="229">
        <v>0.41152532160459432</v>
      </c>
      <c r="N98" s="229">
        <v>0.28003284710725201</v>
      </c>
      <c r="O98" s="229">
        <v>0.263468051037202</v>
      </c>
      <c r="P98" s="229">
        <v>0.31850345620156378</v>
      </c>
      <c r="Q98" s="229">
        <v>0.2312676849924668</v>
      </c>
      <c r="R98" s="229">
        <v>0.22116038580192629</v>
      </c>
      <c r="S98" s="229">
        <v>0.17159697668984039</v>
      </c>
      <c r="T98" s="229">
        <v>0.16703794954576229</v>
      </c>
      <c r="U98" s="229">
        <v>0.16691698758848039</v>
      </c>
      <c r="V98" s="229">
        <v>0.21703136609498799</v>
      </c>
      <c r="W98" s="229">
        <v>0.43718673696109278</v>
      </c>
      <c r="X98" s="229">
        <v>0.3650552365046415</v>
      </c>
      <c r="Y98" s="229">
        <v>0.31325837788990168</v>
      </c>
      <c r="DA98" s="73" t="s">
        <v>1078</v>
      </c>
    </row>
    <row r="99" spans="1:105" ht="12" customHeight="1" x14ac:dyDescent="0.25">
      <c r="A99" s="64" t="s">
        <v>159</v>
      </c>
      <c r="B99" s="229">
        <v>0</v>
      </c>
      <c r="C99" s="229">
        <v>0</v>
      </c>
      <c r="D99" s="229">
        <v>0</v>
      </c>
      <c r="E99" s="229">
        <v>0</v>
      </c>
      <c r="F99" s="229">
        <v>0</v>
      </c>
      <c r="G99" s="229">
        <v>0</v>
      </c>
      <c r="H99" s="229">
        <v>0</v>
      </c>
      <c r="I99" s="229">
        <v>0</v>
      </c>
      <c r="J99" s="229">
        <v>0</v>
      </c>
      <c r="K99" s="229">
        <v>0</v>
      </c>
      <c r="L99" s="229">
        <v>0</v>
      </c>
      <c r="M99" s="229">
        <v>0.1180000368366828</v>
      </c>
      <c r="N99" s="229">
        <v>0.1146087823439698</v>
      </c>
      <c r="O99" s="229">
        <v>0.1157916121599926</v>
      </c>
      <c r="P99" s="229">
        <v>0.22578907674049131</v>
      </c>
      <c r="Q99" s="229">
        <v>0.1430164835312894</v>
      </c>
      <c r="R99" s="229">
        <v>0.17325347828434581</v>
      </c>
      <c r="S99" s="229">
        <v>7.198899322491524E-2</v>
      </c>
      <c r="T99" s="229">
        <v>9.2466138058669017E-2</v>
      </c>
      <c r="U99" s="229">
        <v>9.5948858553522712E-2</v>
      </c>
      <c r="V99" s="229">
        <v>0.1239858820182764</v>
      </c>
      <c r="W99" s="229">
        <v>6.7777476042460386E-2</v>
      </c>
      <c r="X99" s="229">
        <v>7.0510340285508552E-2</v>
      </c>
      <c r="Y99" s="229">
        <v>6.0758982542851232E-2</v>
      </c>
      <c r="DA99" s="73" t="s">
        <v>1079</v>
      </c>
    </row>
    <row r="100" spans="1:105" ht="12" customHeight="1" x14ac:dyDescent="0.25">
      <c r="A100" s="64" t="s">
        <v>32</v>
      </c>
      <c r="B100" s="229">
        <v>3.098967134730457</v>
      </c>
      <c r="C100" s="229">
        <v>3.231031926773011</v>
      </c>
      <c r="D100" s="229">
        <v>2.3549196827539252</v>
      </c>
      <c r="E100" s="229">
        <v>2.3136141984649479</v>
      </c>
      <c r="F100" s="229">
        <v>2.538813264807803</v>
      </c>
      <c r="G100" s="229">
        <v>2.1342657722444018</v>
      </c>
      <c r="H100" s="229">
        <v>1.821365368366815</v>
      </c>
      <c r="I100" s="229">
        <v>1.920939348541701</v>
      </c>
      <c r="J100" s="229">
        <v>1.305561219436407</v>
      </c>
      <c r="K100" s="229">
        <v>1.5232179428158279</v>
      </c>
      <c r="L100" s="229">
        <v>1.6976937245053989</v>
      </c>
      <c r="M100" s="229">
        <v>2.3455262536353292</v>
      </c>
      <c r="N100" s="229">
        <v>1.6157445786261859</v>
      </c>
      <c r="O100" s="229">
        <v>2.0461365049800162</v>
      </c>
      <c r="P100" s="229">
        <v>1.7218593641438109</v>
      </c>
      <c r="Q100" s="229">
        <v>1.2961190292698499</v>
      </c>
      <c r="R100" s="229">
        <v>0.66605808606691108</v>
      </c>
      <c r="S100" s="229">
        <v>6.7246458684079136E-2</v>
      </c>
      <c r="T100" s="229">
        <v>9.0286202309309588E-2</v>
      </c>
      <c r="U100" s="229">
        <v>7.1568781521779784E-2</v>
      </c>
      <c r="V100" s="229">
        <v>0.1709343415864811</v>
      </c>
      <c r="W100" s="229">
        <v>5.1406679591959561E-2</v>
      </c>
      <c r="X100" s="229">
        <v>9.1778459374709354E-2</v>
      </c>
      <c r="Y100" s="229">
        <v>3.589187679577556E-2</v>
      </c>
      <c r="DA100" s="73" t="s">
        <v>1080</v>
      </c>
    </row>
    <row r="101" spans="1:105" ht="12" customHeight="1" x14ac:dyDescent="0.25">
      <c r="A101" s="64" t="s">
        <v>33</v>
      </c>
      <c r="B101" s="229">
        <v>3.6535033806609898E-2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0</v>
      </c>
      <c r="K101" s="229">
        <v>0</v>
      </c>
      <c r="L101" s="229">
        <v>0</v>
      </c>
      <c r="M101" s="229">
        <v>1.92947699133664E-2</v>
      </c>
      <c r="N101" s="229">
        <v>1.814525019037121E-2</v>
      </c>
      <c r="O101" s="229">
        <v>1.8778083953500311E-2</v>
      </c>
      <c r="P101" s="229">
        <v>2.072835658782763E-2</v>
      </c>
      <c r="Q101" s="229">
        <v>2.0991294719054161E-2</v>
      </c>
      <c r="R101" s="229">
        <v>0</v>
      </c>
      <c r="S101" s="229">
        <v>6.0330684030604168E-2</v>
      </c>
      <c r="T101" s="229">
        <v>4.5114648707164133E-2</v>
      </c>
      <c r="U101" s="229">
        <v>5.8908813951555297E-2</v>
      </c>
      <c r="V101" s="229">
        <v>2.9863883210271329E-2</v>
      </c>
      <c r="W101" s="229">
        <v>0</v>
      </c>
      <c r="X101" s="229">
        <v>0</v>
      </c>
      <c r="Y101" s="229">
        <v>0</v>
      </c>
      <c r="DA101" s="73" t="s">
        <v>1081</v>
      </c>
    </row>
    <row r="102" spans="1:105" ht="12" customHeight="1" x14ac:dyDescent="0.25">
      <c r="A102" s="64" t="s">
        <v>35</v>
      </c>
      <c r="B102" s="229">
        <v>21.443025020878</v>
      </c>
      <c r="C102" s="229">
        <v>21.21500523049864</v>
      </c>
      <c r="D102" s="229">
        <v>17.936774603774531</v>
      </c>
      <c r="E102" s="229">
        <v>21.217421274344101</v>
      </c>
      <c r="F102" s="229">
        <v>15.383274290644691</v>
      </c>
      <c r="G102" s="229">
        <v>13.643104839756241</v>
      </c>
      <c r="H102" s="229">
        <v>7.9158051164595227</v>
      </c>
      <c r="I102" s="229">
        <v>9.6823102206765128</v>
      </c>
      <c r="J102" s="229">
        <v>12.459456636320571</v>
      </c>
      <c r="K102" s="229">
        <v>8.0549923474182545</v>
      </c>
      <c r="L102" s="229">
        <v>5.1324082871607004</v>
      </c>
      <c r="M102" s="229">
        <v>24.7530141794904</v>
      </c>
      <c r="N102" s="229">
        <v>26.434519232150059</v>
      </c>
      <c r="O102" s="229">
        <v>23.951224866309492</v>
      </c>
      <c r="P102" s="229">
        <v>23.492777135632011</v>
      </c>
      <c r="Q102" s="229">
        <v>19.640598097581449</v>
      </c>
      <c r="R102" s="229">
        <v>19.566444310135399</v>
      </c>
      <c r="S102" s="229">
        <v>12.610047118982219</v>
      </c>
      <c r="T102" s="229">
        <v>12.97542045859015</v>
      </c>
      <c r="U102" s="229">
        <v>12.8902823976245</v>
      </c>
      <c r="V102" s="229">
        <v>18.274745877675532</v>
      </c>
      <c r="W102" s="229">
        <v>10.47984543837727</v>
      </c>
      <c r="X102" s="229">
        <v>8.9022177158592655</v>
      </c>
      <c r="Y102" s="229">
        <v>9.6627540062579751</v>
      </c>
      <c r="DA102" s="73" t="s">
        <v>1082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1083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0.1773040361351152</v>
      </c>
      <c r="H104" s="229">
        <v>4.1021145335577783E-2</v>
      </c>
      <c r="I104" s="229">
        <v>0.54154405423672536</v>
      </c>
      <c r="J104" s="229">
        <v>0.6244864193656513</v>
      </c>
      <c r="K104" s="229">
        <v>0.29976877336583257</v>
      </c>
      <c r="L104" s="229">
        <v>0.34247411274922318</v>
      </c>
      <c r="M104" s="229">
        <v>0.61240624477159766</v>
      </c>
      <c r="N104" s="229">
        <v>0.60176298209981927</v>
      </c>
      <c r="O104" s="229">
        <v>1.066075205791118</v>
      </c>
      <c r="P104" s="229">
        <v>1.1406119747428911</v>
      </c>
      <c r="Q104" s="229">
        <v>1.1601382897538079</v>
      </c>
      <c r="R104" s="229">
        <v>1.546086758758199</v>
      </c>
      <c r="S104" s="229">
        <v>0.84981110394977633</v>
      </c>
      <c r="T104" s="229">
        <v>0.67807027293754951</v>
      </c>
      <c r="U104" s="229">
        <v>0.87379365599601055</v>
      </c>
      <c r="V104" s="229">
        <v>1.7049324185228081</v>
      </c>
      <c r="W104" s="229">
        <v>0.96651299329293361</v>
      </c>
      <c r="X104" s="229">
        <v>1.794896343805561</v>
      </c>
      <c r="Y104" s="229">
        <v>0.92378500516436779</v>
      </c>
      <c r="DA104" s="73" t="s">
        <v>1084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6.3668837912672043</v>
      </c>
      <c r="N105" s="229">
        <v>7.1158155729332222</v>
      </c>
      <c r="O105" s="229">
        <v>7.5867212808121423</v>
      </c>
      <c r="P105" s="229">
        <v>7.485966518071657</v>
      </c>
      <c r="Q105" s="229">
        <v>8.4289300572104704</v>
      </c>
      <c r="R105" s="229">
        <v>9.7784093270101646</v>
      </c>
      <c r="S105" s="229">
        <v>8.0007897765135034</v>
      </c>
      <c r="T105" s="229">
        <v>7.1389478782937088</v>
      </c>
      <c r="U105" s="229">
        <v>8.3786078839738476</v>
      </c>
      <c r="V105" s="229">
        <v>11.056254168303999</v>
      </c>
      <c r="W105" s="229">
        <v>7.5898281514711767</v>
      </c>
      <c r="X105" s="229">
        <v>9.3053044820164246</v>
      </c>
      <c r="Y105" s="229">
        <v>7.8557694103857596</v>
      </c>
      <c r="DA105" s="73" t="s">
        <v>1085</v>
      </c>
    </row>
    <row r="106" spans="1:105" ht="12" customHeight="1" x14ac:dyDescent="0.25">
      <c r="A106" s="60" t="s">
        <v>1036</v>
      </c>
      <c r="B106" s="262">
        <v>45.296571146736447</v>
      </c>
      <c r="C106" s="262">
        <v>33.0387923720129</v>
      </c>
      <c r="D106" s="262">
        <v>32.35498134500245</v>
      </c>
      <c r="E106" s="262">
        <v>21.716665064707289</v>
      </c>
      <c r="F106" s="262">
        <v>29.789559733153119</v>
      </c>
      <c r="G106" s="262">
        <v>35.37847480129706</v>
      </c>
      <c r="H106" s="262">
        <v>36.522993551627231</v>
      </c>
      <c r="I106" s="262">
        <v>37.301004586280072</v>
      </c>
      <c r="J106" s="262">
        <v>57.967175688964858</v>
      </c>
      <c r="K106" s="262">
        <v>49.145178691243359</v>
      </c>
      <c r="L106" s="262">
        <v>54.078036268577449</v>
      </c>
      <c r="M106" s="262">
        <v>8.3764929908869608</v>
      </c>
      <c r="N106" s="262">
        <v>8.8320552451805341</v>
      </c>
      <c r="O106" s="262">
        <v>8.4746803587730088</v>
      </c>
      <c r="P106" s="262">
        <v>12.17346252823911</v>
      </c>
      <c r="Q106" s="262">
        <v>12.62884819878624</v>
      </c>
      <c r="R106" s="262">
        <v>12.16109460620625</v>
      </c>
      <c r="S106" s="262">
        <v>12.050780882884309</v>
      </c>
      <c r="T106" s="262">
        <v>9.6506298650863052</v>
      </c>
      <c r="U106" s="262">
        <v>10.63428900383232</v>
      </c>
      <c r="V106" s="262">
        <v>15.006599771496539</v>
      </c>
      <c r="W106" s="262">
        <v>11.899181256965861</v>
      </c>
      <c r="X106" s="262">
        <v>12.55060032465755</v>
      </c>
      <c r="Y106" s="262">
        <v>11.747097609066831</v>
      </c>
      <c r="DA106" s="72" t="s">
        <v>1086</v>
      </c>
    </row>
    <row r="107" spans="1:105" ht="12" customHeight="1" x14ac:dyDescent="0.25">
      <c r="A107" s="132" t="s">
        <v>1038</v>
      </c>
      <c r="B107" s="316">
        <v>94.133388863715268</v>
      </c>
      <c r="C107" s="316">
        <v>84.335292315452747</v>
      </c>
      <c r="D107" s="316">
        <v>75.091728342257184</v>
      </c>
      <c r="E107" s="316">
        <v>67.06893642333506</v>
      </c>
      <c r="F107" s="316">
        <v>64.57940089630543</v>
      </c>
      <c r="G107" s="316">
        <v>65.993730882627645</v>
      </c>
      <c r="H107" s="316">
        <v>52.657730018429717</v>
      </c>
      <c r="I107" s="316">
        <v>58.168608038556513</v>
      </c>
      <c r="J107" s="316">
        <v>82.665704771732095</v>
      </c>
      <c r="K107" s="316">
        <v>62.520979375595637</v>
      </c>
      <c r="L107" s="316">
        <v>59.744846801292169</v>
      </c>
      <c r="M107" s="316">
        <v>54.685792683736331</v>
      </c>
      <c r="N107" s="316">
        <v>57.821310459709643</v>
      </c>
      <c r="O107" s="316">
        <v>55.616700176680233</v>
      </c>
      <c r="P107" s="316">
        <v>63.24641153577172</v>
      </c>
      <c r="Q107" s="316">
        <v>58.372930397953787</v>
      </c>
      <c r="R107" s="316">
        <v>57.510812780745368</v>
      </c>
      <c r="S107" s="316">
        <v>44.837623472738869</v>
      </c>
      <c r="T107" s="316">
        <v>41.021239121070963</v>
      </c>
      <c r="U107" s="316">
        <v>43.693817184511893</v>
      </c>
      <c r="V107" s="316">
        <v>60.445923974730412</v>
      </c>
      <c r="W107" s="316">
        <v>40.569421375379271</v>
      </c>
      <c r="X107" s="316">
        <v>40.499196635801567</v>
      </c>
      <c r="Y107" s="316">
        <v>39.424734061732629</v>
      </c>
      <c r="DA107" s="139" t="s">
        <v>1087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396.7330282772482</v>
      </c>
      <c r="C110" s="223">
        <v>441.60939803441647</v>
      </c>
      <c r="D110" s="223">
        <v>442.37392122371489</v>
      </c>
      <c r="E110" s="223">
        <v>461.31344660429602</v>
      </c>
      <c r="F110" s="223">
        <v>441.83941324374229</v>
      </c>
      <c r="G110" s="223">
        <v>451.75654412723992</v>
      </c>
      <c r="H110" s="223">
        <v>488.56084308875472</v>
      </c>
      <c r="I110" s="223">
        <v>458.90227952619438</v>
      </c>
      <c r="J110" s="223">
        <v>425.75170977070468</v>
      </c>
      <c r="K110" s="223">
        <v>407.31358839726721</v>
      </c>
      <c r="L110" s="223">
        <v>401.65338955306549</v>
      </c>
      <c r="M110" s="223">
        <v>400.48133679871989</v>
      </c>
      <c r="N110" s="223">
        <v>391.76079737322033</v>
      </c>
      <c r="O110" s="223">
        <v>402.16327412743408</v>
      </c>
      <c r="P110" s="223">
        <v>382.49259577720449</v>
      </c>
      <c r="Q110" s="223">
        <v>402.33830132798317</v>
      </c>
      <c r="R110" s="223">
        <v>374.03745103659128</v>
      </c>
      <c r="S110" s="223">
        <v>377.02780166236738</v>
      </c>
      <c r="T110" s="223">
        <v>336.03706888315662</v>
      </c>
      <c r="U110" s="223">
        <v>371.4817999426769</v>
      </c>
      <c r="V110" s="223">
        <v>365.24553358173301</v>
      </c>
      <c r="W110" s="223">
        <v>414.63647654533281</v>
      </c>
      <c r="X110" s="223">
        <v>410.76717301996752</v>
      </c>
      <c r="Y110" s="223">
        <v>407.34350565169439</v>
      </c>
      <c r="DA110" s="89" t="s">
        <v>1088</v>
      </c>
    </row>
    <row r="111" spans="1:105" ht="12" customHeight="1" x14ac:dyDescent="0.25">
      <c r="A111" s="55" t="s">
        <v>91</v>
      </c>
      <c r="B111" s="259">
        <v>2.9089834419162628</v>
      </c>
      <c r="C111" s="259">
        <v>2.9231331757603711</v>
      </c>
      <c r="D111" s="259">
        <v>3.040283644825942</v>
      </c>
      <c r="E111" s="259">
        <v>2.9338522463177861</v>
      </c>
      <c r="F111" s="259">
        <v>3.200115410524798</v>
      </c>
      <c r="G111" s="259">
        <v>3.492187918379436</v>
      </c>
      <c r="H111" s="259">
        <v>4.1716421852838712</v>
      </c>
      <c r="I111" s="259">
        <v>3.778028898129326</v>
      </c>
      <c r="J111" s="259">
        <v>3.7485977285245369</v>
      </c>
      <c r="K111" s="259">
        <v>3.801904849532332</v>
      </c>
      <c r="L111" s="259">
        <v>3.9352703880443292</v>
      </c>
      <c r="M111" s="259">
        <v>1.8794550119153439</v>
      </c>
      <c r="N111" s="259">
        <v>1.8472782802075269</v>
      </c>
      <c r="O111" s="259">
        <v>1.8372200872049771</v>
      </c>
      <c r="P111" s="259">
        <v>1.913996616605107</v>
      </c>
      <c r="Q111" s="259">
        <v>1.969710714649</v>
      </c>
      <c r="R111" s="259">
        <v>2.020640445761305</v>
      </c>
      <c r="S111" s="259">
        <v>2.2391319961293208</v>
      </c>
      <c r="T111" s="259">
        <v>2.2003448976468829</v>
      </c>
      <c r="U111" s="259">
        <v>2.2375018433539862</v>
      </c>
      <c r="V111" s="259">
        <v>2.2211407116418611</v>
      </c>
      <c r="W111" s="259">
        <v>2.204714517186118</v>
      </c>
      <c r="X111" s="259">
        <v>2.277016238311341</v>
      </c>
      <c r="Y111" s="259">
        <v>2.303034961735448</v>
      </c>
      <c r="DA111" s="67" t="s">
        <v>1089</v>
      </c>
    </row>
    <row r="112" spans="1:105" ht="12" customHeight="1" x14ac:dyDescent="0.25">
      <c r="A112" s="173" t="s">
        <v>92</v>
      </c>
      <c r="B112" s="224">
        <v>23.214048651534831</v>
      </c>
      <c r="C112" s="224">
        <v>23.326965282523631</v>
      </c>
      <c r="D112" s="224">
        <v>24.26184055518825</v>
      </c>
      <c r="E112" s="224">
        <v>23.412504794998519</v>
      </c>
      <c r="F112" s="224">
        <v>25.537317868510382</v>
      </c>
      <c r="G112" s="224">
        <v>27.868092705319679</v>
      </c>
      <c r="H112" s="224">
        <v>33.2902220241522</v>
      </c>
      <c r="I112" s="224">
        <v>30.14913917499133</v>
      </c>
      <c r="J112" s="224">
        <v>29.914274791360771</v>
      </c>
      <c r="K112" s="224">
        <v>30.339672228388832</v>
      </c>
      <c r="L112" s="224">
        <v>31.403945766300811</v>
      </c>
      <c r="M112" s="224">
        <v>14.998284093440249</v>
      </c>
      <c r="N112" s="224">
        <v>14.74150978371074</v>
      </c>
      <c r="O112" s="224">
        <v>14.661244156088619</v>
      </c>
      <c r="P112" s="224">
        <v>15.27393038286775</v>
      </c>
      <c r="Q112" s="224">
        <v>15.71853579516784</v>
      </c>
      <c r="R112" s="224">
        <v>16.12496136597542</v>
      </c>
      <c r="S112" s="224">
        <v>17.86855103620443</v>
      </c>
      <c r="T112" s="224">
        <v>17.55902517976639</v>
      </c>
      <c r="U112" s="224">
        <v>17.855542214878451</v>
      </c>
      <c r="V112" s="224">
        <v>17.7249783546355</v>
      </c>
      <c r="W112" s="224">
        <v>17.593895285629099</v>
      </c>
      <c r="X112" s="224">
        <v>18.170871987388871</v>
      </c>
      <c r="Y112" s="224">
        <v>18.37850462727085</v>
      </c>
      <c r="DA112" s="177" t="s">
        <v>1090</v>
      </c>
    </row>
    <row r="113" spans="1:105" ht="12" customHeight="1" x14ac:dyDescent="0.25">
      <c r="A113" s="173" t="s">
        <v>93</v>
      </c>
      <c r="B113" s="224">
        <v>28.462548152800181</v>
      </c>
      <c r="C113" s="224">
        <v>28.600994276309891</v>
      </c>
      <c r="D113" s="224">
        <v>29.747236918621201</v>
      </c>
      <c r="E113" s="224">
        <v>28.705873547019198</v>
      </c>
      <c r="F113" s="224">
        <v>31.311088834036021</v>
      </c>
      <c r="G113" s="224">
        <v>34.168832092088238</v>
      </c>
      <c r="H113" s="224">
        <v>40.816858860041812</v>
      </c>
      <c r="I113" s="224">
        <v>36.965603820983148</v>
      </c>
      <c r="J113" s="224">
        <v>36.677638592305968</v>
      </c>
      <c r="K113" s="224">
        <v>37.199214781674748</v>
      </c>
      <c r="L113" s="224">
        <v>38.504111539464922</v>
      </c>
      <c r="M113" s="224">
        <v>18.389268913274879</v>
      </c>
      <c r="N113" s="224">
        <v>18.074440110045199</v>
      </c>
      <c r="O113" s="224">
        <v>17.976027104821402</v>
      </c>
      <c r="P113" s="224">
        <v>18.727236490742332</v>
      </c>
      <c r="Q113" s="224">
        <v>19.272363415672348</v>
      </c>
      <c r="R113" s="224">
        <v>19.77067836078535</v>
      </c>
      <c r="S113" s="224">
        <v>21.908478866529389</v>
      </c>
      <c r="T113" s="224">
        <v>21.528971839312842</v>
      </c>
      <c r="U113" s="224">
        <v>21.89252886104093</v>
      </c>
      <c r="V113" s="224">
        <v>21.732445619424439</v>
      </c>
      <c r="W113" s="224">
        <v>21.571725780346959</v>
      </c>
      <c r="X113" s="224">
        <v>22.279152020525679</v>
      </c>
      <c r="Y113" s="224">
        <v>22.53372863916919</v>
      </c>
      <c r="DA113" s="177" t="s">
        <v>1091</v>
      </c>
    </row>
    <row r="114" spans="1:105" ht="12" customHeight="1" x14ac:dyDescent="0.25">
      <c r="A114" s="173" t="s">
        <v>94</v>
      </c>
      <c r="B114" s="224">
        <v>52.704944959931893</v>
      </c>
      <c r="C114" s="224">
        <v>52.961309754830879</v>
      </c>
      <c r="D114" s="224">
        <v>55.083841267098208</v>
      </c>
      <c r="E114" s="224">
        <v>53.155517812398223</v>
      </c>
      <c r="F114" s="224">
        <v>57.979672261742067</v>
      </c>
      <c r="G114" s="224">
        <v>63.271440248103502</v>
      </c>
      <c r="H114" s="224">
        <v>75.581788675662537</v>
      </c>
      <c r="I114" s="224">
        <v>68.450305444767139</v>
      </c>
      <c r="J114" s="224">
        <v>67.91707168627417</v>
      </c>
      <c r="K114" s="224">
        <v>68.882889792422489</v>
      </c>
      <c r="L114" s="224">
        <v>71.299205837932902</v>
      </c>
      <c r="M114" s="224">
        <v>34.051954896110999</v>
      </c>
      <c r="N114" s="224">
        <v>33.468977059518771</v>
      </c>
      <c r="O114" s="224">
        <v>33.286742777619047</v>
      </c>
      <c r="P114" s="224">
        <v>34.67777948753681</v>
      </c>
      <c r="Q114" s="224">
        <v>35.687207189525147</v>
      </c>
      <c r="R114" s="224">
        <v>36.609951759473567</v>
      </c>
      <c r="S114" s="224">
        <v>40.568580389126659</v>
      </c>
      <c r="T114" s="224">
        <v>39.865835966035107</v>
      </c>
      <c r="U114" s="224">
        <v>40.539045290692513</v>
      </c>
      <c r="V114" s="224">
        <v>40.242614402175057</v>
      </c>
      <c r="W114" s="224">
        <v>39.945004707249907</v>
      </c>
      <c r="X114" s="224">
        <v>41.25496686705614</v>
      </c>
      <c r="Y114" s="224">
        <v>41.726373945637476</v>
      </c>
      <c r="DA114" s="177" t="s">
        <v>1092</v>
      </c>
    </row>
    <row r="115" spans="1:105" ht="12" customHeight="1" x14ac:dyDescent="0.25">
      <c r="A115" s="56" t="s">
        <v>95</v>
      </c>
      <c r="B115" s="260">
        <v>17.23974494454129</v>
      </c>
      <c r="C115" s="260">
        <v>19.591091373029599</v>
      </c>
      <c r="D115" s="260">
        <v>19.42816787957614</v>
      </c>
      <c r="E115" s="260">
        <v>21.182983724337099</v>
      </c>
      <c r="F115" s="260">
        <v>19.346161575195609</v>
      </c>
      <c r="G115" s="260">
        <v>19.546458541443531</v>
      </c>
      <c r="H115" s="260">
        <v>21.256871510653362</v>
      </c>
      <c r="I115" s="260">
        <v>19.80237086853257</v>
      </c>
      <c r="J115" s="260">
        <v>18.624943013778129</v>
      </c>
      <c r="K115" s="260">
        <v>18.322902020039631</v>
      </c>
      <c r="L115" s="260">
        <v>19.100063654819881</v>
      </c>
      <c r="M115" s="260">
        <v>20.538608257345651</v>
      </c>
      <c r="N115" s="260">
        <v>20.08015437636816</v>
      </c>
      <c r="O115" s="260">
        <v>20.58106476264761</v>
      </c>
      <c r="P115" s="260">
        <v>18.816577737716351</v>
      </c>
      <c r="Q115" s="260">
        <v>19.691871142741618</v>
      </c>
      <c r="R115" s="260">
        <v>17.621786084878401</v>
      </c>
      <c r="S115" s="260">
        <v>16.858441866607262</v>
      </c>
      <c r="T115" s="260">
        <v>14.411321228530721</v>
      </c>
      <c r="U115" s="260">
        <v>16.440557613040529</v>
      </c>
      <c r="V115" s="260">
        <v>16.06363604612848</v>
      </c>
      <c r="W115" s="260">
        <v>19.362787422633058</v>
      </c>
      <c r="X115" s="260">
        <v>18.273675829088472</v>
      </c>
      <c r="Y115" s="260">
        <v>18.426240909289039</v>
      </c>
      <c r="DA115" s="68" t="s">
        <v>1093</v>
      </c>
    </row>
    <row r="116" spans="1:105" ht="12" customHeight="1" x14ac:dyDescent="0.25">
      <c r="A116" s="37" t="s">
        <v>159</v>
      </c>
      <c r="B116" s="226">
        <v>0</v>
      </c>
      <c r="C116" s="226">
        <v>0</v>
      </c>
      <c r="D116" s="226">
        <v>0</v>
      </c>
      <c r="E116" s="226">
        <v>0</v>
      </c>
      <c r="F116" s="226">
        <v>0</v>
      </c>
      <c r="G116" s="226">
        <v>0</v>
      </c>
      <c r="H116" s="226">
        <v>0</v>
      </c>
      <c r="I116" s="226">
        <v>0</v>
      </c>
      <c r="J116" s="226">
        <v>0</v>
      </c>
      <c r="K116" s="226">
        <v>0</v>
      </c>
      <c r="L116" s="226">
        <v>0</v>
      </c>
      <c r="M116" s="226">
        <v>9.0959365888567373E-2</v>
      </c>
      <c r="N116" s="226">
        <v>8.089729953664053E-2</v>
      </c>
      <c r="O116" s="226">
        <v>9.2624621135720481E-2</v>
      </c>
      <c r="P116" s="226">
        <v>0.16253126989040209</v>
      </c>
      <c r="Q116" s="226">
        <v>0.12663425409381421</v>
      </c>
      <c r="R116" s="226">
        <v>0.13808830754606019</v>
      </c>
      <c r="S116" s="226">
        <v>8.0773120795753731E-2</v>
      </c>
      <c r="T116" s="226">
        <v>8.9005452659280754E-2</v>
      </c>
      <c r="U116" s="226">
        <v>0.1052285552752921</v>
      </c>
      <c r="V116" s="226">
        <v>9.3440535850887477E-2</v>
      </c>
      <c r="W116" s="226">
        <v>0.1021802529727194</v>
      </c>
      <c r="X116" s="226">
        <v>0.1162340988184685</v>
      </c>
      <c r="Y116" s="226">
        <v>9.3956136253951758E-2</v>
      </c>
      <c r="DA116" s="69" t="s">
        <v>1094</v>
      </c>
    </row>
    <row r="117" spans="1:105" ht="12" customHeight="1" x14ac:dyDescent="0.25">
      <c r="A117" s="37" t="s">
        <v>35</v>
      </c>
      <c r="B117" s="226">
        <v>10.567567258895769</v>
      </c>
      <c r="C117" s="226">
        <v>14.13265651173681</v>
      </c>
      <c r="D117" s="226">
        <v>13.18409624857474</v>
      </c>
      <c r="E117" s="226">
        <v>16.654897667003549</v>
      </c>
      <c r="F117" s="226">
        <v>12.30992498265239</v>
      </c>
      <c r="G117" s="226">
        <v>10.622886170105261</v>
      </c>
      <c r="H117" s="226">
        <v>7.4652286124199891</v>
      </c>
      <c r="I117" s="226">
        <v>8.2545017656375155</v>
      </c>
      <c r="J117" s="226">
        <v>6.0955415255769791</v>
      </c>
      <c r="K117" s="226">
        <v>4.0779461069253689</v>
      </c>
      <c r="L117" s="226">
        <v>2.121546474747062</v>
      </c>
      <c r="M117" s="226">
        <v>19.080659073974392</v>
      </c>
      <c r="N117" s="226">
        <v>18.65896466827655</v>
      </c>
      <c r="O117" s="226">
        <v>19.15918681495717</v>
      </c>
      <c r="P117" s="226">
        <v>16.910963790755101</v>
      </c>
      <c r="Q117" s="226">
        <v>17.390809986594761</v>
      </c>
      <c r="R117" s="226">
        <v>15.59505301848225</v>
      </c>
      <c r="S117" s="226">
        <v>14.14873043160128</v>
      </c>
      <c r="T117" s="226">
        <v>12.48979567664591</v>
      </c>
      <c r="U117" s="226">
        <v>14.136966444847349</v>
      </c>
      <c r="V117" s="226">
        <v>13.77255232250625</v>
      </c>
      <c r="W117" s="226">
        <v>15.79924955213065</v>
      </c>
      <c r="X117" s="226">
        <v>14.675028506441199</v>
      </c>
      <c r="Y117" s="226">
        <v>14.942235600474371</v>
      </c>
      <c r="DA117" s="69" t="s">
        <v>1095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1096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1097</v>
      </c>
    </row>
    <row r="120" spans="1:105" ht="12" customHeight="1" x14ac:dyDescent="0.25">
      <c r="A120" s="37" t="s">
        <v>40</v>
      </c>
      <c r="B120" s="226">
        <v>6.672177685645523</v>
      </c>
      <c r="C120" s="226">
        <v>5.4584348612927913</v>
      </c>
      <c r="D120" s="226">
        <v>6.2440716310014004</v>
      </c>
      <c r="E120" s="226">
        <v>4.5280860573335469</v>
      </c>
      <c r="F120" s="226">
        <v>7.036236592543224</v>
      </c>
      <c r="G120" s="226">
        <v>8.9235723713382793</v>
      </c>
      <c r="H120" s="226">
        <v>13.79164289823337</v>
      </c>
      <c r="I120" s="226">
        <v>11.54786910289506</v>
      </c>
      <c r="J120" s="226">
        <v>12.529401488201151</v>
      </c>
      <c r="K120" s="226">
        <v>14.244955913114261</v>
      </c>
      <c r="L120" s="226">
        <v>16.97851718007281</v>
      </c>
      <c r="M120" s="226">
        <v>1.366989817482696</v>
      </c>
      <c r="N120" s="226">
        <v>1.340292408554969</v>
      </c>
      <c r="O120" s="226">
        <v>1.329253326554716</v>
      </c>
      <c r="P120" s="226">
        <v>1.743082677070847</v>
      </c>
      <c r="Q120" s="226">
        <v>2.1744269020530438</v>
      </c>
      <c r="R120" s="226">
        <v>1.8886447588500881</v>
      </c>
      <c r="S120" s="226">
        <v>2.628938314210219</v>
      </c>
      <c r="T120" s="226">
        <v>1.8325200992255271</v>
      </c>
      <c r="U120" s="226">
        <v>2.1983626129178848</v>
      </c>
      <c r="V120" s="226">
        <v>2.1976431877713392</v>
      </c>
      <c r="W120" s="226">
        <v>3.4613576175296861</v>
      </c>
      <c r="X120" s="226">
        <v>3.4824132238288028</v>
      </c>
      <c r="Y120" s="226">
        <v>3.3900491725607091</v>
      </c>
      <c r="DA120" s="69" t="s">
        <v>1098</v>
      </c>
    </row>
    <row r="121" spans="1:105" ht="12" customHeight="1" x14ac:dyDescent="0.25">
      <c r="A121" s="57" t="s">
        <v>1051</v>
      </c>
      <c r="B121" s="261">
        <f t="shared" ref="B121:Y121" si="4">B122+B133</f>
        <v>110.35221079904706</v>
      </c>
      <c r="C121" s="261">
        <f t="shared" si="4"/>
        <v>132.57470765539819</v>
      </c>
      <c r="D121" s="261">
        <f t="shared" si="4"/>
        <v>129.26126574692731</v>
      </c>
      <c r="E121" s="261">
        <f t="shared" si="4"/>
        <v>139.99267701942733</v>
      </c>
      <c r="F121" s="261">
        <f t="shared" si="4"/>
        <v>123.28772612016191</v>
      </c>
      <c r="G121" s="261">
        <f t="shared" si="4"/>
        <v>119.37289360386737</v>
      </c>
      <c r="H121" s="261">
        <f t="shared" si="4"/>
        <v>115.74681683258473</v>
      </c>
      <c r="I121" s="261">
        <f t="shared" si="4"/>
        <v>113.95040745452536</v>
      </c>
      <c r="J121" s="261">
        <f t="shared" si="4"/>
        <v>97.003581999793553</v>
      </c>
      <c r="K121" s="261">
        <f t="shared" si="4"/>
        <v>84.269731240766447</v>
      </c>
      <c r="L121" s="261">
        <f t="shared" si="4"/>
        <v>73.969050223950063</v>
      </c>
      <c r="M121" s="261">
        <f t="shared" si="4"/>
        <v>140.65632748737633</v>
      </c>
      <c r="N121" s="261">
        <f t="shared" si="4"/>
        <v>137.45703860048945</v>
      </c>
      <c r="O121" s="261">
        <f t="shared" si="4"/>
        <v>143.37199039045581</v>
      </c>
      <c r="P121" s="261">
        <f t="shared" si="4"/>
        <v>132.7441043779485</v>
      </c>
      <c r="Q121" s="261">
        <f t="shared" si="4"/>
        <v>142.09736571881646</v>
      </c>
      <c r="R121" s="261">
        <f t="shared" si="4"/>
        <v>127.59228209724277</v>
      </c>
      <c r="S121" s="261">
        <f t="shared" si="4"/>
        <v>124.44207689942293</v>
      </c>
      <c r="T121" s="261">
        <f t="shared" si="4"/>
        <v>104.98413942000931</v>
      </c>
      <c r="U121" s="261">
        <f t="shared" si="4"/>
        <v>122.28688387089146</v>
      </c>
      <c r="V121" s="261">
        <f t="shared" si="4"/>
        <v>119.78836153057476</v>
      </c>
      <c r="W121" s="261">
        <f t="shared" si="4"/>
        <v>144.34348309877217</v>
      </c>
      <c r="X121" s="261">
        <f t="shared" si="4"/>
        <v>143.7308066855679</v>
      </c>
      <c r="Y121" s="261">
        <f t="shared" si="4"/>
        <v>139.0891889030128</v>
      </c>
      <c r="DA121" s="70"/>
    </row>
    <row r="122" spans="1:105" ht="12" customHeight="1" x14ac:dyDescent="0.25">
      <c r="A122" s="60" t="s">
        <v>1052</v>
      </c>
      <c r="B122" s="262">
        <v>110.19443003563271</v>
      </c>
      <c r="C122" s="262">
        <v>132.41615942257309</v>
      </c>
      <c r="D122" s="262">
        <v>129.09636337327859</v>
      </c>
      <c r="E122" s="262">
        <v>139.83354739342161</v>
      </c>
      <c r="F122" s="262">
        <v>123.1141546088184</v>
      </c>
      <c r="G122" s="262">
        <v>119.18348033055381</v>
      </c>
      <c r="H122" s="262">
        <v>115.5205505434057</v>
      </c>
      <c r="I122" s="262">
        <v>113.745490411974</v>
      </c>
      <c r="J122" s="262">
        <v>96.800261278603642</v>
      </c>
      <c r="K122" s="262">
        <v>84.063519187117635</v>
      </c>
      <c r="L122" s="262">
        <v>73.755604538037687</v>
      </c>
      <c r="M122" s="262">
        <v>140.55438746176119</v>
      </c>
      <c r="N122" s="262">
        <v>137.35684381316611</v>
      </c>
      <c r="O122" s="262">
        <v>143.27234115088211</v>
      </c>
      <c r="P122" s="262">
        <v>132.64029084536219</v>
      </c>
      <c r="Q122" s="262">
        <v>141.98237210197661</v>
      </c>
      <c r="R122" s="262">
        <v>127.4899673980033</v>
      </c>
      <c r="S122" s="262">
        <v>124.330316823031</v>
      </c>
      <c r="T122" s="262">
        <v>104.8950350615967</v>
      </c>
      <c r="U122" s="262">
        <v>122.1835392833684</v>
      </c>
      <c r="V122" s="262">
        <v>119.6871347676673</v>
      </c>
      <c r="W122" s="262">
        <v>144.20858989981619</v>
      </c>
      <c r="X122" s="262">
        <v>143.60224604619199</v>
      </c>
      <c r="Y122" s="262">
        <v>138.9591592430551</v>
      </c>
      <c r="DA122" s="72" t="s">
        <v>1099</v>
      </c>
    </row>
    <row r="123" spans="1:105" ht="12" customHeight="1" x14ac:dyDescent="0.25">
      <c r="A123" s="64" t="s">
        <v>28</v>
      </c>
      <c r="B123" s="229">
        <v>0</v>
      </c>
      <c r="C123" s="229">
        <v>0</v>
      </c>
      <c r="D123" s="229">
        <v>12.01168928401426</v>
      </c>
      <c r="E123" s="229">
        <v>13.116962357076581</v>
      </c>
      <c r="F123" s="229">
        <v>15.2442692853912</v>
      </c>
      <c r="G123" s="229">
        <v>15.33604551009965</v>
      </c>
      <c r="H123" s="229">
        <v>18.818785838931628</v>
      </c>
      <c r="I123" s="229">
        <v>19.63091635032939</v>
      </c>
      <c r="J123" s="229">
        <v>18.493544542839519</v>
      </c>
      <c r="K123" s="229">
        <v>10.210681497175321</v>
      </c>
      <c r="L123" s="229">
        <v>14.272666457862741</v>
      </c>
      <c r="M123" s="229">
        <v>6.0914894786228322</v>
      </c>
      <c r="N123" s="229">
        <v>6.8007106390531931</v>
      </c>
      <c r="O123" s="229">
        <v>12.30725315733878</v>
      </c>
      <c r="P123" s="229">
        <v>11.42793633271588</v>
      </c>
      <c r="Q123" s="229">
        <v>10.92369824985159</v>
      </c>
      <c r="R123" s="229">
        <v>8.6527580800305248</v>
      </c>
      <c r="S123" s="229">
        <v>9.7659839283969703</v>
      </c>
      <c r="T123" s="229">
        <v>7.7376093768917951</v>
      </c>
      <c r="U123" s="229">
        <v>7.4295113674906448</v>
      </c>
      <c r="V123" s="229">
        <v>5.1918808734727238</v>
      </c>
      <c r="W123" s="229">
        <v>8.0826673509240035</v>
      </c>
      <c r="X123" s="229">
        <v>7.3034061413021707</v>
      </c>
      <c r="Y123" s="229">
        <v>7.1726833220030661</v>
      </c>
      <c r="DA123" s="73" t="s">
        <v>1100</v>
      </c>
    </row>
    <row r="124" spans="1:105" ht="12" customHeight="1" x14ac:dyDescent="0.25">
      <c r="A124" s="64" t="s">
        <v>30</v>
      </c>
      <c r="B124" s="229">
        <v>10.3150845146161</v>
      </c>
      <c r="C124" s="229">
        <v>16.566567724499372</v>
      </c>
      <c r="D124" s="229">
        <v>12.31139547270902</v>
      </c>
      <c r="E124" s="229">
        <v>4.2673927005368668</v>
      </c>
      <c r="F124" s="229">
        <v>3.0637689027141959</v>
      </c>
      <c r="G124" s="229">
        <v>2.3418615530002791</v>
      </c>
      <c r="H124" s="229">
        <v>2.1267055475957171</v>
      </c>
      <c r="I124" s="229">
        <v>2.0850770253869682</v>
      </c>
      <c r="J124" s="229">
        <v>1.6104202498440829</v>
      </c>
      <c r="K124" s="229">
        <v>2.7788993328308478</v>
      </c>
      <c r="L124" s="229">
        <v>1.8858684210059891</v>
      </c>
      <c r="M124" s="229">
        <v>1.447528601993761</v>
      </c>
      <c r="N124" s="229">
        <v>1.3585389835871431</v>
      </c>
      <c r="O124" s="229">
        <v>1.5587497239354311</v>
      </c>
      <c r="P124" s="229">
        <v>4.8328896685711138</v>
      </c>
      <c r="Q124" s="229">
        <v>5.5315038183261844</v>
      </c>
      <c r="R124" s="229">
        <v>1.698698100648272</v>
      </c>
      <c r="S124" s="229">
        <v>2.4257708202114561</v>
      </c>
      <c r="T124" s="229">
        <v>2.3182447393211389</v>
      </c>
      <c r="U124" s="229">
        <v>4.9125863435587194</v>
      </c>
      <c r="V124" s="229">
        <v>5.5193209916193657</v>
      </c>
      <c r="W124" s="229">
        <v>1.8792644525687889</v>
      </c>
      <c r="X124" s="229">
        <v>2.001733434484108</v>
      </c>
      <c r="Y124" s="229">
        <v>3.6545915781023122</v>
      </c>
      <c r="DA124" s="73" t="s">
        <v>1101</v>
      </c>
    </row>
    <row r="125" spans="1:105" ht="12" customHeight="1" x14ac:dyDescent="0.25">
      <c r="A125" s="64" t="s">
        <v>31</v>
      </c>
      <c r="B125" s="229">
        <v>14.983326056178431</v>
      </c>
      <c r="C125" s="229">
        <v>21.142689325346382</v>
      </c>
      <c r="D125" s="229">
        <v>12.94546780976235</v>
      </c>
      <c r="E125" s="229">
        <v>7.3978275846770352</v>
      </c>
      <c r="F125" s="229">
        <v>5.5415748171747383</v>
      </c>
      <c r="G125" s="229">
        <v>7.1393022624736213</v>
      </c>
      <c r="H125" s="229">
        <v>7.9911123759324756</v>
      </c>
      <c r="I125" s="229">
        <v>3.8635938923273589</v>
      </c>
      <c r="J125" s="229">
        <v>3.763441455798993</v>
      </c>
      <c r="K125" s="229">
        <v>3.9345331271092321</v>
      </c>
      <c r="L125" s="229">
        <v>4.7910772137454938</v>
      </c>
      <c r="M125" s="229">
        <v>1.580839951839039</v>
      </c>
      <c r="N125" s="229">
        <v>0.99997072729544245</v>
      </c>
      <c r="O125" s="229">
        <v>0.97278719052938223</v>
      </c>
      <c r="P125" s="229">
        <v>1.0773413840073369</v>
      </c>
      <c r="Q125" s="229">
        <v>0.93885452625527366</v>
      </c>
      <c r="R125" s="229">
        <v>0.81080604677194501</v>
      </c>
      <c r="S125" s="229">
        <v>0.88140366016972449</v>
      </c>
      <c r="T125" s="229">
        <v>0.74769837405506712</v>
      </c>
      <c r="U125" s="229">
        <v>0.81355964967196115</v>
      </c>
      <c r="V125" s="229">
        <v>0.74898297485301091</v>
      </c>
      <c r="W125" s="229">
        <v>2.9955690304211142</v>
      </c>
      <c r="X125" s="229">
        <v>2.388038428527532</v>
      </c>
      <c r="Y125" s="229">
        <v>2.1291068759758862</v>
      </c>
      <c r="DA125" s="73" t="s">
        <v>1102</v>
      </c>
    </row>
    <row r="126" spans="1:105" ht="12" customHeight="1" x14ac:dyDescent="0.25">
      <c r="A126" s="64" t="s">
        <v>159</v>
      </c>
      <c r="B126" s="229">
        <v>0</v>
      </c>
      <c r="C126" s="229">
        <v>0</v>
      </c>
      <c r="D126" s="229">
        <v>0</v>
      </c>
      <c r="E126" s="229">
        <v>0</v>
      </c>
      <c r="F126" s="229">
        <v>0</v>
      </c>
      <c r="G126" s="229">
        <v>0</v>
      </c>
      <c r="H126" s="229">
        <v>0</v>
      </c>
      <c r="I126" s="229">
        <v>0</v>
      </c>
      <c r="J126" s="229">
        <v>0</v>
      </c>
      <c r="K126" s="229">
        <v>0</v>
      </c>
      <c r="L126" s="229">
        <v>0</v>
      </c>
      <c r="M126" s="229">
        <v>0.45328722865111759</v>
      </c>
      <c r="N126" s="229">
        <v>0.40925708758391088</v>
      </c>
      <c r="O126" s="229">
        <v>0.42753038418340172</v>
      </c>
      <c r="P126" s="229">
        <v>0.76373399312627432</v>
      </c>
      <c r="Q126" s="229">
        <v>0.58058986017366632</v>
      </c>
      <c r="R126" s="229">
        <v>0.63517237640845148</v>
      </c>
      <c r="S126" s="229">
        <v>0.36976969725440678</v>
      </c>
      <c r="T126" s="229">
        <v>0.41389864560494533</v>
      </c>
      <c r="U126" s="229">
        <v>0.46765833052103162</v>
      </c>
      <c r="V126" s="229">
        <v>0.42787969510904561</v>
      </c>
      <c r="W126" s="229">
        <v>0.46440591863373959</v>
      </c>
      <c r="X126" s="229">
        <v>0.46124910800507452</v>
      </c>
      <c r="Y126" s="229">
        <v>0.41295740717507412</v>
      </c>
      <c r="DA126" s="73" t="s">
        <v>1103</v>
      </c>
    </row>
    <row r="127" spans="1:105" ht="12" customHeight="1" x14ac:dyDescent="0.25">
      <c r="A127" s="64" t="s">
        <v>32</v>
      </c>
      <c r="B127" s="229">
        <v>10.70405773964651</v>
      </c>
      <c r="C127" s="229">
        <v>12.5174081706341</v>
      </c>
      <c r="D127" s="229">
        <v>10.65692770843121</v>
      </c>
      <c r="E127" s="229">
        <v>11.312059401235111</v>
      </c>
      <c r="F127" s="229">
        <v>14.061650696012689</v>
      </c>
      <c r="G127" s="229">
        <v>12.62342897627197</v>
      </c>
      <c r="H127" s="229">
        <v>16.127828957338501</v>
      </c>
      <c r="I127" s="229">
        <v>13.94518159796546</v>
      </c>
      <c r="J127" s="229">
        <v>6.6172055221333919</v>
      </c>
      <c r="K127" s="229">
        <v>10.353124465830961</v>
      </c>
      <c r="L127" s="229">
        <v>12.49877316543402</v>
      </c>
      <c r="M127" s="229">
        <v>9.0101420621614512</v>
      </c>
      <c r="N127" s="229">
        <v>5.7696705872282443</v>
      </c>
      <c r="O127" s="229">
        <v>7.5548263794537469</v>
      </c>
      <c r="P127" s="229">
        <v>5.8242079145877073</v>
      </c>
      <c r="Q127" s="229">
        <v>5.2617261129034416</v>
      </c>
      <c r="R127" s="229">
        <v>2.4418655344907449</v>
      </c>
      <c r="S127" s="229">
        <v>0.34540978495636121</v>
      </c>
      <c r="T127" s="229">
        <v>0.40414077669088749</v>
      </c>
      <c r="U127" s="229">
        <v>0.34882892187018272</v>
      </c>
      <c r="V127" s="229">
        <v>0.589900501340207</v>
      </c>
      <c r="W127" s="229">
        <v>0.35223451290600272</v>
      </c>
      <c r="X127" s="229">
        <v>0.60037623346096647</v>
      </c>
      <c r="Y127" s="229">
        <v>0.2439444467289649</v>
      </c>
      <c r="DA127" s="73" t="s">
        <v>1104</v>
      </c>
    </row>
    <row r="128" spans="1:105" ht="12" customHeight="1" x14ac:dyDescent="0.25">
      <c r="A128" s="64" t="s">
        <v>33</v>
      </c>
      <c r="B128" s="229">
        <v>0.1261946624096433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</v>
      </c>
      <c r="K128" s="229">
        <v>0</v>
      </c>
      <c r="L128" s="229">
        <v>0</v>
      </c>
      <c r="M128" s="229">
        <v>7.4119237721898032E-2</v>
      </c>
      <c r="N128" s="229">
        <v>6.4794966794998451E-2</v>
      </c>
      <c r="O128" s="229">
        <v>6.9333186550467593E-2</v>
      </c>
      <c r="P128" s="229">
        <v>7.0113890256799608E-2</v>
      </c>
      <c r="Q128" s="229">
        <v>8.5216281122822521E-2</v>
      </c>
      <c r="R128" s="229">
        <v>0</v>
      </c>
      <c r="S128" s="229">
        <v>0.30988707814609179</v>
      </c>
      <c r="T128" s="229">
        <v>0.20194302897121469</v>
      </c>
      <c r="U128" s="229">
        <v>0.28712376573183279</v>
      </c>
      <c r="V128" s="229">
        <v>0.1030613246829139</v>
      </c>
      <c r="W128" s="229">
        <v>0</v>
      </c>
      <c r="X128" s="229">
        <v>0</v>
      </c>
      <c r="Y128" s="229">
        <v>0</v>
      </c>
      <c r="DA128" s="73" t="s">
        <v>1105</v>
      </c>
    </row>
    <row r="129" spans="1:105" ht="12" customHeight="1" x14ac:dyDescent="0.25">
      <c r="A129" s="64" t="s">
        <v>35</v>
      </c>
      <c r="B129" s="229">
        <v>74.065767062781987</v>
      </c>
      <c r="C129" s="229">
        <v>82.1894942020933</v>
      </c>
      <c r="D129" s="229">
        <v>81.17088309836177</v>
      </c>
      <c r="E129" s="229">
        <v>103.739305349896</v>
      </c>
      <c r="F129" s="229">
        <v>85.202890907525585</v>
      </c>
      <c r="G129" s="229">
        <v>80.694151215940238</v>
      </c>
      <c r="H129" s="229">
        <v>70.092883720721431</v>
      </c>
      <c r="I129" s="229">
        <v>70.289347978463752</v>
      </c>
      <c r="J129" s="229">
        <v>63.15045516765057</v>
      </c>
      <c r="K129" s="229">
        <v>54.748789388584733</v>
      </c>
      <c r="L129" s="229">
        <v>37.785853860244558</v>
      </c>
      <c r="M129" s="229">
        <v>95.08662453819656</v>
      </c>
      <c r="N129" s="229">
        <v>94.395160051186394</v>
      </c>
      <c r="O129" s="229">
        <v>88.43366266122635</v>
      </c>
      <c r="P129" s="229">
        <v>79.464572646459857</v>
      </c>
      <c r="Q129" s="229">
        <v>79.732991761800633</v>
      </c>
      <c r="R129" s="229">
        <v>71.733422343967206</v>
      </c>
      <c r="S129" s="229">
        <v>64.771197604914832</v>
      </c>
      <c r="T129" s="229">
        <v>58.080818197009762</v>
      </c>
      <c r="U129" s="229">
        <v>62.827719233939668</v>
      </c>
      <c r="V129" s="229">
        <v>63.066798953629721</v>
      </c>
      <c r="W129" s="229">
        <v>71.807074151009147</v>
      </c>
      <c r="X129" s="229">
        <v>58.234578986296022</v>
      </c>
      <c r="Y129" s="229">
        <v>65.674336099697314</v>
      </c>
      <c r="DA129" s="73" t="s">
        <v>1106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1107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1.0486908127680381</v>
      </c>
      <c r="H131" s="229">
        <v>0.3632341028859854</v>
      </c>
      <c r="I131" s="229">
        <v>3.9313735675010828</v>
      </c>
      <c r="J131" s="229">
        <v>3.165194340337083</v>
      </c>
      <c r="K131" s="229">
        <v>2.03749137558655</v>
      </c>
      <c r="L131" s="229">
        <v>2.5213654197448871</v>
      </c>
      <c r="M131" s="229">
        <v>2.3525071427338649</v>
      </c>
      <c r="N131" s="229">
        <v>2.148838513359697</v>
      </c>
      <c r="O131" s="229">
        <v>3.9362051689073301</v>
      </c>
      <c r="P131" s="229">
        <v>3.8581323359555282</v>
      </c>
      <c r="Q131" s="229">
        <v>4.7096985662000002</v>
      </c>
      <c r="R131" s="229">
        <v>5.6681782693122207</v>
      </c>
      <c r="S131" s="229">
        <v>4.3650338830156921</v>
      </c>
      <c r="T131" s="229">
        <v>3.0351907572451622</v>
      </c>
      <c r="U131" s="229">
        <v>4.2589030087837347</v>
      </c>
      <c r="V131" s="229">
        <v>5.8837825044591181</v>
      </c>
      <c r="W131" s="229">
        <v>6.622470778352052</v>
      </c>
      <c r="X131" s="229">
        <v>11.74145996444773</v>
      </c>
      <c r="Y131" s="229">
        <v>6.2786413556356422</v>
      </c>
      <c r="DA131" s="73" t="s">
        <v>1108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24.457849219840661</v>
      </c>
      <c r="N132" s="229">
        <v>25.409902257077039</v>
      </c>
      <c r="O132" s="229">
        <v>28.011993298757201</v>
      </c>
      <c r="P132" s="229">
        <v>25.32136267968168</v>
      </c>
      <c r="Q132" s="229">
        <v>34.218092925342958</v>
      </c>
      <c r="R132" s="229">
        <v>35.849066646373942</v>
      </c>
      <c r="S132" s="229">
        <v>41.095860365965478</v>
      </c>
      <c r="T132" s="229">
        <v>31.955491165806741</v>
      </c>
      <c r="U132" s="229">
        <v>40.837648661800607</v>
      </c>
      <c r="V132" s="229">
        <v>38.155526948501148</v>
      </c>
      <c r="W132" s="229">
        <v>52.004903705001368</v>
      </c>
      <c r="X132" s="229">
        <v>60.87140374966836</v>
      </c>
      <c r="Y132" s="229">
        <v>53.392898157736802</v>
      </c>
      <c r="DA132" s="73" t="s">
        <v>1109</v>
      </c>
    </row>
    <row r="133" spans="1:105" ht="12" customHeight="1" x14ac:dyDescent="0.25">
      <c r="A133" s="60" t="s">
        <v>1064</v>
      </c>
      <c r="B133" s="262">
        <v>0.15778076341435679</v>
      </c>
      <c r="C133" s="262">
        <v>0.15854823282510139</v>
      </c>
      <c r="D133" s="262">
        <v>0.16490237364872179</v>
      </c>
      <c r="E133" s="262">
        <v>0.15912962600571259</v>
      </c>
      <c r="F133" s="262">
        <v>0.17357151134350959</v>
      </c>
      <c r="G133" s="262">
        <v>0.18941327331355831</v>
      </c>
      <c r="H133" s="262">
        <v>0.22626628917902639</v>
      </c>
      <c r="I133" s="262">
        <v>0.20491704255135651</v>
      </c>
      <c r="J133" s="262">
        <v>0.20332072118991129</v>
      </c>
      <c r="K133" s="262">
        <v>0.20621205364881701</v>
      </c>
      <c r="L133" s="262">
        <v>0.2134456859123709</v>
      </c>
      <c r="M133" s="262">
        <v>0.1019400256151331</v>
      </c>
      <c r="N133" s="262">
        <v>0.1001947873233352</v>
      </c>
      <c r="O133" s="262">
        <v>9.9649239573683573E-2</v>
      </c>
      <c r="P133" s="262">
        <v>0.1038135325863236</v>
      </c>
      <c r="Q133" s="262">
        <v>0.11499361683985609</v>
      </c>
      <c r="R133" s="262">
        <v>0.10231469923946621</v>
      </c>
      <c r="S133" s="262">
        <v>0.1117600763919266</v>
      </c>
      <c r="T133" s="262">
        <v>8.9104358412611814E-2</v>
      </c>
      <c r="U133" s="262">
        <v>0.103344587523057</v>
      </c>
      <c r="V133" s="262">
        <v>0.1012267629074549</v>
      </c>
      <c r="W133" s="262">
        <v>0.13489319895599289</v>
      </c>
      <c r="X133" s="262">
        <v>0.12856063937591489</v>
      </c>
      <c r="Y133" s="262">
        <v>0.13002965995770449</v>
      </c>
      <c r="DA133" s="72" t="s">
        <v>1110</v>
      </c>
    </row>
    <row r="134" spans="1:105" ht="12" customHeight="1" x14ac:dyDescent="0.25">
      <c r="A134" s="57" t="s">
        <v>1010</v>
      </c>
      <c r="B134" s="261">
        <v>64.35686474801669</v>
      </c>
      <c r="C134" s="261">
        <v>76.510370293219012</v>
      </c>
      <c r="D134" s="261">
        <v>75.158742725492829</v>
      </c>
      <c r="E134" s="261">
        <v>82.484010937681603</v>
      </c>
      <c r="F134" s="261">
        <v>72.92152478015511</v>
      </c>
      <c r="G134" s="261">
        <v>70.860620408347629</v>
      </c>
      <c r="H134" s="261">
        <v>69.871018137186908</v>
      </c>
      <c r="I134" s="261">
        <v>67.869613587577746</v>
      </c>
      <c r="J134" s="261">
        <v>58.780747785436297</v>
      </c>
      <c r="K134" s="261">
        <v>52.570103802912449</v>
      </c>
      <c r="L134" s="261">
        <v>48.799788797994339</v>
      </c>
      <c r="M134" s="261">
        <v>79.661205646937347</v>
      </c>
      <c r="N134" s="261">
        <v>77.639606273763675</v>
      </c>
      <c r="O134" s="261">
        <v>80.465452515325026</v>
      </c>
      <c r="P134" s="261">
        <v>73.94206940169083</v>
      </c>
      <c r="Q134" s="261">
        <v>77.680398204763009</v>
      </c>
      <c r="R134" s="261">
        <v>69.150315128286096</v>
      </c>
      <c r="S134" s="261">
        <v>66.22024940860021</v>
      </c>
      <c r="T134" s="261">
        <v>56.497494954420283</v>
      </c>
      <c r="U134" s="261">
        <v>64.452873722530384</v>
      </c>
      <c r="V134" s="261">
        <v>63.033724986453507</v>
      </c>
      <c r="W134" s="261">
        <v>75.83980328555127</v>
      </c>
      <c r="X134" s="261">
        <v>72.119723815727198</v>
      </c>
      <c r="Y134" s="261">
        <v>71.981080737156077</v>
      </c>
      <c r="DA134" s="70" t="s">
        <v>1111</v>
      </c>
    </row>
    <row r="135" spans="1:105" ht="12" customHeight="1" x14ac:dyDescent="0.25">
      <c r="A135" s="60" t="s">
        <v>1012</v>
      </c>
      <c r="B135" s="262">
        <v>61.474946577220607</v>
      </c>
      <c r="C135" s="262">
        <v>74.469823981448513</v>
      </c>
      <c r="D135" s="262">
        <v>72.763527295546879</v>
      </c>
      <c r="E135" s="262">
        <v>80.802917687407245</v>
      </c>
      <c r="F135" s="262">
        <v>70.078626128045997</v>
      </c>
      <c r="G135" s="262">
        <v>66.941814753171855</v>
      </c>
      <c r="H135" s="262">
        <v>62.689065443253341</v>
      </c>
      <c r="I135" s="262">
        <v>62.192761792464268</v>
      </c>
      <c r="J135" s="262">
        <v>51.514358598881493</v>
      </c>
      <c r="K135" s="262">
        <v>42.349834663378353</v>
      </c>
      <c r="L135" s="262">
        <v>33.981864043639497</v>
      </c>
      <c r="M135" s="262">
        <v>79.180554052511326</v>
      </c>
      <c r="N135" s="262">
        <v>77.15687196065916</v>
      </c>
      <c r="O135" s="262">
        <v>80.017899574371853</v>
      </c>
      <c r="P135" s="262">
        <v>73.332631468804337</v>
      </c>
      <c r="Q135" s="262">
        <v>76.893667861534567</v>
      </c>
      <c r="R135" s="262">
        <v>68.444759208827989</v>
      </c>
      <c r="S135" s="262">
        <v>65.189752069576457</v>
      </c>
      <c r="T135" s="262">
        <v>55.791925717658273</v>
      </c>
      <c r="U135" s="262">
        <v>63.588658281459281</v>
      </c>
      <c r="V135" s="262">
        <v>62.140699585801649</v>
      </c>
      <c r="W135" s="262">
        <v>74.440692615978463</v>
      </c>
      <c r="X135" s="262">
        <v>70.703436171674213</v>
      </c>
      <c r="Y135" s="262">
        <v>70.590422534607256</v>
      </c>
      <c r="DA135" s="72" t="s">
        <v>1112</v>
      </c>
    </row>
    <row r="136" spans="1:105" ht="12" customHeight="1" x14ac:dyDescent="0.25">
      <c r="A136" s="59" t="s">
        <v>28</v>
      </c>
      <c r="B136" s="230">
        <v>0</v>
      </c>
      <c r="C136" s="230">
        <v>0</v>
      </c>
      <c r="D136" s="230">
        <v>7.4839501760802927</v>
      </c>
      <c r="E136" s="230">
        <v>7.8182407109560632</v>
      </c>
      <c r="F136" s="230">
        <v>8.8987423202578295</v>
      </c>
      <c r="G136" s="230">
        <v>8.8660226114630802</v>
      </c>
      <c r="H136" s="230">
        <v>10.437279668752179</v>
      </c>
      <c r="I136" s="230">
        <v>11.333071439178701</v>
      </c>
      <c r="J136" s="230">
        <v>10.352477511484739</v>
      </c>
      <c r="K136" s="230">
        <v>5.4566099934083514</v>
      </c>
      <c r="L136" s="230">
        <v>6.9938457996141628</v>
      </c>
      <c r="M136" s="230">
        <v>4.2979617605090663</v>
      </c>
      <c r="N136" s="230">
        <v>4.8417317463606251</v>
      </c>
      <c r="O136" s="230">
        <v>8.9775380193291845</v>
      </c>
      <c r="P136" s="230">
        <v>8.5030379052380241</v>
      </c>
      <c r="Q136" s="230">
        <v>8.6205015241382625</v>
      </c>
      <c r="R136" s="230">
        <v>7.0275028115158111</v>
      </c>
      <c r="S136" s="230">
        <v>8.3621514543458719</v>
      </c>
      <c r="T136" s="230">
        <v>6.4064921664575616</v>
      </c>
      <c r="U136" s="230">
        <v>6.5718535456099483</v>
      </c>
      <c r="V136" s="230">
        <v>4.6072840931700787</v>
      </c>
      <c r="W136" s="230">
        <v>7.1883552158405619</v>
      </c>
      <c r="X136" s="230">
        <v>7.485048674638878</v>
      </c>
      <c r="Y136" s="230">
        <v>6.6944661450335934</v>
      </c>
      <c r="DA136" s="71" t="s">
        <v>1113</v>
      </c>
    </row>
    <row r="137" spans="1:105" ht="12" customHeight="1" x14ac:dyDescent="0.25">
      <c r="A137" s="59" t="s">
        <v>31</v>
      </c>
      <c r="B137" s="295">
        <v>9.2337852080305698</v>
      </c>
      <c r="C137" s="295">
        <v>13.590832125299359</v>
      </c>
      <c r="D137" s="295">
        <v>8.0657461081056834</v>
      </c>
      <c r="E137" s="295">
        <v>4.4094048012535634</v>
      </c>
      <c r="F137" s="295">
        <v>3.234857993077128</v>
      </c>
      <c r="G137" s="295">
        <v>4.1273492079477636</v>
      </c>
      <c r="H137" s="295">
        <v>4.4320327276102827</v>
      </c>
      <c r="I137" s="295">
        <v>2.2304809827680678</v>
      </c>
      <c r="J137" s="295">
        <v>2.106732051646298</v>
      </c>
      <c r="K137" s="295">
        <v>2.1026229039383599</v>
      </c>
      <c r="L137" s="295">
        <v>2.34770814170618</v>
      </c>
      <c r="M137" s="295">
        <v>1.115390527445393</v>
      </c>
      <c r="N137" s="295">
        <v>0.71192413157159751</v>
      </c>
      <c r="O137" s="295">
        <v>0.7096005807344874</v>
      </c>
      <c r="P137" s="295">
        <v>0.80160357551790118</v>
      </c>
      <c r="Q137" s="295">
        <v>0.74090264024252517</v>
      </c>
      <c r="R137" s="295">
        <v>0.65851162376005834</v>
      </c>
      <c r="S137" s="295">
        <v>0.75470438542528417</v>
      </c>
      <c r="T137" s="295">
        <v>0.61907025063354137</v>
      </c>
      <c r="U137" s="295">
        <v>0.71964286798954114</v>
      </c>
      <c r="V137" s="295">
        <v>0.66464879110127584</v>
      </c>
      <c r="W137" s="295">
        <v>2.6641222914829492</v>
      </c>
      <c r="X137" s="295">
        <v>2.4474311750722029</v>
      </c>
      <c r="Y137" s="295">
        <v>1.98715505209261</v>
      </c>
      <c r="DA137" s="122" t="s">
        <v>1114</v>
      </c>
    </row>
    <row r="138" spans="1:105" ht="12" customHeight="1" x14ac:dyDescent="0.25">
      <c r="A138" s="59" t="s">
        <v>159</v>
      </c>
      <c r="B138" s="295">
        <v>0</v>
      </c>
      <c r="C138" s="295">
        <v>0</v>
      </c>
      <c r="D138" s="295">
        <v>0</v>
      </c>
      <c r="E138" s="295">
        <v>0</v>
      </c>
      <c r="F138" s="295">
        <v>0</v>
      </c>
      <c r="G138" s="295">
        <v>0</v>
      </c>
      <c r="H138" s="295">
        <v>0</v>
      </c>
      <c r="I138" s="295">
        <v>0</v>
      </c>
      <c r="J138" s="295">
        <v>0</v>
      </c>
      <c r="K138" s="295">
        <v>0</v>
      </c>
      <c r="L138" s="295">
        <v>0</v>
      </c>
      <c r="M138" s="295">
        <v>0.31982509074448667</v>
      </c>
      <c r="N138" s="295">
        <v>0.2913685258124703</v>
      </c>
      <c r="O138" s="295">
        <v>0.31186246267602058</v>
      </c>
      <c r="P138" s="295">
        <v>0.56826174945342711</v>
      </c>
      <c r="Q138" s="295">
        <v>0.45817594554978758</v>
      </c>
      <c r="R138" s="295">
        <v>0.51586738236784568</v>
      </c>
      <c r="S138" s="295">
        <v>0.31661635267267091</v>
      </c>
      <c r="T138" s="295">
        <v>0.34269479132592789</v>
      </c>
      <c r="U138" s="295">
        <v>0.41367216571158177</v>
      </c>
      <c r="V138" s="295">
        <v>0.37970118365750782</v>
      </c>
      <c r="W138" s="295">
        <v>0.41302141515157592</v>
      </c>
      <c r="X138" s="295">
        <v>0.47272080420495199</v>
      </c>
      <c r="Y138" s="295">
        <v>0.38542470893617448</v>
      </c>
      <c r="DA138" s="122" t="s">
        <v>1115</v>
      </c>
    </row>
    <row r="139" spans="1:105" ht="12" customHeight="1" x14ac:dyDescent="0.25">
      <c r="A139" s="59" t="s">
        <v>32</v>
      </c>
      <c r="B139" s="295">
        <v>6.5965974211377736</v>
      </c>
      <c r="C139" s="295">
        <v>8.046374350636281</v>
      </c>
      <c r="D139" s="295">
        <v>6.6398584007772978</v>
      </c>
      <c r="E139" s="295">
        <v>6.7424454632040742</v>
      </c>
      <c r="F139" s="295">
        <v>8.2083964668090612</v>
      </c>
      <c r="G139" s="295">
        <v>7.2978139419396069</v>
      </c>
      <c r="H139" s="295">
        <v>8.9448204957678641</v>
      </c>
      <c r="I139" s="295">
        <v>8.0506552247323366</v>
      </c>
      <c r="J139" s="295">
        <v>3.7042369675575628</v>
      </c>
      <c r="K139" s="295">
        <v>5.532731819994769</v>
      </c>
      <c r="L139" s="295">
        <v>6.1246083527191733</v>
      </c>
      <c r="M139" s="295">
        <v>6.357270446879153</v>
      </c>
      <c r="N139" s="295">
        <v>4.1076879654028824</v>
      </c>
      <c r="O139" s="295">
        <v>5.5108755937578122</v>
      </c>
      <c r="P139" s="295">
        <v>4.3335436271158514</v>
      </c>
      <c r="Q139" s="295">
        <v>4.1523224954056648</v>
      </c>
      <c r="R139" s="295">
        <v>1.983207752980046</v>
      </c>
      <c r="S139" s="295">
        <v>0.29575810863455321</v>
      </c>
      <c r="T139" s="295">
        <v>0.33461558911834077</v>
      </c>
      <c r="U139" s="295">
        <v>0.3085603444978835</v>
      </c>
      <c r="V139" s="295">
        <v>0.52347872815500351</v>
      </c>
      <c r="W139" s="295">
        <v>0.31326128963571281</v>
      </c>
      <c r="X139" s="295">
        <v>0.61530815123893023</v>
      </c>
      <c r="Y139" s="295">
        <v>0.2276801814024528</v>
      </c>
      <c r="DA139" s="122" t="s">
        <v>1116</v>
      </c>
    </row>
    <row r="140" spans="1:105" ht="12" customHeight="1" x14ac:dyDescent="0.25">
      <c r="A140" s="59" t="s">
        <v>35</v>
      </c>
      <c r="B140" s="295">
        <v>45.644563948052259</v>
      </c>
      <c r="C140" s="295">
        <v>52.832617505512872</v>
      </c>
      <c r="D140" s="295">
        <v>50.573972610583603</v>
      </c>
      <c r="E140" s="295">
        <v>61.83282671199354</v>
      </c>
      <c r="F140" s="295">
        <v>49.736629347901982</v>
      </c>
      <c r="G140" s="295">
        <v>46.650628991821407</v>
      </c>
      <c r="H140" s="295">
        <v>38.874932551123017</v>
      </c>
      <c r="I140" s="295">
        <v>40.578554145785169</v>
      </c>
      <c r="J140" s="295">
        <v>35.350912068192883</v>
      </c>
      <c r="K140" s="295">
        <v>29.257869946036859</v>
      </c>
      <c r="L140" s="295">
        <v>18.51570174959998</v>
      </c>
      <c r="M140" s="295">
        <v>67.09010622693323</v>
      </c>
      <c r="N140" s="295">
        <v>67.204159591511583</v>
      </c>
      <c r="O140" s="295">
        <v>64.508022917874342</v>
      </c>
      <c r="P140" s="295">
        <v>59.126184611479133</v>
      </c>
      <c r="Q140" s="295">
        <v>62.92176525619832</v>
      </c>
      <c r="R140" s="295">
        <v>58.25966963820423</v>
      </c>
      <c r="S140" s="295">
        <v>55.460521768498083</v>
      </c>
      <c r="T140" s="295">
        <v>48.089052920122903</v>
      </c>
      <c r="U140" s="295">
        <v>55.574929357650333</v>
      </c>
      <c r="V140" s="295">
        <v>55.965586789717783</v>
      </c>
      <c r="W140" s="295">
        <v>63.861932403867662</v>
      </c>
      <c r="X140" s="295">
        <v>59.682927366519252</v>
      </c>
      <c r="Y140" s="295">
        <v>61.295696447142433</v>
      </c>
      <c r="DA140" s="122" t="s">
        <v>1117</v>
      </c>
    </row>
    <row r="141" spans="1:105" ht="12" customHeight="1" x14ac:dyDescent="0.25">
      <c r="A141" s="60" t="s">
        <v>1019</v>
      </c>
      <c r="B141" s="262">
        <v>2.8819181707960801</v>
      </c>
      <c r="C141" s="262">
        <v>2.0405463117705018</v>
      </c>
      <c r="D141" s="262">
        <v>2.395215429945948</v>
      </c>
      <c r="E141" s="262">
        <v>1.6810932502743641</v>
      </c>
      <c r="F141" s="262">
        <v>2.8428986521091071</v>
      </c>
      <c r="G141" s="262">
        <v>3.9188056551757708</v>
      </c>
      <c r="H141" s="262">
        <v>7.1819526939335709</v>
      </c>
      <c r="I141" s="262">
        <v>5.6768517951134756</v>
      </c>
      <c r="J141" s="262">
        <v>7.2663891865548118</v>
      </c>
      <c r="K141" s="262">
        <v>10.220269139534111</v>
      </c>
      <c r="L141" s="262">
        <v>14.81792475435484</v>
      </c>
      <c r="M141" s="262">
        <v>0.48065159442601529</v>
      </c>
      <c r="N141" s="262">
        <v>0.4827343131045187</v>
      </c>
      <c r="O141" s="262">
        <v>0.44755294095316772</v>
      </c>
      <c r="P141" s="262">
        <v>0.60943793288649895</v>
      </c>
      <c r="Q141" s="262">
        <v>0.78673034322844748</v>
      </c>
      <c r="R141" s="262">
        <v>0.7055559194581088</v>
      </c>
      <c r="S141" s="262">
        <v>1.0304973390237471</v>
      </c>
      <c r="T141" s="262">
        <v>0.70556923676201166</v>
      </c>
      <c r="U141" s="262">
        <v>0.86421544107110082</v>
      </c>
      <c r="V141" s="262">
        <v>0.89302540065186298</v>
      </c>
      <c r="W141" s="262">
        <v>1.3991106695728019</v>
      </c>
      <c r="X141" s="262">
        <v>1.416287644052989</v>
      </c>
      <c r="Y141" s="262">
        <v>1.390658202548825</v>
      </c>
      <c r="DA141" s="72" t="s">
        <v>1118</v>
      </c>
    </row>
    <row r="142" spans="1:105" ht="12" customHeight="1" x14ac:dyDescent="0.25">
      <c r="A142" s="57" t="s">
        <v>1021</v>
      </c>
      <c r="B142" s="261">
        <f t="shared" ref="B142:Y142" si="5">B143+B144+B155</f>
        <v>48.23386315046465</v>
      </c>
      <c r="C142" s="261">
        <f t="shared" si="5"/>
        <v>55.621399609211956</v>
      </c>
      <c r="D142" s="261">
        <f t="shared" si="5"/>
        <v>54.909326322197465</v>
      </c>
      <c r="E142" s="261">
        <f t="shared" si="5"/>
        <v>59.765086506258172</v>
      </c>
      <c r="F142" s="261">
        <f t="shared" si="5"/>
        <v>54.066048898421819</v>
      </c>
      <c r="G142" s="261">
        <f t="shared" si="5"/>
        <v>54.040396250090197</v>
      </c>
      <c r="H142" s="261">
        <f t="shared" si="5"/>
        <v>57.184335604390355</v>
      </c>
      <c r="I142" s="261">
        <f t="shared" si="5"/>
        <v>53.96084580822648</v>
      </c>
      <c r="J142" s="261">
        <f t="shared" si="5"/>
        <v>49.607267962764183</v>
      </c>
      <c r="K142" s="261">
        <f t="shared" si="5"/>
        <v>47.546897289599698</v>
      </c>
      <c r="L142" s="261">
        <f t="shared" si="5"/>
        <v>48.003310468117817</v>
      </c>
      <c r="M142" s="261">
        <f t="shared" si="5"/>
        <v>58.480126788918135</v>
      </c>
      <c r="N142" s="261">
        <f t="shared" si="5"/>
        <v>57.17055793709352</v>
      </c>
      <c r="O142" s="261">
        <f t="shared" si="5"/>
        <v>58.872619688329458</v>
      </c>
      <c r="P142" s="261">
        <f t="shared" si="5"/>
        <v>53.985878804922699</v>
      </c>
      <c r="Q142" s="261">
        <f t="shared" si="5"/>
        <v>56.866381488677433</v>
      </c>
      <c r="R142" s="261">
        <f t="shared" si="5"/>
        <v>50.929939934664894</v>
      </c>
      <c r="S142" s="261">
        <f t="shared" si="5"/>
        <v>49.005527488518354</v>
      </c>
      <c r="T142" s="261">
        <f t="shared" si="5"/>
        <v>41.729980329352273</v>
      </c>
      <c r="U142" s="261">
        <f t="shared" si="5"/>
        <v>47.88770731430894</v>
      </c>
      <c r="V142" s="261">
        <f t="shared" si="5"/>
        <v>46.826527026522498</v>
      </c>
      <c r="W142" s="261">
        <f t="shared" si="5"/>
        <v>56.441113603782604</v>
      </c>
      <c r="X142" s="261">
        <f t="shared" si="5"/>
        <v>54.102675909269813</v>
      </c>
      <c r="Y142" s="261">
        <f t="shared" si="5"/>
        <v>53.906476304010958</v>
      </c>
      <c r="DA142" s="70"/>
    </row>
    <row r="143" spans="1:105" ht="12" customHeight="1" x14ac:dyDescent="0.25">
      <c r="A143" s="60" t="s">
        <v>1022</v>
      </c>
      <c r="B143" s="262">
        <v>21.969615084987471</v>
      </c>
      <c r="C143" s="262">
        <v>29.38131512054775</v>
      </c>
      <c r="D143" s="262">
        <v>27.409290400379302</v>
      </c>
      <c r="E143" s="262">
        <v>34.624969215682853</v>
      </c>
      <c r="F143" s="262">
        <v>25.591917890684279</v>
      </c>
      <c r="G143" s="262">
        <v>22.08462123128572</v>
      </c>
      <c r="H143" s="262">
        <v>15.51995791635396</v>
      </c>
      <c r="I143" s="262">
        <v>17.160830119793829</v>
      </c>
      <c r="J143" s="262">
        <v>12.67242476632951</v>
      </c>
      <c r="K143" s="262">
        <v>8.4779120976075166</v>
      </c>
      <c r="L143" s="262">
        <v>4.4106234001840994</v>
      </c>
      <c r="M143" s="262">
        <v>39.819874947441967</v>
      </c>
      <c r="N143" s="262">
        <v>38.926584770767221</v>
      </c>
      <c r="O143" s="262">
        <v>39.985336715909732</v>
      </c>
      <c r="P143" s="262">
        <v>35.417827586249118</v>
      </c>
      <c r="Q143" s="262">
        <v>36.353005466143323</v>
      </c>
      <c r="R143" s="262">
        <v>32.639020336613498</v>
      </c>
      <c r="S143" s="262">
        <v>29.534914232918918</v>
      </c>
      <c r="T143" s="262">
        <v>26.103080475236851</v>
      </c>
      <c r="U143" s="262">
        <v>29.55101816764579</v>
      </c>
      <c r="V143" s="262">
        <v>28.774462613961312</v>
      </c>
      <c r="W143" s="262">
        <v>32.994203687837746</v>
      </c>
      <c r="X143" s="262">
        <v>30.67355471091431</v>
      </c>
      <c r="Y143" s="262">
        <v>31.199896790797279</v>
      </c>
      <c r="DA143" s="72" t="s">
        <v>1119</v>
      </c>
    </row>
    <row r="144" spans="1:105" ht="12" customHeight="1" x14ac:dyDescent="0.25">
      <c r="A144" s="60" t="s">
        <v>1024</v>
      </c>
      <c r="B144" s="262">
        <v>12.393016216076891</v>
      </c>
      <c r="C144" s="262">
        <v>14.89218293940921</v>
      </c>
      <c r="D144" s="262">
        <v>14.51882208750707</v>
      </c>
      <c r="E144" s="262">
        <v>15.726379453461099</v>
      </c>
      <c r="F144" s="262">
        <v>13.846032998240579</v>
      </c>
      <c r="G144" s="262">
        <v>13.403969728301281</v>
      </c>
      <c r="H144" s="262">
        <v>12.99201834168584</v>
      </c>
      <c r="I144" s="262">
        <v>12.792386209769271</v>
      </c>
      <c r="J144" s="262">
        <v>10.88664107031811</v>
      </c>
      <c r="K144" s="262">
        <v>9.4542034123644942</v>
      </c>
      <c r="L144" s="262">
        <v>8.2949238248329316</v>
      </c>
      <c r="M144" s="262">
        <v>15.80744872940582</v>
      </c>
      <c r="N144" s="262">
        <v>15.44783699335129</v>
      </c>
      <c r="O144" s="262">
        <v>16.113123382225648</v>
      </c>
      <c r="P144" s="262">
        <v>14.91738987914527</v>
      </c>
      <c r="Q144" s="262">
        <v>15.968047017329949</v>
      </c>
      <c r="R144" s="262">
        <v>14.338158769364849</v>
      </c>
      <c r="S144" s="262">
        <v>13.982808677712249</v>
      </c>
      <c r="T144" s="262">
        <v>11.79701977753288</v>
      </c>
      <c r="U144" s="262">
        <v>13.74137134868622</v>
      </c>
      <c r="V144" s="262">
        <v>13.46061322293551</v>
      </c>
      <c r="W144" s="262">
        <v>16.218418594733851</v>
      </c>
      <c r="X144" s="262">
        <v>16.150226135205241</v>
      </c>
      <c r="Y144" s="262">
        <v>15.62804139296988</v>
      </c>
      <c r="DA144" s="72" t="s">
        <v>1120</v>
      </c>
    </row>
    <row r="145" spans="1:105" ht="12" customHeight="1" x14ac:dyDescent="0.25">
      <c r="A145" s="64" t="s">
        <v>28</v>
      </c>
      <c r="B145" s="229">
        <v>0</v>
      </c>
      <c r="C145" s="229">
        <v>0</v>
      </c>
      <c r="D145" s="229">
        <v>1.3508945963160719</v>
      </c>
      <c r="E145" s="229">
        <v>1.475199128888411</v>
      </c>
      <c r="F145" s="229">
        <v>1.714446695672418</v>
      </c>
      <c r="G145" s="229">
        <v>1.72476830848619</v>
      </c>
      <c r="H145" s="229">
        <v>2.1164546882573179</v>
      </c>
      <c r="I145" s="229">
        <v>2.2077909435840959</v>
      </c>
      <c r="J145" s="229">
        <v>2.0798764269486121</v>
      </c>
      <c r="K145" s="229">
        <v>1.1483442614183981</v>
      </c>
      <c r="L145" s="229">
        <v>1.605175386829923</v>
      </c>
      <c r="M145" s="229">
        <v>0.68507934442987062</v>
      </c>
      <c r="N145" s="229">
        <v>0.76484189993432006</v>
      </c>
      <c r="O145" s="229">
        <v>1.3841351863696061</v>
      </c>
      <c r="P145" s="229">
        <v>1.285242822544165</v>
      </c>
      <c r="Q145" s="229">
        <v>1.228533688192456</v>
      </c>
      <c r="R145" s="229">
        <v>0.97313240936890599</v>
      </c>
      <c r="S145" s="229">
        <v>1.0983313507899941</v>
      </c>
      <c r="T145" s="229">
        <v>0.87021021344255478</v>
      </c>
      <c r="U145" s="229">
        <v>0.83555997181587016</v>
      </c>
      <c r="V145" s="229">
        <v>0.58390486557333976</v>
      </c>
      <c r="W145" s="229">
        <v>0.90901715737143562</v>
      </c>
      <c r="X145" s="229">
        <v>0.82137754796213791</v>
      </c>
      <c r="Y145" s="229">
        <v>0.80667580651421522</v>
      </c>
      <c r="DA145" s="73" t="s">
        <v>1121</v>
      </c>
    </row>
    <row r="146" spans="1:105" ht="12" customHeight="1" x14ac:dyDescent="0.25">
      <c r="A146" s="64" t="s">
        <v>30</v>
      </c>
      <c r="B146" s="229">
        <v>1.160085946435804</v>
      </c>
      <c r="C146" s="229">
        <v>1.863158985332265</v>
      </c>
      <c r="D146" s="229">
        <v>1.3846010518542671</v>
      </c>
      <c r="E146" s="229">
        <v>0.47993230620658672</v>
      </c>
      <c r="F146" s="229">
        <v>0.34456675969349149</v>
      </c>
      <c r="G146" s="229">
        <v>0.26337745195246809</v>
      </c>
      <c r="H146" s="229">
        <v>0.23917993250341019</v>
      </c>
      <c r="I146" s="229">
        <v>0.23449818088840119</v>
      </c>
      <c r="J146" s="229">
        <v>0.1811159081685223</v>
      </c>
      <c r="K146" s="229">
        <v>0.31252890444173709</v>
      </c>
      <c r="L146" s="229">
        <v>0.2120941858436679</v>
      </c>
      <c r="M146" s="229">
        <v>0.1627962995220622</v>
      </c>
      <c r="N146" s="229">
        <v>0.15278808237697519</v>
      </c>
      <c r="O146" s="229">
        <v>0.1753047826400172</v>
      </c>
      <c r="P146" s="229">
        <v>0.54353092087998267</v>
      </c>
      <c r="Q146" s="229">
        <v>0.6221005589632842</v>
      </c>
      <c r="R146" s="229">
        <v>0.19104407637251389</v>
      </c>
      <c r="S146" s="229">
        <v>0.27281430741685953</v>
      </c>
      <c r="T146" s="229">
        <v>0.26072138707874443</v>
      </c>
      <c r="U146" s="229">
        <v>0.55249400717363129</v>
      </c>
      <c r="V146" s="229">
        <v>0.6207304173972682</v>
      </c>
      <c r="W146" s="229">
        <v>0.211351470554826</v>
      </c>
      <c r="X146" s="229">
        <v>0.22512494420818771</v>
      </c>
      <c r="Y146" s="229">
        <v>0.41101362996218999</v>
      </c>
      <c r="DA146" s="73" t="s">
        <v>1122</v>
      </c>
    </row>
    <row r="147" spans="1:105" ht="12" customHeight="1" x14ac:dyDescent="0.25">
      <c r="A147" s="64" t="s">
        <v>31</v>
      </c>
      <c r="B147" s="229">
        <v>1.685099716246474</v>
      </c>
      <c r="C147" s="229">
        <v>2.3778124863095669</v>
      </c>
      <c r="D147" s="229">
        <v>1.4559119951816819</v>
      </c>
      <c r="E147" s="229">
        <v>0.83199665528463806</v>
      </c>
      <c r="F147" s="229">
        <v>0.62323319381607911</v>
      </c>
      <c r="G147" s="229">
        <v>0.80292160576264826</v>
      </c>
      <c r="H147" s="229">
        <v>0.89872042740635838</v>
      </c>
      <c r="I147" s="229">
        <v>0.4345190745527292</v>
      </c>
      <c r="J147" s="229">
        <v>0.42325543110383351</v>
      </c>
      <c r="K147" s="229">
        <v>0.44249725536208168</v>
      </c>
      <c r="L147" s="229">
        <v>0.5388284832838145</v>
      </c>
      <c r="M147" s="229">
        <v>0.17778916004945361</v>
      </c>
      <c r="N147" s="229">
        <v>0.112461704597658</v>
      </c>
      <c r="O147" s="229">
        <v>0.1094045082235475</v>
      </c>
      <c r="P147" s="229">
        <v>0.1211631952534831</v>
      </c>
      <c r="Q147" s="229">
        <v>0.1055882712461637</v>
      </c>
      <c r="R147" s="229">
        <v>9.118729941693661E-2</v>
      </c>
      <c r="S147" s="229">
        <v>9.9127059778436666E-2</v>
      </c>
      <c r="T147" s="229">
        <v>8.408989520978892E-2</v>
      </c>
      <c r="U147" s="229">
        <v>9.1496983358143977E-2</v>
      </c>
      <c r="V147" s="229">
        <v>8.4234367834357629E-2</v>
      </c>
      <c r="W147" s="229">
        <v>0.3368966612775442</v>
      </c>
      <c r="X147" s="229">
        <v>0.26857073410867122</v>
      </c>
      <c r="Y147" s="229">
        <v>0.2394499978918872</v>
      </c>
      <c r="DA147" s="73" t="s">
        <v>1123</v>
      </c>
    </row>
    <row r="148" spans="1:105" ht="12" customHeight="1" x14ac:dyDescent="0.25">
      <c r="A148" s="64" t="s">
        <v>159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5.0978946698098403E-2</v>
      </c>
      <c r="N148" s="229">
        <v>4.6027097025972519E-2</v>
      </c>
      <c r="O148" s="229">
        <v>4.8082203268687722E-2</v>
      </c>
      <c r="P148" s="229">
        <v>8.5893341056553066E-2</v>
      </c>
      <c r="Q148" s="229">
        <v>6.5296036738838686E-2</v>
      </c>
      <c r="R148" s="229">
        <v>7.14346592499151E-2</v>
      </c>
      <c r="S148" s="229">
        <v>4.1586147800808812E-2</v>
      </c>
      <c r="T148" s="229">
        <v>4.6549109833733698E-2</v>
      </c>
      <c r="U148" s="229">
        <v>5.2595192623224971E-2</v>
      </c>
      <c r="V148" s="229">
        <v>4.8121488520805777E-2</v>
      </c>
      <c r="W148" s="229">
        <v>5.2229410130883613E-2</v>
      </c>
      <c r="X148" s="229">
        <v>5.187437943378323E-2</v>
      </c>
      <c r="Y148" s="229">
        <v>4.6443253456775087E-2</v>
      </c>
      <c r="DA148" s="73" t="s">
        <v>1124</v>
      </c>
    </row>
    <row r="149" spans="1:105" ht="12" customHeight="1" x14ac:dyDescent="0.25">
      <c r="A149" s="64" t="s">
        <v>32</v>
      </c>
      <c r="B149" s="229">
        <v>1.203831818925573</v>
      </c>
      <c r="C149" s="229">
        <v>1.4077702692573399</v>
      </c>
      <c r="D149" s="229">
        <v>1.1985313401180091</v>
      </c>
      <c r="E149" s="229">
        <v>1.272210723821517</v>
      </c>
      <c r="F149" s="229">
        <v>1.581443499858777</v>
      </c>
      <c r="G149" s="229">
        <v>1.419693898819077</v>
      </c>
      <c r="H149" s="229">
        <v>1.8138162313084181</v>
      </c>
      <c r="I149" s="229">
        <v>1.568344803125155</v>
      </c>
      <c r="J149" s="229">
        <v>0.74420399755590805</v>
      </c>
      <c r="K149" s="229">
        <v>1.1643641094256401</v>
      </c>
      <c r="L149" s="229">
        <v>1.4056744834580339</v>
      </c>
      <c r="M149" s="229">
        <v>1.013325597758578</v>
      </c>
      <c r="N149" s="229">
        <v>0.64888598385435559</v>
      </c>
      <c r="O149" s="229">
        <v>0.84965352422931262</v>
      </c>
      <c r="P149" s="229">
        <v>0.65501952419871579</v>
      </c>
      <c r="Q149" s="229">
        <v>0.59176001019907798</v>
      </c>
      <c r="R149" s="229">
        <v>0.27462439940600852</v>
      </c>
      <c r="S149" s="229">
        <v>3.8846510343323253E-2</v>
      </c>
      <c r="T149" s="229">
        <v>4.5451691138004978E-2</v>
      </c>
      <c r="U149" s="229">
        <v>3.9231043565231778E-2</v>
      </c>
      <c r="V149" s="229">
        <v>6.6343157967395289E-2</v>
      </c>
      <c r="W149" s="229">
        <v>3.9614053350014861E-2</v>
      </c>
      <c r="X149" s="229">
        <v>6.7521311146334292E-2</v>
      </c>
      <c r="Y149" s="229">
        <v>2.7435211409110032E-2</v>
      </c>
      <c r="DA149" s="73" t="s">
        <v>1125</v>
      </c>
    </row>
    <row r="150" spans="1:105" ht="12" customHeight="1" x14ac:dyDescent="0.25">
      <c r="A150" s="64" t="s">
        <v>33</v>
      </c>
      <c r="B150" s="229">
        <v>1.419248229805573E-2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8.3358198296748058E-3</v>
      </c>
      <c r="N150" s="229">
        <v>7.2871657301636552E-3</v>
      </c>
      <c r="O150" s="229">
        <v>7.7975566002236318E-3</v>
      </c>
      <c r="P150" s="229">
        <v>7.8853584400207562E-3</v>
      </c>
      <c r="Q150" s="229">
        <v>9.583848779719701E-3</v>
      </c>
      <c r="R150" s="229">
        <v>0</v>
      </c>
      <c r="S150" s="229">
        <v>3.4851449237274068E-2</v>
      </c>
      <c r="T150" s="229">
        <v>2.2711522097393449E-2</v>
      </c>
      <c r="U150" s="229">
        <v>3.2291373380533263E-2</v>
      </c>
      <c r="V150" s="229">
        <v>1.159079154574969E-2</v>
      </c>
      <c r="W150" s="229">
        <v>0</v>
      </c>
      <c r="X150" s="229">
        <v>0</v>
      </c>
      <c r="Y150" s="229">
        <v>0</v>
      </c>
      <c r="DA150" s="73" t="s">
        <v>1126</v>
      </c>
    </row>
    <row r="151" spans="1:105" ht="12" customHeight="1" x14ac:dyDescent="0.25">
      <c r="A151" s="64" t="s">
        <v>35</v>
      </c>
      <c r="B151" s="229">
        <v>8.3298062521709788</v>
      </c>
      <c r="C151" s="229">
        <v>9.2434411985100411</v>
      </c>
      <c r="D151" s="229">
        <v>9.1288831040370386</v>
      </c>
      <c r="E151" s="229">
        <v>11.667040639259939</v>
      </c>
      <c r="F151" s="229">
        <v>9.5823428491998186</v>
      </c>
      <c r="G151" s="229">
        <v>9.0752674544287881</v>
      </c>
      <c r="H151" s="229">
        <v>7.8829959400089464</v>
      </c>
      <c r="I151" s="229">
        <v>7.9050912921178762</v>
      </c>
      <c r="J151" s="229">
        <v>7.1022157353348909</v>
      </c>
      <c r="K151" s="229">
        <v>6.1573224207784971</v>
      </c>
      <c r="L151" s="229">
        <v>4.2495859316745701</v>
      </c>
      <c r="M151" s="229">
        <v>10.69391691987364</v>
      </c>
      <c r="N151" s="229">
        <v>10.616151368587721</v>
      </c>
      <c r="O151" s="229">
        <v>9.945691583987136</v>
      </c>
      <c r="P151" s="229">
        <v>8.9369829046055074</v>
      </c>
      <c r="Q151" s="229">
        <v>8.9671706595405603</v>
      </c>
      <c r="R151" s="229">
        <v>8.0674991109442722</v>
      </c>
      <c r="S151" s="229">
        <v>7.2844925282780988</v>
      </c>
      <c r="T151" s="229">
        <v>6.5320590298965264</v>
      </c>
      <c r="U151" s="229">
        <v>7.0659192395982462</v>
      </c>
      <c r="V151" s="229">
        <v>7.0928073394967246</v>
      </c>
      <c r="W151" s="229">
        <v>8.0757823611840447</v>
      </c>
      <c r="X151" s="229">
        <v>6.549351736564236</v>
      </c>
      <c r="Y151" s="229">
        <v>7.3860639961606687</v>
      </c>
      <c r="DA151" s="73" t="s">
        <v>1127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1128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0.1179410088521043</v>
      </c>
      <c r="H153" s="229">
        <v>4.0851122201390047E-2</v>
      </c>
      <c r="I153" s="229">
        <v>0.44214191550101278</v>
      </c>
      <c r="J153" s="229">
        <v>0.35597357120634848</v>
      </c>
      <c r="K153" s="229">
        <v>0.22914646093814189</v>
      </c>
      <c r="L153" s="229">
        <v>0.2835653537429223</v>
      </c>
      <c r="M153" s="229">
        <v>0.26457470816728201</v>
      </c>
      <c r="N153" s="229">
        <v>0.24166911642617461</v>
      </c>
      <c r="O153" s="229">
        <v>0.4426853015374746</v>
      </c>
      <c r="P153" s="229">
        <v>0.4339048406331088</v>
      </c>
      <c r="Q153" s="229">
        <v>0.52967623395190566</v>
      </c>
      <c r="R153" s="229">
        <v>0.63747165064954858</v>
      </c>
      <c r="S153" s="229">
        <v>0.49091352147695638</v>
      </c>
      <c r="T153" s="229">
        <v>0.34135271865613048</v>
      </c>
      <c r="U153" s="229">
        <v>0.47897751305114261</v>
      </c>
      <c r="V153" s="229">
        <v>0.66171958025512234</v>
      </c>
      <c r="W153" s="229">
        <v>0.74479615457943937</v>
      </c>
      <c r="X153" s="229">
        <v>1.3205032567686521</v>
      </c>
      <c r="Y153" s="229">
        <v>0.7061273796702997</v>
      </c>
      <c r="DA153" s="73" t="s">
        <v>1129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2.7506519330771582</v>
      </c>
      <c r="N154" s="229">
        <v>2.8577245748179458</v>
      </c>
      <c r="O154" s="229">
        <v>3.1503687353696459</v>
      </c>
      <c r="P154" s="229">
        <v>2.847766971533729</v>
      </c>
      <c r="Q154" s="229">
        <v>3.8483377097179452</v>
      </c>
      <c r="R154" s="229">
        <v>4.0317651639567504</v>
      </c>
      <c r="S154" s="229">
        <v>4.621845802590502</v>
      </c>
      <c r="T154" s="229">
        <v>3.5938742101799992</v>
      </c>
      <c r="U154" s="229">
        <v>4.5928060241201978</v>
      </c>
      <c r="V154" s="229">
        <v>4.2911612143447506</v>
      </c>
      <c r="W154" s="229">
        <v>5.8487313262856642</v>
      </c>
      <c r="X154" s="229">
        <v>6.8459022250132406</v>
      </c>
      <c r="Y154" s="229">
        <v>6.0048321179047397</v>
      </c>
      <c r="DA154" s="73" t="s">
        <v>1130</v>
      </c>
    </row>
    <row r="155" spans="1:105" ht="12" customHeight="1" x14ac:dyDescent="0.25">
      <c r="A155" s="60" t="s">
        <v>1036</v>
      </c>
      <c r="B155" s="262">
        <v>13.87123184940029</v>
      </c>
      <c r="C155" s="262">
        <v>11.34790154925499</v>
      </c>
      <c r="D155" s="262">
        <v>12.98121383431109</v>
      </c>
      <c r="E155" s="262">
        <v>9.4137378371142209</v>
      </c>
      <c r="F155" s="262">
        <v>14.628098009496959</v>
      </c>
      <c r="G155" s="262">
        <v>18.5518052905032</v>
      </c>
      <c r="H155" s="262">
        <v>28.67235934635055</v>
      </c>
      <c r="I155" s="262">
        <v>24.007629478663379</v>
      </c>
      <c r="J155" s="262">
        <v>26.048202126116561</v>
      </c>
      <c r="K155" s="262">
        <v>29.614781779627691</v>
      </c>
      <c r="L155" s="262">
        <v>35.297763243100789</v>
      </c>
      <c r="M155" s="262">
        <v>2.8528031120703492</v>
      </c>
      <c r="N155" s="262">
        <v>2.796136172975014</v>
      </c>
      <c r="O155" s="262">
        <v>2.7741595901940812</v>
      </c>
      <c r="P155" s="262">
        <v>3.650661339528313</v>
      </c>
      <c r="Q155" s="262">
        <v>4.5453290052041631</v>
      </c>
      <c r="R155" s="262">
        <v>3.9527608286865452</v>
      </c>
      <c r="S155" s="262">
        <v>5.4878045778871867</v>
      </c>
      <c r="T155" s="262">
        <v>3.829880076582544</v>
      </c>
      <c r="U155" s="262">
        <v>4.5953177979769322</v>
      </c>
      <c r="V155" s="262">
        <v>4.5914511896256718</v>
      </c>
      <c r="W155" s="262">
        <v>7.2284913212110053</v>
      </c>
      <c r="X155" s="262">
        <v>7.2788950631502667</v>
      </c>
      <c r="Y155" s="262">
        <v>7.0785381202437998</v>
      </c>
      <c r="DA155" s="72" t="s">
        <v>1131</v>
      </c>
    </row>
    <row r="156" spans="1:105" ht="12" customHeight="1" x14ac:dyDescent="0.25">
      <c r="A156" s="132" t="s">
        <v>1038</v>
      </c>
      <c r="B156" s="316">
        <v>49.259819428995399</v>
      </c>
      <c r="C156" s="316">
        <v>49.499426614132901</v>
      </c>
      <c r="D156" s="316">
        <v>51.483216163787617</v>
      </c>
      <c r="E156" s="316">
        <v>49.680940015858212</v>
      </c>
      <c r="F156" s="316">
        <v>54.189757494994609</v>
      </c>
      <c r="G156" s="316">
        <v>59.135622359600283</v>
      </c>
      <c r="H156" s="316">
        <v>70.641289258798935</v>
      </c>
      <c r="I156" s="316">
        <v>63.975964468461292</v>
      </c>
      <c r="J156" s="316">
        <v>63.47758621046713</v>
      </c>
      <c r="K156" s="316">
        <v>64.380272391930532</v>
      </c>
      <c r="L156" s="316">
        <v>66.6386428764404</v>
      </c>
      <c r="M156" s="316">
        <v>31.826105703400991</v>
      </c>
      <c r="N156" s="316">
        <v>31.281234952023262</v>
      </c>
      <c r="O156" s="316">
        <v>31.11091264494226</v>
      </c>
      <c r="P156" s="316">
        <v>32.411022477174242</v>
      </c>
      <c r="Q156" s="316">
        <v>33.354467657970332</v>
      </c>
      <c r="R156" s="316">
        <v>34.216895859523383</v>
      </c>
      <c r="S156" s="316">
        <v>37.91676371122891</v>
      </c>
      <c r="T156" s="316">
        <v>37.259955068082803</v>
      </c>
      <c r="U156" s="316">
        <v>37.889159211939692</v>
      </c>
      <c r="V156" s="316">
        <v>37.612104904177002</v>
      </c>
      <c r="W156" s="316">
        <v>37.333948844181549</v>
      </c>
      <c r="X156" s="316">
        <v>38.558283667032192</v>
      </c>
      <c r="Y156" s="316">
        <v>38.998876624412581</v>
      </c>
      <c r="DA156" s="139" t="s">
        <v>1132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251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1</v>
      </c>
      <c r="C160" s="232">
        <f t="shared" si="6"/>
        <v>0.99999999999999989</v>
      </c>
      <c r="D160" s="232">
        <f t="shared" si="6"/>
        <v>0.99999999999999978</v>
      </c>
      <c r="E160" s="232">
        <f t="shared" si="6"/>
        <v>1</v>
      </c>
      <c r="F160" s="232">
        <f t="shared" si="6"/>
        <v>1</v>
      </c>
      <c r="G160" s="232">
        <f t="shared" si="6"/>
        <v>0.99999999999999989</v>
      </c>
      <c r="H160" s="232">
        <f t="shared" si="6"/>
        <v>1</v>
      </c>
      <c r="I160" s="232">
        <f t="shared" si="6"/>
        <v>0.99999999999999978</v>
      </c>
      <c r="J160" s="232">
        <f t="shared" si="6"/>
        <v>1</v>
      </c>
      <c r="K160" s="232">
        <f t="shared" si="6"/>
        <v>1.0000000000000002</v>
      </c>
      <c r="L160" s="232">
        <f t="shared" si="6"/>
        <v>1</v>
      </c>
      <c r="M160" s="232">
        <f t="shared" si="6"/>
        <v>1</v>
      </c>
      <c r="N160" s="232">
        <f t="shared" si="6"/>
        <v>0.99999999999999989</v>
      </c>
      <c r="O160" s="232">
        <f t="shared" si="6"/>
        <v>0.99999999999999989</v>
      </c>
      <c r="P160" s="232">
        <f t="shared" si="6"/>
        <v>0.99999999999999989</v>
      </c>
      <c r="Q160" s="232">
        <f t="shared" si="6"/>
        <v>0.99999999999999989</v>
      </c>
      <c r="R160" s="232">
        <f t="shared" si="6"/>
        <v>1</v>
      </c>
      <c r="S160" s="232">
        <f t="shared" si="6"/>
        <v>0.99999999999999989</v>
      </c>
      <c r="T160" s="232">
        <f t="shared" si="6"/>
        <v>0.99999999999999989</v>
      </c>
      <c r="U160" s="232">
        <f t="shared" si="6"/>
        <v>0.99999999999999978</v>
      </c>
      <c r="V160" s="232">
        <f t="shared" si="6"/>
        <v>1</v>
      </c>
      <c r="W160" s="232">
        <f t="shared" si="6"/>
        <v>0.99999999999999989</v>
      </c>
      <c r="X160" s="232">
        <f t="shared" si="6"/>
        <v>0.99999999999999989</v>
      </c>
      <c r="Y160" s="232">
        <f t="shared" si="6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6.5005072599823559E-4</v>
      </c>
      <c r="C161" s="266">
        <f t="shared" si="7"/>
        <v>8.4147355851180107E-4</v>
      </c>
      <c r="D161" s="266">
        <f t="shared" si="7"/>
        <v>9.7266111406100998E-4</v>
      </c>
      <c r="E161" s="266">
        <f t="shared" si="7"/>
        <v>1.0531332961572753E-3</v>
      </c>
      <c r="F161" s="266">
        <f t="shared" si="7"/>
        <v>1.1361423490635642E-3</v>
      </c>
      <c r="G161" s="266">
        <f t="shared" si="7"/>
        <v>1.2417795782305938E-3</v>
      </c>
      <c r="H161" s="266">
        <f t="shared" si="7"/>
        <v>1.3607228451135479E-3</v>
      </c>
      <c r="I161" s="266">
        <f t="shared" si="7"/>
        <v>1.2290972654011008E-3</v>
      </c>
      <c r="J161" s="266">
        <f t="shared" si="7"/>
        <v>1.5801779429230355E-3</v>
      </c>
      <c r="K161" s="266">
        <f t="shared" si="7"/>
        <v>1.6604853615382392E-3</v>
      </c>
      <c r="L161" s="266">
        <f t="shared" si="7"/>
        <v>1.7161883260959929E-3</v>
      </c>
      <c r="M161" s="266">
        <f t="shared" si="7"/>
        <v>1.1954894937252381E-3</v>
      </c>
      <c r="N161" s="266">
        <f t="shared" si="7"/>
        <v>1.0522641717744306E-3</v>
      </c>
      <c r="O161" s="266">
        <f t="shared" si="7"/>
        <v>1.097970456640563E-3</v>
      </c>
      <c r="P161" s="266">
        <f t="shared" si="7"/>
        <v>9.5624883860370876E-4</v>
      </c>
      <c r="Q161" s="266">
        <f t="shared" si="7"/>
        <v>1.0112556001521352E-3</v>
      </c>
      <c r="R161" s="266">
        <f t="shared" si="7"/>
        <v>1.1093582880407678E-3</v>
      </c>
      <c r="S161" s="266">
        <f t="shared" si="7"/>
        <v>1.3588761115832738E-3</v>
      </c>
      <c r="T161" s="266">
        <f t="shared" si="7"/>
        <v>1.5160519788332398E-3</v>
      </c>
      <c r="U161" s="266">
        <f t="shared" si="7"/>
        <v>1.485108442984209E-3</v>
      </c>
      <c r="V161" s="266">
        <f t="shared" si="7"/>
        <v>1.0005037399042297E-3</v>
      </c>
      <c r="W161" s="266">
        <f t="shared" si="7"/>
        <v>1.5176819376719205E-3</v>
      </c>
      <c r="X161" s="266">
        <f t="shared" si="7"/>
        <v>1.7295415412708788E-3</v>
      </c>
      <c r="Y161" s="266">
        <f t="shared" si="7"/>
        <v>1.6906386553774237E-3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5.1433959708427597E-3</v>
      </c>
      <c r="C162" s="267">
        <f t="shared" si="8"/>
        <v>6.6579907341447423E-3</v>
      </c>
      <c r="D162" s="267">
        <f t="shared" si="8"/>
        <v>7.6959859515185166E-3</v>
      </c>
      <c r="E162" s="267">
        <f t="shared" si="8"/>
        <v>8.3327059498282709E-3</v>
      </c>
      <c r="F162" s="267">
        <f t="shared" si="8"/>
        <v>8.9894984295321306E-3</v>
      </c>
      <c r="G162" s="267">
        <f t="shared" si="8"/>
        <v>9.8253318147411683E-3</v>
      </c>
      <c r="H162" s="267">
        <f t="shared" si="8"/>
        <v>1.0766446554218163E-2</v>
      </c>
      <c r="I162" s="267">
        <f t="shared" si="8"/>
        <v>9.7249855585193768E-3</v>
      </c>
      <c r="J162" s="267">
        <f t="shared" si="8"/>
        <v>1.2502840993468878E-2</v>
      </c>
      <c r="K162" s="267">
        <f t="shared" si="8"/>
        <v>1.3138257333785892E-2</v>
      </c>
      <c r="L162" s="267">
        <f t="shared" si="8"/>
        <v>1.3578995866967886E-2</v>
      </c>
      <c r="M162" s="267">
        <f t="shared" si="8"/>
        <v>9.4590708067725949E-3</v>
      </c>
      <c r="N162" s="267">
        <f t="shared" si="8"/>
        <v>8.3258291774932786E-3</v>
      </c>
      <c r="O162" s="267">
        <f t="shared" si="8"/>
        <v>8.687470987925312E-3</v>
      </c>
      <c r="P162" s="267">
        <f t="shared" si="8"/>
        <v>7.5661271142257553E-3</v>
      </c>
      <c r="Q162" s="267">
        <f t="shared" si="8"/>
        <v>8.0013570807530941E-3</v>
      </c>
      <c r="R162" s="267">
        <f t="shared" si="8"/>
        <v>8.7775749195077354E-3</v>
      </c>
      <c r="S162" s="267">
        <f t="shared" si="8"/>
        <v>1.075183464561019E-2</v>
      </c>
      <c r="T162" s="267">
        <f t="shared" si="8"/>
        <v>1.199545716612313E-2</v>
      </c>
      <c r="U162" s="267">
        <f t="shared" si="8"/>
        <v>1.1750622645916834E-2</v>
      </c>
      <c r="V162" s="267">
        <f t="shared" si="8"/>
        <v>7.916285143338947E-3</v>
      </c>
      <c r="W162" s="267">
        <f t="shared" si="8"/>
        <v>1.2008353888468359E-2</v>
      </c>
      <c r="X162" s="267">
        <f t="shared" si="8"/>
        <v>1.3684650503416194E-2</v>
      </c>
      <c r="Y162" s="267">
        <f t="shared" si="8"/>
        <v>1.337683922260993E-2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5.6764142144205883E-3</v>
      </c>
      <c r="C163" s="267">
        <f t="shared" si="9"/>
        <v>7.3479688239105638E-3</v>
      </c>
      <c r="D163" s="267">
        <f t="shared" si="9"/>
        <v>8.4935331241904818E-3</v>
      </c>
      <c r="E163" s="267">
        <f t="shared" si="9"/>
        <v>9.1962374210208808E-3</v>
      </c>
      <c r="F163" s="267">
        <f t="shared" si="9"/>
        <v>9.9210943421777185E-3</v>
      </c>
      <c r="G163" s="267">
        <f t="shared" si="9"/>
        <v>1.0843546460502651E-2</v>
      </c>
      <c r="H163" s="267">
        <f t="shared" si="9"/>
        <v>1.1882190406030462E-2</v>
      </c>
      <c r="I163" s="267">
        <f t="shared" si="9"/>
        <v>1.0732801163346791E-2</v>
      </c>
      <c r="J163" s="267">
        <f t="shared" si="9"/>
        <v>1.3798530142010107E-2</v>
      </c>
      <c r="K163" s="267">
        <f t="shared" si="9"/>
        <v>1.4499795680712085E-2</v>
      </c>
      <c r="L163" s="267">
        <f t="shared" si="9"/>
        <v>1.4986208643816534E-2</v>
      </c>
      <c r="M163" s="267">
        <f t="shared" si="9"/>
        <v>1.0439329246116152E-2</v>
      </c>
      <c r="N163" s="267">
        <f t="shared" si="9"/>
        <v>9.1886479979134718E-3</v>
      </c>
      <c r="O163" s="267">
        <f t="shared" si="9"/>
        <v>9.587767320031082E-3</v>
      </c>
      <c r="P163" s="267">
        <f t="shared" si="9"/>
        <v>8.3502168106001137E-3</v>
      </c>
      <c r="Q163" s="267">
        <f t="shared" si="9"/>
        <v>8.8305503455919296E-3</v>
      </c>
      <c r="R163" s="267">
        <f t="shared" si="9"/>
        <v>9.6872088642771473E-3</v>
      </c>
      <c r="S163" s="267">
        <f t="shared" si="9"/>
        <v>1.1866064242267781E-2</v>
      </c>
      <c r="T163" s="267">
        <f t="shared" si="9"/>
        <v>1.3238565327704637E-2</v>
      </c>
      <c r="U163" s="267">
        <f t="shared" si="9"/>
        <v>1.2968358219685261E-2</v>
      </c>
      <c r="V163" s="267">
        <f t="shared" si="9"/>
        <v>8.7366622690130593E-3</v>
      </c>
      <c r="W163" s="267">
        <f t="shared" si="9"/>
        <v>1.3252798557744647E-2</v>
      </c>
      <c r="X163" s="267">
        <f t="shared" si="9"/>
        <v>1.510281243702135E-2</v>
      </c>
      <c r="Y163" s="267">
        <f t="shared" si="9"/>
        <v>1.4763102187288941E-2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9.2357027364973893E-3</v>
      </c>
      <c r="C164" s="267">
        <f t="shared" si="10"/>
        <v>1.1955374151922308E-2</v>
      </c>
      <c r="D164" s="267">
        <f t="shared" si="10"/>
        <v>1.381924295065284E-2</v>
      </c>
      <c r="E164" s="267">
        <f t="shared" si="10"/>
        <v>1.4962564729514145E-2</v>
      </c>
      <c r="F164" s="267">
        <f t="shared" si="10"/>
        <v>1.6141929518167189E-2</v>
      </c>
      <c r="G164" s="267">
        <f t="shared" si="10"/>
        <v>1.7642787847331774E-2</v>
      </c>
      <c r="H164" s="267">
        <f t="shared" si="10"/>
        <v>1.9332693898512495E-2</v>
      </c>
      <c r="I164" s="267">
        <f t="shared" si="10"/>
        <v>1.7462601799351302E-2</v>
      </c>
      <c r="J164" s="267">
        <f t="shared" si="10"/>
        <v>2.2450638339332772E-2</v>
      </c>
      <c r="K164" s="267">
        <f t="shared" si="10"/>
        <v>2.3591619213904538E-2</v>
      </c>
      <c r="L164" s="267">
        <f t="shared" si="10"/>
        <v>2.4383028255725164E-2</v>
      </c>
      <c r="M164" s="267">
        <f t="shared" si="10"/>
        <v>1.6985113848918352E-2</v>
      </c>
      <c r="N164" s="267">
        <f t="shared" si="10"/>
        <v>1.4950216501722121E-2</v>
      </c>
      <c r="O164" s="267">
        <f t="shared" si="10"/>
        <v>1.5599596070624279E-2</v>
      </c>
      <c r="P164" s="267">
        <f t="shared" si="10"/>
        <v>1.358606284440746E-2</v>
      </c>
      <c r="Q164" s="267">
        <f t="shared" si="10"/>
        <v>1.4367580467326078E-2</v>
      </c>
      <c r="R164" s="267">
        <f t="shared" si="10"/>
        <v>1.5761390560529866E-2</v>
      </c>
      <c r="S164" s="267">
        <f t="shared" si="10"/>
        <v>1.9306456127770929E-2</v>
      </c>
      <c r="T164" s="267">
        <f t="shared" si="10"/>
        <v>2.153955814460615E-2</v>
      </c>
      <c r="U164" s="267">
        <f t="shared" si="10"/>
        <v>2.1099922763415033E-2</v>
      </c>
      <c r="V164" s="267">
        <f t="shared" si="10"/>
        <v>1.4214821642295122E-2</v>
      </c>
      <c r="W164" s="267">
        <f t="shared" si="10"/>
        <v>2.1562716053219605E-2</v>
      </c>
      <c r="X164" s="267">
        <f t="shared" si="10"/>
        <v>2.4572746259258413E-2</v>
      </c>
      <c r="Y164" s="267">
        <f t="shared" si="10"/>
        <v>2.4020027101607937E-2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2.0438578351533437E-3</v>
      </c>
      <c r="C165" s="268">
        <f t="shared" si="11"/>
        <v>2.9920190304953752E-3</v>
      </c>
      <c r="D165" s="268">
        <f t="shared" si="11"/>
        <v>3.2975633488228737E-3</v>
      </c>
      <c r="E165" s="268">
        <f t="shared" si="11"/>
        <v>4.0340946860898579E-3</v>
      </c>
      <c r="F165" s="268">
        <f t="shared" si="11"/>
        <v>3.6439781743758696E-3</v>
      </c>
      <c r="G165" s="268">
        <f t="shared" si="11"/>
        <v>3.6874729233043269E-3</v>
      </c>
      <c r="H165" s="268">
        <f t="shared" si="11"/>
        <v>3.6785428770609286E-3</v>
      </c>
      <c r="I165" s="268">
        <f t="shared" si="11"/>
        <v>3.4178422679542872E-3</v>
      </c>
      <c r="J165" s="268">
        <f t="shared" si="11"/>
        <v>4.1652968681700729E-3</v>
      </c>
      <c r="K165" s="268">
        <f t="shared" si="11"/>
        <v>4.2456277819830947E-3</v>
      </c>
      <c r="L165" s="268">
        <f t="shared" si="11"/>
        <v>4.419152918707028E-3</v>
      </c>
      <c r="M165" s="268">
        <f t="shared" si="11"/>
        <v>6.9310445476915648E-3</v>
      </c>
      <c r="N165" s="268">
        <f t="shared" si="11"/>
        <v>6.0683882165741259E-3</v>
      </c>
      <c r="O165" s="268">
        <f t="shared" si="11"/>
        <v>6.5254603963328973E-3</v>
      </c>
      <c r="P165" s="268">
        <f t="shared" si="11"/>
        <v>4.9875153289729674E-3</v>
      </c>
      <c r="Q165" s="268">
        <f t="shared" si="11"/>
        <v>4.9831142479299399E-3</v>
      </c>
      <c r="R165" s="268">
        <f t="shared" si="11"/>
        <v>5.4980714402484959E-3</v>
      </c>
      <c r="S165" s="268">
        <f t="shared" si="11"/>
        <v>5.8984412765509843E-3</v>
      </c>
      <c r="T165" s="268">
        <f t="shared" si="11"/>
        <v>7.0557891827096684E-3</v>
      </c>
      <c r="U165" s="268">
        <f t="shared" si="11"/>
        <v>6.7985082294024892E-3</v>
      </c>
      <c r="V165" s="268">
        <f t="shared" si="11"/>
        <v>4.5687129933178576E-3</v>
      </c>
      <c r="W165" s="268">
        <f t="shared" si="11"/>
        <v>6.2688119524213753E-3</v>
      </c>
      <c r="X165" s="268">
        <f t="shared" si="11"/>
        <v>7.07417083865443E-3</v>
      </c>
      <c r="Y165" s="268">
        <f t="shared" si="11"/>
        <v>6.8940077302803004E-3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0.89959684844889531</v>
      </c>
      <c r="C166" s="317">
        <f t="shared" si="12"/>
        <v>0.86639753233517147</v>
      </c>
      <c r="D166" s="317">
        <f t="shared" si="12"/>
        <v>0.85246679066850783</v>
      </c>
      <c r="E166" s="317">
        <f t="shared" si="12"/>
        <v>0.83238868244091657</v>
      </c>
      <c r="F166" s="317">
        <f t="shared" si="12"/>
        <v>0.84349984830607128</v>
      </c>
      <c r="G166" s="317">
        <f t="shared" si="12"/>
        <v>0.84399024123979371</v>
      </c>
      <c r="H166" s="317">
        <f t="shared" si="12"/>
        <v>0.85151055984944057</v>
      </c>
      <c r="I166" s="317">
        <f t="shared" si="12"/>
        <v>0.8573291046604179</v>
      </c>
      <c r="J166" s="317">
        <f t="shared" si="12"/>
        <v>0.83699739495247016</v>
      </c>
      <c r="K166" s="317">
        <f t="shared" si="12"/>
        <v>0.84079881226804676</v>
      </c>
      <c r="L166" s="317">
        <f t="shared" si="12"/>
        <v>0.84310719196728479</v>
      </c>
      <c r="M166" s="317">
        <f t="shared" si="12"/>
        <v>0.75224362802796496</v>
      </c>
      <c r="N166" s="317">
        <f t="shared" si="12"/>
        <v>0.78154556537196351</v>
      </c>
      <c r="O166" s="317">
        <f t="shared" si="12"/>
        <v>0.7652971016693858</v>
      </c>
      <c r="P166" s="317">
        <f t="shared" si="12"/>
        <v>0.81147387679214977</v>
      </c>
      <c r="Q166" s="317">
        <f t="shared" si="12"/>
        <v>0.80555853998451687</v>
      </c>
      <c r="R166" s="317">
        <f t="shared" si="12"/>
        <v>0.78809608170048084</v>
      </c>
      <c r="S166" s="317">
        <f t="shared" si="12"/>
        <v>0.76799136820311997</v>
      </c>
      <c r="T166" s="317">
        <f t="shared" si="12"/>
        <v>0.73055889810318642</v>
      </c>
      <c r="U166" s="317">
        <f t="shared" si="12"/>
        <v>0.73732735963912244</v>
      </c>
      <c r="V166" s="317">
        <f t="shared" si="12"/>
        <v>0.81198993210639547</v>
      </c>
      <c r="W166" s="317">
        <f t="shared" si="12"/>
        <v>0.74980127169939836</v>
      </c>
      <c r="X166" s="317">
        <f t="shared" si="12"/>
        <v>0.71221614172500947</v>
      </c>
      <c r="Y166" s="317">
        <f t="shared" si="12"/>
        <v>0.72667027557588781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3.0023080859508562E-2</v>
      </c>
      <c r="C167" s="269">
        <f t="shared" si="13"/>
        <v>4.6475329114257856E-2</v>
      </c>
      <c r="D167" s="269">
        <f t="shared" si="13"/>
        <v>5.0355982432277027E-2</v>
      </c>
      <c r="E167" s="269">
        <f t="shared" si="13"/>
        <v>6.119924935960188E-2</v>
      </c>
      <c r="F167" s="269">
        <f t="shared" si="13"/>
        <v>5.3292330041260175E-2</v>
      </c>
      <c r="G167" s="269">
        <f t="shared" si="13"/>
        <v>5.1671680442770436E-2</v>
      </c>
      <c r="H167" s="269">
        <f t="shared" si="13"/>
        <v>4.5942168484130984E-2</v>
      </c>
      <c r="I167" s="269">
        <f t="shared" si="13"/>
        <v>4.5117474232071929E-2</v>
      </c>
      <c r="J167" s="269">
        <f t="shared" si="13"/>
        <v>4.9751170372604799E-2</v>
      </c>
      <c r="K167" s="269">
        <f t="shared" si="13"/>
        <v>4.4764216696544179E-2</v>
      </c>
      <c r="L167" s="269">
        <f t="shared" si="13"/>
        <v>3.9217057728977815E-2</v>
      </c>
      <c r="M167" s="269">
        <f t="shared" si="13"/>
        <v>0.10900535926115491</v>
      </c>
      <c r="N167" s="269">
        <f t="shared" si="13"/>
        <v>9.5396485935736478E-2</v>
      </c>
      <c r="O167" s="269">
        <f t="shared" si="13"/>
        <v>0.10439541897719927</v>
      </c>
      <c r="P167" s="269">
        <f t="shared" si="13"/>
        <v>8.0796925461888311E-2</v>
      </c>
      <c r="Q167" s="269">
        <f t="shared" si="13"/>
        <v>8.2570336001997618E-2</v>
      </c>
      <c r="R167" s="269">
        <f t="shared" si="13"/>
        <v>9.1413898136480598E-2</v>
      </c>
      <c r="S167" s="269">
        <f t="shared" si="13"/>
        <v>9.9970676909928599E-2</v>
      </c>
      <c r="T167" s="269">
        <f t="shared" si="13"/>
        <v>0.11802458852637278</v>
      </c>
      <c r="U167" s="269">
        <f t="shared" si="13"/>
        <v>0.11611425777643204</v>
      </c>
      <c r="V167" s="269">
        <f t="shared" si="13"/>
        <v>7.8229986661989215E-2</v>
      </c>
      <c r="W167" s="269">
        <f t="shared" si="13"/>
        <v>0.10729617996203879</v>
      </c>
      <c r="X167" s="269">
        <f t="shared" si="13"/>
        <v>0.12775756478265948</v>
      </c>
      <c r="Y167" s="269">
        <f t="shared" si="13"/>
        <v>0.11948075657441377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1.7125258290760833E-2</v>
      </c>
      <c r="C168" s="269">
        <f t="shared" si="14"/>
        <v>2.6226988699242147E-2</v>
      </c>
      <c r="D168" s="269">
        <f t="shared" si="14"/>
        <v>2.8632759821441346E-2</v>
      </c>
      <c r="E168" s="269">
        <f t="shared" si="14"/>
        <v>3.5257468786497166E-2</v>
      </c>
      <c r="F168" s="269">
        <f t="shared" si="14"/>
        <v>3.0828976136314266E-2</v>
      </c>
      <c r="G168" s="269">
        <f t="shared" si="14"/>
        <v>3.0004618670892758E-2</v>
      </c>
      <c r="H168" s="269">
        <f t="shared" si="14"/>
        <v>2.7139131838203E-2</v>
      </c>
      <c r="I168" s="269">
        <f t="shared" si="14"/>
        <v>2.6292543850691075E-2</v>
      </c>
      <c r="J168" s="269">
        <f t="shared" si="14"/>
        <v>2.9505876330976406E-2</v>
      </c>
      <c r="K168" s="269">
        <f t="shared" si="14"/>
        <v>2.734065380435689E-2</v>
      </c>
      <c r="L168" s="269">
        <f t="shared" si="14"/>
        <v>2.5342214452884825E-2</v>
      </c>
      <c r="M168" s="269">
        <f t="shared" si="14"/>
        <v>6.0338840134852481E-2</v>
      </c>
      <c r="N168" s="269">
        <f t="shared" si="14"/>
        <v>5.2663781147115889E-2</v>
      </c>
      <c r="O168" s="269">
        <f t="shared" si="14"/>
        <v>5.726314292831676E-2</v>
      </c>
      <c r="P168" s="269">
        <f t="shared" si="14"/>
        <v>4.3990369443796438E-2</v>
      </c>
      <c r="Q168" s="269">
        <f t="shared" si="14"/>
        <v>4.4121239669456726E-2</v>
      </c>
      <c r="R168" s="269">
        <f t="shared" si="14"/>
        <v>4.8425824217970356E-2</v>
      </c>
      <c r="S168" s="269">
        <f t="shared" si="14"/>
        <v>5.2003556209280925E-2</v>
      </c>
      <c r="T168" s="269">
        <f t="shared" si="14"/>
        <v>6.208595895728905E-2</v>
      </c>
      <c r="U168" s="269">
        <f t="shared" si="14"/>
        <v>5.9822116450911955E-2</v>
      </c>
      <c r="V168" s="269">
        <f t="shared" si="14"/>
        <v>4.0238834888512508E-2</v>
      </c>
      <c r="W168" s="269">
        <f t="shared" si="14"/>
        <v>5.5110831884667894E-2</v>
      </c>
      <c r="X168" s="269">
        <f t="shared" si="14"/>
        <v>6.2665150374101114E-2</v>
      </c>
      <c r="Y168" s="269">
        <f t="shared" si="14"/>
        <v>6.0447144252487893E-2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1.6358384496629328E-2</v>
      </c>
      <c r="C169" s="318">
        <f t="shared" si="15"/>
        <v>2.552750985926288E-2</v>
      </c>
      <c r="D169" s="318">
        <f t="shared" si="15"/>
        <v>2.7720269462512138E-2</v>
      </c>
      <c r="E169" s="318">
        <f t="shared" si="15"/>
        <v>3.453889203295496E-2</v>
      </c>
      <c r="F169" s="318">
        <f t="shared" si="15"/>
        <v>2.9627086091254719E-2</v>
      </c>
      <c r="G169" s="318">
        <f t="shared" si="15"/>
        <v>2.8345272920724366E-2</v>
      </c>
      <c r="H169" s="318">
        <f t="shared" si="15"/>
        <v>2.4349535146858042E-2</v>
      </c>
      <c r="I169" s="318">
        <f t="shared" si="15"/>
        <v>2.4093343547829556E-2</v>
      </c>
      <c r="J169" s="318">
        <f t="shared" si="15"/>
        <v>2.5858403496948415E-2</v>
      </c>
      <c r="K169" s="318">
        <f t="shared" si="15"/>
        <v>2.202529735425466E-2</v>
      </c>
      <c r="L169" s="318">
        <f t="shared" si="15"/>
        <v>1.7647119123148383E-2</v>
      </c>
      <c r="M169" s="318">
        <f t="shared" si="15"/>
        <v>5.9974773843348289E-2</v>
      </c>
      <c r="N169" s="318">
        <f t="shared" si="15"/>
        <v>5.2336337263282975E-2</v>
      </c>
      <c r="O169" s="318">
        <f t="shared" si="15"/>
        <v>5.6944642413814486E-2</v>
      </c>
      <c r="P169" s="318">
        <f t="shared" si="15"/>
        <v>4.3627796418214772E-2</v>
      </c>
      <c r="Q169" s="318">
        <f t="shared" si="15"/>
        <v>4.3674389256340693E-2</v>
      </c>
      <c r="R169" s="318">
        <f t="shared" si="15"/>
        <v>4.7931724850986408E-2</v>
      </c>
      <c r="S169" s="318">
        <f t="shared" si="15"/>
        <v>5.1194294287557084E-2</v>
      </c>
      <c r="T169" s="318">
        <f t="shared" si="15"/>
        <v>6.1310598161018831E-2</v>
      </c>
      <c r="U169" s="318">
        <f t="shared" si="15"/>
        <v>5.9019992452888276E-2</v>
      </c>
      <c r="V169" s="318">
        <f t="shared" si="15"/>
        <v>3.9668754322025275E-2</v>
      </c>
      <c r="W169" s="318">
        <f t="shared" si="15"/>
        <v>5.4094134193502313E-2</v>
      </c>
      <c r="X169" s="318">
        <f t="shared" si="15"/>
        <v>6.143453170985981E-2</v>
      </c>
      <c r="Y169" s="318">
        <f t="shared" si="15"/>
        <v>5.9279319094619948E-2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7.6687379413150844E-4</v>
      </c>
      <c r="C170" s="318">
        <f t="shared" si="16"/>
        <v>6.9947883997926921E-4</v>
      </c>
      <c r="D170" s="318">
        <f t="shared" si="16"/>
        <v>9.1249035892920424E-4</v>
      </c>
      <c r="E170" s="318">
        <f t="shared" si="16"/>
        <v>7.1857675354221112E-4</v>
      </c>
      <c r="F170" s="318">
        <f t="shared" si="16"/>
        <v>1.2018900450595487E-3</v>
      </c>
      <c r="G170" s="318">
        <f t="shared" si="16"/>
        <v>1.6593457501683892E-3</v>
      </c>
      <c r="H170" s="318">
        <f t="shared" si="16"/>
        <v>2.7895966913449614E-3</v>
      </c>
      <c r="I170" s="318">
        <f t="shared" si="16"/>
        <v>2.1992003028615216E-3</v>
      </c>
      <c r="J170" s="318">
        <f t="shared" si="16"/>
        <v>3.647472834028003E-3</v>
      </c>
      <c r="K170" s="318">
        <f t="shared" si="16"/>
        <v>5.3153564501022318E-3</v>
      </c>
      <c r="L170" s="318">
        <f t="shared" si="16"/>
        <v>7.6950953297364438E-3</v>
      </c>
      <c r="M170" s="318">
        <f t="shared" si="16"/>
        <v>3.6406629150419228E-4</v>
      </c>
      <c r="N170" s="318">
        <f t="shared" si="16"/>
        <v>3.2744388383291713E-4</v>
      </c>
      <c r="O170" s="318">
        <f t="shared" si="16"/>
        <v>3.1850051450227947E-4</v>
      </c>
      <c r="P170" s="318">
        <f t="shared" si="16"/>
        <v>3.6257302558166779E-4</v>
      </c>
      <c r="Q170" s="318">
        <f t="shared" si="16"/>
        <v>4.468504131160328E-4</v>
      </c>
      <c r="R170" s="318">
        <f t="shared" si="16"/>
        <v>4.9409936698395019E-4</v>
      </c>
      <c r="S170" s="318">
        <f t="shared" si="16"/>
        <v>8.0926192172384105E-4</v>
      </c>
      <c r="T170" s="318">
        <f t="shared" si="16"/>
        <v>7.7536079627021958E-4</v>
      </c>
      <c r="U170" s="318">
        <f t="shared" si="16"/>
        <v>8.021239980236833E-4</v>
      </c>
      <c r="V170" s="318">
        <f t="shared" si="16"/>
        <v>5.7008056648723585E-4</v>
      </c>
      <c r="W170" s="318">
        <f t="shared" si="16"/>
        <v>1.0166976911655807E-3</v>
      </c>
      <c r="X170" s="318">
        <f t="shared" si="16"/>
        <v>1.2306186642413041E-3</v>
      </c>
      <c r="Y170" s="318">
        <f t="shared" si="16"/>
        <v>1.1678251578679417E-3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2.7095573270974191E-3</v>
      </c>
      <c r="C171" s="269">
        <f t="shared" si="17"/>
        <v>4.0295879883388459E-3</v>
      </c>
      <c r="D171" s="269">
        <f t="shared" si="17"/>
        <v>4.4194747465005268E-3</v>
      </c>
      <c r="E171" s="269">
        <f t="shared" si="17"/>
        <v>5.3965004259311803E-3</v>
      </c>
      <c r="F171" s="269">
        <f t="shared" si="17"/>
        <v>4.8249646718770897E-3</v>
      </c>
      <c r="G171" s="269">
        <f t="shared" si="17"/>
        <v>4.8261918949739349E-3</v>
      </c>
      <c r="H171" s="269">
        <f t="shared" si="17"/>
        <v>4.6745310882494711E-3</v>
      </c>
      <c r="I171" s="269">
        <f t="shared" si="17"/>
        <v>4.4039664245614707E-3</v>
      </c>
      <c r="J171" s="269">
        <f t="shared" si="17"/>
        <v>5.2363774385300243E-3</v>
      </c>
      <c r="K171" s="269">
        <f t="shared" si="17"/>
        <v>5.1888485441187078E-3</v>
      </c>
      <c r="L171" s="269">
        <f t="shared" si="17"/>
        <v>5.2166854924633257E-3</v>
      </c>
      <c r="M171" s="269">
        <f t="shared" si="17"/>
        <v>9.3640624668522039E-3</v>
      </c>
      <c r="N171" s="269">
        <f t="shared" si="17"/>
        <v>8.1979002132595985E-3</v>
      </c>
      <c r="O171" s="269">
        <f t="shared" si="17"/>
        <v>8.8600768712009687E-3</v>
      </c>
      <c r="P171" s="269">
        <f t="shared" si="17"/>
        <v>6.7939548144196936E-3</v>
      </c>
      <c r="Q171" s="269">
        <f t="shared" si="17"/>
        <v>6.8354903410178264E-3</v>
      </c>
      <c r="R171" s="269">
        <f t="shared" si="17"/>
        <v>7.5486022136872846E-3</v>
      </c>
      <c r="S171" s="269">
        <f t="shared" si="17"/>
        <v>8.148332332533809E-3</v>
      </c>
      <c r="T171" s="269">
        <f t="shared" si="17"/>
        <v>9.7067882198631338E-3</v>
      </c>
      <c r="U171" s="269">
        <f t="shared" si="17"/>
        <v>9.4123413536905259E-3</v>
      </c>
      <c r="V171" s="269">
        <f t="shared" si="17"/>
        <v>6.330547699134592E-3</v>
      </c>
      <c r="W171" s="269">
        <f t="shared" si="17"/>
        <v>8.6857535100392045E-3</v>
      </c>
      <c r="X171" s="269">
        <f t="shared" si="17"/>
        <v>9.9669854915616415E-3</v>
      </c>
      <c r="Y171" s="269">
        <f t="shared" si="17"/>
        <v>9.5892677219591247E-3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1.2012575854368622E-3</v>
      </c>
      <c r="C172" s="318">
        <f t="shared" si="18"/>
        <v>2.0695255836662456E-3</v>
      </c>
      <c r="D172" s="318">
        <f t="shared" si="18"/>
        <v>2.1456206448065363E-3</v>
      </c>
      <c r="E172" s="318">
        <f t="shared" si="18"/>
        <v>3.0411805066449808E-3</v>
      </c>
      <c r="F172" s="318">
        <f t="shared" si="18"/>
        <v>2.2231954110564865E-3</v>
      </c>
      <c r="G172" s="318">
        <f t="shared" si="18"/>
        <v>1.9215184536084777E-3</v>
      </c>
      <c r="H172" s="318">
        <f t="shared" si="18"/>
        <v>1.2386849517495469E-3</v>
      </c>
      <c r="I172" s="318">
        <f t="shared" si="18"/>
        <v>1.3660511639111232E-3</v>
      </c>
      <c r="J172" s="318">
        <f t="shared" si="18"/>
        <v>1.3070872426185381E-3</v>
      </c>
      <c r="K172" s="318">
        <f t="shared" si="18"/>
        <v>9.0600462296707297E-4</v>
      </c>
      <c r="L172" s="318">
        <f t="shared" si="18"/>
        <v>4.7064997478172909E-4</v>
      </c>
      <c r="M172" s="318">
        <f t="shared" si="18"/>
        <v>6.1975696709409651E-3</v>
      </c>
      <c r="N172" s="318">
        <f t="shared" si="18"/>
        <v>5.4255835874234678E-3</v>
      </c>
      <c r="O172" s="318">
        <f t="shared" si="18"/>
        <v>5.8470650255101021E-3</v>
      </c>
      <c r="P172" s="318">
        <f t="shared" si="18"/>
        <v>4.3297156067169619E-3</v>
      </c>
      <c r="Q172" s="318">
        <f t="shared" si="18"/>
        <v>4.2427557237995793E-3</v>
      </c>
      <c r="R172" s="318">
        <f t="shared" si="18"/>
        <v>4.6966848062288289E-3</v>
      </c>
      <c r="S172" s="318">
        <f t="shared" si="18"/>
        <v>4.7659489764110387E-3</v>
      </c>
      <c r="T172" s="318">
        <f t="shared" si="18"/>
        <v>5.8942344567282636E-3</v>
      </c>
      <c r="U172" s="318">
        <f t="shared" si="18"/>
        <v>5.6359013184983445E-3</v>
      </c>
      <c r="V172" s="318">
        <f t="shared" si="18"/>
        <v>3.7744275148754616E-3</v>
      </c>
      <c r="W172" s="318">
        <f t="shared" si="18"/>
        <v>4.9266177038228432E-3</v>
      </c>
      <c r="X172" s="318">
        <f t="shared" si="18"/>
        <v>5.4765566329638728E-3</v>
      </c>
      <c r="Y172" s="318">
        <f t="shared" si="18"/>
        <v>5.3837145566131041E-3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7.4984665024377612E-4</v>
      </c>
      <c r="C173" s="318">
        <f t="shared" si="19"/>
        <v>1.1607526229029958E-3</v>
      </c>
      <c r="D173" s="318">
        <f t="shared" si="19"/>
        <v>1.2576745512317626E-3</v>
      </c>
      <c r="E173" s="318">
        <f t="shared" si="19"/>
        <v>1.5284924403485142E-3</v>
      </c>
      <c r="F173" s="318">
        <f t="shared" si="19"/>
        <v>1.3310118089519343E-3</v>
      </c>
      <c r="G173" s="318">
        <f t="shared" si="19"/>
        <v>1.2905349945192953E-3</v>
      </c>
      <c r="H173" s="318">
        <f t="shared" si="19"/>
        <v>1.1474365773441373E-3</v>
      </c>
      <c r="I173" s="318">
        <f t="shared" si="19"/>
        <v>1.1268392833730246E-3</v>
      </c>
      <c r="J173" s="318">
        <f t="shared" si="19"/>
        <v>1.2425689629980143E-3</v>
      </c>
      <c r="K173" s="318">
        <f t="shared" si="19"/>
        <v>1.1180164386780259E-3</v>
      </c>
      <c r="L173" s="318">
        <f t="shared" si="19"/>
        <v>9.7947241017996411E-4</v>
      </c>
      <c r="M173" s="318">
        <f t="shared" si="19"/>
        <v>2.7224822090404998E-3</v>
      </c>
      <c r="N173" s="318">
        <f t="shared" si="19"/>
        <v>2.3825914388557663E-3</v>
      </c>
      <c r="O173" s="318">
        <f t="shared" si="19"/>
        <v>2.6073458479214102E-3</v>
      </c>
      <c r="P173" s="318">
        <f t="shared" si="19"/>
        <v>2.0179575903984917E-3</v>
      </c>
      <c r="Q173" s="318">
        <f t="shared" si="19"/>
        <v>2.0622497121574358E-3</v>
      </c>
      <c r="R173" s="318">
        <f t="shared" si="19"/>
        <v>2.283123628255375E-3</v>
      </c>
      <c r="S173" s="318">
        <f t="shared" si="19"/>
        <v>2.4968349369039354E-3</v>
      </c>
      <c r="T173" s="318">
        <f t="shared" si="19"/>
        <v>2.9477435299539506E-3</v>
      </c>
      <c r="U173" s="318">
        <f t="shared" si="19"/>
        <v>2.9000317338060515E-3</v>
      </c>
      <c r="V173" s="318">
        <f t="shared" si="19"/>
        <v>1.9538465663003278E-3</v>
      </c>
      <c r="W173" s="318">
        <f t="shared" si="19"/>
        <v>2.6797943057535055E-3</v>
      </c>
      <c r="X173" s="318">
        <f t="shared" si="19"/>
        <v>3.1908311623268723E-3</v>
      </c>
      <c r="Y173" s="318">
        <f t="shared" si="19"/>
        <v>2.9841123069667109E-3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7.5845309141678069E-4</v>
      </c>
      <c r="C174" s="318">
        <f t="shared" si="20"/>
        <v>7.9930978176960532E-4</v>
      </c>
      <c r="D174" s="318">
        <f t="shared" si="20"/>
        <v>1.0161795504622278E-3</v>
      </c>
      <c r="E174" s="318">
        <f t="shared" si="20"/>
        <v>8.2682747893768609E-4</v>
      </c>
      <c r="F174" s="318">
        <f t="shared" si="20"/>
        <v>1.270757451868669E-3</v>
      </c>
      <c r="G174" s="318">
        <f t="shared" si="20"/>
        <v>1.6141384468461618E-3</v>
      </c>
      <c r="H174" s="318">
        <f t="shared" si="20"/>
        <v>2.2884095591557867E-3</v>
      </c>
      <c r="I174" s="318">
        <f t="shared" si="20"/>
        <v>1.9110759772773224E-3</v>
      </c>
      <c r="J174" s="318">
        <f t="shared" si="20"/>
        <v>2.6867212329134719E-3</v>
      </c>
      <c r="K174" s="318">
        <f t="shared" si="20"/>
        <v>3.1648274824736091E-3</v>
      </c>
      <c r="L174" s="318">
        <f t="shared" si="20"/>
        <v>3.7665631075016327E-3</v>
      </c>
      <c r="M174" s="318">
        <f t="shared" si="20"/>
        <v>4.4401058687074037E-4</v>
      </c>
      <c r="N174" s="318">
        <f t="shared" si="20"/>
        <v>3.8972518698036554E-4</v>
      </c>
      <c r="O174" s="318">
        <f t="shared" si="20"/>
        <v>4.0566599776945754E-4</v>
      </c>
      <c r="P174" s="318">
        <f t="shared" si="20"/>
        <v>4.4628161730423998E-4</v>
      </c>
      <c r="Q174" s="318">
        <f t="shared" si="20"/>
        <v>5.3048490506081179E-4</v>
      </c>
      <c r="R174" s="318">
        <f t="shared" si="20"/>
        <v>5.6879377920307994E-4</v>
      </c>
      <c r="S174" s="318">
        <f t="shared" si="20"/>
        <v>8.8554841921883608E-4</v>
      </c>
      <c r="T174" s="318">
        <f t="shared" si="20"/>
        <v>8.6481023318092046E-4</v>
      </c>
      <c r="U174" s="318">
        <f t="shared" si="20"/>
        <v>8.7640830138612966E-4</v>
      </c>
      <c r="V174" s="318">
        <f t="shared" si="20"/>
        <v>6.0227361795880323E-4</v>
      </c>
      <c r="W174" s="318">
        <f t="shared" si="20"/>
        <v>1.0793415004628562E-3</v>
      </c>
      <c r="X174" s="318">
        <f t="shared" si="20"/>
        <v>1.2995976962708977E-3</v>
      </c>
      <c r="Y174" s="318">
        <f t="shared" si="20"/>
        <v>1.2214408583793091E-3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2.7795833590825471E-2</v>
      </c>
      <c r="C175" s="319">
        <f t="shared" si="21"/>
        <v>2.7075735564004798E-2</v>
      </c>
      <c r="D175" s="319">
        <f t="shared" si="21"/>
        <v>2.9846005842027509E-2</v>
      </c>
      <c r="E175" s="319">
        <f t="shared" si="21"/>
        <v>2.8179362904442794E-2</v>
      </c>
      <c r="F175" s="319">
        <f t="shared" si="21"/>
        <v>2.7721238031160712E-2</v>
      </c>
      <c r="G175" s="319">
        <f t="shared" si="21"/>
        <v>2.6266349127458542E-2</v>
      </c>
      <c r="H175" s="319">
        <f t="shared" si="21"/>
        <v>2.3713012159040477E-2</v>
      </c>
      <c r="I175" s="319">
        <f t="shared" si="21"/>
        <v>2.4289582777684664E-2</v>
      </c>
      <c r="J175" s="319">
        <f t="shared" si="21"/>
        <v>2.4011696619513755E-2</v>
      </c>
      <c r="K175" s="319">
        <f t="shared" si="21"/>
        <v>2.4771683315009702E-2</v>
      </c>
      <c r="L175" s="319">
        <f t="shared" si="21"/>
        <v>2.8033276347076693E-2</v>
      </c>
      <c r="M175" s="319">
        <f t="shared" si="21"/>
        <v>2.4038062165951491E-2</v>
      </c>
      <c r="N175" s="319">
        <f t="shared" si="21"/>
        <v>2.2610921266446909E-2</v>
      </c>
      <c r="O175" s="319">
        <f t="shared" si="21"/>
        <v>2.268599432234291E-2</v>
      </c>
      <c r="P175" s="319">
        <f t="shared" si="21"/>
        <v>2.1498702550935726E-2</v>
      </c>
      <c r="Q175" s="319">
        <f t="shared" si="21"/>
        <v>2.3720536261257714E-2</v>
      </c>
      <c r="R175" s="319">
        <f t="shared" si="21"/>
        <v>2.3681989658776961E-2</v>
      </c>
      <c r="S175" s="319">
        <f t="shared" si="21"/>
        <v>2.2704393941353641E-2</v>
      </c>
      <c r="T175" s="319">
        <f t="shared" si="21"/>
        <v>2.427834439331171E-2</v>
      </c>
      <c r="U175" s="319">
        <f t="shared" si="21"/>
        <v>2.3221404478439032E-2</v>
      </c>
      <c r="V175" s="319">
        <f t="shared" si="21"/>
        <v>2.6773712856098933E-2</v>
      </c>
      <c r="W175" s="319">
        <f t="shared" si="21"/>
        <v>2.4495600554329807E-2</v>
      </c>
      <c r="X175" s="319">
        <f t="shared" si="21"/>
        <v>2.5230236047047026E-2</v>
      </c>
      <c r="Y175" s="319">
        <f t="shared" si="21"/>
        <v>2.3067940978086815E-2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</v>
      </c>
      <c r="C178" s="232">
        <f t="shared" si="22"/>
        <v>1.0000000000000002</v>
      </c>
      <c r="D178" s="232">
        <f t="shared" si="22"/>
        <v>1.0000000000000004</v>
      </c>
      <c r="E178" s="232">
        <f t="shared" si="22"/>
        <v>0.99999999999999978</v>
      </c>
      <c r="F178" s="232">
        <f t="shared" si="22"/>
        <v>1</v>
      </c>
      <c r="G178" s="232">
        <f t="shared" si="22"/>
        <v>1.0000000000000002</v>
      </c>
      <c r="H178" s="232">
        <f t="shared" si="22"/>
        <v>1.0000000000000002</v>
      </c>
      <c r="I178" s="232">
        <f t="shared" si="22"/>
        <v>1.0000000000000002</v>
      </c>
      <c r="J178" s="232">
        <f t="shared" si="22"/>
        <v>1</v>
      </c>
      <c r="K178" s="232">
        <f t="shared" si="22"/>
        <v>1</v>
      </c>
      <c r="L178" s="232">
        <f t="shared" si="22"/>
        <v>0.99999999999999967</v>
      </c>
      <c r="M178" s="232">
        <f t="shared" si="22"/>
        <v>0.99999999999999967</v>
      </c>
      <c r="N178" s="232">
        <f t="shared" si="22"/>
        <v>1</v>
      </c>
      <c r="O178" s="232">
        <f t="shared" si="22"/>
        <v>1</v>
      </c>
      <c r="P178" s="232">
        <f t="shared" si="22"/>
        <v>1</v>
      </c>
      <c r="Q178" s="232">
        <f t="shared" si="22"/>
        <v>1</v>
      </c>
      <c r="R178" s="232">
        <f t="shared" si="22"/>
        <v>0.99999999999999989</v>
      </c>
      <c r="S178" s="232">
        <f t="shared" si="22"/>
        <v>1</v>
      </c>
      <c r="T178" s="232">
        <f t="shared" si="22"/>
        <v>1.0000000000000002</v>
      </c>
      <c r="U178" s="232">
        <f t="shared" si="22"/>
        <v>1</v>
      </c>
      <c r="V178" s="232">
        <f t="shared" si="22"/>
        <v>1.0000000000000002</v>
      </c>
      <c r="W178" s="232">
        <f t="shared" si="22"/>
        <v>1.0000000000000002</v>
      </c>
      <c r="X178" s="232">
        <f t="shared" si="22"/>
        <v>0.99999999999999944</v>
      </c>
      <c r="Y178" s="232">
        <f t="shared" si="22"/>
        <v>0.99999999999999989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9.4315646622569194E-3</v>
      </c>
      <c r="C179" s="266">
        <f t="shared" si="23"/>
        <v>8.3850412895262478E-3</v>
      </c>
      <c r="D179" s="266">
        <f t="shared" si="23"/>
        <v>8.7506857875647819E-3</v>
      </c>
      <c r="E179" s="266">
        <f t="shared" si="23"/>
        <v>8.0377120761993166E-3</v>
      </c>
      <c r="F179" s="266">
        <f t="shared" si="23"/>
        <v>9.3040387028066936E-3</v>
      </c>
      <c r="G179" s="266">
        <f t="shared" si="23"/>
        <v>1.003847558676573E-2</v>
      </c>
      <c r="H179" s="266">
        <f t="shared" si="23"/>
        <v>1.1325490817258333E-2</v>
      </c>
      <c r="I179" s="266">
        <f t="shared" si="23"/>
        <v>1.0824229357389957E-2</v>
      </c>
      <c r="J179" s="266">
        <f t="shared" si="23"/>
        <v>1.1765976275112642E-2</v>
      </c>
      <c r="K179" s="266">
        <f t="shared" si="23"/>
        <v>1.2689872375650122E-2</v>
      </c>
      <c r="L179" s="266">
        <f t="shared" si="23"/>
        <v>1.3582234629099967E-2</v>
      </c>
      <c r="M179" s="266">
        <f t="shared" si="23"/>
        <v>5.7730797082869044E-3</v>
      </c>
      <c r="N179" s="266">
        <f t="shared" si="23"/>
        <v>5.8031778987540214E-3</v>
      </c>
      <c r="O179" s="266">
        <f t="shared" si="23"/>
        <v>5.6013818385214371E-3</v>
      </c>
      <c r="P179" s="266">
        <f t="shared" si="23"/>
        <v>6.1687109397359332E-3</v>
      </c>
      <c r="Q179" s="266">
        <f t="shared" si="23"/>
        <v>6.3729288407465452E-3</v>
      </c>
      <c r="R179" s="266">
        <f t="shared" si="23"/>
        <v>6.3417007756977704E-3</v>
      </c>
      <c r="S179" s="266">
        <f t="shared" si="23"/>
        <v>6.9557023213956768E-3</v>
      </c>
      <c r="T179" s="266">
        <f t="shared" si="23"/>
        <v>6.6398455758190098E-3</v>
      </c>
      <c r="U179" s="266">
        <f t="shared" si="23"/>
        <v>6.6576252423074436E-3</v>
      </c>
      <c r="V179" s="266">
        <f t="shared" si="23"/>
        <v>6.6607554956348916E-3</v>
      </c>
      <c r="W179" s="266">
        <f t="shared" si="23"/>
        <v>7.1917152133133639E-3</v>
      </c>
      <c r="X179" s="266">
        <f t="shared" si="23"/>
        <v>7.0502823126077641E-3</v>
      </c>
      <c r="Y179" s="266">
        <f t="shared" si="23"/>
        <v>7.2226183523807254E-3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7.4849564436666571E-2</v>
      </c>
      <c r="C180" s="267">
        <f t="shared" si="24"/>
        <v>6.6544280909835787E-2</v>
      </c>
      <c r="D180" s="267">
        <f t="shared" si="24"/>
        <v>6.9446061515377272E-2</v>
      </c>
      <c r="E180" s="267">
        <f t="shared" si="24"/>
        <v>6.3787851699559889E-2</v>
      </c>
      <c r="F180" s="267">
        <f t="shared" si="24"/>
        <v>7.383750940009183E-2</v>
      </c>
      <c r="G180" s="267">
        <f t="shared" si="24"/>
        <v>7.9666052472117194E-2</v>
      </c>
      <c r="H180" s="267">
        <f t="shared" si="24"/>
        <v>8.9879896396787395E-2</v>
      </c>
      <c r="I180" s="267">
        <f t="shared" si="24"/>
        <v>8.5901849987353479E-2</v>
      </c>
      <c r="J180" s="267">
        <f t="shared" si="24"/>
        <v>9.3375620154375588E-2</v>
      </c>
      <c r="K180" s="267">
        <f t="shared" si="24"/>
        <v>0.1007077249732824</v>
      </c>
      <c r="L180" s="267">
        <f t="shared" si="24"/>
        <v>0.10778957495070281</v>
      </c>
      <c r="M180" s="267">
        <f t="shared" si="24"/>
        <v>4.5815569006556603E-2</v>
      </c>
      <c r="N180" s="267">
        <f t="shared" si="24"/>
        <v>4.6054430375530864E-2</v>
      </c>
      <c r="O180" s="267">
        <f t="shared" si="24"/>
        <v>4.4452962564586543E-2</v>
      </c>
      <c r="P180" s="267">
        <f t="shared" si="24"/>
        <v>4.8955326449985535E-2</v>
      </c>
      <c r="Q180" s="267">
        <f t="shared" si="24"/>
        <v>5.0576014160687882E-2</v>
      </c>
      <c r="R180" s="267">
        <f t="shared" si="24"/>
        <v>5.0328186027095753E-2</v>
      </c>
      <c r="S180" s="267">
        <f t="shared" si="24"/>
        <v>5.5200945733959797E-2</v>
      </c>
      <c r="T180" s="267">
        <f t="shared" si="24"/>
        <v>5.2694284254406407E-2</v>
      </c>
      <c r="U180" s="267">
        <f t="shared" si="24"/>
        <v>5.2835384945558304E-2</v>
      </c>
      <c r="V180" s="267">
        <f t="shared" si="24"/>
        <v>5.2860226857428277E-2</v>
      </c>
      <c r="W180" s="267">
        <f t="shared" si="24"/>
        <v>5.7073960741975419E-2</v>
      </c>
      <c r="X180" s="267">
        <f t="shared" si="24"/>
        <v>5.5951539235691107E-2</v>
      </c>
      <c r="Y180" s="267">
        <f t="shared" si="24"/>
        <v>5.7319210239990696E-2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8.3785259161100759E-2</v>
      </c>
      <c r="C181" s="267">
        <f t="shared" si="25"/>
        <v>7.4488473829895055E-2</v>
      </c>
      <c r="D181" s="267">
        <f t="shared" si="25"/>
        <v>7.773667496364603E-2</v>
      </c>
      <c r="E181" s="267">
        <f t="shared" si="25"/>
        <v>7.1402976439491256E-2</v>
      </c>
      <c r="F181" s="267">
        <f t="shared" si="25"/>
        <v>8.2652382915755843E-2</v>
      </c>
      <c r="G181" s="267">
        <f t="shared" si="25"/>
        <v>8.9176749430065941E-2</v>
      </c>
      <c r="H181" s="267">
        <f t="shared" si="25"/>
        <v>0.10060994301910324</v>
      </c>
      <c r="I181" s="267">
        <f t="shared" si="25"/>
        <v>9.6156989259414613E-2</v>
      </c>
      <c r="J181" s="267">
        <f t="shared" si="25"/>
        <v>0.10452299345820056</v>
      </c>
      <c r="K181" s="267">
        <f t="shared" si="25"/>
        <v>0.11273042000866851</v>
      </c>
      <c r="L181" s="267">
        <f t="shared" si="25"/>
        <v>0.12065771578071367</v>
      </c>
      <c r="M181" s="267">
        <f t="shared" si="25"/>
        <v>5.1285125728095668E-2</v>
      </c>
      <c r="N181" s="267">
        <f t="shared" si="25"/>
        <v>5.1552502857858562E-2</v>
      </c>
      <c r="O181" s="267">
        <f t="shared" si="25"/>
        <v>4.9759848530635802E-2</v>
      </c>
      <c r="P181" s="267">
        <f t="shared" si="25"/>
        <v>5.4799713863385016E-2</v>
      </c>
      <c r="Q181" s="267">
        <f t="shared" si="25"/>
        <v>5.6613882601471745E-2</v>
      </c>
      <c r="R181" s="267">
        <f t="shared" si="25"/>
        <v>5.633646823631535E-2</v>
      </c>
      <c r="S181" s="267">
        <f t="shared" si="25"/>
        <v>6.1790948004395038E-2</v>
      </c>
      <c r="T181" s="267">
        <f t="shared" si="25"/>
        <v>5.8985036129366827E-2</v>
      </c>
      <c r="U181" s="267">
        <f t="shared" si="25"/>
        <v>5.9142981710813468E-2</v>
      </c>
      <c r="V181" s="267">
        <f t="shared" si="25"/>
        <v>5.917078930114144E-2</v>
      </c>
      <c r="W181" s="267">
        <f t="shared" si="25"/>
        <v>6.3887567390764427E-2</v>
      </c>
      <c r="X181" s="267">
        <f t="shared" si="25"/>
        <v>6.263114889989134E-2</v>
      </c>
      <c r="Y181" s="267">
        <f t="shared" si="25"/>
        <v>6.4162095277532957E-2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0.13488715229594242</v>
      </c>
      <c r="C182" s="267">
        <f t="shared" si="26"/>
        <v>0.11992011738563881</v>
      </c>
      <c r="D182" s="267">
        <f t="shared" si="26"/>
        <v>0.12514944537725692</v>
      </c>
      <c r="E182" s="267">
        <f t="shared" si="26"/>
        <v>0.11495272860418407</v>
      </c>
      <c r="F182" s="267">
        <f t="shared" si="26"/>
        <v>0.13306331774356042</v>
      </c>
      <c r="G182" s="267">
        <f t="shared" si="26"/>
        <v>0.14356699378946414</v>
      </c>
      <c r="H182" s="267">
        <f t="shared" si="26"/>
        <v>0.16197346457340206</v>
      </c>
      <c r="I182" s="267">
        <f t="shared" si="26"/>
        <v>0.15480458716031212</v>
      </c>
      <c r="J182" s="267">
        <f t="shared" si="26"/>
        <v>0.16827314348834504</v>
      </c>
      <c r="K182" s="267">
        <f t="shared" si="26"/>
        <v>0.18148640326882831</v>
      </c>
      <c r="L182" s="267">
        <f t="shared" si="26"/>
        <v>0.19424867628445294</v>
      </c>
      <c r="M182" s="267">
        <f t="shared" si="26"/>
        <v>8.2564697344922625E-2</v>
      </c>
      <c r="N182" s="267">
        <f t="shared" si="26"/>
        <v>8.2995151818464757E-2</v>
      </c>
      <c r="O182" s="267">
        <f t="shared" si="26"/>
        <v>8.0109130581899335E-2</v>
      </c>
      <c r="P182" s="267">
        <f t="shared" si="26"/>
        <v>8.8222885787722E-2</v>
      </c>
      <c r="Q182" s="267">
        <f t="shared" si="26"/>
        <v>9.114354339879796E-2</v>
      </c>
      <c r="R182" s="267">
        <f t="shared" si="26"/>
        <v>9.069692982862354E-2</v>
      </c>
      <c r="S182" s="267">
        <f t="shared" si="26"/>
        <v>9.9478179066719588E-2</v>
      </c>
      <c r="T182" s="267">
        <f t="shared" si="26"/>
        <v>9.4960899222920572E-2</v>
      </c>
      <c r="U182" s="267">
        <f t="shared" si="26"/>
        <v>9.5215178196481953E-2</v>
      </c>
      <c r="V182" s="267">
        <f t="shared" si="26"/>
        <v>9.5259946055519559E-2</v>
      </c>
      <c r="W182" s="267">
        <f t="shared" si="26"/>
        <v>0.10285355823612764</v>
      </c>
      <c r="X182" s="267">
        <f t="shared" si="26"/>
        <v>0.10083083115951889</v>
      </c>
      <c r="Y182" s="267">
        <f t="shared" si="26"/>
        <v>0.10329552482121424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2.9654266292999457E-2</v>
      </c>
      <c r="C183" s="268">
        <f t="shared" si="27"/>
        <v>2.9814606598123201E-2</v>
      </c>
      <c r="D183" s="268">
        <f t="shared" si="27"/>
        <v>2.9667003556522367E-2</v>
      </c>
      <c r="E183" s="268">
        <f t="shared" si="27"/>
        <v>3.0788972006895683E-2</v>
      </c>
      <c r="F183" s="268">
        <f t="shared" si="27"/>
        <v>2.9841079328237714E-2</v>
      </c>
      <c r="G183" s="268">
        <f t="shared" si="27"/>
        <v>2.9809321691531731E-2</v>
      </c>
      <c r="H183" s="268">
        <f t="shared" si="27"/>
        <v>3.0617038381220346E-2</v>
      </c>
      <c r="I183" s="268">
        <f t="shared" si="27"/>
        <v>3.0099740400647827E-2</v>
      </c>
      <c r="J183" s="268">
        <f t="shared" si="27"/>
        <v>3.1014724860057959E-2</v>
      </c>
      <c r="K183" s="268">
        <f t="shared" si="27"/>
        <v>3.2446220819417664E-2</v>
      </c>
      <c r="L183" s="268">
        <f t="shared" si="27"/>
        <v>3.497400074984186E-2</v>
      </c>
      <c r="M183" s="268">
        <f t="shared" si="27"/>
        <v>3.3470367448254101E-2</v>
      </c>
      <c r="N183" s="268">
        <f t="shared" si="27"/>
        <v>3.3466820712994484E-2</v>
      </c>
      <c r="O183" s="268">
        <f t="shared" si="27"/>
        <v>3.329014467642992E-2</v>
      </c>
      <c r="P183" s="268">
        <f t="shared" si="27"/>
        <v>3.217419894267369E-2</v>
      </c>
      <c r="Q183" s="268">
        <f t="shared" si="27"/>
        <v>3.1403566519275949E-2</v>
      </c>
      <c r="R183" s="268">
        <f t="shared" si="27"/>
        <v>3.1429993621848271E-2</v>
      </c>
      <c r="S183" s="268">
        <f t="shared" si="27"/>
        <v>3.0192451931559131E-2</v>
      </c>
      <c r="T183" s="268">
        <f t="shared" si="27"/>
        <v>3.0902206021182845E-2</v>
      </c>
      <c r="U183" s="268">
        <f t="shared" si="27"/>
        <v>3.0477181792297192E-2</v>
      </c>
      <c r="V183" s="268">
        <f t="shared" si="27"/>
        <v>3.0415758546923116E-2</v>
      </c>
      <c r="W183" s="268">
        <f t="shared" si="27"/>
        <v>2.9705506251716002E-2</v>
      </c>
      <c r="X183" s="268">
        <f t="shared" si="27"/>
        <v>2.8837064823249551E-2</v>
      </c>
      <c r="Y183" s="268">
        <f t="shared" si="27"/>
        <v>2.9452057419721935E-2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0.39570468394703195</v>
      </c>
      <c r="C184" s="269">
        <f t="shared" si="28"/>
        <v>0.42062468270603359</v>
      </c>
      <c r="D184" s="269">
        <f t="shared" si="28"/>
        <v>0.41149417141618272</v>
      </c>
      <c r="E184" s="269">
        <f t="shared" si="28"/>
        <v>0.4242135600147825</v>
      </c>
      <c r="F184" s="269">
        <f t="shared" si="28"/>
        <v>0.3964388081298279</v>
      </c>
      <c r="G184" s="269">
        <f t="shared" si="28"/>
        <v>0.37949278943804199</v>
      </c>
      <c r="H184" s="269">
        <f t="shared" si="28"/>
        <v>0.34748794918120862</v>
      </c>
      <c r="I184" s="269">
        <f t="shared" si="28"/>
        <v>0.36103413315326521</v>
      </c>
      <c r="J184" s="269">
        <f t="shared" si="28"/>
        <v>0.33667402419547643</v>
      </c>
      <c r="K184" s="269">
        <f t="shared" si="28"/>
        <v>0.3109893820948133</v>
      </c>
      <c r="L184" s="269">
        <f t="shared" si="28"/>
        <v>0.28223359051901048</v>
      </c>
      <c r="M184" s="269">
        <f t="shared" si="28"/>
        <v>0.47793895392415581</v>
      </c>
      <c r="N184" s="269">
        <f t="shared" si="28"/>
        <v>0.4776805379618681</v>
      </c>
      <c r="O184" s="269">
        <f t="shared" si="28"/>
        <v>0.48354804343873947</v>
      </c>
      <c r="P184" s="269">
        <f t="shared" si="28"/>
        <v>0.47325883038300087</v>
      </c>
      <c r="Q184" s="269">
        <f t="shared" si="28"/>
        <v>0.47248815845389497</v>
      </c>
      <c r="R184" s="269">
        <f t="shared" si="28"/>
        <v>0.47449607681132822</v>
      </c>
      <c r="S184" s="269">
        <f t="shared" si="28"/>
        <v>0.46467551759801567</v>
      </c>
      <c r="T184" s="269">
        <f t="shared" si="28"/>
        <v>0.46937208561105043</v>
      </c>
      <c r="U184" s="269">
        <f t="shared" si="28"/>
        <v>0.47265742550699297</v>
      </c>
      <c r="V184" s="269">
        <f t="shared" si="28"/>
        <v>0.47290921001491815</v>
      </c>
      <c r="W184" s="269">
        <f t="shared" si="28"/>
        <v>0.46170354181373319</v>
      </c>
      <c r="X184" s="269">
        <f t="shared" si="28"/>
        <v>0.4729084275434875</v>
      </c>
      <c r="Y184" s="269">
        <f t="shared" si="28"/>
        <v>0.46352073854361869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0.39530476359707217</v>
      </c>
      <c r="C185" s="318">
        <f t="shared" si="29"/>
        <v>0.4202691373891092</v>
      </c>
      <c r="D185" s="318">
        <f t="shared" si="29"/>
        <v>0.41112312191932082</v>
      </c>
      <c r="E185" s="318">
        <f t="shared" si="29"/>
        <v>0.42387274226698579</v>
      </c>
      <c r="F185" s="318">
        <f t="shared" si="29"/>
        <v>0.39604429517812689</v>
      </c>
      <c r="G185" s="318">
        <f t="shared" si="29"/>
        <v>0.37906713464867414</v>
      </c>
      <c r="H185" s="318">
        <f t="shared" si="29"/>
        <v>0.34700772194285551</v>
      </c>
      <c r="I185" s="318">
        <f t="shared" si="29"/>
        <v>0.36057516057048949</v>
      </c>
      <c r="J185" s="318">
        <f t="shared" si="29"/>
        <v>0.33617511934585037</v>
      </c>
      <c r="K185" s="318">
        <f t="shared" si="29"/>
        <v>0.31045130189463999</v>
      </c>
      <c r="L185" s="318">
        <f t="shared" si="29"/>
        <v>0.28165767207698966</v>
      </c>
      <c r="M185" s="318">
        <f t="shared" si="29"/>
        <v>0.47769416187321195</v>
      </c>
      <c r="N185" s="318">
        <f t="shared" si="29"/>
        <v>0.47743446967741515</v>
      </c>
      <c r="O185" s="318">
        <f t="shared" si="29"/>
        <v>0.48331053177812561</v>
      </c>
      <c r="P185" s="318">
        <f t="shared" si="29"/>
        <v>0.47299726264464964</v>
      </c>
      <c r="Q185" s="318">
        <f t="shared" si="29"/>
        <v>0.4722179314000044</v>
      </c>
      <c r="R185" s="318">
        <f t="shared" si="29"/>
        <v>0.47422717390026548</v>
      </c>
      <c r="S185" s="318">
        <f t="shared" si="29"/>
        <v>0.46438057958866069</v>
      </c>
      <c r="T185" s="318">
        <f t="shared" si="29"/>
        <v>0.46909054066475037</v>
      </c>
      <c r="U185" s="318">
        <f t="shared" si="29"/>
        <v>0.47237512666134551</v>
      </c>
      <c r="V185" s="318">
        <f t="shared" si="29"/>
        <v>0.47262677843922524</v>
      </c>
      <c r="W185" s="318">
        <f t="shared" si="29"/>
        <v>0.46139859630703173</v>
      </c>
      <c r="X185" s="318">
        <f t="shared" si="29"/>
        <v>0.47260947912180551</v>
      </c>
      <c r="Y185" s="318">
        <f t="shared" si="29"/>
        <v>0.46321448267170923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3.999203499597836E-4</v>
      </c>
      <c r="C186" s="318">
        <f t="shared" si="30"/>
        <v>3.5554531692434356E-4</v>
      </c>
      <c r="D186" s="318">
        <f t="shared" si="30"/>
        <v>3.7104949686191135E-4</v>
      </c>
      <c r="E186" s="318">
        <f t="shared" si="30"/>
        <v>3.4081774779672785E-4</v>
      </c>
      <c r="F186" s="318">
        <f t="shared" si="30"/>
        <v>3.9451295170100052E-4</v>
      </c>
      <c r="G186" s="318">
        <f t="shared" si="30"/>
        <v>4.2565478936783621E-4</v>
      </c>
      <c r="H186" s="318">
        <f t="shared" si="30"/>
        <v>4.8022723835309384E-4</v>
      </c>
      <c r="I186" s="318">
        <f t="shared" si="30"/>
        <v>4.5897258277572935E-4</v>
      </c>
      <c r="J186" s="318">
        <f t="shared" si="30"/>
        <v>4.9890484962603998E-4</v>
      </c>
      <c r="K186" s="318">
        <f t="shared" si="30"/>
        <v>5.3808020017333833E-4</v>
      </c>
      <c r="L186" s="318">
        <f t="shared" si="30"/>
        <v>5.7591844202081223E-4</v>
      </c>
      <c r="M186" s="318">
        <f t="shared" si="30"/>
        <v>2.4479205094389382E-4</v>
      </c>
      <c r="N186" s="318">
        <f t="shared" si="30"/>
        <v>2.4606828445294612E-4</v>
      </c>
      <c r="O186" s="318">
        <f t="shared" si="30"/>
        <v>2.3751166061388424E-4</v>
      </c>
      <c r="P186" s="318">
        <f t="shared" si="30"/>
        <v>2.6156773835123186E-4</v>
      </c>
      <c r="Q186" s="318">
        <f t="shared" si="30"/>
        <v>2.7022705389057652E-4</v>
      </c>
      <c r="R186" s="318">
        <f t="shared" si="30"/>
        <v>2.6890291106273259E-4</v>
      </c>
      <c r="S186" s="318">
        <f t="shared" si="30"/>
        <v>2.9493800935495975E-4</v>
      </c>
      <c r="T186" s="318">
        <f t="shared" si="30"/>
        <v>2.8154494630003806E-4</v>
      </c>
      <c r="U186" s="318">
        <f t="shared" si="30"/>
        <v>2.8229884564747902E-4</v>
      </c>
      <c r="V186" s="318">
        <f t="shared" si="30"/>
        <v>2.824315756929172E-4</v>
      </c>
      <c r="W186" s="318">
        <f t="shared" si="30"/>
        <v>3.0494550670144517E-4</v>
      </c>
      <c r="X186" s="318">
        <f t="shared" si="30"/>
        <v>2.9894842168199363E-4</v>
      </c>
      <c r="Y186" s="318">
        <f t="shared" si="30"/>
        <v>3.0625587190947167E-4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0.205624116845774</v>
      </c>
      <c r="C187" s="269">
        <f t="shared" si="31"/>
        <v>0.21627861585098171</v>
      </c>
      <c r="D187" s="269">
        <f t="shared" si="31"/>
        <v>0.21317887558656548</v>
      </c>
      <c r="E187" s="269">
        <f t="shared" si="31"/>
        <v>0.22268996754909109</v>
      </c>
      <c r="F187" s="269">
        <f t="shared" si="31"/>
        <v>0.20892878673446175</v>
      </c>
      <c r="G187" s="269">
        <f t="shared" si="31"/>
        <v>0.20072976960163758</v>
      </c>
      <c r="H187" s="269">
        <f t="shared" si="31"/>
        <v>0.1869320322593454</v>
      </c>
      <c r="I187" s="269">
        <f t="shared" si="31"/>
        <v>0.19162129073825432</v>
      </c>
      <c r="J187" s="269">
        <f t="shared" si="31"/>
        <v>0.18181550285443163</v>
      </c>
      <c r="K187" s="269">
        <f t="shared" si="31"/>
        <v>0.17291454229238631</v>
      </c>
      <c r="L187" s="269">
        <f t="shared" si="31"/>
        <v>0.16597828291271169</v>
      </c>
      <c r="M187" s="269">
        <f t="shared" si="31"/>
        <v>0.24113439862147956</v>
      </c>
      <c r="N187" s="269">
        <f t="shared" si="31"/>
        <v>0.24035522010464036</v>
      </c>
      <c r="O187" s="269">
        <f t="shared" si="31"/>
        <v>0.24175759456239754</v>
      </c>
      <c r="P187" s="269">
        <f t="shared" si="31"/>
        <v>0.2348451141672914</v>
      </c>
      <c r="Q187" s="269">
        <f t="shared" si="31"/>
        <v>0.23010510640119569</v>
      </c>
      <c r="R187" s="269">
        <f t="shared" si="31"/>
        <v>0.22909275562238998</v>
      </c>
      <c r="S187" s="269">
        <f t="shared" si="31"/>
        <v>0.22028990090908757</v>
      </c>
      <c r="T187" s="269">
        <f t="shared" si="31"/>
        <v>0.22502859131646583</v>
      </c>
      <c r="U187" s="269">
        <f t="shared" si="31"/>
        <v>0.22193376075973942</v>
      </c>
      <c r="V187" s="269">
        <f t="shared" si="31"/>
        <v>0.2216922919440068</v>
      </c>
      <c r="W187" s="269">
        <f t="shared" si="31"/>
        <v>0.21611708598684237</v>
      </c>
      <c r="X187" s="269">
        <f t="shared" si="31"/>
        <v>0.21139855618835474</v>
      </c>
      <c r="Y187" s="269">
        <f t="shared" si="31"/>
        <v>0.21370765610362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0.19641621212555541</v>
      </c>
      <c r="C188" s="318">
        <f t="shared" si="32"/>
        <v>0.21051042351054203</v>
      </c>
      <c r="D188" s="318">
        <f t="shared" si="32"/>
        <v>0.20638513059260782</v>
      </c>
      <c r="E188" s="318">
        <f t="shared" si="32"/>
        <v>0.21815135943468414</v>
      </c>
      <c r="F188" s="318">
        <f t="shared" si="32"/>
        <v>0.20078354610784455</v>
      </c>
      <c r="G188" s="318">
        <f t="shared" si="32"/>
        <v>0.18962880898706808</v>
      </c>
      <c r="H188" s="318">
        <f t="shared" si="32"/>
        <v>0.16771752746951252</v>
      </c>
      <c r="I188" s="318">
        <f t="shared" si="32"/>
        <v>0.17559341595293915</v>
      </c>
      <c r="J188" s="318">
        <f t="shared" si="32"/>
        <v>0.15933973904292056</v>
      </c>
      <c r="K188" s="318">
        <f t="shared" si="32"/>
        <v>0.13929784701263237</v>
      </c>
      <c r="L188" s="318">
        <f t="shared" si="32"/>
        <v>0.11557942325292017</v>
      </c>
      <c r="M188" s="318">
        <f t="shared" si="32"/>
        <v>0.23967946667277099</v>
      </c>
      <c r="N188" s="318">
        <f t="shared" si="32"/>
        <v>0.23886078037668532</v>
      </c>
      <c r="O188" s="318">
        <f t="shared" si="32"/>
        <v>0.24041292652087304</v>
      </c>
      <c r="P188" s="318">
        <f t="shared" si="32"/>
        <v>0.23290949724333043</v>
      </c>
      <c r="Q188" s="318">
        <f t="shared" si="32"/>
        <v>0.22777465144059625</v>
      </c>
      <c r="R188" s="318">
        <f t="shared" si="32"/>
        <v>0.22675527170008997</v>
      </c>
      <c r="S188" s="318">
        <f t="shared" si="32"/>
        <v>0.21686182326323175</v>
      </c>
      <c r="T188" s="318">
        <f t="shared" si="32"/>
        <v>0.22221832067432709</v>
      </c>
      <c r="U188" s="318">
        <f t="shared" si="32"/>
        <v>0.21895796508351806</v>
      </c>
      <c r="V188" s="318">
        <f t="shared" si="32"/>
        <v>0.21855148362469404</v>
      </c>
      <c r="W188" s="318">
        <f t="shared" si="32"/>
        <v>0.21213010675190569</v>
      </c>
      <c r="X188" s="318">
        <f t="shared" si="32"/>
        <v>0.20724710985357392</v>
      </c>
      <c r="Y188" s="318">
        <f t="shared" si="32"/>
        <v>0.20957887251403751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9.2079047202185908E-3</v>
      </c>
      <c r="C189" s="318">
        <f t="shared" si="33"/>
        <v>5.7681923404396861E-3</v>
      </c>
      <c r="D189" s="318">
        <f t="shared" si="33"/>
        <v>6.7937449939576653E-3</v>
      </c>
      <c r="E189" s="318">
        <f t="shared" si="33"/>
        <v>4.5386081144069609E-3</v>
      </c>
      <c r="F189" s="318">
        <f t="shared" si="33"/>
        <v>8.1452406266172023E-3</v>
      </c>
      <c r="G189" s="318">
        <f t="shared" si="33"/>
        <v>1.1100960614569501E-2</v>
      </c>
      <c r="H189" s="318">
        <f t="shared" si="33"/>
        <v>1.9214504789832953E-2</v>
      </c>
      <c r="I189" s="318">
        <f t="shared" si="33"/>
        <v>1.6027874785315154E-2</v>
      </c>
      <c r="J189" s="318">
        <f t="shared" si="33"/>
        <v>2.2475763811511045E-2</v>
      </c>
      <c r="K189" s="318">
        <f t="shared" si="33"/>
        <v>3.3616695279753916E-2</v>
      </c>
      <c r="L189" s="318">
        <f t="shared" si="33"/>
        <v>5.0398859659791483E-2</v>
      </c>
      <c r="M189" s="318">
        <f t="shared" si="33"/>
        <v>1.4549319487085681E-3</v>
      </c>
      <c r="N189" s="318">
        <f t="shared" si="33"/>
        <v>1.4944397279550293E-3</v>
      </c>
      <c r="O189" s="318">
        <f t="shared" si="33"/>
        <v>1.3446680415244979E-3</v>
      </c>
      <c r="P189" s="318">
        <f t="shared" si="33"/>
        <v>1.9356169239609501E-3</v>
      </c>
      <c r="Q189" s="318">
        <f t="shared" si="33"/>
        <v>2.3304549605994576E-3</v>
      </c>
      <c r="R189" s="318">
        <f t="shared" si="33"/>
        <v>2.3374839222999994E-3</v>
      </c>
      <c r="S189" s="318">
        <f t="shared" si="33"/>
        <v>3.4280776458558205E-3</v>
      </c>
      <c r="T189" s="318">
        <f t="shared" si="33"/>
        <v>2.8102706421387481E-3</v>
      </c>
      <c r="U189" s="318">
        <f t="shared" si="33"/>
        <v>2.9757956762213465E-3</v>
      </c>
      <c r="V189" s="318">
        <f t="shared" si="33"/>
        <v>3.1408083193127712E-3</v>
      </c>
      <c r="W189" s="318">
        <f t="shared" si="33"/>
        <v>3.9869792349366585E-3</v>
      </c>
      <c r="X189" s="318">
        <f t="shared" si="33"/>
        <v>4.1514463347808589E-3</v>
      </c>
      <c r="Y189" s="318">
        <f t="shared" si="33"/>
        <v>4.1287835895824944E-3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4.0479595458083044E-2</v>
      </c>
      <c r="C190" s="269">
        <f t="shared" si="34"/>
        <v>4.1199154381692839E-2</v>
      </c>
      <c r="D190" s="269">
        <f t="shared" si="34"/>
        <v>4.0840217772409156E-2</v>
      </c>
      <c r="E190" s="269">
        <f t="shared" si="34"/>
        <v>4.2323360011806289E-2</v>
      </c>
      <c r="F190" s="269">
        <f t="shared" si="34"/>
        <v>4.0696203474157838E-2</v>
      </c>
      <c r="G190" s="269">
        <f t="shared" si="34"/>
        <v>4.0289761594782772E-2</v>
      </c>
      <c r="H190" s="269">
        <f t="shared" si="34"/>
        <v>4.0452977678246321E-2</v>
      </c>
      <c r="I190" s="269">
        <f t="shared" si="34"/>
        <v>4.0195679980557612E-2</v>
      </c>
      <c r="J190" s="269">
        <f t="shared" si="34"/>
        <v>4.0641958562785442E-2</v>
      </c>
      <c r="K190" s="269">
        <f t="shared" si="34"/>
        <v>4.16132434517065E-2</v>
      </c>
      <c r="L190" s="269">
        <f t="shared" si="34"/>
        <v>4.3693136720439771E-2</v>
      </c>
      <c r="M190" s="269">
        <f t="shared" si="34"/>
        <v>4.6357914655071941E-2</v>
      </c>
      <c r="N190" s="269">
        <f t="shared" si="34"/>
        <v>4.6350621202209411E-2</v>
      </c>
      <c r="O190" s="269">
        <f t="shared" si="34"/>
        <v>4.628674305358936E-2</v>
      </c>
      <c r="P190" s="269">
        <f t="shared" si="34"/>
        <v>4.484214775759883E-2</v>
      </c>
      <c r="Q190" s="269">
        <f t="shared" si="34"/>
        <v>4.4009772183699593E-2</v>
      </c>
      <c r="R190" s="269">
        <f t="shared" si="34"/>
        <v>4.4075570006969773E-2</v>
      </c>
      <c r="S190" s="269">
        <f t="shared" si="34"/>
        <v>4.2548512050179919E-2</v>
      </c>
      <c r="T190" s="269">
        <f t="shared" si="34"/>
        <v>4.3405993603994657E-2</v>
      </c>
      <c r="U190" s="269">
        <f t="shared" si="34"/>
        <v>4.3021174958015905E-2</v>
      </c>
      <c r="V190" s="269">
        <f t="shared" si="34"/>
        <v>4.2963243859543469E-2</v>
      </c>
      <c r="W190" s="269">
        <f t="shared" si="34"/>
        <v>4.195902005158867E-2</v>
      </c>
      <c r="X190" s="269">
        <f t="shared" si="34"/>
        <v>4.1267752429814418E-2</v>
      </c>
      <c r="Y190" s="269">
        <f t="shared" si="34"/>
        <v>4.1728227942556657E-2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1.9498178872120079E-2</v>
      </c>
      <c r="C191" s="318">
        <f t="shared" si="35"/>
        <v>2.3070496416062462E-2</v>
      </c>
      <c r="D191" s="318">
        <f t="shared" si="35"/>
        <v>2.1595083302508689E-2</v>
      </c>
      <c r="E191" s="318">
        <f t="shared" si="35"/>
        <v>2.5966457674325844E-2</v>
      </c>
      <c r="F191" s="318">
        <f t="shared" si="35"/>
        <v>2.0367503780959573E-2</v>
      </c>
      <c r="G191" s="318">
        <f t="shared" si="35"/>
        <v>1.7377577003195172E-2</v>
      </c>
      <c r="H191" s="318">
        <f t="shared" si="35"/>
        <v>1.1533725892043123E-2</v>
      </c>
      <c r="I191" s="318">
        <f t="shared" si="35"/>
        <v>1.3458575882537601E-2</v>
      </c>
      <c r="J191" s="318">
        <f t="shared" si="35"/>
        <v>1.0887996110995175E-2</v>
      </c>
      <c r="K191" s="318">
        <f t="shared" si="35"/>
        <v>7.7459381506580736E-3</v>
      </c>
      <c r="L191" s="318">
        <f t="shared" si="35"/>
        <v>4.1670214208227941E-3</v>
      </c>
      <c r="M191" s="318">
        <f t="shared" si="35"/>
        <v>3.3481477592767851E-2</v>
      </c>
      <c r="N191" s="318">
        <f t="shared" si="35"/>
        <v>3.3474104503556777E-2</v>
      </c>
      <c r="O191" s="318">
        <f t="shared" si="35"/>
        <v>3.3370587775782876E-2</v>
      </c>
      <c r="P191" s="318">
        <f t="shared" si="35"/>
        <v>3.1246708696872079E-2</v>
      </c>
      <c r="Q191" s="318">
        <f t="shared" si="35"/>
        <v>2.9912145577268328E-2</v>
      </c>
      <c r="R191" s="318">
        <f t="shared" si="35"/>
        <v>3.0036321080540475E-2</v>
      </c>
      <c r="S191" s="318">
        <f t="shared" si="35"/>
        <v>2.7291783674963113E-2</v>
      </c>
      <c r="T191" s="318">
        <f t="shared" si="35"/>
        <v>2.887970166270528E-2</v>
      </c>
      <c r="U191" s="318">
        <f t="shared" si="35"/>
        <v>2.8264803231540032E-2</v>
      </c>
      <c r="V191" s="318">
        <f t="shared" si="35"/>
        <v>2.8111063299121504E-2</v>
      </c>
      <c r="W191" s="318">
        <f t="shared" si="35"/>
        <v>2.6116921708888893E-2</v>
      </c>
      <c r="X191" s="318">
        <f t="shared" si="35"/>
        <v>2.4974942745500741E-2</v>
      </c>
      <c r="Y191" s="318">
        <f t="shared" si="35"/>
        <v>2.573044553430083E-2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8.6706064634373241E-3</v>
      </c>
      <c r="C192" s="318">
        <f t="shared" si="36"/>
        <v>9.2181745189984562E-3</v>
      </c>
      <c r="D192" s="318">
        <f t="shared" si="36"/>
        <v>9.0175660058972196E-3</v>
      </c>
      <c r="E192" s="318">
        <f t="shared" si="36"/>
        <v>9.2972159134442848E-3</v>
      </c>
      <c r="F192" s="318">
        <f t="shared" si="36"/>
        <v>8.6868273337558713E-3</v>
      </c>
      <c r="G192" s="318">
        <f t="shared" si="36"/>
        <v>8.3144506477831996E-3</v>
      </c>
      <c r="H192" s="318">
        <f t="shared" si="36"/>
        <v>7.6112601562453594E-3</v>
      </c>
      <c r="I192" s="318">
        <f t="shared" si="36"/>
        <v>7.9088480729367916E-3</v>
      </c>
      <c r="J192" s="318">
        <f t="shared" si="36"/>
        <v>7.3736580761723288E-3</v>
      </c>
      <c r="K192" s="318">
        <f t="shared" si="36"/>
        <v>6.8094323991853192E-3</v>
      </c>
      <c r="L192" s="318">
        <f t="shared" si="36"/>
        <v>6.1778735215968598E-3</v>
      </c>
      <c r="M192" s="318">
        <f t="shared" si="36"/>
        <v>1.0477733811743085E-2</v>
      </c>
      <c r="N192" s="318">
        <f t="shared" si="36"/>
        <v>1.0472037728521396E-2</v>
      </c>
      <c r="O192" s="318">
        <f t="shared" si="36"/>
        <v>1.0600923152431713E-2</v>
      </c>
      <c r="P192" s="318">
        <f t="shared" si="36"/>
        <v>1.0374712121746966E-2</v>
      </c>
      <c r="Q192" s="318">
        <f t="shared" si="36"/>
        <v>1.0357618286434958E-2</v>
      </c>
      <c r="R192" s="318">
        <f t="shared" si="36"/>
        <v>1.0401688969648718E-2</v>
      </c>
      <c r="S192" s="318">
        <f t="shared" si="36"/>
        <v>1.0185713974801284E-2</v>
      </c>
      <c r="T192" s="318">
        <f t="shared" si="36"/>
        <v>1.0289022163089407E-2</v>
      </c>
      <c r="U192" s="318">
        <f t="shared" si="36"/>
        <v>1.0361066204027967E-2</v>
      </c>
      <c r="V192" s="318">
        <f t="shared" si="36"/>
        <v>1.036658592889028E-2</v>
      </c>
      <c r="W192" s="318">
        <f t="shared" si="36"/>
        <v>1.012030721551945E-2</v>
      </c>
      <c r="X192" s="318">
        <f t="shared" si="36"/>
        <v>1.0366206486021783E-2</v>
      </c>
      <c r="Y192" s="318">
        <f t="shared" si="36"/>
        <v>1.0160136829276616E-2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1.2310810122525639E-2</v>
      </c>
      <c r="C193" s="318">
        <f t="shared" si="37"/>
        <v>8.9104834466319227E-3</v>
      </c>
      <c r="D193" s="318">
        <f t="shared" si="37"/>
        <v>1.0227568464003248E-2</v>
      </c>
      <c r="E193" s="318">
        <f t="shared" si="37"/>
        <v>7.0596864240361611E-3</v>
      </c>
      <c r="F193" s="318">
        <f t="shared" si="37"/>
        <v>1.1641872359442395E-2</v>
      </c>
      <c r="G193" s="318">
        <f t="shared" si="37"/>
        <v>1.4597733943804403E-2</v>
      </c>
      <c r="H193" s="318">
        <f t="shared" si="37"/>
        <v>2.1307991629957845E-2</v>
      </c>
      <c r="I193" s="318">
        <f t="shared" si="37"/>
        <v>1.8828256025083218E-2</v>
      </c>
      <c r="J193" s="318">
        <f t="shared" si="37"/>
        <v>2.2380304375617933E-2</v>
      </c>
      <c r="K193" s="318">
        <f t="shared" si="37"/>
        <v>2.7057872901863105E-2</v>
      </c>
      <c r="L193" s="318">
        <f t="shared" si="37"/>
        <v>3.3348241778020114E-2</v>
      </c>
      <c r="M193" s="318">
        <f t="shared" si="37"/>
        <v>2.3987032505610054E-3</v>
      </c>
      <c r="N193" s="318">
        <f t="shared" si="37"/>
        <v>2.4044789701312451E-3</v>
      </c>
      <c r="O193" s="318">
        <f t="shared" si="37"/>
        <v>2.315232125374767E-3</v>
      </c>
      <c r="P193" s="318">
        <f t="shared" si="37"/>
        <v>3.2207269389797856E-3</v>
      </c>
      <c r="Q193" s="318">
        <f t="shared" si="37"/>
        <v>3.7400083199963024E-3</v>
      </c>
      <c r="R193" s="318">
        <f t="shared" si="37"/>
        <v>3.6375599567805834E-3</v>
      </c>
      <c r="S193" s="318">
        <f t="shared" si="37"/>
        <v>5.0710144004155267E-3</v>
      </c>
      <c r="T193" s="318">
        <f t="shared" si="37"/>
        <v>4.2372697781999655E-3</v>
      </c>
      <c r="U193" s="318">
        <f t="shared" si="37"/>
        <v>4.3953055224479013E-3</v>
      </c>
      <c r="V193" s="318">
        <f t="shared" si="37"/>
        <v>4.4855946315316827E-3</v>
      </c>
      <c r="W193" s="318">
        <f t="shared" si="37"/>
        <v>5.7217911271803309E-3</v>
      </c>
      <c r="X193" s="318">
        <f t="shared" si="37"/>
        <v>5.9266031982918898E-3</v>
      </c>
      <c r="Y193" s="318">
        <f t="shared" si="37"/>
        <v>5.8376455789792081E-3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2.5583796900144888E-2</v>
      </c>
      <c r="C194" s="319">
        <f t="shared" si="38"/>
        <v>2.2745027048272911E-2</v>
      </c>
      <c r="D194" s="319">
        <f t="shared" si="38"/>
        <v>2.3736864024475619E-2</v>
      </c>
      <c r="E194" s="319">
        <f t="shared" si="38"/>
        <v>2.1802871597989756E-2</v>
      </c>
      <c r="F194" s="319">
        <f t="shared" si="38"/>
        <v>2.5237873571099925E-2</v>
      </c>
      <c r="G194" s="319">
        <f t="shared" si="38"/>
        <v>2.7230086395592934E-2</v>
      </c>
      <c r="H194" s="319">
        <f t="shared" si="38"/>
        <v>3.0721207693428235E-2</v>
      </c>
      <c r="I194" s="319">
        <f t="shared" si="38"/>
        <v>2.936149996280512E-2</v>
      </c>
      <c r="J194" s="319">
        <f t="shared" si="38"/>
        <v>3.1916056151214803E-2</v>
      </c>
      <c r="K194" s="319">
        <f t="shared" si="38"/>
        <v>3.4422190715246992E-2</v>
      </c>
      <c r="L194" s="319">
        <f t="shared" si="38"/>
        <v>3.6842787453026604E-2</v>
      </c>
      <c r="M194" s="319">
        <f t="shared" si="38"/>
        <v>1.5659893563176475E-2</v>
      </c>
      <c r="N194" s="319">
        <f t="shared" si="38"/>
        <v>1.57415370676794E-2</v>
      </c>
      <c r="O194" s="319">
        <f t="shared" si="38"/>
        <v>1.5194150753200755E-2</v>
      </c>
      <c r="P194" s="319">
        <f t="shared" si="38"/>
        <v>1.6733071708606717E-2</v>
      </c>
      <c r="Q194" s="319">
        <f t="shared" si="38"/>
        <v>1.7287027440229627E-2</v>
      </c>
      <c r="R194" s="319">
        <f t="shared" si="38"/>
        <v>1.7202319069730982E-2</v>
      </c>
      <c r="S194" s="319">
        <f t="shared" si="38"/>
        <v>1.8867842384687632E-2</v>
      </c>
      <c r="T194" s="319">
        <f t="shared" si="38"/>
        <v>1.8011058264793749E-2</v>
      </c>
      <c r="U194" s="319">
        <f t="shared" si="38"/>
        <v>1.805928688779336E-2</v>
      </c>
      <c r="V194" s="319">
        <f t="shared" si="38"/>
        <v>1.8067777924884568E-2</v>
      </c>
      <c r="W194" s="319">
        <f t="shared" si="38"/>
        <v>1.9508044313939234E-2</v>
      </c>
      <c r="X194" s="319">
        <f t="shared" si="38"/>
        <v>1.9124397407384006E-2</v>
      </c>
      <c r="Y194" s="319">
        <f t="shared" si="38"/>
        <v>1.9591871299364048E-2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1.0000000000000002</v>
      </c>
      <c r="C197" s="232">
        <f t="shared" si="39"/>
        <v>0.99999999999999989</v>
      </c>
      <c r="D197" s="232">
        <f t="shared" si="39"/>
        <v>1</v>
      </c>
      <c r="E197" s="232">
        <f t="shared" si="39"/>
        <v>1.0000000000000002</v>
      </c>
      <c r="F197" s="232">
        <f t="shared" si="39"/>
        <v>1.0000000000000002</v>
      </c>
      <c r="G197" s="232">
        <f t="shared" si="39"/>
        <v>0.99999999999999978</v>
      </c>
      <c r="H197" s="232">
        <f t="shared" si="39"/>
        <v>1</v>
      </c>
      <c r="I197" s="232">
        <f t="shared" si="39"/>
        <v>0.99999999999999978</v>
      </c>
      <c r="J197" s="232">
        <f t="shared" si="39"/>
        <v>1.0000000000000002</v>
      </c>
      <c r="K197" s="232">
        <f t="shared" si="39"/>
        <v>0.99999999999999978</v>
      </c>
      <c r="L197" s="232">
        <f t="shared" si="39"/>
        <v>0.99999999999999978</v>
      </c>
      <c r="M197" s="232">
        <f t="shared" si="39"/>
        <v>1</v>
      </c>
      <c r="N197" s="232">
        <f t="shared" si="39"/>
        <v>0.99999999999999989</v>
      </c>
      <c r="O197" s="232">
        <f t="shared" si="39"/>
        <v>1.0000000000000002</v>
      </c>
      <c r="P197" s="232">
        <f t="shared" si="39"/>
        <v>1.0000000000000004</v>
      </c>
      <c r="Q197" s="232">
        <f t="shared" si="39"/>
        <v>1.0000000000000002</v>
      </c>
      <c r="R197" s="232">
        <f t="shared" si="39"/>
        <v>0.99999999999999967</v>
      </c>
      <c r="S197" s="232">
        <f t="shared" si="39"/>
        <v>1.0000000000000002</v>
      </c>
      <c r="T197" s="232">
        <f t="shared" si="39"/>
        <v>1</v>
      </c>
      <c r="U197" s="232">
        <f t="shared" si="39"/>
        <v>0.99999999999999989</v>
      </c>
      <c r="V197" s="232">
        <f t="shared" si="39"/>
        <v>1</v>
      </c>
      <c r="W197" s="232">
        <f t="shared" si="39"/>
        <v>0.99999999999999989</v>
      </c>
      <c r="X197" s="232">
        <f t="shared" si="39"/>
        <v>1.0000000000000004</v>
      </c>
      <c r="Y197" s="232">
        <f t="shared" si="39"/>
        <v>1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7.3323450143490026E-3</v>
      </c>
      <c r="C198" s="266">
        <f t="shared" si="40"/>
        <v>6.6192730244671082E-3</v>
      </c>
      <c r="D198" s="266">
        <f t="shared" si="40"/>
        <v>6.8726556855245244E-3</v>
      </c>
      <c r="E198" s="266">
        <f t="shared" si="40"/>
        <v>6.3597804657846372E-3</v>
      </c>
      <c r="F198" s="266">
        <f t="shared" si="40"/>
        <v>7.2427115250568259E-3</v>
      </c>
      <c r="G198" s="266">
        <f t="shared" si="40"/>
        <v>7.7302431227113345E-3</v>
      </c>
      <c r="H198" s="266">
        <f t="shared" si="40"/>
        <v>8.5386339169347368E-3</v>
      </c>
      <c r="I198" s="266">
        <f t="shared" si="40"/>
        <v>8.2327525198394105E-3</v>
      </c>
      <c r="J198" s="266">
        <f t="shared" si="40"/>
        <v>8.8046568986027175E-3</v>
      </c>
      <c r="K198" s="266">
        <f t="shared" si="40"/>
        <v>9.3340977512986895E-3</v>
      </c>
      <c r="L198" s="266">
        <f t="shared" si="40"/>
        <v>9.7976775259465618E-3</v>
      </c>
      <c r="M198" s="266">
        <f t="shared" si="40"/>
        <v>4.6929902575209128E-3</v>
      </c>
      <c r="N198" s="266">
        <f t="shared" si="40"/>
        <v>4.7153219326528809E-3</v>
      </c>
      <c r="O198" s="266">
        <f t="shared" si="40"/>
        <v>4.5683437683143946E-3</v>
      </c>
      <c r="P198" s="266">
        <f t="shared" si="40"/>
        <v>5.0040095879920719E-3</v>
      </c>
      <c r="Q198" s="266">
        <f t="shared" si="40"/>
        <v>4.8956579777457146E-3</v>
      </c>
      <c r="R198" s="266">
        <f t="shared" si="40"/>
        <v>5.4022409792425577E-3</v>
      </c>
      <c r="S198" s="266">
        <f t="shared" si="40"/>
        <v>5.938904203500856E-3</v>
      </c>
      <c r="T198" s="266">
        <f t="shared" si="40"/>
        <v>6.5479231352656639E-3</v>
      </c>
      <c r="U198" s="266">
        <f t="shared" si="40"/>
        <v>6.0231802572811195E-3</v>
      </c>
      <c r="V198" s="266">
        <f t="shared" si="40"/>
        <v>6.0812262092859353E-3</v>
      </c>
      <c r="W198" s="266">
        <f t="shared" si="40"/>
        <v>5.3172227768173048E-3</v>
      </c>
      <c r="X198" s="266">
        <f t="shared" si="40"/>
        <v>5.5433257277369011E-3</v>
      </c>
      <c r="Y198" s="266">
        <f t="shared" si="40"/>
        <v>5.6537907927386843E-3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5.8513022604491101E-2</v>
      </c>
      <c r="C199" s="267">
        <f t="shared" si="41"/>
        <v>5.282261968687918E-2</v>
      </c>
      <c r="D199" s="267">
        <f t="shared" si="41"/>
        <v>5.4844644747760088E-2</v>
      </c>
      <c r="E199" s="267">
        <f t="shared" si="41"/>
        <v>5.07518368851737E-2</v>
      </c>
      <c r="F199" s="267">
        <f t="shared" si="41"/>
        <v>5.7797736243196188E-2</v>
      </c>
      <c r="G199" s="267">
        <f t="shared" si="41"/>
        <v>6.1688298858312639E-2</v>
      </c>
      <c r="H199" s="267">
        <f t="shared" si="41"/>
        <v>6.8139357656431157E-2</v>
      </c>
      <c r="I199" s="267">
        <f t="shared" si="41"/>
        <v>6.5698386170841408E-2</v>
      </c>
      <c r="J199" s="267">
        <f t="shared" si="41"/>
        <v>7.0262254043493039E-2</v>
      </c>
      <c r="K199" s="267">
        <f t="shared" si="41"/>
        <v>7.4487257711612326E-2</v>
      </c>
      <c r="L199" s="267">
        <f t="shared" si="41"/>
        <v>7.8186681808524353E-2</v>
      </c>
      <c r="M199" s="267">
        <f t="shared" si="41"/>
        <v>3.7450644300506618E-2</v>
      </c>
      <c r="N199" s="267">
        <f t="shared" si="41"/>
        <v>3.7628853837733248E-2</v>
      </c>
      <c r="O199" s="267">
        <f t="shared" si="41"/>
        <v>3.6455949857427533E-2</v>
      </c>
      <c r="P199" s="267">
        <f t="shared" si="41"/>
        <v>3.9932617131664835E-2</v>
      </c>
      <c r="Q199" s="267">
        <f t="shared" si="41"/>
        <v>3.9067957843651101E-2</v>
      </c>
      <c r="R199" s="267">
        <f t="shared" si="41"/>
        <v>4.3110553024269083E-2</v>
      </c>
      <c r="S199" s="267">
        <f t="shared" si="41"/>
        <v>4.7393192113206327E-2</v>
      </c>
      <c r="T199" s="267">
        <f t="shared" si="41"/>
        <v>5.2253238721921585E-2</v>
      </c>
      <c r="U199" s="267">
        <f t="shared" si="41"/>
        <v>4.8065725474663167E-2</v>
      </c>
      <c r="V199" s="267">
        <f t="shared" si="41"/>
        <v>4.8528939370778325E-2</v>
      </c>
      <c r="W199" s="267">
        <f t="shared" si="41"/>
        <v>4.2432097224580606E-2</v>
      </c>
      <c r="X199" s="267">
        <f t="shared" si="41"/>
        <v>4.4236426815210915E-2</v>
      </c>
      <c r="Y199" s="267">
        <f t="shared" si="41"/>
        <v>4.5117951734292984E-2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7.1742320714749647E-2</v>
      </c>
      <c r="C200" s="267">
        <f t="shared" si="42"/>
        <v>6.4765365962797958E-2</v>
      </c>
      <c r="D200" s="267">
        <f t="shared" si="42"/>
        <v>6.7244553739363833E-2</v>
      </c>
      <c r="E200" s="267">
        <f t="shared" si="42"/>
        <v>6.2226396733764476E-2</v>
      </c>
      <c r="F200" s="267">
        <f t="shared" si="42"/>
        <v>7.0865314174141242E-2</v>
      </c>
      <c r="G200" s="267">
        <f t="shared" si="42"/>
        <v>7.5635499997238301E-2</v>
      </c>
      <c r="H200" s="267">
        <f t="shared" si="42"/>
        <v>8.3545088472484874E-2</v>
      </c>
      <c r="I200" s="267">
        <f t="shared" si="42"/>
        <v>8.0552234038038004E-2</v>
      </c>
      <c r="J200" s="267">
        <f t="shared" si="42"/>
        <v>8.6147953726502455E-2</v>
      </c>
      <c r="K200" s="267">
        <f t="shared" si="42"/>
        <v>9.1328194887996345E-2</v>
      </c>
      <c r="L200" s="267">
        <f t="shared" si="42"/>
        <v>9.5864027395137538E-2</v>
      </c>
      <c r="M200" s="267">
        <f t="shared" si="42"/>
        <v>4.591791732486461E-2</v>
      </c>
      <c r="N200" s="267">
        <f t="shared" si="42"/>
        <v>4.6136418526905719E-2</v>
      </c>
      <c r="O200" s="267">
        <f t="shared" si="42"/>
        <v>4.4698330905087347E-2</v>
      </c>
      <c r="P200" s="267">
        <f t="shared" si="42"/>
        <v>4.8961043161344309E-2</v>
      </c>
      <c r="Q200" s="267">
        <f t="shared" si="42"/>
        <v>4.7900891742249672E-2</v>
      </c>
      <c r="R200" s="267">
        <f t="shared" si="42"/>
        <v>5.2857483404385695E-2</v>
      </c>
      <c r="S200" s="267">
        <f t="shared" si="42"/>
        <v>5.8108390866487551E-2</v>
      </c>
      <c r="T200" s="267">
        <f t="shared" si="42"/>
        <v>6.4067252791086202E-2</v>
      </c>
      <c r="U200" s="267">
        <f t="shared" si="42"/>
        <v>5.8932978316620491E-2</v>
      </c>
      <c r="V200" s="267">
        <f t="shared" si="42"/>
        <v>5.950092094572116E-2</v>
      </c>
      <c r="W200" s="267">
        <f t="shared" si="42"/>
        <v>5.2025634502970437E-2</v>
      </c>
      <c r="X200" s="267">
        <f t="shared" si="42"/>
        <v>5.4237907709929589E-2</v>
      </c>
      <c r="Y200" s="267">
        <f t="shared" si="42"/>
        <v>5.5318737936224806E-2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0.13284738401739568</v>
      </c>
      <c r="C201" s="267">
        <f t="shared" si="43"/>
        <v>0.1199279498818623</v>
      </c>
      <c r="D201" s="267">
        <f t="shared" si="43"/>
        <v>0.12451873545059523</v>
      </c>
      <c r="E201" s="267">
        <f t="shared" si="43"/>
        <v>0.11522646522375012</v>
      </c>
      <c r="F201" s="267">
        <f t="shared" si="43"/>
        <v>0.13122340498346935</v>
      </c>
      <c r="G201" s="267">
        <f t="shared" si="43"/>
        <v>0.14005649961383343</v>
      </c>
      <c r="H201" s="267">
        <f t="shared" si="43"/>
        <v>0.15470291928805258</v>
      </c>
      <c r="I201" s="267">
        <f t="shared" si="43"/>
        <v>0.14916096192732023</v>
      </c>
      <c r="J201" s="267">
        <f t="shared" si="43"/>
        <v>0.15952272211156118</v>
      </c>
      <c r="K201" s="267">
        <f t="shared" si="43"/>
        <v>0.16911512837926387</v>
      </c>
      <c r="L201" s="267">
        <f t="shared" si="43"/>
        <v>0.17751426402070242</v>
      </c>
      <c r="M201" s="267">
        <f t="shared" si="43"/>
        <v>8.5027569994417379E-2</v>
      </c>
      <c r="N201" s="267">
        <f t="shared" si="43"/>
        <v>8.5432175153640363E-2</v>
      </c>
      <c r="O201" s="267">
        <f t="shared" si="43"/>
        <v>8.2769225633147758E-2</v>
      </c>
      <c r="P201" s="267">
        <f t="shared" si="43"/>
        <v>9.0662616401955234E-2</v>
      </c>
      <c r="Q201" s="267">
        <f t="shared" si="43"/>
        <v>8.8699502562231081E-2</v>
      </c>
      <c r="R201" s="267">
        <f t="shared" si="43"/>
        <v>9.7877770415808155E-2</v>
      </c>
      <c r="S201" s="267">
        <f t="shared" si="43"/>
        <v>0.10760103156916867</v>
      </c>
      <c r="T201" s="267">
        <f t="shared" si="43"/>
        <v>0.1186352330072753</v>
      </c>
      <c r="U201" s="267">
        <f t="shared" si="43"/>
        <v>0.10912794461787378</v>
      </c>
      <c r="V201" s="267">
        <f t="shared" si="43"/>
        <v>0.11017962083626615</v>
      </c>
      <c r="W201" s="267">
        <f t="shared" si="43"/>
        <v>9.6337411122300667E-2</v>
      </c>
      <c r="X201" s="267">
        <f t="shared" si="43"/>
        <v>0.10043394306255998</v>
      </c>
      <c r="Y201" s="267">
        <f t="shared" si="43"/>
        <v>0.10243534846316239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4.3454272056456238E-2</v>
      </c>
      <c r="C202" s="268">
        <f t="shared" si="44"/>
        <v>4.4362940327422072E-2</v>
      </c>
      <c r="D202" s="268">
        <f t="shared" si="44"/>
        <v>4.3917977411130064E-2</v>
      </c>
      <c r="E202" s="268">
        <f t="shared" si="44"/>
        <v>4.5918851662061722E-2</v>
      </c>
      <c r="F202" s="268">
        <f t="shared" si="44"/>
        <v>4.3785504405699609E-2</v>
      </c>
      <c r="G202" s="268">
        <f t="shared" si="44"/>
        <v>4.326768210786152E-2</v>
      </c>
      <c r="H202" s="268">
        <f t="shared" si="44"/>
        <v>4.3509159220096807E-2</v>
      </c>
      <c r="I202" s="268">
        <f t="shared" si="44"/>
        <v>4.315160711116546E-2</v>
      </c>
      <c r="J202" s="268">
        <f t="shared" si="44"/>
        <v>4.37460204770731E-2</v>
      </c>
      <c r="K202" s="268">
        <f t="shared" si="44"/>
        <v>4.4984755092846704E-2</v>
      </c>
      <c r="L202" s="268">
        <f t="shared" si="44"/>
        <v>4.7553597583411968E-2</v>
      </c>
      <c r="M202" s="268">
        <f t="shared" si="44"/>
        <v>5.1284807480724781E-2</v>
      </c>
      <c r="N202" s="268">
        <f t="shared" si="44"/>
        <v>5.1256160675102767E-2</v>
      </c>
      <c r="O202" s="268">
        <f t="shared" si="44"/>
        <v>5.1175893192390458E-2</v>
      </c>
      <c r="P202" s="268">
        <f t="shared" si="44"/>
        <v>4.9194619570300628E-2</v>
      </c>
      <c r="Q202" s="268">
        <f t="shared" si="44"/>
        <v>4.8943565844328983E-2</v>
      </c>
      <c r="R202" s="268">
        <f t="shared" si="44"/>
        <v>4.7112357428493172E-2</v>
      </c>
      <c r="S202" s="268">
        <f t="shared" si="44"/>
        <v>4.4714055017364966E-2</v>
      </c>
      <c r="T202" s="268">
        <f t="shared" si="44"/>
        <v>4.288610562051319E-2</v>
      </c>
      <c r="U202" s="268">
        <f t="shared" si="44"/>
        <v>4.4256697409072156E-2</v>
      </c>
      <c r="V202" s="268">
        <f t="shared" si="44"/>
        <v>4.3980376402149295E-2</v>
      </c>
      <c r="W202" s="268">
        <f t="shared" si="44"/>
        <v>4.6698224873894079E-2</v>
      </c>
      <c r="X202" s="268">
        <f t="shared" si="44"/>
        <v>4.4486699593689741E-2</v>
      </c>
      <c r="Y202" s="268">
        <f t="shared" si="44"/>
        <v>4.5235140989444651E-2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0.27815231637818122</v>
      </c>
      <c r="C203" s="269">
        <f t="shared" si="45"/>
        <v>0.30020807583688713</v>
      </c>
      <c r="D203" s="269">
        <f t="shared" si="45"/>
        <v>0.29219910927244286</v>
      </c>
      <c r="E203" s="269">
        <f t="shared" si="45"/>
        <v>0.30346541608510669</v>
      </c>
      <c r="F203" s="269">
        <f t="shared" si="45"/>
        <v>0.27903288485527161</v>
      </c>
      <c r="G203" s="269">
        <f t="shared" si="45"/>
        <v>0.26424164775407277</v>
      </c>
      <c r="H203" s="269">
        <f t="shared" si="45"/>
        <v>0.23691382244392742</v>
      </c>
      <c r="I203" s="269">
        <f t="shared" si="45"/>
        <v>0.24831083334817258</v>
      </c>
      <c r="J203" s="269">
        <f t="shared" si="45"/>
        <v>0.22784073386818895</v>
      </c>
      <c r="K203" s="269">
        <f t="shared" si="45"/>
        <v>0.20689152938000002</v>
      </c>
      <c r="L203" s="269">
        <f t="shared" si="45"/>
        <v>0.18416139922597977</v>
      </c>
      <c r="M203" s="269">
        <f t="shared" si="45"/>
        <v>0.35121818312864245</v>
      </c>
      <c r="N203" s="269">
        <f t="shared" si="45"/>
        <v>0.35086981526009531</v>
      </c>
      <c r="O203" s="269">
        <f t="shared" si="45"/>
        <v>0.35650194737828128</v>
      </c>
      <c r="P203" s="269">
        <f t="shared" si="45"/>
        <v>0.34705012814227054</v>
      </c>
      <c r="Q203" s="269">
        <f t="shared" si="45"/>
        <v>0.35317881804889301</v>
      </c>
      <c r="R203" s="269">
        <f t="shared" si="45"/>
        <v>0.34112167576706293</v>
      </c>
      <c r="S203" s="269">
        <f t="shared" si="45"/>
        <v>0.33006074446165695</v>
      </c>
      <c r="T203" s="269">
        <f t="shared" si="45"/>
        <v>0.31241832863538432</v>
      </c>
      <c r="U203" s="269">
        <f t="shared" si="45"/>
        <v>0.32918674317224011</v>
      </c>
      <c r="V203" s="269">
        <f t="shared" si="45"/>
        <v>0.32796667040904159</v>
      </c>
      <c r="W203" s="269">
        <f t="shared" si="45"/>
        <v>0.34812056165779925</v>
      </c>
      <c r="X203" s="269">
        <f t="shared" si="45"/>
        <v>0.34990821108915904</v>
      </c>
      <c r="Y203" s="269">
        <f t="shared" si="45"/>
        <v>0.34145429342365224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0.27775461628222631</v>
      </c>
      <c r="C204" s="318">
        <f t="shared" si="46"/>
        <v>0.29984905215321833</v>
      </c>
      <c r="D204" s="318">
        <f t="shared" si="46"/>
        <v>0.29182634233086424</v>
      </c>
      <c r="E204" s="318">
        <f t="shared" si="46"/>
        <v>0.30312046705494711</v>
      </c>
      <c r="F204" s="318">
        <f t="shared" si="46"/>
        <v>0.27864004640279122</v>
      </c>
      <c r="G204" s="318">
        <f t="shared" si="46"/>
        <v>0.26382236600646802</v>
      </c>
      <c r="H204" s="318">
        <f t="shared" si="46"/>
        <v>0.23645069427395676</v>
      </c>
      <c r="I204" s="318">
        <f t="shared" si="46"/>
        <v>0.24786429592246415</v>
      </c>
      <c r="J204" s="318">
        <f t="shared" si="46"/>
        <v>0.22736317684017512</v>
      </c>
      <c r="K204" s="318">
        <f t="shared" si="46"/>
        <v>0.20638525593486348</v>
      </c>
      <c r="L204" s="318">
        <f t="shared" si="46"/>
        <v>0.18362998161202687</v>
      </c>
      <c r="M204" s="318">
        <f t="shared" si="46"/>
        <v>0.35096363936780206</v>
      </c>
      <c r="N204" s="318">
        <f t="shared" si="46"/>
        <v>0.35061406024837605</v>
      </c>
      <c r="O204" s="318">
        <f t="shared" si="46"/>
        <v>0.35625416433595869</v>
      </c>
      <c r="P204" s="318">
        <f t="shared" si="46"/>
        <v>0.34677871496007451</v>
      </c>
      <c r="Q204" s="318">
        <f t="shared" si="46"/>
        <v>0.35289300480053881</v>
      </c>
      <c r="R204" s="318">
        <f t="shared" si="46"/>
        <v>0.34084813444397905</v>
      </c>
      <c r="S204" s="318">
        <f t="shared" si="46"/>
        <v>0.32976432049530974</v>
      </c>
      <c r="T204" s="318">
        <f t="shared" si="46"/>
        <v>0.31215316634626916</v>
      </c>
      <c r="U204" s="318">
        <f t="shared" si="46"/>
        <v>0.32890854761181426</v>
      </c>
      <c r="V204" s="318">
        <f t="shared" si="46"/>
        <v>0.32768952324747386</v>
      </c>
      <c r="W204" s="318">
        <f t="shared" si="46"/>
        <v>0.34779523282981029</v>
      </c>
      <c r="X204" s="318">
        <f t="shared" si="46"/>
        <v>0.34959523418199595</v>
      </c>
      <c r="Y204" s="318">
        <f t="shared" si="46"/>
        <v>0.341135079644241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3.9770009595494317E-4</v>
      </c>
      <c r="C205" s="318">
        <f t="shared" si="47"/>
        <v>3.5902368366885404E-4</v>
      </c>
      <c r="D205" s="318">
        <f t="shared" si="47"/>
        <v>3.7276694157865664E-4</v>
      </c>
      <c r="E205" s="318">
        <f t="shared" si="47"/>
        <v>3.4494903015955285E-4</v>
      </c>
      <c r="F205" s="318">
        <f t="shared" si="47"/>
        <v>3.9283845248037718E-4</v>
      </c>
      <c r="G205" s="318">
        <f t="shared" si="47"/>
        <v>4.1928174760476507E-4</v>
      </c>
      <c r="H205" s="318">
        <f t="shared" si="47"/>
        <v>4.6312816997067766E-4</v>
      </c>
      <c r="I205" s="318">
        <f t="shared" si="47"/>
        <v>4.4653742570842852E-4</v>
      </c>
      <c r="J205" s="318">
        <f t="shared" si="47"/>
        <v>4.7755702801384611E-4</v>
      </c>
      <c r="K205" s="318">
        <f t="shared" si="47"/>
        <v>5.0627344513655447E-4</v>
      </c>
      <c r="L205" s="318">
        <f t="shared" si="47"/>
        <v>5.3141761395286561E-4</v>
      </c>
      <c r="M205" s="318">
        <f t="shared" si="47"/>
        <v>2.5454376084039018E-4</v>
      </c>
      <c r="N205" s="318">
        <f t="shared" si="47"/>
        <v>2.557550117192615E-4</v>
      </c>
      <c r="O205" s="318">
        <f t="shared" si="47"/>
        <v>2.4778304232252586E-4</v>
      </c>
      <c r="P205" s="318">
        <f t="shared" si="47"/>
        <v>2.7141318219606333E-4</v>
      </c>
      <c r="Q205" s="318">
        <f t="shared" si="47"/>
        <v>2.8581324835418579E-4</v>
      </c>
      <c r="R205" s="318">
        <f t="shared" si="47"/>
        <v>2.7354132308386676E-4</v>
      </c>
      <c r="S205" s="318">
        <f t="shared" si="47"/>
        <v>2.964239663472059E-4</v>
      </c>
      <c r="T205" s="318">
        <f t="shared" si="47"/>
        <v>2.651622891151758E-4</v>
      </c>
      <c r="U205" s="318">
        <f t="shared" si="47"/>
        <v>2.7819556042585136E-4</v>
      </c>
      <c r="V205" s="318">
        <f t="shared" si="47"/>
        <v>2.771471615676933E-4</v>
      </c>
      <c r="W205" s="318">
        <f t="shared" si="47"/>
        <v>3.2532882798902722E-4</v>
      </c>
      <c r="X205" s="318">
        <f t="shared" si="47"/>
        <v>3.1297690716308897E-4</v>
      </c>
      <c r="Y205" s="318">
        <f t="shared" si="47"/>
        <v>3.1921377941124816E-4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0.1622170582254682</v>
      </c>
      <c r="C206" s="269">
        <f t="shared" si="48"/>
        <v>0.17325349196317655</v>
      </c>
      <c r="D206" s="269">
        <f t="shared" si="48"/>
        <v>0.16989867422018298</v>
      </c>
      <c r="E206" s="269">
        <f t="shared" si="48"/>
        <v>0.17880252905013297</v>
      </c>
      <c r="F206" s="269">
        <f t="shared" si="48"/>
        <v>0.16504078765813426</v>
      </c>
      <c r="G206" s="269">
        <f t="shared" si="48"/>
        <v>0.15685576961645367</v>
      </c>
      <c r="H206" s="269">
        <f t="shared" si="48"/>
        <v>0.14301395440422912</v>
      </c>
      <c r="I206" s="269">
        <f t="shared" si="48"/>
        <v>0.14789556865494655</v>
      </c>
      <c r="J206" s="269">
        <f t="shared" si="48"/>
        <v>0.13806344504662965</v>
      </c>
      <c r="K206" s="269">
        <f t="shared" si="48"/>
        <v>0.12906543091226061</v>
      </c>
      <c r="L206" s="269">
        <f t="shared" si="48"/>
        <v>0.12149726621825764</v>
      </c>
      <c r="M206" s="269">
        <f t="shared" si="48"/>
        <v>0.19891365296499375</v>
      </c>
      <c r="N206" s="269">
        <f t="shared" si="48"/>
        <v>0.19818115236221157</v>
      </c>
      <c r="O206" s="269">
        <f t="shared" si="48"/>
        <v>0.20008155316993917</v>
      </c>
      <c r="P206" s="269">
        <f t="shared" si="48"/>
        <v>0.19331634185347954</v>
      </c>
      <c r="Q206" s="269">
        <f t="shared" si="48"/>
        <v>0.19307234222634581</v>
      </c>
      <c r="R206" s="269">
        <f t="shared" si="48"/>
        <v>0.18487537795118081</v>
      </c>
      <c r="S206" s="269">
        <f t="shared" si="48"/>
        <v>0.17563757663659293</v>
      </c>
      <c r="T206" s="269">
        <f t="shared" si="48"/>
        <v>0.16812875776530778</v>
      </c>
      <c r="U206" s="269">
        <f t="shared" si="48"/>
        <v>0.17350210355521067</v>
      </c>
      <c r="V206" s="269">
        <f t="shared" si="48"/>
        <v>0.1725790439333274</v>
      </c>
      <c r="W206" s="269">
        <f t="shared" si="48"/>
        <v>0.1829067329469736</v>
      </c>
      <c r="X206" s="269">
        <f t="shared" si="48"/>
        <v>0.17557324088364148</v>
      </c>
      <c r="Y206" s="269">
        <f t="shared" si="48"/>
        <v>0.17670855123121726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0.15495293357391002</v>
      </c>
      <c r="C207" s="318">
        <f t="shared" si="49"/>
        <v>0.16863278796354955</v>
      </c>
      <c r="D207" s="318">
        <f t="shared" si="49"/>
        <v>0.16448421528616583</v>
      </c>
      <c r="E207" s="318">
        <f t="shared" si="49"/>
        <v>0.17515838370243328</v>
      </c>
      <c r="F207" s="318">
        <f t="shared" si="49"/>
        <v>0.15860655257883677</v>
      </c>
      <c r="G207" s="318">
        <f t="shared" si="49"/>
        <v>0.14818117329655614</v>
      </c>
      <c r="H207" s="318">
        <f t="shared" si="49"/>
        <v>0.12831373273167718</v>
      </c>
      <c r="I207" s="318">
        <f t="shared" si="49"/>
        <v>0.13552506615717141</v>
      </c>
      <c r="J207" s="318">
        <f t="shared" si="49"/>
        <v>0.12099624597309395</v>
      </c>
      <c r="K207" s="318">
        <f t="shared" si="49"/>
        <v>0.10397353751447416</v>
      </c>
      <c r="L207" s="318">
        <f t="shared" si="49"/>
        <v>8.4604947767159058E-2</v>
      </c>
      <c r="M207" s="318">
        <f t="shared" si="49"/>
        <v>0.19771346821164631</v>
      </c>
      <c r="N207" s="318">
        <f t="shared" si="49"/>
        <v>0.19694893536566349</v>
      </c>
      <c r="O207" s="318">
        <f t="shared" si="49"/>
        <v>0.19896868939110651</v>
      </c>
      <c r="P207" s="318">
        <f t="shared" si="49"/>
        <v>0.19172300922530633</v>
      </c>
      <c r="Q207" s="318">
        <f t="shared" si="49"/>
        <v>0.19111694712567626</v>
      </c>
      <c r="R207" s="318">
        <f t="shared" si="49"/>
        <v>0.18298905368738647</v>
      </c>
      <c r="S207" s="318">
        <f t="shared" si="49"/>
        <v>0.17290436350355567</v>
      </c>
      <c r="T207" s="318">
        <f t="shared" si="49"/>
        <v>0.16602908096742647</v>
      </c>
      <c r="U207" s="318">
        <f t="shared" si="49"/>
        <v>0.17117570306613031</v>
      </c>
      <c r="V207" s="318">
        <f t="shared" si="49"/>
        <v>0.17013404373881572</v>
      </c>
      <c r="W207" s="318">
        <f t="shared" si="49"/>
        <v>0.17953242617775272</v>
      </c>
      <c r="X207" s="318">
        <f t="shared" si="49"/>
        <v>0.17212533234304314</v>
      </c>
      <c r="Y207" s="318">
        <f t="shared" si="49"/>
        <v>0.17329458198105344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7.2641246515581627E-3</v>
      </c>
      <c r="C208" s="318">
        <f t="shared" si="50"/>
        <v>4.6207039996270039E-3</v>
      </c>
      <c r="D208" s="318">
        <f t="shared" si="50"/>
        <v>5.4144589340171636E-3</v>
      </c>
      <c r="E208" s="318">
        <f t="shared" si="50"/>
        <v>3.6441453476997103E-3</v>
      </c>
      <c r="F208" s="318">
        <f t="shared" si="50"/>
        <v>6.4342350792974913E-3</v>
      </c>
      <c r="G208" s="318">
        <f t="shared" si="50"/>
        <v>8.6745963198975058E-3</v>
      </c>
      <c r="H208" s="318">
        <f t="shared" si="50"/>
        <v>1.4700221672551963E-2</v>
      </c>
      <c r="I208" s="318">
        <f t="shared" si="50"/>
        <v>1.2370502497775103E-2</v>
      </c>
      <c r="J208" s="318">
        <f t="shared" si="50"/>
        <v>1.70671990735357E-2</v>
      </c>
      <c r="K208" s="318">
        <f t="shared" si="50"/>
        <v>2.5091893397786485E-2</v>
      </c>
      <c r="L208" s="318">
        <f t="shared" si="50"/>
        <v>3.6892318451098569E-2</v>
      </c>
      <c r="M208" s="318">
        <f t="shared" si="50"/>
        <v>1.2001847533474165E-3</v>
      </c>
      <c r="N208" s="318">
        <f t="shared" si="50"/>
        <v>1.2322169965481009E-3</v>
      </c>
      <c r="O208" s="318">
        <f t="shared" si="50"/>
        <v>1.1128637788326513E-3</v>
      </c>
      <c r="P208" s="318">
        <f t="shared" si="50"/>
        <v>1.5933326281732426E-3</v>
      </c>
      <c r="Q208" s="318">
        <f t="shared" si="50"/>
        <v>1.9553951006695503E-3</v>
      </c>
      <c r="R208" s="318">
        <f t="shared" si="50"/>
        <v>1.8863242637943381E-3</v>
      </c>
      <c r="S208" s="318">
        <f t="shared" si="50"/>
        <v>2.7332131330372526E-3</v>
      </c>
      <c r="T208" s="318">
        <f t="shared" si="50"/>
        <v>2.0996767978813226E-3</v>
      </c>
      <c r="U208" s="318">
        <f t="shared" si="50"/>
        <v>2.3264004890803732E-3</v>
      </c>
      <c r="V208" s="318">
        <f t="shared" si="50"/>
        <v>2.4450001945116894E-3</v>
      </c>
      <c r="W208" s="318">
        <f t="shared" si="50"/>
        <v>3.3743067692208577E-3</v>
      </c>
      <c r="X208" s="318">
        <f t="shared" si="50"/>
        <v>3.4479085405983568E-3</v>
      </c>
      <c r="Y208" s="318">
        <f t="shared" si="50"/>
        <v>3.4139692501638399E-3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0.12157763461215403</v>
      </c>
      <c r="C209" s="269">
        <f t="shared" si="51"/>
        <v>0.12595157588760633</v>
      </c>
      <c r="D209" s="269">
        <f t="shared" si="51"/>
        <v>0.12412423899289719</v>
      </c>
      <c r="E209" s="269">
        <f t="shared" si="51"/>
        <v>0.1295541826196176</v>
      </c>
      <c r="F209" s="269">
        <f t="shared" si="51"/>
        <v>0.12236583536425279</v>
      </c>
      <c r="G209" s="269">
        <f t="shared" si="51"/>
        <v>0.11962282993485403</v>
      </c>
      <c r="H209" s="269">
        <f t="shared" si="51"/>
        <v>0.11704649771533558</v>
      </c>
      <c r="I209" s="269">
        <f t="shared" si="51"/>
        <v>0.11758678964057394</v>
      </c>
      <c r="J209" s="269">
        <f t="shared" si="51"/>
        <v>0.11651689664260177</v>
      </c>
      <c r="K209" s="269">
        <f t="shared" si="51"/>
        <v>0.11673290222575522</v>
      </c>
      <c r="L209" s="269">
        <f t="shared" si="51"/>
        <v>0.11951426706876013</v>
      </c>
      <c r="M209" s="269">
        <f t="shared" si="51"/>
        <v>0.14602459943922425</v>
      </c>
      <c r="N209" s="269">
        <f t="shared" si="51"/>
        <v>0.14593230951240027</v>
      </c>
      <c r="O209" s="269">
        <f t="shared" si="51"/>
        <v>0.14638984580594597</v>
      </c>
      <c r="P209" s="269">
        <f t="shared" si="51"/>
        <v>0.14114228458521211</v>
      </c>
      <c r="Q209" s="269">
        <f t="shared" si="51"/>
        <v>0.14133971660411318</v>
      </c>
      <c r="R209" s="269">
        <f t="shared" si="51"/>
        <v>0.13616267513726193</v>
      </c>
      <c r="S209" s="269">
        <f t="shared" si="51"/>
        <v>0.1299785513759098</v>
      </c>
      <c r="T209" s="269">
        <f t="shared" si="51"/>
        <v>0.12418266969190293</v>
      </c>
      <c r="U209" s="269">
        <f t="shared" si="51"/>
        <v>0.12890996899901547</v>
      </c>
      <c r="V209" s="269">
        <f t="shared" si="51"/>
        <v>0.12820561162603203</v>
      </c>
      <c r="W209" s="269">
        <f t="shared" si="51"/>
        <v>0.13612192075824717</v>
      </c>
      <c r="X209" s="269">
        <f t="shared" si="51"/>
        <v>0.1317112940440347</v>
      </c>
      <c r="Y209" s="269">
        <f t="shared" si="51"/>
        <v>0.13233665335542272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5.5376319890449062E-2</v>
      </c>
      <c r="C210" s="318">
        <f t="shared" si="52"/>
        <v>6.6532359255311729E-2</v>
      </c>
      <c r="D210" s="318">
        <f t="shared" si="52"/>
        <v>6.1959552960442324E-2</v>
      </c>
      <c r="E210" s="318">
        <f t="shared" si="52"/>
        <v>7.5057359525406056E-2</v>
      </c>
      <c r="F210" s="318">
        <f t="shared" si="52"/>
        <v>5.7921310601972954E-2</v>
      </c>
      <c r="G210" s="318">
        <f t="shared" si="52"/>
        <v>4.8886112483332293E-2</v>
      </c>
      <c r="H210" s="318">
        <f t="shared" si="52"/>
        <v>3.1766683998321409E-2</v>
      </c>
      <c r="I210" s="318">
        <f t="shared" si="52"/>
        <v>3.739539088259046E-2</v>
      </c>
      <c r="J210" s="318">
        <f t="shared" si="52"/>
        <v>2.9764824134598179E-2</v>
      </c>
      <c r="K210" s="318">
        <f t="shared" si="52"/>
        <v>2.0814213763324565E-2</v>
      </c>
      <c r="L210" s="318">
        <f t="shared" si="52"/>
        <v>1.0981168128798719E-2</v>
      </c>
      <c r="M210" s="318">
        <f t="shared" si="52"/>
        <v>9.943003902690041E-2</v>
      </c>
      <c r="N210" s="318">
        <f t="shared" si="52"/>
        <v>9.9363144632572495E-2</v>
      </c>
      <c r="O210" s="318">
        <f t="shared" si="52"/>
        <v>9.9425629559698483E-2</v>
      </c>
      <c r="P210" s="318">
        <f t="shared" si="52"/>
        <v>9.2597420125955607E-2</v>
      </c>
      <c r="Q210" s="318">
        <f t="shared" si="52"/>
        <v>9.0354324572515965E-2</v>
      </c>
      <c r="R210" s="318">
        <f t="shared" si="52"/>
        <v>8.7261369807111897E-2</v>
      </c>
      <c r="S210" s="318">
        <f t="shared" si="52"/>
        <v>7.8336170708619951E-2</v>
      </c>
      <c r="T210" s="318">
        <f t="shared" si="52"/>
        <v>7.767916962849461E-2</v>
      </c>
      <c r="U210" s="318">
        <f t="shared" si="52"/>
        <v>7.9549033552130374E-2</v>
      </c>
      <c r="V210" s="318">
        <f t="shared" si="52"/>
        <v>7.8781148483290875E-2</v>
      </c>
      <c r="W210" s="318">
        <f t="shared" si="52"/>
        <v>7.9573808755898118E-2</v>
      </c>
      <c r="X210" s="318">
        <f t="shared" si="52"/>
        <v>7.4673821876762428E-2</v>
      </c>
      <c r="Y210" s="318">
        <f t="shared" si="52"/>
        <v>7.659357853485764E-2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3.1237672018111642E-2</v>
      </c>
      <c r="C211" s="318">
        <f t="shared" si="53"/>
        <v>3.3722522676586243E-2</v>
      </c>
      <c r="D211" s="318">
        <f t="shared" si="53"/>
        <v>3.2820248642470705E-2</v>
      </c>
      <c r="E211" s="318">
        <f t="shared" si="53"/>
        <v>3.4090442342884539E-2</v>
      </c>
      <c r="F211" s="318">
        <f t="shared" si="53"/>
        <v>3.1337251913745333E-2</v>
      </c>
      <c r="G211" s="318">
        <f t="shared" si="53"/>
        <v>2.9670781536096515E-2</v>
      </c>
      <c r="H211" s="318">
        <f t="shared" si="53"/>
        <v>2.6592426563595145E-2</v>
      </c>
      <c r="I211" s="318">
        <f t="shared" si="53"/>
        <v>2.7876057235926358E-2</v>
      </c>
      <c r="J211" s="318">
        <f t="shared" si="53"/>
        <v>2.5570398944918582E-2</v>
      </c>
      <c r="K211" s="318">
        <f t="shared" si="53"/>
        <v>2.3211117138433098E-2</v>
      </c>
      <c r="L211" s="318">
        <f t="shared" si="53"/>
        <v>2.0651945285618027E-2</v>
      </c>
      <c r="M211" s="318">
        <f t="shared" si="53"/>
        <v>3.9471124561668583E-2</v>
      </c>
      <c r="N211" s="318">
        <f t="shared" si="53"/>
        <v>3.9431809147137654E-2</v>
      </c>
      <c r="O211" s="318">
        <f t="shared" si="53"/>
        <v>4.0066123435030167E-2</v>
      </c>
      <c r="P211" s="318">
        <f t="shared" si="53"/>
        <v>3.9000467051744966E-2</v>
      </c>
      <c r="Q211" s="318">
        <f t="shared" si="53"/>
        <v>3.9688110638795279E-2</v>
      </c>
      <c r="R211" s="318">
        <f t="shared" si="53"/>
        <v>3.8333484333263133E-2</v>
      </c>
      <c r="S211" s="318">
        <f t="shared" si="53"/>
        <v>3.7086943233523163E-2</v>
      </c>
      <c r="T211" s="318">
        <f t="shared" si="53"/>
        <v>3.5106304839347409E-2</v>
      </c>
      <c r="U211" s="318">
        <f t="shared" si="53"/>
        <v>3.6990698738960139E-2</v>
      </c>
      <c r="V211" s="318">
        <f t="shared" si="53"/>
        <v>3.6853601167783627E-2</v>
      </c>
      <c r="W211" s="318">
        <f t="shared" si="53"/>
        <v>3.911478973066343E-2</v>
      </c>
      <c r="X211" s="318">
        <f t="shared" si="53"/>
        <v>3.9317226876891091E-2</v>
      </c>
      <c r="Y211" s="318">
        <f t="shared" si="53"/>
        <v>3.8365755624278658E-2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3.4963642703593319E-2</v>
      </c>
      <c r="C212" s="318">
        <f t="shared" si="54"/>
        <v>2.5696693955708345E-2</v>
      </c>
      <c r="D212" s="318">
        <f t="shared" si="54"/>
        <v>2.9344437389984167E-2</v>
      </c>
      <c r="E212" s="318">
        <f t="shared" si="54"/>
        <v>2.0406380751326999E-2</v>
      </c>
      <c r="F212" s="318">
        <f t="shared" si="54"/>
        <v>3.3107272848534493E-2</v>
      </c>
      <c r="G212" s="318">
        <f t="shared" si="54"/>
        <v>4.106593591542522E-2</v>
      </c>
      <c r="H212" s="318">
        <f t="shared" si="54"/>
        <v>5.8687387153419021E-2</v>
      </c>
      <c r="I212" s="318">
        <f t="shared" si="54"/>
        <v>5.2315341522057121E-2</v>
      </c>
      <c r="J212" s="318">
        <f t="shared" si="54"/>
        <v>6.1181673563085001E-2</v>
      </c>
      <c r="K212" s="318">
        <f t="shared" si="54"/>
        <v>7.2707571323997564E-2</v>
      </c>
      <c r="L212" s="318">
        <f t="shared" si="54"/>
        <v>8.7881153654343389E-2</v>
      </c>
      <c r="M212" s="318">
        <f t="shared" si="54"/>
        <v>7.1234358506552711E-3</v>
      </c>
      <c r="N212" s="318">
        <f t="shared" si="54"/>
        <v>7.1373557326901392E-3</v>
      </c>
      <c r="O212" s="318">
        <f t="shared" si="54"/>
        <v>6.8980928112173396E-3</v>
      </c>
      <c r="P212" s="318">
        <f t="shared" si="54"/>
        <v>9.5443974075115484E-3</v>
      </c>
      <c r="Q212" s="318">
        <f t="shared" si="54"/>
        <v>1.1297281392801936E-2</v>
      </c>
      <c r="R212" s="318">
        <f t="shared" si="54"/>
        <v>1.05678209968869E-2</v>
      </c>
      <c r="S212" s="318">
        <f t="shared" si="54"/>
        <v>1.4555437433766694E-2</v>
      </c>
      <c r="T212" s="318">
        <f t="shared" si="54"/>
        <v>1.1397195224060923E-2</v>
      </c>
      <c r="U212" s="318">
        <f t="shared" si="54"/>
        <v>1.2370236707924944E-2</v>
      </c>
      <c r="V212" s="318">
        <f t="shared" si="54"/>
        <v>1.2570861974957505E-2</v>
      </c>
      <c r="W212" s="318">
        <f t="shared" si="54"/>
        <v>1.7433322271685626E-2</v>
      </c>
      <c r="X212" s="318">
        <f t="shared" si="54"/>
        <v>1.772024529038117E-2</v>
      </c>
      <c r="Y212" s="318">
        <f t="shared" si="54"/>
        <v>1.7377319196286434E-2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0.12416364637675503</v>
      </c>
      <c r="C213" s="319">
        <f t="shared" si="55"/>
        <v>0.11208870742890123</v>
      </c>
      <c r="D213" s="319">
        <f t="shared" si="55"/>
        <v>0.11637941048010335</v>
      </c>
      <c r="E213" s="319">
        <f t="shared" si="55"/>
        <v>0.1076945412746084</v>
      </c>
      <c r="F213" s="319">
        <f t="shared" si="55"/>
        <v>0.1226458207907782</v>
      </c>
      <c r="G213" s="319">
        <f t="shared" si="55"/>
        <v>0.13090152899466218</v>
      </c>
      <c r="H213" s="319">
        <f t="shared" si="55"/>
        <v>0.14459056688250768</v>
      </c>
      <c r="I213" s="319">
        <f t="shared" si="55"/>
        <v>0.13941086658910246</v>
      </c>
      <c r="J213" s="319">
        <f t="shared" si="55"/>
        <v>0.14909531718534727</v>
      </c>
      <c r="K213" s="319">
        <f t="shared" si="55"/>
        <v>0.15806070365896607</v>
      </c>
      <c r="L213" s="319">
        <f t="shared" si="55"/>
        <v>0.16591081915327957</v>
      </c>
      <c r="M213" s="319">
        <f t="shared" si="55"/>
        <v>7.9469635109105347E-2</v>
      </c>
      <c r="N213" s="319">
        <f t="shared" si="55"/>
        <v>7.9847792739257781E-2</v>
      </c>
      <c r="O213" s="319">
        <f t="shared" si="55"/>
        <v>7.7358910289466412E-2</v>
      </c>
      <c r="P213" s="319">
        <f t="shared" si="55"/>
        <v>8.4736339565781083E-2</v>
      </c>
      <c r="Q213" s="319">
        <f t="shared" si="55"/>
        <v>8.2901547150441485E-2</v>
      </c>
      <c r="R213" s="319">
        <f t="shared" si="55"/>
        <v>9.1479865892295412E-2</v>
      </c>
      <c r="S213" s="319">
        <f t="shared" si="55"/>
        <v>0.10056755375611212</v>
      </c>
      <c r="T213" s="319">
        <f t="shared" si="55"/>
        <v>0.11088049063134298</v>
      </c>
      <c r="U213" s="319">
        <f t="shared" si="55"/>
        <v>0.101994658198023</v>
      </c>
      <c r="V213" s="319">
        <f t="shared" si="55"/>
        <v>0.10297759026739839</v>
      </c>
      <c r="W213" s="319">
        <f t="shared" si="55"/>
        <v>9.0040194136416687E-2</v>
      </c>
      <c r="X213" s="319">
        <f t="shared" si="55"/>
        <v>9.3868951074037907E-2</v>
      </c>
      <c r="Y213" s="319">
        <f t="shared" si="55"/>
        <v>9.5739532073844322E-2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252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48</v>
      </c>
      <c r="B217" s="320">
        <f t="shared" ref="B217:Y217" si="56">SUM(B218:B227)</f>
        <v>1904.6894889323908</v>
      </c>
      <c r="C217" s="320">
        <f t="shared" si="56"/>
        <v>1916.7840220445783</v>
      </c>
      <c r="D217" s="320">
        <f t="shared" si="56"/>
        <v>1969.781356951632</v>
      </c>
      <c r="E217" s="320">
        <f t="shared" si="56"/>
        <v>1742.6134874455349</v>
      </c>
      <c r="F217" s="320">
        <f t="shared" si="56"/>
        <v>1896.7062513017083</v>
      </c>
      <c r="G217" s="320">
        <f t="shared" si="56"/>
        <v>1831.8426266235749</v>
      </c>
      <c r="H217" s="320">
        <f t="shared" si="56"/>
        <v>1847.0359418418329</v>
      </c>
      <c r="I217" s="320">
        <f t="shared" si="56"/>
        <v>1911.540137561218</v>
      </c>
      <c r="J217" s="320">
        <f t="shared" si="56"/>
        <v>1731.8070373372962</v>
      </c>
      <c r="K217" s="320">
        <f t="shared" si="56"/>
        <v>1604.9203570803541</v>
      </c>
      <c r="L217" s="320">
        <f t="shared" si="56"/>
        <v>1632.3786852773965</v>
      </c>
      <c r="M217" s="320">
        <f t="shared" si="56"/>
        <v>1541.4284850917204</v>
      </c>
      <c r="N217" s="320">
        <f t="shared" si="56"/>
        <v>1599.9394930612159</v>
      </c>
      <c r="O217" s="320">
        <f t="shared" si="56"/>
        <v>1222.5834060359816</v>
      </c>
      <c r="P217" s="320">
        <f t="shared" si="56"/>
        <v>1405.729371775617</v>
      </c>
      <c r="Q217" s="320">
        <f t="shared" si="56"/>
        <v>1178.9409427099054</v>
      </c>
      <c r="R217" s="320">
        <f t="shared" si="56"/>
        <v>1216.1232810546016</v>
      </c>
      <c r="S217" s="320">
        <f t="shared" si="56"/>
        <v>1365.8239065675791</v>
      </c>
      <c r="T217" s="320">
        <f t="shared" si="56"/>
        <v>1354.4250066928439</v>
      </c>
      <c r="U217" s="320">
        <f t="shared" si="56"/>
        <v>1433.2063750792918</v>
      </c>
      <c r="V217" s="320">
        <f t="shared" si="56"/>
        <v>1639.8827764977293</v>
      </c>
      <c r="W217" s="320">
        <f t="shared" si="56"/>
        <v>1335.1146028253511</v>
      </c>
      <c r="X217" s="320">
        <f t="shared" si="56"/>
        <v>1128.0686658723969</v>
      </c>
      <c r="Y217" s="320">
        <f t="shared" si="56"/>
        <v>1304.5920879721571</v>
      </c>
      <c r="DA217" s="95"/>
    </row>
    <row r="218" spans="1:105" ht="12" customHeight="1" x14ac:dyDescent="0.25">
      <c r="A218" s="55" t="s">
        <v>91</v>
      </c>
      <c r="B218" s="273">
        <f>IF(B$6=0,0,B$6/CHI!B$10*1000)</f>
        <v>1.2381447850817089</v>
      </c>
      <c r="C218" s="273">
        <f>IF(C$6=0,0,C$6/CHI!C$10*1000)</f>
        <v>1.612923071928414</v>
      </c>
      <c r="D218" s="273">
        <f>IF(D$6=0,0,D$6/CHI!D$10*1000)</f>
        <v>1.9159297291091824</v>
      </c>
      <c r="E218" s="273">
        <f>IF(E$6=0,0,E$6/CHI!E$10*1000)</f>
        <v>1.8352042859616409</v>
      </c>
      <c r="F218" s="273">
        <f>IF(F$6=0,0,F$6/CHI!F$10*1000)</f>
        <v>2.15492829583747</v>
      </c>
      <c r="G218" s="273">
        <f>IF(G$6=0,0,G$6/CHI!G$10*1000)</f>
        <v>2.2747447642734455</v>
      </c>
      <c r="H218" s="273">
        <f>IF(H$6=0,0,H$6/CHI!H$10*1000)</f>
        <v>2.5133040018099999</v>
      </c>
      <c r="I218" s="273">
        <f>IF(I$6=0,0,I$6/CHI!I$10*1000)</f>
        <v>2.3494687557809373</v>
      </c>
      <c r="J218" s="273">
        <f>IF(J$6=0,0,J$6/CHI!J$10*1000)</f>
        <v>2.7365632817992851</v>
      </c>
      <c r="K218" s="273">
        <f>IF(K$6=0,0,K$6/CHI!K$10*1000)</f>
        <v>2.6649467593666518</v>
      </c>
      <c r="L218" s="273">
        <f>IF(L$6=0,0,L$6/CHI!L$10*1000)</f>
        <v>2.8014692434409936</v>
      </c>
      <c r="M218" s="273">
        <f>IF(M$6=0,0,M$6/CHI!M$10*1000)</f>
        <v>1.8427615592559619</v>
      </c>
      <c r="N218" s="273">
        <f>IF(N$6=0,0,N$6/CHI!N$10*1000)</f>
        <v>1.6835590055552629</v>
      </c>
      <c r="O218" s="273">
        <f>IF(O$6=0,0,O$6/CHI!O$10*1000)</f>
        <v>1.3423604606065018</v>
      </c>
      <c r="P218" s="273">
        <f>IF(P$6=0,0,P$6/CHI!P$10*1000)</f>
        <v>1.3442270791515554</v>
      </c>
      <c r="Q218" s="273">
        <f>IF(Q$6=0,0,Q$6/CHI!Q$10*1000)</f>
        <v>1.1922106305640294</v>
      </c>
      <c r="R218" s="273">
        <f>IF(R$6=0,0,R$6/CHI!R$10*1000)</f>
        <v>1.3491164411172545</v>
      </c>
      <c r="S218" s="273">
        <f>IF(S$6=0,0,S$6/CHI!S$10*1000)</f>
        <v>1.8559854792640285</v>
      </c>
      <c r="T218" s="273">
        <f>IF(T$6=0,0,T$6/CHI!T$10*1000)</f>
        <v>2.0533787115779107</v>
      </c>
      <c r="U218" s="273">
        <f>IF(U$6=0,0,U$6/CHI!U$10*1000)</f>
        <v>2.1284668881690498</v>
      </c>
      <c r="V218" s="273">
        <f>IF(V$6=0,0,V$6/CHI!V$10*1000)</f>
        <v>1.6407088508905106</v>
      </c>
      <c r="W218" s="273">
        <f>IF(W$6=0,0,W$6/CHI!W$10*1000)</f>
        <v>2.0262793174300557</v>
      </c>
      <c r="X218" s="273">
        <f>IF(X$6=0,0,X$6/CHI!X$10*1000)</f>
        <v>1.9510416190323292</v>
      </c>
      <c r="Y218" s="273">
        <f>IF(Y$6=0,0,Y$6/CHI!Y$10*1000)</f>
        <v>2.2055938134252728</v>
      </c>
      <c r="DA218" s="76"/>
    </row>
    <row r="219" spans="1:105" ht="12" customHeight="1" x14ac:dyDescent="0.25">
      <c r="A219" s="173" t="s">
        <v>92</v>
      </c>
      <c r="B219" s="274">
        <f>IF(B$7=0,0,B$7/CHI!B$10*1000)</f>
        <v>9.7965722430814122</v>
      </c>
      <c r="C219" s="274">
        <f>IF(C$7=0,0,C$7/CHI!C$10*1000)</f>
        <v>12.761930258129494</v>
      </c>
      <c r="D219" s="274">
        <f>IF(D$7=0,0,D$7/CHI!D$10*1000)</f>
        <v>15.159409650662839</v>
      </c>
      <c r="E219" s="274">
        <f>IF(E$7=0,0,E$7/CHI!E$10*1000)</f>
        <v>14.520685775088403</v>
      </c>
      <c r="F219" s="274">
        <f>IF(F$7=0,0,F$7/CHI!F$10*1000)</f>
        <v>17.050437867360479</v>
      </c>
      <c r="G219" s="274">
        <f>IF(G$7=0,0,G$7/CHI!G$10*1000)</f>
        <v>17.998461638963636</v>
      </c>
      <c r="H219" s="274">
        <f>IF(H$7=0,0,H$7/CHI!H$10*1000)</f>
        <v>19.8860137515601</v>
      </c>
      <c r="I219" s="274">
        <f>IF(I$7=0,0,I$7/CHI!I$10*1000)</f>
        <v>18.589700232312989</v>
      </c>
      <c r="J219" s="274">
        <f>IF(J$7=0,0,J$7/CHI!J$10*1000)</f>
        <v>21.652508019198631</v>
      </c>
      <c r="K219" s="274">
        <f>IF(K$7=0,0,K$7/CHI!K$10*1000)</f>
        <v>21.085856651553236</v>
      </c>
      <c r="L219" s="274">
        <f>IF(L$7=0,0,L$7/CHI!L$10*1000)</f>
        <v>22.166063420708241</v>
      </c>
      <c r="M219" s="274">
        <f>IF(M$7=0,0,M$7/CHI!M$10*1000)</f>
        <v>14.580481184058799</v>
      </c>
      <c r="N219" s="274">
        <f>IF(N$7=0,0,N$7/CHI!N$10*1000)</f>
        <v>13.320822913552879</v>
      </c>
      <c r="O219" s="274">
        <f>IF(O$7=0,0,O$7/CHI!O$10*1000)</f>
        <v>10.621157870256505</v>
      </c>
      <c r="P219" s="274">
        <f>IF(P$7=0,0,P$7/CHI!P$10*1000)</f>
        <v>10.635927115055036</v>
      </c>
      <c r="Q219" s="274">
        <f>IF(Q$7=0,0,Q$7/CHI!Q$10*1000)</f>
        <v>9.4331274597416304</v>
      </c>
      <c r="R219" s="274">
        <f>IF(R$7=0,0,R$7/CHI!R$10*1000)</f>
        <v>10.674613210814329</v>
      </c>
      <c r="S219" s="274">
        <f>IF(S$7=0,0,S$7/CHI!S$10*1000)</f>
        <v>14.68511279843595</v>
      </c>
      <c r="T219" s="274">
        <f>IF(T$7=0,0,T$7/CHI!T$10*1000)</f>
        <v>16.246947152510046</v>
      </c>
      <c r="U219" s="274">
        <f>IF(U$7=0,0,U$7/CHI!U$10*1000)</f>
        <v>16.84106728727911</v>
      </c>
      <c r="V219" s="274">
        <f>IF(V$7=0,0,V$7/CHI!V$10*1000)</f>
        <v>12.981779660406399</v>
      </c>
      <c r="W219" s="274">
        <f>IF(W$7=0,0,W$7/CHI!W$10*1000)</f>
        <v>16.032528632388697</v>
      </c>
      <c r="X219" s="274">
        <f>IF(X$7=0,0,X$7/CHI!X$10*1000)</f>
        <v>15.437225436318728</v>
      </c>
      <c r="Y219" s="274">
        <f>IF(Y$7=0,0,Y$7/CHI!Y$10*1000)</f>
        <v>17.451318611892532</v>
      </c>
      <c r="DA219" s="77"/>
    </row>
    <row r="220" spans="1:105" ht="12" customHeight="1" x14ac:dyDescent="0.25">
      <c r="A220" s="173" t="s">
        <v>93</v>
      </c>
      <c r="B220" s="274">
        <f>IF(B$8=0,0,B$8/CHI!B$10*1000)</f>
        <v>10.811806489033309</v>
      </c>
      <c r="C220" s="274">
        <f>IF(C$8=0,0,C$8/CHI!C$10*1000)</f>
        <v>14.084469236153462</v>
      </c>
      <c r="D220" s="274">
        <f>IF(D$8=0,0,D$8/CHI!D$10*1000)</f>
        <v>16.730403202681561</v>
      </c>
      <c r="E220" s="274">
        <f>IF(E$8=0,0,E$8/CHI!E$10*1000)</f>
        <v>16.025487363622332</v>
      </c>
      <c r="F220" s="274">
        <f>IF(F$8=0,0,F$8/CHI!F$10*1000)</f>
        <v>18.817401658562488</v>
      </c>
      <c r="G220" s="274">
        <f>IF(G$8=0,0,G$8/CHI!G$10*1000)</f>
        <v>19.863670630121941</v>
      </c>
      <c r="H220" s="274">
        <f>IF(H$8=0,0,H$8/CHI!H$10*1000)</f>
        <v>21.946832747746466</v>
      </c>
      <c r="I220" s="274">
        <f>IF(I$8=0,0,I$8/CHI!I$10*1000)</f>
        <v>20.516180212201128</v>
      </c>
      <c r="J220" s="274">
        <f>IF(J$8=0,0,J$8/CHI!J$10*1000)</f>
        <v>23.896391604843895</v>
      </c>
      <c r="K220" s="274">
        <f>IF(K$8=0,0,K$8/CHI!K$10*1000)</f>
        <v>23.271017261480612</v>
      </c>
      <c r="L220" s="274">
        <f>IF(L$8=0,0,L$8/CHI!L$10*1000)</f>
        <v>24.463167563285992</v>
      </c>
      <c r="M220" s="274">
        <f>IF(M$8=0,0,M$8/CHI!M$10*1000)</f>
        <v>16.091479465214515</v>
      </c>
      <c r="N220" s="274">
        <f>IF(N$8=0,0,N$8/CHI!N$10*1000)</f>
        <v>14.701280819699637</v>
      </c>
      <c r="O220" s="274">
        <f>IF(O$8=0,0,O$8/CHI!O$10*1000)</f>
        <v>11.721845226404078</v>
      </c>
      <c r="P220" s="274">
        <f>IF(P$8=0,0,P$8/CHI!P$10*1000)</f>
        <v>11.738145031355099</v>
      </c>
      <c r="Q220" s="274">
        <f>IF(Q$8=0,0,Q$8/CHI!Q$10*1000)</f>
        <v>10.410697349079431</v>
      </c>
      <c r="R220" s="274">
        <f>IF(R$8=0,0,R$8/CHI!R$10*1000)</f>
        <v>11.780840228285948</v>
      </c>
      <c r="S220" s="274">
        <f>IF(S$8=0,0,S$8/CHI!S$10*1000)</f>
        <v>16.206954218956039</v>
      </c>
      <c r="T220" s="274">
        <f>IF(T$8=0,0,T$8/CHI!T$10*1000)</f>
        <v>17.930643932580008</v>
      </c>
      <c r="U220" s="274">
        <f>IF(U$8=0,0,U$8/CHI!U$10*1000)</f>
        <v>18.586333674764855</v>
      </c>
      <c r="V220" s="274">
        <f>IF(V$8=0,0,V$8/CHI!V$10*1000)</f>
        <v>14.327101979032088</v>
      </c>
      <c r="W220" s="274">
        <f>IF(W$8=0,0,W$8/CHI!W$10*1000)</f>
        <v>17.694004882747635</v>
      </c>
      <c r="X220" s="274">
        <f>IF(X$8=0,0,X$8/CHI!X$10*1000)</f>
        <v>17.037009476751717</v>
      </c>
      <c r="Y220" s="274">
        <f>IF(Y$8=0,0,Y$8/CHI!Y$10*1000)</f>
        <v>19.259826307461598</v>
      </c>
      <c r="DA220" s="77"/>
    </row>
    <row r="221" spans="1:105" ht="12" customHeight="1" x14ac:dyDescent="0.25">
      <c r="A221" s="173" t="s">
        <v>94</v>
      </c>
      <c r="B221" s="274">
        <f>IF(B$9=0,0,B$9/CHI!B$10*1000)</f>
        <v>17.591145925110691</v>
      </c>
      <c r="C221" s="274">
        <f>IF(C$9=0,0,C$9/CHI!C$10*1000)</f>
        <v>22.915870151969433</v>
      </c>
      <c r="D221" s="274">
        <f>IF(D$9=0,0,D$9/CHI!D$10*1000)</f>
        <v>27.220887131381229</v>
      </c>
      <c r="E221" s="274">
        <f>IF(E$9=0,0,E$9/CHI!E$10*1000)</f>
        <v>26.073967104428203</v>
      </c>
      <c r="F221" s="274">
        <f>IF(F$9=0,0,F$9/CHI!F$10*1000)</f>
        <v>30.616498625179275</v>
      </c>
      <c r="G221" s="274">
        <f>IF(G$9=0,0,G$9/CHI!G$10*1000)</f>
        <v>32.31881083121872</v>
      </c>
      <c r="H221" s="274">
        <f>IF(H$9=0,0,H$9/CHI!H$10*1000)</f>
        <v>35.708180483178886</v>
      </c>
      <c r="I221" s="274">
        <f>IF(I$9=0,0,I$9/CHI!I$10*1000)</f>
        <v>33.380464245708758</v>
      </c>
      <c r="J221" s="274">
        <f>IF(J$9=0,0,J$9/CHI!J$10*1000)</f>
        <v>38.880173468770998</v>
      </c>
      <c r="K221" s="274">
        <f>IF(K$9=0,0,K$9/CHI!K$10*1000)</f>
        <v>37.862669932883421</v>
      </c>
      <c r="L221" s="274">
        <f>IF(L$9=0,0,L$9/CHI!L$10*1000)</f>
        <v>39.802335607162256</v>
      </c>
      <c r="M221" s="274">
        <f>IF(M$9=0,0,M$9/CHI!M$10*1000)</f>
        <v>26.18133830924862</v>
      </c>
      <c r="N221" s="274">
        <f>IF(N$9=0,0,N$9/CHI!N$10*1000)</f>
        <v>23.91944181092072</v>
      </c>
      <c r="O221" s="274">
        <f>IF(O$9=0,0,O$9/CHI!O$10*1000)</f>
        <v>19.071807296809347</v>
      </c>
      <c r="P221" s="274">
        <f>IF(P$9=0,0,P$9/CHI!P$10*1000)</f>
        <v>19.098327587172957</v>
      </c>
      <c r="Q221" s="274">
        <f>IF(Q$9=0,0,Q$9/CHI!Q$10*1000)</f>
        <v>16.938528860609832</v>
      </c>
      <c r="R221" s="274">
        <f>IF(R$9=0,0,R$9/CHI!R$10*1000)</f>
        <v>19.16779400245461</v>
      </c>
      <c r="S221" s="274">
        <f>IF(S$9=0,0,S$9/CHI!S$10*1000)</f>
        <v>26.369219330407663</v>
      </c>
      <c r="T221" s="274">
        <f>IF(T$9=0,0,T$9/CHI!T$10*1000)</f>
        <v>29.173716184169091</v>
      </c>
      <c r="U221" s="274">
        <f>IF(U$9=0,0,U$9/CHI!U$10*1000)</f>
        <v>30.240543818207101</v>
      </c>
      <c r="V221" s="274">
        <f>IF(V$9=0,0,V$9/CHI!V$10*1000)</f>
        <v>23.310641182186938</v>
      </c>
      <c r="W221" s="274">
        <f>IF(W$9=0,0,W$9/CHI!W$10*1000)</f>
        <v>28.788697079230126</v>
      </c>
      <c r="X221" s="274">
        <f>IF(X$9=0,0,X$9/CHI!X$10*1000)</f>
        <v>27.719745089502567</v>
      </c>
      <c r="Y221" s="274">
        <f>IF(Y$9=0,0,Y$9/CHI!Y$10*1000)</f>
        <v>31.336337309634498</v>
      </c>
      <c r="DA221" s="77"/>
    </row>
    <row r="222" spans="1:105" ht="12" customHeight="1" x14ac:dyDescent="0.25">
      <c r="A222" s="56" t="s">
        <v>95</v>
      </c>
      <c r="B222" s="275">
        <f>IF(B$10=0,0,B$10/CHI!B$10*1000)</f>
        <v>3.8929145354886847</v>
      </c>
      <c r="C222" s="275">
        <f>IF(C$10=0,0,C$10/CHI!C$10*1000)</f>
        <v>5.7350542713068453</v>
      </c>
      <c r="D222" s="275">
        <f>IF(D$10=0,0,D$10/CHI!D$10*1000)</f>
        <v>6.4954788078782872</v>
      </c>
      <c r="E222" s="275">
        <f>IF(E$10=0,0,E$10/CHI!E$10*1000)</f>
        <v>7.029867809612548</v>
      </c>
      <c r="F222" s="275">
        <f>IF(F$10=0,0,F$10/CHI!F$10*1000)</f>
        <v>6.9115561829456986</v>
      </c>
      <c r="G222" s="275">
        <f>IF(G$10=0,0,G$10/CHI!G$10*1000)</f>
        <v>6.7548700854291095</v>
      </c>
      <c r="H222" s="275">
        <f>IF(H$10=0,0,H$10/CHI!H$10*1000)</f>
        <v>6.7944009075377974</v>
      </c>
      <c r="I222" s="275">
        <f>IF(I$10=0,0,I$10/CHI!I$10*1000)</f>
        <v>6.5333426790478839</v>
      </c>
      <c r="J222" s="275">
        <f>IF(J$10=0,0,J$10/CHI!J$10*1000)</f>
        <v>7.2134904288959305</v>
      </c>
      <c r="K222" s="275">
        <f>IF(K$10=0,0,K$10/CHI!K$10*1000)</f>
        <v>6.8138944558905798</v>
      </c>
      <c r="L222" s="275">
        <f>IF(L$10=0,0,L$10/CHI!L$10*1000)</f>
        <v>7.2137310314787486</v>
      </c>
      <c r="M222" s="275">
        <f>IF(M$10=0,0,M$10/CHI!M$10*1000)</f>
        <v>10.683709497251439</v>
      </c>
      <c r="N222" s="275">
        <f>IF(N$10=0,0,N$10/CHI!N$10*1000)</f>
        <v>9.7090539669242659</v>
      </c>
      <c r="O222" s="275">
        <f>IF(O$10=0,0,O$10/CHI!O$10*1000)</f>
        <v>7.9779195973015815</v>
      </c>
      <c r="P222" s="275">
        <f>IF(P$10=0,0,P$10/CHI!P$10*1000)</f>
        <v>7.0110967901184322</v>
      </c>
      <c r="Q222" s="275">
        <f>IF(Q$10=0,0,Q$10/CHI!Q$10*1000)</f>
        <v>5.8747974090856845</v>
      </c>
      <c r="R222" s="275">
        <f>IF(R$10=0,0,R$10/CHI!R$10*1000)</f>
        <v>6.6863326793876015</v>
      </c>
      <c r="S222" s="275">
        <f>IF(S$10=0,0,S$10/CHI!S$10*1000)</f>
        <v>8.0562321069983227</v>
      </c>
      <c r="T222" s="275">
        <f>IF(T$10=0,0,T$10/CHI!T$10*1000)</f>
        <v>9.5565373110148411</v>
      </c>
      <c r="U222" s="275">
        <f>IF(U$10=0,0,U$10/CHI!U$10*1000)</f>
        <v>9.7436653354086786</v>
      </c>
      <c r="V222" s="275">
        <f>IF(V$10=0,0,V$10/CHI!V$10*1000)</f>
        <v>7.4921537485033411</v>
      </c>
      <c r="W222" s="275">
        <f>IF(W$10=0,0,W$10/CHI!W$10*1000)</f>
        <v>8.3695823800438802</v>
      </c>
      <c r="X222" s="275">
        <f>IF(X$10=0,0,X$10/CHI!X$10*1000)</f>
        <v>7.9801504601143183</v>
      </c>
      <c r="Y222" s="275">
        <f>IF(Y$10=0,0,Y$10/CHI!Y$10*1000)</f>
        <v>8.993867939342568</v>
      </c>
      <c r="DA222" s="78"/>
    </row>
    <row r="223" spans="1:105" ht="12" customHeight="1" x14ac:dyDescent="0.25">
      <c r="A223" s="134" t="s">
        <v>997</v>
      </c>
      <c r="B223" s="321">
        <f>IF(B$16=0,0,B$16/CHI!B$10*1000)</f>
        <v>1713.4526615173158</v>
      </c>
      <c r="C223" s="321">
        <f>IF(C$16=0,0,C$16/CHI!C$10*1000)</f>
        <v>1660.6969467189076</v>
      </c>
      <c r="D223" s="321">
        <f>IF(D$16=0,0,D$16/CHI!D$10*1000)</f>
        <v>1679.1731916792164</v>
      </c>
      <c r="E223" s="321">
        <f>IF(E$16=0,0,E$16/CHI!E$10*1000)</f>
        <v>1450.5317448185594</v>
      </c>
      <c r="F223" s="321">
        <f>IF(F$16=0,0,F$16/CHI!F$10*1000)</f>
        <v>1599.8714352541679</v>
      </c>
      <c r="G223" s="321">
        <f>IF(G$16=0,0,G$16/CHI!G$10*1000)</f>
        <v>1546.0573003573684</v>
      </c>
      <c r="H223" s="321">
        <f>IF(H$16=0,0,H$16/CHI!H$10*1000)</f>
        <v>1572.7706088997777</v>
      </c>
      <c r="I223" s="321">
        <f>IF(I$16=0,0,I$16/CHI!I$10*1000)</f>
        <v>1638.8189946578113</v>
      </c>
      <c r="J223" s="321">
        <f>IF(J$16=0,0,J$16/CHI!J$10*1000)</f>
        <v>1449.5179788116718</v>
      </c>
      <c r="K223" s="321">
        <f>IF(K$16=0,0,K$16/CHI!K$10*1000)</f>
        <v>1349.415130017971</v>
      </c>
      <c r="L223" s="321">
        <f>IF(L$16=0,0,L$16/CHI!L$10*1000)</f>
        <v>1376.270209571474</v>
      </c>
      <c r="M223" s="321">
        <f>IF(M$16=0,0,M$16/CHI!M$10*1000)</f>
        <v>1159.5297559710457</v>
      </c>
      <c r="N223" s="321">
        <f>IF(N$16=0,0,N$16/CHI!N$10*1000)</f>
        <v>1250.425615665461</v>
      </c>
      <c r="O223" s="321">
        <f>IF(O$16=0,0,O$16/CHI!O$10*1000)</f>
        <v>935.63953718842276</v>
      </c>
      <c r="P223" s="321">
        <f>IF(P$16=0,0,P$16/CHI!P$10*1000)</f>
        <v>1140.7126630353534</v>
      </c>
      <c r="Q223" s="321">
        <f>IF(Q$16=0,0,Q$16/CHI!Q$10*1000)</f>
        <v>949.70594453736135</v>
      </c>
      <c r="R223" s="321">
        <f>IF(R$16=0,0,R$16/CHI!R$10*1000)</f>
        <v>958.42199266386433</v>
      </c>
      <c r="S223" s="321">
        <f>IF(S$16=0,0,S$16/CHI!S$10*1000)</f>
        <v>1048.9409707293653</v>
      </c>
      <c r="T223" s="321">
        <f>IF(T$16=0,0,T$16/CHI!T$10*1000)</f>
        <v>989.48724045292511</v>
      </c>
      <c r="U223" s="321">
        <f>IF(U$16=0,0,U$16/CHI!U$10*1000)</f>
        <v>1056.7422723551722</v>
      </c>
      <c r="V223" s="321">
        <f>IF(V$16=0,0,V$16/CHI!V$10*1000)</f>
        <v>1331.5683043508386</v>
      </c>
      <c r="W223" s="321">
        <f>IF(W$16=0,0,W$16/CHI!W$10*1000)</f>
        <v>1001.0706270628857</v>
      </c>
      <c r="X223" s="321">
        <f>IF(X$16=0,0,X$16/CHI!X$10*1000)</f>
        <v>803.42871280851739</v>
      </c>
      <c r="Y223" s="321">
        <f>IF(Y$16=0,0,Y$16/CHI!Y$10*1000)</f>
        <v>948.0082920808502</v>
      </c>
      <c r="DA223" s="140"/>
    </row>
    <row r="224" spans="1:105" ht="12" customHeight="1" x14ac:dyDescent="0.25">
      <c r="A224" s="174" t="s">
        <v>998</v>
      </c>
      <c r="B224" s="276">
        <f>IF(B$25=0,0,B$25/CHI!B$10*1000)</f>
        <v>57.184646538473203</v>
      </c>
      <c r="C224" s="276">
        <f>IF(C$25=0,0,C$25/CHI!C$10*1000)</f>
        <v>89.083168265472679</v>
      </c>
      <c r="D224" s="276">
        <f>IF(D$25=0,0,D$25/CHI!D$10*1000)</f>
        <v>99.190275406083188</v>
      </c>
      <c r="E224" s="276">
        <f>IF(E$25=0,0,E$25/CHI!E$10*1000)</f>
        <v>106.64663735558476</v>
      </c>
      <c r="F224" s="276">
        <f>IF(F$25=0,0,F$25/CHI!F$10*1000)</f>
        <v>101.07989553569199</v>
      </c>
      <c r="G224" s="276">
        <f>IF(G$25=0,0,G$25/CHI!G$10*1000)</f>
        <v>94.654386824338587</v>
      </c>
      <c r="H224" s="276">
        <f>IF(H$25=0,0,H$25/CHI!H$10*1000)</f>
        <v>84.856836436343031</v>
      </c>
      <c r="I224" s="276">
        <f>IF(I$25=0,0,I$25/CHI!I$10*1000)</f>
        <v>86.243862899989495</v>
      </c>
      <c r="J224" s="276">
        <f>IF(J$25=0,0,J$25/CHI!J$10*1000)</f>
        <v>86.159426967043757</v>
      </c>
      <c r="K224" s="276">
        <f>IF(K$25=0,0,K$25/CHI!K$10*1000)</f>
        <v>71.843002645040045</v>
      </c>
      <c r="L224" s="276">
        <f>IF(L$25=0,0,L$25/CHI!L$10*1000)</f>
        <v>64.017089136076578</v>
      </c>
      <c r="M224" s="276">
        <f>IF(M$25=0,0,M$25/CHI!M$10*1000)</f>
        <v>168.02396579280077</v>
      </c>
      <c r="N224" s="276">
        <f>IF(N$25=0,0,N$25/CHI!N$10*1000)</f>
        <v>152.62860534784363</v>
      </c>
      <c r="O224" s="276">
        <f>IF(O$25=0,0,O$25/CHI!O$10*1000)</f>
        <v>127.63210690769766</v>
      </c>
      <c r="P224" s="276">
        <f>IF(P$25=0,0,P$25/CHI!P$10*1000)</f>
        <v>113.57861127094165</v>
      </c>
      <c r="Q224" s="276">
        <f>IF(Q$25=0,0,Q$25/CHI!Q$10*1000)</f>
        <v>97.345549766068714</v>
      </c>
      <c r="R224" s="276">
        <f>IF(R$25=0,0,R$25/CHI!R$10*1000)</f>
        <v>111.17056973572795</v>
      </c>
      <c r="S224" s="276">
        <f>IF(S$25=0,0,S$25/CHI!S$10*1000)</f>
        <v>136.54234047932394</v>
      </c>
      <c r="T224" s="276">
        <f>IF(T$25=0,0,T$25/CHI!T$10*1000)</f>
        <v>159.85545410475265</v>
      </c>
      <c r="U224" s="276">
        <f>IF(U$25=0,0,U$25/CHI!U$10*1000)</f>
        <v>166.41569448278267</v>
      </c>
      <c r="V224" s="276">
        <f>IF(V$25=0,0,V$25/CHI!V$10*1000)</f>
        <v>128.28800773264319</v>
      </c>
      <c r="W224" s="276">
        <f>IF(W$25=0,0,W$25/CHI!W$10*1000)</f>
        <v>143.25269669469483</v>
      </c>
      <c r="X224" s="276">
        <f>IF(X$25=0,0,X$25/CHI!X$10*1000)</f>
        <v>144.119305659481</v>
      </c>
      <c r="Y224" s="276">
        <f>IF(Y$25=0,0,Y$25/CHI!Y$10*1000)</f>
        <v>155.87364969190747</v>
      </c>
      <c r="DA224" s="79"/>
    </row>
    <row r="225" spans="1:105" ht="12" customHeight="1" x14ac:dyDescent="0.25">
      <c r="A225" s="174" t="s">
        <v>1010</v>
      </c>
      <c r="B225" s="276">
        <f>IF(B$36=0,0,B$36/CHI!B$10*1000)</f>
        <v>32.618299461664442</v>
      </c>
      <c r="C225" s="276">
        <f>IF(C$36=0,0,C$36/CHI!C$10*1000)</f>
        <v>50.271472885051068</v>
      </c>
      <c r="D225" s="276">
        <f>IF(D$36=0,0,D$36/CHI!D$10*1000)</f>
        <v>56.400276494348901</v>
      </c>
      <c r="E225" s="276">
        <f>IF(E$36=0,0,E$36/CHI!E$10*1000)</f>
        <v>61.440140640539923</v>
      </c>
      <c r="F225" s="276">
        <f>IF(F$36=0,0,F$36/CHI!F$10*1000)</f>
        <v>58.473511758978454</v>
      </c>
      <c r="G225" s="276">
        <f>IF(G$36=0,0,G$36/CHI!G$10*1000)</f>
        <v>54.963739476926946</v>
      </c>
      <c r="H225" s="276">
        <f>IF(H$36=0,0,H$36/CHI!H$10*1000)</f>
        <v>50.126951935544952</v>
      </c>
      <c r="I225" s="276">
        <f>IF(I$36=0,0,I$36/CHI!I$10*1000)</f>
        <v>50.259252889184374</v>
      </c>
      <c r="J225" s="276">
        <f>IF(J$36=0,0,J$36/CHI!J$10*1000)</f>
        <v>51.098484272788895</v>
      </c>
      <c r="K225" s="276">
        <f>IF(K$36=0,0,K$36/CHI!K$10*1000)</f>
        <v>43.8795718664988</v>
      </c>
      <c r="L225" s="276">
        <f>IF(L$36=0,0,L$36/CHI!L$10*1000)</f>
        <v>41.368090710617977</v>
      </c>
      <c r="M225" s="276">
        <f>IF(M$36=0,0,M$36/CHI!M$10*1000)</f>
        <v>93.008006941257179</v>
      </c>
      <c r="N225" s="276">
        <f>IF(N$36=0,0,N$36/CHI!N$10*1000)</f>
        <v>84.258863311203427</v>
      </c>
      <c r="O225" s="276">
        <f>IF(O$36=0,0,O$36/CHI!O$10*1000)</f>
        <v>70.008968321626739</v>
      </c>
      <c r="P225" s="276">
        <f>IF(P$36=0,0,P$36/CHI!P$10*1000)</f>
        <v>61.838554402405293</v>
      </c>
      <c r="Q225" s="276">
        <f>IF(Q$36=0,0,Q$36/CHI!Q$10*1000)</f>
        <v>52.016335889438984</v>
      </c>
      <c r="R225" s="276">
        <f>IF(R$36=0,0,R$36/CHI!R$10*1000)</f>
        <v>58.891772235731516</v>
      </c>
      <c r="S225" s="276">
        <f>IF(S$36=0,0,S$36/CHI!S$10*1000)</f>
        <v>71.027700297166746</v>
      </c>
      <c r="T225" s="276">
        <f>IF(T$36=0,0,T$36/CHI!T$10*1000)</f>
        <v>84.090775376257881</v>
      </c>
      <c r="U225" s="276">
        <f>IF(U$36=0,0,U$36/CHI!U$10*1000)</f>
        <v>85.737438668182818</v>
      </c>
      <c r="V225" s="276">
        <f>IF(V$36=0,0,V$36/CHI!V$10*1000)</f>
        <v>65.986972280007592</v>
      </c>
      <c r="W225" s="276">
        <f>IF(W$36=0,0,W$36/CHI!W$10*1000)</f>
        <v>73.579276423073082</v>
      </c>
      <c r="X225" s="276">
        <f>IF(X$36=0,0,X$36/CHI!X$10*1000)</f>
        <v>70.690592579205372</v>
      </c>
      <c r="Y225" s="276">
        <f>IF(Y$36=0,0,Y$36/CHI!Y$10*1000)</f>
        <v>78.858866132307341</v>
      </c>
      <c r="DA225" s="79"/>
    </row>
    <row r="226" spans="1:105" ht="12" customHeight="1" x14ac:dyDescent="0.25">
      <c r="A226" s="174" t="s">
        <v>1021</v>
      </c>
      <c r="B226" s="276">
        <f>IF(B$44=0,0,B$44/CHI!B$10*1000)</f>
        <v>5.1608653605821972</v>
      </c>
      <c r="C226" s="276">
        <f>IF(C$44=0,0,C$44/CHI!C$10*1000)</f>
        <v>7.723849871470656</v>
      </c>
      <c r="D226" s="276">
        <f>IF(D$44=0,0,D$44/CHI!D$10*1000)</f>
        <v>8.7053989631752771</v>
      </c>
      <c r="E226" s="276">
        <f>IF(E$44=0,0,E$44/CHI!E$10*1000)</f>
        <v>9.4040144272332498</v>
      </c>
      <c r="F226" s="276">
        <f>IF(F$44=0,0,F$44/CHI!F$10*1000)</f>
        <v>9.1515406554591703</v>
      </c>
      <c r="G226" s="276">
        <f>IF(G$44=0,0,G$44/CHI!G$10*1000)</f>
        <v>8.8408240374784608</v>
      </c>
      <c r="H226" s="276">
        <f>IF(H$44=0,0,H$44/CHI!H$10*1000)</f>
        <v>8.6340269312537892</v>
      </c>
      <c r="I226" s="276">
        <f>IF(I$44=0,0,I$44/CHI!I$10*1000)</f>
        <v>8.4183585850212204</v>
      </c>
      <c r="J226" s="276">
        <f>IF(J$44=0,0,J$44/CHI!J$10*1000)</f>
        <v>9.0683952982005405</v>
      </c>
      <c r="K226" s="276">
        <f>IF(K$44=0,0,K$44/CHI!K$10*1000)</f>
        <v>8.3276886582628702</v>
      </c>
      <c r="L226" s="276">
        <f>IF(L$44=0,0,L$44/CHI!L$10*1000)</f>
        <v>8.5156062056929542</v>
      </c>
      <c r="M226" s="276">
        <f>IF(M$44=0,0,M$44/CHI!M$10*1000)</f>
        <v>14.434032622584233</v>
      </c>
      <c r="N226" s="276">
        <f>IF(N$44=0,0,N$44/CHI!N$10*1000)</f>
        <v>13.116144311368998</v>
      </c>
      <c r="O226" s="276">
        <f>IF(O$44=0,0,O$44/CHI!O$10*1000)</f>
        <v>10.832182958933505</v>
      </c>
      <c r="P226" s="276">
        <f>IF(P$44=0,0,P$44/CHI!P$10*1000)</f>
        <v>9.5504618331461284</v>
      </c>
      <c r="Q226" s="276">
        <f>IF(Q$44=0,0,Q$44/CHI!Q$10*1000)</f>
        <v>8.0586394265240102</v>
      </c>
      <c r="R226" s="276">
        <f>IF(R$44=0,0,R$44/CHI!R$10*1000)</f>
        <v>9.1800308914854121</v>
      </c>
      <c r="S226" s="276">
        <f>IF(S$44=0,0,S$44/CHI!S$10*1000)</f>
        <v>11.12918709843224</v>
      </c>
      <c r="T226" s="276">
        <f>IF(T$44=0,0,T$44/CHI!T$10*1000)</f>
        <v>13.147116699654147</v>
      </c>
      <c r="U226" s="276">
        <f>IF(U$44=0,0,U$44/CHI!U$10*1000)</f>
        <v>13.489827632531716</v>
      </c>
      <c r="V226" s="276">
        <f>IF(V$44=0,0,V$44/CHI!V$10*1000)</f>
        <v>10.381356137608147</v>
      </c>
      <c r="W226" s="276">
        <f>IF(W$44=0,0,W$44/CHI!W$10*1000)</f>
        <v>11.596476347794894</v>
      </c>
      <c r="X226" s="276">
        <f>IF(X$44=0,0,X$44/CHI!X$10*1000)</f>
        <v>11.243444026235476</v>
      </c>
      <c r="Y226" s="276">
        <f>IF(Y$44=0,0,Y$44/CHI!Y$10*1000)</f>
        <v>12.510082799514663</v>
      </c>
      <c r="DA226" s="79"/>
    </row>
    <row r="227" spans="1:105" ht="12" customHeight="1" x14ac:dyDescent="0.25">
      <c r="A227" s="41" t="s">
        <v>1038</v>
      </c>
      <c r="B227" s="277">
        <f>IF(B$58=0,0,B$58/CHI!B$10*1000)</f>
        <v>52.942432076559143</v>
      </c>
      <c r="C227" s="277">
        <f>IF(C$58=0,0,C$58/CHI!C$10*1000)</f>
        <v>51.898337314188545</v>
      </c>
      <c r="D227" s="277">
        <f>IF(D$58=0,0,D$58/CHI!D$10*1000)</f>
        <v>58.790105887095287</v>
      </c>
      <c r="E227" s="277">
        <f>IF(E$58=0,0,E$58/CHI!E$10*1000)</f>
        <v>49.105737864904398</v>
      </c>
      <c r="F227" s="277">
        <f>IF(F$58=0,0,F$58/CHI!F$10*1000)</f>
        <v>52.579045467525184</v>
      </c>
      <c r="G227" s="277">
        <f>IF(G$58=0,0,G$58/CHI!G$10*1000)</f>
        <v>48.115817977455499</v>
      </c>
      <c r="H227" s="277">
        <f>IF(H$58=0,0,H$58/CHI!H$10*1000)</f>
        <v>43.79878574708016</v>
      </c>
      <c r="I227" s="277">
        <f>IF(I$58=0,0,I$58/CHI!I$10*1000)</f>
        <v>46.430512404159941</v>
      </c>
      <c r="J227" s="277">
        <f>IF(J$58=0,0,J$58/CHI!J$10*1000)</f>
        <v>41.583625184082081</v>
      </c>
      <c r="K227" s="277">
        <f>IF(K$58=0,0,K$58/CHI!K$10*1000)</f>
        <v>39.75657883140682</v>
      </c>
      <c r="L227" s="277">
        <f>IF(L$58=0,0,L$58/CHI!L$10*1000)</f>
        <v>45.760922787458995</v>
      </c>
      <c r="M227" s="277">
        <f>IF(M$58=0,0,M$58/CHI!M$10*1000)</f>
        <v>37.052953749003208</v>
      </c>
      <c r="N227" s="277">
        <f>IF(N$58=0,0,N$58/CHI!N$10*1000)</f>
        <v>36.176105908686139</v>
      </c>
      <c r="O227" s="277">
        <f>IF(O$58=0,0,O$58/CHI!O$10*1000)</f>
        <v>27.735520207922939</v>
      </c>
      <c r="P227" s="277">
        <f>IF(P$58=0,0,P$58/CHI!P$10*1000)</f>
        <v>30.221357630917744</v>
      </c>
      <c r="Q227" s="277">
        <f>IF(Q$58=0,0,Q$58/CHI!Q$10*1000)</f>
        <v>27.965111381431665</v>
      </c>
      <c r="R227" s="277">
        <f>IF(R$58=0,0,R$58/CHI!R$10*1000)</f>
        <v>28.800218965732984</v>
      </c>
      <c r="S227" s="277">
        <f>IF(S$58=0,0,S$58/CHI!S$10*1000)</f>
        <v>31.010204029228902</v>
      </c>
      <c r="T227" s="277">
        <f>IF(T$58=0,0,T$58/CHI!T$10*1000)</f>
        <v>32.883196767402396</v>
      </c>
      <c r="U227" s="277">
        <f>IF(U$58=0,0,U$58/CHI!U$10*1000)</f>
        <v>33.281064936793648</v>
      </c>
      <c r="V227" s="277">
        <f>IF(V$58=0,0,V$58/CHI!V$10*1000)</f>
        <v>43.905750575612466</v>
      </c>
      <c r="W227" s="277">
        <f>IF(W$58=0,0,W$58/CHI!W$10*1000)</f>
        <v>32.704434005062495</v>
      </c>
      <c r="X227" s="277">
        <f>IF(X$58=0,0,X$58/CHI!X$10*1000)</f>
        <v>28.461438717237993</v>
      </c>
      <c r="Y227" s="277">
        <f>IF(Y$58=0,0,Y$58/CHI!Y$10*1000)</f>
        <v>30.094253285820759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0">
        <f t="shared" ref="B229:Y229" si="57">SUM(B230:B238)</f>
        <v>252.47506885995801</v>
      </c>
      <c r="C229" s="320">
        <f t="shared" si="57"/>
        <v>341.39979876419011</v>
      </c>
      <c r="D229" s="320">
        <f t="shared" si="57"/>
        <v>389.28408766451702</v>
      </c>
      <c r="E229" s="320">
        <f t="shared" si="57"/>
        <v>438.47254754088249</v>
      </c>
      <c r="F229" s="320">
        <f t="shared" si="57"/>
        <v>438.60425579582926</v>
      </c>
      <c r="G229" s="320">
        <f t="shared" si="57"/>
        <v>418.99711071539917</v>
      </c>
      <c r="H229" s="320">
        <f t="shared" si="57"/>
        <v>390.75253903637918</v>
      </c>
      <c r="I229" s="320">
        <f t="shared" si="57"/>
        <v>415.45512029265416</v>
      </c>
      <c r="J229" s="320">
        <f t="shared" si="57"/>
        <v>463.61951869860684</v>
      </c>
      <c r="K229" s="320">
        <f t="shared" si="57"/>
        <v>405.6085015027723</v>
      </c>
      <c r="L229" s="320">
        <f t="shared" si="57"/>
        <v>401.84730759909212</v>
      </c>
      <c r="M229" s="320">
        <f t="shared" si="57"/>
        <v>672.92929292781901</v>
      </c>
      <c r="N229" s="320">
        <f t="shared" si="57"/>
        <v>660.15660617029869</v>
      </c>
      <c r="O229" s="320">
        <f t="shared" si="57"/>
        <v>626.05615139233441</v>
      </c>
      <c r="P229" s="320">
        <f t="shared" si="57"/>
        <v>426.4664556941957</v>
      </c>
      <c r="Q229" s="320">
        <f t="shared" si="57"/>
        <v>382.78935009469512</v>
      </c>
      <c r="R229" s="320">
        <f t="shared" si="57"/>
        <v>388.00707690556663</v>
      </c>
      <c r="S229" s="320">
        <f t="shared" si="57"/>
        <v>463.48532391494609</v>
      </c>
      <c r="T229" s="320">
        <f t="shared" si="57"/>
        <v>556.26037655336222</v>
      </c>
      <c r="U229" s="320">
        <f t="shared" si="57"/>
        <v>564.04718884535509</v>
      </c>
      <c r="V229" s="320">
        <f t="shared" si="57"/>
        <v>452.65970448642702</v>
      </c>
      <c r="W229" s="320">
        <f t="shared" si="57"/>
        <v>526.48865328761622</v>
      </c>
      <c r="X229" s="320">
        <f t="shared" si="57"/>
        <v>491.15230096781613</v>
      </c>
      <c r="Y229" s="320">
        <f t="shared" si="57"/>
        <v>548.17506703789093</v>
      </c>
      <c r="DA229" s="95"/>
    </row>
    <row r="230" spans="1:105" ht="12" customHeight="1" x14ac:dyDescent="0.25">
      <c r="A230" s="55" t="s">
        <v>91</v>
      </c>
      <c r="B230" s="273">
        <f>IF(B$62=0,0,B$62/CHI!B$11*1000)</f>
        <v>2.3812349375604622</v>
      </c>
      <c r="C230" s="273">
        <f>IF(C$62=0,0,C$62/CHI!C$11*1000)</f>
        <v>2.8626514088736856</v>
      </c>
      <c r="D230" s="273">
        <f>IF(D$62=0,0,D$62/CHI!D$11*1000)</f>
        <v>3.4065027332510103</v>
      </c>
      <c r="E230" s="273">
        <f>IF(E$62=0,0,E$62/CHI!E$11*1000)</f>
        <v>3.5243160904512312</v>
      </c>
      <c r="F230" s="273">
        <f>IF(F$62=0,0,F$62/CHI!F$11*1000)</f>
        <v>4.0807909711401242</v>
      </c>
      <c r="G230" s="273">
        <f>IF(G$62=0,0,G$62/CHI!G$11*1000)</f>
        <v>4.2060922668419121</v>
      </c>
      <c r="H230" s="273">
        <f>IF(H$62=0,0,H$62/CHI!H$11*1000)</f>
        <v>4.4254642926768915</v>
      </c>
      <c r="I230" s="273">
        <f>IF(I$62=0,0,I$62/CHI!I$11*1000)</f>
        <v>4.4969815097497223</v>
      </c>
      <c r="J230" s="273">
        <f>IF(J$62=0,0,J$62/CHI!J$11*1000)</f>
        <v>5.4549362576869491</v>
      </c>
      <c r="K230" s="273">
        <f>IF(K$62=0,0,K$62/CHI!K$11*1000)</f>
        <v>5.1471201185488713</v>
      </c>
      <c r="L230" s="273">
        <f>IF(L$62=0,0,L$62/CHI!L$11*1000)</f>
        <v>5.4579844168829768</v>
      </c>
      <c r="M230" s="273">
        <f>IF(M$62=0,0,M$62/CHI!M$11*1000)</f>
        <v>3.884874446113447</v>
      </c>
      <c r="N230" s="273">
        <f>IF(N$62=0,0,N$62/CHI!N$11*1000)</f>
        <v>3.8310062266439404</v>
      </c>
      <c r="O230" s="273">
        <f>IF(O$62=0,0,O$62/CHI!O$11*1000)</f>
        <v>3.5067795563036492</v>
      </c>
      <c r="P230" s="273">
        <f>IF(P$62=0,0,P$62/CHI!P$11*1000)</f>
        <v>2.6307482906711952</v>
      </c>
      <c r="Q230" s="273">
        <f>IF(Q$62=0,0,Q$62/CHI!Q$11*1000)</f>
        <v>2.4394892891491087</v>
      </c>
      <c r="R230" s="273">
        <f>IF(R$62=0,0,R$62/CHI!R$11*1000)</f>
        <v>2.4606247805882568</v>
      </c>
      <c r="S230" s="273">
        <f>IF(S$62=0,0,S$62/CHI!S$11*1000)</f>
        <v>3.2238659434880179</v>
      </c>
      <c r="T230" s="273">
        <f>IF(T$62=0,0,T$62/CHI!T$11*1000)</f>
        <v>3.6934830002612569</v>
      </c>
      <c r="U230" s="273">
        <f>IF(U$62=0,0,U$62/CHI!U$11*1000)</f>
        <v>3.7552148023093892</v>
      </c>
      <c r="V230" s="273">
        <f>IF(V$62=0,0,V$62/CHI!V$11*1000)</f>
        <v>3.0150556143104335</v>
      </c>
      <c r="W230" s="273">
        <f>IF(W$62=0,0,W$62/CHI!W$11*1000)</f>
        <v>3.7863564574854127</v>
      </c>
      <c r="X230" s="273">
        <f>IF(X$62=0,0,X$62/CHI!X$11*1000)</f>
        <v>3.4627623803100018</v>
      </c>
      <c r="Y230" s="273">
        <f>IF(Y$62=0,0,Y$62/CHI!Y$11*1000)</f>
        <v>3.9592592995054043</v>
      </c>
      <c r="DA230" s="76"/>
    </row>
    <row r="231" spans="1:105" ht="12" customHeight="1" x14ac:dyDescent="0.25">
      <c r="A231" s="173" t="s">
        <v>92</v>
      </c>
      <c r="B231" s="274">
        <f>IF(B$63=0,0,B$63/CHI!B$11*1000)</f>
        <v>18.897648935285257</v>
      </c>
      <c r="C231" s="274">
        <f>IF(C$63=0,0,C$63/CHI!C$11*1000)</f>
        <v>22.718204111525669</v>
      </c>
      <c r="D231" s="274">
        <f>IF(D$63=0,0,D$63/CHI!D$11*1000)</f>
        <v>27.034246698907559</v>
      </c>
      <c r="E231" s="274">
        <f>IF(E$63=0,0,E$63/CHI!E$11*1000)</f>
        <v>27.969221836866041</v>
      </c>
      <c r="F231" s="274">
        <f>IF(F$63=0,0,F$63/CHI!F$11*1000)</f>
        <v>32.385445860244829</v>
      </c>
      <c r="G231" s="274">
        <f>IF(G$63=0,0,G$63/CHI!G$11*1000)</f>
        <v>33.379845807918485</v>
      </c>
      <c r="H231" s="274">
        <f>IF(H$63=0,0,H$63/CHI!H$11*1000)</f>
        <v>35.120797725371389</v>
      </c>
      <c r="I231" s="274">
        <f>IF(I$63=0,0,I$63/CHI!I$11*1000)</f>
        <v>35.68836341985746</v>
      </c>
      <c r="J231" s="274">
        <f>IF(J$63=0,0,J$63/CHI!J$11*1000)</f>
        <v>43.290760074155529</v>
      </c>
      <c r="K231" s="274">
        <f>IF(K$63=0,0,K$63/CHI!K$11*1000)</f>
        <v>40.847909416166388</v>
      </c>
      <c r="L231" s="274">
        <f>IF(L$63=0,0,L$63/CHI!L$11*1000)</f>
        <v>43.314950481190472</v>
      </c>
      <c r="M231" s="274">
        <f>IF(M$63=0,0,M$63/CHI!M$11*1000)</f>
        <v>30.830638456667838</v>
      </c>
      <c r="N231" s="274">
        <f>IF(N$63=0,0,N$63/CHI!N$11*1000)</f>
        <v>30.403136455816771</v>
      </c>
      <c r="O231" s="274">
        <f>IF(O$63=0,0,O$63/CHI!O$11*1000)</f>
        <v>27.830050661172567</v>
      </c>
      <c r="P231" s="274">
        <f>IF(P$63=0,0,P$63/CHI!P$11*1000)</f>
        <v>20.877804558477646</v>
      </c>
      <c r="Q231" s="274">
        <f>IF(Q$63=0,0,Q$63/CHI!Q$11*1000)</f>
        <v>19.35995959094981</v>
      </c>
      <c r="R231" s="274">
        <f>IF(R$63=0,0,R$63/CHI!R$11*1000)</f>
        <v>19.527692346333009</v>
      </c>
      <c r="S231" s="274">
        <f>IF(S$63=0,0,S$63/CHI!S$11*1000)</f>
        <v>25.584828213915721</v>
      </c>
      <c r="T231" s="274">
        <f>IF(T$63=0,0,T$63/CHI!T$11*1000)</f>
        <v>29.311742401566001</v>
      </c>
      <c r="U231" s="274">
        <f>IF(U$63=0,0,U$63/CHI!U$11*1000)</f>
        <v>29.801650350104349</v>
      </c>
      <c r="V231" s="274">
        <f>IF(V$63=0,0,V$63/CHI!V$11*1000)</f>
        <v>23.927694668368968</v>
      </c>
      <c r="W231" s="274">
        <f>IF(W$63=0,0,W$63/CHI!W$11*1000)</f>
        <v>30.0487927288329</v>
      </c>
      <c r="X231" s="274">
        <f>IF(X$63=0,0,X$63/CHI!X$11*1000)</f>
        <v>27.480727238300755</v>
      </c>
      <c r="Y231" s="274">
        <f>IF(Y$63=0,0,Y$63/CHI!Y$11*1000)</f>
        <v>31.42096191586586</v>
      </c>
      <c r="DA231" s="77"/>
    </row>
    <row r="232" spans="1:105" ht="12" customHeight="1" x14ac:dyDescent="0.25">
      <c r="A232" s="173" t="s">
        <v>93</v>
      </c>
      <c r="B232" s="274">
        <f>IF(B$64=0,0,B$64/CHI!B$11*1000)</f>
        <v>21.153689076148339</v>
      </c>
      <c r="C232" s="274">
        <f>IF(C$64=0,0,C$64/CHI!C$11*1000)</f>
        <v>25.430349975777805</v>
      </c>
      <c r="D232" s="274">
        <f>IF(D$64=0,0,D$64/CHI!D$11*1000)</f>
        <v>30.261650591296036</v>
      </c>
      <c r="E232" s="274">
        <f>IF(E$64=0,0,E$64/CHI!E$11*1000)</f>
        <v>31.30824498142535</v>
      </c>
      <c r="F232" s="274">
        <f>IF(F$64=0,0,F$64/CHI!F$11*1000)</f>
        <v>36.251686898517015</v>
      </c>
      <c r="G232" s="274">
        <f>IF(G$64=0,0,G$64/CHI!G$11*1000)</f>
        <v>37.364800354188752</v>
      </c>
      <c r="H232" s="274">
        <f>IF(H$64=0,0,H$64/CHI!H$11*1000)</f>
        <v>39.313590687020032</v>
      </c>
      <c r="I232" s="274">
        <f>IF(I$64=0,0,I$64/CHI!I$11*1000)</f>
        <v>39.94891353974954</v>
      </c>
      <c r="J232" s="274">
        <f>IF(J$64=0,0,J$64/CHI!J$11*1000)</f>
        <v>48.45889992002855</v>
      </c>
      <c r="K232" s="274">
        <f>IF(K$64=0,0,K$64/CHI!K$11*1000)</f>
        <v>45.724416733494166</v>
      </c>
      <c r="L232" s="274">
        <f>IF(L$64=0,0,L$64/CHI!L$11*1000)</f>
        <v>48.485978227536293</v>
      </c>
      <c r="M232" s="274">
        <f>IF(M$64=0,0,M$64/CHI!M$11*1000)</f>
        <v>34.511263393921723</v>
      </c>
      <c r="N232" s="274">
        <f>IF(N$64=0,0,N$64/CHI!N$11*1000)</f>
        <v>34.03272532622853</v>
      </c>
      <c r="O232" s="274">
        <f>IF(O$64=0,0,O$64/CHI!O$11*1000)</f>
        <v>31.152459264955358</v>
      </c>
      <c r="P232" s="274">
        <f>IF(P$64=0,0,P$64/CHI!P$11*1000)</f>
        <v>23.37023974437389</v>
      </c>
      <c r="Q232" s="274">
        <f>IF(Q$64=0,0,Q$64/CHI!Q$11*1000)</f>
        <v>21.671191327354734</v>
      </c>
      <c r="R232" s="274">
        <f>IF(R$64=0,0,R$64/CHI!R$11*1000)</f>
        <v>21.858948363556028</v>
      </c>
      <c r="S232" s="274">
        <f>IF(S$64=0,0,S$64/CHI!S$11*1000)</f>
        <v>28.639197550828623</v>
      </c>
      <c r="T232" s="274">
        <f>IF(T$64=0,0,T$64/CHI!T$11*1000)</f>
        <v>32.811038408335257</v>
      </c>
      <c r="U232" s="274">
        <f>IF(U$64=0,0,U$64/CHI!U$11*1000)</f>
        <v>33.359432573916585</v>
      </c>
      <c r="V232" s="274">
        <f>IF(V$64=0,0,V$64/CHI!V$11*1000)</f>
        <v>26.78423199928331</v>
      </c>
      <c r="W232" s="274">
        <f>IF(W$64=0,0,W$64/CHI!W$11*1000)</f>
        <v>33.636079317385374</v>
      </c>
      <c r="X232" s="274">
        <f>IF(X$64=0,0,X$64/CHI!X$11*1000)</f>
        <v>30.761432894439562</v>
      </c>
      <c r="Y232" s="274">
        <f>IF(Y$64=0,0,Y$64/CHI!Y$11*1000)</f>
        <v>35.172060880053166</v>
      </c>
      <c r="DA232" s="77"/>
    </row>
    <row r="233" spans="1:105" ht="12" customHeight="1" x14ac:dyDescent="0.25">
      <c r="A233" s="173" t="s">
        <v>94</v>
      </c>
      <c r="B233" s="274">
        <f>IF(B$65=0,0,B$65/CHI!B$11*1000)</f>
        <v>34.055643064241707</v>
      </c>
      <c r="C233" s="274">
        <f>IF(C$65=0,0,C$65/CHI!C$11*1000)</f>
        <v>40.940703943235135</v>
      </c>
      <c r="D233" s="274">
        <f>IF(D$65=0,0,D$65/CHI!D$11*1000)</f>
        <v>48.718687665405746</v>
      </c>
      <c r="E233" s="274">
        <f>IF(E$65=0,0,E$65/CHI!E$11*1000)</f>
        <v>50.403615757852265</v>
      </c>
      <c r="F233" s="274">
        <f>IF(F$65=0,0,F$65/CHI!F$11*1000)</f>
        <v>58.362137452638294</v>
      </c>
      <c r="G233" s="274">
        <f>IF(G$65=0,0,G$65/CHI!G$11*1000)</f>
        <v>60.154155591881135</v>
      </c>
      <c r="H233" s="274">
        <f>IF(H$65=0,0,H$65/CHI!H$11*1000)</f>
        <v>63.291542538575882</v>
      </c>
      <c r="I233" s="274">
        <f>IF(I$65=0,0,I$65/CHI!I$11*1000)</f>
        <v>64.314358380542117</v>
      </c>
      <c r="J233" s="274">
        <f>IF(J$65=0,0,J$65/CHI!J$11*1000)</f>
        <v>78.014713793968113</v>
      </c>
      <c r="K233" s="274">
        <f>IF(K$65=0,0,K$65/CHI!K$11*1000)</f>
        <v>73.61242807299729</v>
      </c>
      <c r="L233" s="274">
        <f>IF(L$65=0,0,L$65/CHI!L$11*1000)</f>
        <v>78.058307569595044</v>
      </c>
      <c r="M233" s="274">
        <f>IF(M$65=0,0,M$65/CHI!M$11*1000)</f>
        <v>55.560203405118173</v>
      </c>
      <c r="N233" s="274">
        <f>IF(N$65=0,0,N$65/CHI!N$11*1000)</f>
        <v>54.789797753066388</v>
      </c>
      <c r="O233" s="274">
        <f>IF(O$65=0,0,O$65/CHI!O$11*1000)</f>
        <v>50.152813983489857</v>
      </c>
      <c r="P233" s="274">
        <f>IF(P$65=0,0,P$65/CHI!P$11*1000)</f>
        <v>37.624101413003636</v>
      </c>
      <c r="Q233" s="274">
        <f>IF(Q$65=0,0,Q$65/CHI!Q$11*1000)</f>
        <v>34.888777742953508</v>
      </c>
      <c r="R233" s="274">
        <f>IF(R$65=0,0,R$65/CHI!R$11*1000)</f>
        <v>35.191050627113519</v>
      </c>
      <c r="S233" s="274">
        <f>IF(S$65=0,0,S$65/CHI!S$11*1000)</f>
        <v>46.106676047207543</v>
      </c>
      <c r="T233" s="274">
        <f>IF(T$65=0,0,T$65/CHI!T$11*1000)</f>
        <v>52.822985559587657</v>
      </c>
      <c r="U233" s="274">
        <f>IF(U$65=0,0,U$65/CHI!U$11*1000)</f>
        <v>53.705853597135189</v>
      </c>
      <c r="V233" s="274">
        <f>IF(V$65=0,0,V$65/CHI!V$11*1000)</f>
        <v>43.120339030884445</v>
      </c>
      <c r="W233" s="274">
        <f>IF(W$65=0,0,W$65/CHI!W$11*1000)</f>
        <v>54.151231361578219</v>
      </c>
      <c r="X233" s="274">
        <f>IF(X$65=0,0,X$65/CHI!X$11*1000)</f>
        <v>49.523294732495117</v>
      </c>
      <c r="Y233" s="274">
        <f>IF(Y$65=0,0,Y$65/CHI!Y$11*1000)</f>
        <v>56.624031243583225</v>
      </c>
      <c r="DA233" s="77"/>
    </row>
    <row r="234" spans="1:105" ht="12" customHeight="1" x14ac:dyDescent="0.25">
      <c r="A234" s="56" t="s">
        <v>95</v>
      </c>
      <c r="B234" s="275">
        <f>IF(B$66=0,0,B$66/CHI!B$11*1000)</f>
        <v>7.4869629243165701</v>
      </c>
      <c r="C234" s="275">
        <f>IF(C$66=0,0,C$66/CHI!C$11*1000)</f>
        <v>10.178700692832754</v>
      </c>
      <c r="D234" s="275">
        <f>IF(D$66=0,0,D$66/CHI!D$11*1000)</f>
        <v>11.548892413240788</v>
      </c>
      <c r="E234" s="275">
        <f>IF(E$66=0,0,E$66/CHI!E$11*1000)</f>
        <v>13.500118992028471</v>
      </c>
      <c r="F234" s="275">
        <f>IF(F$66=0,0,F$66/CHI!F$11*1000)</f>
        <v>13.08842439090601</v>
      </c>
      <c r="G234" s="275">
        <f>IF(G$66=0,0,G$66/CHI!G$11*1000)</f>
        <v>12.490019661137673</v>
      </c>
      <c r="H234" s="275">
        <f>IF(H$66=0,0,H$66/CHI!H$11*1000)</f>
        <v>11.963685485236125</v>
      </c>
      <c r="I234" s="275">
        <f>IF(I$66=0,0,I$66/CHI!I$11*1000)</f>
        <v>12.505091268928803</v>
      </c>
      <c r="J234" s="275">
        <f>IF(J$66=0,0,J$66/CHI!J$11*1000)</f>
        <v>14.379031812189782</v>
      </c>
      <c r="K234" s="275">
        <f>IF(K$66=0,0,K$66/CHI!K$11*1000)</f>
        <v>13.16046300599205</v>
      </c>
      <c r="L234" s="275">
        <f>IF(L$66=0,0,L$66/CHI!L$11*1000)</f>
        <v>14.054208037292582</v>
      </c>
      <c r="M234" s="275">
        <f>IF(M$66=0,0,M$66/CHI!M$11*1000)</f>
        <v>22.523190700987929</v>
      </c>
      <c r="N234" s="275">
        <f>IF(N$66=0,0,N$66/CHI!N$11*1000)</f>
        <v>22.093342781200299</v>
      </c>
      <c r="O234" s="275">
        <f>IF(O$66=0,0,O$66/CHI!O$11*1000)</f>
        <v>20.841499855419723</v>
      </c>
      <c r="P234" s="275">
        <f>IF(P$66=0,0,P$66/CHI!P$11*1000)</f>
        <v>13.721216587881989</v>
      </c>
      <c r="Q234" s="275">
        <f>IF(Q$66=0,0,Q$66/CHI!Q$11*1000)</f>
        <v>12.020950818569165</v>
      </c>
      <c r="R234" s="275">
        <f>IF(R$66=0,0,R$66/CHI!R$11*1000)</f>
        <v>12.195059952373953</v>
      </c>
      <c r="S234" s="275">
        <f>IF(S$66=0,0,S$66/CHI!S$11*1000)</f>
        <v>13.993758363285123</v>
      </c>
      <c r="T234" s="275">
        <f>IF(T$66=0,0,T$66/CHI!T$11*1000)</f>
        <v>17.189672757672739</v>
      </c>
      <c r="U234" s="275">
        <f>IF(U$66=0,0,U$66/CHI!U$11*1000)</f>
        <v>17.190568713874072</v>
      </c>
      <c r="V234" s="275">
        <f>IF(V$66=0,0,V$66/CHI!V$11*1000)</f>
        <v>13.767988275580729</v>
      </c>
      <c r="W234" s="275">
        <f>IF(W$66=0,0,W$66/CHI!W$11*1000)</f>
        <v>15.639611981692815</v>
      </c>
      <c r="X234" s="275">
        <f>IF(X$66=0,0,X$66/CHI!X$11*1000)</f>
        <v>14.163390741097096</v>
      </c>
      <c r="Y234" s="275">
        <f>IF(Y$66=0,0,Y$66/CHI!Y$11*1000)</f>
        <v>16.14488355045988</v>
      </c>
      <c r="DA234" s="78"/>
    </row>
    <row r="235" spans="1:105" ht="12" customHeight="1" x14ac:dyDescent="0.25">
      <c r="A235" s="174" t="s">
        <v>1051</v>
      </c>
      <c r="B235" s="276">
        <f>IF(B$72=0,0,B$72/CHI!B$11*1000)</f>
        <v>99.905567327734815</v>
      </c>
      <c r="C235" s="276">
        <f>IF(C$72=0,0,C$72/CHI!C$11*1000)</f>
        <v>143.60118203109116</v>
      </c>
      <c r="D235" s="276">
        <f>IF(D$72=0,0,D$72/CHI!D$11*1000)</f>
        <v>160.188133099015</v>
      </c>
      <c r="E235" s="276">
        <f>IF(E$72=0,0,E$72/CHI!E$11*1000)</f>
        <v>186.00600036106874</v>
      </c>
      <c r="F235" s="276">
        <f>IF(F$72=0,0,F$72/CHI!F$11*1000)</f>
        <v>173.87974840836876</v>
      </c>
      <c r="G235" s="276">
        <f>IF(G$72=0,0,G$72/CHI!G$11*1000)</f>
        <v>159.00638231186696</v>
      </c>
      <c r="H235" s="276">
        <f>IF(H$72=0,0,H$72/CHI!H$11*1000)</f>
        <v>135.78179842710162</v>
      </c>
      <c r="I235" s="276">
        <f>IF(I$72=0,0,I$72/CHI!I$11*1000)</f>
        <v>149.99347921894389</v>
      </c>
      <c r="J235" s="276">
        <f>IF(J$72=0,0,J$72/CHI!J$11*1000)</f>
        <v>156.08864905582985</v>
      </c>
      <c r="K235" s="276">
        <f>IF(K$72=0,0,K$72/CHI!K$11*1000)</f>
        <v>126.13993725475031</v>
      </c>
      <c r="L235" s="276">
        <f>IF(L$72=0,0,L$72/CHI!L$11*1000)</f>
        <v>113.41480846408905</v>
      </c>
      <c r="M235" s="276">
        <f>IF(M$72=0,0,M$72/CHI!M$11*1000)</f>
        <v>321.61912232684369</v>
      </c>
      <c r="N235" s="276">
        <f>IF(N$72=0,0,N$72/CHI!N$11*1000)</f>
        <v>315.34396277450935</v>
      </c>
      <c r="O235" s="276">
        <f>IF(O$72=0,0,O$72/CHI!O$11*1000)</f>
        <v>302.72822708855057</v>
      </c>
      <c r="P235" s="276">
        <f>IF(P$72=0,0,P$72/CHI!P$11*1000)</f>
        <v>201.82901601941893</v>
      </c>
      <c r="Q235" s="276">
        <f>IF(Q$72=0,0,Q$72/CHI!Q$11*1000)</f>
        <v>180.86343510200575</v>
      </c>
      <c r="R235" s="276">
        <f>IF(R$72=0,0,R$72/CHI!R$11*1000)</f>
        <v>184.10783576672273</v>
      </c>
      <c r="S235" s="276">
        <f>IF(S$72=0,0,S$72/CHI!S$11*1000)</f>
        <v>215.37028278926155</v>
      </c>
      <c r="T235" s="276">
        <f>IF(T$72=0,0,T$72/CHI!T$11*1000)</f>
        <v>261.09309308563979</v>
      </c>
      <c r="U235" s="276">
        <f>IF(U$72=0,0,U$72/CHI!U$11*1000)</f>
        <v>266.60109214410221</v>
      </c>
      <c r="V235" s="276">
        <f>IF(V$72=0,0,V$72/CHI!V$11*1000)</f>
        <v>214.06694325426241</v>
      </c>
      <c r="W235" s="276">
        <f>IF(W$72=0,0,W$72/CHI!W$11*1000)</f>
        <v>243.08167594763489</v>
      </c>
      <c r="X235" s="276">
        <f>IF(X$72=0,0,X$72/CHI!X$11*1000)</f>
        <v>232.2700623350558</v>
      </c>
      <c r="Y235" s="276">
        <f>IF(Y$72=0,0,Y$72/CHI!Y$11*1000)</f>
        <v>254.09051192460086</v>
      </c>
      <c r="DA235" s="79"/>
    </row>
    <row r="236" spans="1:105" ht="12" customHeight="1" x14ac:dyDescent="0.25">
      <c r="A236" s="174" t="s">
        <v>1010</v>
      </c>
      <c r="B236" s="276">
        <f>IF(B$85=0,0,B$85/CHI!B$11*1000)</f>
        <v>51.914963059904849</v>
      </c>
      <c r="C236" s="276">
        <f>IF(C$85=0,0,C$85/CHI!C$11*1000)</f>
        <v>73.837475928522721</v>
      </c>
      <c r="D236" s="276">
        <f>IF(D$85=0,0,D$85/CHI!D$11*1000)</f>
        <v>82.987144092063687</v>
      </c>
      <c r="E236" s="276">
        <f>IF(E$85=0,0,E$85/CHI!E$11*1000)</f>
        <v>97.643437383046432</v>
      </c>
      <c r="F236" s="276">
        <f>IF(F$85=0,0,F$85/CHI!F$11*1000)</f>
        <v>91.63705501999415</v>
      </c>
      <c r="G236" s="276">
        <f>IF(G$85=0,0,G$85/CHI!G$11*1000)</f>
        <v>84.105193497653914</v>
      </c>
      <c r="H236" s="276">
        <f>IF(H$85=0,0,H$85/CHI!H$11*1000)</f>
        <v>73.04416623256958</v>
      </c>
      <c r="I236" s="276">
        <f>IF(I$85=0,0,I$85/CHI!I$11*1000)</f>
        <v>79.610046394295068</v>
      </c>
      <c r="J236" s="276">
        <f>IF(J$85=0,0,J$85/CHI!J$11*1000)</f>
        <v>84.293215925316744</v>
      </c>
      <c r="K236" s="276">
        <f>IF(K$85=0,0,K$85/CHI!K$11*1000)</f>
        <v>70.135608387252546</v>
      </c>
      <c r="L236" s="276">
        <f>IF(L$85=0,0,L$85/CHI!L$11*1000)</f>
        <v>66.697926108393602</v>
      </c>
      <c r="M236" s="276">
        <f>IF(M$85=0,0,M$85/CHI!M$11*1000)</f>
        <v>162.26640036492711</v>
      </c>
      <c r="N236" s="276">
        <f>IF(N$85=0,0,N$85/CHI!N$11*1000)</f>
        <v>158.67208637959453</v>
      </c>
      <c r="O236" s="276">
        <f>IF(O$85=0,0,O$85/CHI!O$11*1000)</f>
        <v>151.35382922160295</v>
      </c>
      <c r="P236" s="276">
        <f>IF(P$85=0,0,P$85/CHI!P$11*1000)</f>
        <v>100.15356347602351</v>
      </c>
      <c r="Q236" s="276">
        <f>IF(Q$85=0,0,Q$85/CHI!Q$11*1000)</f>
        <v>88.081784132784364</v>
      </c>
      <c r="R236" s="276">
        <f>IF(R$85=0,0,R$85/CHI!R$11*1000)</f>
        <v>88.889610449284874</v>
      </c>
      <c r="S236" s="276">
        <f>IF(S$85=0,0,S$85/CHI!S$11*1000)</f>
        <v>102.10113607803983</v>
      </c>
      <c r="T236" s="276">
        <f>IF(T$85=0,0,T$85/CHI!T$11*1000)</f>
        <v>125.17448894096988</v>
      </c>
      <c r="U236" s="276">
        <f>IF(U$85=0,0,U$85/CHI!U$11*1000)</f>
        <v>125.18111386640859</v>
      </c>
      <c r="V236" s="276">
        <f>IF(V$85=0,0,V$85/CHI!V$11*1000)</f>
        <v>100.35116735829278</v>
      </c>
      <c r="W236" s="276">
        <f>IF(W$85=0,0,W$85/CHI!W$11*1000)</f>
        <v>113.78319355365655</v>
      </c>
      <c r="X236" s="276">
        <f>IF(X$85=0,0,X$85/CHI!X$11*1000)</f>
        <v>103.82888729318466</v>
      </c>
      <c r="Y236" s="276">
        <f>IF(Y$85=0,0,Y$85/CHI!Y$11*1000)</f>
        <v>117.14920871111241</v>
      </c>
      <c r="DA236" s="79"/>
    </row>
    <row r="237" spans="1:105" ht="12" customHeight="1" x14ac:dyDescent="0.25">
      <c r="A237" s="174" t="s">
        <v>1021</v>
      </c>
      <c r="B237" s="276">
        <f>IF(B$93=0,0,B$93/CHI!B$11*1000)</f>
        <v>10.220088650702762</v>
      </c>
      <c r="C237" s="276">
        <f>IF(C$93=0,0,C$93/CHI!C$11*1000)</f>
        <v>14.065383015164732</v>
      </c>
      <c r="D237" s="276">
        <f>IF(D$93=0,0,D$93/CHI!D$11*1000)</f>
        <v>15.898446915552489</v>
      </c>
      <c r="E237" s="276">
        <f>IF(E$93=0,0,E$93/CHI!E$11*1000)</f>
        <v>18.557631484866622</v>
      </c>
      <c r="F237" s="276">
        <f>IF(F$93=0,0,F$93/CHI!F$11*1000)</f>
        <v>17.849528038498644</v>
      </c>
      <c r="G237" s="276">
        <f>IF(G$93=0,0,G$93/CHI!G$11*1000)</f>
        <v>16.881293699626237</v>
      </c>
      <c r="H237" s="276">
        <f>IF(H$93=0,0,H$93/CHI!H$11*1000)</f>
        <v>15.807103739356728</v>
      </c>
      <c r="I237" s="276">
        <f>IF(I$93=0,0,I$93/CHI!I$11*1000)</f>
        <v>16.699501061567588</v>
      </c>
      <c r="J237" s="276">
        <f>IF(J$93=0,0,J$93/CHI!J$11*1000)</f>
        <v>18.842405267847305</v>
      </c>
      <c r="K237" s="276">
        <f>IF(K$93=0,0,K$93/CHI!K$11*1000)</f>
        <v>16.878685319116723</v>
      </c>
      <c r="L237" s="276">
        <f>IF(L$93=0,0,L$93/CHI!L$11*1000)</f>
        <v>17.557969351667754</v>
      </c>
      <c r="M237" s="276">
        <f>IF(M$93=0,0,M$93/CHI!M$11*1000)</f>
        <v>31.195598730445749</v>
      </c>
      <c r="N237" s="276">
        <f>IF(N$93=0,0,N$93/CHI!N$11*1000)</f>
        <v>30.598668786735658</v>
      </c>
      <c r="O237" s="276">
        <f>IF(O$93=0,0,O$93/CHI!O$11*1000)</f>
        <v>28.978100216616024</v>
      </c>
      <c r="P237" s="276">
        <f>IF(P$93=0,0,P$93/CHI!P$11*1000)</f>
        <v>19.1236718198986</v>
      </c>
      <c r="Q237" s="276">
        <f>IF(Q$93=0,0,Q$93/CHI!Q$11*1000)</f>
        <v>16.846472092013958</v>
      </c>
      <c r="R237" s="276">
        <f>IF(R$93=0,0,R$93/CHI!R$11*1000)</f>
        <v>17.101633081351011</v>
      </c>
      <c r="S237" s="276">
        <f>IF(S$93=0,0,S$93/CHI!S$11*1000)</f>
        <v>19.720610889676628</v>
      </c>
      <c r="T237" s="276">
        <f>IF(T$93=0,0,T$93/CHI!T$11*1000)</f>
        <v>24.14503434683089</v>
      </c>
      <c r="U237" s="276">
        <f>IF(U$93=0,0,U$93/CHI!U$11*1000)</f>
        <v>24.265972795893056</v>
      </c>
      <c r="V237" s="276">
        <f>IF(V$93=0,0,V$93/CHI!V$11*1000)</f>
        <v>19.44772926923924</v>
      </c>
      <c r="W237" s="276">
        <f>IF(W$93=0,0,W$93/CHI!W$11*1000)</f>
        <v>22.090947960228995</v>
      </c>
      <c r="X237" s="276">
        <f>IF(X$93=0,0,X$93/CHI!X$11*1000)</f>
        <v>20.26875156167355</v>
      </c>
      <c r="Y237" s="276">
        <f>IF(Y$93=0,0,Y$93/CHI!Y$11*1000)</f>
        <v>22.874374149783382</v>
      </c>
      <c r="DA237" s="79"/>
    </row>
    <row r="238" spans="1:105" ht="12" customHeight="1" x14ac:dyDescent="0.25">
      <c r="A238" s="41" t="s">
        <v>1038</v>
      </c>
      <c r="B238" s="277">
        <f>IF(B$107=0,0,B$107/CHI!B$11*1000)</f>
        <v>6.4592708840632609</v>
      </c>
      <c r="C238" s="277">
        <f>IF(C$107=0,0,C$107/CHI!C$11*1000)</f>
        <v>7.7651476571664304</v>
      </c>
      <c r="D238" s="277">
        <f>IF(D$107=0,0,D$107/CHI!D$11*1000)</f>
        <v>9.2403834557846842</v>
      </c>
      <c r="E238" s="277">
        <f>IF(E$107=0,0,E$107/CHI!E$11*1000)</f>
        <v>9.5599606532773223</v>
      </c>
      <c r="F238" s="277">
        <f>IF(F$107=0,0,F$107/CHI!F$11*1000)</f>
        <v>11.069438755521512</v>
      </c>
      <c r="G238" s="277">
        <f>IF(G$107=0,0,G$107/CHI!G$11*1000)</f>
        <v>11.409327524284137</v>
      </c>
      <c r="H238" s="277">
        <f>IF(H$107=0,0,H$107/CHI!H$11*1000)</f>
        <v>12.004389908471031</v>
      </c>
      <c r="I238" s="277">
        <f>IF(I$107=0,0,I$107/CHI!I$11*1000)</f>
        <v>12.198385499019958</v>
      </c>
      <c r="J238" s="277">
        <f>IF(J$107=0,0,J$107/CHI!J$11*1000)</f>
        <v>14.796906591583912</v>
      </c>
      <c r="K238" s="277">
        <f>IF(K$107=0,0,K$107/CHI!K$11*1000)</f>
        <v>13.961933194453971</v>
      </c>
      <c r="L238" s="277">
        <f>IF(L$107=0,0,L$107/CHI!L$11*1000)</f>
        <v>14.805174942444358</v>
      </c>
      <c r="M238" s="277">
        <f>IF(M$107=0,0,M$107/CHI!M$11*1000)</f>
        <v>10.538001102793251</v>
      </c>
      <c r="N238" s="277">
        <f>IF(N$107=0,0,N$107/CHI!N$11*1000)</f>
        <v>10.391879686503188</v>
      </c>
      <c r="O238" s="277">
        <f>IF(O$107=0,0,O$107/CHI!O$11*1000)</f>
        <v>9.512391544223803</v>
      </c>
      <c r="P238" s="277">
        <f>IF(P$107=0,0,P$107/CHI!P$11*1000)</f>
        <v>7.1360937844463272</v>
      </c>
      <c r="Q238" s="277">
        <f>IF(Q$107=0,0,Q$107/CHI!Q$11*1000)</f>
        <v>6.6172899989146599</v>
      </c>
      <c r="R238" s="277">
        <f>IF(R$107=0,0,R$107/CHI!R$11*1000)</f>
        <v>6.6746215382432066</v>
      </c>
      <c r="S238" s="277">
        <f>IF(S$107=0,0,S$107/CHI!S$11*1000)</f>
        <v>8.7449680392430977</v>
      </c>
      <c r="T238" s="277">
        <f>IF(T$107=0,0,T$107/CHI!T$11*1000)</f>
        <v>10.018838052498714</v>
      </c>
      <c r="U238" s="277">
        <f>IF(U$107=0,0,U$107/CHI!U$11*1000)</f>
        <v>10.186290001611624</v>
      </c>
      <c r="V238" s="277">
        <f>IF(V$107=0,0,V$107/CHI!V$11*1000)</f>
        <v>8.1785550162046334</v>
      </c>
      <c r="W238" s="277">
        <f>IF(W$107=0,0,W$107/CHI!W$11*1000)</f>
        <v>10.270763979121</v>
      </c>
      <c r="X238" s="277">
        <f>IF(X$107=0,0,X$107/CHI!X$11*1000)</f>
        <v>9.3929917912595968</v>
      </c>
      <c r="Y238" s="277">
        <f>IF(Y$107=0,0,Y$107/CHI!Y$11*1000)</f>
        <v>10.739775362926617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 t="shared" ref="B240:Y240" si="58">SUM(B241:B249)</f>
        <v>109.03133292527033</v>
      </c>
      <c r="C240" s="320">
        <f t="shared" si="58"/>
        <v>135.02025172100153</v>
      </c>
      <c r="D240" s="320">
        <f t="shared" si="58"/>
        <v>150.18989832711082</v>
      </c>
      <c r="E240" s="320">
        <f t="shared" si="58"/>
        <v>157.41117851747177</v>
      </c>
      <c r="F240" s="320">
        <f t="shared" si="58"/>
        <v>176.99368304827613</v>
      </c>
      <c r="G240" s="320">
        <f t="shared" si="58"/>
        <v>178.12988227075545</v>
      </c>
      <c r="H240" s="320">
        <f t="shared" si="58"/>
        <v>190.98356312645612</v>
      </c>
      <c r="I240" s="320">
        <f t="shared" si="58"/>
        <v>193.55757186035842</v>
      </c>
      <c r="J240" s="320">
        <f t="shared" si="58"/>
        <v>190.22429834733788</v>
      </c>
      <c r="K240" s="320">
        <f t="shared" si="58"/>
        <v>204.46240923970399</v>
      </c>
      <c r="L240" s="320">
        <f t="shared" si="58"/>
        <v>214.02276798402471</v>
      </c>
      <c r="M240" s="320">
        <f t="shared" si="58"/>
        <v>201.97523753588976</v>
      </c>
      <c r="N240" s="320">
        <f t="shared" si="58"/>
        <v>195.91503565683104</v>
      </c>
      <c r="O240" s="320">
        <f t="shared" si="58"/>
        <v>189.77753049137155</v>
      </c>
      <c r="P240" s="320">
        <f t="shared" si="58"/>
        <v>137.51707205257972</v>
      </c>
      <c r="Q240" s="320">
        <f t="shared" si="58"/>
        <v>132.20609878228683</v>
      </c>
      <c r="R240" s="320">
        <f t="shared" si="58"/>
        <v>123.19662991116023</v>
      </c>
      <c r="S240" s="320">
        <f t="shared" si="58"/>
        <v>189.07342903684463</v>
      </c>
      <c r="T240" s="320">
        <f t="shared" si="58"/>
        <v>169.01965525881735</v>
      </c>
      <c r="U240" s="320">
        <f t="shared" si="58"/>
        <v>193.05233020592755</v>
      </c>
      <c r="V240" s="320">
        <f t="shared" si="58"/>
        <v>182.10916521039155</v>
      </c>
      <c r="W240" s="320">
        <f t="shared" si="58"/>
        <v>192.03843198193863</v>
      </c>
      <c r="X240" s="320">
        <f t="shared" si="58"/>
        <v>234.65561241526927</v>
      </c>
      <c r="Y240" s="320">
        <f t="shared" si="58"/>
        <v>232.86896762238825</v>
      </c>
      <c r="DA240" s="95"/>
    </row>
    <row r="241" spans="1:105" ht="12" customHeight="1" x14ac:dyDescent="0.25">
      <c r="A241" s="55" t="s">
        <v>91</v>
      </c>
      <c r="B241" s="273">
        <f>IF(B$111=0,0,B$111/CHI!B$12*1000)</f>
        <v>0.7994553503824321</v>
      </c>
      <c r="C241" s="273">
        <f>IF(C$111=0,0,C$111/CHI!C$12*1000)</f>
        <v>0.89373590997358443</v>
      </c>
      <c r="D241" s="273">
        <f>IF(D$111=0,0,D$111/CHI!D$12*1000)</f>
        <v>1.0322034586461684</v>
      </c>
      <c r="E241" s="273">
        <f>IF(E$111=0,0,E$111/CHI!E$12*1000)</f>
        <v>1.001100538231555</v>
      </c>
      <c r="F241" s="273">
        <f>IF(F$111=0,0,F$111/CHI!F$12*1000)</f>
        <v>1.2819141880760043</v>
      </c>
      <c r="G241" s="273">
        <f>IF(G$111=0,0,G$111/CHI!G$12*1000)</f>
        <v>1.3769872973728869</v>
      </c>
      <c r="H241" s="273">
        <f>IF(H$111=0,0,H$111/CHI!H$12*1000)</f>
        <v>1.6307387296886044</v>
      </c>
      <c r="I241" s="273">
        <f>IF(I$111=0,0,I$111/CHI!I$12*1000)</f>
        <v>1.5935115874673631</v>
      </c>
      <c r="J241" s="273">
        <f>IF(J$111=0,0,J$111/CHI!J$12*1000)</f>
        <v>1.6748596807257496</v>
      </c>
      <c r="K241" s="273">
        <f>IF(K$111=0,0,K$111/CHI!K$12*1000)</f>
        <v>1.9084721143094339</v>
      </c>
      <c r="L241" s="273">
        <f>IF(L$111=0,0,L$111/CHI!L$12*1000)</f>
        <v>2.0969260639179543</v>
      </c>
      <c r="M241" s="273">
        <f>IF(M$111=0,0,M$111/CHI!M$12*1000)</f>
        <v>0.94786782201640263</v>
      </c>
      <c r="N241" s="273">
        <f>IF(N$111=0,0,N$111/CHI!N$12*1000)</f>
        <v>0.92380246456912685</v>
      </c>
      <c r="O241" s="273">
        <f>IF(O$111=0,0,O$111/CHI!O$12*1000)</f>
        <v>0.86696899878635203</v>
      </c>
      <c r="P241" s="273">
        <f>IF(P$111=0,0,P$111/CHI!P$12*1000)</f>
        <v>0.68813674706370531</v>
      </c>
      <c r="Q241" s="273">
        <f>IF(Q$111=0,0,Q$111/CHI!Q$12*1000)</f>
        <v>0.64723584221014041</v>
      </c>
      <c r="R241" s="273">
        <f>IF(R$111=0,0,R$111/CHI!R$12*1000)</f>
        <v>0.66553788261064928</v>
      </c>
      <c r="S241" s="273">
        <f>IF(S$111=0,0,S$111/CHI!S$12*1000)</f>
        <v>1.1228889824772375</v>
      </c>
      <c r="T241" s="273">
        <f>IF(T$111=0,0,T$111/CHI!T$12*1000)</f>
        <v>1.1067277109838372</v>
      </c>
      <c r="U241" s="273">
        <f>IF(U$111=0,0,U$111/CHI!U$12*1000)</f>
        <v>1.1627889839184584</v>
      </c>
      <c r="V241" s="273">
        <f>IF(V$111=0,0,V$111/CHI!V$12*1000)</f>
        <v>1.1074470284286153</v>
      </c>
      <c r="W241" s="273">
        <f>IF(W$111=0,0,W$111/CHI!W$12*1000)</f>
        <v>1.0211111245586453</v>
      </c>
      <c r="X241" s="273">
        <f>IF(X$111=0,0,X$111/CHI!X$12*1000)</f>
        <v>1.3007724934594205</v>
      </c>
      <c r="Y241" s="273">
        <f>IF(Y$111=0,0,Y$111/CHI!Y$12*1000)</f>
        <v>1.3165924250580214</v>
      </c>
      <c r="DA241" s="76"/>
    </row>
    <row r="242" spans="1:105" ht="12" customHeight="1" x14ac:dyDescent="0.25">
      <c r="A242" s="173" t="s">
        <v>92</v>
      </c>
      <c r="B242" s="274">
        <f>IF(B$112=0,0,B$112/CHI!B$12*1000)</f>
        <v>6.379752848054137</v>
      </c>
      <c r="C242" s="274">
        <f>IF(C$112=0,0,C$112/CHI!C$12*1000)</f>
        <v>7.1321234066851602</v>
      </c>
      <c r="D242" s="274">
        <f>IF(D$112=0,0,D$112/CHI!D$12*1000)</f>
        <v>8.2371116184525999</v>
      </c>
      <c r="E242" s="274">
        <f>IF(E$112=0,0,E$112/CHI!E$12*1000)</f>
        <v>7.9889064560216827</v>
      </c>
      <c r="F242" s="274">
        <f>IF(F$112=0,0,F$112/CHI!F$12*1000)</f>
        <v>10.229834209536126</v>
      </c>
      <c r="G242" s="274">
        <f>IF(G$112=0,0,G$112/CHI!G$12*1000)</f>
        <v>10.98852941311441</v>
      </c>
      <c r="H242" s="274">
        <f>IF(H$112=0,0,H$112/CHI!H$12*1000)</f>
        <v>13.01349731437319</v>
      </c>
      <c r="I242" s="274">
        <f>IF(I$112=0,0,I$112/CHI!I$12*1000)</f>
        <v>12.716420102372213</v>
      </c>
      <c r="J242" s="274">
        <f>IF(J$112=0,0,J$112/CHI!J$12*1000)</f>
        <v>13.365587975725866</v>
      </c>
      <c r="K242" s="274">
        <f>IF(K$112=0,0,K$112/CHI!K$12*1000)</f>
        <v>15.22984416937498</v>
      </c>
      <c r="L242" s="274">
        <f>IF(L$112=0,0,L$112/CHI!L$12*1000)</f>
        <v>16.733730060146577</v>
      </c>
      <c r="M242" s="274">
        <f>IF(M$112=0,0,M$112/CHI!M$12*1000)</f>
        <v>7.564102778466939</v>
      </c>
      <c r="N242" s="274">
        <f>IF(N$112=0,0,N$112/CHI!N$12*1000)</f>
        <v>7.3720582413451945</v>
      </c>
      <c r="O242" s="274">
        <f>IF(O$112=0,0,O$112/CHI!O$12*1000)</f>
        <v>6.9185201356598638</v>
      </c>
      <c r="P242" s="274">
        <f>IF(P$112=0,0,P$112/CHI!P$12*1000)</f>
        <v>5.491416587343231</v>
      </c>
      <c r="Q242" s="274">
        <f>IF(Q$112=0,0,Q$112/CHI!Q$12*1000)</f>
        <v>5.1650222938999537</v>
      </c>
      <c r="R242" s="274">
        <f>IF(R$112=0,0,R$112/CHI!R$12*1000)</f>
        <v>5.3110748461963286</v>
      </c>
      <c r="S242" s="274">
        <f>IF(S$112=0,0,S$112/CHI!S$12*1000)</f>
        <v>8.9607933458458611</v>
      </c>
      <c r="T242" s="274">
        <f>IF(T$112=0,0,T$112/CHI!T$12*1000)</f>
        <v>8.8318243949358717</v>
      </c>
      <c r="U242" s="274">
        <f>IF(U$112=0,0,U$112/CHI!U$12*1000)</f>
        <v>9.2792003059221368</v>
      </c>
      <c r="V242" s="274">
        <f>IF(V$112=0,0,V$112/CHI!V$12*1000)</f>
        <v>8.8375646373581436</v>
      </c>
      <c r="W242" s="274">
        <f>IF(W$112=0,0,W$112/CHI!W$12*1000)</f>
        <v>8.1485934167136307</v>
      </c>
      <c r="X242" s="274">
        <f>IF(X$112=0,0,X$112/CHI!X$12*1000)</f>
        <v>10.380325825386553</v>
      </c>
      <c r="Y242" s="274">
        <f>IF(Y$112=0,0,Y$112/CHI!Y$12*1000)</f>
        <v>10.506570841601549</v>
      </c>
      <c r="DA242" s="77"/>
    </row>
    <row r="243" spans="1:105" ht="12" customHeight="1" x14ac:dyDescent="0.25">
      <c r="A243" s="173" t="s">
        <v>93</v>
      </c>
      <c r="B243" s="274">
        <f>IF(B$113=0,0,B$113/CHI!B$12*1000)</f>
        <v>7.8221608546813863</v>
      </c>
      <c r="C243" s="274">
        <f>IF(C$113=0,0,C$113/CHI!C$12*1000)</f>
        <v>8.7446360150997666</v>
      </c>
      <c r="D243" s="274">
        <f>IF(D$113=0,0,D$113/CHI!D$12*1000)</f>
        <v>10.099452689166995</v>
      </c>
      <c r="E243" s="274">
        <f>IF(E$113=0,0,E$113/CHI!E$12*1000)</f>
        <v>9.7951304447576195</v>
      </c>
      <c r="F243" s="274">
        <f>IF(F$113=0,0,F$113/CHI!F$12*1000)</f>
        <v>12.542712956054464</v>
      </c>
      <c r="G243" s="274">
        <f>IF(G$113=0,0,G$113/CHI!G$12*1000)</f>
        <v>13.472942709997783</v>
      </c>
      <c r="H243" s="274">
        <f>IF(H$113=0,0,H$113/CHI!H$12*1000)</f>
        <v>15.955738678190174</v>
      </c>
      <c r="I243" s="274">
        <f>IF(I$113=0,0,I$113/CHI!I$12*1000)</f>
        <v>15.591494828329949</v>
      </c>
      <c r="J243" s="274">
        <f>IF(J$113=0,0,J$113/CHI!J$12*1000)</f>
        <v>16.38743405168286</v>
      </c>
      <c r="K243" s="274">
        <f>IF(K$113=0,0,K$113/CHI!K$12*1000)</f>
        <v>18.673182758312958</v>
      </c>
      <c r="L243" s="274">
        <f>IF(L$113=0,0,L$113/CHI!L$12*1000)</f>
        <v>20.517084493203715</v>
      </c>
      <c r="M243" s="274">
        <f>IF(M$113=0,0,M$113/CHI!M$12*1000)</f>
        <v>9.2742822588428755</v>
      </c>
      <c r="N243" s="274">
        <f>IF(N$113=0,0,N$113/CHI!N$12*1000)</f>
        <v>9.0388180807772152</v>
      </c>
      <c r="O243" s="274">
        <f>IF(O$113=0,0,O$113/CHI!O$12*1000)</f>
        <v>8.4827388562536274</v>
      </c>
      <c r="P243" s="274">
        <f>IF(P$113=0,0,P$113/CHI!P$12*1000)</f>
        <v>6.7329793001880489</v>
      </c>
      <c r="Q243" s="274">
        <f>IF(Q$113=0,0,Q$113/CHI!Q$12*1000)</f>
        <v>6.3327900254354859</v>
      </c>
      <c r="R243" s="274">
        <f>IF(R$113=0,0,R$113/CHI!R$12*1000)</f>
        <v>6.5118638210053996</v>
      </c>
      <c r="S243" s="274">
        <f>IF(S$113=0,0,S$113/CHI!S$12*1000)</f>
        <v>10.986752716940064</v>
      </c>
      <c r="T243" s="274">
        <f>IF(T$113=0,0,T$113/CHI!T$12*1000)</f>
        <v>10.828624980128893</v>
      </c>
      <c r="U243" s="274">
        <f>IF(U$113=0,0,U$113/CHI!U$12*1000)</f>
        <v>11.377148789998989</v>
      </c>
      <c r="V243" s="274">
        <f>IF(V$113=0,0,V$113/CHI!V$12*1000)</f>
        <v>10.83566304267478</v>
      </c>
      <c r="W243" s="274">
        <f>IF(W$113=0,0,W$113/CHI!W$12*1000)</f>
        <v>9.9909212728158909</v>
      </c>
      <c r="X243" s="274">
        <f>IF(X$113=0,0,X$113/CHI!X$12*1000)</f>
        <v>12.727229449796379</v>
      </c>
      <c r="Y243" s="274">
        <f>IF(Y$113=0,0,Y$113/CHI!Y$12*1000)</f>
        <v>12.882017393382114</v>
      </c>
      <c r="DA243" s="77"/>
    </row>
    <row r="244" spans="1:105" ht="12" customHeight="1" x14ac:dyDescent="0.25">
      <c r="A244" s="173" t="s">
        <v>94</v>
      </c>
      <c r="B244" s="274">
        <f>IF(B$114=0,0,B$114/CHI!B$12*1000)</f>
        <v>14.484527355051904</v>
      </c>
      <c r="C244" s="274">
        <f>IF(C$114=0,0,C$114/CHI!C$12*1000)</f>
        <v>16.192701981432709</v>
      </c>
      <c r="D244" s="274">
        <f>IF(D$114=0,0,D$114/CHI!D$12*1000)</f>
        <v>18.701456217145306</v>
      </c>
      <c r="E244" s="274">
        <f>IF(E$114=0,0,E$114/CHI!E$12*1000)</f>
        <v>18.137933687272977</v>
      </c>
      <c r="F244" s="274">
        <f>IF(F$114=0,0,F$114/CHI!F$12*1000)</f>
        <v>23.225713750159748</v>
      </c>
      <c r="G244" s="274">
        <f>IF(G$114=0,0,G$114/CHI!G$12*1000)</f>
        <v>24.948247787466254</v>
      </c>
      <c r="H244" s="274">
        <f>IF(H$114=0,0,H$114/CHI!H$12*1000)</f>
        <v>29.545714751696831</v>
      </c>
      <c r="I244" s="274">
        <f>IF(I$114=0,0,I$114/CHI!I$12*1000)</f>
        <v>28.871233607007465</v>
      </c>
      <c r="J244" s="274">
        <f>IF(J$114=0,0,J$114/CHI!J$12*1000)</f>
        <v>30.345097884129085</v>
      </c>
      <c r="K244" s="274">
        <f>IF(K$114=0,0,K$114/CHI!K$12*1000)</f>
        <v>34.57768658730614</v>
      </c>
      <c r="L244" s="274">
        <f>IF(L$114=0,0,L$114/CHI!L$12*1000)</f>
        <v>37.992094142357708</v>
      </c>
      <c r="M244" s="274">
        <f>IF(M$114=0,0,M$114/CHI!M$12*1000)</f>
        <v>17.173463646721942</v>
      </c>
      <c r="N244" s="274">
        <f>IF(N$114=0,0,N$114/CHI!N$12*1000)</f>
        <v>16.73744764146609</v>
      </c>
      <c r="O244" s="274">
        <f>IF(O$114=0,0,O$114/CHI!O$12*1000)</f>
        <v>15.707739241341907</v>
      </c>
      <c r="P244" s="274">
        <f>IF(P$114=0,0,P$114/CHI!P$12*1000)</f>
        <v>12.46765755222307</v>
      </c>
      <c r="Q244" s="274">
        <f>IF(Q$114=0,0,Q$114/CHI!Q$12*1000)</f>
        <v>11.726615197682024</v>
      </c>
      <c r="R244" s="274">
        <f>IF(R$114=0,0,R$114/CHI!R$12*1000)</f>
        <v>12.058211458445827</v>
      </c>
      <c r="S244" s="274">
        <f>IF(S$114=0,0,S$114/CHI!S$12*1000)</f>
        <v>20.344496006684491</v>
      </c>
      <c r="T244" s="274">
        <f>IF(T$114=0,0,T$114/CHI!T$12*1000)</f>
        <v>20.051686184439141</v>
      </c>
      <c r="U244" s="274">
        <f>IF(U$114=0,0,U$114/CHI!U$12*1000)</f>
        <v>21.067403999063945</v>
      </c>
      <c r="V244" s="274">
        <f>IF(V$114=0,0,V$114/CHI!V$12*1000)</f>
        <v>20.064718773689886</v>
      </c>
      <c r="W244" s="274">
        <f>IF(W$114=0,0,W$114/CHI!W$12*1000)</f>
        <v>18.500485373126001</v>
      </c>
      <c r="X244" s="274">
        <f>IF(X$114=0,0,X$114/CHI!X$12*1000)</f>
        <v>23.567388416625288</v>
      </c>
      <c r="Y244" s="274">
        <f>IF(Y$114=0,0,Y$114/CHI!Y$12*1000)</f>
        <v>23.854013844656219</v>
      </c>
      <c r="DA244" s="77"/>
    </row>
    <row r="245" spans="1:105" ht="12" customHeight="1" x14ac:dyDescent="0.25">
      <c r="A245" s="56" t="s">
        <v>95</v>
      </c>
      <c r="B245" s="275">
        <f>IF(B$115=0,0,B$115/CHI!B$12*1000)</f>
        <v>4.7378772036127517</v>
      </c>
      <c r="C245" s="275">
        <f>IF(C$115=0,0,C$115/CHI!C$12*1000)</f>
        <v>5.9898953700922997</v>
      </c>
      <c r="D245" s="275">
        <f>IF(D$115=0,0,D$115/CHI!D$12*1000)</f>
        <v>6.5960365621099726</v>
      </c>
      <c r="E245" s="275">
        <f>IF(E$115=0,0,E$115/CHI!E$12*1000)</f>
        <v>7.2281405562941003</v>
      </c>
      <c r="F245" s="275">
        <f>IF(F$115=0,0,F$115/CHI!F$12*1000)</f>
        <v>7.749757688891294</v>
      </c>
      <c r="G245" s="275">
        <f>IF(G$115=0,0,G$115/CHI!G$12*1000)</f>
        <v>7.7072671200018448</v>
      </c>
      <c r="H245" s="275">
        <f>IF(H$115=0,0,H$115/CHI!H$12*1000)</f>
        <v>8.3095342564903891</v>
      </c>
      <c r="I245" s="275">
        <f>IF(I$115=0,0,I$115/CHI!I$12*1000)</f>
        <v>8.3523202943093615</v>
      </c>
      <c r="J245" s="275">
        <f>IF(J$115=0,0,J$115/CHI!J$12*1000)</f>
        <v>8.3215560507395043</v>
      </c>
      <c r="K245" s="275">
        <f>IF(K$115=0,0,K$115/CHI!K$12*1000)</f>
        <v>9.1976914053414838</v>
      </c>
      <c r="L245" s="275">
        <f>IF(L$115=0,0,L$115/CHI!L$12*1000)</f>
        <v>10.17755258240026</v>
      </c>
      <c r="M245" s="275">
        <f>IF(M$115=0,0,M$115/CHI!M$12*1000)</f>
        <v>10.358261172901763</v>
      </c>
      <c r="N245" s="275">
        <f>IF(N$115=0,0,N$115/CHI!N$12*1000)</f>
        <v>10.041852546295022</v>
      </c>
      <c r="O245" s="275">
        <f>IF(O$115=0,0,O$115/CHI!O$12*1000)</f>
        <v>9.7120346307420498</v>
      </c>
      <c r="P245" s="275">
        <f>IF(P$115=0,0,P$115/CHI!P$12*1000)</f>
        <v>6.7651000440482774</v>
      </c>
      <c r="Q245" s="275">
        <f>IF(Q$115=0,0,Q$115/CHI!Q$12*1000)</f>
        <v>6.4706379007727159</v>
      </c>
      <c r="R245" s="275">
        <f>IF(R$115=0,0,R$115/CHI!R$12*1000)</f>
        <v>5.8040836623603749</v>
      </c>
      <c r="S245" s="275">
        <f>IF(S$115=0,0,S$115/CHI!S$12*1000)</f>
        <v>8.4542397082753205</v>
      </c>
      <c r="T245" s="275">
        <f>IF(T$115=0,0,T$115/CHI!T$12*1000)</f>
        <v>7.248594787372368</v>
      </c>
      <c r="U245" s="275">
        <f>IF(U$115=0,0,U$115/CHI!U$12*1000)</f>
        <v>8.5438585620400147</v>
      </c>
      <c r="V245" s="275">
        <f>IF(V$115=0,0,V$115/CHI!V$12*1000)</f>
        <v>8.0092296322342111</v>
      </c>
      <c r="W245" s="275">
        <f>IF(W$115=0,0,W$115/CHI!W$12*1000)</f>
        <v>8.9678538811225845</v>
      </c>
      <c r="X245" s="275">
        <f>IF(X$115=0,0,X$115/CHI!X$12*1000)</f>
        <v>10.439053737491374</v>
      </c>
      <c r="Y245" s="275">
        <f>IF(Y$115=0,0,Y$115/CHI!Y$12*1000)</f>
        <v>10.533860582465154</v>
      </c>
      <c r="DA245" s="78"/>
    </row>
    <row r="246" spans="1:105" ht="12" customHeight="1" x14ac:dyDescent="0.25">
      <c r="A246" s="174" t="s">
        <v>1051</v>
      </c>
      <c r="B246" s="276">
        <f>IF(B$121=0,0,B$121/CHI!B$12*1000)</f>
        <v>30.327317810964598</v>
      </c>
      <c r="C246" s="276">
        <f>IF(C$121=0,0,C$121/CHI!C$12*1000)</f>
        <v>40.534169968174034</v>
      </c>
      <c r="D246" s="276">
        <f>IF(D$121=0,0,D$121/CHI!D$12*1000)</f>
        <v>43.885354512900534</v>
      </c>
      <c r="E246" s="276">
        <f>IF(E$121=0,0,E$121/CHI!E$12*1000)</f>
        <v>47.768848785251564</v>
      </c>
      <c r="F246" s="276">
        <f>IF(F$121=0,0,F$121/CHI!F$12*1000)</f>
        <v>49.387057982120062</v>
      </c>
      <c r="G246" s="276">
        <f>IF(G$121=0,0,G$121/CHI!G$12*1000)</f>
        <v>47.06933360546342</v>
      </c>
      <c r="H246" s="276">
        <f>IF(H$121=0,0,H$121/CHI!H$12*1000)</f>
        <v>45.246645964249829</v>
      </c>
      <c r="I246" s="276">
        <f>IF(I$121=0,0,I$121/CHI!I$12*1000)</f>
        <v>48.062441969494394</v>
      </c>
      <c r="J246" s="276">
        <f>IF(J$121=0,0,J$121/CHI!J$12*1000)</f>
        <v>43.340843735018787</v>
      </c>
      <c r="K246" s="276">
        <f>IF(K$121=0,0,K$121/CHI!K$12*1000)</f>
        <v>42.301540548321817</v>
      </c>
      <c r="L246" s="276">
        <f>IF(L$121=0,0,L$121/CHI!L$12*1000)</f>
        <v>39.414732418155218</v>
      </c>
      <c r="M246" s="276">
        <f>IF(M$121=0,0,M$121/CHI!M$12*1000)</f>
        <v>70.937375964331181</v>
      </c>
      <c r="N246" s="276">
        <f>IF(N$121=0,0,N$121/CHI!N$12*1000)</f>
        <v>68.740672367587308</v>
      </c>
      <c r="O246" s="276">
        <f>IF(O$121=0,0,O$121/CHI!O$12*1000)</f>
        <v>67.656059188815092</v>
      </c>
      <c r="P246" s="276">
        <f>IF(P$121=0,0,P$121/CHI!P$12*1000)</f>
        <v>47.725317477597628</v>
      </c>
      <c r="Q246" s="276">
        <f>IF(Q$121=0,0,Q$121/CHI!Q$12*1000)</f>
        <v>46.69239370678325</v>
      </c>
      <c r="R246" s="276">
        <f>IF(R$121=0,0,R$121/CHI!R$12*1000)</f>
        <v>42.025040844149657</v>
      </c>
      <c r="S246" s="276">
        <f>IF(S$121=0,0,S$121/CHI!S$12*1000)</f>
        <v>62.405716745819205</v>
      </c>
      <c r="T246" s="276">
        <f>IF(T$121=0,0,T$121/CHI!T$12*1000)</f>
        <v>52.804838202488568</v>
      </c>
      <c r="U246" s="276">
        <f>IF(U$121=0,0,U$121/CHI!U$12*1000)</f>
        <v>63.550267842301167</v>
      </c>
      <c r="V246" s="276">
        <f>IF(V$121=0,0,V$121/CHI!V$12*1000)</f>
        <v>59.725736565022167</v>
      </c>
      <c r="W246" s="276">
        <f>IF(W$121=0,0,W$121/CHI!W$12*1000)</f>
        <v>66.852526801435573</v>
      </c>
      <c r="X246" s="276">
        <f>IF(X$121=0,0,X$121/CHI!X$12*1000)</f>
        <v>82.10792556225789</v>
      </c>
      <c r="Y246" s="276">
        <f>IF(Y$121=0,0,Y$121/CHI!Y$12*1000)</f>
        <v>79.514108799797924</v>
      </c>
      <c r="DA246" s="79"/>
    </row>
    <row r="247" spans="1:105" ht="12" customHeight="1" x14ac:dyDescent="0.25">
      <c r="A247" s="174" t="s">
        <v>1010</v>
      </c>
      <c r="B247" s="276">
        <f>IF(B$134=0,0,B$134/CHI!B$12*1000)</f>
        <v>17.686742081538981</v>
      </c>
      <c r="C247" s="276">
        <f>IF(C$134=0,0,C$134/CHI!C$12*1000)</f>
        <v>23.39273009641062</v>
      </c>
      <c r="D247" s="276">
        <f>IF(D$134=0,0,D$134/CHI!D$12*1000)</f>
        <v>25.517064607040204</v>
      </c>
      <c r="E247" s="276">
        <f>IF(E$134=0,0,E$134/CHI!E$12*1000)</f>
        <v>28.145516819685906</v>
      </c>
      <c r="F247" s="276">
        <f>IF(F$134=0,0,F$134/CHI!F$12*1000)</f>
        <v>29.211176860801658</v>
      </c>
      <c r="G247" s="276">
        <f>IF(G$134=0,0,G$134/CHI!G$12*1000)</f>
        <v>27.940699775267632</v>
      </c>
      <c r="H247" s="276">
        <f>IF(H$134=0,0,H$134/CHI!H$12*1000)</f>
        <v>27.313314588924211</v>
      </c>
      <c r="I247" s="276">
        <f>IF(I$134=0,0,I$134/CHI!I$12*1000)</f>
        <v>28.626307157758383</v>
      </c>
      <c r="J247" s="276">
        <f>IF(J$134=0,0,J$134/CHI!J$12*1000)</f>
        <v>26.263021961411361</v>
      </c>
      <c r="K247" s="276">
        <f>IF(K$134=0,0,K$134/CHI!K$12*1000)</f>
        <v>26.389028953881379</v>
      </c>
      <c r="L247" s="276">
        <f>IF(L$134=0,0,L$134/CHI!L$12*1000)</f>
        <v>26.003181218523444</v>
      </c>
      <c r="M247" s="276">
        <f>IF(M$134=0,0,M$134/CHI!M$12*1000)</f>
        <v>40.175632306736148</v>
      </c>
      <c r="N247" s="276">
        <f>IF(N$134=0,0,N$134/CHI!N$12*1000)</f>
        <v>38.826667531554556</v>
      </c>
      <c r="O247" s="276">
        <f>IF(O$134=0,0,O$134/CHI!O$12*1000)</f>
        <v>37.970983057469098</v>
      </c>
      <c r="P247" s="276">
        <f>IF(P$134=0,0,P$134/CHI!P$12*1000)</f>
        <v>26.584297311606072</v>
      </c>
      <c r="Q247" s="276">
        <f>IF(Q$134=0,0,Q$134/CHI!Q$12*1000)</f>
        <v>25.52534114850376</v>
      </c>
      <c r="R247" s="276">
        <f>IF(R$134=0,0,R$134/CHI!R$12*1000)</f>
        <v>22.776023517137499</v>
      </c>
      <c r="S247" s="276">
        <f>IF(S$134=0,0,S$134/CHI!S$12*1000)</f>
        <v>33.208398882402214</v>
      </c>
      <c r="T247" s="276">
        <f>IF(T$134=0,0,T$134/CHI!T$12*1000)</f>
        <v>28.417064676585532</v>
      </c>
      <c r="U247" s="276">
        <f>IF(U$134=0,0,U$134/CHI!U$12*1000)</f>
        <v>33.49498538696357</v>
      </c>
      <c r="V247" s="276">
        <f>IF(V$134=0,0,V$134/CHI!V$12*1000)</f>
        <v>31.428225623505732</v>
      </c>
      <c r="W247" s="276">
        <f>IF(W$134=0,0,W$134/CHI!W$12*1000)</f>
        <v>35.125122194076013</v>
      </c>
      <c r="X247" s="276">
        <f>IF(X$134=0,0,X$134/CHI!X$12*1000)</f>
        <v>41.199246363284473</v>
      </c>
      <c r="Y247" s="276">
        <f>IF(Y$134=0,0,Y$134/CHI!Y$12*1000)</f>
        <v>41.149937895261466</v>
      </c>
      <c r="DA247" s="79"/>
    </row>
    <row r="248" spans="1:105" ht="12" customHeight="1" x14ac:dyDescent="0.25">
      <c r="A248" s="174" t="s">
        <v>1021</v>
      </c>
      <c r="B248" s="276">
        <f>IF(B$142=0,0,B$142/CHI!B$12*1000)</f>
        <v>13.255771555664634</v>
      </c>
      <c r="C248" s="276">
        <f>IF(C$142=0,0,C$142/CHI!C$12*1000)</f>
        <v>17.006013481001435</v>
      </c>
      <c r="D248" s="276">
        <f>IF(D$142=0,0,D$142/CHI!D$12*1000)</f>
        <v>18.642206834273232</v>
      </c>
      <c r="E248" s="276">
        <f>IF(E$142=0,0,E$142/CHI!E$12*1000)</f>
        <v>20.393276568021758</v>
      </c>
      <c r="F248" s="276">
        <f>IF(F$142=0,0,F$142/CHI!F$12*1000)</f>
        <v>21.657979880398091</v>
      </c>
      <c r="G248" s="276">
        <f>IF(G$142=0,0,G$142/CHI!G$12*1000)</f>
        <v>21.308400613190148</v>
      </c>
      <c r="H248" s="276">
        <f>IF(H$142=0,0,H$142/CHI!H$12*1000)</f>
        <v>22.353957185147394</v>
      </c>
      <c r="I248" s="276">
        <f>IF(I$142=0,0,I$142/CHI!I$12*1000)</f>
        <v>22.759813485684237</v>
      </c>
      <c r="J248" s="276">
        <f>IF(J$142=0,0,J$142/CHI!J$12*1000)</f>
        <v>22.164344909448211</v>
      </c>
      <c r="K248" s="276">
        <f>IF(K$142=0,0,K$142/CHI!K$12*1000)</f>
        <v>23.867490426620723</v>
      </c>
      <c r="L248" s="276">
        <f>IF(L$142=0,0,L$142/CHI!L$12*1000)</f>
        <v>25.578774251638016</v>
      </c>
      <c r="M248" s="276">
        <f>IF(M$142=0,0,M$142/CHI!M$12*1000)</f>
        <v>29.493353157820472</v>
      </c>
      <c r="N248" s="276">
        <f>IF(N$142=0,0,N$142/CHI!N$12*1000)</f>
        <v>28.590333621605609</v>
      </c>
      <c r="O248" s="276">
        <f>IF(O$142=0,0,O$142/CHI!O$12*1000)</f>
        <v>27.781503426065086</v>
      </c>
      <c r="P248" s="276">
        <f>IF(P$142=0,0,P$142/CHI!P$12*1000)</f>
        <v>19.409473718970322</v>
      </c>
      <c r="Q248" s="276">
        <f>IF(Q$142=0,0,Q$142/CHI!Q$12*1000)</f>
        <v>18.685972535223808</v>
      </c>
      <c r="R248" s="276">
        <f>IF(R$142=0,0,R$142/CHI!R$12*1000)</f>
        <v>16.774782696598802</v>
      </c>
      <c r="S248" s="276">
        <f>IF(S$142=0,0,S$142/CHI!S$12*1000)</f>
        <v>24.575490409884946</v>
      </c>
      <c r="T248" s="276">
        <f>IF(T$142=0,0,T$142/CHI!T$12*1000)</f>
        <v>20.98931202044502</v>
      </c>
      <c r="U248" s="276">
        <f>IF(U$142=0,0,U$142/CHI!U$12*1000)</f>
        <v>24.886369902033813</v>
      </c>
      <c r="V248" s="276">
        <f>IF(V$142=0,0,V$142/CHI!V$12*1000)</f>
        <v>23.347416908504353</v>
      </c>
      <c r="W248" s="276">
        <f>IF(W$142=0,0,W$142/CHI!W$12*1000)</f>
        <v>26.140640220783496</v>
      </c>
      <c r="X248" s="276">
        <f>IF(X$142=0,0,X$142/CHI!X$12*1000)</f>
        <v>30.906794365910557</v>
      </c>
      <c r="Y248" s="276">
        <f>IF(Y$142=0,0,Y$142/CHI!Y$12*1000)</f>
        <v>30.817099845479149</v>
      </c>
      <c r="DA248" s="79"/>
    </row>
    <row r="249" spans="1:105" ht="12" customHeight="1" x14ac:dyDescent="0.25">
      <c r="A249" s="41" t="s">
        <v>1038</v>
      </c>
      <c r="B249" s="277">
        <f>IF(B$156=0,0,B$156/CHI!B$12*1000)</f>
        <v>13.537727865319512</v>
      </c>
      <c r="C249" s="277">
        <f>IF(C$156=0,0,C$156/CHI!C$12*1000)</f>
        <v>15.134245492131944</v>
      </c>
      <c r="D249" s="277">
        <f>IF(D$156=0,0,D$156/CHI!D$12*1000)</f>
        <v>17.479011827375817</v>
      </c>
      <c r="E249" s="277">
        <f>IF(E$156=0,0,E$156/CHI!E$12*1000)</f>
        <v>16.952324661934608</v>
      </c>
      <c r="F249" s="277">
        <f>IF(F$156=0,0,F$156/CHI!F$12*1000)</f>
        <v>21.707535532238669</v>
      </c>
      <c r="G249" s="277">
        <f>IF(G$156=0,0,G$156/CHI!G$12*1000)</f>
        <v>23.317473948881055</v>
      </c>
      <c r="H249" s="277">
        <f>IF(H$156=0,0,H$156/CHI!H$12*1000)</f>
        <v>27.61442165769548</v>
      </c>
      <c r="I249" s="277">
        <f>IF(I$156=0,0,I$156/CHI!I$12*1000)</f>
        <v>26.984028827935038</v>
      </c>
      <c r="J249" s="277">
        <f>IF(J$156=0,0,J$156/CHI!J$12*1000)</f>
        <v>28.361552098456471</v>
      </c>
      <c r="K249" s="277">
        <f>IF(K$156=0,0,K$156/CHI!K$12*1000)</f>
        <v>32.317472276235101</v>
      </c>
      <c r="L249" s="277">
        <f>IF(L$156=0,0,L$156/CHI!L$12*1000)</f>
        <v>35.508692753681842</v>
      </c>
      <c r="M249" s="277">
        <f>IF(M$156=0,0,M$156/CHI!M$12*1000)</f>
        <v>16.050898428052033</v>
      </c>
      <c r="N249" s="277">
        <f>IF(N$156=0,0,N$156/CHI!N$12*1000)</f>
        <v>15.643383161630945</v>
      </c>
      <c r="O249" s="277">
        <f>IF(O$156=0,0,O$156/CHI!O$12*1000)</f>
        <v>14.680982956238484</v>
      </c>
      <c r="P249" s="277">
        <f>IF(P$156=0,0,P$156/CHI!P$12*1000)</f>
        <v>11.652693313539375</v>
      </c>
      <c r="Q249" s="277">
        <f>IF(Q$156=0,0,Q$156/CHI!Q$12*1000)</f>
        <v>10.960090131775674</v>
      </c>
      <c r="R249" s="277">
        <f>IF(R$156=0,0,R$156/CHI!R$12*1000)</f>
        <v>11.270011182655692</v>
      </c>
      <c r="S249" s="277">
        <f>IF(S$156=0,0,S$156/CHI!S$12*1000)</f>
        <v>19.014652238515321</v>
      </c>
      <c r="T249" s="277">
        <f>IF(T$156=0,0,T$156/CHI!T$12*1000)</f>
        <v>18.740982301438116</v>
      </c>
      <c r="U249" s="277">
        <f>IF(U$156=0,0,U$156/CHI!U$12*1000)</f>
        <v>19.690306433685453</v>
      </c>
      <c r="V249" s="277">
        <f>IF(V$156=0,0,V$156/CHI!V$12*1000)</f>
        <v>18.753162998973657</v>
      </c>
      <c r="W249" s="277">
        <f>IF(W$156=0,0,W$156/CHI!W$12*1000)</f>
        <v>17.291177697306811</v>
      </c>
      <c r="X249" s="277">
        <f>IF(X$156=0,0,X$156/CHI!X$12*1000)</f>
        <v>22.026876201057302</v>
      </c>
      <c r="Y249" s="277">
        <f>IF(Y$156=0,0,Y$156/CHI!Y$12*1000)</f>
        <v>22.294765994686653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FR: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13348.886513503852</v>
      </c>
      <c r="C5" s="223">
        <f t="shared" si="0"/>
        <v>13823.812107513939</v>
      </c>
      <c r="D5" s="223">
        <f t="shared" si="0"/>
        <v>13289.635894279327</v>
      </c>
      <c r="E5" s="223">
        <f t="shared" si="0"/>
        <v>13757.336640454518</v>
      </c>
      <c r="F5" s="223">
        <f t="shared" si="0"/>
        <v>13442.003262638424</v>
      </c>
      <c r="G5" s="223">
        <f t="shared" si="0"/>
        <v>13114.957065735618</v>
      </c>
      <c r="H5" s="223">
        <f t="shared" si="0"/>
        <v>13623.891054941449</v>
      </c>
      <c r="I5" s="223">
        <f t="shared" si="0"/>
        <v>14221.066981516371</v>
      </c>
      <c r="J5" s="223">
        <f t="shared" si="0"/>
        <v>13114.083307105118</v>
      </c>
      <c r="K5" s="223">
        <f t="shared" si="0"/>
        <v>11262.261502874995</v>
      </c>
      <c r="L5" s="223">
        <f t="shared" si="0"/>
        <v>11029.467586519451</v>
      </c>
      <c r="M5" s="223">
        <f t="shared" si="0"/>
        <v>12129.172899819272</v>
      </c>
      <c r="N5" s="223">
        <f t="shared" si="0"/>
        <v>12249.498800626703</v>
      </c>
      <c r="O5" s="223">
        <f t="shared" si="0"/>
        <v>12181.092002842808</v>
      </c>
      <c r="P5" s="223">
        <f t="shared" si="0"/>
        <v>12632.832039545998</v>
      </c>
      <c r="Q5" s="223">
        <f t="shared" si="0"/>
        <v>12211.636008902329</v>
      </c>
      <c r="R5" s="223">
        <f t="shared" si="0"/>
        <v>11685.985117560174</v>
      </c>
      <c r="S5" s="223">
        <f t="shared" si="0"/>
        <v>12744.543416962109</v>
      </c>
      <c r="T5" s="223">
        <f t="shared" si="0"/>
        <v>11946.180229107882</v>
      </c>
      <c r="U5" s="223">
        <f t="shared" si="0"/>
        <v>12290.316513656169</v>
      </c>
      <c r="V5" s="223">
        <f t="shared" si="0"/>
        <v>10796.230864000754</v>
      </c>
      <c r="W5" s="223">
        <f t="shared" si="0"/>
        <v>11954.062204671391</v>
      </c>
      <c r="X5" s="223">
        <f t="shared" si="0"/>
        <v>9419.4170322521022</v>
      </c>
      <c r="Y5" s="223">
        <f t="shared" si="0"/>
        <v>9508.8309560655689</v>
      </c>
      <c r="DA5" s="89"/>
    </row>
    <row r="6" spans="1:105" ht="12" customHeight="1" x14ac:dyDescent="0.25">
      <c r="A6" s="55" t="s">
        <v>91</v>
      </c>
      <c r="B6" s="259">
        <v>4.8824039480715502</v>
      </c>
      <c r="C6" s="259">
        <v>6.6257454018779782</v>
      </c>
      <c r="D6" s="259">
        <v>7.4044470934752979</v>
      </c>
      <c r="E6" s="259">
        <v>8.3548492440712288</v>
      </c>
      <c r="F6" s="259">
        <v>8.7806150786409312</v>
      </c>
      <c r="G6" s="259">
        <v>9.3668278092669492</v>
      </c>
      <c r="H6" s="259">
        <v>10.64468643924164</v>
      </c>
      <c r="I6" s="259">
        <v>10.005828971108141</v>
      </c>
      <c r="J6" s="259">
        <v>11.94766222671881</v>
      </c>
      <c r="K6" s="259">
        <v>10.76462641346043</v>
      </c>
      <c r="L6" s="259">
        <v>10.89058389597769</v>
      </c>
      <c r="M6" s="259">
        <v>8.5536793849599189</v>
      </c>
      <c r="N6" s="259">
        <v>7.5156311687499731</v>
      </c>
      <c r="O6" s="259">
        <v>7.830647606243005</v>
      </c>
      <c r="P6" s="259">
        <v>6.9667474935164027</v>
      </c>
      <c r="Q6" s="259">
        <v>7.127788973050543</v>
      </c>
      <c r="R6" s="259">
        <v>7.5181967171175144</v>
      </c>
      <c r="S6" s="259">
        <v>10.11100557925003</v>
      </c>
      <c r="T6" s="259">
        <v>10.68967348991821</v>
      </c>
      <c r="U6" s="259">
        <v>10.7467228687094</v>
      </c>
      <c r="V6" s="259">
        <v>6.2086911348320264</v>
      </c>
      <c r="W6" s="259">
        <v>10.63073232807375</v>
      </c>
      <c r="X6" s="259">
        <v>9.659596971347586</v>
      </c>
      <c r="Y6" s="259">
        <v>9.4831084884659465</v>
      </c>
      <c r="DA6" s="67" t="s">
        <v>1134</v>
      </c>
    </row>
    <row r="7" spans="1:105" ht="12" customHeight="1" x14ac:dyDescent="0.25">
      <c r="A7" s="173" t="s">
        <v>92</v>
      </c>
      <c r="B7" s="224">
        <v>10.20793193304069</v>
      </c>
      <c r="C7" s="224">
        <v>13.85283945928772</v>
      </c>
      <c r="D7" s="224">
        <v>15.480917338240941</v>
      </c>
      <c r="E7" s="224">
        <v>17.619968247090441</v>
      </c>
      <c r="F7" s="224">
        <v>18.51788755917589</v>
      </c>
      <c r="G7" s="224">
        <v>19.754181524264521</v>
      </c>
      <c r="H7" s="224">
        <v>22.449122848358709</v>
      </c>
      <c r="I7" s="224">
        <v>21.303691728995378</v>
      </c>
      <c r="J7" s="224">
        <v>25.696221798635239</v>
      </c>
      <c r="K7" s="224">
        <v>23.151828587950629</v>
      </c>
      <c r="L7" s="224">
        <v>23.422729400724119</v>
      </c>
      <c r="M7" s="224">
        <v>18.64212275754954</v>
      </c>
      <c r="N7" s="224">
        <v>16.573868044987641</v>
      </c>
      <c r="O7" s="224">
        <v>17.45056729334874</v>
      </c>
      <c r="P7" s="224">
        <v>15.6711050563607</v>
      </c>
      <c r="Q7" s="224">
        <v>16.16754823701638</v>
      </c>
      <c r="R7" s="224">
        <v>17.180477193239579</v>
      </c>
      <c r="S7" s="224">
        <v>23.259718077227259</v>
      </c>
      <c r="T7" s="224">
        <v>24.68410185756623</v>
      </c>
      <c r="U7" s="224">
        <v>24.815837656449219</v>
      </c>
      <c r="V7" s="224">
        <v>14.336823712988339</v>
      </c>
      <c r="W7" s="224">
        <v>24.68463417538193</v>
      </c>
      <c r="X7" s="224">
        <v>22.541390244624651</v>
      </c>
      <c r="Y7" s="224">
        <v>22.228268987150351</v>
      </c>
      <c r="DA7" s="177" t="s">
        <v>1135</v>
      </c>
    </row>
    <row r="8" spans="1:105" ht="12" customHeight="1" x14ac:dyDescent="0.25">
      <c r="A8" s="173" t="s">
        <v>93</v>
      </c>
      <c r="B8" s="224">
        <v>59.390548355497877</v>
      </c>
      <c r="C8" s="224">
        <v>80.596906127949339</v>
      </c>
      <c r="D8" s="224">
        <v>90.069190879723209</v>
      </c>
      <c r="E8" s="224">
        <v>101.6300747153246</v>
      </c>
      <c r="F8" s="224">
        <v>106.8091763740717</v>
      </c>
      <c r="G8" s="224">
        <v>113.9399865026774</v>
      </c>
      <c r="H8" s="224">
        <v>129.4841171322166</v>
      </c>
      <c r="I8" s="224">
        <v>121.7129257770974</v>
      </c>
      <c r="J8" s="224">
        <v>145.33377794177969</v>
      </c>
      <c r="K8" s="224">
        <v>130.94309121841681</v>
      </c>
      <c r="L8" s="224">
        <v>132.47526349169479</v>
      </c>
      <c r="M8" s="224">
        <v>104.04868473255689</v>
      </c>
      <c r="N8" s="224">
        <v>91.421656441604853</v>
      </c>
      <c r="O8" s="224">
        <v>95.253580051919073</v>
      </c>
      <c r="P8" s="224">
        <v>84.744924486974483</v>
      </c>
      <c r="Q8" s="224">
        <v>86.703865590422325</v>
      </c>
      <c r="R8" s="224">
        <v>91.452864290443557</v>
      </c>
      <c r="S8" s="224">
        <v>122.99231529466999</v>
      </c>
      <c r="T8" s="224">
        <v>130.03134870850459</v>
      </c>
      <c r="U8" s="224">
        <v>130.72530888176871</v>
      </c>
      <c r="V8" s="224">
        <v>75.52377373716412</v>
      </c>
      <c r="W8" s="224">
        <v>129.31437650385229</v>
      </c>
      <c r="X8" s="224">
        <v>117.501289758713</v>
      </c>
      <c r="Y8" s="224">
        <v>115.3544481847153</v>
      </c>
      <c r="DA8" s="177" t="s">
        <v>1136</v>
      </c>
    </row>
    <row r="9" spans="1:105" ht="12" customHeight="1" x14ac:dyDescent="0.25">
      <c r="A9" s="173" t="s">
        <v>94</v>
      </c>
      <c r="B9" s="224">
        <v>70.523593864043235</v>
      </c>
      <c r="C9" s="224">
        <v>95.705185957249057</v>
      </c>
      <c r="D9" s="224">
        <v>106.95309629476709</v>
      </c>
      <c r="E9" s="224">
        <v>121.73116873292059</v>
      </c>
      <c r="F9" s="224">
        <v>127.9346286799083</v>
      </c>
      <c r="G9" s="224">
        <v>136.47581939928131</v>
      </c>
      <c r="H9" s="224">
        <v>155.09437491812011</v>
      </c>
      <c r="I9" s="224">
        <v>147.1809288262873</v>
      </c>
      <c r="J9" s="224">
        <v>177.5276247779131</v>
      </c>
      <c r="K9" s="224">
        <v>159.94916181423051</v>
      </c>
      <c r="L9" s="224">
        <v>161.82073570625829</v>
      </c>
      <c r="M9" s="224">
        <v>128.8607443106861</v>
      </c>
      <c r="N9" s="224">
        <v>114.6770636751871</v>
      </c>
      <c r="O9" s="224">
        <v>120.8476176356657</v>
      </c>
      <c r="P9" s="224">
        <v>108.6074269560621</v>
      </c>
      <c r="Q9" s="224">
        <v>112.1235540638349</v>
      </c>
      <c r="R9" s="224">
        <v>119.21945478583319</v>
      </c>
      <c r="S9" s="224">
        <v>161.30354422175651</v>
      </c>
      <c r="T9" s="224">
        <v>170.53518633554711</v>
      </c>
      <c r="U9" s="224">
        <v>171.445310152861</v>
      </c>
      <c r="V9" s="224">
        <v>99.048890555640412</v>
      </c>
      <c r="W9" s="224">
        <v>170.70785124895141</v>
      </c>
      <c r="X9" s="224">
        <v>156.02356819499991</v>
      </c>
      <c r="Y9" s="224">
        <v>153.97707834966889</v>
      </c>
      <c r="DA9" s="177" t="s">
        <v>1137</v>
      </c>
    </row>
    <row r="10" spans="1:105" ht="12" customHeight="1" x14ac:dyDescent="0.25">
      <c r="A10" s="56" t="s">
        <v>95</v>
      </c>
      <c r="B10" s="260">
        <v>24.06922119124377</v>
      </c>
      <c r="C10" s="260">
        <v>36.039385374955252</v>
      </c>
      <c r="D10" s="260">
        <v>38.77921407519905</v>
      </c>
      <c r="E10" s="260">
        <v>48.646170589308007</v>
      </c>
      <c r="F10" s="260">
        <v>44.30719641104838</v>
      </c>
      <c r="G10" s="260">
        <v>44.677883827182697</v>
      </c>
      <c r="H10" s="260">
        <v>48.188318412222543</v>
      </c>
      <c r="I10" s="260">
        <v>46.383701943419887</v>
      </c>
      <c r="J10" s="260">
        <v>54.055905102067797</v>
      </c>
      <c r="K10" s="260">
        <v>48.285984514324817</v>
      </c>
      <c r="L10" s="260">
        <v>50.329890679484848</v>
      </c>
      <c r="M10" s="260">
        <v>75.225694992457377</v>
      </c>
      <c r="N10" s="260">
        <v>66.674134939285267</v>
      </c>
      <c r="O10" s="260">
        <v>73.920775112393713</v>
      </c>
      <c r="P10" s="260">
        <v>58.084414534574393</v>
      </c>
      <c r="Q10" s="260">
        <v>57.008843035823759</v>
      </c>
      <c r="R10" s="260">
        <v>60.423108646342918</v>
      </c>
      <c r="S10" s="260">
        <v>72.024279082204416</v>
      </c>
      <c r="T10" s="260">
        <v>81.076016684146921</v>
      </c>
      <c r="U10" s="260">
        <v>80.296734131968648</v>
      </c>
      <c r="V10" s="260">
        <v>46.311172467176704</v>
      </c>
      <c r="W10" s="260">
        <v>73.840513196170448</v>
      </c>
      <c r="X10" s="260">
        <v>66.618286117248687</v>
      </c>
      <c r="Y10" s="260">
        <v>65.108814853669685</v>
      </c>
      <c r="DA10" s="68" t="s">
        <v>1138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0.29558382589249121</v>
      </c>
      <c r="N11" s="226">
        <v>0.23830083510541869</v>
      </c>
      <c r="O11" s="226">
        <v>0.29530683936657037</v>
      </c>
      <c r="P11" s="226">
        <v>0.44252356099462897</v>
      </c>
      <c r="Q11" s="226">
        <v>0.32191350819342252</v>
      </c>
      <c r="R11" s="226">
        <v>0.41614000182343658</v>
      </c>
      <c r="S11" s="226">
        <v>0.29969633210317209</v>
      </c>
      <c r="T11" s="226">
        <v>0.43791418258363418</v>
      </c>
      <c r="U11" s="226">
        <v>0.44877517622091412</v>
      </c>
      <c r="V11" s="226">
        <v>0.23504278893910699</v>
      </c>
      <c r="W11" s="226">
        <v>0.33660757949622899</v>
      </c>
      <c r="X11" s="226">
        <v>0.36506342497200839</v>
      </c>
      <c r="Y11" s="226">
        <v>0.2864291600037554</v>
      </c>
      <c r="DA11" s="69" t="s">
        <v>1139</v>
      </c>
    </row>
    <row r="12" spans="1:105" ht="12" customHeight="1" x14ac:dyDescent="0.25">
      <c r="A12" s="37" t="s">
        <v>35</v>
      </c>
      <c r="B12" s="226">
        <v>13.47125017476427</v>
      </c>
      <c r="C12" s="226">
        <v>24.33046267071833</v>
      </c>
      <c r="D12" s="226">
        <v>24.38761430364201</v>
      </c>
      <c r="E12" s="226">
        <v>36.336677663242043</v>
      </c>
      <c r="F12" s="226">
        <v>25.87721728061825</v>
      </c>
      <c r="G12" s="226">
        <v>21.82932602258505</v>
      </c>
      <c r="H12" s="226">
        <v>14.593914666101011</v>
      </c>
      <c r="I12" s="226">
        <v>16.908957125610559</v>
      </c>
      <c r="J12" s="226">
        <v>15.17920734503395</v>
      </c>
      <c r="K12" s="226">
        <v>9.0211499416289467</v>
      </c>
      <c r="L12" s="226">
        <v>4.5872439648754897</v>
      </c>
      <c r="M12" s="226">
        <v>68.789438916752729</v>
      </c>
      <c r="N12" s="226">
        <v>60.978148752044518</v>
      </c>
      <c r="O12" s="226">
        <v>67.767160108329946</v>
      </c>
      <c r="P12" s="226">
        <v>51.081422494074623</v>
      </c>
      <c r="Q12" s="226">
        <v>49.045929286542041</v>
      </c>
      <c r="R12" s="226">
        <v>52.139224431638148</v>
      </c>
      <c r="S12" s="226">
        <v>58.240781039740263</v>
      </c>
      <c r="T12" s="226">
        <v>68.174644897898318</v>
      </c>
      <c r="U12" s="226">
        <v>66.887751773302739</v>
      </c>
      <c r="V12" s="226">
        <v>38.434496453874623</v>
      </c>
      <c r="W12" s="226">
        <v>57.741562194224429</v>
      </c>
      <c r="X12" s="226">
        <v>51.133895312881762</v>
      </c>
      <c r="Y12" s="226">
        <v>50.536226854738963</v>
      </c>
      <c r="DA12" s="69" t="s">
        <v>1140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1141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1142</v>
      </c>
    </row>
    <row r="15" spans="1:105" ht="12" customHeight="1" x14ac:dyDescent="0.25">
      <c r="A15" s="37" t="s">
        <v>40</v>
      </c>
      <c r="B15" s="226">
        <v>10.597971016479489</v>
      </c>
      <c r="C15" s="226">
        <v>11.708922704236921</v>
      </c>
      <c r="D15" s="226">
        <v>14.391599771557029</v>
      </c>
      <c r="E15" s="226">
        <v>12.309492926065969</v>
      </c>
      <c r="F15" s="226">
        <v>18.429979130430119</v>
      </c>
      <c r="G15" s="226">
        <v>22.84855780459764</v>
      </c>
      <c r="H15" s="226">
        <v>33.594403746121543</v>
      </c>
      <c r="I15" s="226">
        <v>29.474744817809331</v>
      </c>
      <c r="J15" s="226">
        <v>38.876697757033853</v>
      </c>
      <c r="K15" s="226">
        <v>39.264834572695882</v>
      </c>
      <c r="L15" s="226">
        <v>45.742646714609357</v>
      </c>
      <c r="M15" s="226">
        <v>6.1406722498121606</v>
      </c>
      <c r="N15" s="226">
        <v>5.4576853521353224</v>
      </c>
      <c r="O15" s="226">
        <v>5.8583081646971928</v>
      </c>
      <c r="P15" s="226">
        <v>6.5604684795051504</v>
      </c>
      <c r="Q15" s="226">
        <v>7.6410002410882951</v>
      </c>
      <c r="R15" s="226">
        <v>7.8677442128813331</v>
      </c>
      <c r="S15" s="226">
        <v>13.483801710360989</v>
      </c>
      <c r="T15" s="226">
        <v>12.46345760366497</v>
      </c>
      <c r="U15" s="226">
        <v>12.960207182444989</v>
      </c>
      <c r="V15" s="226">
        <v>7.6416332243629839</v>
      </c>
      <c r="W15" s="226">
        <v>15.76234342244979</v>
      </c>
      <c r="X15" s="226">
        <v>15.11932737939491</v>
      </c>
      <c r="Y15" s="226">
        <v>14.286158838926969</v>
      </c>
      <c r="DA15" s="69" t="s">
        <v>1143</v>
      </c>
    </row>
    <row r="16" spans="1:105" ht="12" customHeight="1" x14ac:dyDescent="0.25">
      <c r="A16" s="134" t="s">
        <v>997</v>
      </c>
      <c r="B16" s="314">
        <f>CHI_fec!B16</f>
        <v>12408.99191745486</v>
      </c>
      <c r="C16" s="314">
        <f>CHI_fec!C16</f>
        <v>12528.918744625969</v>
      </c>
      <c r="D16" s="314">
        <f>CHI_fec!D16</f>
        <v>11918.19991401548</v>
      </c>
      <c r="E16" s="314">
        <f>CHI_fec!E16</f>
        <v>12127.84273430782</v>
      </c>
      <c r="F16" s="314">
        <f>CHI_fec!F16</f>
        <v>11972.3475494411</v>
      </c>
      <c r="G16" s="314">
        <f>CHI_fec!G16</f>
        <v>11691.96655202064</v>
      </c>
      <c r="H16" s="314">
        <f>CHI_fec!H16</f>
        <v>12233.63026655202</v>
      </c>
      <c r="I16" s="314">
        <f>CHI_fec!I16</f>
        <v>12817.88899398108</v>
      </c>
      <c r="J16" s="314">
        <f>CHI_fec!J16</f>
        <v>11622.596560619089</v>
      </c>
      <c r="K16" s="314">
        <f>CHI_fec!K16</f>
        <v>10010.55408426483</v>
      </c>
      <c r="L16" s="314">
        <f>CHI_fec!L16</f>
        <v>9825.8726569217524</v>
      </c>
      <c r="M16" s="314">
        <f>CHI_fec!M16</f>
        <v>9884.7988822012012</v>
      </c>
      <c r="N16" s="314">
        <f>CHI_fec!N16</f>
        <v>10251.728460877041</v>
      </c>
      <c r="O16" s="314">
        <f>CHI_fec!O16</f>
        <v>10023.9573516767</v>
      </c>
      <c r="P16" s="314">
        <f>CHI_fec!P16</f>
        <v>10857.649269131551</v>
      </c>
      <c r="Q16" s="314">
        <f>CHI_fec!Q16</f>
        <v>10427.81014978337</v>
      </c>
      <c r="R16" s="314">
        <f>CHI_fec!R16</f>
        <v>9808.9639151554293</v>
      </c>
      <c r="S16" s="314">
        <f>CHI_fec!S16</f>
        <v>10494.7703768465</v>
      </c>
      <c r="T16" s="314">
        <f>CHI_fec!T16</f>
        <v>9460.3607849370765</v>
      </c>
      <c r="U16" s="314">
        <f>CHI_fec!U16</f>
        <v>9798.9681892402841</v>
      </c>
      <c r="V16" s="314">
        <f>CHI_fec!V16</f>
        <v>9254.0981083404986</v>
      </c>
      <c r="W16" s="314">
        <f>CHI_fec!W16</f>
        <v>9645.6323892045657</v>
      </c>
      <c r="X16" s="314">
        <f>CHI_fec!X16</f>
        <v>7305.3652972972504</v>
      </c>
      <c r="Y16" s="314">
        <f>CHI_fec!Y16</f>
        <v>7485.8209643082328</v>
      </c>
      <c r="DA16" s="136"/>
    </row>
    <row r="17" spans="1:105" ht="12" customHeight="1" x14ac:dyDescent="0.25">
      <c r="A17" s="135" t="s">
        <v>28</v>
      </c>
      <c r="B17" s="315">
        <f>CHI_fec!B17</f>
        <v>0</v>
      </c>
      <c r="C17" s="315">
        <f>CHI_fec!C17</f>
        <v>0</v>
      </c>
      <c r="D17" s="315">
        <f>CHI_fec!D17</f>
        <v>0</v>
      </c>
      <c r="E17" s="315">
        <f>CHI_fec!E17</f>
        <v>0</v>
      </c>
      <c r="F17" s="315">
        <f>CHI_fec!F17</f>
        <v>0</v>
      </c>
      <c r="G17" s="315">
        <f>CHI_fec!G17</f>
        <v>0</v>
      </c>
      <c r="H17" s="315">
        <f>CHI_fec!H17</f>
        <v>0</v>
      </c>
      <c r="I17" s="315">
        <f>CHI_fec!I17</f>
        <v>0</v>
      </c>
      <c r="J17" s="315">
        <f>CHI_fec!J17</f>
        <v>0</v>
      </c>
      <c r="K17" s="315">
        <f>CHI_fec!K17</f>
        <v>0</v>
      </c>
      <c r="L17" s="315">
        <f>CHI_fec!L17</f>
        <v>0</v>
      </c>
      <c r="M17" s="315">
        <f>CHI_fec!M17</f>
        <v>0</v>
      </c>
      <c r="N17" s="315">
        <f>CHI_fec!N17</f>
        <v>0</v>
      </c>
      <c r="O17" s="315">
        <f>CHI_fec!O17</f>
        <v>0</v>
      </c>
      <c r="P17" s="315">
        <f>CHI_fec!P17</f>
        <v>0</v>
      </c>
      <c r="Q17" s="315">
        <f>CHI_fec!Q17</f>
        <v>0</v>
      </c>
      <c r="R17" s="315">
        <f>CHI_fec!R17</f>
        <v>0</v>
      </c>
      <c r="S17" s="315">
        <f>CHI_fec!S17</f>
        <v>0.12347377472055029</v>
      </c>
      <c r="T17" s="315">
        <f>CHI_fec!T17</f>
        <v>0</v>
      </c>
      <c r="U17" s="315">
        <f>CHI_fec!U17</f>
        <v>0</v>
      </c>
      <c r="V17" s="315">
        <f>CHI_fec!V17</f>
        <v>0</v>
      </c>
      <c r="W17" s="315">
        <f>CHI_fec!W17</f>
        <v>0</v>
      </c>
      <c r="X17" s="315">
        <f>CHI_fec!X17</f>
        <v>0</v>
      </c>
      <c r="Y17" s="315">
        <f>CHI_fec!Y17</f>
        <v>0</v>
      </c>
      <c r="DA17" s="137"/>
    </row>
    <row r="18" spans="1:105" ht="12" customHeight="1" x14ac:dyDescent="0.25">
      <c r="A18" s="135" t="s">
        <v>30</v>
      </c>
      <c r="B18" s="315">
        <f>CHI_fec!B18</f>
        <v>76.468873602751501</v>
      </c>
      <c r="C18" s="315">
        <f>CHI_fec!C18</f>
        <v>80.901891659501288</v>
      </c>
      <c r="D18" s="315">
        <f>CHI_fec!D18</f>
        <v>85.334823731728278</v>
      </c>
      <c r="E18" s="315">
        <f>CHI_fec!E18</f>
        <v>83.944110060189161</v>
      </c>
      <c r="F18" s="315">
        <f>CHI_fec!F18</f>
        <v>79.214875322441955</v>
      </c>
      <c r="G18" s="315">
        <f>CHI_fec!G18</f>
        <v>68.574032674118655</v>
      </c>
      <c r="H18" s="315">
        <f>CHI_fec!H18</f>
        <v>16.552364574376611</v>
      </c>
      <c r="I18" s="315">
        <f>CHI_fec!I18</f>
        <v>10.6408426483233</v>
      </c>
      <c r="J18" s="315">
        <f>CHI_fec!J18</f>
        <v>13.005417024935509</v>
      </c>
      <c r="K18" s="315">
        <f>CHI_fec!K18</f>
        <v>11.823129836629411</v>
      </c>
      <c r="L18" s="315">
        <f>CHI_fec!L18</f>
        <v>20.099312123817711</v>
      </c>
      <c r="M18" s="315">
        <f>CHI_fec!M18</f>
        <v>23.646259673258811</v>
      </c>
      <c r="N18" s="315">
        <f>CHI_fec!N18</f>
        <v>7.0938950988822</v>
      </c>
      <c r="O18" s="315">
        <f>CHI_fec!O18</f>
        <v>18.916938950988818</v>
      </c>
      <c r="P18" s="315">
        <f>CHI_fec!P18</f>
        <v>11.823129836629411</v>
      </c>
      <c r="Q18" s="315">
        <f>CHI_fec!Q18</f>
        <v>2.364660361134995</v>
      </c>
      <c r="R18" s="315">
        <f>CHI_fec!R18</f>
        <v>9.4584694754944092</v>
      </c>
      <c r="S18" s="315">
        <f>CHI_fec!S18</f>
        <v>20.099312123817711</v>
      </c>
      <c r="T18" s="315">
        <f>CHI_fec!T18</f>
        <v>7.0938950988822</v>
      </c>
      <c r="U18" s="315">
        <f>CHI_fec!U18</f>
        <v>9.3284608770421311</v>
      </c>
      <c r="V18" s="315">
        <f>CHI_fec!V18</f>
        <v>8.4357695614789332</v>
      </c>
      <c r="W18" s="315">
        <f>CHI_fec!W18</f>
        <v>2.6400687876182292</v>
      </c>
      <c r="X18" s="315">
        <f>CHI_fec!X18</f>
        <v>0.13361994840928629</v>
      </c>
      <c r="Y18" s="315">
        <f>CHI_fec!Y18</f>
        <v>6.3407566638005148</v>
      </c>
      <c r="DA18" s="137"/>
    </row>
    <row r="19" spans="1:105" ht="12" customHeight="1" x14ac:dyDescent="0.25">
      <c r="A19" s="135" t="s">
        <v>31</v>
      </c>
      <c r="B19" s="315">
        <f>CHI_fec!B19</f>
        <v>245.153826311264</v>
      </c>
      <c r="C19" s="315">
        <f>CHI_fec!C19</f>
        <v>471.10206362854689</v>
      </c>
      <c r="D19" s="315">
        <f>CHI_fec!D19</f>
        <v>760.3157351676698</v>
      </c>
      <c r="E19" s="315">
        <f>CHI_fec!E19</f>
        <v>702.06362854686154</v>
      </c>
      <c r="F19" s="315">
        <f>CHI_fec!F19</f>
        <v>685.58323301805672</v>
      </c>
      <c r="G19" s="315">
        <f>CHI_fec!G19</f>
        <v>803.14325021496131</v>
      </c>
      <c r="H19" s="315">
        <f>CHI_fec!H19</f>
        <v>1446.9761822871881</v>
      </c>
      <c r="I19" s="315">
        <f>CHI_fec!I19</f>
        <v>1729.33981083405</v>
      </c>
      <c r="J19" s="315">
        <f>CHI_fec!J19</f>
        <v>1799.6560619088559</v>
      </c>
      <c r="K19" s="315">
        <f>CHI_fec!K19</f>
        <v>1737.0306964746351</v>
      </c>
      <c r="L19" s="315">
        <f>CHI_fec!L19</f>
        <v>1484.3317282889079</v>
      </c>
      <c r="M19" s="315">
        <f>CHI_fec!M19</f>
        <v>1488.7264832330179</v>
      </c>
      <c r="N19" s="315">
        <f>CHI_fec!N19</f>
        <v>1475.5422184006879</v>
      </c>
      <c r="O19" s="315">
        <f>CHI_fec!O19</f>
        <v>1866.6761822871881</v>
      </c>
      <c r="P19" s="315">
        <f>CHI_fec!P19</f>
        <v>2486.3380051590711</v>
      </c>
      <c r="Q19" s="315">
        <f>CHI_fec!Q19</f>
        <v>2413.8244196044711</v>
      </c>
      <c r="R19" s="315">
        <f>CHI_fec!R19</f>
        <v>2261.1063628546858</v>
      </c>
      <c r="S19" s="315">
        <f>CHI_fec!S19</f>
        <v>2180.901891659501</v>
      </c>
      <c r="T19" s="315">
        <f>CHI_fec!T19</f>
        <v>2279.784092863285</v>
      </c>
      <c r="U19" s="315">
        <f>CHI_fec!U19</f>
        <v>2709.9030094582972</v>
      </c>
      <c r="V19" s="315">
        <f>CHI_fec!V19</f>
        <v>2031.9995700773859</v>
      </c>
      <c r="W19" s="315">
        <f>CHI_fec!W19</f>
        <v>1942.265090283749</v>
      </c>
      <c r="X19" s="315">
        <f>CHI_fec!X19</f>
        <v>1602.397076526225</v>
      </c>
      <c r="Y19" s="315">
        <f>CHI_fec!Y19</f>
        <v>1442.1331900257951</v>
      </c>
      <c r="DA19" s="137"/>
    </row>
    <row r="20" spans="1:105" ht="12" customHeight="1" x14ac:dyDescent="0.25">
      <c r="A20" s="135" t="s">
        <v>82</v>
      </c>
      <c r="B20" s="315">
        <f>CHI_fec!B20</f>
        <v>1782.936887360275</v>
      </c>
      <c r="C20" s="315">
        <f>CHI_fec!C20</f>
        <v>1558.0156491831469</v>
      </c>
      <c r="D20" s="315">
        <f>CHI_fec!D20</f>
        <v>1245.79630266552</v>
      </c>
      <c r="E20" s="315">
        <f>CHI_fec!E20</f>
        <v>1509.9809974204641</v>
      </c>
      <c r="F20" s="315">
        <f>CHI_fec!F20</f>
        <v>1532.3661220980221</v>
      </c>
      <c r="G20" s="315">
        <f>CHI_fec!G20</f>
        <v>1683.9747205503011</v>
      </c>
      <c r="H20" s="315">
        <f>CHI_fec!H20</f>
        <v>1718.5699914015479</v>
      </c>
      <c r="I20" s="315">
        <f>CHI_fec!I20</f>
        <v>1768.427858985382</v>
      </c>
      <c r="J20" s="315">
        <f>CHI_fec!J20</f>
        <v>1307.496990541702</v>
      </c>
      <c r="K20" s="315">
        <f>CHI_fec!K20</f>
        <v>1295.286930352537</v>
      </c>
      <c r="L20" s="315">
        <f>CHI_fec!L20</f>
        <v>1383.8100601891661</v>
      </c>
      <c r="M20" s="315">
        <f>CHI_fec!M20</f>
        <v>1384.8276010318141</v>
      </c>
      <c r="N20" s="315">
        <f>CHI_fec!N20</f>
        <v>1301.3920034393809</v>
      </c>
      <c r="O20" s="315">
        <f>CHI_fec!O20</f>
        <v>1173.1860705073091</v>
      </c>
      <c r="P20" s="315">
        <f>CHI_fec!P20</f>
        <v>962.56199484092849</v>
      </c>
      <c r="Q20" s="315">
        <f>CHI_fec!Q20</f>
        <v>1157.9233877901979</v>
      </c>
      <c r="R20" s="315">
        <f>CHI_fec!R20</f>
        <v>1148.7658641444541</v>
      </c>
      <c r="S20" s="315">
        <f>CHI_fec!S20</f>
        <v>1178.273602751505</v>
      </c>
      <c r="T20" s="315">
        <f>CHI_fec!T20</f>
        <v>1009.367325881341</v>
      </c>
      <c r="U20" s="315">
        <f>CHI_fec!U20</f>
        <v>851.62519346517615</v>
      </c>
      <c r="V20" s="315">
        <f>CHI_fec!V20</f>
        <v>689.26663800515905</v>
      </c>
      <c r="W20" s="315">
        <f>CHI_fec!W20</f>
        <v>603.52433361994838</v>
      </c>
      <c r="X20" s="315">
        <f>CHI_fec!X20</f>
        <v>461.4436801375752</v>
      </c>
      <c r="Y20" s="315">
        <f>CHI_fec!Y20</f>
        <v>408.82226999140153</v>
      </c>
      <c r="DA20" s="137"/>
    </row>
    <row r="21" spans="1:105" ht="12" customHeight="1" x14ac:dyDescent="0.25">
      <c r="A21" s="135" t="s">
        <v>32</v>
      </c>
      <c r="B21" s="315">
        <f>CHI_fec!B21</f>
        <v>0</v>
      </c>
      <c r="C21" s="315">
        <f>CHI_fec!C21</f>
        <v>0</v>
      </c>
      <c r="D21" s="315">
        <f>CHI_fec!D21</f>
        <v>0</v>
      </c>
      <c r="E21" s="315">
        <f>CHI_fec!E21</f>
        <v>0</v>
      </c>
      <c r="F21" s="315">
        <f>CHI_fec!F21</f>
        <v>0</v>
      </c>
      <c r="G21" s="315">
        <f>CHI_fec!G21</f>
        <v>0</v>
      </c>
      <c r="H21" s="315">
        <f>CHI_fec!H21</f>
        <v>0</v>
      </c>
      <c r="I21" s="315">
        <f>CHI_fec!I21</f>
        <v>0</v>
      </c>
      <c r="J21" s="315">
        <f>CHI_fec!J21</f>
        <v>0</v>
      </c>
      <c r="K21" s="315">
        <f>CHI_fec!K21</f>
        <v>0</v>
      </c>
      <c r="L21" s="315">
        <f>CHI_fec!L21</f>
        <v>0</v>
      </c>
      <c r="M21" s="315">
        <f>CHI_fec!M21</f>
        <v>0</v>
      </c>
      <c r="N21" s="315">
        <f>CHI_fec!N21</f>
        <v>0</v>
      </c>
      <c r="O21" s="315">
        <f>CHI_fec!O21</f>
        <v>0</v>
      </c>
      <c r="P21" s="315">
        <f>CHI_fec!P21</f>
        <v>0</v>
      </c>
      <c r="Q21" s="315">
        <f>CHI_fec!Q21</f>
        <v>0</v>
      </c>
      <c r="R21" s="315">
        <f>CHI_fec!R21</f>
        <v>0</v>
      </c>
      <c r="S21" s="315">
        <f>CHI_fec!S21</f>
        <v>0</v>
      </c>
      <c r="T21" s="315">
        <f>CHI_fec!T21</f>
        <v>0</v>
      </c>
      <c r="U21" s="315">
        <f>CHI_fec!U21</f>
        <v>0</v>
      </c>
      <c r="V21" s="315">
        <f>CHI_fec!V21</f>
        <v>0</v>
      </c>
      <c r="W21" s="315">
        <f>CHI_fec!W21</f>
        <v>0</v>
      </c>
      <c r="X21" s="315">
        <f>CHI_fec!X21</f>
        <v>0</v>
      </c>
      <c r="Y21" s="315">
        <f>CHI_fec!Y21</f>
        <v>0</v>
      </c>
      <c r="DA21" s="137"/>
    </row>
    <row r="22" spans="1:105" ht="12" customHeight="1" x14ac:dyDescent="0.25">
      <c r="A22" s="135" t="s">
        <v>33</v>
      </c>
      <c r="B22" s="315">
        <f>CHI_fec!B22</f>
        <v>916.95331040412714</v>
      </c>
      <c r="C22" s="315">
        <f>CHI_fec!C22</f>
        <v>1601.5477214101461</v>
      </c>
      <c r="D22" s="315">
        <f>CHI_fec!D22</f>
        <v>1371.109200343938</v>
      </c>
      <c r="E22" s="315">
        <f>CHI_fec!E22</f>
        <v>914.32493551160792</v>
      </c>
      <c r="F22" s="315">
        <f>CHI_fec!F22</f>
        <v>985.9804815133275</v>
      </c>
      <c r="G22" s="315">
        <f>CHI_fec!G22</f>
        <v>921.96818572656912</v>
      </c>
      <c r="H22" s="315">
        <f>CHI_fec!H22</f>
        <v>1079.610404127257</v>
      </c>
      <c r="I22" s="315">
        <f>CHI_fec!I22</f>
        <v>1218.1445399828031</v>
      </c>
      <c r="J22" s="315">
        <f>CHI_fec!J22</f>
        <v>964.00610490111774</v>
      </c>
      <c r="K22" s="315">
        <f>CHI_fec!K22</f>
        <v>955.40748065348225</v>
      </c>
      <c r="L22" s="315">
        <f>CHI_fec!L22</f>
        <v>821.65038693035251</v>
      </c>
      <c r="M22" s="315">
        <f>CHI_fec!M22</f>
        <v>914.32493551160792</v>
      </c>
      <c r="N22" s="315">
        <f>CHI_fec!N22</f>
        <v>946.80877042132408</v>
      </c>
      <c r="O22" s="315">
        <f>CHI_fec!O22</f>
        <v>1155.0876182287191</v>
      </c>
      <c r="P22" s="315">
        <f>CHI_fec!P22</f>
        <v>1309.863628546861</v>
      </c>
      <c r="Q22" s="315">
        <f>CHI_fec!Q22</f>
        <v>1222.929840239085</v>
      </c>
      <c r="R22" s="315">
        <f>CHI_fec!R22</f>
        <v>1163.7518773222409</v>
      </c>
      <c r="S22" s="315">
        <f>CHI_fec!S22</f>
        <v>1269.3597147656781</v>
      </c>
      <c r="T22" s="315">
        <f>CHI_fec!T22</f>
        <v>1232.448833088408</v>
      </c>
      <c r="U22" s="315">
        <f>CHI_fec!U22</f>
        <v>1095.285214175796</v>
      </c>
      <c r="V22" s="315">
        <f>CHI_fec!V22</f>
        <v>793.41530524505583</v>
      </c>
      <c r="W22" s="315">
        <f>CHI_fec!W22</f>
        <v>602.23402291049956</v>
      </c>
      <c r="X22" s="315">
        <f>CHI_fec!X22</f>
        <v>439.62608835486088</v>
      </c>
      <c r="Y22" s="315">
        <f>CHI_fec!Y22</f>
        <v>532.1653323219914</v>
      </c>
      <c r="DA22" s="137"/>
    </row>
    <row r="23" spans="1:105" ht="12" customHeight="1" x14ac:dyDescent="0.25">
      <c r="A23" s="135" t="s">
        <v>83</v>
      </c>
      <c r="B23" s="315">
        <f>CHI_fec!B23</f>
        <v>7065.9214961306961</v>
      </c>
      <c r="C23" s="315">
        <f>CHI_fec!C23</f>
        <v>6735.3706792777302</v>
      </c>
      <c r="D23" s="315">
        <f>CHI_fec!D23</f>
        <v>6652.4672398968187</v>
      </c>
      <c r="E23" s="315">
        <f>CHI_fec!E23</f>
        <v>7136.64875322442</v>
      </c>
      <c r="F23" s="315">
        <f>CHI_fec!F23</f>
        <v>6975.8613069647463</v>
      </c>
      <c r="G23" s="315">
        <f>CHI_fec!G23</f>
        <v>7003.1846947549438</v>
      </c>
      <c r="H23" s="315">
        <f>CHI_fec!H23</f>
        <v>7023.1517626827172</v>
      </c>
      <c r="I23" s="315">
        <f>CHI_fec!I23</f>
        <v>6962.1996560619082</v>
      </c>
      <c r="J23" s="315">
        <f>CHI_fec!J23</f>
        <v>6366.340412725709</v>
      </c>
      <c r="K23" s="315">
        <f>CHI_fec!K23</f>
        <v>4958.1370593293204</v>
      </c>
      <c r="L23" s="315">
        <f>CHI_fec!L23</f>
        <v>5124.1789337919172</v>
      </c>
      <c r="M23" s="315">
        <f>CHI_fec!M23</f>
        <v>5048.5142734307819</v>
      </c>
      <c r="N23" s="315">
        <f>CHI_fec!N23</f>
        <v>5499.3495270851236</v>
      </c>
      <c r="O23" s="315">
        <f>CHI_fec!O23</f>
        <v>4735.3466895958727</v>
      </c>
      <c r="P23" s="315">
        <f>CHI_fec!P23</f>
        <v>5007.5292347377472</v>
      </c>
      <c r="Q23" s="315">
        <f>CHI_fec!Q23</f>
        <v>4493.6400687876176</v>
      </c>
      <c r="R23" s="315">
        <f>CHI_fec!R23</f>
        <v>4051.2120378331902</v>
      </c>
      <c r="S23" s="315">
        <f>CHI_fec!S23</f>
        <v>4670.1909716251084</v>
      </c>
      <c r="T23" s="315">
        <f>CHI_fec!T23</f>
        <v>3815.8108340498711</v>
      </c>
      <c r="U23" s="315">
        <f>CHI_fec!U23</f>
        <v>4031.1661220980218</v>
      </c>
      <c r="V23" s="315">
        <f>CHI_fec!V23</f>
        <v>4745.3617368873602</v>
      </c>
      <c r="W23" s="315">
        <f>CHI_fec!W23</f>
        <v>5488.2257953568351</v>
      </c>
      <c r="X23" s="315">
        <f>CHI_fec!X23</f>
        <v>3877.4218400687869</v>
      </c>
      <c r="Y23" s="315">
        <f>CHI_fec!Y23</f>
        <v>4193.906104901117</v>
      </c>
      <c r="DA23" s="137"/>
    </row>
    <row r="24" spans="1:105" ht="12" customHeight="1" x14ac:dyDescent="0.25">
      <c r="A24" s="135" t="s">
        <v>73</v>
      </c>
      <c r="B24" s="315">
        <f>CHI_fec!B24</f>
        <v>2321.557523645743</v>
      </c>
      <c r="C24" s="315">
        <f>CHI_fec!C24</f>
        <v>2081.980739466896</v>
      </c>
      <c r="D24" s="315">
        <f>CHI_fec!D24</f>
        <v>1803.176612209802</v>
      </c>
      <c r="E24" s="315">
        <f>CHI_fec!E24</f>
        <v>1780.880309544282</v>
      </c>
      <c r="F24" s="315">
        <f>CHI_fec!F24</f>
        <v>1713.341530524506</v>
      </c>
      <c r="G24" s="315">
        <f>CHI_fec!G24</f>
        <v>1211.121668099742</v>
      </c>
      <c r="H24" s="315">
        <f>CHI_fec!H24</f>
        <v>948.76956147893372</v>
      </c>
      <c r="I24" s="315">
        <f>CHI_fec!I24</f>
        <v>1129.1362854686161</v>
      </c>
      <c r="J24" s="315">
        <f>CHI_fec!J24</f>
        <v>1172.0915735167671</v>
      </c>
      <c r="K24" s="315">
        <f>CHI_fec!K24</f>
        <v>1052.8687876182289</v>
      </c>
      <c r="L24" s="315">
        <f>CHI_fec!L24</f>
        <v>991.80223559759236</v>
      </c>
      <c r="M24" s="315">
        <f>CHI_fec!M24</f>
        <v>1024.7593293207219</v>
      </c>
      <c r="N24" s="315">
        <f>CHI_fec!N24</f>
        <v>1021.542046431642</v>
      </c>
      <c r="O24" s="315">
        <f>CHI_fec!O24</f>
        <v>1074.743852106621</v>
      </c>
      <c r="P24" s="315">
        <f>CHI_fec!P24</f>
        <v>1079.5332760103181</v>
      </c>
      <c r="Q24" s="315">
        <f>CHI_fec!Q24</f>
        <v>1137.1277730008601</v>
      </c>
      <c r="R24" s="315">
        <f>CHI_fec!R24</f>
        <v>1174.669303525365</v>
      </c>
      <c r="S24" s="315">
        <f>CHI_fec!S24</f>
        <v>1175.821410146174</v>
      </c>
      <c r="T24" s="315">
        <f>CHI_fec!T24</f>
        <v>1115.8558039552879</v>
      </c>
      <c r="U24" s="315">
        <f>CHI_fec!U24</f>
        <v>1101.66018916595</v>
      </c>
      <c r="V24" s="315">
        <f>CHI_fec!V24</f>
        <v>985.61908856405842</v>
      </c>
      <c r="W24" s="315">
        <f>CHI_fec!W24</f>
        <v>1006.743078245916</v>
      </c>
      <c r="X24" s="315">
        <f>CHI_fec!X24</f>
        <v>924.34299226139296</v>
      </c>
      <c r="Y24" s="315">
        <f>CHI_fec!Y24</f>
        <v>902.45331040412714</v>
      </c>
      <c r="DA24" s="137"/>
    </row>
    <row r="25" spans="1:105" ht="12" customHeight="1" x14ac:dyDescent="0.25">
      <c r="A25" s="57" t="s">
        <v>998</v>
      </c>
      <c r="B25" s="294">
        <v>320.90043172159761</v>
      </c>
      <c r="C25" s="294">
        <v>519.53816480519822</v>
      </c>
      <c r="D25" s="294">
        <v>538.32347216617404</v>
      </c>
      <c r="E25" s="294">
        <v>691.97180159262064</v>
      </c>
      <c r="F25" s="294">
        <v>581.24114759992744</v>
      </c>
      <c r="G25" s="294">
        <v>549.39707032496835</v>
      </c>
      <c r="H25" s="294">
        <v>501.17728297088621</v>
      </c>
      <c r="I25" s="294">
        <v>515.43634843633311</v>
      </c>
      <c r="J25" s="294">
        <v>536.09450448335235</v>
      </c>
      <c r="K25" s="294">
        <v>415.32488711103991</v>
      </c>
      <c r="L25" s="294">
        <v>348.31867083437902</v>
      </c>
      <c r="M25" s="294">
        <v>1156.0641061652709</v>
      </c>
      <c r="N25" s="294">
        <v>1020.803209619207</v>
      </c>
      <c r="O25" s="294">
        <v>1112.693265168446</v>
      </c>
      <c r="P25" s="294">
        <v>885.16255711749545</v>
      </c>
      <c r="Q25" s="294">
        <v>879.8462196478913</v>
      </c>
      <c r="R25" s="294">
        <v>942.60671121227267</v>
      </c>
      <c r="S25" s="294">
        <v>1133.9964000076111</v>
      </c>
      <c r="T25" s="294">
        <v>1276.5848883594861</v>
      </c>
      <c r="U25" s="294">
        <v>1289.8930742536741</v>
      </c>
      <c r="V25" s="294">
        <v>747.96252511992907</v>
      </c>
      <c r="W25" s="294">
        <v>1158.0438491234131</v>
      </c>
      <c r="X25" s="294">
        <v>1090.7456614713319</v>
      </c>
      <c r="Y25" s="294">
        <v>1035.480388960196</v>
      </c>
      <c r="DA25" s="70" t="s">
        <v>1144</v>
      </c>
    </row>
    <row r="26" spans="1:105" ht="12" customHeight="1" x14ac:dyDescent="0.25">
      <c r="A26" s="46" t="s">
        <v>28</v>
      </c>
      <c r="B26" s="229">
        <v>0</v>
      </c>
      <c r="C26" s="229">
        <v>0</v>
      </c>
      <c r="D26" s="229">
        <v>43.007133426416893</v>
      </c>
      <c r="E26" s="229">
        <v>55.39288358482537</v>
      </c>
      <c r="F26" s="229">
        <v>62.027779129285747</v>
      </c>
      <c r="G26" s="229">
        <v>60.99983240308385</v>
      </c>
      <c r="H26" s="229">
        <v>71.209468509949048</v>
      </c>
      <c r="I26" s="229">
        <v>77.836622818326674</v>
      </c>
      <c r="J26" s="229">
        <v>89.140365531682207</v>
      </c>
      <c r="K26" s="229">
        <v>43.721253279529677</v>
      </c>
      <c r="L26" s="229">
        <v>59.734035902166511</v>
      </c>
      <c r="M26" s="229">
        <v>42.507870375585362</v>
      </c>
      <c r="N26" s="229">
        <v>43.018815036009478</v>
      </c>
      <c r="O26" s="229">
        <v>82.623000180492767</v>
      </c>
      <c r="P26" s="229">
        <v>66.277699953295908</v>
      </c>
      <c r="Q26" s="229">
        <v>59.119685470464368</v>
      </c>
      <c r="R26" s="229">
        <v>55.995061578930581</v>
      </c>
      <c r="S26" s="229">
        <v>77.811390670390011</v>
      </c>
      <c r="T26" s="229">
        <v>81.750761309930581</v>
      </c>
      <c r="U26" s="229">
        <v>68.040590945802222</v>
      </c>
      <c r="V26" s="229">
        <v>28.044579820190119</v>
      </c>
      <c r="W26" s="229">
        <v>56.561082067393542</v>
      </c>
      <c r="X26" s="229">
        <v>49.085670926833963</v>
      </c>
      <c r="Y26" s="229">
        <v>46.955486471106347</v>
      </c>
      <c r="DA26" s="73" t="s">
        <v>1145</v>
      </c>
    </row>
    <row r="27" spans="1:105" ht="12" customHeight="1" x14ac:dyDescent="0.25">
      <c r="A27" s="46" t="s">
        <v>30</v>
      </c>
      <c r="B27" s="229">
        <v>28.761445975298969</v>
      </c>
      <c r="C27" s="229">
        <v>62.382697314544927</v>
      </c>
      <c r="D27" s="229">
        <v>49.81169039176887</v>
      </c>
      <c r="E27" s="229">
        <v>20.364366411724451</v>
      </c>
      <c r="F27" s="229">
        <v>14.087152455709781</v>
      </c>
      <c r="G27" s="229">
        <v>10.526016849581801</v>
      </c>
      <c r="H27" s="229">
        <v>9.0937099787216482</v>
      </c>
      <c r="I27" s="229">
        <v>9.3422848723365615</v>
      </c>
      <c r="J27" s="229">
        <v>8.7716454029164481</v>
      </c>
      <c r="K27" s="229">
        <v>13.44616012282431</v>
      </c>
      <c r="L27" s="229">
        <v>8.9189909077058971</v>
      </c>
      <c r="M27" s="229">
        <v>11.411010862144201</v>
      </c>
      <c r="N27" s="229">
        <v>9.6889796129721777</v>
      </c>
      <c r="O27" s="229">
        <v>11.770916717702519</v>
      </c>
      <c r="P27" s="229">
        <v>31.463978493043768</v>
      </c>
      <c r="Q27" s="229">
        <v>33.545189088132311</v>
      </c>
      <c r="R27" s="229">
        <v>12.304929891246379</v>
      </c>
      <c r="S27" s="229">
        <v>21.78095373794601</v>
      </c>
      <c r="T27" s="229">
        <v>27.677819869254609</v>
      </c>
      <c r="U27" s="229">
        <v>50.840008323991469</v>
      </c>
      <c r="V27" s="229">
        <v>33.689724681921433</v>
      </c>
      <c r="W27" s="229">
        <v>14.823993772699801</v>
      </c>
      <c r="X27" s="229">
        <v>15.13200914806507</v>
      </c>
      <c r="Y27" s="229">
        <v>26.93942845205348</v>
      </c>
      <c r="DA27" s="73" t="s">
        <v>1146</v>
      </c>
    </row>
    <row r="28" spans="1:105" ht="12" customHeight="1" x14ac:dyDescent="0.25">
      <c r="A28" s="46" t="s">
        <v>31</v>
      </c>
      <c r="B28" s="229">
        <v>43.337895239344569</v>
      </c>
      <c r="C28" s="229">
        <v>82.587343385589179</v>
      </c>
      <c r="D28" s="229">
        <v>54.332965101379003</v>
      </c>
      <c r="E28" s="229">
        <v>36.621333748350338</v>
      </c>
      <c r="F28" s="229">
        <v>26.43151588849096</v>
      </c>
      <c r="G28" s="229">
        <v>33.287430516191691</v>
      </c>
      <c r="H28" s="229">
        <v>35.445624528885453</v>
      </c>
      <c r="I28" s="229">
        <v>17.957427973804741</v>
      </c>
      <c r="J28" s="229">
        <v>21.26418136836228</v>
      </c>
      <c r="K28" s="229">
        <v>19.748782634839081</v>
      </c>
      <c r="L28" s="229">
        <v>23.504940832243172</v>
      </c>
      <c r="M28" s="229">
        <v>12.918985039181591</v>
      </c>
      <c r="N28" s="229">
        <v>7.3891174755589422</v>
      </c>
      <c r="O28" s="229">
        <v>7.6073978018364361</v>
      </c>
      <c r="P28" s="229">
        <v>7.2603037032392193</v>
      </c>
      <c r="Q28" s="229">
        <v>5.8913152434538709</v>
      </c>
      <c r="R28" s="229">
        <v>6.07516690051831</v>
      </c>
      <c r="S28" s="229">
        <v>8.1836745612792754</v>
      </c>
      <c r="T28" s="229">
        <v>9.2589695902956599</v>
      </c>
      <c r="U28" s="229">
        <v>8.7338650325618143</v>
      </c>
      <c r="V28" s="229">
        <v>4.7424789797344742</v>
      </c>
      <c r="W28" s="229">
        <v>24.497246048541331</v>
      </c>
      <c r="X28" s="229">
        <v>18.705087224994411</v>
      </c>
      <c r="Y28" s="229">
        <v>16.254279102682109</v>
      </c>
      <c r="DA28" s="73" t="s">
        <v>1147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3.6118596401367129</v>
      </c>
      <c r="N29" s="229">
        <v>2.9501728151733451</v>
      </c>
      <c r="O29" s="229">
        <v>3.2631189154965279</v>
      </c>
      <c r="P29" s="229">
        <v>5.025383048524108</v>
      </c>
      <c r="Q29" s="229">
        <v>3.5584953531297621</v>
      </c>
      <c r="R29" s="229">
        <v>4.6500250555500564</v>
      </c>
      <c r="S29" s="229">
        <v>3.3554521172775829</v>
      </c>
      <c r="T29" s="229">
        <v>4.993333149464906</v>
      </c>
      <c r="U29" s="229">
        <v>4.8904411047620124</v>
      </c>
      <c r="V29" s="229">
        <v>2.6391096146107662</v>
      </c>
      <c r="W29" s="229">
        <v>3.701681195292132</v>
      </c>
      <c r="X29" s="229">
        <v>3.523301697650945</v>
      </c>
      <c r="Y29" s="229">
        <v>3.075946167693365</v>
      </c>
      <c r="DA29" s="73" t="s">
        <v>1148</v>
      </c>
    </row>
    <row r="30" spans="1:105" ht="12" customHeight="1" x14ac:dyDescent="0.25">
      <c r="A30" s="46" t="s">
        <v>32</v>
      </c>
      <c r="B30" s="229">
        <v>27.255347048999241</v>
      </c>
      <c r="C30" s="229">
        <v>43.043875871977782</v>
      </c>
      <c r="D30" s="229">
        <v>39.375072388751683</v>
      </c>
      <c r="E30" s="229">
        <v>49.296412742381627</v>
      </c>
      <c r="F30" s="229">
        <v>59.043060898585907</v>
      </c>
      <c r="G30" s="229">
        <v>51.813810527938251</v>
      </c>
      <c r="H30" s="229">
        <v>62.975988324895383</v>
      </c>
      <c r="I30" s="229">
        <v>57.058522907574449</v>
      </c>
      <c r="J30" s="229">
        <v>32.914087176951391</v>
      </c>
      <c r="K30" s="229">
        <v>45.746960796331727</v>
      </c>
      <c r="L30" s="229">
        <v>53.980520370009977</v>
      </c>
      <c r="M30" s="229">
        <v>64.882925913734297</v>
      </c>
      <c r="N30" s="229">
        <v>37.66240973342434</v>
      </c>
      <c r="O30" s="229">
        <v>52.3380157529161</v>
      </c>
      <c r="P30" s="229">
        <v>34.856953352407579</v>
      </c>
      <c r="Q30" s="229">
        <v>29.38621127535939</v>
      </c>
      <c r="R30" s="229">
        <v>16.30684145436468</v>
      </c>
      <c r="S30" s="229">
        <v>2.8399765035947429</v>
      </c>
      <c r="T30" s="229">
        <v>4.4062650223955631</v>
      </c>
      <c r="U30" s="229">
        <v>3.2966531002231929</v>
      </c>
      <c r="V30" s="229">
        <v>3.288182565534258</v>
      </c>
      <c r="W30" s="229">
        <v>2.543594338297734</v>
      </c>
      <c r="X30" s="229">
        <v>4.1639519533897893</v>
      </c>
      <c r="Y30" s="229">
        <v>1.647967194435354</v>
      </c>
      <c r="DA30" s="73" t="s">
        <v>1149</v>
      </c>
    </row>
    <row r="31" spans="1:105" ht="12" customHeight="1" x14ac:dyDescent="0.25">
      <c r="A31" s="46" t="s">
        <v>33</v>
      </c>
      <c r="B31" s="229">
        <v>0.32653548262166898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0.54239521906583488</v>
      </c>
      <c r="N31" s="229">
        <v>0.42981788022818412</v>
      </c>
      <c r="O31" s="229">
        <v>0.48811263214820882</v>
      </c>
      <c r="P31" s="229">
        <v>0.42642508082484609</v>
      </c>
      <c r="Q31" s="229">
        <v>0.48364205394603321</v>
      </c>
      <c r="R31" s="229">
        <v>0</v>
      </c>
      <c r="S31" s="229">
        <v>2.5892244453615412</v>
      </c>
      <c r="T31" s="229">
        <v>2.2374478934865829</v>
      </c>
      <c r="U31" s="229">
        <v>2.7575032065528529</v>
      </c>
      <c r="V31" s="229">
        <v>0.58379315452453673</v>
      </c>
      <c r="W31" s="229">
        <v>0</v>
      </c>
      <c r="X31" s="229">
        <v>0</v>
      </c>
      <c r="Y31" s="229">
        <v>0</v>
      </c>
      <c r="DA31" s="73" t="s">
        <v>1150</v>
      </c>
    </row>
    <row r="32" spans="1:105" ht="12" customHeight="1" x14ac:dyDescent="0.25">
      <c r="A32" s="46" t="s">
        <v>35</v>
      </c>
      <c r="B32" s="229">
        <v>221.21920797533309</v>
      </c>
      <c r="C32" s="229">
        <v>331.52424823308633</v>
      </c>
      <c r="D32" s="229">
        <v>351.79661085785762</v>
      </c>
      <c r="E32" s="229">
        <v>530.29680510533876</v>
      </c>
      <c r="F32" s="229">
        <v>419.65163922785501</v>
      </c>
      <c r="G32" s="229">
        <v>388.51901983316839</v>
      </c>
      <c r="H32" s="229">
        <v>321.05175307377817</v>
      </c>
      <c r="I32" s="229">
        <v>337.35558171181782</v>
      </c>
      <c r="J32" s="229">
        <v>368.45606664175949</v>
      </c>
      <c r="K32" s="229">
        <v>283.77057951911797</v>
      </c>
      <c r="L32" s="229">
        <v>191.4260138478314</v>
      </c>
      <c r="M32" s="229">
        <v>800.9196918516509</v>
      </c>
      <c r="N32" s="229">
        <v>717.73707221089126</v>
      </c>
      <c r="O32" s="229">
        <v>710.57881902767713</v>
      </c>
      <c r="P32" s="229">
        <v>549.52928006953175</v>
      </c>
      <c r="Q32" s="229">
        <v>512.82755406669992</v>
      </c>
      <c r="R32" s="229">
        <v>550.35329211513738</v>
      </c>
      <c r="S32" s="229">
        <v>615.2373885458901</v>
      </c>
      <c r="T32" s="229">
        <v>735.20402989477225</v>
      </c>
      <c r="U32" s="229">
        <v>692.43821725068995</v>
      </c>
      <c r="V32" s="229">
        <v>411.60267220365859</v>
      </c>
      <c r="W32" s="229">
        <v>604.3176998260501</v>
      </c>
      <c r="X32" s="229">
        <v>468.75853242957731</v>
      </c>
      <c r="Y32" s="229">
        <v>514.6008737627069</v>
      </c>
      <c r="DA32" s="73" t="s">
        <v>1151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1152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4.2509601950043816</v>
      </c>
      <c r="H34" s="229">
        <v>1.400738554656392</v>
      </c>
      <c r="I34" s="229">
        <v>15.88590815247295</v>
      </c>
      <c r="J34" s="229">
        <v>15.54815836168056</v>
      </c>
      <c r="K34" s="229">
        <v>8.8911507583970781</v>
      </c>
      <c r="L34" s="229">
        <v>10.754168974422059</v>
      </c>
      <c r="M34" s="229">
        <v>16.714235403157431</v>
      </c>
      <c r="N34" s="229">
        <v>13.80460979154156</v>
      </c>
      <c r="O34" s="229">
        <v>26.76153882561194</v>
      </c>
      <c r="P34" s="229">
        <v>22.604433986388511</v>
      </c>
      <c r="Q34" s="229">
        <v>25.69343333320937</v>
      </c>
      <c r="R34" s="229">
        <v>36.923240327346527</v>
      </c>
      <c r="S34" s="229">
        <v>35.235155434100037</v>
      </c>
      <c r="T34" s="229">
        <v>32.676631768041943</v>
      </c>
      <c r="U34" s="229">
        <v>39.749337705472243</v>
      </c>
      <c r="V34" s="229">
        <v>32.389567648641631</v>
      </c>
      <c r="W34" s="229">
        <v>47.083967846226493</v>
      </c>
      <c r="X34" s="229">
        <v>79.956835909780381</v>
      </c>
      <c r="Y34" s="229">
        <v>41.672638447689067</v>
      </c>
      <c r="DA34" s="73" t="s">
        <v>1153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202.55513186061449</v>
      </c>
      <c r="N35" s="229">
        <v>188.12221506340779</v>
      </c>
      <c r="O35" s="229">
        <v>217.2623453145641</v>
      </c>
      <c r="P35" s="229">
        <v>167.71809943023979</v>
      </c>
      <c r="Q35" s="229">
        <v>209.34069376349629</v>
      </c>
      <c r="R35" s="229">
        <v>259.99815388917881</v>
      </c>
      <c r="S35" s="229">
        <v>366.96318399177147</v>
      </c>
      <c r="T35" s="229">
        <v>378.37962986184402</v>
      </c>
      <c r="U35" s="229">
        <v>419.14645758361843</v>
      </c>
      <c r="V35" s="229">
        <v>230.98241645111321</v>
      </c>
      <c r="W35" s="229">
        <v>404.51458402891188</v>
      </c>
      <c r="X35" s="229">
        <v>451.42027218103999</v>
      </c>
      <c r="Y35" s="229">
        <v>384.33376936182941</v>
      </c>
      <c r="DA35" s="73" t="s">
        <v>1154</v>
      </c>
    </row>
    <row r="36" spans="1:105" ht="12" customHeight="1" x14ac:dyDescent="0.25">
      <c r="A36" s="57" t="s">
        <v>1010</v>
      </c>
      <c r="B36" s="261">
        <v>120.9364796304116</v>
      </c>
      <c r="C36" s="261">
        <v>193.01200159053539</v>
      </c>
      <c r="D36" s="261">
        <v>201.50725387452181</v>
      </c>
      <c r="E36" s="261">
        <v>261.04220873934707</v>
      </c>
      <c r="F36" s="261">
        <v>221.4350545669094</v>
      </c>
      <c r="G36" s="261">
        <v>211.27146036047009</v>
      </c>
      <c r="H36" s="261">
        <v>198.94046758260129</v>
      </c>
      <c r="I36" s="261">
        <v>201.40739125190291</v>
      </c>
      <c r="J36" s="261">
        <v>215.48127911688979</v>
      </c>
      <c r="K36" s="261">
        <v>175.2072664622186</v>
      </c>
      <c r="L36" s="261">
        <v>161.57925042393671</v>
      </c>
      <c r="M36" s="261">
        <v>418.59335787444252</v>
      </c>
      <c r="N36" s="261">
        <v>370.78309329634732</v>
      </c>
      <c r="O36" s="261">
        <v>411.42915671981791</v>
      </c>
      <c r="P36" s="261">
        <v>323.2400755367301</v>
      </c>
      <c r="Q36" s="261">
        <v>317.71447136331619</v>
      </c>
      <c r="R36" s="261">
        <v>336.97361197061821</v>
      </c>
      <c r="S36" s="261">
        <v>397.57737204194763</v>
      </c>
      <c r="T36" s="261">
        <v>450.31732549865842</v>
      </c>
      <c r="U36" s="261">
        <v>446.32742988574847</v>
      </c>
      <c r="V36" s="261">
        <v>258.65354440809642</v>
      </c>
      <c r="W36" s="261">
        <v>406.39797444447919</v>
      </c>
      <c r="X36" s="261">
        <v>367.75467884999699</v>
      </c>
      <c r="Y36" s="261">
        <v>357.27812082109079</v>
      </c>
      <c r="DA36" s="70" t="s">
        <v>1155</v>
      </c>
    </row>
    <row r="37" spans="1:105" ht="12" customHeight="1" x14ac:dyDescent="0.25">
      <c r="A37" s="60" t="s">
        <v>1012</v>
      </c>
      <c r="B37" s="262">
        <v>114.15729964465319</v>
      </c>
      <c r="C37" s="262">
        <v>186.52960409565949</v>
      </c>
      <c r="D37" s="262">
        <v>193.33153081191071</v>
      </c>
      <c r="E37" s="262">
        <v>254.2742501845787</v>
      </c>
      <c r="F37" s="262">
        <v>210.40732310371459</v>
      </c>
      <c r="G37" s="262">
        <v>196.41161931730321</v>
      </c>
      <c r="H37" s="262">
        <v>173.03246873315061</v>
      </c>
      <c r="I37" s="262">
        <v>179.94904974195799</v>
      </c>
      <c r="J37" s="262">
        <v>182.0911504651865</v>
      </c>
      <c r="K37" s="262">
        <v>133.48716169635159</v>
      </c>
      <c r="L37" s="262">
        <v>102.45722395816379</v>
      </c>
      <c r="M37" s="262">
        <v>415.39577785895432</v>
      </c>
      <c r="N37" s="262">
        <v>367.87199076922201</v>
      </c>
      <c r="O37" s="262">
        <v>408.51784560565193</v>
      </c>
      <c r="P37" s="262">
        <v>319.84314439283679</v>
      </c>
      <c r="Q37" s="262">
        <v>313.6202464493993</v>
      </c>
      <c r="R37" s="262">
        <v>332.62078113576092</v>
      </c>
      <c r="S37" s="262">
        <v>389.74994134365551</v>
      </c>
      <c r="T37" s="262">
        <v>443.21059533177601</v>
      </c>
      <c r="U37" s="262">
        <v>438.78215560568191</v>
      </c>
      <c r="V37" s="262">
        <v>254.0548641469926</v>
      </c>
      <c r="W37" s="262">
        <v>396.96243406668958</v>
      </c>
      <c r="X37" s="262">
        <v>358.64833533356608</v>
      </c>
      <c r="Y37" s="262">
        <v>348.59910912422657</v>
      </c>
      <c r="DA37" s="72" t="s">
        <v>1156</v>
      </c>
    </row>
    <row r="38" spans="1:105" ht="12" customHeight="1" x14ac:dyDescent="0.25">
      <c r="A38" s="59" t="s">
        <v>28</v>
      </c>
      <c r="B38" s="230">
        <v>0</v>
      </c>
      <c r="C38" s="230">
        <v>0</v>
      </c>
      <c r="D38" s="230">
        <v>17.12836294423817</v>
      </c>
      <c r="E38" s="230">
        <v>21.10465716378576</v>
      </c>
      <c r="F38" s="230">
        <v>23.14498019961777</v>
      </c>
      <c r="G38" s="230">
        <v>22.542010629055731</v>
      </c>
      <c r="H38" s="230">
        <v>25.245386703744529</v>
      </c>
      <c r="I38" s="230">
        <v>28.72364832867509</v>
      </c>
      <c r="J38" s="230">
        <v>31.896799704463788</v>
      </c>
      <c r="K38" s="230">
        <v>14.93514178130269</v>
      </c>
      <c r="L38" s="230">
        <v>18.71032611400555</v>
      </c>
      <c r="M38" s="230">
        <v>19.171538182857269</v>
      </c>
      <c r="N38" s="230">
        <v>19.57732873070594</v>
      </c>
      <c r="O38" s="230">
        <v>39.288503193159073</v>
      </c>
      <c r="P38" s="230">
        <v>31.778599565556721</v>
      </c>
      <c r="Q38" s="230">
        <v>30.080268393895441</v>
      </c>
      <c r="R38" s="230">
        <v>29.069981511860021</v>
      </c>
      <c r="S38" s="230">
        <v>42.588639205378151</v>
      </c>
      <c r="T38" s="230">
        <v>43.266709388661234</v>
      </c>
      <c r="U38" s="230">
        <v>38.471955742236382</v>
      </c>
      <c r="V38" s="230">
        <v>15.908080258055961</v>
      </c>
      <c r="W38" s="230">
        <v>32.504808873837</v>
      </c>
      <c r="X38" s="230">
        <v>32.269376162493288</v>
      </c>
      <c r="Y38" s="230">
        <v>28.01361782631334</v>
      </c>
      <c r="DA38" s="71" t="s">
        <v>1157</v>
      </c>
    </row>
    <row r="39" spans="1:105" ht="12" customHeight="1" x14ac:dyDescent="0.25">
      <c r="A39" s="59" t="s">
        <v>31</v>
      </c>
      <c r="B39" s="295">
        <v>16.903649101721012</v>
      </c>
      <c r="C39" s="295">
        <v>33.600089316034271</v>
      </c>
      <c r="D39" s="295">
        <v>21.425517489403301</v>
      </c>
      <c r="E39" s="295">
        <v>13.81500474176268</v>
      </c>
      <c r="F39" s="295">
        <v>9.7652913781093584</v>
      </c>
      <c r="G39" s="295">
        <v>12.179706823802359</v>
      </c>
      <c r="H39" s="295">
        <v>12.4422656390415</v>
      </c>
      <c r="I39" s="295">
        <v>6.5613363731643206</v>
      </c>
      <c r="J39" s="295">
        <v>7.5337971359509099</v>
      </c>
      <c r="K39" s="295">
        <v>6.6795872979036126</v>
      </c>
      <c r="L39" s="295">
        <v>7.2897261562763251</v>
      </c>
      <c r="M39" s="295">
        <v>5.7746167615982316</v>
      </c>
      <c r="N39" s="295">
        <v>3.3410904045201728</v>
      </c>
      <c r="O39" s="295">
        <v>3.6043254322999339</v>
      </c>
      <c r="P39" s="295">
        <v>3.4771392932411862</v>
      </c>
      <c r="Q39" s="295">
        <v>3.0006277406507662</v>
      </c>
      <c r="R39" s="295">
        <v>3.1616149495188322</v>
      </c>
      <c r="S39" s="295">
        <v>4.4612279217093684</v>
      </c>
      <c r="T39" s="295">
        <v>4.8526090655951224</v>
      </c>
      <c r="U39" s="295">
        <v>4.8896212179389256</v>
      </c>
      <c r="V39" s="295">
        <v>2.663586491563898</v>
      </c>
      <c r="W39" s="295">
        <v>13.982152897943759</v>
      </c>
      <c r="X39" s="295">
        <v>12.246394120857509</v>
      </c>
      <c r="Y39" s="295">
        <v>9.6513220740107339</v>
      </c>
      <c r="DA39" s="122" t="s">
        <v>1158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</v>
      </c>
      <c r="F40" s="295">
        <v>0</v>
      </c>
      <c r="G40" s="295">
        <v>0</v>
      </c>
      <c r="H40" s="295">
        <v>0</v>
      </c>
      <c r="I40" s="295">
        <v>0</v>
      </c>
      <c r="J40" s="295">
        <v>0</v>
      </c>
      <c r="K40" s="295">
        <v>0</v>
      </c>
      <c r="L40" s="295">
        <v>0</v>
      </c>
      <c r="M40" s="295">
        <v>1.5828132106990089</v>
      </c>
      <c r="N40" s="295">
        <v>1.307127853075571</v>
      </c>
      <c r="O40" s="295">
        <v>1.5142377097674651</v>
      </c>
      <c r="P40" s="295">
        <v>2.3563065280833859</v>
      </c>
      <c r="Q40" s="295">
        <v>1.7737980850974779</v>
      </c>
      <c r="R40" s="295">
        <v>2.3675792187577809</v>
      </c>
      <c r="S40" s="295">
        <v>1.7890883968306379</v>
      </c>
      <c r="T40" s="295">
        <v>2.5678153674521789</v>
      </c>
      <c r="U40" s="295">
        <v>2.68680044042654</v>
      </c>
      <c r="V40" s="295">
        <v>1.454579474170189</v>
      </c>
      <c r="W40" s="295">
        <v>2.072112736927914</v>
      </c>
      <c r="X40" s="295">
        <v>2.2611187925185332</v>
      </c>
      <c r="Y40" s="295">
        <v>1.789433345274255</v>
      </c>
      <c r="DA40" s="122" t="s">
        <v>1159</v>
      </c>
    </row>
    <row r="41" spans="1:105" ht="12" customHeight="1" x14ac:dyDescent="0.25">
      <c r="A41" s="59" t="s">
        <v>32</v>
      </c>
      <c r="B41" s="295">
        <v>10.76082619365342</v>
      </c>
      <c r="C41" s="295">
        <v>17.726359511459069</v>
      </c>
      <c r="D41" s="295">
        <v>15.717031596213319</v>
      </c>
      <c r="E41" s="295">
        <v>18.82406636953796</v>
      </c>
      <c r="F41" s="295">
        <v>22.080720792760271</v>
      </c>
      <c r="G41" s="295">
        <v>19.190369700914431</v>
      </c>
      <c r="H41" s="295">
        <v>22.37654728611416</v>
      </c>
      <c r="I41" s="295">
        <v>21.10327904397937</v>
      </c>
      <c r="J41" s="295">
        <v>11.80397595287041</v>
      </c>
      <c r="K41" s="295">
        <v>15.66220104859806</v>
      </c>
      <c r="L41" s="295">
        <v>16.94612344439075</v>
      </c>
      <c r="M41" s="295">
        <v>29.328634137984078</v>
      </c>
      <c r="N41" s="295">
        <v>17.17816990795367</v>
      </c>
      <c r="O41" s="295">
        <v>24.943395706947349</v>
      </c>
      <c r="P41" s="295">
        <v>16.75060708430501</v>
      </c>
      <c r="Q41" s="295">
        <v>14.985353392655259</v>
      </c>
      <c r="R41" s="295">
        <v>8.484742723805196</v>
      </c>
      <c r="S41" s="295">
        <v>1.557898408946423</v>
      </c>
      <c r="T41" s="295">
        <v>2.3372570378495472</v>
      </c>
      <c r="U41" s="295">
        <v>1.8681994401910871</v>
      </c>
      <c r="V41" s="295">
        <v>1.869384160400333</v>
      </c>
      <c r="W41" s="295">
        <v>1.465046999879267</v>
      </c>
      <c r="X41" s="295">
        <v>2.7435655955719072</v>
      </c>
      <c r="Y41" s="295">
        <v>0.98538334531132488</v>
      </c>
      <c r="DA41" s="122" t="s">
        <v>1160</v>
      </c>
    </row>
    <row r="42" spans="1:105" ht="12" customHeight="1" x14ac:dyDescent="0.25">
      <c r="A42" s="59" t="s">
        <v>35</v>
      </c>
      <c r="B42" s="295">
        <v>86.492824349278791</v>
      </c>
      <c r="C42" s="295">
        <v>135.20315526816611</v>
      </c>
      <c r="D42" s="295">
        <v>139.06061878205591</v>
      </c>
      <c r="E42" s="295">
        <v>200.53052190949231</v>
      </c>
      <c r="F42" s="295">
        <v>155.4163307332272</v>
      </c>
      <c r="G42" s="295">
        <v>142.49953216353069</v>
      </c>
      <c r="H42" s="295">
        <v>112.9682691042504</v>
      </c>
      <c r="I42" s="295">
        <v>123.5607859961393</v>
      </c>
      <c r="J42" s="295">
        <v>130.85657767190139</v>
      </c>
      <c r="K42" s="295">
        <v>96.210231568547201</v>
      </c>
      <c r="L42" s="295">
        <v>59.511048243491189</v>
      </c>
      <c r="M42" s="295">
        <v>359.53817556581572</v>
      </c>
      <c r="N42" s="295">
        <v>326.46827387296662</v>
      </c>
      <c r="O42" s="295">
        <v>339.1673835634781</v>
      </c>
      <c r="P42" s="295">
        <v>265.48049192165053</v>
      </c>
      <c r="Q42" s="295">
        <v>263.78019883710039</v>
      </c>
      <c r="R42" s="295">
        <v>289.53686273181899</v>
      </c>
      <c r="S42" s="295">
        <v>339.35308741079092</v>
      </c>
      <c r="T42" s="295">
        <v>390.18620447221792</v>
      </c>
      <c r="U42" s="295">
        <v>390.86557876488899</v>
      </c>
      <c r="V42" s="295">
        <v>232.15923376280219</v>
      </c>
      <c r="W42" s="295">
        <v>346.9383125581017</v>
      </c>
      <c r="X42" s="295">
        <v>309.12788066212482</v>
      </c>
      <c r="Y42" s="295">
        <v>308.15935253331702</v>
      </c>
      <c r="DA42" s="122" t="s">
        <v>1161</v>
      </c>
    </row>
    <row r="43" spans="1:105" ht="12" customHeight="1" x14ac:dyDescent="0.25">
      <c r="A43" s="60" t="s">
        <v>1019</v>
      </c>
      <c r="B43" s="262">
        <v>6.7791799857583346</v>
      </c>
      <c r="C43" s="262">
        <v>6.482397494875995</v>
      </c>
      <c r="D43" s="262">
        <v>8.1757230626110378</v>
      </c>
      <c r="E43" s="262">
        <v>6.7679585547684216</v>
      </c>
      <c r="F43" s="262">
        <v>11.027731463194851</v>
      </c>
      <c r="G43" s="262">
        <v>14.859841043166959</v>
      </c>
      <c r="H43" s="262">
        <v>25.907998849450799</v>
      </c>
      <c r="I43" s="262">
        <v>21.458341509944852</v>
      </c>
      <c r="J43" s="262">
        <v>33.390128651703257</v>
      </c>
      <c r="K43" s="262">
        <v>41.720104765866992</v>
      </c>
      <c r="L43" s="262">
        <v>59.122026465772848</v>
      </c>
      <c r="M43" s="262">
        <v>3.197580015488116</v>
      </c>
      <c r="N43" s="262">
        <v>2.9111025271253932</v>
      </c>
      <c r="O43" s="262">
        <v>2.9113111141659682</v>
      </c>
      <c r="P43" s="262">
        <v>3.3969311438932688</v>
      </c>
      <c r="Q43" s="262">
        <v>4.0942249139169569</v>
      </c>
      <c r="R43" s="262">
        <v>4.3528308348573352</v>
      </c>
      <c r="S43" s="262">
        <v>7.827430698292182</v>
      </c>
      <c r="T43" s="262">
        <v>7.1067301668824276</v>
      </c>
      <c r="U43" s="262">
        <v>7.5452742800666188</v>
      </c>
      <c r="V43" s="262">
        <v>4.5986802611037847</v>
      </c>
      <c r="W43" s="262">
        <v>9.4355403777895521</v>
      </c>
      <c r="X43" s="262">
        <v>9.1063435164309645</v>
      </c>
      <c r="Y43" s="262">
        <v>8.6790116968641495</v>
      </c>
      <c r="DA43" s="72" t="s">
        <v>1162</v>
      </c>
    </row>
    <row r="44" spans="1:105" ht="12" customHeight="1" x14ac:dyDescent="0.25">
      <c r="A44" s="57" t="s">
        <v>1021</v>
      </c>
      <c r="B44" s="261">
        <f t="shared" ref="B44:Y44" si="1">B45+B46+B57</f>
        <v>28.783547504918062</v>
      </c>
      <c r="C44" s="261">
        <f t="shared" si="1"/>
        <v>42.960166241143426</v>
      </c>
      <c r="D44" s="261">
        <f t="shared" si="1"/>
        <v>46.208365430608659</v>
      </c>
      <c r="E44" s="261">
        <f t="shared" si="1"/>
        <v>57.034213670194546</v>
      </c>
      <c r="F44" s="261">
        <f t="shared" si="1"/>
        <v>52.559608072020126</v>
      </c>
      <c r="G44" s="261">
        <f t="shared" si="1"/>
        <v>53.206992329871689</v>
      </c>
      <c r="H44" s="261">
        <f t="shared" si="1"/>
        <v>57.538160556937825</v>
      </c>
      <c r="I44" s="261">
        <f t="shared" si="1"/>
        <v>55.411048653569424</v>
      </c>
      <c r="J44" s="261">
        <f t="shared" si="1"/>
        <v>64.286998324236876</v>
      </c>
      <c r="K44" s="261">
        <f t="shared" si="1"/>
        <v>57.158956423091084</v>
      </c>
      <c r="L44" s="261">
        <f t="shared" si="1"/>
        <v>58.955038276488438</v>
      </c>
      <c r="M44" s="261">
        <f t="shared" si="1"/>
        <v>87.069853978747361</v>
      </c>
      <c r="N44" s="261">
        <f t="shared" si="1"/>
        <v>77.099292226913889</v>
      </c>
      <c r="O44" s="261">
        <f t="shared" si="1"/>
        <v>85.055320654841779</v>
      </c>
      <c r="P44" s="261">
        <f t="shared" si="1"/>
        <v>67.480538580162445</v>
      </c>
      <c r="Q44" s="261">
        <f t="shared" si="1"/>
        <v>66.717464333866175</v>
      </c>
      <c r="R44" s="261">
        <f t="shared" si="1"/>
        <v>70.863042523857132</v>
      </c>
      <c r="S44" s="261">
        <f t="shared" si="1"/>
        <v>85.58489024347017</v>
      </c>
      <c r="T44" s="261">
        <f t="shared" si="1"/>
        <v>95.742552106817612</v>
      </c>
      <c r="U44" s="261">
        <f t="shared" si="1"/>
        <v>95.467533900865305</v>
      </c>
      <c r="V44" s="261">
        <f t="shared" si="1"/>
        <v>55.176910896807797</v>
      </c>
      <c r="W44" s="261">
        <f t="shared" si="1"/>
        <v>88.083458825994185</v>
      </c>
      <c r="X44" s="261">
        <f t="shared" si="1"/>
        <v>80.581585520273634</v>
      </c>
      <c r="Y44" s="261">
        <f t="shared" si="1"/>
        <v>78.039378702108607</v>
      </c>
      <c r="DA44" s="70"/>
    </row>
    <row r="45" spans="1:105" ht="12" customHeight="1" x14ac:dyDescent="0.25">
      <c r="A45" s="60" t="s">
        <v>1022</v>
      </c>
      <c r="B45" s="262">
        <v>11.233169694645341</v>
      </c>
      <c r="C45" s="262">
        <v>20.288259247193089</v>
      </c>
      <c r="D45" s="262">
        <v>20.335915847926429</v>
      </c>
      <c r="E45" s="262">
        <v>30.299791113334368</v>
      </c>
      <c r="F45" s="262">
        <v>21.578039837975179</v>
      </c>
      <c r="G45" s="262">
        <v>18.202655310402619</v>
      </c>
      <c r="H45" s="262">
        <v>12.169317459532261</v>
      </c>
      <c r="I45" s="262">
        <v>14.09974443999883</v>
      </c>
      <c r="J45" s="262">
        <v>12.657371047595211</v>
      </c>
      <c r="K45" s="262">
        <v>7.5223982051043068</v>
      </c>
      <c r="L45" s="262">
        <v>3.8251304978890528</v>
      </c>
      <c r="M45" s="262">
        <v>57.580479603797031</v>
      </c>
      <c r="N45" s="262">
        <v>51.024644354371183</v>
      </c>
      <c r="O45" s="262">
        <v>56.727019053441452</v>
      </c>
      <c r="P45" s="262">
        <v>42.910495887628223</v>
      </c>
      <c r="Q45" s="262">
        <v>41.121644115691161</v>
      </c>
      <c r="R45" s="262">
        <v>43.768515500136267</v>
      </c>
      <c r="S45" s="262">
        <v>48.76322529676942</v>
      </c>
      <c r="T45" s="262">
        <v>57.14869318508137</v>
      </c>
      <c r="U45" s="262">
        <v>56.080233242543052</v>
      </c>
      <c r="V45" s="262">
        <v>32.207793789129489</v>
      </c>
      <c r="W45" s="262">
        <v>48.365614784454301</v>
      </c>
      <c r="X45" s="262">
        <v>42.868770098502253</v>
      </c>
      <c r="Y45" s="262">
        <v>42.324065881616526</v>
      </c>
      <c r="DA45" s="72" t="s">
        <v>1163</v>
      </c>
    </row>
    <row r="46" spans="1:105" ht="12" customHeight="1" x14ac:dyDescent="0.25">
      <c r="A46" s="60" t="s">
        <v>1024</v>
      </c>
      <c r="B46" s="262">
        <v>6.3826190215834782</v>
      </c>
      <c r="C46" s="262">
        <v>10.33346747255576</v>
      </c>
      <c r="D46" s="262">
        <v>10.707101934327</v>
      </c>
      <c r="E46" s="262">
        <v>13.76312384358565</v>
      </c>
      <c r="F46" s="262">
        <v>11.56072238636575</v>
      </c>
      <c r="G46" s="262">
        <v>10.92735267648559</v>
      </c>
      <c r="H46" s="262">
        <v>9.9682747147273876</v>
      </c>
      <c r="I46" s="262">
        <v>10.251883502604381</v>
      </c>
      <c r="J46" s="262">
        <v>10.66276839618077</v>
      </c>
      <c r="K46" s="262">
        <v>8.2606947905627361</v>
      </c>
      <c r="L46" s="262">
        <v>6.9279600594895534</v>
      </c>
      <c r="M46" s="262">
        <v>22.99378880419173</v>
      </c>
      <c r="N46" s="262">
        <v>20.30348774557449</v>
      </c>
      <c r="O46" s="262">
        <v>22.131155016997059</v>
      </c>
      <c r="P46" s="262">
        <v>17.60563344817513</v>
      </c>
      <c r="Q46" s="262">
        <v>17.499892996295369</v>
      </c>
      <c r="R46" s="262">
        <v>18.748181461080851</v>
      </c>
      <c r="S46" s="262">
        <v>22.55486835672161</v>
      </c>
      <c r="T46" s="262">
        <v>25.390913148344321</v>
      </c>
      <c r="U46" s="262">
        <v>25.6556092099087</v>
      </c>
      <c r="V46" s="262">
        <v>14.87676353269539</v>
      </c>
      <c r="W46" s="262">
        <v>23.033165332900939</v>
      </c>
      <c r="X46" s="262">
        <v>21.69462337357157</v>
      </c>
      <c r="Y46" s="262">
        <v>20.59541270043481</v>
      </c>
      <c r="DA46" s="72" t="s">
        <v>1164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0.85539974626575899</v>
      </c>
      <c r="E47" s="229">
        <v>1.1017488213777009</v>
      </c>
      <c r="F47" s="229">
        <v>1.233715021239445</v>
      </c>
      <c r="G47" s="229">
        <v>1.213269450965103</v>
      </c>
      <c r="H47" s="229">
        <v>1.416336231740448</v>
      </c>
      <c r="I47" s="229">
        <v>1.548148460601259</v>
      </c>
      <c r="J47" s="229">
        <v>1.772976712998068</v>
      </c>
      <c r="K47" s="229">
        <v>0.86960338860339981</v>
      </c>
      <c r="L47" s="229">
        <v>1.188093115798257</v>
      </c>
      <c r="M47" s="229">
        <v>0.84546954508804406</v>
      </c>
      <c r="N47" s="229">
        <v>0.85563209018374153</v>
      </c>
      <c r="O47" s="229">
        <v>1.643348155510806</v>
      </c>
      <c r="P47" s="229">
        <v>1.3182447470052381</v>
      </c>
      <c r="Q47" s="229">
        <v>1.175873859095286</v>
      </c>
      <c r="R47" s="229">
        <v>1.113725971732205</v>
      </c>
      <c r="S47" s="229">
        <v>1.547646600299881</v>
      </c>
      <c r="T47" s="229">
        <v>1.625999570540859</v>
      </c>
      <c r="U47" s="229">
        <v>1.3533081513184819</v>
      </c>
      <c r="V47" s="229">
        <v>0.55779877780891918</v>
      </c>
      <c r="W47" s="229">
        <v>1.124983959503951</v>
      </c>
      <c r="X47" s="229">
        <v>0.97630014164830414</v>
      </c>
      <c r="Y47" s="229">
        <v>0.93393137401010984</v>
      </c>
      <c r="DA47" s="73" t="s">
        <v>1165</v>
      </c>
    </row>
    <row r="48" spans="1:105" ht="12" customHeight="1" x14ac:dyDescent="0.25">
      <c r="A48" s="64" t="s">
        <v>30</v>
      </c>
      <c r="B48" s="229">
        <v>0.57205704331819318</v>
      </c>
      <c r="C48" s="229">
        <v>1.240774243778312</v>
      </c>
      <c r="D48" s="229">
        <v>0.99074046390674653</v>
      </c>
      <c r="E48" s="229">
        <v>0.40504150064445121</v>
      </c>
      <c r="F48" s="229">
        <v>0.28018948663105908</v>
      </c>
      <c r="G48" s="229">
        <v>0.2093595044581778</v>
      </c>
      <c r="H48" s="229">
        <v>0.18087132502616049</v>
      </c>
      <c r="I48" s="229">
        <v>0.1858154095067045</v>
      </c>
      <c r="J48" s="229">
        <v>0.17446555150730189</v>
      </c>
      <c r="K48" s="229">
        <v>0.26744033003249962</v>
      </c>
      <c r="L48" s="229">
        <v>0.17739621201333031</v>
      </c>
      <c r="M48" s="229">
        <v>0.22696178560271929</v>
      </c>
      <c r="N48" s="229">
        <v>0.19271107005285051</v>
      </c>
      <c r="O48" s="229">
        <v>0.23412021149620249</v>
      </c>
      <c r="P48" s="229">
        <v>0.62580965238034181</v>
      </c>
      <c r="Q48" s="229">
        <v>0.6672043437519557</v>
      </c>
      <c r="R48" s="229">
        <v>0.24474158280739519</v>
      </c>
      <c r="S48" s="229">
        <v>0.43321702277001811</v>
      </c>
      <c r="T48" s="229">
        <v>0.55050402589276437</v>
      </c>
      <c r="U48" s="229">
        <v>1.011193417364078</v>
      </c>
      <c r="V48" s="229">
        <v>0.67007911592120828</v>
      </c>
      <c r="W48" s="229">
        <v>0.29484505247270693</v>
      </c>
      <c r="X48" s="229">
        <v>0.30097139135981749</v>
      </c>
      <c r="Y48" s="229">
        <v>0.53581762899539054</v>
      </c>
      <c r="DA48" s="73" t="s">
        <v>1166</v>
      </c>
    </row>
    <row r="49" spans="1:105" ht="12" customHeight="1" x14ac:dyDescent="0.25">
      <c r="A49" s="64" t="s">
        <v>31</v>
      </c>
      <c r="B49" s="229">
        <v>0.86197850537642662</v>
      </c>
      <c r="C49" s="229">
        <v>1.642638951923326</v>
      </c>
      <c r="D49" s="229">
        <v>1.0806673418749191</v>
      </c>
      <c r="E49" s="229">
        <v>0.72838799288610123</v>
      </c>
      <c r="F49" s="229">
        <v>0.52571539145054413</v>
      </c>
      <c r="G49" s="229">
        <v>0.66207759850135517</v>
      </c>
      <c r="H49" s="229">
        <v>0.70500346832267569</v>
      </c>
      <c r="I49" s="229">
        <v>0.35716817440668919</v>
      </c>
      <c r="J49" s="229">
        <v>0.4229385661838474</v>
      </c>
      <c r="K49" s="229">
        <v>0.39279771305386468</v>
      </c>
      <c r="L49" s="229">
        <v>0.46750663952744198</v>
      </c>
      <c r="M49" s="229">
        <v>0.25695496639957682</v>
      </c>
      <c r="N49" s="229">
        <v>0.1469674612128086</v>
      </c>
      <c r="O49" s="229">
        <v>0.15130899529882341</v>
      </c>
      <c r="P49" s="229">
        <v>0.1444053916355289</v>
      </c>
      <c r="Q49" s="229">
        <v>0.1171765975299017</v>
      </c>
      <c r="R49" s="229">
        <v>0.120833355101818</v>
      </c>
      <c r="S49" s="229">
        <v>0.1627709774058072</v>
      </c>
      <c r="T49" s="229">
        <v>0.1841582920603678</v>
      </c>
      <c r="U49" s="229">
        <v>0.17371411060342309</v>
      </c>
      <c r="V49" s="229">
        <v>9.4326568472097944E-2</v>
      </c>
      <c r="W49" s="229">
        <v>0.48724331022863909</v>
      </c>
      <c r="X49" s="229">
        <v>0.37203890590650252</v>
      </c>
      <c r="Y49" s="229">
        <v>0.32329302402718862</v>
      </c>
      <c r="DA49" s="73" t="s">
        <v>1167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7.1838868893845456E-2</v>
      </c>
      <c r="N50" s="229">
        <v>5.8678104688310299E-2</v>
      </c>
      <c r="O50" s="229">
        <v>6.4902514303271527E-2</v>
      </c>
      <c r="P50" s="229">
        <v>9.9953450558397564E-2</v>
      </c>
      <c r="Q50" s="229">
        <v>7.0777468285885783E-2</v>
      </c>
      <c r="R50" s="229">
        <v>9.2487686012658138E-2</v>
      </c>
      <c r="S50" s="229">
        <v>6.6738995628179004E-2</v>
      </c>
      <c r="T50" s="229">
        <v>9.9315987111316395E-2</v>
      </c>
      <c r="U50" s="229">
        <v>9.7269493380637811E-2</v>
      </c>
      <c r="V50" s="229">
        <v>5.2491145418190589E-2</v>
      </c>
      <c r="W50" s="229">
        <v>7.3625394276212494E-2</v>
      </c>
      <c r="X50" s="229">
        <v>7.0077476410857653E-2</v>
      </c>
      <c r="Y50" s="229">
        <v>6.117970117384898E-2</v>
      </c>
      <c r="DA50" s="73" t="s">
        <v>1168</v>
      </c>
    </row>
    <row r="51" spans="1:105" ht="12" customHeight="1" x14ac:dyDescent="0.25">
      <c r="A51" s="64" t="s">
        <v>32</v>
      </c>
      <c r="B51" s="229">
        <v>0.54210116072926939</v>
      </c>
      <c r="C51" s="229">
        <v>0.8561305431384163</v>
      </c>
      <c r="D51" s="229">
        <v>0.78315907727636302</v>
      </c>
      <c r="E51" s="229">
        <v>0.9804917368834406</v>
      </c>
      <c r="F51" s="229">
        <v>1.174349817985811</v>
      </c>
      <c r="G51" s="229">
        <v>1.030562068371575</v>
      </c>
      <c r="H51" s="229">
        <v>1.2525746345340421</v>
      </c>
      <c r="I51" s="229">
        <v>1.134877917426095</v>
      </c>
      <c r="J51" s="229">
        <v>0.65465190484979929</v>
      </c>
      <c r="K51" s="229">
        <v>0.90989413941211938</v>
      </c>
      <c r="L51" s="229">
        <v>1.073657315635864</v>
      </c>
      <c r="M51" s="229">
        <v>1.290503084995134</v>
      </c>
      <c r="N51" s="229">
        <v>0.74909470041403625</v>
      </c>
      <c r="O51" s="229">
        <v>1.0409883623538161</v>
      </c>
      <c r="P51" s="229">
        <v>0.69329496475884977</v>
      </c>
      <c r="Q51" s="229">
        <v>0.58448344881349767</v>
      </c>
      <c r="R51" s="229">
        <v>0.32433847436787072</v>
      </c>
      <c r="S51" s="229">
        <v>5.6486331150903193E-2</v>
      </c>
      <c r="T51" s="229">
        <v>8.7639367747809394E-2</v>
      </c>
      <c r="U51" s="229">
        <v>6.55694997733796E-2</v>
      </c>
      <c r="V51" s="229">
        <v>6.5401023228993119E-2</v>
      </c>
      <c r="W51" s="229">
        <v>5.0591373528895471E-2</v>
      </c>
      <c r="X51" s="229">
        <v>8.2819829191512581E-2</v>
      </c>
      <c r="Y51" s="229">
        <v>3.2777602403707619E-2</v>
      </c>
      <c r="DA51" s="73" t="s">
        <v>1169</v>
      </c>
    </row>
    <row r="52" spans="1:105" ht="12" customHeight="1" x14ac:dyDescent="0.25">
      <c r="A52" s="64" t="s">
        <v>33</v>
      </c>
      <c r="B52" s="229">
        <v>6.4946985936470986E-3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1.0788087831022201E-2</v>
      </c>
      <c r="N52" s="229">
        <v>8.548956333412315E-3</v>
      </c>
      <c r="O52" s="229">
        <v>9.7084224970042619E-3</v>
      </c>
      <c r="P52" s="229">
        <v>8.4814745108046392E-3</v>
      </c>
      <c r="Q52" s="229">
        <v>9.6195039582612548E-3</v>
      </c>
      <c r="R52" s="229">
        <v>0</v>
      </c>
      <c r="S52" s="229">
        <v>5.1498943480546441E-2</v>
      </c>
      <c r="T52" s="229">
        <v>4.4502207143052003E-2</v>
      </c>
      <c r="U52" s="229">
        <v>5.484596054856955E-2</v>
      </c>
      <c r="V52" s="229">
        <v>1.161148108386216E-2</v>
      </c>
      <c r="W52" s="229">
        <v>0</v>
      </c>
      <c r="X52" s="229">
        <v>0</v>
      </c>
      <c r="Y52" s="229">
        <v>0</v>
      </c>
      <c r="DA52" s="73" t="s">
        <v>1170</v>
      </c>
    </row>
    <row r="53" spans="1:105" ht="12" customHeight="1" x14ac:dyDescent="0.25">
      <c r="A53" s="64" t="s">
        <v>35</v>
      </c>
      <c r="B53" s="229">
        <v>4.3999876135659424</v>
      </c>
      <c r="C53" s="229">
        <v>6.5939237337157088</v>
      </c>
      <c r="D53" s="229">
        <v>6.9971353050032086</v>
      </c>
      <c r="E53" s="229">
        <v>10.54745379179395</v>
      </c>
      <c r="F53" s="229">
        <v>8.3467526690588887</v>
      </c>
      <c r="G53" s="229">
        <v>7.727533655627842</v>
      </c>
      <c r="H53" s="229">
        <v>6.385628760572045</v>
      </c>
      <c r="I53" s="229">
        <v>6.7099073108734943</v>
      </c>
      <c r="J53" s="229">
        <v>7.3284871788698398</v>
      </c>
      <c r="K53" s="229">
        <v>5.644116740160154</v>
      </c>
      <c r="L53" s="229">
        <v>3.807409390683099</v>
      </c>
      <c r="M53" s="229">
        <v>15.93006663327925</v>
      </c>
      <c r="N53" s="229">
        <v>14.275587804641001</v>
      </c>
      <c r="O53" s="229">
        <v>14.133212169047811</v>
      </c>
      <c r="P53" s="229">
        <v>10.929982290992371</v>
      </c>
      <c r="Q53" s="229">
        <v>10.19999531885315</v>
      </c>
      <c r="R53" s="229">
        <v>10.94637165802463</v>
      </c>
      <c r="S53" s="229">
        <v>12.23689802427292</v>
      </c>
      <c r="T53" s="229">
        <v>14.623000663402919</v>
      </c>
      <c r="U53" s="229">
        <v>13.77240071939161</v>
      </c>
      <c r="V53" s="229">
        <v>8.1866609865481497</v>
      </c>
      <c r="W53" s="229">
        <v>12.01970849741841</v>
      </c>
      <c r="X53" s="229">
        <v>9.3234749157653205</v>
      </c>
      <c r="Y53" s="229">
        <v>10.2352661471358</v>
      </c>
      <c r="DA53" s="73" t="s">
        <v>1171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1172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8.4550398561533333E-2</v>
      </c>
      <c r="H55" s="229">
        <v>2.7860294532017361E-2</v>
      </c>
      <c r="I55" s="229">
        <v>0.31596622979014138</v>
      </c>
      <c r="J55" s="229">
        <v>0.30924848177191022</v>
      </c>
      <c r="K55" s="229">
        <v>0.17684247930069771</v>
      </c>
      <c r="L55" s="229">
        <v>0.21389738583156129</v>
      </c>
      <c r="M55" s="229">
        <v>0.33244142503357288</v>
      </c>
      <c r="N55" s="229">
        <v>0.27456979278068311</v>
      </c>
      <c r="O55" s="229">
        <v>0.53227945452994452</v>
      </c>
      <c r="P55" s="229">
        <v>0.44959581250679009</v>
      </c>
      <c r="Q55" s="229">
        <v>0.51103513772958242</v>
      </c>
      <c r="R55" s="229">
        <v>0.7343928295374712</v>
      </c>
      <c r="S55" s="229">
        <v>0.70081729742653209</v>
      </c>
      <c r="T55" s="229">
        <v>0.64992898378187713</v>
      </c>
      <c r="U55" s="229">
        <v>0.79060310879979889</v>
      </c>
      <c r="V55" s="229">
        <v>0.64421935946299125</v>
      </c>
      <c r="W55" s="229">
        <v>0.9364868323008998</v>
      </c>
      <c r="X55" s="229">
        <v>1.590318900618189</v>
      </c>
      <c r="Y55" s="229">
        <v>0.82885701776352561</v>
      </c>
      <c r="DA55" s="73" t="s">
        <v>1173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4.0287644070685644</v>
      </c>
      <c r="N56" s="229">
        <v>3.7416977652676482</v>
      </c>
      <c r="O56" s="229">
        <v>4.3212867319593782</v>
      </c>
      <c r="P56" s="229">
        <v>3.3358656638268132</v>
      </c>
      <c r="Q56" s="229">
        <v>4.1637273182778527</v>
      </c>
      <c r="R56" s="229">
        <v>5.1712899034967981</v>
      </c>
      <c r="S56" s="229">
        <v>7.2987941642868259</v>
      </c>
      <c r="T56" s="229">
        <v>7.5258640506633583</v>
      </c>
      <c r="U56" s="229">
        <v>8.336704748728712</v>
      </c>
      <c r="V56" s="229">
        <v>4.5941750747509804</v>
      </c>
      <c r="W56" s="229">
        <v>8.0456809131712212</v>
      </c>
      <c r="X56" s="229">
        <v>8.9786218126710633</v>
      </c>
      <c r="Y56" s="229">
        <v>7.6442902049252401</v>
      </c>
      <c r="DA56" s="73" t="s">
        <v>1174</v>
      </c>
    </row>
    <row r="57" spans="1:105" ht="12" customHeight="1" x14ac:dyDescent="0.25">
      <c r="A57" s="60" t="s">
        <v>1036</v>
      </c>
      <c r="B57" s="262">
        <v>11.167758788689239</v>
      </c>
      <c r="C57" s="262">
        <v>12.33843952139458</v>
      </c>
      <c r="D57" s="262">
        <v>15.16534764835523</v>
      </c>
      <c r="E57" s="262">
        <v>12.97129871327453</v>
      </c>
      <c r="F57" s="262">
        <v>19.4208458476792</v>
      </c>
      <c r="G57" s="262">
        <v>24.076984342983479</v>
      </c>
      <c r="H57" s="262">
        <v>35.400568382678173</v>
      </c>
      <c r="I57" s="262">
        <v>31.059420710966211</v>
      </c>
      <c r="J57" s="262">
        <v>40.966858880460897</v>
      </c>
      <c r="K57" s="262">
        <v>41.375863427424044</v>
      </c>
      <c r="L57" s="262">
        <v>48.201947719109832</v>
      </c>
      <c r="M57" s="262">
        <v>6.4955855707585899</v>
      </c>
      <c r="N57" s="262">
        <v>5.7711601269682191</v>
      </c>
      <c r="O57" s="262">
        <v>6.1971465844032672</v>
      </c>
      <c r="P57" s="262">
        <v>6.964409244359083</v>
      </c>
      <c r="Q57" s="262">
        <v>8.0959272218796468</v>
      </c>
      <c r="R57" s="262">
        <v>8.3463455626400087</v>
      </c>
      <c r="S57" s="262">
        <v>14.26679658997913</v>
      </c>
      <c r="T57" s="262">
        <v>13.20294577339191</v>
      </c>
      <c r="U57" s="262">
        <v>13.731691448413549</v>
      </c>
      <c r="V57" s="262">
        <v>8.0923535749829174</v>
      </c>
      <c r="W57" s="262">
        <v>16.684678708638941</v>
      </c>
      <c r="X57" s="262">
        <v>16.018192048199811</v>
      </c>
      <c r="Y57" s="262">
        <v>15.11990012005727</v>
      </c>
      <c r="DA57" s="72" t="s">
        <v>1175</v>
      </c>
    </row>
    <row r="58" spans="1:105" ht="12" customHeight="1" x14ac:dyDescent="0.25">
      <c r="A58" s="132" t="s">
        <v>1038</v>
      </c>
      <c r="B58" s="316">
        <v>300.2004379001707</v>
      </c>
      <c r="C58" s="316">
        <v>306.56296792977139</v>
      </c>
      <c r="D58" s="316">
        <v>326.71002311113682</v>
      </c>
      <c r="E58" s="316">
        <v>321.46345061581968</v>
      </c>
      <c r="F58" s="316">
        <v>308.07039885562187</v>
      </c>
      <c r="G58" s="316">
        <v>284.90029163699421</v>
      </c>
      <c r="H58" s="316">
        <v>266.74425752884332</v>
      </c>
      <c r="I58" s="316">
        <v>284.3361219465761</v>
      </c>
      <c r="J58" s="316">
        <v>261.06277271443719</v>
      </c>
      <c r="K58" s="316">
        <v>230.92161606543209</v>
      </c>
      <c r="L58" s="316">
        <v>255.80276688875799</v>
      </c>
      <c r="M58" s="316">
        <v>247.31577342139849</v>
      </c>
      <c r="N58" s="316">
        <v>232.22239033737779</v>
      </c>
      <c r="O58" s="316">
        <v>232.65372092343429</v>
      </c>
      <c r="P58" s="316">
        <v>225.22498065257031</v>
      </c>
      <c r="Q58" s="316">
        <v>240.4161038737364</v>
      </c>
      <c r="R58" s="316">
        <v>230.78373506502081</v>
      </c>
      <c r="S58" s="316">
        <v>242.92351556747249</v>
      </c>
      <c r="T58" s="316">
        <v>246.1583511301595</v>
      </c>
      <c r="U58" s="316">
        <v>241.6303726838411</v>
      </c>
      <c r="V58" s="316">
        <v>238.91042362762221</v>
      </c>
      <c r="W58" s="316">
        <v>246.7264256205097</v>
      </c>
      <c r="X58" s="316">
        <v>202.62567782631609</v>
      </c>
      <c r="Y58" s="316">
        <v>186.0603844102701</v>
      </c>
      <c r="DA58" s="139" t="s">
        <v>1176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1735.561342114994</v>
      </c>
      <c r="C61" s="223">
        <v>1756.9352199187319</v>
      </c>
      <c r="D61" s="223">
        <v>1484.398859770406</v>
      </c>
      <c r="E61" s="223">
        <v>1451.776909100276</v>
      </c>
      <c r="F61" s="223">
        <v>1192.717166849668</v>
      </c>
      <c r="G61" s="223">
        <v>1125.8175493126209</v>
      </c>
      <c r="H61" s="223">
        <v>788.86667452728682</v>
      </c>
      <c r="I61" s="223">
        <v>911.86144401815113</v>
      </c>
      <c r="J61" s="223">
        <v>1191.835585268364</v>
      </c>
      <c r="K61" s="223">
        <v>836.30357881505438</v>
      </c>
      <c r="L61" s="223">
        <v>739.95383057526305</v>
      </c>
      <c r="M61" s="223">
        <v>1703.463738080241</v>
      </c>
      <c r="N61" s="223">
        <v>1796.0639816331541</v>
      </c>
      <c r="O61" s="223">
        <v>1780.662525596246</v>
      </c>
      <c r="P61" s="223">
        <v>1946.710718675746</v>
      </c>
      <c r="Q61" s="223">
        <v>1769.9197846848631</v>
      </c>
      <c r="R61" s="223">
        <v>1815.341841705773</v>
      </c>
      <c r="S61" s="223">
        <v>1292.790244458645</v>
      </c>
      <c r="T61" s="223">
        <v>1240.803516009674</v>
      </c>
      <c r="U61" s="223">
        <v>1322.306800368106</v>
      </c>
      <c r="V61" s="223">
        <v>1829.1726378333401</v>
      </c>
      <c r="W61" s="223">
        <v>1134.47170644025</v>
      </c>
      <c r="X61" s="223">
        <v>1160.0709559420329</v>
      </c>
      <c r="Y61" s="223">
        <v>1100.0801649458911</v>
      </c>
      <c r="DA61" s="89" t="s">
        <v>1177</v>
      </c>
    </row>
    <row r="62" spans="1:105" ht="12" customHeight="1" x14ac:dyDescent="0.25">
      <c r="A62" s="55" t="s">
        <v>91</v>
      </c>
      <c r="B62" s="259">
        <v>13.540069918121439</v>
      </c>
      <c r="C62" s="259">
        <v>12.1307196978712</v>
      </c>
      <c r="D62" s="259">
        <v>10.801132991172491</v>
      </c>
      <c r="E62" s="259">
        <v>9.6471411416065873</v>
      </c>
      <c r="F62" s="259">
        <v>9.2890483808282553</v>
      </c>
      <c r="G62" s="259">
        <v>9.4924844531216195</v>
      </c>
      <c r="H62" s="259">
        <v>7.5742449601103257</v>
      </c>
      <c r="I62" s="259">
        <v>8.3669251621456056</v>
      </c>
      <c r="J62" s="259">
        <v>11.890567586603529</v>
      </c>
      <c r="K62" s="259">
        <v>8.9929667072817061</v>
      </c>
      <c r="L62" s="259">
        <v>8.5936500608528359</v>
      </c>
      <c r="M62" s="259">
        <v>7.8659598406437334</v>
      </c>
      <c r="N62" s="259">
        <v>8.3169701615157159</v>
      </c>
      <c r="O62" s="259">
        <v>7.9998608155678612</v>
      </c>
      <c r="P62" s="259">
        <v>9.4699627946857259</v>
      </c>
      <c r="Q62" s="259">
        <v>9.0497926696754174</v>
      </c>
      <c r="R62" s="259">
        <v>9.1906085346813189</v>
      </c>
      <c r="S62" s="259">
        <v>7.1767921334680649</v>
      </c>
      <c r="T62" s="259">
        <v>6.5659346644054226</v>
      </c>
      <c r="U62" s="259">
        <v>6.9937124040852217</v>
      </c>
      <c r="V62" s="259">
        <v>9.6750852985285345</v>
      </c>
      <c r="W62" s="259">
        <v>6.493615888522644</v>
      </c>
      <c r="X62" s="259">
        <v>6.4823755880887344</v>
      </c>
      <c r="Y62" s="259">
        <v>6.3103951405975289</v>
      </c>
      <c r="DA62" s="67" t="s">
        <v>1178</v>
      </c>
    </row>
    <row r="63" spans="1:105" ht="12" customHeight="1" x14ac:dyDescent="0.25">
      <c r="A63" s="173" t="s">
        <v>92</v>
      </c>
      <c r="B63" s="224">
        <v>28.58307879736293</v>
      </c>
      <c r="C63" s="224">
        <v>25.607941398361781</v>
      </c>
      <c r="D63" s="224">
        <v>22.80118472462901</v>
      </c>
      <c r="E63" s="224">
        <v>20.365108680183219</v>
      </c>
      <c r="F63" s="224">
        <v>19.609175094907279</v>
      </c>
      <c r="G63" s="224">
        <v>20.038628511303969</v>
      </c>
      <c r="H63" s="224">
        <v>15.989226188235151</v>
      </c>
      <c r="I63" s="224">
        <v>17.66257357956291</v>
      </c>
      <c r="J63" s="224">
        <v>25.100980447552331</v>
      </c>
      <c r="K63" s="224">
        <v>18.984146874476199</v>
      </c>
      <c r="L63" s="224">
        <v>18.141189693383691</v>
      </c>
      <c r="M63" s="224">
        <v>16.605036111453501</v>
      </c>
      <c r="N63" s="224">
        <v>17.55711860569934</v>
      </c>
      <c r="O63" s="224">
        <v>16.887700982495119</v>
      </c>
      <c r="P63" s="224">
        <v>20.388056765949688</v>
      </c>
      <c r="Q63" s="224">
        <v>19.141530082803939</v>
      </c>
      <c r="R63" s="224">
        <v>19.432352816492589</v>
      </c>
      <c r="S63" s="224">
        <v>15.15020352950086</v>
      </c>
      <c r="T63" s="224">
        <v>13.8606838093104</v>
      </c>
      <c r="U63" s="224">
        <v>14.76372233975855</v>
      </c>
      <c r="V63" s="224">
        <v>20.424098777284328</v>
      </c>
      <c r="W63" s="224">
        <v>13.70801892042237</v>
      </c>
      <c r="X63" s="224">
        <v>13.68429065351155</v>
      </c>
      <c r="Y63" s="224">
        <v>13.32124004062897</v>
      </c>
      <c r="DA63" s="177" t="s">
        <v>1179</v>
      </c>
    </row>
    <row r="64" spans="1:105" ht="12" customHeight="1" x14ac:dyDescent="0.25">
      <c r="A64" s="173" t="s">
        <v>93</v>
      </c>
      <c r="B64" s="224">
        <v>170.15838647427759</v>
      </c>
      <c r="C64" s="224">
        <v>152.44704813517541</v>
      </c>
      <c r="D64" s="224">
        <v>135.73809980199789</v>
      </c>
      <c r="E64" s="224">
        <v>121.2358562896657</v>
      </c>
      <c r="F64" s="224">
        <v>116.735695895323</v>
      </c>
      <c r="G64" s="224">
        <v>119.2922819411436</v>
      </c>
      <c r="H64" s="224">
        <v>95.185719790737494</v>
      </c>
      <c r="I64" s="224">
        <v>105.1473510809799</v>
      </c>
      <c r="J64" s="224">
        <v>149.42905073864719</v>
      </c>
      <c r="K64" s="224">
        <v>113.0148303355479</v>
      </c>
      <c r="L64" s="224">
        <v>107.99660837217991</v>
      </c>
      <c r="M64" s="224">
        <v>98.851707756993704</v>
      </c>
      <c r="N64" s="224">
        <v>104.5195653786233</v>
      </c>
      <c r="O64" s="224">
        <v>100.53444455068851</v>
      </c>
      <c r="P64" s="224">
        <v>118.7628374383292</v>
      </c>
      <c r="Q64" s="224">
        <v>113.2968528291449</v>
      </c>
      <c r="R64" s="224">
        <v>114.8913761845678</v>
      </c>
      <c r="S64" s="224">
        <v>90.190920495751953</v>
      </c>
      <c r="T64" s="224">
        <v>82.514259892814579</v>
      </c>
      <c r="U64" s="224">
        <v>87.890153104127293</v>
      </c>
      <c r="V64" s="224">
        <v>121.58703118624869</v>
      </c>
      <c r="W64" s="224">
        <v>81.605428085414587</v>
      </c>
      <c r="X64" s="224">
        <v>81.464170957727248</v>
      </c>
      <c r="Y64" s="224">
        <v>79.302888510355061</v>
      </c>
      <c r="DA64" s="177" t="s">
        <v>1180</v>
      </c>
    </row>
    <row r="65" spans="1:105" ht="12" customHeight="1" x14ac:dyDescent="0.25">
      <c r="A65" s="173" t="s">
        <v>94</v>
      </c>
      <c r="B65" s="224">
        <v>201.3771346351655</v>
      </c>
      <c r="C65" s="224">
        <v>180.41631901400009</v>
      </c>
      <c r="D65" s="224">
        <v>160.64180065012869</v>
      </c>
      <c r="E65" s="224">
        <v>143.47884850415059</v>
      </c>
      <c r="F65" s="224">
        <v>138.15304926269869</v>
      </c>
      <c r="G65" s="224">
        <v>141.17868898004181</v>
      </c>
      <c r="H65" s="224">
        <v>112.6493257653339</v>
      </c>
      <c r="I65" s="224">
        <v>124.4386051954387</v>
      </c>
      <c r="J65" s="224">
        <v>176.8446133776099</v>
      </c>
      <c r="K65" s="224">
        <v>133.7495211127451</v>
      </c>
      <c r="L65" s="224">
        <v>127.810612188623</v>
      </c>
      <c r="M65" s="224">
        <v>116.987907997737</v>
      </c>
      <c r="N65" s="224">
        <v>123.69564042875879</v>
      </c>
      <c r="O65" s="224">
        <v>118.9793744242868</v>
      </c>
      <c r="P65" s="224">
        <v>143.4968225944464</v>
      </c>
      <c r="Q65" s="224">
        <v>134.85833726783531</v>
      </c>
      <c r="R65" s="224">
        <v>136.9072785037385</v>
      </c>
      <c r="S65" s="224">
        <v>106.738136837517</v>
      </c>
      <c r="T65" s="224">
        <v>97.653048833230642</v>
      </c>
      <c r="U65" s="224">
        <v>104.0152505056263</v>
      </c>
      <c r="V65" s="224">
        <v>143.89445302353391</v>
      </c>
      <c r="W65" s="224">
        <v>96.577474781127279</v>
      </c>
      <c r="X65" s="224">
        <v>96.410301383389552</v>
      </c>
      <c r="Y65" s="224">
        <v>93.852491125504443</v>
      </c>
      <c r="DA65" s="177" t="s">
        <v>1181</v>
      </c>
    </row>
    <row r="66" spans="1:105" ht="12" customHeight="1" x14ac:dyDescent="0.25">
      <c r="A66" s="56" t="s">
        <v>95</v>
      </c>
      <c r="B66" s="260">
        <v>65.990853261461766</v>
      </c>
      <c r="C66" s="260">
        <v>65.232452486999165</v>
      </c>
      <c r="D66" s="260">
        <v>55.925540389830857</v>
      </c>
      <c r="E66" s="260">
        <v>55.052967531699153</v>
      </c>
      <c r="F66" s="260">
        <v>45.940172001634807</v>
      </c>
      <c r="G66" s="260">
        <v>44.376394441249083</v>
      </c>
      <c r="H66" s="260">
        <v>33.60626949537496</v>
      </c>
      <c r="I66" s="260">
        <v>37.654335425237562</v>
      </c>
      <c r="J66" s="260">
        <v>51.702914066466079</v>
      </c>
      <c r="K66" s="260">
        <v>38.768352210234397</v>
      </c>
      <c r="L66" s="260">
        <v>38.168466823105121</v>
      </c>
      <c r="M66" s="260">
        <v>65.574129287341989</v>
      </c>
      <c r="N66" s="260">
        <v>68.97289340437176</v>
      </c>
      <c r="O66" s="260">
        <v>68.331424240848648</v>
      </c>
      <c r="P66" s="260">
        <v>74.115953558113318</v>
      </c>
      <c r="Q66" s="260">
        <v>64.91747497625407</v>
      </c>
      <c r="R66" s="260">
        <v>66.22353232368414</v>
      </c>
      <c r="S66" s="260">
        <v>45.761537994826128</v>
      </c>
      <c r="T66" s="260">
        <v>44.576934036218987</v>
      </c>
      <c r="U66" s="260">
        <v>46.775159386635337</v>
      </c>
      <c r="V66" s="260">
        <v>64.599059927436898</v>
      </c>
      <c r="W66" s="260">
        <v>39.612012749521099</v>
      </c>
      <c r="X66" s="260">
        <v>39.262453088228241</v>
      </c>
      <c r="Y66" s="260">
        <v>38.049978610963848</v>
      </c>
      <c r="DA66" s="68" t="s">
        <v>1182</v>
      </c>
    </row>
    <row r="67" spans="1:105" ht="12" customHeight="1" x14ac:dyDescent="0.25">
      <c r="A67" s="37" t="s">
        <v>159</v>
      </c>
      <c r="B67" s="226">
        <v>0</v>
      </c>
      <c r="C67" s="226">
        <v>0</v>
      </c>
      <c r="D67" s="226">
        <v>0</v>
      </c>
      <c r="E67" s="226">
        <v>0</v>
      </c>
      <c r="F67" s="226">
        <v>0</v>
      </c>
      <c r="G67" s="226">
        <v>0</v>
      </c>
      <c r="H67" s="226">
        <v>0</v>
      </c>
      <c r="I67" s="226">
        <v>0</v>
      </c>
      <c r="J67" s="226">
        <v>0</v>
      </c>
      <c r="K67" s="226">
        <v>0</v>
      </c>
      <c r="L67" s="226">
        <v>0</v>
      </c>
      <c r="M67" s="226">
        <v>0.25765999258983019</v>
      </c>
      <c r="N67" s="226">
        <v>0.24651685564223699</v>
      </c>
      <c r="O67" s="226">
        <v>0.2729778860043105</v>
      </c>
      <c r="P67" s="226">
        <v>0.5646618969624978</v>
      </c>
      <c r="Q67" s="226">
        <v>0.36657141243039632</v>
      </c>
      <c r="R67" s="226">
        <v>0.45608810071708061</v>
      </c>
      <c r="S67" s="226">
        <v>0.19041586064049751</v>
      </c>
      <c r="T67" s="226">
        <v>0.24077245564004629</v>
      </c>
      <c r="U67" s="226">
        <v>0.26142446045188822</v>
      </c>
      <c r="V67" s="226">
        <v>0.32785918384922541</v>
      </c>
      <c r="W67" s="226">
        <v>0.1805743643082045</v>
      </c>
      <c r="X67" s="226">
        <v>0.215155424022238</v>
      </c>
      <c r="Y67" s="226">
        <v>0.1673909045371752</v>
      </c>
      <c r="DA67" s="69" t="s">
        <v>1183</v>
      </c>
    </row>
    <row r="68" spans="1:105" ht="12" customHeight="1" x14ac:dyDescent="0.25">
      <c r="A68" s="37" t="s">
        <v>35</v>
      </c>
      <c r="B68" s="226">
        <v>36.934277452014747</v>
      </c>
      <c r="C68" s="226">
        <v>44.038923906213007</v>
      </c>
      <c r="D68" s="226">
        <v>35.17065885103159</v>
      </c>
      <c r="E68" s="226">
        <v>41.122290025516641</v>
      </c>
      <c r="F68" s="226">
        <v>26.830941903127069</v>
      </c>
      <c r="G68" s="226">
        <v>21.682020252165149</v>
      </c>
      <c r="H68" s="226">
        <v>10.17771620636378</v>
      </c>
      <c r="I68" s="226">
        <v>13.72670823202855</v>
      </c>
      <c r="J68" s="226">
        <v>14.518474003450541</v>
      </c>
      <c r="K68" s="226">
        <v>7.2429944588714346</v>
      </c>
      <c r="L68" s="226">
        <v>3.4788088493545568</v>
      </c>
      <c r="M68" s="226">
        <v>59.963654195327017</v>
      </c>
      <c r="N68" s="226">
        <v>63.080523769833817</v>
      </c>
      <c r="O68" s="226">
        <v>62.643100805140612</v>
      </c>
      <c r="P68" s="226">
        <v>65.180106704865494</v>
      </c>
      <c r="Q68" s="226">
        <v>55.849894816238709</v>
      </c>
      <c r="R68" s="226">
        <v>57.144421924564327</v>
      </c>
      <c r="S68" s="226">
        <v>37.004017927850818</v>
      </c>
      <c r="T68" s="226">
        <v>37.483546588081168</v>
      </c>
      <c r="U68" s="226">
        <v>38.964041116141843</v>
      </c>
      <c r="V68" s="226">
        <v>53.611951661652007</v>
      </c>
      <c r="W68" s="226">
        <v>30.97567173914911</v>
      </c>
      <c r="X68" s="226">
        <v>30.136502797549142</v>
      </c>
      <c r="Y68" s="226">
        <v>29.533671519337371</v>
      </c>
      <c r="DA68" s="69" t="s">
        <v>1184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1185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1186</v>
      </c>
    </row>
    <row r="71" spans="1:105" ht="12" customHeight="1" x14ac:dyDescent="0.25">
      <c r="A71" s="37" t="s">
        <v>40</v>
      </c>
      <c r="B71" s="226">
        <v>29.056575809447011</v>
      </c>
      <c r="C71" s="226">
        <v>21.19352858078615</v>
      </c>
      <c r="D71" s="226">
        <v>20.754881538799271</v>
      </c>
      <c r="E71" s="226">
        <v>13.93067750618251</v>
      </c>
      <c r="F71" s="226">
        <v>19.109230098507741</v>
      </c>
      <c r="G71" s="226">
        <v>22.694374189083931</v>
      </c>
      <c r="H71" s="226">
        <v>23.42855328901118</v>
      </c>
      <c r="I71" s="226">
        <v>23.927627193209009</v>
      </c>
      <c r="J71" s="226">
        <v>37.184440063015543</v>
      </c>
      <c r="K71" s="226">
        <v>31.525357751362971</v>
      </c>
      <c r="L71" s="226">
        <v>34.689657973750563</v>
      </c>
      <c r="M71" s="226">
        <v>5.3528150994251371</v>
      </c>
      <c r="N71" s="226">
        <v>5.6458527788957023</v>
      </c>
      <c r="O71" s="226">
        <v>5.4153455497037264</v>
      </c>
      <c r="P71" s="226">
        <v>8.3711849562853295</v>
      </c>
      <c r="Q71" s="226">
        <v>8.7010087475849609</v>
      </c>
      <c r="R71" s="226">
        <v>8.6230222984027343</v>
      </c>
      <c r="S71" s="226">
        <v>8.5671042063348128</v>
      </c>
      <c r="T71" s="226">
        <v>6.8526149924977782</v>
      </c>
      <c r="U71" s="226">
        <v>7.5496938100416084</v>
      </c>
      <c r="V71" s="226">
        <v>10.659249081935659</v>
      </c>
      <c r="W71" s="226">
        <v>8.4557666460637915</v>
      </c>
      <c r="X71" s="226">
        <v>8.910794866656861</v>
      </c>
      <c r="Y71" s="226">
        <v>8.3489161870893032</v>
      </c>
      <c r="DA71" s="69" t="s">
        <v>1187</v>
      </c>
    </row>
    <row r="72" spans="1:105" ht="12" customHeight="1" x14ac:dyDescent="0.25">
      <c r="A72" s="57" t="s">
        <v>1051</v>
      </c>
      <c r="B72" s="261">
        <f t="shared" ref="B72:Y72" si="2">B73+B84</f>
        <v>830.80661952927403</v>
      </c>
      <c r="C72" s="261">
        <f t="shared" si="2"/>
        <v>887.86749901579162</v>
      </c>
      <c r="D72" s="261">
        <f t="shared" si="2"/>
        <v>733.03504687745885</v>
      </c>
      <c r="E72" s="261">
        <f t="shared" si="2"/>
        <v>739.34989660869473</v>
      </c>
      <c r="F72" s="261">
        <f t="shared" si="2"/>
        <v>569.09299967026777</v>
      </c>
      <c r="G72" s="261">
        <f t="shared" si="2"/>
        <v>515.35310944976504</v>
      </c>
      <c r="H72" s="261">
        <f t="shared" si="2"/>
        <v>330.17042551999572</v>
      </c>
      <c r="I72" s="261">
        <f t="shared" si="2"/>
        <v>395.23021718012308</v>
      </c>
      <c r="J72" s="261">
        <f t="shared" si="2"/>
        <v>484.41797562437011</v>
      </c>
      <c r="K72" s="261">
        <f t="shared" si="2"/>
        <v>315.09945414715406</v>
      </c>
      <c r="L72" s="261">
        <f t="shared" si="2"/>
        <v>249.689832137374</v>
      </c>
      <c r="M72" s="261">
        <f t="shared" si="2"/>
        <v>969.85159910225468</v>
      </c>
      <c r="N72" s="261">
        <f t="shared" si="2"/>
        <v>1023.0820563737869</v>
      </c>
      <c r="O72" s="261">
        <f t="shared" si="2"/>
        <v>1022.7351557601819</v>
      </c>
      <c r="P72" s="261">
        <f t="shared" si="2"/>
        <v>1094.1851451387658</v>
      </c>
      <c r="Q72" s="261">
        <f t="shared" si="2"/>
        <v>998.28388784878496</v>
      </c>
      <c r="R72" s="261">
        <f t="shared" si="2"/>
        <v>1029.4820342487446</v>
      </c>
      <c r="S72" s="261">
        <f t="shared" si="2"/>
        <v>722.43647993804711</v>
      </c>
      <c r="T72" s="261">
        <f t="shared" si="2"/>
        <v>699.00268085892981</v>
      </c>
      <c r="U72" s="261">
        <f t="shared" si="2"/>
        <v>749.66510835802842</v>
      </c>
      <c r="V72" s="261">
        <f t="shared" si="2"/>
        <v>1036.1962752295474</v>
      </c>
      <c r="W72" s="261">
        <f t="shared" si="2"/>
        <v>631.26355808327855</v>
      </c>
      <c r="X72" s="261">
        <f t="shared" si="2"/>
        <v>658.45484251961989</v>
      </c>
      <c r="Y72" s="261">
        <f t="shared" si="2"/>
        <v>614.54463880012599</v>
      </c>
      <c r="DA72" s="70"/>
    </row>
    <row r="73" spans="1:105" ht="12" customHeight="1" x14ac:dyDescent="0.25">
      <c r="A73" s="60" t="s">
        <v>1052</v>
      </c>
      <c r="B73" s="262">
        <v>830.05502487640729</v>
      </c>
      <c r="C73" s="262">
        <v>887.19413587103099</v>
      </c>
      <c r="D73" s="262">
        <v>732.43548765434116</v>
      </c>
      <c r="E73" s="262">
        <v>738.81439422640813</v>
      </c>
      <c r="F73" s="262">
        <v>568.57737463025921</v>
      </c>
      <c r="G73" s="262">
        <v>514.82619189316972</v>
      </c>
      <c r="H73" s="262">
        <v>329.74998736524861</v>
      </c>
      <c r="I73" s="262">
        <v>394.76577820374911</v>
      </c>
      <c r="J73" s="262">
        <v>483.75794306385279</v>
      </c>
      <c r="K73" s="262">
        <v>314.6002642809662</v>
      </c>
      <c r="L73" s="262">
        <v>249.21280790681959</v>
      </c>
      <c r="M73" s="262">
        <v>969.41496816964923</v>
      </c>
      <c r="N73" s="262">
        <v>1022.620390345528</v>
      </c>
      <c r="O73" s="262">
        <v>1022.291092129121</v>
      </c>
      <c r="P73" s="262">
        <v>1093.6495917198131</v>
      </c>
      <c r="Q73" s="262">
        <v>997.78055957684069</v>
      </c>
      <c r="R73" s="262">
        <v>1028.9710587666059</v>
      </c>
      <c r="S73" s="262">
        <v>722.03810396031076</v>
      </c>
      <c r="T73" s="262">
        <v>698.63821291934892</v>
      </c>
      <c r="U73" s="262">
        <v>749.2768949382762</v>
      </c>
      <c r="V73" s="262">
        <v>1035.6592216972999</v>
      </c>
      <c r="W73" s="262">
        <v>630.90310448081584</v>
      </c>
      <c r="X73" s="262">
        <v>658.09501285409056</v>
      </c>
      <c r="Y73" s="262">
        <v>614.19435558343434</v>
      </c>
      <c r="DA73" s="72" t="s">
        <v>1188</v>
      </c>
    </row>
    <row r="74" spans="1:105" ht="12" customHeight="1" x14ac:dyDescent="0.25">
      <c r="A74" s="64" t="s">
        <v>28</v>
      </c>
      <c r="B74" s="229">
        <v>0</v>
      </c>
      <c r="C74" s="229">
        <v>0</v>
      </c>
      <c r="D74" s="229">
        <v>58.514912264626851</v>
      </c>
      <c r="E74" s="229">
        <v>59.142669738831643</v>
      </c>
      <c r="F74" s="229">
        <v>60.676350869346621</v>
      </c>
      <c r="G74" s="229">
        <v>57.161410423294718</v>
      </c>
      <c r="H74" s="229">
        <v>46.852325792280197</v>
      </c>
      <c r="I74" s="229">
        <v>59.614024258950508</v>
      </c>
      <c r="J74" s="229">
        <v>80.437981574022359</v>
      </c>
      <c r="K74" s="229">
        <v>33.117971648921881</v>
      </c>
      <c r="L74" s="229">
        <v>42.738124772714279</v>
      </c>
      <c r="M74" s="229">
        <v>34.958319495585961</v>
      </c>
      <c r="N74" s="229">
        <v>41.985020984369719</v>
      </c>
      <c r="O74" s="229">
        <v>73.483467012353898</v>
      </c>
      <c r="P74" s="229">
        <v>79.857266574239944</v>
      </c>
      <c r="Q74" s="229">
        <v>64.062601982424155</v>
      </c>
      <c r="R74" s="229">
        <v>57.899375484484963</v>
      </c>
      <c r="S74" s="229">
        <v>46.642277156696487</v>
      </c>
      <c r="T74" s="229">
        <v>42.405723077452052</v>
      </c>
      <c r="U74" s="229">
        <v>37.393864236311792</v>
      </c>
      <c r="V74" s="229">
        <v>36.906616760690838</v>
      </c>
      <c r="W74" s="229">
        <v>28.93818637630228</v>
      </c>
      <c r="X74" s="229">
        <v>27.388716550527811</v>
      </c>
      <c r="Y74" s="229">
        <v>25.889034064368889</v>
      </c>
      <c r="DA74" s="73" t="s">
        <v>1189</v>
      </c>
    </row>
    <row r="75" spans="1:105" ht="12" customHeight="1" x14ac:dyDescent="0.25">
      <c r="A75" s="64" t="s">
        <v>30</v>
      </c>
      <c r="B75" s="229">
        <v>74.395608090736843</v>
      </c>
      <c r="C75" s="229">
        <v>106.5283880694957</v>
      </c>
      <c r="D75" s="229">
        <v>67.773098572451161</v>
      </c>
      <c r="E75" s="229">
        <v>21.742919291876611</v>
      </c>
      <c r="F75" s="229">
        <v>13.780229070769041</v>
      </c>
      <c r="G75" s="229">
        <v>9.8636659406795815</v>
      </c>
      <c r="H75" s="229">
        <v>5.983213630137528</v>
      </c>
      <c r="I75" s="229">
        <v>7.1551305394299316</v>
      </c>
      <c r="J75" s="229">
        <v>7.9153080322839457</v>
      </c>
      <c r="K75" s="229">
        <v>10.185196359479789</v>
      </c>
      <c r="L75" s="229">
        <v>6.3813023932376476</v>
      </c>
      <c r="M75" s="229">
        <v>9.3873236966089006</v>
      </c>
      <c r="N75" s="229">
        <v>9.4776305231957974</v>
      </c>
      <c r="O75" s="229">
        <v>10.51701479974666</v>
      </c>
      <c r="P75" s="229">
        <v>38.021991124631562</v>
      </c>
      <c r="Q75" s="229">
        <v>36.657740009382259</v>
      </c>
      <c r="R75" s="229">
        <v>12.84467470172669</v>
      </c>
      <c r="S75" s="229">
        <v>13.09185234867971</v>
      </c>
      <c r="T75" s="229">
        <v>14.35702794636406</v>
      </c>
      <c r="U75" s="229">
        <v>27.94073864753209</v>
      </c>
      <c r="V75" s="229">
        <v>44.335617277236558</v>
      </c>
      <c r="W75" s="229">
        <v>7.6031243572451066</v>
      </c>
      <c r="X75" s="229">
        <v>8.482816320684849</v>
      </c>
      <c r="Y75" s="229">
        <v>14.90598329287829</v>
      </c>
      <c r="DA75" s="73" t="s">
        <v>1190</v>
      </c>
    </row>
    <row r="76" spans="1:105" ht="12" customHeight="1" x14ac:dyDescent="0.25">
      <c r="A76" s="64" t="s">
        <v>31</v>
      </c>
      <c r="B76" s="229">
        <v>112.0996862422239</v>
      </c>
      <c r="C76" s="229">
        <v>141.0310381650884</v>
      </c>
      <c r="D76" s="229">
        <v>73.92468255118267</v>
      </c>
      <c r="E76" s="229">
        <v>39.10039173096142</v>
      </c>
      <c r="F76" s="229">
        <v>25.855640078875329</v>
      </c>
      <c r="G76" s="229">
        <v>31.192814844139559</v>
      </c>
      <c r="H76" s="229">
        <v>23.32147652676489</v>
      </c>
      <c r="I76" s="229">
        <v>13.75335296030725</v>
      </c>
      <c r="J76" s="229">
        <v>19.18825235787337</v>
      </c>
      <c r="K76" s="229">
        <v>14.959306386295729</v>
      </c>
      <c r="L76" s="229">
        <v>16.81716426643192</v>
      </c>
      <c r="M76" s="229">
        <v>10.634674510452991</v>
      </c>
      <c r="N76" s="229">
        <v>7.2366341142975346</v>
      </c>
      <c r="O76" s="229">
        <v>6.8085651589046199</v>
      </c>
      <c r="P76" s="229">
        <v>8.7843977401597311</v>
      </c>
      <c r="Q76" s="229">
        <v>6.454200220988576</v>
      </c>
      <c r="R76" s="229">
        <v>6.3598305860118476</v>
      </c>
      <c r="S76" s="229">
        <v>4.9345532513070154</v>
      </c>
      <c r="T76" s="229">
        <v>4.8034509285821212</v>
      </c>
      <c r="U76" s="229">
        <v>4.7999724685818093</v>
      </c>
      <c r="V76" s="229">
        <v>6.2410938342775202</v>
      </c>
      <c r="W76" s="229">
        <v>12.572023563089919</v>
      </c>
      <c r="X76" s="229">
        <v>10.497763649161559</v>
      </c>
      <c r="Y76" s="229">
        <v>9.0082598011605679</v>
      </c>
      <c r="DA76" s="73" t="s">
        <v>1191</v>
      </c>
    </row>
    <row r="77" spans="1:105" ht="12" customHeight="1" x14ac:dyDescent="0.25">
      <c r="A77" s="64" t="s">
        <v>159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2.9703803591541988</v>
      </c>
      <c r="N77" s="229">
        <v>2.8850133032778502</v>
      </c>
      <c r="O77" s="229">
        <v>2.9147883317263501</v>
      </c>
      <c r="P77" s="229">
        <v>6.0714725852572053</v>
      </c>
      <c r="Q77" s="229">
        <v>3.8879069174877792</v>
      </c>
      <c r="R77" s="229">
        <v>4.8531359016412301</v>
      </c>
      <c r="S77" s="229">
        <v>2.016538836637086</v>
      </c>
      <c r="T77" s="229">
        <v>2.5901398271620599</v>
      </c>
      <c r="U77" s="229">
        <v>2.687696978893328</v>
      </c>
      <c r="V77" s="229">
        <v>3.4730635210220702</v>
      </c>
      <c r="W77" s="229">
        <v>1.89856680259223</v>
      </c>
      <c r="X77" s="229">
        <v>1.9751191564242341</v>
      </c>
      <c r="Y77" s="229">
        <v>1.7019664046337759</v>
      </c>
      <c r="DA77" s="73" t="s">
        <v>1192</v>
      </c>
    </row>
    <row r="78" spans="1:105" ht="12" customHeight="1" x14ac:dyDescent="0.25">
      <c r="A78" s="64" t="s">
        <v>32</v>
      </c>
      <c r="B78" s="229">
        <v>70.49986705034884</v>
      </c>
      <c r="C78" s="229">
        <v>73.504271381291133</v>
      </c>
      <c r="D78" s="229">
        <v>53.573180137272267</v>
      </c>
      <c r="E78" s="229">
        <v>52.633502165799911</v>
      </c>
      <c r="F78" s="229">
        <v>57.756662091926323</v>
      </c>
      <c r="G78" s="229">
        <v>48.553420107963703</v>
      </c>
      <c r="H78" s="229">
        <v>41.435101031214593</v>
      </c>
      <c r="I78" s="229">
        <v>43.700356536937811</v>
      </c>
      <c r="J78" s="229">
        <v>29.700828822879281</v>
      </c>
      <c r="K78" s="229">
        <v>34.652404426535519</v>
      </c>
      <c r="L78" s="229">
        <v>38.621636392491887</v>
      </c>
      <c r="M78" s="229">
        <v>53.359484581554327</v>
      </c>
      <c r="N78" s="229">
        <v>36.757336566712468</v>
      </c>
      <c r="O78" s="229">
        <v>46.548525781801636</v>
      </c>
      <c r="P78" s="229">
        <v>41.998757014660633</v>
      </c>
      <c r="Q78" s="229">
        <v>31.843152441081241</v>
      </c>
      <c r="R78" s="229">
        <v>16.861414376718649</v>
      </c>
      <c r="S78" s="229">
        <v>1.702359642437014</v>
      </c>
      <c r="T78" s="229">
        <v>2.285616076860582</v>
      </c>
      <c r="U78" s="229">
        <v>1.811780243974614</v>
      </c>
      <c r="V78" s="229">
        <v>4.3272423606785679</v>
      </c>
      <c r="W78" s="229">
        <v>1.3013719741016101</v>
      </c>
      <c r="X78" s="229">
        <v>2.323392909336067</v>
      </c>
      <c r="Y78" s="229">
        <v>0.90861115580076923</v>
      </c>
      <c r="DA78" s="73" t="s">
        <v>1193</v>
      </c>
    </row>
    <row r="79" spans="1:105" ht="12" customHeight="1" x14ac:dyDescent="0.25">
      <c r="A79" s="64" t="s">
        <v>33</v>
      </c>
      <c r="B79" s="229">
        <v>0.84463089281757786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0.44606387460596669</v>
      </c>
      <c r="N79" s="229">
        <v>0.4194888377499949</v>
      </c>
      <c r="O79" s="229">
        <v>0.43411893085969772</v>
      </c>
      <c r="P79" s="229">
        <v>0.5137948567522389</v>
      </c>
      <c r="Q79" s="229">
        <v>0.52407870842590709</v>
      </c>
      <c r="R79" s="229">
        <v>0</v>
      </c>
      <c r="S79" s="229">
        <v>1.5520519959991279</v>
      </c>
      <c r="T79" s="229">
        <v>1.1606081001706221</v>
      </c>
      <c r="U79" s="229">
        <v>1.51547332413922</v>
      </c>
      <c r="V79" s="229">
        <v>0.76827074463923162</v>
      </c>
      <c r="W79" s="229">
        <v>0</v>
      </c>
      <c r="X79" s="229">
        <v>0</v>
      </c>
      <c r="Y79" s="229">
        <v>0</v>
      </c>
      <c r="DA79" s="73" t="s">
        <v>1194</v>
      </c>
    </row>
    <row r="80" spans="1:105" ht="12" customHeight="1" x14ac:dyDescent="0.25">
      <c r="A80" s="64" t="s">
        <v>35</v>
      </c>
      <c r="B80" s="229">
        <v>572.21523260028005</v>
      </c>
      <c r="C80" s="229">
        <v>566.1304382551557</v>
      </c>
      <c r="D80" s="229">
        <v>478.64961412880808</v>
      </c>
      <c r="E80" s="229">
        <v>566.19491129893856</v>
      </c>
      <c r="F80" s="229">
        <v>410.50849251934193</v>
      </c>
      <c r="G80" s="229">
        <v>364.07141257681849</v>
      </c>
      <c r="H80" s="229">
        <v>211.23625335152951</v>
      </c>
      <c r="I80" s="229">
        <v>258.37611016347279</v>
      </c>
      <c r="J80" s="229">
        <v>332.48531260321948</v>
      </c>
      <c r="K80" s="229">
        <v>214.9505172513521</v>
      </c>
      <c r="L80" s="229">
        <v>136.96025625945069</v>
      </c>
      <c r="M80" s="229">
        <v>660.54354516138926</v>
      </c>
      <c r="N80" s="229">
        <v>705.41514344984716</v>
      </c>
      <c r="O80" s="229">
        <v>639.14749409622812</v>
      </c>
      <c r="P80" s="229">
        <v>667.31254694108452</v>
      </c>
      <c r="Q80" s="229">
        <v>566.01496369020913</v>
      </c>
      <c r="R80" s="229">
        <v>581.02636871688674</v>
      </c>
      <c r="S80" s="229">
        <v>374.45586795224801</v>
      </c>
      <c r="T80" s="229">
        <v>385.30564430269061</v>
      </c>
      <c r="U80" s="229">
        <v>382.7774660798928</v>
      </c>
      <c r="V80" s="229">
        <v>542.66933062690077</v>
      </c>
      <c r="W80" s="229">
        <v>311.19944141411747</v>
      </c>
      <c r="X80" s="229">
        <v>264.3517212932519</v>
      </c>
      <c r="Y80" s="229">
        <v>286.9358777237012</v>
      </c>
      <c r="DA80" s="73" t="s">
        <v>1195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1196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3.9834680002735561</v>
      </c>
      <c r="H82" s="229">
        <v>0.9216170333219067</v>
      </c>
      <c r="I82" s="229">
        <v>12.1668037446507</v>
      </c>
      <c r="J82" s="229">
        <v>14.030259673574401</v>
      </c>
      <c r="K82" s="229">
        <v>6.7348682083811529</v>
      </c>
      <c r="L82" s="229">
        <v>7.6943238224931827</v>
      </c>
      <c r="M82" s="229">
        <v>13.75885587486753</v>
      </c>
      <c r="N82" s="229">
        <v>13.519734999811829</v>
      </c>
      <c r="O82" s="229">
        <v>23.951380694558861</v>
      </c>
      <c r="P82" s="229">
        <v>27.349591276605938</v>
      </c>
      <c r="Q82" s="229">
        <v>28.148309205048509</v>
      </c>
      <c r="R82" s="229">
        <v>38.653350107713123</v>
      </c>
      <c r="S82" s="229">
        <v>21.245926815113599</v>
      </c>
      <c r="T82" s="229">
        <v>16.952274837758161</v>
      </c>
      <c r="U82" s="229">
        <v>21.84550893782972</v>
      </c>
      <c r="V82" s="229">
        <v>42.624612952563837</v>
      </c>
      <c r="W82" s="229">
        <v>24.163563203537102</v>
      </c>
      <c r="X82" s="229">
        <v>44.873779812909632</v>
      </c>
      <c r="Y82" s="229">
        <v>23.095330858116711</v>
      </c>
      <c r="DA82" s="73" t="s">
        <v>1197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183.35632061543009</v>
      </c>
      <c r="N83" s="229">
        <v>204.92438756626561</v>
      </c>
      <c r="O83" s="229">
        <v>218.48573732294111</v>
      </c>
      <c r="P83" s="229">
        <v>223.73977360642161</v>
      </c>
      <c r="Q83" s="229">
        <v>260.18760640179318</v>
      </c>
      <c r="R83" s="229">
        <v>310.47290889142249</v>
      </c>
      <c r="S83" s="229">
        <v>256.39667596119278</v>
      </c>
      <c r="T83" s="229">
        <v>228.77772782230869</v>
      </c>
      <c r="U83" s="229">
        <v>268.50439402112079</v>
      </c>
      <c r="V83" s="229">
        <v>354.3133736192903</v>
      </c>
      <c r="W83" s="229">
        <v>243.2268267898302</v>
      </c>
      <c r="X83" s="229">
        <v>298.20170316179463</v>
      </c>
      <c r="Y83" s="229">
        <v>251.74929228277409</v>
      </c>
      <c r="DA83" s="73" t="s">
        <v>1198</v>
      </c>
    </row>
    <row r="84" spans="1:105" ht="12" customHeight="1" x14ac:dyDescent="0.25">
      <c r="A84" s="60" t="s">
        <v>1064</v>
      </c>
      <c r="B84" s="262">
        <v>0.75159465286670513</v>
      </c>
      <c r="C84" s="262">
        <v>0.67336314476061132</v>
      </c>
      <c r="D84" s="262">
        <v>0.59955922311763854</v>
      </c>
      <c r="E84" s="262">
        <v>0.53550238228665525</v>
      </c>
      <c r="F84" s="262">
        <v>0.5156250400086021</v>
      </c>
      <c r="G84" s="262">
        <v>0.52691755659533435</v>
      </c>
      <c r="H84" s="262">
        <v>0.42043815474708629</v>
      </c>
      <c r="I84" s="262">
        <v>0.46443897637398618</v>
      </c>
      <c r="J84" s="262">
        <v>0.66003256051732995</v>
      </c>
      <c r="K84" s="262">
        <v>0.49918986618785371</v>
      </c>
      <c r="L84" s="262">
        <v>0.47702423055439741</v>
      </c>
      <c r="M84" s="262">
        <v>0.4366309326054279</v>
      </c>
      <c r="N84" s="262">
        <v>0.46166602825891551</v>
      </c>
      <c r="O84" s="262">
        <v>0.44406363106084162</v>
      </c>
      <c r="P84" s="262">
        <v>0.5355534189526614</v>
      </c>
      <c r="Q84" s="262">
        <v>0.50332827194423635</v>
      </c>
      <c r="R84" s="262">
        <v>0.51097548213884392</v>
      </c>
      <c r="S84" s="262">
        <v>0.39837597773636901</v>
      </c>
      <c r="T84" s="262">
        <v>0.36446793958091539</v>
      </c>
      <c r="U84" s="262">
        <v>0.38821341975221352</v>
      </c>
      <c r="V84" s="262">
        <v>0.53705353224735763</v>
      </c>
      <c r="W84" s="262">
        <v>0.36045360246271368</v>
      </c>
      <c r="X84" s="262">
        <v>0.35982966552931339</v>
      </c>
      <c r="Y84" s="262">
        <v>0.35028321669162887</v>
      </c>
      <c r="DA84" s="72" t="s">
        <v>1199</v>
      </c>
    </row>
    <row r="85" spans="1:105" ht="12" customHeight="1" x14ac:dyDescent="0.25">
      <c r="A85" s="57" t="s">
        <v>1010</v>
      </c>
      <c r="B85" s="261">
        <v>286.82879399373502</v>
      </c>
      <c r="C85" s="261">
        <v>302.21385028855309</v>
      </c>
      <c r="D85" s="261">
        <v>251.3886057074433</v>
      </c>
      <c r="E85" s="261">
        <v>255.5562633645205</v>
      </c>
      <c r="F85" s="261">
        <v>198.61335087383301</v>
      </c>
      <c r="G85" s="261">
        <v>181.52814574034329</v>
      </c>
      <c r="H85" s="261">
        <v>120.01772420954239</v>
      </c>
      <c r="I85" s="261">
        <v>141.4388454388386</v>
      </c>
      <c r="J85" s="261">
        <v>178.28924315298181</v>
      </c>
      <c r="K85" s="261">
        <v>121.68921348529879</v>
      </c>
      <c r="L85" s="261">
        <v>106.00052978885471</v>
      </c>
      <c r="M85" s="261">
        <v>315.64751545037109</v>
      </c>
      <c r="N85" s="261">
        <v>331.8063530767223</v>
      </c>
      <c r="O85" s="261">
        <v>329.005454355366</v>
      </c>
      <c r="P85" s="261">
        <v>356.79684255988559</v>
      </c>
      <c r="Q85" s="261">
        <v>312.96812437453008</v>
      </c>
      <c r="R85" s="261">
        <v>319.48383477483941</v>
      </c>
      <c r="S85" s="261">
        <v>218.5179258376819</v>
      </c>
      <c r="T85" s="261">
        <v>214.18061748086879</v>
      </c>
      <c r="U85" s="261">
        <v>224.91306858558821</v>
      </c>
      <c r="V85" s="261">
        <v>312.10632820699698</v>
      </c>
      <c r="W85" s="261">
        <v>188.59381988316721</v>
      </c>
      <c r="X85" s="261">
        <v>187.49336368397661</v>
      </c>
      <c r="Y85" s="261">
        <v>180.61955455889529</v>
      </c>
      <c r="DA85" s="70" t="s">
        <v>1200</v>
      </c>
    </row>
    <row r="86" spans="1:105" ht="12" customHeight="1" x14ac:dyDescent="0.25">
      <c r="A86" s="60" t="s">
        <v>1012</v>
      </c>
      <c r="B86" s="262">
        <v>270.75040287863129</v>
      </c>
      <c r="C86" s="262">
        <v>292.06385811250482</v>
      </c>
      <c r="D86" s="262">
        <v>241.1890541685205</v>
      </c>
      <c r="E86" s="262">
        <v>248.93053717558229</v>
      </c>
      <c r="F86" s="262">
        <v>188.72216764304011</v>
      </c>
      <c r="G86" s="262">
        <v>168.76030958320251</v>
      </c>
      <c r="H86" s="262">
        <v>104.3878269919566</v>
      </c>
      <c r="I86" s="262">
        <v>126.36967131700639</v>
      </c>
      <c r="J86" s="262">
        <v>150.66224562219611</v>
      </c>
      <c r="K86" s="262">
        <v>92.71275127573972</v>
      </c>
      <c r="L86" s="262">
        <v>67.214818683499772</v>
      </c>
      <c r="M86" s="262">
        <v>313.23632528608448</v>
      </c>
      <c r="N86" s="262">
        <v>329.20126581567541</v>
      </c>
      <c r="O86" s="262">
        <v>326.66959361659627</v>
      </c>
      <c r="P86" s="262">
        <v>353.04726322779959</v>
      </c>
      <c r="Q86" s="262">
        <v>308.93506322192428</v>
      </c>
      <c r="R86" s="262">
        <v>315.35692679793931</v>
      </c>
      <c r="S86" s="262">
        <v>214.2157848178239</v>
      </c>
      <c r="T86" s="262">
        <v>210.80050357179979</v>
      </c>
      <c r="U86" s="262">
        <v>221.11085819470071</v>
      </c>
      <c r="V86" s="262">
        <v>306.55729459844707</v>
      </c>
      <c r="W86" s="262">
        <v>184.2151450018722</v>
      </c>
      <c r="X86" s="262">
        <v>182.85065191183401</v>
      </c>
      <c r="Y86" s="262">
        <v>176.2319384823877</v>
      </c>
      <c r="DA86" s="72" t="s">
        <v>1201</v>
      </c>
    </row>
    <row r="87" spans="1:105" ht="12" customHeight="1" x14ac:dyDescent="0.25">
      <c r="A87" s="59" t="s">
        <v>28</v>
      </c>
      <c r="B87" s="230">
        <v>0</v>
      </c>
      <c r="C87" s="230">
        <v>0</v>
      </c>
      <c r="D87" s="230">
        <v>21.368338835505821</v>
      </c>
      <c r="E87" s="230">
        <v>20.661131203313289</v>
      </c>
      <c r="F87" s="230">
        <v>20.759595098189781</v>
      </c>
      <c r="G87" s="230">
        <v>19.36849105775968</v>
      </c>
      <c r="H87" s="230">
        <v>15.230153501651079</v>
      </c>
      <c r="I87" s="230">
        <v>20.17125404954891</v>
      </c>
      <c r="J87" s="230">
        <v>26.391416932448291</v>
      </c>
      <c r="K87" s="230">
        <v>10.373118041026339</v>
      </c>
      <c r="L87" s="230">
        <v>12.274499822243399</v>
      </c>
      <c r="M87" s="230">
        <v>14.45662784882497</v>
      </c>
      <c r="N87" s="230">
        <v>17.51935880185307</v>
      </c>
      <c r="O87" s="230">
        <v>31.416887927835621</v>
      </c>
      <c r="P87" s="230">
        <v>35.077655414905948</v>
      </c>
      <c r="Q87" s="230">
        <v>29.630898270146869</v>
      </c>
      <c r="R87" s="230">
        <v>27.561176425448181</v>
      </c>
      <c r="S87" s="230">
        <v>23.407723270595771</v>
      </c>
      <c r="T87" s="230">
        <v>20.578578723274941</v>
      </c>
      <c r="U87" s="230">
        <v>19.386766398583859</v>
      </c>
      <c r="V87" s="230">
        <v>19.195609824431429</v>
      </c>
      <c r="W87" s="230">
        <v>15.084243661570421</v>
      </c>
      <c r="X87" s="230">
        <v>16.45198342441007</v>
      </c>
      <c r="Y87" s="230">
        <v>14.16209635715582</v>
      </c>
      <c r="DA87" s="71" t="s">
        <v>1202</v>
      </c>
    </row>
    <row r="88" spans="1:105" ht="12" customHeight="1" x14ac:dyDescent="0.25">
      <c r="A88" s="59" t="s">
        <v>31</v>
      </c>
      <c r="B88" s="295">
        <v>40.090908059810033</v>
      </c>
      <c r="C88" s="295">
        <v>52.610264017571467</v>
      </c>
      <c r="D88" s="295">
        <v>26.729216267199359</v>
      </c>
      <c r="E88" s="295">
        <v>13.52467483024267</v>
      </c>
      <c r="F88" s="295">
        <v>8.7588536813153919</v>
      </c>
      <c r="G88" s="295">
        <v>10.46501780985241</v>
      </c>
      <c r="H88" s="295">
        <v>7.5062274868149901</v>
      </c>
      <c r="I88" s="295">
        <v>4.6077149174506751</v>
      </c>
      <c r="J88" s="295">
        <v>6.2334648974687088</v>
      </c>
      <c r="K88" s="295">
        <v>4.6392694840859319</v>
      </c>
      <c r="L88" s="295">
        <v>4.7822652509748904</v>
      </c>
      <c r="M88" s="295">
        <v>4.3544490116426653</v>
      </c>
      <c r="N88" s="295">
        <v>2.989874787892306</v>
      </c>
      <c r="O88" s="295">
        <v>2.8821838186426878</v>
      </c>
      <c r="P88" s="295">
        <v>3.838114190851293</v>
      </c>
      <c r="Q88" s="295">
        <v>2.9558012636565199</v>
      </c>
      <c r="R88" s="295">
        <v>2.9975191892527469</v>
      </c>
      <c r="S88" s="295">
        <v>2.4519963677365109</v>
      </c>
      <c r="T88" s="295">
        <v>2.308005371349013</v>
      </c>
      <c r="U88" s="295">
        <v>2.4639751866233222</v>
      </c>
      <c r="V88" s="295">
        <v>3.2140375328943041</v>
      </c>
      <c r="W88" s="295">
        <v>6.4885845674261882</v>
      </c>
      <c r="X88" s="295">
        <v>6.2436122740828868</v>
      </c>
      <c r="Y88" s="295">
        <v>4.8791610577944668</v>
      </c>
      <c r="DA88" s="122" t="s">
        <v>1203</v>
      </c>
    </row>
    <row r="89" spans="1:105" ht="12" customHeight="1" x14ac:dyDescent="0.25">
      <c r="A89" s="59" t="s">
        <v>159</v>
      </c>
      <c r="B89" s="295">
        <v>0</v>
      </c>
      <c r="C89" s="295">
        <v>0</v>
      </c>
      <c r="D89" s="295">
        <v>0</v>
      </c>
      <c r="E89" s="295">
        <v>0</v>
      </c>
      <c r="F89" s="295">
        <v>0</v>
      </c>
      <c r="G89" s="295">
        <v>0</v>
      </c>
      <c r="H89" s="295">
        <v>0</v>
      </c>
      <c r="I89" s="295">
        <v>0</v>
      </c>
      <c r="J89" s="295">
        <v>0</v>
      </c>
      <c r="K89" s="295">
        <v>0</v>
      </c>
      <c r="L89" s="295">
        <v>0</v>
      </c>
      <c r="M89" s="295">
        <v>1.1935475037542911</v>
      </c>
      <c r="N89" s="295">
        <v>1.1697224975340681</v>
      </c>
      <c r="O89" s="295">
        <v>1.210853877277521</v>
      </c>
      <c r="P89" s="295">
        <v>2.6009235640952149</v>
      </c>
      <c r="Q89" s="295">
        <v>1.747299256876683</v>
      </c>
      <c r="R89" s="295">
        <v>2.2446959081410438</v>
      </c>
      <c r="S89" s="295">
        <v>0.98332529240232036</v>
      </c>
      <c r="T89" s="295">
        <v>1.2213082860375319</v>
      </c>
      <c r="U89" s="295">
        <v>1.3539309736982359</v>
      </c>
      <c r="V89" s="295">
        <v>1.7551797320520759</v>
      </c>
      <c r="W89" s="295">
        <v>0.96158859261043861</v>
      </c>
      <c r="X89" s="295">
        <v>1.1527923163997971</v>
      </c>
      <c r="Y89" s="295">
        <v>0.90463601015780548</v>
      </c>
      <c r="DA89" s="122" t="s">
        <v>1204</v>
      </c>
    </row>
    <row r="90" spans="1:105" ht="12" customHeight="1" x14ac:dyDescent="0.25">
      <c r="A90" s="59" t="s">
        <v>32</v>
      </c>
      <c r="B90" s="295">
        <v>25.52178473306283</v>
      </c>
      <c r="C90" s="295">
        <v>27.755534968867199</v>
      </c>
      <c r="D90" s="295">
        <v>19.6076448011754</v>
      </c>
      <c r="E90" s="295">
        <v>18.428468277052811</v>
      </c>
      <c r="F90" s="295">
        <v>19.805021183014581</v>
      </c>
      <c r="G90" s="295">
        <v>16.488702363939641</v>
      </c>
      <c r="H90" s="295">
        <v>13.49942680632115</v>
      </c>
      <c r="I90" s="295">
        <v>14.81983061495951</v>
      </c>
      <c r="J90" s="295">
        <v>9.7666115008146281</v>
      </c>
      <c r="K90" s="295">
        <v>10.87809293265533</v>
      </c>
      <c r="L90" s="295">
        <v>11.117133284501509</v>
      </c>
      <c r="M90" s="295">
        <v>22.11576061363213</v>
      </c>
      <c r="N90" s="295">
        <v>15.372399693356121</v>
      </c>
      <c r="O90" s="295">
        <v>19.94588247895555</v>
      </c>
      <c r="P90" s="295">
        <v>18.48955055686514</v>
      </c>
      <c r="Q90" s="295">
        <v>14.7614867030269</v>
      </c>
      <c r="R90" s="295">
        <v>8.0443632563001923</v>
      </c>
      <c r="S90" s="295">
        <v>0.85625780773277715</v>
      </c>
      <c r="T90" s="295">
        <v>1.1116497794611579</v>
      </c>
      <c r="U90" s="295">
        <v>0.94142201596441011</v>
      </c>
      <c r="V90" s="295">
        <v>2.2557070603692249</v>
      </c>
      <c r="W90" s="295">
        <v>0.67987250771436114</v>
      </c>
      <c r="X90" s="295">
        <v>1.398759476317166</v>
      </c>
      <c r="Y90" s="295">
        <v>0.49815393254660001</v>
      </c>
      <c r="DA90" s="122" t="s">
        <v>1205</v>
      </c>
    </row>
    <row r="91" spans="1:105" ht="12" customHeight="1" x14ac:dyDescent="0.25">
      <c r="A91" s="59" t="s">
        <v>35</v>
      </c>
      <c r="B91" s="295">
        <v>205.13771008575841</v>
      </c>
      <c r="C91" s="295">
        <v>211.69805912606611</v>
      </c>
      <c r="D91" s="295">
        <v>173.48385426463989</v>
      </c>
      <c r="E91" s="295">
        <v>196.3162628649736</v>
      </c>
      <c r="F91" s="295">
        <v>139.39869768052031</v>
      </c>
      <c r="G91" s="295">
        <v>122.43809835165079</v>
      </c>
      <c r="H91" s="295">
        <v>68.152019197169338</v>
      </c>
      <c r="I91" s="295">
        <v>86.770871735047294</v>
      </c>
      <c r="J91" s="295">
        <v>108.2707522914645</v>
      </c>
      <c r="K91" s="295">
        <v>66.822270817972125</v>
      </c>
      <c r="L91" s="295">
        <v>39.040920325779972</v>
      </c>
      <c r="M91" s="295">
        <v>271.11594030823039</v>
      </c>
      <c r="N91" s="295">
        <v>292.1499100350398</v>
      </c>
      <c r="O91" s="295">
        <v>271.21378551388489</v>
      </c>
      <c r="P91" s="295">
        <v>293.04101950108202</v>
      </c>
      <c r="Q91" s="295">
        <v>259.83957772821742</v>
      </c>
      <c r="R91" s="295">
        <v>274.50917201879707</v>
      </c>
      <c r="S91" s="295">
        <v>186.51648207935651</v>
      </c>
      <c r="T91" s="295">
        <v>185.58096141167709</v>
      </c>
      <c r="U91" s="295">
        <v>196.96476361983079</v>
      </c>
      <c r="V91" s="295">
        <v>280.13676044869999</v>
      </c>
      <c r="W91" s="295">
        <v>161.00085567255081</v>
      </c>
      <c r="X91" s="295">
        <v>157.60350442062409</v>
      </c>
      <c r="Y91" s="295">
        <v>155.78789112473311</v>
      </c>
      <c r="DA91" s="122" t="s">
        <v>1206</v>
      </c>
    </row>
    <row r="92" spans="1:105" ht="12" customHeight="1" x14ac:dyDescent="0.25">
      <c r="A92" s="60" t="s">
        <v>1019</v>
      </c>
      <c r="B92" s="262">
        <v>16.078391115103699</v>
      </c>
      <c r="C92" s="262">
        <v>10.14999217604824</v>
      </c>
      <c r="D92" s="262">
        <v>10.19955153892276</v>
      </c>
      <c r="E92" s="262">
        <v>6.6257261889381764</v>
      </c>
      <c r="F92" s="262">
        <v>9.8911832307929011</v>
      </c>
      <c r="G92" s="262">
        <v>12.76783615714079</v>
      </c>
      <c r="H92" s="262">
        <v>15.629897217585849</v>
      </c>
      <c r="I92" s="262">
        <v>15.06917412183218</v>
      </c>
      <c r="J92" s="262">
        <v>27.62699753078574</v>
      </c>
      <c r="K92" s="262">
        <v>28.97646220955906</v>
      </c>
      <c r="L92" s="262">
        <v>38.785711105354977</v>
      </c>
      <c r="M92" s="262">
        <v>2.4111901642866642</v>
      </c>
      <c r="N92" s="262">
        <v>2.6050872610469749</v>
      </c>
      <c r="O92" s="262">
        <v>2.3358607387697359</v>
      </c>
      <c r="P92" s="262">
        <v>3.749579332086058</v>
      </c>
      <c r="Q92" s="262">
        <v>4.0330611526057458</v>
      </c>
      <c r="R92" s="262">
        <v>4.126907976900112</v>
      </c>
      <c r="S92" s="262">
        <v>4.3021410198579906</v>
      </c>
      <c r="T92" s="262">
        <v>3.3801139090690651</v>
      </c>
      <c r="U92" s="262">
        <v>3.8022103908874829</v>
      </c>
      <c r="V92" s="262">
        <v>5.549033608549963</v>
      </c>
      <c r="W92" s="262">
        <v>4.3786748812949661</v>
      </c>
      <c r="X92" s="262">
        <v>4.6427117721426301</v>
      </c>
      <c r="Y92" s="262">
        <v>4.3876160765076078</v>
      </c>
      <c r="DA92" s="72" t="s">
        <v>1207</v>
      </c>
    </row>
    <row r="93" spans="1:105" ht="12" customHeight="1" x14ac:dyDescent="0.25">
      <c r="A93" s="57" t="s">
        <v>1021</v>
      </c>
      <c r="B93" s="261">
        <f t="shared" ref="B93:Y93" si="3">B94+B95+B106</f>
        <v>85.452706804806724</v>
      </c>
      <c r="C93" s="261">
        <f t="shared" si="3"/>
        <v>83.6939708687093</v>
      </c>
      <c r="D93" s="261">
        <f t="shared" si="3"/>
        <v>71.9291289437937</v>
      </c>
      <c r="E93" s="261">
        <f t="shared" si="3"/>
        <v>69.454560692371686</v>
      </c>
      <c r="F93" s="261">
        <f t="shared" si="3"/>
        <v>59.044432013891495</v>
      </c>
      <c r="G93" s="261">
        <f t="shared" si="3"/>
        <v>57.524909635948561</v>
      </c>
      <c r="H93" s="261">
        <f t="shared" si="3"/>
        <v>44.124435228159562</v>
      </c>
      <c r="I93" s="261">
        <f t="shared" si="3"/>
        <v>49.280814621589464</v>
      </c>
      <c r="J93" s="261">
        <f t="shared" si="3"/>
        <v>67.771723569689854</v>
      </c>
      <c r="K93" s="261">
        <f t="shared" si="3"/>
        <v>50.920949868887192</v>
      </c>
      <c r="L93" s="261">
        <f t="shared" si="3"/>
        <v>50.026646277586551</v>
      </c>
      <c r="M93" s="261">
        <f t="shared" si="3"/>
        <v>81.392515693590653</v>
      </c>
      <c r="N93" s="261">
        <f t="shared" si="3"/>
        <v>85.666496663798526</v>
      </c>
      <c r="O93" s="261">
        <f t="shared" si="3"/>
        <v>84.979357494690646</v>
      </c>
      <c r="P93" s="261">
        <f t="shared" si="3"/>
        <v>92.550993771358037</v>
      </c>
      <c r="Q93" s="261">
        <f t="shared" si="3"/>
        <v>82.099592189900207</v>
      </c>
      <c r="R93" s="261">
        <f t="shared" si="3"/>
        <v>83.87793581846536</v>
      </c>
      <c r="S93" s="261">
        <f t="shared" si="3"/>
        <v>58.81952186628299</v>
      </c>
      <c r="T93" s="261">
        <f t="shared" si="3"/>
        <v>56.833760908984388</v>
      </c>
      <c r="U93" s="261">
        <f t="shared" si="3"/>
        <v>60.006146426218834</v>
      </c>
      <c r="V93" s="261">
        <f t="shared" si="3"/>
        <v>82.945021720357587</v>
      </c>
      <c r="W93" s="261">
        <f t="shared" si="3"/>
        <v>51.284318823825728</v>
      </c>
      <c r="X93" s="261">
        <f t="shared" si="3"/>
        <v>51.529550480438822</v>
      </c>
      <c r="Y93" s="261">
        <f t="shared" si="3"/>
        <v>49.460315655184679</v>
      </c>
      <c r="DA93" s="70"/>
    </row>
    <row r="94" spans="1:105" ht="12" customHeight="1" x14ac:dyDescent="0.25">
      <c r="A94" s="60" t="s">
        <v>1022</v>
      </c>
      <c r="B94" s="262">
        <v>35.714230378097263</v>
      </c>
      <c r="C94" s="262">
        <v>42.584189606346008</v>
      </c>
      <c r="D94" s="262">
        <v>34.008869251256662</v>
      </c>
      <c r="E94" s="262">
        <v>39.763900662584042</v>
      </c>
      <c r="F94" s="262">
        <v>25.944637515505299</v>
      </c>
      <c r="G94" s="262">
        <v>20.965799787323451</v>
      </c>
      <c r="H94" s="262">
        <v>9.8415165096763459</v>
      </c>
      <c r="I94" s="262">
        <v>13.273274961680601</v>
      </c>
      <c r="J94" s="262">
        <v>14.03888639682496</v>
      </c>
      <c r="K94" s="262">
        <v>7.0037371941956197</v>
      </c>
      <c r="L94" s="262">
        <v>3.3638936310214631</v>
      </c>
      <c r="M94" s="262">
        <v>58.204809487950037</v>
      </c>
      <c r="N94" s="262">
        <v>61.209426718426897</v>
      </c>
      <c r="O94" s="262">
        <v>60.808066364186637</v>
      </c>
      <c r="P94" s="262">
        <v>63.494029293479393</v>
      </c>
      <c r="Q94" s="262">
        <v>54.300913080642331</v>
      </c>
      <c r="R94" s="262">
        <v>55.627349080336657</v>
      </c>
      <c r="S94" s="262">
        <v>35.927862961677768</v>
      </c>
      <c r="T94" s="262">
        <v>36.436895373159793</v>
      </c>
      <c r="U94" s="262">
        <v>37.883009751429718</v>
      </c>
      <c r="V94" s="262">
        <v>52.097714214993367</v>
      </c>
      <c r="W94" s="262">
        <v>30.087505773396359</v>
      </c>
      <c r="X94" s="262">
        <v>29.298289714858299</v>
      </c>
      <c r="Y94" s="262">
        <v>28.68265035741242</v>
      </c>
      <c r="DA94" s="72" t="s">
        <v>1208</v>
      </c>
    </row>
    <row r="95" spans="1:105" ht="12" customHeight="1" x14ac:dyDescent="0.25">
      <c r="A95" s="60" t="s">
        <v>1024</v>
      </c>
      <c r="B95" s="262">
        <v>14.232210517062249</v>
      </c>
      <c r="C95" s="262">
        <v>15.21192370722618</v>
      </c>
      <c r="D95" s="262">
        <v>12.55841569300283</v>
      </c>
      <c r="E95" s="262">
        <v>12.667789094140719</v>
      </c>
      <c r="F95" s="262">
        <v>9.7488873007922674</v>
      </c>
      <c r="G95" s="262">
        <v>8.8272638838757231</v>
      </c>
      <c r="H95" s="262">
        <v>5.6539278692754369</v>
      </c>
      <c r="I95" s="262">
        <v>6.7686954381900408</v>
      </c>
      <c r="J95" s="262">
        <v>8.2945644308471138</v>
      </c>
      <c r="K95" s="262">
        <v>5.3941691282897883</v>
      </c>
      <c r="L95" s="262">
        <v>4.2730289431187618</v>
      </c>
      <c r="M95" s="262">
        <v>16.621690721571099</v>
      </c>
      <c r="N95" s="262">
        <v>17.53395647066289</v>
      </c>
      <c r="O95" s="262">
        <v>17.528310288905839</v>
      </c>
      <c r="P95" s="262">
        <v>18.75183060734215</v>
      </c>
      <c r="Q95" s="262">
        <v>17.10805012697104</v>
      </c>
      <c r="R95" s="262">
        <v>17.64284569750215</v>
      </c>
      <c r="S95" s="262">
        <v>12.38014106165277</v>
      </c>
      <c r="T95" s="262">
        <v>11.978924075560951</v>
      </c>
      <c r="U95" s="262">
        <v>12.847180228708449</v>
      </c>
      <c r="V95" s="262">
        <v>17.757521640601489</v>
      </c>
      <c r="W95" s="262">
        <v>10.81753080185986</v>
      </c>
      <c r="X95" s="262">
        <v>11.283766114858221</v>
      </c>
      <c r="Y95" s="262">
        <v>10.531040840764</v>
      </c>
      <c r="DA95" s="72" t="s">
        <v>1209</v>
      </c>
    </row>
    <row r="96" spans="1:105" ht="12" customHeight="1" x14ac:dyDescent="0.25">
      <c r="A96" s="64" t="s">
        <v>28</v>
      </c>
      <c r="B96" s="229">
        <v>0</v>
      </c>
      <c r="C96" s="229">
        <v>0</v>
      </c>
      <c r="D96" s="229">
        <v>1.0033028230406751</v>
      </c>
      <c r="E96" s="229">
        <v>1.0140664185358921</v>
      </c>
      <c r="F96" s="229">
        <v>1.0403630760602349</v>
      </c>
      <c r="G96" s="229">
        <v>0.98009553850681064</v>
      </c>
      <c r="H96" s="229">
        <v>0.80333489215248532</v>
      </c>
      <c r="I96" s="229">
        <v>1.022148312575988</v>
      </c>
      <c r="J96" s="229">
        <v>1.3791980688262431</v>
      </c>
      <c r="K96" s="229">
        <v>0.56784421547925301</v>
      </c>
      <c r="L96" s="229">
        <v>0.73279236995199271</v>
      </c>
      <c r="M96" s="229">
        <v>0.59939901268350515</v>
      </c>
      <c r="N96" s="229">
        <v>0.71987957340755571</v>
      </c>
      <c r="O96" s="229">
        <v>1.259955232725855</v>
      </c>
      <c r="P96" s="229">
        <v>1.3692410685315339</v>
      </c>
      <c r="Q96" s="229">
        <v>1.098424092812867</v>
      </c>
      <c r="R96" s="229">
        <v>0.99274876484763119</v>
      </c>
      <c r="S96" s="229">
        <v>0.79973337621576268</v>
      </c>
      <c r="T96" s="229">
        <v>0.72709297562099062</v>
      </c>
      <c r="U96" s="229">
        <v>0.64115911826071692</v>
      </c>
      <c r="V96" s="229">
        <v>0.63280472193864468</v>
      </c>
      <c r="W96" s="229">
        <v>0.49617717879708112</v>
      </c>
      <c r="X96" s="229">
        <v>0.46960980664781721</v>
      </c>
      <c r="Y96" s="229">
        <v>0.4438960934455593</v>
      </c>
      <c r="DA96" s="73" t="s">
        <v>1210</v>
      </c>
    </row>
    <row r="97" spans="1:105" ht="12" customHeight="1" x14ac:dyDescent="0.25">
      <c r="A97" s="64" t="s">
        <v>30</v>
      </c>
      <c r="B97" s="229">
        <v>1.275594899325958</v>
      </c>
      <c r="C97" s="229">
        <v>1.826546915096519</v>
      </c>
      <c r="D97" s="229">
        <v>1.162044656521845</v>
      </c>
      <c r="E97" s="229">
        <v>0.37280637469010941</v>
      </c>
      <c r="F97" s="229">
        <v>0.23627725299021979</v>
      </c>
      <c r="G97" s="229">
        <v>0.16912345077199081</v>
      </c>
      <c r="H97" s="229">
        <v>0.102588808453214</v>
      </c>
      <c r="I97" s="229">
        <v>0.1226826186967432</v>
      </c>
      <c r="J97" s="229">
        <v>0.1357167017206268</v>
      </c>
      <c r="K97" s="229">
        <v>0.1746364450565383</v>
      </c>
      <c r="L97" s="229">
        <v>0.1094144801389693</v>
      </c>
      <c r="M97" s="229">
        <v>0.16095603669387801</v>
      </c>
      <c r="N97" s="229">
        <v>0.16250444701439129</v>
      </c>
      <c r="O97" s="229">
        <v>0.18032583883621531</v>
      </c>
      <c r="P97" s="229">
        <v>0.65192904776909522</v>
      </c>
      <c r="Q97" s="229">
        <v>0.62853745505720693</v>
      </c>
      <c r="R97" s="229">
        <v>0.22023613965276281</v>
      </c>
      <c r="S97" s="229">
        <v>0.2244742735127094</v>
      </c>
      <c r="T97" s="229">
        <v>0.2461671070088681</v>
      </c>
      <c r="U97" s="229">
        <v>0.47907483542203011</v>
      </c>
      <c r="V97" s="229">
        <v>0.76018314398793729</v>
      </c>
      <c r="W97" s="229">
        <v>0.1303639676849471</v>
      </c>
      <c r="X97" s="229">
        <v>0.1454472583567992</v>
      </c>
      <c r="Y97" s="229">
        <v>0.25557955295752149</v>
      </c>
      <c r="DA97" s="73" t="s">
        <v>1211</v>
      </c>
    </row>
    <row r="98" spans="1:105" ht="12" customHeight="1" x14ac:dyDescent="0.25">
      <c r="A98" s="64" t="s">
        <v>31</v>
      </c>
      <c r="B98" s="229">
        <v>1.9220729779131349</v>
      </c>
      <c r="C98" s="229">
        <v>2.418132972454738</v>
      </c>
      <c r="D98" s="229">
        <v>1.2675203606316181</v>
      </c>
      <c r="E98" s="229">
        <v>0.67041941767354707</v>
      </c>
      <c r="F98" s="229">
        <v>0.44332351666775011</v>
      </c>
      <c r="G98" s="229">
        <v>0.5348352749838966</v>
      </c>
      <c r="H98" s="229">
        <v>0.39987248260687902</v>
      </c>
      <c r="I98" s="229">
        <v>0.23581643238133429</v>
      </c>
      <c r="J98" s="229">
        <v>0.32900378749280168</v>
      </c>
      <c r="K98" s="229">
        <v>0.25649383631006312</v>
      </c>
      <c r="L98" s="229">
        <v>0.28834886238477198</v>
      </c>
      <c r="M98" s="229">
        <v>0.1823432445767546</v>
      </c>
      <c r="N98" s="229">
        <v>0.1240800875399462</v>
      </c>
      <c r="O98" s="229">
        <v>0.1167403723326586</v>
      </c>
      <c r="P98" s="229">
        <v>0.15061820500655909</v>
      </c>
      <c r="Q98" s="229">
        <v>0.1106643939394938</v>
      </c>
      <c r="R98" s="229">
        <v>0.10904632228019991</v>
      </c>
      <c r="S98" s="229">
        <v>8.4608367608776755E-2</v>
      </c>
      <c r="T98" s="229">
        <v>8.2360473432635431E-2</v>
      </c>
      <c r="U98" s="229">
        <v>8.230083139263096E-2</v>
      </c>
      <c r="V98" s="229">
        <v>0.1070104494812287</v>
      </c>
      <c r="W98" s="229">
        <v>0.2155612346326132</v>
      </c>
      <c r="X98" s="229">
        <v>0.1799957565891214</v>
      </c>
      <c r="Y98" s="229">
        <v>0.1544565673843083</v>
      </c>
      <c r="DA98" s="73" t="s">
        <v>1212</v>
      </c>
    </row>
    <row r="99" spans="1:105" ht="12" customHeight="1" x14ac:dyDescent="0.25">
      <c r="A99" s="64" t="s">
        <v>159</v>
      </c>
      <c r="B99" s="229">
        <v>0</v>
      </c>
      <c r="C99" s="229">
        <v>0</v>
      </c>
      <c r="D99" s="229">
        <v>0</v>
      </c>
      <c r="E99" s="229">
        <v>0</v>
      </c>
      <c r="F99" s="229">
        <v>0</v>
      </c>
      <c r="G99" s="229">
        <v>0</v>
      </c>
      <c r="H99" s="229">
        <v>0</v>
      </c>
      <c r="I99" s="229">
        <v>0</v>
      </c>
      <c r="J99" s="229">
        <v>0</v>
      </c>
      <c r="K99" s="229">
        <v>0</v>
      </c>
      <c r="L99" s="229">
        <v>0</v>
      </c>
      <c r="M99" s="229">
        <v>5.0930453187153647E-2</v>
      </c>
      <c r="N99" s="229">
        <v>4.9466740693352523E-2</v>
      </c>
      <c r="O99" s="229">
        <v>4.9977266454091882E-2</v>
      </c>
      <c r="P99" s="229">
        <v>0.1041021057547588</v>
      </c>
      <c r="Q99" s="229">
        <v>6.6662459791346509E-2</v>
      </c>
      <c r="R99" s="229">
        <v>8.3212377191927867E-2</v>
      </c>
      <c r="S99" s="229">
        <v>3.4575786398165727E-2</v>
      </c>
      <c r="T99" s="229">
        <v>4.4410809143991987E-2</v>
      </c>
      <c r="U99" s="229">
        <v>4.6083534299882892E-2</v>
      </c>
      <c r="V99" s="229">
        <v>5.9549511404590812E-2</v>
      </c>
      <c r="W99" s="229">
        <v>3.2553025528905981E-2</v>
      </c>
      <c r="X99" s="229">
        <v>3.3865600216922531E-2</v>
      </c>
      <c r="Y99" s="229">
        <v>2.9182094485027829E-2</v>
      </c>
      <c r="DA99" s="73" t="s">
        <v>1213</v>
      </c>
    </row>
    <row r="100" spans="1:105" ht="12" customHeight="1" x14ac:dyDescent="0.25">
      <c r="A100" s="64" t="s">
        <v>32</v>
      </c>
      <c r="B100" s="229">
        <v>1.20879811484168</v>
      </c>
      <c r="C100" s="229">
        <v>1.2603119466177251</v>
      </c>
      <c r="D100" s="229">
        <v>0.91857136567022868</v>
      </c>
      <c r="E100" s="229">
        <v>0.90245954861300115</v>
      </c>
      <c r="F100" s="229">
        <v>0.99030178605029029</v>
      </c>
      <c r="G100" s="229">
        <v>0.83250203370890241</v>
      </c>
      <c r="H100" s="229">
        <v>0.71045058821226426</v>
      </c>
      <c r="I100" s="229">
        <v>0.74929089670529148</v>
      </c>
      <c r="J100" s="229">
        <v>0.50925352617603636</v>
      </c>
      <c r="K100" s="229">
        <v>0.59415376082358651</v>
      </c>
      <c r="L100" s="229">
        <v>0.66221062842577427</v>
      </c>
      <c r="M100" s="229">
        <v>0.91490731925837621</v>
      </c>
      <c r="N100" s="229">
        <v>0.63024514807540089</v>
      </c>
      <c r="O100" s="229">
        <v>0.79812590530867844</v>
      </c>
      <c r="P100" s="229">
        <v>0.7201150928236304</v>
      </c>
      <c r="Q100" s="229">
        <v>0.5459860316318822</v>
      </c>
      <c r="R100" s="229">
        <v>0.28910757941693233</v>
      </c>
      <c r="S100" s="229">
        <v>2.9188836981646989E-2</v>
      </c>
      <c r="T100" s="229">
        <v>3.9189412981272237E-2</v>
      </c>
      <c r="U100" s="229">
        <v>3.10649740922182E-2</v>
      </c>
      <c r="V100" s="229">
        <v>7.4195351380104912E-2</v>
      </c>
      <c r="W100" s="229">
        <v>2.2313460362675081E-2</v>
      </c>
      <c r="X100" s="229">
        <v>3.9837138513129533E-2</v>
      </c>
      <c r="Y100" s="229">
        <v>1.557914217727103E-2</v>
      </c>
      <c r="DA100" s="73" t="s">
        <v>1214</v>
      </c>
    </row>
    <row r="101" spans="1:105" ht="12" customHeight="1" x14ac:dyDescent="0.25">
      <c r="A101" s="64" t="s">
        <v>33</v>
      </c>
      <c r="B101" s="229">
        <v>1.448212987757515E-2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0</v>
      </c>
      <c r="K101" s="229">
        <v>0</v>
      </c>
      <c r="L101" s="229">
        <v>0</v>
      </c>
      <c r="M101" s="229">
        <v>7.6482579795162922E-3</v>
      </c>
      <c r="N101" s="229">
        <v>7.1925996102543306E-3</v>
      </c>
      <c r="O101" s="229">
        <v>7.4434487211943153E-3</v>
      </c>
      <c r="P101" s="229">
        <v>8.8095805033774812E-3</v>
      </c>
      <c r="Q101" s="229">
        <v>8.9859085027985813E-3</v>
      </c>
      <c r="R101" s="229">
        <v>0</v>
      </c>
      <c r="S101" s="229">
        <v>2.661164631076747E-2</v>
      </c>
      <c r="T101" s="229">
        <v>1.9899908216199809E-2</v>
      </c>
      <c r="U101" s="229">
        <v>2.5984464566494239E-2</v>
      </c>
      <c r="V101" s="229">
        <v>1.317285076785576E-2</v>
      </c>
      <c r="W101" s="229">
        <v>0</v>
      </c>
      <c r="X101" s="229">
        <v>0</v>
      </c>
      <c r="Y101" s="229">
        <v>0</v>
      </c>
      <c r="DA101" s="73" t="s">
        <v>1215</v>
      </c>
    </row>
    <row r="102" spans="1:105" ht="12" customHeight="1" x14ac:dyDescent="0.25">
      <c r="A102" s="64" t="s">
        <v>35</v>
      </c>
      <c r="B102" s="229">
        <v>9.8112623951038973</v>
      </c>
      <c r="C102" s="229">
        <v>9.7069318730572007</v>
      </c>
      <c r="D102" s="229">
        <v>8.2069764871384674</v>
      </c>
      <c r="E102" s="229">
        <v>9.7080373346281679</v>
      </c>
      <c r="F102" s="229">
        <v>7.0386216690237724</v>
      </c>
      <c r="G102" s="229">
        <v>6.2424066257643833</v>
      </c>
      <c r="H102" s="229">
        <v>3.6218789555332211</v>
      </c>
      <c r="I102" s="229">
        <v>4.430143884706613</v>
      </c>
      <c r="J102" s="229">
        <v>5.7008280427009614</v>
      </c>
      <c r="K102" s="229">
        <v>3.685564113931088</v>
      </c>
      <c r="L102" s="229">
        <v>2.348334918935683</v>
      </c>
      <c r="M102" s="229">
        <v>11.32574890661409</v>
      </c>
      <c r="N102" s="229">
        <v>12.095122037236941</v>
      </c>
      <c r="O102" s="229">
        <v>10.958889970920611</v>
      </c>
      <c r="P102" s="229">
        <v>11.44181092109722</v>
      </c>
      <c r="Q102" s="229">
        <v>9.7049519340550443</v>
      </c>
      <c r="R102" s="229">
        <v>9.9623390591174772</v>
      </c>
      <c r="S102" s="229">
        <v>6.4204595868077279</v>
      </c>
      <c r="T102" s="229">
        <v>6.6064909900939552</v>
      </c>
      <c r="U102" s="229">
        <v>6.5631425811172548</v>
      </c>
      <c r="V102" s="229">
        <v>9.3046652609389291</v>
      </c>
      <c r="W102" s="229">
        <v>5.3358582627186344</v>
      </c>
      <c r="X102" s="229">
        <v>4.53260233989129</v>
      </c>
      <c r="Y102" s="229">
        <v>4.9198326547927387</v>
      </c>
      <c r="DA102" s="73" t="s">
        <v>1216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1217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6.8300960139739825E-2</v>
      </c>
      <c r="H104" s="229">
        <v>1.5802142317373209E-2</v>
      </c>
      <c r="I104" s="229">
        <v>0.20861329312407109</v>
      </c>
      <c r="J104" s="229">
        <v>0.24056430393044359</v>
      </c>
      <c r="K104" s="229">
        <v>0.1154767566892599</v>
      </c>
      <c r="L104" s="229">
        <v>0.1319276832815697</v>
      </c>
      <c r="M104" s="229">
        <v>0.23591078593155951</v>
      </c>
      <c r="N104" s="229">
        <v>0.23181079432760099</v>
      </c>
      <c r="O104" s="229">
        <v>0.41067288553553249</v>
      </c>
      <c r="P104" s="229">
        <v>0.46893896059748869</v>
      </c>
      <c r="Q104" s="229">
        <v>0.48263386197229707</v>
      </c>
      <c r="R104" s="229">
        <v>0.6627543951132584</v>
      </c>
      <c r="S104" s="229">
        <v>0.36428488955634902</v>
      </c>
      <c r="T104" s="229">
        <v>0.29066548241183843</v>
      </c>
      <c r="U104" s="229">
        <v>0.37456538751976248</v>
      </c>
      <c r="V104" s="229">
        <v>0.73084608437797716</v>
      </c>
      <c r="W104" s="229">
        <v>0.41431098908928932</v>
      </c>
      <c r="X104" s="229">
        <v>0.76941053526990155</v>
      </c>
      <c r="Y104" s="229">
        <v>0.39599496525289152</v>
      </c>
      <c r="DA104" s="73" t="s">
        <v>1218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3.143846704646259</v>
      </c>
      <c r="N105" s="229">
        <v>3.5136550427574451</v>
      </c>
      <c r="O105" s="229">
        <v>3.7461793680710058</v>
      </c>
      <c r="P105" s="229">
        <v>3.8362656252584881</v>
      </c>
      <c r="Q105" s="229">
        <v>4.461203989208097</v>
      </c>
      <c r="R105" s="229">
        <v>5.3234010598819594</v>
      </c>
      <c r="S105" s="229">
        <v>4.3962042982608631</v>
      </c>
      <c r="T105" s="229">
        <v>3.9226469166511921</v>
      </c>
      <c r="U105" s="229">
        <v>4.6038045020374643</v>
      </c>
      <c r="V105" s="229">
        <v>6.0750942663242187</v>
      </c>
      <c r="W105" s="229">
        <v>4.1703926830457174</v>
      </c>
      <c r="X105" s="229">
        <v>5.1129976793732386</v>
      </c>
      <c r="Y105" s="229">
        <v>4.3165197702686813</v>
      </c>
      <c r="DA105" s="73" t="s">
        <v>1219</v>
      </c>
    </row>
    <row r="106" spans="1:105" ht="12" customHeight="1" x14ac:dyDescent="0.25">
      <c r="A106" s="60" t="s">
        <v>1036</v>
      </c>
      <c r="B106" s="262">
        <v>35.506265909647219</v>
      </c>
      <c r="C106" s="262">
        <v>25.897857555137112</v>
      </c>
      <c r="D106" s="262">
        <v>25.361843999534209</v>
      </c>
      <c r="E106" s="262">
        <v>17.022870935646921</v>
      </c>
      <c r="F106" s="262">
        <v>23.35090719759393</v>
      </c>
      <c r="G106" s="262">
        <v>27.73184596474939</v>
      </c>
      <c r="H106" s="262">
        <v>28.628990849207781</v>
      </c>
      <c r="I106" s="262">
        <v>29.238844221718821</v>
      </c>
      <c r="J106" s="262">
        <v>45.43827274201778</v>
      </c>
      <c r="K106" s="262">
        <v>38.523043546401787</v>
      </c>
      <c r="L106" s="262">
        <v>42.389723703446329</v>
      </c>
      <c r="M106" s="262">
        <v>6.5660154840695277</v>
      </c>
      <c r="N106" s="262">
        <v>6.9231134747087459</v>
      </c>
      <c r="O106" s="262">
        <v>6.6429808415981748</v>
      </c>
      <c r="P106" s="262">
        <v>10.305133870536491</v>
      </c>
      <c r="Q106" s="262">
        <v>10.690628982286841</v>
      </c>
      <c r="R106" s="262">
        <v>10.60774104062655</v>
      </c>
      <c r="S106" s="262">
        <v>10.511517842952451</v>
      </c>
      <c r="T106" s="262">
        <v>8.417941460263652</v>
      </c>
      <c r="U106" s="262">
        <v>9.2759564460806736</v>
      </c>
      <c r="V106" s="262">
        <v>13.08978586476273</v>
      </c>
      <c r="W106" s="262">
        <v>10.37928224856951</v>
      </c>
      <c r="X106" s="262">
        <v>10.9474946507223</v>
      </c>
      <c r="Y106" s="262">
        <v>10.246624457008259</v>
      </c>
      <c r="DA106" s="72" t="s">
        <v>1220</v>
      </c>
    </row>
    <row r="107" spans="1:105" ht="12" customHeight="1" x14ac:dyDescent="0.25">
      <c r="A107" s="132" t="s">
        <v>1038</v>
      </c>
      <c r="B107" s="316">
        <v>52.823698700788952</v>
      </c>
      <c r="C107" s="316">
        <v>47.325419013270313</v>
      </c>
      <c r="D107" s="316">
        <v>42.138319683950797</v>
      </c>
      <c r="E107" s="316">
        <v>37.636266287383627</v>
      </c>
      <c r="F107" s="316">
        <v>36.23924365628389</v>
      </c>
      <c r="G107" s="316">
        <v>37.032906159703792</v>
      </c>
      <c r="H107" s="316">
        <v>29.5493033697973</v>
      </c>
      <c r="I107" s="316">
        <v>32.641776334235402</v>
      </c>
      <c r="J107" s="316">
        <v>46.388516704443667</v>
      </c>
      <c r="K107" s="316">
        <v>35.084144073429009</v>
      </c>
      <c r="L107" s="316">
        <v>33.526295233303181</v>
      </c>
      <c r="M107" s="316">
        <v>30.687366839854409</v>
      </c>
      <c r="N107" s="316">
        <v>32.44688753987699</v>
      </c>
      <c r="O107" s="316">
        <v>31.209752972120079</v>
      </c>
      <c r="P107" s="316">
        <v>36.944104054212097</v>
      </c>
      <c r="Q107" s="316">
        <v>35.304192445933808</v>
      </c>
      <c r="R107" s="316">
        <v>35.852888500559423</v>
      </c>
      <c r="S107" s="316">
        <v>27.998725825568421</v>
      </c>
      <c r="T107" s="316">
        <v>25.615595524911299</v>
      </c>
      <c r="U107" s="316">
        <v>27.28447925803794</v>
      </c>
      <c r="V107" s="316">
        <v>37.745284463406257</v>
      </c>
      <c r="W107" s="316">
        <v>25.333459224970259</v>
      </c>
      <c r="X107" s="316">
        <v>25.28960758705275</v>
      </c>
      <c r="Y107" s="316">
        <v>24.61866250363455</v>
      </c>
      <c r="DA107" s="139" t="s">
        <v>1221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305.97079687913578</v>
      </c>
      <c r="C110" s="223">
        <v>340.90457216751582</v>
      </c>
      <c r="D110" s="223">
        <v>339.26429749325081</v>
      </c>
      <c r="E110" s="223">
        <v>354.37321816455301</v>
      </c>
      <c r="F110" s="223">
        <v>337.42635710908593</v>
      </c>
      <c r="G110" s="223">
        <v>345.06859459709318</v>
      </c>
      <c r="H110" s="223">
        <v>373.32525111372928</v>
      </c>
      <c r="I110" s="223">
        <v>349.74360607308267</v>
      </c>
      <c r="J110" s="223">
        <v>325.52887088507498</v>
      </c>
      <c r="K110" s="223">
        <v>313.15018073024709</v>
      </c>
      <c r="L110" s="223">
        <v>309.14272741497081</v>
      </c>
      <c r="M110" s="223">
        <v>314.14867561485238</v>
      </c>
      <c r="N110" s="223">
        <v>307.97369654780448</v>
      </c>
      <c r="O110" s="223">
        <v>317.48654500956349</v>
      </c>
      <c r="P110" s="223">
        <v>304.02953333335802</v>
      </c>
      <c r="Q110" s="223">
        <v>321.36866051917679</v>
      </c>
      <c r="R110" s="223">
        <v>298.36548924922931</v>
      </c>
      <c r="S110" s="223">
        <v>299.56332164657709</v>
      </c>
      <c r="T110" s="223">
        <v>264.66402714138388</v>
      </c>
      <c r="U110" s="223">
        <v>295.24282501155932</v>
      </c>
      <c r="V110" s="223">
        <v>290.5123817056849</v>
      </c>
      <c r="W110" s="223">
        <v>334.2849622722444</v>
      </c>
      <c r="X110" s="223">
        <v>328.75664701201981</v>
      </c>
      <c r="Y110" s="223">
        <v>326.67410732279399</v>
      </c>
      <c r="DA110" s="89" t="s">
        <v>1222</v>
      </c>
    </row>
    <row r="111" spans="1:105" ht="12" customHeight="1" x14ac:dyDescent="0.25">
      <c r="A111" s="55" t="s">
        <v>91</v>
      </c>
      <c r="B111" s="259">
        <v>1.583941484123405</v>
      </c>
      <c r="C111" s="259">
        <v>1.5916460142015221</v>
      </c>
      <c r="D111" s="259">
        <v>1.655434444607726</v>
      </c>
      <c r="E111" s="259">
        <v>1.5974825481200341</v>
      </c>
      <c r="F111" s="259">
        <v>1.742462841030753</v>
      </c>
      <c r="G111" s="259">
        <v>1.9014963215576031</v>
      </c>
      <c r="H111" s="259">
        <v>2.2714591698870681</v>
      </c>
      <c r="I111" s="259">
        <v>2.0571367350314178</v>
      </c>
      <c r="J111" s="259">
        <v>2.0411114631816099</v>
      </c>
      <c r="K111" s="259">
        <v>2.0701371905703549</v>
      </c>
      <c r="L111" s="259">
        <v>2.142754726290137</v>
      </c>
      <c r="M111" s="259">
        <v>1.023363253987905</v>
      </c>
      <c r="N111" s="259">
        <v>1.005843023572998</v>
      </c>
      <c r="O111" s="259">
        <v>1.00036633748311</v>
      </c>
      <c r="P111" s="259">
        <v>1.0421711577414809</v>
      </c>
      <c r="Q111" s="259">
        <v>1.07250748412638</v>
      </c>
      <c r="R111" s="259">
        <v>1.10023872271703</v>
      </c>
      <c r="S111" s="259">
        <v>1.219207371892415</v>
      </c>
      <c r="T111" s="259">
        <v>1.198087796768728</v>
      </c>
      <c r="U111" s="259">
        <v>1.2183197537062449</v>
      </c>
      <c r="V111" s="259">
        <v>1.209411117488993</v>
      </c>
      <c r="W111" s="259">
        <v>1.200467054607842</v>
      </c>
      <c r="X111" s="259">
        <v>1.239835341760525</v>
      </c>
      <c r="Y111" s="259">
        <v>1.254002536664951</v>
      </c>
      <c r="DA111" s="67" t="s">
        <v>1223</v>
      </c>
    </row>
    <row r="112" spans="1:105" ht="12" customHeight="1" x14ac:dyDescent="0.25">
      <c r="A112" s="173" t="s">
        <v>92</v>
      </c>
      <c r="B112" s="224">
        <v>3.8553038405286539</v>
      </c>
      <c r="C112" s="224">
        <v>3.8740566194017139</v>
      </c>
      <c r="D112" s="224">
        <v>4.0293172670906241</v>
      </c>
      <c r="E112" s="224">
        <v>3.8882627070993712</v>
      </c>
      <c r="F112" s="224">
        <v>4.2411438492767886</v>
      </c>
      <c r="G112" s="224">
        <v>4.628230363768278</v>
      </c>
      <c r="H112" s="224">
        <v>5.5287176635291457</v>
      </c>
      <c r="I112" s="224">
        <v>5.0070581738998801</v>
      </c>
      <c r="J112" s="224">
        <v>4.968052760677641</v>
      </c>
      <c r="K112" s="224">
        <v>5.0387012028061058</v>
      </c>
      <c r="L112" s="224">
        <v>5.215451838581731</v>
      </c>
      <c r="M112" s="224">
        <v>2.4908598726037821</v>
      </c>
      <c r="N112" s="224">
        <v>2.4482157394192048</v>
      </c>
      <c r="O112" s="224">
        <v>2.4348855191254901</v>
      </c>
      <c r="P112" s="224">
        <v>2.5366381947831411</v>
      </c>
      <c r="Q112" s="224">
        <v>2.610476626815851</v>
      </c>
      <c r="R112" s="224">
        <v>2.677974291163165</v>
      </c>
      <c r="S112" s="224">
        <v>2.9675432523058198</v>
      </c>
      <c r="T112" s="224">
        <v>2.9161383362146491</v>
      </c>
      <c r="U112" s="224">
        <v>2.9653827950942571</v>
      </c>
      <c r="V112" s="224">
        <v>2.9436992292766408</v>
      </c>
      <c r="W112" s="224">
        <v>2.9219294351767542</v>
      </c>
      <c r="X112" s="224">
        <v>3.0177516042253631</v>
      </c>
      <c r="Y112" s="224">
        <v>3.0522344695786741</v>
      </c>
      <c r="DA112" s="177" t="s">
        <v>1224</v>
      </c>
    </row>
    <row r="113" spans="1:105" ht="12" customHeight="1" x14ac:dyDescent="0.25">
      <c r="A113" s="173" t="s">
        <v>93</v>
      </c>
      <c r="B113" s="224">
        <v>21.588797773635669</v>
      </c>
      <c r="C113" s="224">
        <v>21.693808939429719</v>
      </c>
      <c r="D113" s="224">
        <v>22.563232171373979</v>
      </c>
      <c r="E113" s="224">
        <v>21.77335970044501</v>
      </c>
      <c r="F113" s="224">
        <v>23.74941137671269</v>
      </c>
      <c r="G113" s="224">
        <v>25.917005119755348</v>
      </c>
      <c r="H113" s="224">
        <v>30.959522912490169</v>
      </c>
      <c r="I113" s="224">
        <v>28.038352054330272</v>
      </c>
      <c r="J113" s="224">
        <v>27.81993088366152</v>
      </c>
      <c r="K113" s="224">
        <v>28.215545598667919</v>
      </c>
      <c r="L113" s="224">
        <v>29.205307726365309</v>
      </c>
      <c r="M113" s="224">
        <v>13.948231396655141</v>
      </c>
      <c r="N113" s="224">
        <v>13.70943424716055</v>
      </c>
      <c r="O113" s="224">
        <v>13.634788138292629</v>
      </c>
      <c r="P113" s="224">
        <v>14.20457926982589</v>
      </c>
      <c r="Q113" s="224">
        <v>14.61805718052098</v>
      </c>
      <c r="R113" s="224">
        <v>14.99602827853619</v>
      </c>
      <c r="S113" s="224">
        <v>16.61754658220725</v>
      </c>
      <c r="T113" s="224">
        <v>16.329691102077099</v>
      </c>
      <c r="U113" s="224">
        <v>16.60544852826175</v>
      </c>
      <c r="V113" s="224">
        <v>16.48402564259273</v>
      </c>
      <c r="W113" s="224">
        <v>16.362119898756031</v>
      </c>
      <c r="X113" s="224">
        <v>16.89870158346648</v>
      </c>
      <c r="Y113" s="224">
        <v>17.091797546213229</v>
      </c>
      <c r="DA113" s="177" t="s">
        <v>1225</v>
      </c>
    </row>
    <row r="114" spans="1:105" ht="12" customHeight="1" x14ac:dyDescent="0.25">
      <c r="A114" s="173" t="s">
        <v>94</v>
      </c>
      <c r="B114" s="224">
        <v>33.995056191689933</v>
      </c>
      <c r="C114" s="224">
        <v>34.160413268047527</v>
      </c>
      <c r="D114" s="224">
        <v>35.529460860887554</v>
      </c>
      <c r="E114" s="224">
        <v>34.285678816373213</v>
      </c>
      <c r="F114" s="224">
        <v>37.397292000060467</v>
      </c>
      <c r="G114" s="224">
        <v>40.810519168526433</v>
      </c>
      <c r="H114" s="224">
        <v>48.750779553055857</v>
      </c>
      <c r="I114" s="224">
        <v>44.150923252120698</v>
      </c>
      <c r="J114" s="224">
        <v>43.806983767940316</v>
      </c>
      <c r="K114" s="224">
        <v>44.429943166046598</v>
      </c>
      <c r="L114" s="224">
        <v>45.988483826822467</v>
      </c>
      <c r="M114" s="224">
        <v>21.963747823097631</v>
      </c>
      <c r="N114" s="224">
        <v>21.587723062450809</v>
      </c>
      <c r="O114" s="224">
        <v>21.470180682737801</v>
      </c>
      <c r="P114" s="224">
        <v>22.367409038716701</v>
      </c>
      <c r="Q114" s="224">
        <v>23.018496929551791</v>
      </c>
      <c r="R114" s="224">
        <v>23.613673597126748</v>
      </c>
      <c r="S114" s="224">
        <v>26.167016605252389</v>
      </c>
      <c r="T114" s="224">
        <v>25.713741563042291</v>
      </c>
      <c r="U114" s="224">
        <v>26.147966261273108</v>
      </c>
      <c r="V114" s="224">
        <v>25.956766275773369</v>
      </c>
      <c r="W114" s="224">
        <v>25.76480595193917</v>
      </c>
      <c r="X114" s="224">
        <v>26.60974065902321</v>
      </c>
      <c r="Y114" s="224">
        <v>26.913801504503951</v>
      </c>
      <c r="DA114" s="177" t="s">
        <v>1226</v>
      </c>
    </row>
    <row r="115" spans="1:105" ht="12" customHeight="1" x14ac:dyDescent="0.25">
      <c r="A115" s="56" t="s">
        <v>95</v>
      </c>
      <c r="B115" s="260">
        <v>16.960083490816881</v>
      </c>
      <c r="C115" s="260">
        <v>18.803973940171261</v>
      </c>
      <c r="D115" s="260">
        <v>18.83123828238574</v>
      </c>
      <c r="E115" s="260">
        <v>20.028306981187601</v>
      </c>
      <c r="F115" s="260">
        <v>18.932629365219899</v>
      </c>
      <c r="G115" s="260">
        <v>19.529612394303712</v>
      </c>
      <c r="H115" s="260">
        <v>22.141748296966199</v>
      </c>
      <c r="I115" s="260">
        <v>20.339406578353941</v>
      </c>
      <c r="J115" s="260">
        <v>19.49867825160883</v>
      </c>
      <c r="K115" s="260">
        <v>19.60647410312146</v>
      </c>
      <c r="L115" s="260">
        <v>20.908627607589828</v>
      </c>
      <c r="M115" s="260">
        <v>19.305698527702852</v>
      </c>
      <c r="N115" s="260">
        <v>18.87636660080037</v>
      </c>
      <c r="O115" s="260">
        <v>19.919293669290209</v>
      </c>
      <c r="P115" s="260">
        <v>19.079551947607481</v>
      </c>
      <c r="Q115" s="260">
        <v>20.05682791783347</v>
      </c>
      <c r="R115" s="260">
        <v>18.273862047063069</v>
      </c>
      <c r="S115" s="260">
        <v>17.6918883480704</v>
      </c>
      <c r="T115" s="260">
        <v>15.018613491166009</v>
      </c>
      <c r="U115" s="260">
        <v>17.1598109294412</v>
      </c>
      <c r="V115" s="260">
        <v>16.77969257521185</v>
      </c>
      <c r="W115" s="260">
        <v>20.429024249298308</v>
      </c>
      <c r="X115" s="260">
        <v>19.331631995926749</v>
      </c>
      <c r="Y115" s="260">
        <v>19.465140584516639</v>
      </c>
      <c r="DA115" s="68" t="s">
        <v>1227</v>
      </c>
    </row>
    <row r="116" spans="1:105" ht="12" customHeight="1" x14ac:dyDescent="0.25">
      <c r="A116" s="37" t="s">
        <v>159</v>
      </c>
      <c r="B116" s="226">
        <v>0</v>
      </c>
      <c r="C116" s="226">
        <v>0</v>
      </c>
      <c r="D116" s="226">
        <v>0</v>
      </c>
      <c r="E116" s="226">
        <v>0</v>
      </c>
      <c r="F116" s="226">
        <v>0</v>
      </c>
      <c r="G116" s="226">
        <v>0</v>
      </c>
      <c r="H116" s="226">
        <v>0</v>
      </c>
      <c r="I116" s="226">
        <v>0</v>
      </c>
      <c r="J116" s="226">
        <v>0</v>
      </c>
      <c r="K116" s="226">
        <v>0</v>
      </c>
      <c r="L116" s="226">
        <v>0</v>
      </c>
      <c r="M116" s="226">
        <v>7.5857753563029373E-2</v>
      </c>
      <c r="N116" s="226">
        <v>6.7466251025573215E-2</v>
      </c>
      <c r="O116" s="226">
        <v>7.9575784303516972E-2</v>
      </c>
      <c r="P116" s="226">
        <v>0.14536001331323631</v>
      </c>
      <c r="Q116" s="226">
        <v>0.11325547922809651</v>
      </c>
      <c r="R116" s="226">
        <v>0.12585391840885229</v>
      </c>
      <c r="S116" s="226">
        <v>7.3616759701876686E-2</v>
      </c>
      <c r="T116" s="226">
        <v>8.1119720966872561E-2</v>
      </c>
      <c r="U116" s="226">
        <v>9.5905484289323994E-2</v>
      </c>
      <c r="V116" s="226">
        <v>8.5161863332523347E-2</v>
      </c>
      <c r="W116" s="226">
        <v>9.3127256385085719E-2</v>
      </c>
      <c r="X116" s="226">
        <v>0.10593595539685061</v>
      </c>
      <c r="Y116" s="226">
        <v>8.5631782416998925E-2</v>
      </c>
      <c r="DA116" s="69" t="s">
        <v>1228</v>
      </c>
    </row>
    <row r="117" spans="1:105" ht="12" customHeight="1" x14ac:dyDescent="0.25">
      <c r="A117" s="37" t="s">
        <v>35</v>
      </c>
      <c r="B117" s="226">
        <v>9.4923523230905698</v>
      </c>
      <c r="C117" s="226">
        <v>12.694705563165151</v>
      </c>
      <c r="D117" s="226">
        <v>11.842658162185669</v>
      </c>
      <c r="E117" s="226">
        <v>14.96031704242368</v>
      </c>
      <c r="F117" s="226">
        <v>11.05743092458547</v>
      </c>
      <c r="G117" s="226">
        <v>9.5420427184734979</v>
      </c>
      <c r="H117" s="226">
        <v>6.7056663492588617</v>
      </c>
      <c r="I117" s="226">
        <v>7.4146335756742516</v>
      </c>
      <c r="J117" s="226">
        <v>5.475340382820681</v>
      </c>
      <c r="K117" s="226">
        <v>3.6630286094394822</v>
      </c>
      <c r="L117" s="226">
        <v>1.905686154129498</v>
      </c>
      <c r="M117" s="226">
        <v>17.653916919608591</v>
      </c>
      <c r="N117" s="226">
        <v>17.263754400861661</v>
      </c>
      <c r="O117" s="226">
        <v>18.261090488826731</v>
      </c>
      <c r="P117" s="226">
        <v>16.779211116146321</v>
      </c>
      <c r="Q117" s="226">
        <v>17.255318848555689</v>
      </c>
      <c r="R117" s="226">
        <v>15.76855305610435</v>
      </c>
      <c r="S117" s="226">
        <v>14.30613965998149</v>
      </c>
      <c r="T117" s="226">
        <v>12.628748716255471</v>
      </c>
      <c r="U117" s="226">
        <v>14.294244795048311</v>
      </c>
      <c r="V117" s="226">
        <v>13.925776447058769</v>
      </c>
      <c r="W117" s="226">
        <v>15.97502134261107</v>
      </c>
      <c r="X117" s="226">
        <v>14.838292972099341</v>
      </c>
      <c r="Y117" s="226">
        <v>15.108472831971319</v>
      </c>
      <c r="DA117" s="69" t="s">
        <v>1229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1230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1231</v>
      </c>
    </row>
    <row r="120" spans="1:105" ht="12" customHeight="1" x14ac:dyDescent="0.25">
      <c r="A120" s="37" t="s">
        <v>40</v>
      </c>
      <c r="B120" s="226">
        <v>7.467731167726309</v>
      </c>
      <c r="C120" s="226">
        <v>6.10926837700611</v>
      </c>
      <c r="D120" s="226">
        <v>6.9885801202000666</v>
      </c>
      <c r="E120" s="226">
        <v>5.0679899387639216</v>
      </c>
      <c r="F120" s="226">
        <v>7.8751984406344198</v>
      </c>
      <c r="G120" s="226">
        <v>9.9875696758302137</v>
      </c>
      <c r="H120" s="226">
        <v>15.436081947707329</v>
      </c>
      <c r="I120" s="226">
        <v>12.924773002679681</v>
      </c>
      <c r="J120" s="226">
        <v>14.02333786878815</v>
      </c>
      <c r="K120" s="226">
        <v>15.943445493681979</v>
      </c>
      <c r="L120" s="226">
        <v>19.00294145346033</v>
      </c>
      <c r="M120" s="226">
        <v>1.575923854531234</v>
      </c>
      <c r="N120" s="226">
        <v>1.5451459489131381</v>
      </c>
      <c r="O120" s="226">
        <v>1.578627396159958</v>
      </c>
      <c r="P120" s="226">
        <v>2.154980818147918</v>
      </c>
      <c r="Q120" s="226">
        <v>2.6882535900496798</v>
      </c>
      <c r="R120" s="226">
        <v>2.3794550725498662</v>
      </c>
      <c r="S120" s="226">
        <v>3.312131928387029</v>
      </c>
      <c r="T120" s="226">
        <v>2.3087450539436638</v>
      </c>
      <c r="U120" s="226">
        <v>2.7696606501035719</v>
      </c>
      <c r="V120" s="226">
        <v>2.7687542648205552</v>
      </c>
      <c r="W120" s="226">
        <v>4.3608756503021544</v>
      </c>
      <c r="X120" s="226">
        <v>4.3874030684305634</v>
      </c>
      <c r="Y120" s="226">
        <v>4.271035970128322</v>
      </c>
      <c r="DA120" s="69" t="s">
        <v>1232</v>
      </c>
    </row>
    <row r="121" spans="1:105" ht="12" customHeight="1" x14ac:dyDescent="0.25">
      <c r="A121" s="57" t="s">
        <v>1051</v>
      </c>
      <c r="B121" s="261">
        <f t="shared" ref="B121:Y121" si="4">B122+B133</f>
        <v>105.32870962944857</v>
      </c>
      <c r="C121" s="261">
        <f t="shared" si="4"/>
        <v>126.24517300948662</v>
      </c>
      <c r="D121" s="261">
        <f t="shared" si="4"/>
        <v>121.75393955242563</v>
      </c>
      <c r="E121" s="261">
        <f t="shared" si="4"/>
        <v>132.67500295773573</v>
      </c>
      <c r="F121" s="261">
        <f t="shared" si="4"/>
        <v>115.69226965699326</v>
      </c>
      <c r="G121" s="261">
        <f t="shared" si="4"/>
        <v>111.88367132110675</v>
      </c>
      <c r="H121" s="261">
        <f t="shared" si="4"/>
        <v>107.32169381206023</v>
      </c>
      <c r="I121" s="261">
        <f t="shared" si="4"/>
        <v>105.3213632263729</v>
      </c>
      <c r="J121" s="261">
        <f t="shared" si="4"/>
        <v>90.132513424344097</v>
      </c>
      <c r="K121" s="261">
        <f t="shared" si="4"/>
        <v>78.627425451555624</v>
      </c>
      <c r="L121" s="261">
        <f t="shared" si="4"/>
        <v>67.495484312616654</v>
      </c>
      <c r="M121" s="261">
        <f t="shared" si="4"/>
        <v>132.75098999414416</v>
      </c>
      <c r="N121" s="261">
        <f t="shared" si="4"/>
        <v>129.98525395877238</v>
      </c>
      <c r="O121" s="261">
        <f t="shared" si="4"/>
        <v>134.2113936042673</v>
      </c>
      <c r="P121" s="261">
        <f t="shared" si="4"/>
        <v>124.30323233468307</v>
      </c>
      <c r="Q121" s="261">
        <f t="shared" si="4"/>
        <v>132.70142413330922</v>
      </c>
      <c r="R121" s="261">
        <f t="shared" si="4"/>
        <v>119.1491445740468</v>
      </c>
      <c r="S121" s="261">
        <f t="shared" si="4"/>
        <v>115.82544759993297</v>
      </c>
      <c r="T121" s="261">
        <f t="shared" si="4"/>
        <v>98.137766181063853</v>
      </c>
      <c r="U121" s="261">
        <f t="shared" si="4"/>
        <v>114.03168908247942</v>
      </c>
      <c r="V121" s="261">
        <f t="shared" si="4"/>
        <v>111.90735880602587</v>
      </c>
      <c r="W121" s="261">
        <f t="shared" si="4"/>
        <v>134.34712096182437</v>
      </c>
      <c r="X121" s="261">
        <f t="shared" si="4"/>
        <v>132.29395420029385</v>
      </c>
      <c r="Y121" s="261">
        <f t="shared" si="4"/>
        <v>129.21295727344597</v>
      </c>
      <c r="DA121" s="70"/>
    </row>
    <row r="122" spans="1:105" ht="12" customHeight="1" x14ac:dyDescent="0.25">
      <c r="A122" s="60" t="s">
        <v>1052</v>
      </c>
      <c r="B122" s="262">
        <v>105.20062320570879</v>
      </c>
      <c r="C122" s="262">
        <v>126.1164635540792</v>
      </c>
      <c r="D122" s="262">
        <v>121.6200718054976</v>
      </c>
      <c r="E122" s="262">
        <v>132.54582152734429</v>
      </c>
      <c r="F122" s="262">
        <v>115.5513643040846</v>
      </c>
      <c r="G122" s="262">
        <v>111.7299056258308</v>
      </c>
      <c r="H122" s="262">
        <v>107.1380108385047</v>
      </c>
      <c r="I122" s="262">
        <v>105.15501157122971</v>
      </c>
      <c r="J122" s="262">
        <v>89.967457662882126</v>
      </c>
      <c r="K122" s="262">
        <v>78.460022506403519</v>
      </c>
      <c r="L122" s="262">
        <v>67.322209104792989</v>
      </c>
      <c r="M122" s="262">
        <v>132.66823508134979</v>
      </c>
      <c r="N122" s="262">
        <v>129.9039158304233</v>
      </c>
      <c r="O122" s="262">
        <v>134.13049835158139</v>
      </c>
      <c r="P122" s="262">
        <v>124.21895650892949</v>
      </c>
      <c r="Q122" s="262">
        <v>132.60807231515861</v>
      </c>
      <c r="R122" s="262">
        <v>119.0660855012042</v>
      </c>
      <c r="S122" s="262">
        <v>115.734720769918</v>
      </c>
      <c r="T122" s="262">
        <v>98.065431262904497</v>
      </c>
      <c r="U122" s="262">
        <v>113.9477939463282</v>
      </c>
      <c r="V122" s="262">
        <v>111.8251829198976</v>
      </c>
      <c r="W122" s="262">
        <v>134.23761466291191</v>
      </c>
      <c r="X122" s="262">
        <v>132.18958867324849</v>
      </c>
      <c r="Y122" s="262">
        <v>129.10739919549229</v>
      </c>
      <c r="DA122" s="72" t="s">
        <v>1233</v>
      </c>
    </row>
    <row r="123" spans="1:105" ht="12" customHeight="1" x14ac:dyDescent="0.25">
      <c r="A123" s="64" t="s">
        <v>28</v>
      </c>
      <c r="B123" s="229">
        <v>0</v>
      </c>
      <c r="C123" s="229">
        <v>0</v>
      </c>
      <c r="D123" s="229">
        <v>9.7163339997458635</v>
      </c>
      <c r="E123" s="229">
        <v>10.610396615325779</v>
      </c>
      <c r="F123" s="229">
        <v>12.33118909894309</v>
      </c>
      <c r="G123" s="229">
        <v>12.405427487184591</v>
      </c>
      <c r="H123" s="229">
        <v>15.222638910922591</v>
      </c>
      <c r="I123" s="229">
        <v>15.87957659167218</v>
      </c>
      <c r="J123" s="229">
        <v>14.95954909993765</v>
      </c>
      <c r="K123" s="229">
        <v>8.2594870251609454</v>
      </c>
      <c r="L123" s="229">
        <v>11.545253218972579</v>
      </c>
      <c r="M123" s="229">
        <v>4.9563458028786309</v>
      </c>
      <c r="N123" s="229">
        <v>5.5624426602780401</v>
      </c>
      <c r="O123" s="229">
        <v>10.11365409490837</v>
      </c>
      <c r="P123" s="229">
        <v>9.4305884176374004</v>
      </c>
      <c r="Q123" s="229">
        <v>9.0484827956919744</v>
      </c>
      <c r="R123" s="229">
        <v>7.1916239256677752</v>
      </c>
      <c r="S123" s="229">
        <v>8.1414900381409154</v>
      </c>
      <c r="T123" s="229">
        <v>6.4680777192380274</v>
      </c>
      <c r="U123" s="229">
        <v>6.2257034126961353</v>
      </c>
      <c r="V123" s="229">
        <v>4.3601804334950884</v>
      </c>
      <c r="W123" s="229">
        <v>6.8012553252908212</v>
      </c>
      <c r="X123" s="229">
        <v>6.1564103343101113</v>
      </c>
      <c r="Y123" s="229">
        <v>6.0558284501936006</v>
      </c>
      <c r="DA123" s="73" t="s">
        <v>1234</v>
      </c>
    </row>
    <row r="124" spans="1:105" ht="12" customHeight="1" x14ac:dyDescent="0.25">
      <c r="A124" s="64" t="s">
        <v>30</v>
      </c>
      <c r="B124" s="229">
        <v>9.4288500163932145</v>
      </c>
      <c r="C124" s="229">
        <v>15.143228554200419</v>
      </c>
      <c r="D124" s="229">
        <v>11.25364520670591</v>
      </c>
      <c r="E124" s="229">
        <v>3.9007538597865592</v>
      </c>
      <c r="F124" s="229">
        <v>2.800541035572591</v>
      </c>
      <c r="G124" s="229">
        <v>2.140657336458005</v>
      </c>
      <c r="H124" s="229">
        <v>1.94398675152859</v>
      </c>
      <c r="I124" s="229">
        <v>1.905934800354151</v>
      </c>
      <c r="J124" s="229">
        <v>1.4720588064621849</v>
      </c>
      <c r="K124" s="229">
        <v>2.540146421756428</v>
      </c>
      <c r="L124" s="229">
        <v>1.7238414738262131</v>
      </c>
      <c r="M124" s="229">
        <v>1.327702585905518</v>
      </c>
      <c r="N124" s="229">
        <v>1.2499146212834049</v>
      </c>
      <c r="O124" s="229">
        <v>1.438077437959248</v>
      </c>
      <c r="P124" s="229">
        <v>4.4697972400523849</v>
      </c>
      <c r="Q124" s="229">
        <v>5.1273084210168243</v>
      </c>
      <c r="R124" s="229">
        <v>1.577717893999717</v>
      </c>
      <c r="S124" s="229">
        <v>2.2570525602070108</v>
      </c>
      <c r="T124" s="229">
        <v>2.1604831106499218</v>
      </c>
      <c r="U124" s="229">
        <v>4.584907157067339</v>
      </c>
      <c r="V124" s="229">
        <v>5.1578784711508119</v>
      </c>
      <c r="W124" s="229">
        <v>1.758252796958776</v>
      </c>
      <c r="X124" s="229">
        <v>1.8736134868766701</v>
      </c>
      <c r="Y124" s="229">
        <v>3.420681271441663</v>
      </c>
      <c r="DA124" s="73" t="s">
        <v>1235</v>
      </c>
    </row>
    <row r="125" spans="1:105" ht="12" customHeight="1" x14ac:dyDescent="0.25">
      <c r="A125" s="64" t="s">
        <v>31</v>
      </c>
      <c r="B125" s="229">
        <v>14.207439868944</v>
      </c>
      <c r="C125" s="229">
        <v>20.0478509331884</v>
      </c>
      <c r="D125" s="229">
        <v>12.275108663654009</v>
      </c>
      <c r="E125" s="229">
        <v>7.0147436007223574</v>
      </c>
      <c r="F125" s="229">
        <v>5.2546137419067351</v>
      </c>
      <c r="G125" s="229">
        <v>6.7696055748906492</v>
      </c>
      <c r="H125" s="229">
        <v>7.5773061429320627</v>
      </c>
      <c r="I125" s="229">
        <v>3.6635242200195872</v>
      </c>
      <c r="J125" s="229">
        <v>3.5685580079535928</v>
      </c>
      <c r="K125" s="229">
        <v>3.7307899865612399</v>
      </c>
      <c r="L125" s="229">
        <v>4.5429793869892041</v>
      </c>
      <c r="M125" s="229">
        <v>1.5032365547220989</v>
      </c>
      <c r="N125" s="229">
        <v>0.95330611389796172</v>
      </c>
      <c r="O125" s="229">
        <v>0.9295133540341568</v>
      </c>
      <c r="P125" s="229">
        <v>1.031531812055926</v>
      </c>
      <c r="Q125" s="229">
        <v>0.90059259065037389</v>
      </c>
      <c r="R125" s="229">
        <v>0.77905207326019155</v>
      </c>
      <c r="S125" s="229">
        <v>0.84814643352501629</v>
      </c>
      <c r="T125" s="229">
        <v>0.72044932484853763</v>
      </c>
      <c r="U125" s="229">
        <v>0.78485359173706182</v>
      </c>
      <c r="V125" s="229">
        <v>0.72306704044863457</v>
      </c>
      <c r="W125" s="229">
        <v>2.891917848614999</v>
      </c>
      <c r="X125" s="229">
        <v>2.305408716842837</v>
      </c>
      <c r="Y125" s="229">
        <v>2.0554365844068072</v>
      </c>
      <c r="DA125" s="73" t="s">
        <v>1236</v>
      </c>
    </row>
    <row r="126" spans="1:105" ht="12" customHeight="1" x14ac:dyDescent="0.25">
      <c r="A126" s="64" t="s">
        <v>159</v>
      </c>
      <c r="B126" s="229">
        <v>0</v>
      </c>
      <c r="C126" s="229">
        <v>0</v>
      </c>
      <c r="D126" s="229">
        <v>0</v>
      </c>
      <c r="E126" s="229">
        <v>0</v>
      </c>
      <c r="F126" s="229">
        <v>0</v>
      </c>
      <c r="G126" s="229">
        <v>0</v>
      </c>
      <c r="H126" s="229">
        <v>0</v>
      </c>
      <c r="I126" s="229">
        <v>0</v>
      </c>
      <c r="J126" s="229">
        <v>0</v>
      </c>
      <c r="K126" s="229">
        <v>0</v>
      </c>
      <c r="L126" s="229">
        <v>0</v>
      </c>
      <c r="M126" s="229">
        <v>0.42871747435292679</v>
      </c>
      <c r="N126" s="229">
        <v>0.38707392103705651</v>
      </c>
      <c r="O126" s="229">
        <v>0.40435674100431668</v>
      </c>
      <c r="P126" s="229">
        <v>0.7223369376298544</v>
      </c>
      <c r="Q126" s="229">
        <v>0.54911985768774307</v>
      </c>
      <c r="R126" s="229">
        <v>0.60074381050379611</v>
      </c>
      <c r="S126" s="229">
        <v>0.34972688546927772</v>
      </c>
      <c r="T126" s="229">
        <v>0.39146389036789769</v>
      </c>
      <c r="U126" s="229">
        <v>0.44230961220263493</v>
      </c>
      <c r="V126" s="229">
        <v>0.40468711805520252</v>
      </c>
      <c r="W126" s="229">
        <v>0.4392334924230758</v>
      </c>
      <c r="X126" s="229">
        <v>0.43624779197932151</v>
      </c>
      <c r="Y126" s="229">
        <v>0.39057367035526003</v>
      </c>
      <c r="DA126" s="73" t="s">
        <v>1237</v>
      </c>
    </row>
    <row r="127" spans="1:105" ht="12" customHeight="1" x14ac:dyDescent="0.25">
      <c r="A127" s="64" t="s">
        <v>32</v>
      </c>
      <c r="B127" s="229">
        <v>8.9351063813156575</v>
      </c>
      <c r="C127" s="229">
        <v>10.44878272738643</v>
      </c>
      <c r="D127" s="229">
        <v>8.8957650536709334</v>
      </c>
      <c r="E127" s="229">
        <v>9.4426297578188763</v>
      </c>
      <c r="F127" s="229">
        <v>11.737823909563851</v>
      </c>
      <c r="G127" s="229">
        <v>10.53728254680523</v>
      </c>
      <c r="H127" s="229">
        <v>13.46254578763525</v>
      </c>
      <c r="I127" s="229">
        <v>11.64060248134477</v>
      </c>
      <c r="J127" s="229">
        <v>5.523646894046351</v>
      </c>
      <c r="K127" s="229">
        <v>8.642168300211015</v>
      </c>
      <c r="L127" s="229">
        <v>10.433227341015289</v>
      </c>
      <c r="M127" s="229">
        <v>7.5652394412994317</v>
      </c>
      <c r="N127" s="229">
        <v>4.8698457736390406</v>
      </c>
      <c r="O127" s="229">
        <v>6.4065524875945243</v>
      </c>
      <c r="P127" s="229">
        <v>4.959761439986349</v>
      </c>
      <c r="Q127" s="229">
        <v>4.4976664716611214</v>
      </c>
      <c r="R127" s="229">
        <v>2.0943395336742818</v>
      </c>
      <c r="S127" s="229">
        <v>0.29714981589924822</v>
      </c>
      <c r="T127" s="229">
        <v>0.34862139703343142</v>
      </c>
      <c r="U127" s="229">
        <v>0.30164324223584749</v>
      </c>
      <c r="V127" s="229">
        <v>0.51122424995936189</v>
      </c>
      <c r="W127" s="229">
        <v>0.3058575597636945</v>
      </c>
      <c r="X127" s="229">
        <v>0.522250105853308</v>
      </c>
      <c r="Y127" s="229">
        <v>0.2125376046777481</v>
      </c>
      <c r="DA127" s="73" t="s">
        <v>1238</v>
      </c>
    </row>
    <row r="128" spans="1:105" ht="12" customHeight="1" x14ac:dyDescent="0.25">
      <c r="A128" s="64" t="s">
        <v>33</v>
      </c>
      <c r="B128" s="229">
        <v>0.1070479590391417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</v>
      </c>
      <c r="K128" s="229">
        <v>0</v>
      </c>
      <c r="L128" s="229">
        <v>0</v>
      </c>
      <c r="M128" s="229">
        <v>6.4761548937435201E-2</v>
      </c>
      <c r="N128" s="229">
        <v>5.661448420096251E-2</v>
      </c>
      <c r="O128" s="229">
        <v>6.074809211905078E-2</v>
      </c>
      <c r="P128" s="229">
        <v>6.1585344231050242E-2</v>
      </c>
      <c r="Q128" s="229">
        <v>7.5018302273212087E-2</v>
      </c>
      <c r="R128" s="229">
        <v>0</v>
      </c>
      <c r="S128" s="229">
        <v>0.27384455138342229</v>
      </c>
      <c r="T128" s="229">
        <v>0.17874485902814899</v>
      </c>
      <c r="U128" s="229">
        <v>0.25451097309018311</v>
      </c>
      <c r="V128" s="229">
        <v>9.1474851322575171E-2</v>
      </c>
      <c r="W128" s="229">
        <v>0</v>
      </c>
      <c r="X128" s="229">
        <v>0</v>
      </c>
      <c r="Y128" s="229">
        <v>0</v>
      </c>
      <c r="DA128" s="73" t="s">
        <v>1239</v>
      </c>
    </row>
    <row r="129" spans="1:105" ht="12" customHeight="1" x14ac:dyDescent="0.25">
      <c r="A129" s="64" t="s">
        <v>35</v>
      </c>
      <c r="B129" s="229">
        <v>72.522178980016733</v>
      </c>
      <c r="C129" s="229">
        <v>80.476601339303983</v>
      </c>
      <c r="D129" s="229">
        <v>79.479218881720939</v>
      </c>
      <c r="E129" s="229">
        <v>101.5772976936908</v>
      </c>
      <c r="F129" s="229">
        <v>83.42719651809837</v>
      </c>
      <c r="G129" s="229">
        <v>79.012422461815532</v>
      </c>
      <c r="H129" s="229">
        <v>68.632093610949866</v>
      </c>
      <c r="I129" s="229">
        <v>68.824463401045847</v>
      </c>
      <c r="J129" s="229">
        <v>61.834350658324958</v>
      </c>
      <c r="K129" s="229">
        <v>53.607782116299148</v>
      </c>
      <c r="L129" s="229">
        <v>36.998367332678548</v>
      </c>
      <c r="M129" s="229">
        <v>93.194400709886452</v>
      </c>
      <c r="N129" s="229">
        <v>92.516696366167793</v>
      </c>
      <c r="O129" s="229">
        <v>86.67383277426795</v>
      </c>
      <c r="P129" s="229">
        <v>77.883227650795305</v>
      </c>
      <c r="Q129" s="229">
        <v>78.146305225740804</v>
      </c>
      <c r="R129" s="229">
        <v>70.305927239322259</v>
      </c>
      <c r="S129" s="229">
        <v>63.482250772577032</v>
      </c>
      <c r="T129" s="229">
        <v>56.925009914889273</v>
      </c>
      <c r="U129" s="229">
        <v>61.577447621184277</v>
      </c>
      <c r="V129" s="229">
        <v>61.811769654452497</v>
      </c>
      <c r="W129" s="229">
        <v>70.37811337540407</v>
      </c>
      <c r="X129" s="229">
        <v>57.075710864468739</v>
      </c>
      <c r="Y129" s="229">
        <v>64.367416811313348</v>
      </c>
      <c r="DA129" s="73" t="s">
        <v>1240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1241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0.86451021867674738</v>
      </c>
      <c r="H131" s="229">
        <v>0.29943963453627981</v>
      </c>
      <c r="I131" s="229">
        <v>3.2409100767931638</v>
      </c>
      <c r="J131" s="229">
        <v>2.6092941961573879</v>
      </c>
      <c r="K131" s="229">
        <v>1.679648656414739</v>
      </c>
      <c r="L131" s="229">
        <v>2.0785403513111391</v>
      </c>
      <c r="M131" s="229">
        <v>1.9448470267636599</v>
      </c>
      <c r="N131" s="229">
        <v>1.7810000934187029</v>
      </c>
      <c r="O131" s="229">
        <v>3.269870770647088</v>
      </c>
      <c r="P131" s="229">
        <v>3.2116001896828128</v>
      </c>
      <c r="Q131" s="229">
        <v>3.92769945793835</v>
      </c>
      <c r="R131" s="229">
        <v>4.7348702347666372</v>
      </c>
      <c r="S131" s="229">
        <v>3.6517301845712669</v>
      </c>
      <c r="T131" s="229">
        <v>2.5426001312591371</v>
      </c>
      <c r="U131" s="229">
        <v>3.5720051032387539</v>
      </c>
      <c r="V131" s="229">
        <v>4.9383094624544626</v>
      </c>
      <c r="W131" s="229">
        <v>5.5582969093060477</v>
      </c>
      <c r="X131" s="229">
        <v>9.8547087356677707</v>
      </c>
      <c r="Y131" s="229">
        <v>5.2697179058531001</v>
      </c>
      <c r="DA131" s="73" t="s">
        <v>1242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21.682983936603641</v>
      </c>
      <c r="N132" s="229">
        <v>22.52702179650036</v>
      </c>
      <c r="O132" s="229">
        <v>24.833892599046699</v>
      </c>
      <c r="P132" s="229">
        <v>22.448527476858391</v>
      </c>
      <c r="Q132" s="229">
        <v>30.335879192498169</v>
      </c>
      <c r="R132" s="229">
        <v>31.78181079000958</v>
      </c>
      <c r="S132" s="229">
        <v>36.43332952814486</v>
      </c>
      <c r="T132" s="229">
        <v>28.329980915590131</v>
      </c>
      <c r="U132" s="229">
        <v>36.204413232876021</v>
      </c>
      <c r="V132" s="229">
        <v>33.826591638558938</v>
      </c>
      <c r="W132" s="229">
        <v>46.104687355150432</v>
      </c>
      <c r="X132" s="229">
        <v>53.965238637249733</v>
      </c>
      <c r="Y132" s="229">
        <v>47.335206897250771</v>
      </c>
      <c r="DA132" s="73" t="s">
        <v>1243</v>
      </c>
    </row>
    <row r="133" spans="1:105" ht="12" customHeight="1" x14ac:dyDescent="0.25">
      <c r="A133" s="60" t="s">
        <v>1064</v>
      </c>
      <c r="B133" s="262">
        <v>0.1280864237397748</v>
      </c>
      <c r="C133" s="262">
        <v>0.12870945540741729</v>
      </c>
      <c r="D133" s="262">
        <v>0.1338677469280323</v>
      </c>
      <c r="E133" s="262">
        <v>0.12918143039143751</v>
      </c>
      <c r="F133" s="262">
        <v>0.1409053529086611</v>
      </c>
      <c r="G133" s="262">
        <v>0.15376569527594669</v>
      </c>
      <c r="H133" s="262">
        <v>0.18368297355553359</v>
      </c>
      <c r="I133" s="262">
        <v>0.1663516551431912</v>
      </c>
      <c r="J133" s="262">
        <v>0.16505576146197001</v>
      </c>
      <c r="K133" s="262">
        <v>0.1674029451521096</v>
      </c>
      <c r="L133" s="262">
        <v>0.17327520782366271</v>
      </c>
      <c r="M133" s="262">
        <v>8.2754912794365074E-2</v>
      </c>
      <c r="N133" s="262">
        <v>8.1338128349083536E-2</v>
      </c>
      <c r="O133" s="262">
        <v>8.0895252685916325E-2</v>
      </c>
      <c r="P133" s="262">
        <v>8.4275825753577477E-2</v>
      </c>
      <c r="Q133" s="262">
        <v>9.3351818150595192E-2</v>
      </c>
      <c r="R133" s="262">
        <v>8.3059072842598655E-2</v>
      </c>
      <c r="S133" s="262">
        <v>9.0726830014966023E-2</v>
      </c>
      <c r="T133" s="262">
        <v>7.2334918159358275E-2</v>
      </c>
      <c r="U133" s="262">
        <v>8.3895136151217631E-2</v>
      </c>
      <c r="V133" s="262">
        <v>8.2175886128271924E-2</v>
      </c>
      <c r="W133" s="262">
        <v>0.1095062989124751</v>
      </c>
      <c r="X133" s="262">
        <v>0.1043655270453677</v>
      </c>
      <c r="Y133" s="262">
        <v>0.10555807795366449</v>
      </c>
      <c r="DA133" s="72" t="s">
        <v>1244</v>
      </c>
    </row>
    <row r="134" spans="1:105" ht="12" customHeight="1" x14ac:dyDescent="0.25">
      <c r="A134" s="57" t="s">
        <v>1010</v>
      </c>
      <c r="B134" s="261">
        <v>38.552256921871027</v>
      </c>
      <c r="C134" s="261">
        <v>45.559937180715103</v>
      </c>
      <c r="D134" s="261">
        <v>44.268733513695928</v>
      </c>
      <c r="E134" s="261">
        <v>48.622003878972208</v>
      </c>
      <c r="F134" s="261">
        <v>42.806485552871983</v>
      </c>
      <c r="G134" s="261">
        <v>41.779996655729533</v>
      </c>
      <c r="H134" s="261">
        <v>41.354217705660581</v>
      </c>
      <c r="I134" s="261">
        <v>39.955338285770658</v>
      </c>
      <c r="J134" s="261">
        <v>35.163987068192696</v>
      </c>
      <c r="K134" s="261">
        <v>32.185262865645008</v>
      </c>
      <c r="L134" s="261">
        <v>30.36768367485578</v>
      </c>
      <c r="M134" s="261">
        <v>48.287749344857197</v>
      </c>
      <c r="N134" s="261">
        <v>47.490580051033128</v>
      </c>
      <c r="O134" s="261">
        <v>49.691588450249412</v>
      </c>
      <c r="P134" s="261">
        <v>46.540360199139528</v>
      </c>
      <c r="Q134" s="261">
        <v>49.715462277915329</v>
      </c>
      <c r="R134" s="261">
        <v>45.066937480479098</v>
      </c>
      <c r="S134" s="261">
        <v>43.622965698471099</v>
      </c>
      <c r="T134" s="261">
        <v>37.599216615154162</v>
      </c>
      <c r="U134" s="261">
        <v>43.137364964933496</v>
      </c>
      <c r="V134" s="261">
        <v>42.387843918641643</v>
      </c>
      <c r="W134" s="261">
        <v>50.857225401392938</v>
      </c>
      <c r="X134" s="261">
        <v>48.275721600042537</v>
      </c>
      <c r="Y134" s="261">
        <v>48.322646707277599</v>
      </c>
      <c r="DA134" s="70" t="s">
        <v>1245</v>
      </c>
    </row>
    <row r="135" spans="1:105" ht="12" customHeight="1" x14ac:dyDescent="0.25">
      <c r="A135" s="60" t="s">
        <v>1012</v>
      </c>
      <c r="B135" s="262">
        <v>36.391182866058678</v>
      </c>
      <c r="C135" s="262">
        <v>44.029785582818519</v>
      </c>
      <c r="D135" s="262">
        <v>42.472624943997097</v>
      </c>
      <c r="E135" s="262">
        <v>47.361396605183572</v>
      </c>
      <c r="F135" s="262">
        <v>40.674671199975279</v>
      </c>
      <c r="G135" s="262">
        <v>38.841388156366158</v>
      </c>
      <c r="H135" s="262">
        <v>35.968661726240057</v>
      </c>
      <c r="I135" s="262">
        <v>35.698417580168993</v>
      </c>
      <c r="J135" s="262">
        <v>29.71511440080489</v>
      </c>
      <c r="K135" s="262">
        <v>24.521353909213499</v>
      </c>
      <c r="L135" s="262">
        <v>19.256114626116901</v>
      </c>
      <c r="M135" s="262">
        <v>47.92112698338989</v>
      </c>
      <c r="N135" s="262">
        <v>47.117720689048369</v>
      </c>
      <c r="O135" s="262">
        <v>49.3411426893136</v>
      </c>
      <c r="P135" s="262">
        <v>46.057320458095127</v>
      </c>
      <c r="Q135" s="262">
        <v>49.085123014248488</v>
      </c>
      <c r="R135" s="262">
        <v>44.49616568361629</v>
      </c>
      <c r="S135" s="262">
        <v>42.782135789308583</v>
      </c>
      <c r="T135" s="262">
        <v>37.019079129657086</v>
      </c>
      <c r="U135" s="262">
        <v>42.421899542399927</v>
      </c>
      <c r="V135" s="262">
        <v>41.643984398583463</v>
      </c>
      <c r="W135" s="262">
        <v>49.685408484030297</v>
      </c>
      <c r="X135" s="262">
        <v>47.083682271085983</v>
      </c>
      <c r="Y135" s="262">
        <v>47.148791406449057</v>
      </c>
      <c r="DA135" s="72" t="s">
        <v>1246</v>
      </c>
    </row>
    <row r="136" spans="1:105" ht="12" customHeight="1" x14ac:dyDescent="0.25">
      <c r="A136" s="59" t="s">
        <v>28</v>
      </c>
      <c r="B136" s="230">
        <v>0</v>
      </c>
      <c r="C136" s="230">
        <v>0</v>
      </c>
      <c r="D136" s="230">
        <v>3.762896472086835</v>
      </c>
      <c r="E136" s="230">
        <v>3.9309762487743489</v>
      </c>
      <c r="F136" s="230">
        <v>4.4742475958659771</v>
      </c>
      <c r="G136" s="230">
        <v>4.4577962735168537</v>
      </c>
      <c r="H136" s="230">
        <v>5.2478172515441752</v>
      </c>
      <c r="I136" s="230">
        <v>5.6982173228107911</v>
      </c>
      <c r="J136" s="230">
        <v>5.2051791084647521</v>
      </c>
      <c r="K136" s="230">
        <v>2.743558950910066</v>
      </c>
      <c r="L136" s="230">
        <v>3.5164741969822959</v>
      </c>
      <c r="M136" s="230">
        <v>2.2258854335424538</v>
      </c>
      <c r="N136" s="230">
        <v>2.5075002449690711</v>
      </c>
      <c r="O136" s="230">
        <v>4.7890397669381128</v>
      </c>
      <c r="P136" s="230">
        <v>4.6549469654540614</v>
      </c>
      <c r="Q136" s="230">
        <v>4.7877147262950439</v>
      </c>
      <c r="R136" s="230">
        <v>3.977393592227044</v>
      </c>
      <c r="S136" s="230">
        <v>4.7327718684431721</v>
      </c>
      <c r="T136" s="230">
        <v>3.6259168548130192</v>
      </c>
      <c r="U136" s="230">
        <v>3.719507324640333</v>
      </c>
      <c r="V136" s="230">
        <v>2.60760937721939</v>
      </c>
      <c r="W136" s="230">
        <v>4.0684320933013094</v>
      </c>
      <c r="X136" s="230">
        <v>4.2363532871493366</v>
      </c>
      <c r="Y136" s="230">
        <v>3.7889030375064681</v>
      </c>
      <c r="DA136" s="71" t="s">
        <v>1247</v>
      </c>
    </row>
    <row r="137" spans="1:105" ht="12" customHeight="1" x14ac:dyDescent="0.25">
      <c r="A137" s="59" t="s">
        <v>31</v>
      </c>
      <c r="B137" s="295">
        <v>5.3885628643917309</v>
      </c>
      <c r="C137" s="295">
        <v>7.9312060695193747</v>
      </c>
      <c r="D137" s="295">
        <v>4.7069299287957316</v>
      </c>
      <c r="E137" s="295">
        <v>2.5731977115345188</v>
      </c>
      <c r="F137" s="295">
        <v>1.8877670706392791</v>
      </c>
      <c r="G137" s="295">
        <v>2.408598442487218</v>
      </c>
      <c r="H137" s="295">
        <v>2.5864026974549148</v>
      </c>
      <c r="I137" s="295">
        <v>1.301642470849663</v>
      </c>
      <c r="J137" s="295">
        <v>1.229426269180709</v>
      </c>
      <c r="K137" s="295">
        <v>1.2270282925931619</v>
      </c>
      <c r="L137" s="295">
        <v>1.370052759926204</v>
      </c>
      <c r="M137" s="295">
        <v>0.66754993071292024</v>
      </c>
      <c r="N137" s="295">
        <v>0.4279329995954998</v>
      </c>
      <c r="O137" s="295">
        <v>0.43587980843234703</v>
      </c>
      <c r="P137" s="295">
        <v>0.50189305513511129</v>
      </c>
      <c r="Q137" s="295">
        <v>0.47178958372861429</v>
      </c>
      <c r="R137" s="295">
        <v>0.42564589752822313</v>
      </c>
      <c r="S137" s="295">
        <v>0.4943424694046023</v>
      </c>
      <c r="T137" s="295">
        <v>0.40666732574238512</v>
      </c>
      <c r="U137" s="295">
        <v>0.47273349077167048</v>
      </c>
      <c r="V137" s="295">
        <v>0.43660787472577772</v>
      </c>
      <c r="W137" s="295">
        <v>1.750062269377844</v>
      </c>
      <c r="X137" s="295">
        <v>1.6077178476701159</v>
      </c>
      <c r="Y137" s="295">
        <v>1.305362404416899</v>
      </c>
      <c r="DA137" s="122" t="s">
        <v>1248</v>
      </c>
    </row>
    <row r="138" spans="1:105" ht="12" customHeight="1" x14ac:dyDescent="0.25">
      <c r="A138" s="59" t="s">
        <v>159</v>
      </c>
      <c r="B138" s="295">
        <v>0</v>
      </c>
      <c r="C138" s="295">
        <v>0</v>
      </c>
      <c r="D138" s="295">
        <v>0</v>
      </c>
      <c r="E138" s="295">
        <v>0</v>
      </c>
      <c r="F138" s="295">
        <v>0</v>
      </c>
      <c r="G138" s="295">
        <v>0</v>
      </c>
      <c r="H138" s="295">
        <v>0</v>
      </c>
      <c r="I138" s="295">
        <v>0</v>
      </c>
      <c r="J138" s="295">
        <v>0</v>
      </c>
      <c r="K138" s="295">
        <v>0</v>
      </c>
      <c r="L138" s="295">
        <v>0</v>
      </c>
      <c r="M138" s="295">
        <v>0.1837703806606302</v>
      </c>
      <c r="N138" s="295">
        <v>0.16741933779004911</v>
      </c>
      <c r="O138" s="295">
        <v>0.18382510844963021</v>
      </c>
      <c r="P138" s="295">
        <v>0.34255080541835692</v>
      </c>
      <c r="Q138" s="295">
        <v>0.28170039758228682</v>
      </c>
      <c r="R138" s="295">
        <v>0.32275406916903149</v>
      </c>
      <c r="S138" s="295">
        <v>0.19881704117958451</v>
      </c>
      <c r="T138" s="295">
        <v>0.215192815734047</v>
      </c>
      <c r="U138" s="295">
        <v>0.25976256535983572</v>
      </c>
      <c r="V138" s="295">
        <v>0.23843072295516279</v>
      </c>
      <c r="W138" s="295">
        <v>0.25935393106222548</v>
      </c>
      <c r="X138" s="295">
        <v>0.29684174807366071</v>
      </c>
      <c r="Y138" s="295">
        <v>0.24202477092967639</v>
      </c>
      <c r="DA138" s="122" t="s">
        <v>1249</v>
      </c>
    </row>
    <row r="139" spans="1:105" ht="12" customHeight="1" x14ac:dyDescent="0.25">
      <c r="A139" s="59" t="s">
        <v>32</v>
      </c>
      <c r="B139" s="295">
        <v>3.4303473805186222</v>
      </c>
      <c r="C139" s="295">
        <v>4.1842570365036247</v>
      </c>
      <c r="D139" s="295">
        <v>3.452843855399685</v>
      </c>
      <c r="E139" s="295">
        <v>3.5061909430578089</v>
      </c>
      <c r="F139" s="295">
        <v>4.2685114037655154</v>
      </c>
      <c r="G139" s="295">
        <v>3.7949923788023079</v>
      </c>
      <c r="H139" s="295">
        <v>4.6514649292595864</v>
      </c>
      <c r="I139" s="295">
        <v>4.1864831667802251</v>
      </c>
      <c r="J139" s="295">
        <v>1.9262687666469229</v>
      </c>
      <c r="K139" s="295">
        <v>2.8771184436714612</v>
      </c>
      <c r="L139" s="295">
        <v>3.1849047134710529</v>
      </c>
      <c r="M139" s="295">
        <v>3.405161280789065</v>
      </c>
      <c r="N139" s="295">
        <v>2.2002115735409089</v>
      </c>
      <c r="O139" s="295">
        <v>3.035404292290754</v>
      </c>
      <c r="P139" s="295">
        <v>2.4460925112619689</v>
      </c>
      <c r="Q139" s="295">
        <v>2.385138196815797</v>
      </c>
      <c r="R139" s="295">
        <v>1.1608938013114869</v>
      </c>
      <c r="S139" s="295">
        <v>0.17312546024769229</v>
      </c>
      <c r="T139" s="295">
        <v>0.19587113989745561</v>
      </c>
      <c r="U139" s="295">
        <v>0.18061939840638269</v>
      </c>
      <c r="V139" s="295">
        <v>0.30642438227684721</v>
      </c>
      <c r="W139" s="295">
        <v>0.18337115150063679</v>
      </c>
      <c r="X139" s="295">
        <v>0.36017780668533528</v>
      </c>
      <c r="Y139" s="295">
        <v>0.13327525110489111</v>
      </c>
      <c r="DA139" s="122" t="s">
        <v>1250</v>
      </c>
    </row>
    <row r="140" spans="1:105" ht="12" customHeight="1" x14ac:dyDescent="0.25">
      <c r="A140" s="59" t="s">
        <v>35</v>
      </c>
      <c r="B140" s="295">
        <v>27.572272621148329</v>
      </c>
      <c r="C140" s="295">
        <v>31.914322476795519</v>
      </c>
      <c r="D140" s="295">
        <v>30.549954687714859</v>
      </c>
      <c r="E140" s="295">
        <v>37.351031701816893</v>
      </c>
      <c r="F140" s="295">
        <v>30.044145129704511</v>
      </c>
      <c r="G140" s="295">
        <v>28.180001061559778</v>
      </c>
      <c r="H140" s="295">
        <v>23.482976847981391</v>
      </c>
      <c r="I140" s="295">
        <v>24.51207461972831</v>
      </c>
      <c r="J140" s="295">
        <v>21.354240256512501</v>
      </c>
      <c r="K140" s="295">
        <v>17.67364822203881</v>
      </c>
      <c r="L140" s="295">
        <v>11.184682955737349</v>
      </c>
      <c r="M140" s="295">
        <v>41.438759957684823</v>
      </c>
      <c r="N140" s="295">
        <v>41.814656533152842</v>
      </c>
      <c r="O140" s="295">
        <v>40.896993713202747</v>
      </c>
      <c r="P140" s="295">
        <v>38.111837120825633</v>
      </c>
      <c r="Q140" s="295">
        <v>41.158780109826743</v>
      </c>
      <c r="R140" s="295">
        <v>38.609478323380507</v>
      </c>
      <c r="S140" s="295">
        <v>37.183078950033533</v>
      </c>
      <c r="T140" s="295">
        <v>32.575430993470178</v>
      </c>
      <c r="U140" s="295">
        <v>37.789276763221707</v>
      </c>
      <c r="V140" s="295">
        <v>38.054912041406283</v>
      </c>
      <c r="W140" s="295">
        <v>43.424189038788278</v>
      </c>
      <c r="X140" s="295">
        <v>40.582591581507529</v>
      </c>
      <c r="Y140" s="295">
        <v>41.679225942491129</v>
      </c>
      <c r="DA140" s="122" t="s">
        <v>1251</v>
      </c>
    </row>
    <row r="141" spans="1:105" ht="12" customHeight="1" x14ac:dyDescent="0.25">
      <c r="A141" s="60" t="s">
        <v>1019</v>
      </c>
      <c r="B141" s="262">
        <v>2.1610740558123518</v>
      </c>
      <c r="C141" s="262">
        <v>1.530151597896581</v>
      </c>
      <c r="D141" s="262">
        <v>1.7961085696988299</v>
      </c>
      <c r="E141" s="262">
        <v>1.2606072737886389</v>
      </c>
      <c r="F141" s="262">
        <v>2.1318143528967028</v>
      </c>
      <c r="G141" s="262">
        <v>2.9386084993633661</v>
      </c>
      <c r="H141" s="262">
        <v>5.3855559794205172</v>
      </c>
      <c r="I141" s="262">
        <v>4.2569207056016651</v>
      </c>
      <c r="J141" s="262">
        <v>5.448872667387807</v>
      </c>
      <c r="K141" s="262">
        <v>7.6639089564315057</v>
      </c>
      <c r="L141" s="262">
        <v>11.11156904873887</v>
      </c>
      <c r="M141" s="262">
        <v>0.36662236146730692</v>
      </c>
      <c r="N141" s="262">
        <v>0.37285936198476399</v>
      </c>
      <c r="O141" s="262">
        <v>0.3504457609358082</v>
      </c>
      <c r="P141" s="262">
        <v>0.48303974104439729</v>
      </c>
      <c r="Q141" s="262">
        <v>0.63033926366684356</v>
      </c>
      <c r="R141" s="262">
        <v>0.57077179686281421</v>
      </c>
      <c r="S141" s="262">
        <v>0.84082990916252354</v>
      </c>
      <c r="T141" s="262">
        <v>0.58013748549707889</v>
      </c>
      <c r="U141" s="262">
        <v>0.71546542253355949</v>
      </c>
      <c r="V141" s="262">
        <v>0.74385952005818745</v>
      </c>
      <c r="W141" s="262">
        <v>1.171816917362634</v>
      </c>
      <c r="X141" s="262">
        <v>1.1920393289565701</v>
      </c>
      <c r="Y141" s="262">
        <v>1.1738553008285391</v>
      </c>
      <c r="DA141" s="72" t="s">
        <v>1252</v>
      </c>
    </row>
    <row r="142" spans="1:105" ht="12" customHeight="1" x14ac:dyDescent="0.25">
      <c r="A142" s="57" t="s">
        <v>1021</v>
      </c>
      <c r="B142" s="261">
        <f t="shared" ref="B142:Y142" si="5">B143+B144+B155</f>
        <v>45.537871453024067</v>
      </c>
      <c r="C142" s="261">
        <f t="shared" si="5"/>
        <v>50.219182762844483</v>
      </c>
      <c r="D142" s="261">
        <f t="shared" si="5"/>
        <v>50.323320703083368</v>
      </c>
      <c r="E142" s="261">
        <f t="shared" si="5"/>
        <v>52.604621273928323</v>
      </c>
      <c r="F142" s="261">
        <f t="shared" si="5"/>
        <v>50.435911252654762</v>
      </c>
      <c r="G142" s="261">
        <f t="shared" si="5"/>
        <v>52.316866772033244</v>
      </c>
      <c r="H142" s="261">
        <f t="shared" si="5"/>
        <v>59.687366653953028</v>
      </c>
      <c r="I142" s="261">
        <f t="shared" si="5"/>
        <v>54.78300677719858</v>
      </c>
      <c r="J142" s="261">
        <f t="shared" si="5"/>
        <v>52.396805631207201</v>
      </c>
      <c r="K142" s="261">
        <f t="shared" si="5"/>
        <v>52.569110703145626</v>
      </c>
      <c r="L142" s="261">
        <f t="shared" si="5"/>
        <v>55.643125383793169</v>
      </c>
      <c r="M142" s="261">
        <f t="shared" si="5"/>
        <v>49.45926876710822</v>
      </c>
      <c r="N142" s="261">
        <f t="shared" si="5"/>
        <v>48.378128638840437</v>
      </c>
      <c r="O142" s="261">
        <f t="shared" si="5"/>
        <v>50.765254000429579</v>
      </c>
      <c r="P142" s="261">
        <f t="shared" si="5"/>
        <v>48.578854463241996</v>
      </c>
      <c r="Q142" s="261">
        <f t="shared" si="5"/>
        <v>51.45998550619651</v>
      </c>
      <c r="R142" s="261">
        <f t="shared" si="5"/>
        <v>46.696955620325539</v>
      </c>
      <c r="S142" s="261">
        <f t="shared" si="5"/>
        <v>45.7641598933278</v>
      </c>
      <c r="T142" s="261">
        <f t="shared" si="5"/>
        <v>38.57748476107173</v>
      </c>
      <c r="U142" s="261">
        <f t="shared" si="5"/>
        <v>44.31090979254445</v>
      </c>
      <c r="V142" s="261">
        <f t="shared" si="5"/>
        <v>43.394575409243714</v>
      </c>
      <c r="W142" s="261">
        <f t="shared" si="5"/>
        <v>53.17104739502826</v>
      </c>
      <c r="X142" s="261">
        <f t="shared" si="5"/>
        <v>50.899475258068648</v>
      </c>
      <c r="Y142" s="261">
        <f t="shared" si="5"/>
        <v>50.826722515764089</v>
      </c>
      <c r="DA142" s="70"/>
    </row>
    <row r="143" spans="1:105" ht="12" customHeight="1" x14ac:dyDescent="0.25">
      <c r="A143" s="60" t="s">
        <v>1022</v>
      </c>
      <c r="B143" s="262">
        <v>18.22089074371387</v>
      </c>
      <c r="C143" s="262">
        <v>24.367915898715619</v>
      </c>
      <c r="D143" s="262">
        <v>22.73238214761928</v>
      </c>
      <c r="E143" s="262">
        <v>28.716833619653411</v>
      </c>
      <c r="F143" s="262">
        <v>21.22511195596217</v>
      </c>
      <c r="G143" s="262">
        <v>18.316273135187249</v>
      </c>
      <c r="H143" s="262">
        <v>12.871752939092691</v>
      </c>
      <c r="I143" s="262">
        <v>14.23263946476083</v>
      </c>
      <c r="J143" s="262">
        <v>10.51010071100457</v>
      </c>
      <c r="K143" s="262">
        <v>7.0313070787878429</v>
      </c>
      <c r="L143" s="262">
        <v>3.6580289083598232</v>
      </c>
      <c r="M143" s="262">
        <v>34.016993400746138</v>
      </c>
      <c r="N143" s="262">
        <v>33.253880857449502</v>
      </c>
      <c r="O143" s="262">
        <v>35.18833527503741</v>
      </c>
      <c r="P143" s="262">
        <v>32.446916077710718</v>
      </c>
      <c r="Q143" s="262">
        <v>33.303649543724852</v>
      </c>
      <c r="R143" s="262">
        <v>30.47126122570074</v>
      </c>
      <c r="S143" s="262">
        <v>27.573317997549811</v>
      </c>
      <c r="T143" s="262">
        <v>24.369413534884231</v>
      </c>
      <c r="U143" s="262">
        <v>27.58835237041896</v>
      </c>
      <c r="V143" s="262">
        <v>26.863372671624361</v>
      </c>
      <c r="W143" s="262">
        <v>30.802854654870959</v>
      </c>
      <c r="X143" s="262">
        <v>28.636334322467921</v>
      </c>
      <c r="Y143" s="262">
        <v>29.127718771044691</v>
      </c>
      <c r="DA143" s="72" t="s">
        <v>1253</v>
      </c>
    </row>
    <row r="144" spans="1:105" ht="12" customHeight="1" x14ac:dyDescent="0.25">
      <c r="A144" s="60" t="s">
        <v>1024</v>
      </c>
      <c r="B144" s="262">
        <v>9.2021904700195325</v>
      </c>
      <c r="C144" s="262">
        <v>11.03175707201453</v>
      </c>
      <c r="D144" s="262">
        <v>10.63844520714693</v>
      </c>
      <c r="E144" s="262">
        <v>11.594150857023161</v>
      </c>
      <c r="F144" s="262">
        <v>10.10759851980707</v>
      </c>
      <c r="G144" s="262">
        <v>9.7733249237102235</v>
      </c>
      <c r="H144" s="262">
        <v>9.3716591429986558</v>
      </c>
      <c r="I144" s="262">
        <v>9.198200693767884</v>
      </c>
      <c r="J144" s="262">
        <v>7.8697032041187951</v>
      </c>
      <c r="K144" s="262">
        <v>6.8631159149517709</v>
      </c>
      <c r="L144" s="262">
        <v>5.8888604664764976</v>
      </c>
      <c r="M144" s="262">
        <v>11.604858710320441</v>
      </c>
      <c r="N144" s="262">
        <v>11.36305603376</v>
      </c>
      <c r="O144" s="262">
        <v>11.73276693671634</v>
      </c>
      <c r="P144" s="262">
        <v>10.865776864715491</v>
      </c>
      <c r="Q144" s="262">
        <v>11.59959610619488</v>
      </c>
      <c r="R144" s="262">
        <v>10.415040937155361</v>
      </c>
      <c r="S144" s="262">
        <v>10.123637218733879</v>
      </c>
      <c r="T144" s="262">
        <v>8.5780554288283479</v>
      </c>
      <c r="U144" s="262">
        <v>9.9673297703026371</v>
      </c>
      <c r="V144" s="262">
        <v>9.7816590930407266</v>
      </c>
      <c r="W144" s="262">
        <v>11.742136697743151</v>
      </c>
      <c r="X144" s="262">
        <v>11.562990180639529</v>
      </c>
      <c r="Y144" s="262">
        <v>11.29338251316838</v>
      </c>
      <c r="DA144" s="72" t="s">
        <v>1254</v>
      </c>
    </row>
    <row r="145" spans="1:105" ht="12" customHeight="1" x14ac:dyDescent="0.25">
      <c r="A145" s="64" t="s">
        <v>28</v>
      </c>
      <c r="B145" s="229">
        <v>0</v>
      </c>
      <c r="C145" s="229">
        <v>0</v>
      </c>
      <c r="D145" s="229">
        <v>0.84991470023094107</v>
      </c>
      <c r="E145" s="229">
        <v>0.92812083846457749</v>
      </c>
      <c r="F145" s="229">
        <v>1.078643332638975</v>
      </c>
      <c r="G145" s="229">
        <v>1.085137170488679</v>
      </c>
      <c r="H145" s="229">
        <v>1.3315664721940439</v>
      </c>
      <c r="I145" s="229">
        <v>1.3890306342966749</v>
      </c>
      <c r="J145" s="229">
        <v>1.308553276286726</v>
      </c>
      <c r="K145" s="229">
        <v>0.72248025224684764</v>
      </c>
      <c r="L145" s="229">
        <v>1.00989534004801</v>
      </c>
      <c r="M145" s="229">
        <v>0.43354532248527627</v>
      </c>
      <c r="N145" s="229">
        <v>0.4865622966733813</v>
      </c>
      <c r="O145" s="229">
        <v>0.88466939161810465</v>
      </c>
      <c r="P145" s="229">
        <v>0.82491974114798017</v>
      </c>
      <c r="Q145" s="229">
        <v>0.79149590195710862</v>
      </c>
      <c r="R145" s="229">
        <v>0.62907130334521855</v>
      </c>
      <c r="S145" s="229">
        <v>0.71215872832085803</v>
      </c>
      <c r="T145" s="229">
        <v>0.56578070864591545</v>
      </c>
      <c r="U145" s="229">
        <v>0.54457955540297198</v>
      </c>
      <c r="V145" s="229">
        <v>0.38139708311629877</v>
      </c>
      <c r="W145" s="229">
        <v>0.59492467849909569</v>
      </c>
      <c r="X145" s="229">
        <v>0.53851829753080793</v>
      </c>
      <c r="Y145" s="229">
        <v>0.52972012098708443</v>
      </c>
      <c r="DA145" s="73" t="s">
        <v>1255</v>
      </c>
    </row>
    <row r="146" spans="1:105" ht="12" customHeight="1" x14ac:dyDescent="0.25">
      <c r="A146" s="64" t="s">
        <v>30</v>
      </c>
      <c r="B146" s="229">
        <v>0.82476767836665055</v>
      </c>
      <c r="C146" s="229">
        <v>1.3246202279078221</v>
      </c>
      <c r="D146" s="229">
        <v>0.98438757792939102</v>
      </c>
      <c r="E146" s="229">
        <v>0.34120976568960038</v>
      </c>
      <c r="F146" s="229">
        <v>0.244971096588012</v>
      </c>
      <c r="G146" s="229">
        <v>0.1872492380830526</v>
      </c>
      <c r="H146" s="229">
        <v>0.17004591620888679</v>
      </c>
      <c r="I146" s="229">
        <v>0.16671740643591371</v>
      </c>
      <c r="J146" s="229">
        <v>0.12876506913506161</v>
      </c>
      <c r="K146" s="229">
        <v>0.22219365705689831</v>
      </c>
      <c r="L146" s="229">
        <v>0.15078919780968739</v>
      </c>
      <c r="M146" s="229">
        <v>0.11613782989811269</v>
      </c>
      <c r="N146" s="229">
        <v>0.1093335007514296</v>
      </c>
      <c r="O146" s="229">
        <v>0.12579262452525641</v>
      </c>
      <c r="P146" s="229">
        <v>0.39098556940010248</v>
      </c>
      <c r="Q146" s="229">
        <v>0.44849989715813349</v>
      </c>
      <c r="R146" s="229">
        <v>0.13800736275253969</v>
      </c>
      <c r="S146" s="229">
        <v>0.19743065133042931</v>
      </c>
      <c r="T146" s="229">
        <v>0.18898345357313451</v>
      </c>
      <c r="U146" s="229">
        <v>0.40105455330040191</v>
      </c>
      <c r="V146" s="229">
        <v>0.45117394428293922</v>
      </c>
      <c r="W146" s="229">
        <v>0.15379925174417819</v>
      </c>
      <c r="X146" s="229">
        <v>0.16389017144625589</v>
      </c>
      <c r="Y146" s="229">
        <v>0.29921648406476947</v>
      </c>
      <c r="DA146" s="73" t="s">
        <v>1256</v>
      </c>
    </row>
    <row r="147" spans="1:105" ht="12" customHeight="1" x14ac:dyDescent="0.25">
      <c r="A147" s="64" t="s">
        <v>31</v>
      </c>
      <c r="B147" s="229">
        <v>1.2427641945592329</v>
      </c>
      <c r="C147" s="229">
        <v>1.7536411589598591</v>
      </c>
      <c r="D147" s="229">
        <v>1.0737378213269131</v>
      </c>
      <c r="E147" s="229">
        <v>0.61359909043480776</v>
      </c>
      <c r="F147" s="229">
        <v>0.45963564688069158</v>
      </c>
      <c r="G147" s="229">
        <v>0.59215618699556682</v>
      </c>
      <c r="H147" s="229">
        <v>0.66280799725458361</v>
      </c>
      <c r="I147" s="229">
        <v>0.32045863072720449</v>
      </c>
      <c r="J147" s="229">
        <v>0.31215167260264343</v>
      </c>
      <c r="K147" s="229">
        <v>0.32634255400604067</v>
      </c>
      <c r="L147" s="229">
        <v>0.39738701489154921</v>
      </c>
      <c r="M147" s="229">
        <v>0.13149227330145741</v>
      </c>
      <c r="N147" s="229">
        <v>8.3388331447138572E-2</v>
      </c>
      <c r="O147" s="229">
        <v>8.1307112710952534E-2</v>
      </c>
      <c r="P147" s="229">
        <v>9.0230950361023271E-2</v>
      </c>
      <c r="Q147" s="229">
        <v>7.8777333275373146E-2</v>
      </c>
      <c r="R147" s="229">
        <v>6.8145846913717389E-2</v>
      </c>
      <c r="S147" s="229">
        <v>7.4189722360327517E-2</v>
      </c>
      <c r="T147" s="229">
        <v>6.3019701872768522E-2</v>
      </c>
      <c r="U147" s="229">
        <v>6.8653321835563663E-2</v>
      </c>
      <c r="V147" s="229">
        <v>6.3248680721128867E-2</v>
      </c>
      <c r="W147" s="229">
        <v>0.25296408001849391</v>
      </c>
      <c r="X147" s="229">
        <v>0.20166049855187451</v>
      </c>
      <c r="Y147" s="229">
        <v>0.17979474239209081</v>
      </c>
      <c r="DA147" s="73" t="s">
        <v>1257</v>
      </c>
    </row>
    <row r="148" spans="1:105" ht="12" customHeight="1" x14ac:dyDescent="0.25">
      <c r="A148" s="64" t="s">
        <v>159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3.7501107280581793E-2</v>
      </c>
      <c r="N148" s="229">
        <v>3.385843010069739E-2</v>
      </c>
      <c r="O148" s="229">
        <v>3.5370206327410433E-2</v>
      </c>
      <c r="P148" s="229">
        <v>6.3184816601351043E-2</v>
      </c>
      <c r="Q148" s="229">
        <v>4.8033037897806143E-2</v>
      </c>
      <c r="R148" s="229">
        <v>5.254872832009292E-2</v>
      </c>
      <c r="S148" s="229">
        <v>3.059158125215708E-2</v>
      </c>
      <c r="T148" s="229">
        <v>3.4242432901336273E-2</v>
      </c>
      <c r="U148" s="229">
        <v>3.8690049299900442E-2</v>
      </c>
      <c r="V148" s="229">
        <v>3.5399105324930888E-2</v>
      </c>
      <c r="W148" s="229">
        <v>3.8420972565775542E-2</v>
      </c>
      <c r="X148" s="229">
        <v>3.8159805061889901E-2</v>
      </c>
      <c r="Y148" s="229">
        <v>3.4164562886246162E-2</v>
      </c>
      <c r="DA148" s="73" t="s">
        <v>1258</v>
      </c>
    </row>
    <row r="149" spans="1:105" ht="12" customHeight="1" x14ac:dyDescent="0.25">
      <c r="A149" s="64" t="s">
        <v>32</v>
      </c>
      <c r="B149" s="229">
        <v>0.78157855234351703</v>
      </c>
      <c r="C149" s="229">
        <v>0.9139840231672921</v>
      </c>
      <c r="D149" s="229">
        <v>0.77813725723234373</v>
      </c>
      <c r="E149" s="229">
        <v>0.82597303059140526</v>
      </c>
      <c r="F149" s="229">
        <v>1.026740032786178</v>
      </c>
      <c r="G149" s="229">
        <v>0.92172534798113603</v>
      </c>
      <c r="H149" s="229">
        <v>1.1776062419985369</v>
      </c>
      <c r="I149" s="229">
        <v>1.018235804645915</v>
      </c>
      <c r="J149" s="229">
        <v>0.4831687233330767</v>
      </c>
      <c r="K149" s="229">
        <v>0.75595444541236467</v>
      </c>
      <c r="L149" s="229">
        <v>0.91262335035129571</v>
      </c>
      <c r="M149" s="229">
        <v>0.66175248937464248</v>
      </c>
      <c r="N149" s="229">
        <v>0.42597892486832978</v>
      </c>
      <c r="O149" s="229">
        <v>0.56039892588605011</v>
      </c>
      <c r="P149" s="229">
        <v>0.43384409774234151</v>
      </c>
      <c r="Q149" s="229">
        <v>0.39342336843305331</v>
      </c>
      <c r="R149" s="229">
        <v>0.1831976913299958</v>
      </c>
      <c r="S149" s="229">
        <v>2.599251906226099E-2</v>
      </c>
      <c r="T149" s="229">
        <v>3.049488111066485E-2</v>
      </c>
      <c r="U149" s="229">
        <v>2.638557153431274E-2</v>
      </c>
      <c r="V149" s="229">
        <v>4.4718203919952043E-2</v>
      </c>
      <c r="W149" s="229">
        <v>2.675420958426571E-2</v>
      </c>
      <c r="X149" s="229">
        <v>4.5682666134521648E-2</v>
      </c>
      <c r="Y149" s="229">
        <v>1.8591254126527079E-2</v>
      </c>
      <c r="DA149" s="73" t="s">
        <v>1259</v>
      </c>
    </row>
    <row r="150" spans="1:105" ht="12" customHeight="1" x14ac:dyDescent="0.25">
      <c r="A150" s="64" t="s">
        <v>33</v>
      </c>
      <c r="B150" s="229">
        <v>9.363782062191961E-3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5.6648724151610388E-3</v>
      </c>
      <c r="N150" s="229">
        <v>4.9522260525059082E-3</v>
      </c>
      <c r="O150" s="229">
        <v>5.3138042089037971E-3</v>
      </c>
      <c r="P150" s="229">
        <v>5.3870409747258001E-3</v>
      </c>
      <c r="Q150" s="229">
        <v>6.5620590945143342E-3</v>
      </c>
      <c r="R150" s="229">
        <v>0</v>
      </c>
      <c r="S150" s="229">
        <v>2.3953942897084999E-2</v>
      </c>
      <c r="T150" s="229">
        <v>1.5635308881179321E-2</v>
      </c>
      <c r="U150" s="229">
        <v>2.2262781148227911E-2</v>
      </c>
      <c r="V150" s="229">
        <v>8.0015591109290681E-3</v>
      </c>
      <c r="W150" s="229">
        <v>0</v>
      </c>
      <c r="X150" s="229">
        <v>0</v>
      </c>
      <c r="Y150" s="229">
        <v>0</v>
      </c>
      <c r="DA150" s="73" t="s">
        <v>1260</v>
      </c>
    </row>
    <row r="151" spans="1:105" ht="12" customHeight="1" x14ac:dyDescent="0.25">
      <c r="A151" s="64" t="s">
        <v>35</v>
      </c>
      <c r="B151" s="229">
        <v>6.3437162626879404</v>
      </c>
      <c r="C151" s="229">
        <v>7.0395116619795592</v>
      </c>
      <c r="D151" s="229">
        <v>6.9522678504273374</v>
      </c>
      <c r="E151" s="229">
        <v>8.8852481318427703</v>
      </c>
      <c r="F151" s="229">
        <v>7.2976084109132113</v>
      </c>
      <c r="G151" s="229">
        <v>6.9114358721006166</v>
      </c>
      <c r="H151" s="229">
        <v>6.0034396994893404</v>
      </c>
      <c r="I151" s="229">
        <v>6.0202668189036368</v>
      </c>
      <c r="J151" s="229">
        <v>5.4088222579750527</v>
      </c>
      <c r="K151" s="229">
        <v>4.689221476805109</v>
      </c>
      <c r="L151" s="229">
        <v>3.236349870373973</v>
      </c>
      <c r="M151" s="229">
        <v>8.1519728680196728</v>
      </c>
      <c r="N151" s="229">
        <v>8.0926921882744214</v>
      </c>
      <c r="O151" s="229">
        <v>7.5816006944733934</v>
      </c>
      <c r="P151" s="229">
        <v>6.8126620681807779</v>
      </c>
      <c r="Q151" s="229">
        <v>6.835674193767769</v>
      </c>
      <c r="R151" s="229">
        <v>6.1498545722728188</v>
      </c>
      <c r="S151" s="229">
        <v>5.5529686543063947</v>
      </c>
      <c r="T151" s="229">
        <v>4.9793885984901216</v>
      </c>
      <c r="U151" s="229">
        <v>5.3863502363457432</v>
      </c>
      <c r="V151" s="229">
        <v>5.4068470348983526</v>
      </c>
      <c r="W151" s="229">
        <v>6.1561688939305972</v>
      </c>
      <c r="X151" s="229">
        <v>4.9925708287829167</v>
      </c>
      <c r="Y151" s="229">
        <v>5.6303965842732779</v>
      </c>
      <c r="DA151" s="73" t="s">
        <v>1261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1262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7.5621108061173184E-2</v>
      </c>
      <c r="H153" s="229">
        <v>2.619281585326538E-2</v>
      </c>
      <c r="I153" s="229">
        <v>0.28349139875853829</v>
      </c>
      <c r="J153" s="229">
        <v>0.22824220478623389</v>
      </c>
      <c r="K153" s="229">
        <v>0.14692352942451081</v>
      </c>
      <c r="L153" s="229">
        <v>0.1818156930019828</v>
      </c>
      <c r="M153" s="229">
        <v>0.1701211668711787</v>
      </c>
      <c r="N153" s="229">
        <v>0.15578902089500279</v>
      </c>
      <c r="O153" s="229">
        <v>0.28602467102315809</v>
      </c>
      <c r="P153" s="229">
        <v>0.28092758159067982</v>
      </c>
      <c r="Q153" s="229">
        <v>0.34356677194075619</v>
      </c>
      <c r="R153" s="229">
        <v>0.41417223989205681</v>
      </c>
      <c r="S153" s="229">
        <v>0.31942697371512202</v>
      </c>
      <c r="T153" s="229">
        <v>0.22240828983676181</v>
      </c>
      <c r="U153" s="229">
        <v>0.3124531995937937</v>
      </c>
      <c r="V153" s="229">
        <v>0.43196763373298858</v>
      </c>
      <c r="W153" s="229">
        <v>0.48619965633035872</v>
      </c>
      <c r="X153" s="229">
        <v>0.86201872240676225</v>
      </c>
      <c r="Y153" s="229">
        <v>0.46095685001893799</v>
      </c>
      <c r="DA153" s="73" t="s">
        <v>1263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1.8966707806743579</v>
      </c>
      <c r="N154" s="229">
        <v>1.970501114697093</v>
      </c>
      <c r="O154" s="229">
        <v>2.1722895059431089</v>
      </c>
      <c r="P154" s="229">
        <v>1.96363499871651</v>
      </c>
      <c r="Q154" s="229">
        <v>2.653563542670363</v>
      </c>
      <c r="R154" s="229">
        <v>2.7800431923289182</v>
      </c>
      <c r="S154" s="229">
        <v>3.1869244454892418</v>
      </c>
      <c r="T154" s="229">
        <v>2.4781020535164662</v>
      </c>
      <c r="U154" s="229">
        <v>3.1669005018417211</v>
      </c>
      <c r="V154" s="229">
        <v>2.9589058479332082</v>
      </c>
      <c r="W154" s="229">
        <v>4.0329049550703857</v>
      </c>
      <c r="X154" s="229">
        <v>4.7204891907245052</v>
      </c>
      <c r="Y154" s="229">
        <v>4.1405419144194449</v>
      </c>
      <c r="DA154" s="73" t="s">
        <v>1264</v>
      </c>
    </row>
    <row r="155" spans="1:105" ht="12" customHeight="1" x14ac:dyDescent="0.25">
      <c r="A155" s="60" t="s">
        <v>1036</v>
      </c>
      <c r="B155" s="262">
        <v>18.114790239290659</v>
      </c>
      <c r="C155" s="262">
        <v>14.81950979211433</v>
      </c>
      <c r="D155" s="262">
        <v>16.952493348317159</v>
      </c>
      <c r="E155" s="262">
        <v>12.29363679725175</v>
      </c>
      <c r="F155" s="262">
        <v>19.103200776885519</v>
      </c>
      <c r="G155" s="262">
        <v>24.227268713135771</v>
      </c>
      <c r="H155" s="262">
        <v>37.443954571861681</v>
      </c>
      <c r="I155" s="262">
        <v>31.35216661866987</v>
      </c>
      <c r="J155" s="262">
        <v>34.017001716083833</v>
      </c>
      <c r="K155" s="262">
        <v>38.674687709406008</v>
      </c>
      <c r="L155" s="262">
        <v>46.096236008956851</v>
      </c>
      <c r="M155" s="262">
        <v>3.837416656041639</v>
      </c>
      <c r="N155" s="262">
        <v>3.7611917476309351</v>
      </c>
      <c r="O155" s="262">
        <v>3.8441517886758332</v>
      </c>
      <c r="P155" s="262">
        <v>5.2661615208157864</v>
      </c>
      <c r="Q155" s="262">
        <v>6.5567398562767778</v>
      </c>
      <c r="R155" s="262">
        <v>5.8106534574694457</v>
      </c>
      <c r="S155" s="262">
        <v>8.0672046770441064</v>
      </c>
      <c r="T155" s="262">
        <v>5.6300157973591531</v>
      </c>
      <c r="U155" s="262">
        <v>6.7552276518228478</v>
      </c>
      <c r="V155" s="262">
        <v>6.7495436445786252</v>
      </c>
      <c r="W155" s="262">
        <v>10.626056042414151</v>
      </c>
      <c r="X155" s="262">
        <v>10.7001507549612</v>
      </c>
      <c r="Y155" s="262">
        <v>10.40562123155102</v>
      </c>
      <c r="DA155" s="72" t="s">
        <v>1265</v>
      </c>
    </row>
    <row r="156" spans="1:105" ht="12" customHeight="1" x14ac:dyDescent="0.25">
      <c r="A156" s="132" t="s">
        <v>1038</v>
      </c>
      <c r="B156" s="316">
        <v>38.56877609399767</v>
      </c>
      <c r="C156" s="316">
        <v>38.756380433217828</v>
      </c>
      <c r="D156" s="316">
        <v>40.309620697700183</v>
      </c>
      <c r="E156" s="316">
        <v>38.898499300691441</v>
      </c>
      <c r="F156" s="316">
        <v>42.428751214265318</v>
      </c>
      <c r="G156" s="316">
        <v>46.301196480312377</v>
      </c>
      <c r="H156" s="316">
        <v>55.30974534612708</v>
      </c>
      <c r="I156" s="316">
        <v>50.091020990004381</v>
      </c>
      <c r="J156" s="316">
        <v>49.70080763426116</v>
      </c>
      <c r="K156" s="316">
        <v>50.407580448688378</v>
      </c>
      <c r="L156" s="316">
        <v>52.175808318055751</v>
      </c>
      <c r="M156" s="316">
        <v>24.91876663469548</v>
      </c>
      <c r="N156" s="316">
        <v>24.492151225754579</v>
      </c>
      <c r="O156" s="316">
        <v>24.358794607688019</v>
      </c>
      <c r="P156" s="316">
        <v>25.37673672761882</v>
      </c>
      <c r="Q156" s="316">
        <v>26.115422462907311</v>
      </c>
      <c r="R156" s="316">
        <v>26.790674637771549</v>
      </c>
      <c r="S156" s="316">
        <v>29.687546295116981</v>
      </c>
      <c r="T156" s="316">
        <v>29.17328729482529</v>
      </c>
      <c r="U156" s="316">
        <v>29.665932903825379</v>
      </c>
      <c r="V156" s="316">
        <v>29.44900873143008</v>
      </c>
      <c r="W156" s="316">
        <v>29.231221924220659</v>
      </c>
      <c r="X156" s="316">
        <v>30.189834769212439</v>
      </c>
      <c r="Y156" s="316">
        <v>30.534804184828971</v>
      </c>
      <c r="DA156" s="139" t="s">
        <v>1266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340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1</v>
      </c>
      <c r="C160" s="232">
        <f t="shared" si="6"/>
        <v>1</v>
      </c>
      <c r="D160" s="232">
        <f t="shared" si="6"/>
        <v>1</v>
      </c>
      <c r="E160" s="232">
        <f t="shared" si="6"/>
        <v>1</v>
      </c>
      <c r="F160" s="232">
        <f t="shared" si="6"/>
        <v>1</v>
      </c>
      <c r="G160" s="232">
        <f t="shared" si="6"/>
        <v>1</v>
      </c>
      <c r="H160" s="232">
        <f t="shared" si="6"/>
        <v>0.99999999999999989</v>
      </c>
      <c r="I160" s="232">
        <f t="shared" si="6"/>
        <v>0.99999999999999989</v>
      </c>
      <c r="J160" s="232">
        <f t="shared" si="6"/>
        <v>1</v>
      </c>
      <c r="K160" s="232">
        <f t="shared" si="6"/>
        <v>0.99999999999999989</v>
      </c>
      <c r="L160" s="232">
        <f t="shared" si="6"/>
        <v>1.0000000000000002</v>
      </c>
      <c r="M160" s="232">
        <f t="shared" si="6"/>
        <v>0.99999999999999989</v>
      </c>
      <c r="N160" s="232">
        <f t="shared" si="6"/>
        <v>0.99999999999999978</v>
      </c>
      <c r="O160" s="232">
        <f t="shared" si="6"/>
        <v>1.0000000000000002</v>
      </c>
      <c r="P160" s="232">
        <f t="shared" si="6"/>
        <v>0.99999999999999989</v>
      </c>
      <c r="Q160" s="232">
        <f t="shared" si="6"/>
        <v>0.99999999999999989</v>
      </c>
      <c r="R160" s="232">
        <f t="shared" si="6"/>
        <v>1</v>
      </c>
      <c r="S160" s="232">
        <f t="shared" si="6"/>
        <v>1</v>
      </c>
      <c r="T160" s="232">
        <f t="shared" si="6"/>
        <v>0.99999999999999989</v>
      </c>
      <c r="U160" s="232">
        <f t="shared" si="6"/>
        <v>1</v>
      </c>
      <c r="V160" s="232">
        <f t="shared" si="6"/>
        <v>1.0000000000000002</v>
      </c>
      <c r="W160" s="232">
        <f t="shared" si="6"/>
        <v>1.0000000000000002</v>
      </c>
      <c r="X160" s="232">
        <f t="shared" si="6"/>
        <v>1</v>
      </c>
      <c r="Y160" s="232">
        <f t="shared" si="6"/>
        <v>0.99999999999999989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3.6575364867567548E-4</v>
      </c>
      <c r="C161" s="266">
        <f t="shared" si="7"/>
        <v>4.7929944000588316E-4</v>
      </c>
      <c r="D161" s="266">
        <f t="shared" si="7"/>
        <v>5.571595153079119E-4</v>
      </c>
      <c r="E161" s="266">
        <f t="shared" si="7"/>
        <v>6.073013594435965E-4</v>
      </c>
      <c r="F161" s="266">
        <f t="shared" si="7"/>
        <v>6.532222100441191E-4</v>
      </c>
      <c r="G161" s="266">
        <f t="shared" si="7"/>
        <v>7.1420956716197715E-4</v>
      </c>
      <c r="H161" s="266">
        <f t="shared" si="7"/>
        <v>7.8132498243816794E-4</v>
      </c>
      <c r="I161" s="266">
        <f t="shared" si="7"/>
        <v>7.035920008050784E-4</v>
      </c>
      <c r="J161" s="266">
        <f t="shared" si="7"/>
        <v>9.110558433196509E-4</v>
      </c>
      <c r="K161" s="266">
        <f t="shared" si="7"/>
        <v>9.5581392873114073E-4</v>
      </c>
      <c r="L161" s="266">
        <f t="shared" si="7"/>
        <v>9.874079424548553E-4</v>
      </c>
      <c r="M161" s="266">
        <f t="shared" si="7"/>
        <v>7.0521538901365411E-4</v>
      </c>
      <c r="N161" s="266">
        <f t="shared" si="7"/>
        <v>6.1354601450023909E-4</v>
      </c>
      <c r="O161" s="266">
        <f t="shared" si="7"/>
        <v>6.4285267728176568E-4</v>
      </c>
      <c r="P161" s="266">
        <f t="shared" si="7"/>
        <v>5.514794680802845E-4</v>
      </c>
      <c r="Q161" s="266">
        <f t="shared" si="7"/>
        <v>5.8368829269512764E-4</v>
      </c>
      <c r="R161" s="266">
        <f t="shared" si="7"/>
        <v>6.433515567138751E-4</v>
      </c>
      <c r="S161" s="266">
        <f t="shared" si="7"/>
        <v>7.9335957738532856E-4</v>
      </c>
      <c r="T161" s="266">
        <f t="shared" si="7"/>
        <v>8.9481937195890556E-4</v>
      </c>
      <c r="U161" s="266">
        <f t="shared" si="7"/>
        <v>8.7440570442334558E-4</v>
      </c>
      <c r="V161" s="266">
        <f t="shared" si="7"/>
        <v>5.750795081211588E-4</v>
      </c>
      <c r="W161" s="266">
        <f t="shared" si="7"/>
        <v>8.8929872925702928E-4</v>
      </c>
      <c r="X161" s="266">
        <f t="shared" si="7"/>
        <v>1.0254983868187497E-3</v>
      </c>
      <c r="Y161" s="266">
        <f t="shared" si="7"/>
        <v>9.972948864357279E-4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7.6470287785533695E-4</v>
      </c>
      <c r="C162" s="267">
        <f t="shared" si="8"/>
        <v>1.002099808037611E-3</v>
      </c>
      <c r="D162" s="267">
        <f t="shared" si="8"/>
        <v>1.1648864921050904E-3</v>
      </c>
      <c r="E162" s="267">
        <f t="shared" si="8"/>
        <v>1.2807688513834542E-3</v>
      </c>
      <c r="F162" s="267">
        <f t="shared" si="8"/>
        <v>1.3776136783604054E-3</v>
      </c>
      <c r="G162" s="267">
        <f t="shared" si="8"/>
        <v>1.5062330303676453E-3</v>
      </c>
      <c r="H162" s="267">
        <f t="shared" si="8"/>
        <v>1.6477761571806102E-3</v>
      </c>
      <c r="I162" s="267">
        <f t="shared" si="8"/>
        <v>1.4980375070790784E-3</v>
      </c>
      <c r="J162" s="267">
        <f t="shared" si="8"/>
        <v>1.9594371331096553E-3</v>
      </c>
      <c r="K162" s="267">
        <f t="shared" si="8"/>
        <v>2.0556997883631545E-3</v>
      </c>
      <c r="L162" s="267">
        <f t="shared" si="8"/>
        <v>2.1236500508285718E-3</v>
      </c>
      <c r="M162" s="267">
        <f t="shared" si="8"/>
        <v>1.5369657033932884E-3</v>
      </c>
      <c r="N162" s="267">
        <f t="shared" si="8"/>
        <v>1.353024177947566E-3</v>
      </c>
      <c r="O162" s="267">
        <f t="shared" si="8"/>
        <v>1.4325946548368691E-3</v>
      </c>
      <c r="P162" s="267">
        <f t="shared" si="8"/>
        <v>1.2405060882075887E-3</v>
      </c>
      <c r="Q162" s="267">
        <f t="shared" si="8"/>
        <v>1.323946130168814E-3</v>
      </c>
      <c r="R162" s="267">
        <f t="shared" si="8"/>
        <v>1.4701779114388053E-3</v>
      </c>
      <c r="S162" s="267">
        <f t="shared" si="8"/>
        <v>1.8250726853243071E-3</v>
      </c>
      <c r="T162" s="267">
        <f t="shared" si="8"/>
        <v>2.0662756951733679E-3</v>
      </c>
      <c r="U162" s="267">
        <f t="shared" si="8"/>
        <v>2.0191373939699225E-3</v>
      </c>
      <c r="V162" s="267">
        <f t="shared" si="8"/>
        <v>1.3279471228049998E-3</v>
      </c>
      <c r="W162" s="267">
        <f t="shared" si="8"/>
        <v>2.0649578154056875E-3</v>
      </c>
      <c r="X162" s="267">
        <f t="shared" si="8"/>
        <v>2.3930769990799733E-3</v>
      </c>
      <c r="Y162" s="267">
        <f t="shared" si="8"/>
        <v>2.3376447735640104E-3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4.4491013011023709E-3</v>
      </c>
      <c r="C163" s="267">
        <f t="shared" si="9"/>
        <v>5.8302952543850661E-3</v>
      </c>
      <c r="D163" s="267">
        <f t="shared" si="9"/>
        <v>6.7774009458373878E-3</v>
      </c>
      <c r="E163" s="267">
        <f t="shared" si="9"/>
        <v>7.3873364715430065E-3</v>
      </c>
      <c r="F163" s="267">
        <f t="shared" si="9"/>
        <v>7.9459269788264408E-3</v>
      </c>
      <c r="G163" s="267">
        <f t="shared" si="9"/>
        <v>8.6877895163194347E-3</v>
      </c>
      <c r="H163" s="267">
        <f t="shared" si="9"/>
        <v>9.5041949917275721E-3</v>
      </c>
      <c r="I163" s="267">
        <f t="shared" si="9"/>
        <v>8.5586352933497908E-3</v>
      </c>
      <c r="J163" s="267">
        <f t="shared" si="9"/>
        <v>1.1082267402025642E-2</v>
      </c>
      <c r="K163" s="267">
        <f t="shared" si="9"/>
        <v>1.1626713798555474E-2</v>
      </c>
      <c r="L163" s="267">
        <f t="shared" si="9"/>
        <v>1.2011029766623556E-2</v>
      </c>
      <c r="M163" s="267">
        <f t="shared" si="9"/>
        <v>8.5783825156047731E-3</v>
      </c>
      <c r="N163" s="267">
        <f t="shared" si="9"/>
        <v>7.463297717693362E-3</v>
      </c>
      <c r="O163" s="267">
        <f t="shared" si="9"/>
        <v>7.8197898866283009E-3</v>
      </c>
      <c r="P163" s="267">
        <f t="shared" si="9"/>
        <v>6.7083077034261014E-3</v>
      </c>
      <c r="Q163" s="267">
        <f t="shared" si="9"/>
        <v>7.1001023554268143E-3</v>
      </c>
      <c r="R163" s="267">
        <f t="shared" si="9"/>
        <v>7.825858356863738E-3</v>
      </c>
      <c r="S163" s="267">
        <f t="shared" si="9"/>
        <v>9.6505862368498584E-3</v>
      </c>
      <c r="T163" s="267">
        <f t="shared" si="9"/>
        <v>1.0884763683011594E-2</v>
      </c>
      <c r="U163" s="267">
        <f t="shared" si="9"/>
        <v>1.0636447705518045E-2</v>
      </c>
      <c r="V163" s="267">
        <f t="shared" si="9"/>
        <v>6.9953833600384227E-3</v>
      </c>
      <c r="W163" s="267">
        <f t="shared" si="9"/>
        <v>1.0817609469467124E-2</v>
      </c>
      <c r="X163" s="267">
        <f t="shared" si="9"/>
        <v>1.2474369629923843E-2</v>
      </c>
      <c r="Y163" s="267">
        <f t="shared" si="9"/>
        <v>1.2131296551352833E-2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5.2831068563434815E-3</v>
      </c>
      <c r="C164" s="267">
        <f t="shared" si="10"/>
        <v>6.9232122957768255E-3</v>
      </c>
      <c r="D164" s="267">
        <f t="shared" si="10"/>
        <v>8.0478575294005046E-3</v>
      </c>
      <c r="E164" s="267">
        <f t="shared" si="10"/>
        <v>8.8484546038482929E-3</v>
      </c>
      <c r="F164" s="267">
        <f t="shared" si="10"/>
        <v>9.5175269772101688E-3</v>
      </c>
      <c r="G164" s="267">
        <f t="shared" si="10"/>
        <v>1.0406120181349322E-2</v>
      </c>
      <c r="H164" s="267">
        <f t="shared" si="10"/>
        <v>1.1383999937511734E-2</v>
      </c>
      <c r="I164" s="267">
        <f t="shared" si="10"/>
        <v>1.0349499725835171E-2</v>
      </c>
      <c r="J164" s="267">
        <f t="shared" si="10"/>
        <v>1.3537173786423171E-2</v>
      </c>
      <c r="K164" s="267">
        <f t="shared" si="10"/>
        <v>1.4202224106890005E-2</v>
      </c>
      <c r="L164" s="267">
        <f t="shared" si="10"/>
        <v>1.4671672448091736E-2</v>
      </c>
      <c r="M164" s="267">
        <f t="shared" si="10"/>
        <v>1.0624033920120486E-2</v>
      </c>
      <c r="N164" s="267">
        <f t="shared" si="10"/>
        <v>9.361775982974916E-3</v>
      </c>
      <c r="O164" s="267">
        <f t="shared" si="10"/>
        <v>9.9209182237078933E-3</v>
      </c>
      <c r="P164" s="267">
        <f t="shared" si="10"/>
        <v>8.5972350947179435E-3</v>
      </c>
      <c r="Q164" s="267">
        <f t="shared" si="10"/>
        <v>9.1816980118058222E-3</v>
      </c>
      <c r="R164" s="267">
        <f t="shared" si="10"/>
        <v>1.020191738963331E-2</v>
      </c>
      <c r="S164" s="267">
        <f t="shared" si="10"/>
        <v>1.2656675013329437E-2</v>
      </c>
      <c r="T164" s="267">
        <f t="shared" si="10"/>
        <v>1.4275289930753233E-2</v>
      </c>
      <c r="U164" s="267">
        <f t="shared" si="10"/>
        <v>1.3949625297474035E-2</v>
      </c>
      <c r="V164" s="267">
        <f t="shared" si="10"/>
        <v>9.1743953795867528E-3</v>
      </c>
      <c r="W164" s="267">
        <f t="shared" si="10"/>
        <v>1.4280321477852312E-2</v>
      </c>
      <c r="X164" s="267">
        <f t="shared" si="10"/>
        <v>1.6564036570498462E-2</v>
      </c>
      <c r="Y164" s="267">
        <f t="shared" si="10"/>
        <v>1.6193060856913095E-2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1.8030883075449875E-3</v>
      </c>
      <c r="C165" s="268">
        <f t="shared" si="11"/>
        <v>2.6070511588743329E-3</v>
      </c>
      <c r="D165" s="268">
        <f t="shared" si="11"/>
        <v>2.918004254118956E-3</v>
      </c>
      <c r="E165" s="268">
        <f t="shared" si="11"/>
        <v>3.5360165895962858E-3</v>
      </c>
      <c r="F165" s="268">
        <f t="shared" si="11"/>
        <v>3.2961750972192276E-3</v>
      </c>
      <c r="G165" s="268">
        <f t="shared" si="11"/>
        <v>3.4066359198314856E-3</v>
      </c>
      <c r="H165" s="268">
        <f t="shared" si="11"/>
        <v>3.5370451964047683E-3</v>
      </c>
      <c r="I165" s="268">
        <f t="shared" si="11"/>
        <v>3.2616189772333147E-3</v>
      </c>
      <c r="J165" s="268">
        <f t="shared" si="11"/>
        <v>4.121973594050656E-3</v>
      </c>
      <c r="K165" s="268">
        <f t="shared" si="11"/>
        <v>4.2874146104668696E-3</v>
      </c>
      <c r="L165" s="268">
        <f t="shared" si="11"/>
        <v>4.5632203263373805E-3</v>
      </c>
      <c r="M165" s="268">
        <f t="shared" si="11"/>
        <v>6.2020465545163644E-3</v>
      </c>
      <c r="N165" s="268">
        <f t="shared" si="11"/>
        <v>5.4430092222119419E-3</v>
      </c>
      <c r="O165" s="268">
        <f t="shared" si="11"/>
        <v>6.0684850828761636E-3</v>
      </c>
      <c r="P165" s="268">
        <f t="shared" si="11"/>
        <v>4.5978933585712305E-3</v>
      </c>
      <c r="Q165" s="268">
        <f t="shared" si="11"/>
        <v>4.6684033977318108E-3</v>
      </c>
      <c r="R165" s="268">
        <f t="shared" si="11"/>
        <v>5.1705618344102585E-3</v>
      </c>
      <c r="S165" s="268">
        <f t="shared" si="11"/>
        <v>5.65138167180984E-3</v>
      </c>
      <c r="T165" s="268">
        <f t="shared" si="11"/>
        <v>6.786773272229589E-3</v>
      </c>
      <c r="U165" s="268">
        <f t="shared" si="11"/>
        <v>6.5333332988412743E-3</v>
      </c>
      <c r="V165" s="268">
        <f t="shared" si="11"/>
        <v>4.2895685587456206E-3</v>
      </c>
      <c r="W165" s="268">
        <f t="shared" si="11"/>
        <v>6.1770226665973987E-3</v>
      </c>
      <c r="X165" s="268">
        <f t="shared" si="11"/>
        <v>7.0724425820778026E-3</v>
      </c>
      <c r="Y165" s="268">
        <f t="shared" si="11"/>
        <v>6.8471944821079768E-3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0.92959003770852444</v>
      </c>
      <c r="C166" s="317">
        <f t="shared" si="12"/>
        <v>0.90632877871769324</v>
      </c>
      <c r="D166" s="317">
        <f t="shared" si="12"/>
        <v>0.89680409672817318</v>
      </c>
      <c r="E166" s="317">
        <f t="shared" si="12"/>
        <v>0.88155455167426489</v>
      </c>
      <c r="F166" s="317">
        <f t="shared" si="12"/>
        <v>0.89066691292344935</v>
      </c>
      <c r="G166" s="317">
        <f t="shared" si="12"/>
        <v>0.89149865252455074</v>
      </c>
      <c r="H166" s="317">
        <f t="shared" si="12"/>
        <v>0.89795420538942328</v>
      </c>
      <c r="I166" s="317">
        <f t="shared" si="12"/>
        <v>0.90133103308218354</v>
      </c>
      <c r="J166" s="317">
        <f t="shared" si="12"/>
        <v>0.88626831845135889</v>
      </c>
      <c r="K166" s="317">
        <f t="shared" si="12"/>
        <v>0.88885825299913046</v>
      </c>
      <c r="L166" s="317">
        <f t="shared" si="12"/>
        <v>0.89087461201946239</v>
      </c>
      <c r="M166" s="317">
        <f t="shared" si="12"/>
        <v>0.81496067076003897</v>
      </c>
      <c r="N166" s="317">
        <f t="shared" si="12"/>
        <v>0.83691003425809929</v>
      </c>
      <c r="O166" s="317">
        <f t="shared" si="12"/>
        <v>0.82291122580285259</v>
      </c>
      <c r="P166" s="317">
        <f t="shared" si="12"/>
        <v>0.85947863750128317</v>
      </c>
      <c r="Q166" s="317">
        <f t="shared" si="12"/>
        <v>0.8539240886463908</v>
      </c>
      <c r="R166" s="317">
        <f t="shared" si="12"/>
        <v>0.83937843634729581</v>
      </c>
      <c r="S166" s="317">
        <f t="shared" si="12"/>
        <v>0.82347166418521389</v>
      </c>
      <c r="T166" s="317">
        <f t="shared" si="12"/>
        <v>0.79191512295169497</v>
      </c>
      <c r="U166" s="317">
        <f t="shared" si="12"/>
        <v>0.79729176855228523</v>
      </c>
      <c r="V166" s="317">
        <f t="shared" si="12"/>
        <v>0.85716007974575781</v>
      </c>
      <c r="W166" s="317">
        <f t="shared" si="12"/>
        <v>0.80689160086813505</v>
      </c>
      <c r="X166" s="317">
        <f t="shared" si="12"/>
        <v>0.7755644826302589</v>
      </c>
      <c r="Y166" s="317">
        <f t="shared" si="12"/>
        <v>0.78724934735884833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2.4039490589493877E-2</v>
      </c>
      <c r="C167" s="269">
        <f t="shared" si="13"/>
        <v>3.7582843340499619E-2</v>
      </c>
      <c r="D167" s="269">
        <f t="shared" si="13"/>
        <v>4.0507014371846069E-2</v>
      </c>
      <c r="E167" s="269">
        <f t="shared" si="13"/>
        <v>5.0298384031530037E-2</v>
      </c>
      <c r="F167" s="269">
        <f t="shared" si="13"/>
        <v>4.3240664076869169E-2</v>
      </c>
      <c r="G167" s="269">
        <f t="shared" si="13"/>
        <v>4.1890878298056607E-2</v>
      </c>
      <c r="H167" s="269">
        <f t="shared" si="13"/>
        <v>3.6786647878331857E-2</v>
      </c>
      <c r="I167" s="269">
        <f t="shared" si="13"/>
        <v>3.6244562317740585E-2</v>
      </c>
      <c r="J167" s="269">
        <f t="shared" si="13"/>
        <v>4.0879296854313872E-2</v>
      </c>
      <c r="K167" s="269">
        <f t="shared" si="13"/>
        <v>3.6877574455629281E-2</v>
      </c>
      <c r="L167" s="269">
        <f t="shared" si="13"/>
        <v>3.1580732986613479E-2</v>
      </c>
      <c r="M167" s="269">
        <f t="shared" si="13"/>
        <v>9.5312690792172361E-2</v>
      </c>
      <c r="N167" s="269">
        <f t="shared" si="13"/>
        <v>8.3334283813063528E-2</v>
      </c>
      <c r="O167" s="269">
        <f t="shared" si="13"/>
        <v>9.1345937204050917E-2</v>
      </c>
      <c r="P167" s="269">
        <f t="shared" si="13"/>
        <v>7.0068418098694726E-2</v>
      </c>
      <c r="Q167" s="269">
        <f t="shared" si="13"/>
        <v>7.2049823545877065E-2</v>
      </c>
      <c r="R167" s="269">
        <f t="shared" si="13"/>
        <v>8.0661296564193477E-2</v>
      </c>
      <c r="S167" s="269">
        <f t="shared" si="13"/>
        <v>8.8978974209334163E-2</v>
      </c>
      <c r="T167" s="269">
        <f t="shared" si="13"/>
        <v>0.10686134512260066</v>
      </c>
      <c r="U167" s="269">
        <f t="shared" si="13"/>
        <v>0.1049519817345983</v>
      </c>
      <c r="V167" s="269">
        <f t="shared" si="13"/>
        <v>6.9279967661117325E-2</v>
      </c>
      <c r="W167" s="269">
        <f t="shared" si="13"/>
        <v>9.6874504189117777E-2</v>
      </c>
      <c r="X167" s="269">
        <f t="shared" si="13"/>
        <v>0.11579757619145821</v>
      </c>
      <c r="Y167" s="269">
        <f t="shared" si="13"/>
        <v>0.10889670809634865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9.0596679736599135E-3</v>
      </c>
      <c r="C168" s="269">
        <f t="shared" si="14"/>
        <v>1.3962284794483255E-2</v>
      </c>
      <c r="D168" s="269">
        <f t="shared" si="14"/>
        <v>1.5162736998781349E-2</v>
      </c>
      <c r="E168" s="269">
        <f t="shared" si="14"/>
        <v>1.897476347069477E-2</v>
      </c>
      <c r="F168" s="269">
        <f t="shared" si="14"/>
        <v>1.647336711949627E-2</v>
      </c>
      <c r="G168" s="269">
        <f t="shared" si="14"/>
        <v>1.6109199542287626E-2</v>
      </c>
      <c r="H168" s="269">
        <f t="shared" si="14"/>
        <v>1.4602323725309346E-2</v>
      </c>
      <c r="I168" s="269">
        <f t="shared" si="14"/>
        <v>1.4162607595736613E-2</v>
      </c>
      <c r="J168" s="269">
        <f t="shared" si="14"/>
        <v>1.6431287957439127E-2</v>
      </c>
      <c r="K168" s="269">
        <f t="shared" si="14"/>
        <v>1.5557023464380775E-2</v>
      </c>
      <c r="L168" s="269">
        <f t="shared" si="14"/>
        <v>1.4649777893306813E-2</v>
      </c>
      <c r="M168" s="269">
        <f t="shared" si="14"/>
        <v>3.4511286246128099E-2</v>
      </c>
      <c r="N168" s="269">
        <f t="shared" si="14"/>
        <v>3.0269246059061412E-2</v>
      </c>
      <c r="O168" s="269">
        <f t="shared" si="14"/>
        <v>3.3776048701035927E-2</v>
      </c>
      <c r="P168" s="269">
        <f t="shared" si="14"/>
        <v>2.5587300972961149E-2</v>
      </c>
      <c r="Q168" s="269">
        <f t="shared" si="14"/>
        <v>2.6017355179248802E-2</v>
      </c>
      <c r="R168" s="269">
        <f t="shared" si="14"/>
        <v>2.8835704357030048E-2</v>
      </c>
      <c r="S168" s="269">
        <f t="shared" si="14"/>
        <v>3.1195889804322023E-2</v>
      </c>
      <c r="T168" s="269">
        <f t="shared" si="14"/>
        <v>3.7695507422650633E-2</v>
      </c>
      <c r="U168" s="269">
        <f t="shared" si="14"/>
        <v>3.6315373114257844E-2</v>
      </c>
      <c r="V168" s="269">
        <f t="shared" si="14"/>
        <v>2.3957763377454054E-2</v>
      </c>
      <c r="W168" s="269">
        <f t="shared" si="14"/>
        <v>3.3996642102604051E-2</v>
      </c>
      <c r="X168" s="269">
        <f t="shared" si="14"/>
        <v>3.9042190996619458E-2</v>
      </c>
      <c r="Y168" s="269">
        <f t="shared" si="14"/>
        <v>3.7573296073076932E-2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8.5518218713726158E-3</v>
      </c>
      <c r="C169" s="318">
        <f t="shared" si="15"/>
        <v>1.3493354991006516E-2</v>
      </c>
      <c r="D169" s="318">
        <f t="shared" si="15"/>
        <v>1.4547541584275642E-2</v>
      </c>
      <c r="E169" s="318">
        <f t="shared" si="15"/>
        <v>1.848281079615843E-2</v>
      </c>
      <c r="F169" s="318">
        <f t="shared" si="15"/>
        <v>1.5652973667141887E-2</v>
      </c>
      <c r="G169" s="318">
        <f t="shared" si="15"/>
        <v>1.4976154198053144E-2</v>
      </c>
      <c r="H169" s="318">
        <f t="shared" si="15"/>
        <v>1.2700664445668107E-2</v>
      </c>
      <c r="I169" s="318">
        <f t="shared" si="15"/>
        <v>1.2653695392606209E-2</v>
      </c>
      <c r="J169" s="318">
        <f t="shared" si="15"/>
        <v>1.3885160418840012E-2</v>
      </c>
      <c r="K169" s="318">
        <f t="shared" si="15"/>
        <v>1.1852607192816061E-2</v>
      </c>
      <c r="L169" s="318">
        <f t="shared" si="15"/>
        <v>9.2894079568618618E-3</v>
      </c>
      <c r="M169" s="318">
        <f t="shared" si="15"/>
        <v>3.4247659035773481E-2</v>
      </c>
      <c r="N169" s="318">
        <f t="shared" si="15"/>
        <v>3.0031595313140577E-2</v>
      </c>
      <c r="O169" s="318">
        <f t="shared" si="15"/>
        <v>3.3537046227900796E-2</v>
      </c>
      <c r="P169" s="318">
        <f t="shared" si="15"/>
        <v>2.5318403932831152E-2</v>
      </c>
      <c r="Q169" s="318">
        <f t="shared" si="15"/>
        <v>2.5682082746387867E-2</v>
      </c>
      <c r="R169" s="318">
        <f t="shared" si="15"/>
        <v>2.8463221353580349E-2</v>
      </c>
      <c r="S169" s="318">
        <f t="shared" si="15"/>
        <v>3.0581710822603907E-2</v>
      </c>
      <c r="T169" s="318">
        <f t="shared" si="15"/>
        <v>3.7100611813293737E-2</v>
      </c>
      <c r="U169" s="318">
        <f t="shared" si="15"/>
        <v>3.5701452856656442E-2</v>
      </c>
      <c r="V169" s="318">
        <f t="shared" si="15"/>
        <v>2.3531810994716688E-2</v>
      </c>
      <c r="W169" s="318">
        <f t="shared" si="15"/>
        <v>3.3207325448880901E-2</v>
      </c>
      <c r="X169" s="318">
        <f t="shared" si="15"/>
        <v>3.8075428033980604E-2</v>
      </c>
      <c r="Y169" s="318">
        <f t="shared" si="15"/>
        <v>3.6660564346436234E-2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5.078461022872923E-4</v>
      </c>
      <c r="C170" s="318">
        <f t="shared" si="16"/>
        <v>4.6892980347674757E-4</v>
      </c>
      <c r="D170" s="318">
        <f t="shared" si="16"/>
        <v>6.1519541450570289E-4</v>
      </c>
      <c r="E170" s="318">
        <f t="shared" si="16"/>
        <v>4.9195267453634251E-4</v>
      </c>
      <c r="F170" s="318">
        <f t="shared" si="16"/>
        <v>8.2039345235438549E-4</v>
      </c>
      <c r="G170" s="318">
        <f t="shared" si="16"/>
        <v>1.1330453442344891E-3</v>
      </c>
      <c r="H170" s="318">
        <f t="shared" si="16"/>
        <v>1.9016592796412481E-3</v>
      </c>
      <c r="I170" s="318">
        <f t="shared" si="16"/>
        <v>1.5089122031303997E-3</v>
      </c>
      <c r="J170" s="318">
        <f t="shared" si="16"/>
        <v>2.546127538599112E-3</v>
      </c>
      <c r="K170" s="318">
        <f t="shared" si="16"/>
        <v>3.7044162715647133E-3</v>
      </c>
      <c r="L170" s="318">
        <f t="shared" si="16"/>
        <v>5.3603699364449444E-3</v>
      </c>
      <c r="M170" s="318">
        <f t="shared" si="16"/>
        <v>2.6362721035461215E-4</v>
      </c>
      <c r="N170" s="318">
        <f t="shared" si="16"/>
        <v>2.3765074592084181E-4</v>
      </c>
      <c r="O170" s="318">
        <f t="shared" si="16"/>
        <v>2.3900247313512861E-4</v>
      </c>
      <c r="P170" s="318">
        <f t="shared" si="16"/>
        <v>2.688970401299936E-4</v>
      </c>
      <c r="Q170" s="318">
        <f t="shared" si="16"/>
        <v>3.3527243286094111E-4</v>
      </c>
      <c r="R170" s="318">
        <f t="shared" si="16"/>
        <v>3.7248300344970223E-4</v>
      </c>
      <c r="S170" s="318">
        <f t="shared" si="16"/>
        <v>6.1417898171812189E-4</v>
      </c>
      <c r="T170" s="318">
        <f t="shared" si="16"/>
        <v>5.9489560935689525E-4</v>
      </c>
      <c r="U170" s="318">
        <f t="shared" si="16"/>
        <v>6.1392025760140679E-4</v>
      </c>
      <c r="V170" s="318">
        <f t="shared" si="16"/>
        <v>4.259523827373634E-4</v>
      </c>
      <c r="W170" s="318">
        <f t="shared" si="16"/>
        <v>7.8931665372314569E-4</v>
      </c>
      <c r="X170" s="318">
        <f t="shared" si="16"/>
        <v>9.667629626388583E-4</v>
      </c>
      <c r="Y170" s="318">
        <f t="shared" si="16"/>
        <v>9.127317266406879E-4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2.1562508210554018E-3</v>
      </c>
      <c r="C171" s="269">
        <f t="shared" si="17"/>
        <v>3.1076931534531208E-3</v>
      </c>
      <c r="D171" s="269">
        <f t="shared" si="17"/>
        <v>3.4770226812985577E-3</v>
      </c>
      <c r="E171" s="269">
        <f t="shared" si="17"/>
        <v>4.1457307588505911E-3</v>
      </c>
      <c r="F171" s="269">
        <f t="shared" si="17"/>
        <v>3.910102314742603E-3</v>
      </c>
      <c r="G171" s="269">
        <f t="shared" si="17"/>
        <v>4.0569703784148307E-3</v>
      </c>
      <c r="H171" s="269">
        <f t="shared" si="17"/>
        <v>4.2233279996810062E-3</v>
      </c>
      <c r="I171" s="269">
        <f t="shared" si="17"/>
        <v>3.8964058551717072E-3</v>
      </c>
      <c r="J171" s="269">
        <f t="shared" si="17"/>
        <v>4.9021343557735849E-3</v>
      </c>
      <c r="K171" s="269">
        <f t="shared" si="17"/>
        <v>5.0752645379881943E-3</v>
      </c>
      <c r="L171" s="269">
        <f t="shared" si="17"/>
        <v>5.3452297505769972E-3</v>
      </c>
      <c r="M171" s="269">
        <f t="shared" si="17"/>
        <v>7.1785483394374502E-3</v>
      </c>
      <c r="N171" s="269">
        <f t="shared" si="17"/>
        <v>6.2940772909802134E-3</v>
      </c>
      <c r="O171" s="269">
        <f t="shared" si="17"/>
        <v>6.9825694309665898E-3</v>
      </c>
      <c r="P171" s="269">
        <f t="shared" si="17"/>
        <v>5.3416793929437515E-3</v>
      </c>
      <c r="Q171" s="269">
        <f t="shared" si="17"/>
        <v>5.4634337516471084E-3</v>
      </c>
      <c r="R171" s="269">
        <f t="shared" si="17"/>
        <v>6.063934003935483E-3</v>
      </c>
      <c r="S171" s="269">
        <f t="shared" si="17"/>
        <v>6.7154143889974569E-3</v>
      </c>
      <c r="T171" s="269">
        <f t="shared" si="17"/>
        <v>8.0144908473365195E-3</v>
      </c>
      <c r="U171" s="269">
        <f t="shared" si="17"/>
        <v>7.7677034431772552E-3</v>
      </c>
      <c r="V171" s="269">
        <f t="shared" si="17"/>
        <v>5.1107568550419931E-3</v>
      </c>
      <c r="W171" s="269">
        <f t="shared" si="17"/>
        <v>7.3684959403651972E-3</v>
      </c>
      <c r="X171" s="269">
        <f t="shared" si="17"/>
        <v>8.5548378678173102E-3</v>
      </c>
      <c r="Y171" s="269">
        <f t="shared" si="17"/>
        <v>8.2070423864595288E-3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8.4150611987612346E-4</v>
      </c>
      <c r="C172" s="318">
        <f t="shared" si="18"/>
        <v>1.4676312936983133E-3</v>
      </c>
      <c r="D172" s="318">
        <f t="shared" si="18"/>
        <v>1.5302086535478564E-3</v>
      </c>
      <c r="E172" s="318">
        <f t="shared" si="18"/>
        <v>2.2024460042822155E-3</v>
      </c>
      <c r="F172" s="318">
        <f t="shared" si="18"/>
        <v>1.6052696474156188E-3</v>
      </c>
      <c r="G172" s="318">
        <f t="shared" si="18"/>
        <v>1.3879309874341272E-3</v>
      </c>
      <c r="H172" s="318">
        <f t="shared" si="18"/>
        <v>8.9323361515859984E-4</v>
      </c>
      <c r="I172" s="318">
        <f t="shared" si="18"/>
        <v>9.9146881582969624E-4</v>
      </c>
      <c r="J172" s="318">
        <f t="shared" si="18"/>
        <v>9.6517390893327147E-4</v>
      </c>
      <c r="K172" s="318">
        <f t="shared" si="18"/>
        <v>6.6792963413112125E-4</v>
      </c>
      <c r="L172" s="318">
        <f t="shared" si="18"/>
        <v>3.4681007654115988E-4</v>
      </c>
      <c r="M172" s="318">
        <f t="shared" si="18"/>
        <v>4.7472717290273766E-3</v>
      </c>
      <c r="N172" s="318">
        <f t="shared" si="18"/>
        <v>4.1654475162494556E-3</v>
      </c>
      <c r="O172" s="318">
        <f t="shared" si="18"/>
        <v>4.6569732040610623E-3</v>
      </c>
      <c r="P172" s="318">
        <f t="shared" si="18"/>
        <v>3.3967439568024487E-3</v>
      </c>
      <c r="Q172" s="318">
        <f t="shared" si="18"/>
        <v>3.3674148235104066E-3</v>
      </c>
      <c r="R172" s="318">
        <f t="shared" si="18"/>
        <v>3.7453851823212279E-3</v>
      </c>
      <c r="S172" s="318">
        <f t="shared" si="18"/>
        <v>3.8262041802038138E-3</v>
      </c>
      <c r="T172" s="318">
        <f t="shared" si="18"/>
        <v>4.7838465592402275E-3</v>
      </c>
      <c r="U172" s="318">
        <f t="shared" si="18"/>
        <v>4.5629608627434847E-3</v>
      </c>
      <c r="V172" s="318">
        <f t="shared" si="18"/>
        <v>2.9832442631922622E-3</v>
      </c>
      <c r="W172" s="318">
        <f t="shared" si="18"/>
        <v>4.0459564252187056E-3</v>
      </c>
      <c r="X172" s="318">
        <f t="shared" si="18"/>
        <v>4.5511065017845055E-3</v>
      </c>
      <c r="Y172" s="318">
        <f t="shared" si="18"/>
        <v>4.4510272689849972E-3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4.7813868333712806E-4</v>
      </c>
      <c r="C173" s="318">
        <f t="shared" si="19"/>
        <v>7.4751214731419847E-4</v>
      </c>
      <c r="D173" s="318">
        <f t="shared" si="19"/>
        <v>8.0567308386048347E-4</v>
      </c>
      <c r="E173" s="318">
        <f t="shared" si="19"/>
        <v>1.0004206630456446E-3</v>
      </c>
      <c r="F173" s="318">
        <f t="shared" si="19"/>
        <v>8.6004460499562382E-4</v>
      </c>
      <c r="G173" s="318">
        <f t="shared" si="19"/>
        <v>8.3319774679511504E-4</v>
      </c>
      <c r="H173" s="318">
        <f t="shared" si="19"/>
        <v>7.3167604427604757E-4</v>
      </c>
      <c r="I173" s="318">
        <f t="shared" si="19"/>
        <v>7.2089411546469198E-4</v>
      </c>
      <c r="J173" s="318">
        <f t="shared" si="19"/>
        <v>8.1307767737023265E-4</v>
      </c>
      <c r="K173" s="318">
        <f t="shared" si="19"/>
        <v>7.3348454823695677E-4</v>
      </c>
      <c r="L173" s="318">
        <f t="shared" si="19"/>
        <v>6.2813186630668511E-4</v>
      </c>
      <c r="M173" s="318">
        <f t="shared" si="19"/>
        <v>1.8957425204594407E-3</v>
      </c>
      <c r="N173" s="318">
        <f t="shared" si="19"/>
        <v>1.6574953862223108E-3</v>
      </c>
      <c r="O173" s="318">
        <f t="shared" si="19"/>
        <v>1.8168449110992774E-3</v>
      </c>
      <c r="P173" s="318">
        <f t="shared" si="19"/>
        <v>1.3936410610908309E-3</v>
      </c>
      <c r="Q173" s="318">
        <f t="shared" si="19"/>
        <v>1.4330506562378604E-3</v>
      </c>
      <c r="R173" s="318">
        <f t="shared" si="19"/>
        <v>1.6043304242197372E-3</v>
      </c>
      <c r="S173" s="318">
        <f t="shared" si="19"/>
        <v>1.7697666851448465E-3</v>
      </c>
      <c r="T173" s="318">
        <f t="shared" si="19"/>
        <v>2.1254419958002314E-3</v>
      </c>
      <c r="U173" s="318">
        <f t="shared" si="19"/>
        <v>2.0874652968783936E-3</v>
      </c>
      <c r="V173" s="318">
        <f t="shared" si="19"/>
        <v>1.3779590044059613E-3</v>
      </c>
      <c r="W173" s="318">
        <f t="shared" si="19"/>
        <v>1.9268065481456232E-3</v>
      </c>
      <c r="X173" s="318">
        <f t="shared" si="19"/>
        <v>2.3031811097533042E-3</v>
      </c>
      <c r="Y173" s="318">
        <f t="shared" si="19"/>
        <v>2.1659247909226152E-3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8.3660601784215E-4</v>
      </c>
      <c r="C174" s="318">
        <f t="shared" si="20"/>
        <v>8.9254971244060941E-4</v>
      </c>
      <c r="D174" s="318">
        <f t="shared" si="20"/>
        <v>1.1411409438902178E-3</v>
      </c>
      <c r="E174" s="318">
        <f t="shared" si="20"/>
        <v>9.4286409152273109E-4</v>
      </c>
      <c r="F174" s="318">
        <f t="shared" si="20"/>
        <v>1.444788062331361E-3</v>
      </c>
      <c r="G174" s="318">
        <f t="shared" si="20"/>
        <v>1.8358416441855885E-3</v>
      </c>
      <c r="H174" s="318">
        <f t="shared" si="20"/>
        <v>2.5984183402463588E-3</v>
      </c>
      <c r="I174" s="318">
        <f t="shared" si="20"/>
        <v>2.184042923877319E-3</v>
      </c>
      <c r="J174" s="318">
        <f t="shared" si="20"/>
        <v>3.1238827694700811E-3</v>
      </c>
      <c r="K174" s="318">
        <f t="shared" si="20"/>
        <v>3.673850355620116E-3</v>
      </c>
      <c r="L174" s="318">
        <f t="shared" si="20"/>
        <v>4.3702878077291514E-3</v>
      </c>
      <c r="M174" s="318">
        <f t="shared" si="20"/>
        <v>5.3553408995063261E-4</v>
      </c>
      <c r="N174" s="318">
        <f t="shared" si="20"/>
        <v>4.7113438850844721E-4</v>
      </c>
      <c r="O174" s="318">
        <f t="shared" si="20"/>
        <v>5.0875131580624996E-4</v>
      </c>
      <c r="P174" s="318">
        <f t="shared" si="20"/>
        <v>5.5129437505047139E-4</v>
      </c>
      <c r="Q174" s="318">
        <f t="shared" si="20"/>
        <v>6.6296827189884177E-4</v>
      </c>
      <c r="R174" s="318">
        <f t="shared" si="20"/>
        <v>7.1421839739451744E-4</v>
      </c>
      <c r="S174" s="318">
        <f t="shared" si="20"/>
        <v>1.1194435236487959E-3</v>
      </c>
      <c r="T174" s="318">
        <f t="shared" si="20"/>
        <v>1.1052022922960606E-3</v>
      </c>
      <c r="U174" s="318">
        <f t="shared" si="20"/>
        <v>1.1172772835553765E-3</v>
      </c>
      <c r="V174" s="318">
        <f t="shared" si="20"/>
        <v>7.4955358744376998E-4</v>
      </c>
      <c r="W174" s="318">
        <f t="shared" si="20"/>
        <v>1.3957329670008683E-3</v>
      </c>
      <c r="X174" s="318">
        <f t="shared" si="20"/>
        <v>1.7005502562795012E-3</v>
      </c>
      <c r="Y174" s="318">
        <f t="shared" si="20"/>
        <v>1.5900903265519163E-3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2.2488799915744678E-2</v>
      </c>
      <c r="C175" s="319">
        <f t="shared" si="21"/>
        <v>2.2176442036790919E-2</v>
      </c>
      <c r="D175" s="319">
        <f t="shared" si="21"/>
        <v>2.4583820483130979E-2</v>
      </c>
      <c r="E175" s="319">
        <f t="shared" si="21"/>
        <v>2.3366692188845E-2</v>
      </c>
      <c r="F175" s="319">
        <f t="shared" si="21"/>
        <v>2.2918488623782197E-2</v>
      </c>
      <c r="G175" s="319">
        <f t="shared" si="21"/>
        <v>2.1723311041660216E-2</v>
      </c>
      <c r="H175" s="319">
        <f t="shared" si="21"/>
        <v>1.957915374199164E-2</v>
      </c>
      <c r="I175" s="319">
        <f t="shared" si="21"/>
        <v>1.9994007644865038E-2</v>
      </c>
      <c r="J175" s="319">
        <f t="shared" si="21"/>
        <v>1.9907054622185845E-2</v>
      </c>
      <c r="K175" s="319">
        <f t="shared" si="21"/>
        <v>2.0504018309864598E-2</v>
      </c>
      <c r="L175" s="319">
        <f t="shared" si="21"/>
        <v>2.3192666815704491E-2</v>
      </c>
      <c r="M175" s="319">
        <f t="shared" si="21"/>
        <v>2.0390159779574382E-2</v>
      </c>
      <c r="N175" s="319">
        <f t="shared" si="21"/>
        <v>1.8957705463467367E-2</v>
      </c>
      <c r="O175" s="319">
        <f t="shared" si="21"/>
        <v>1.9099578335763152E-2</v>
      </c>
      <c r="P175" s="319">
        <f t="shared" si="21"/>
        <v>1.7828542321113968E-2</v>
      </c>
      <c r="Q175" s="319">
        <f t="shared" si="21"/>
        <v>1.9687460689007775E-2</v>
      </c>
      <c r="R175" s="319">
        <f t="shared" si="21"/>
        <v>1.9748761678485206E-2</v>
      </c>
      <c r="S175" s="319">
        <f t="shared" si="21"/>
        <v>1.9060982227433746E-2</v>
      </c>
      <c r="T175" s="319">
        <f t="shared" si="21"/>
        <v>2.0605611702590405E-2</v>
      </c>
      <c r="U175" s="319">
        <f t="shared" si="21"/>
        <v>1.9660223755454773E-2</v>
      </c>
      <c r="V175" s="319">
        <f t="shared" si="21"/>
        <v>2.212905843133196E-2</v>
      </c>
      <c r="W175" s="319">
        <f t="shared" si="21"/>
        <v>2.063954674119851E-2</v>
      </c>
      <c r="X175" s="319">
        <f t="shared" si="21"/>
        <v>2.1511488145447365E-2</v>
      </c>
      <c r="Y175" s="319">
        <f t="shared" si="21"/>
        <v>1.9567114534892897E-2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</v>
      </c>
      <c r="C178" s="232">
        <f t="shared" si="22"/>
        <v>1</v>
      </c>
      <c r="D178" s="232">
        <f t="shared" si="22"/>
        <v>0.99999999999999956</v>
      </c>
      <c r="E178" s="232">
        <f t="shared" si="22"/>
        <v>0.99999999999999989</v>
      </c>
      <c r="F178" s="232">
        <f t="shared" si="22"/>
        <v>1.0000000000000002</v>
      </c>
      <c r="G178" s="232">
        <f t="shared" si="22"/>
        <v>0.99999999999999978</v>
      </c>
      <c r="H178" s="232">
        <f t="shared" si="22"/>
        <v>1</v>
      </c>
      <c r="I178" s="232">
        <f t="shared" si="22"/>
        <v>0.99999999999999989</v>
      </c>
      <c r="J178" s="232">
        <f t="shared" si="22"/>
        <v>1.0000000000000002</v>
      </c>
      <c r="K178" s="232">
        <f t="shared" si="22"/>
        <v>1</v>
      </c>
      <c r="L178" s="232">
        <f t="shared" si="22"/>
        <v>1</v>
      </c>
      <c r="M178" s="232">
        <f t="shared" si="22"/>
        <v>1.0000000000000002</v>
      </c>
      <c r="N178" s="232">
        <f t="shared" si="22"/>
        <v>1</v>
      </c>
      <c r="O178" s="232">
        <f t="shared" si="22"/>
        <v>0.99999999999999978</v>
      </c>
      <c r="P178" s="232">
        <f t="shared" si="22"/>
        <v>1</v>
      </c>
      <c r="Q178" s="232">
        <f t="shared" si="22"/>
        <v>0.99999999999999978</v>
      </c>
      <c r="R178" s="232">
        <f t="shared" si="22"/>
        <v>1</v>
      </c>
      <c r="S178" s="232">
        <f t="shared" si="22"/>
        <v>0.99999999999999956</v>
      </c>
      <c r="T178" s="232">
        <f t="shared" si="22"/>
        <v>1.0000000000000002</v>
      </c>
      <c r="U178" s="232">
        <f t="shared" si="22"/>
        <v>1</v>
      </c>
      <c r="V178" s="232">
        <f t="shared" si="22"/>
        <v>1.0000000000000002</v>
      </c>
      <c r="W178" s="232">
        <f t="shared" si="22"/>
        <v>0.99999999999999956</v>
      </c>
      <c r="X178" s="232">
        <f t="shared" si="22"/>
        <v>1.0000000000000004</v>
      </c>
      <c r="Y178" s="232">
        <f t="shared" si="22"/>
        <v>0.99999999999999933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7.8015507660600496E-3</v>
      </c>
      <c r="C179" s="266">
        <f t="shared" si="23"/>
        <v>6.9044775016988465E-3</v>
      </c>
      <c r="D179" s="266">
        <f t="shared" si="23"/>
        <v>7.2764357908784143E-3</v>
      </c>
      <c r="E179" s="266">
        <f t="shared" si="23"/>
        <v>6.645057571266445E-3</v>
      </c>
      <c r="F179" s="266">
        <f t="shared" si="23"/>
        <v>7.7881400880340157E-3</v>
      </c>
      <c r="G179" s="266">
        <f t="shared" si="23"/>
        <v>8.4316365994803952E-3</v>
      </c>
      <c r="H179" s="266">
        <f t="shared" si="23"/>
        <v>9.60142595027106E-3</v>
      </c>
      <c r="I179" s="266">
        <f t="shared" si="23"/>
        <v>9.1756540612973406E-3</v>
      </c>
      <c r="J179" s="266">
        <f t="shared" si="23"/>
        <v>9.9766844802894068E-3</v>
      </c>
      <c r="K179" s="266">
        <f t="shared" si="23"/>
        <v>1.0753232360937283E-2</v>
      </c>
      <c r="L179" s="266">
        <f t="shared" si="23"/>
        <v>1.1613765218529738E-2</v>
      </c>
      <c r="M179" s="266">
        <f t="shared" si="23"/>
        <v>4.6176268181138177E-3</v>
      </c>
      <c r="N179" s="266">
        <f t="shared" si="23"/>
        <v>4.630664746115073E-3</v>
      </c>
      <c r="O179" s="266">
        <f t="shared" si="23"/>
        <v>4.4926316472511532E-3</v>
      </c>
      <c r="P179" s="266">
        <f t="shared" si="23"/>
        <v>4.8645968318948218E-3</v>
      </c>
      <c r="Q179" s="266">
        <f t="shared" si="23"/>
        <v>5.1131089374690198E-3</v>
      </c>
      <c r="R179" s="266">
        <f t="shared" si="23"/>
        <v>5.0627426325641394E-3</v>
      </c>
      <c r="S179" s="266">
        <f t="shared" si="23"/>
        <v>5.5513971924141042E-3</v>
      </c>
      <c r="T179" s="266">
        <f t="shared" si="23"/>
        <v>5.2916796089689921E-3</v>
      </c>
      <c r="U179" s="266">
        <f t="shared" si="23"/>
        <v>5.2890240011911763E-3</v>
      </c>
      <c r="V179" s="266">
        <f t="shared" si="23"/>
        <v>5.2893232155433395E-3</v>
      </c>
      <c r="W179" s="266">
        <f t="shared" si="23"/>
        <v>5.7239117129666795E-3</v>
      </c>
      <c r="X179" s="266">
        <f t="shared" si="23"/>
        <v>5.5879130107388446E-3</v>
      </c>
      <c r="Y179" s="266">
        <f t="shared" si="23"/>
        <v>5.7363048091208105E-3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1.6469068596867309E-2</v>
      </c>
      <c r="C180" s="267">
        <f t="shared" si="24"/>
        <v>1.4575347518815344E-2</v>
      </c>
      <c r="D180" s="267">
        <f t="shared" si="24"/>
        <v>1.5360551225534962E-2</v>
      </c>
      <c r="E180" s="267">
        <f t="shared" si="24"/>
        <v>1.4027712214271466E-2</v>
      </c>
      <c r="F180" s="267">
        <f t="shared" si="24"/>
        <v>1.6440758664270028E-2</v>
      </c>
      <c r="G180" s="267">
        <f t="shared" si="24"/>
        <v>1.7799179381720202E-2</v>
      </c>
      <c r="H180" s="267">
        <f t="shared" si="24"/>
        <v>2.0268603940984561E-2</v>
      </c>
      <c r="I180" s="267">
        <f t="shared" si="24"/>
        <v>1.9369799760073338E-2</v>
      </c>
      <c r="J180" s="267">
        <f t="shared" si="24"/>
        <v>2.1060774453969991E-2</v>
      </c>
      <c r="K180" s="267">
        <f t="shared" si="24"/>
        <v>2.2700066525333473E-2</v>
      </c>
      <c r="L180" s="267">
        <f t="shared" si="24"/>
        <v>2.4516650828444481E-2</v>
      </c>
      <c r="M180" s="267">
        <f t="shared" si="24"/>
        <v>9.7478072120084826E-3</v>
      </c>
      <c r="N180" s="267">
        <f t="shared" si="24"/>
        <v>9.7753302695456987E-3</v>
      </c>
      <c r="O180" s="267">
        <f t="shared" si="24"/>
        <v>9.4839424875526913E-3</v>
      </c>
      <c r="P180" s="267">
        <f t="shared" si="24"/>
        <v>1.0473079831716706E-2</v>
      </c>
      <c r="Q180" s="267">
        <f t="shared" si="24"/>
        <v>1.0814913900864788E-2</v>
      </c>
      <c r="R180" s="267">
        <f t="shared" si="24"/>
        <v>1.0704514362007497E-2</v>
      </c>
      <c r="S180" s="267">
        <f t="shared" si="24"/>
        <v>1.1718995865292127E-2</v>
      </c>
      <c r="T180" s="267">
        <f t="shared" si="24"/>
        <v>1.1170732215431869E-2</v>
      </c>
      <c r="U180" s="267">
        <f t="shared" si="24"/>
        <v>1.1165126229138804E-2</v>
      </c>
      <c r="V180" s="267">
        <f t="shared" si="24"/>
        <v>1.1165757870441757E-2</v>
      </c>
      <c r="W180" s="267">
        <f t="shared" si="24"/>
        <v>1.2083173906060158E-2</v>
      </c>
      <c r="X180" s="267">
        <f t="shared" si="24"/>
        <v>1.1796080734043767E-2</v>
      </c>
      <c r="Y180" s="267">
        <f t="shared" si="24"/>
        <v>1.2109335723987164E-2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9.8042277357318158E-2</v>
      </c>
      <c r="C181" s="267">
        <f t="shared" si="25"/>
        <v>8.6768735925407042E-2</v>
      </c>
      <c r="D181" s="267">
        <f t="shared" si="25"/>
        <v>9.1443144750860753E-2</v>
      </c>
      <c r="E181" s="267">
        <f t="shared" si="25"/>
        <v>8.3508599378950304E-2</v>
      </c>
      <c r="F181" s="267">
        <f t="shared" si="25"/>
        <v>9.7873745041884314E-2</v>
      </c>
      <c r="G181" s="267">
        <f t="shared" si="25"/>
        <v>0.10596058128066904</v>
      </c>
      <c r="H181" s="267">
        <f t="shared" si="25"/>
        <v>0.1206613523733598</v>
      </c>
      <c r="I181" s="267">
        <f t="shared" si="25"/>
        <v>0.11531066673643335</v>
      </c>
      <c r="J181" s="267">
        <f t="shared" si="25"/>
        <v>0.12537723540533527</v>
      </c>
      <c r="K181" s="267">
        <f t="shared" si="25"/>
        <v>0.13513613142212888</v>
      </c>
      <c r="L181" s="267">
        <f t="shared" si="25"/>
        <v>0.14595046867751194</v>
      </c>
      <c r="M181" s="267">
        <f t="shared" si="25"/>
        <v>5.8029828018761928E-2</v>
      </c>
      <c r="N181" s="267">
        <f t="shared" si="25"/>
        <v>5.8193675975609767E-2</v>
      </c>
      <c r="O181" s="267">
        <f t="shared" si="25"/>
        <v>5.6459010680322511E-2</v>
      </c>
      <c r="P181" s="267">
        <f t="shared" si="25"/>
        <v>6.1006926349651922E-2</v>
      </c>
      <c r="Q181" s="267">
        <f t="shared" si="25"/>
        <v>6.401242237614603E-2</v>
      </c>
      <c r="R181" s="267">
        <f t="shared" si="25"/>
        <v>6.3289113678232048E-2</v>
      </c>
      <c r="S181" s="267">
        <f t="shared" si="25"/>
        <v>6.9764542919736633E-2</v>
      </c>
      <c r="T181" s="267">
        <f t="shared" si="25"/>
        <v>6.6500665760662825E-2</v>
      </c>
      <c r="U181" s="267">
        <f t="shared" si="25"/>
        <v>6.6467292673425174E-2</v>
      </c>
      <c r="V181" s="267">
        <f t="shared" si="25"/>
        <v>6.6471052907432979E-2</v>
      </c>
      <c r="W181" s="267">
        <f t="shared" si="25"/>
        <v>7.1932537076201244E-2</v>
      </c>
      <c r="X181" s="267">
        <f t="shared" si="25"/>
        <v>7.0223438092693616E-2</v>
      </c>
      <c r="Y181" s="267">
        <f t="shared" si="25"/>
        <v>7.2088281415614547E-2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0.11602997240637015</v>
      </c>
      <c r="C182" s="267">
        <f t="shared" si="26"/>
        <v>0.10268808830774384</v>
      </c>
      <c r="D182" s="267">
        <f t="shared" si="26"/>
        <v>0.10822010512388522</v>
      </c>
      <c r="E182" s="267">
        <f t="shared" si="26"/>
        <v>9.8829818551853216E-2</v>
      </c>
      <c r="F182" s="267">
        <f t="shared" si="26"/>
        <v>0.11583051967601278</v>
      </c>
      <c r="G182" s="267">
        <f t="shared" si="26"/>
        <v>0.12540103773141559</v>
      </c>
      <c r="H182" s="267">
        <f t="shared" si="26"/>
        <v>0.14279894106673582</v>
      </c>
      <c r="I182" s="267">
        <f t="shared" si="26"/>
        <v>0.13646657177114035</v>
      </c>
      <c r="J182" s="267">
        <f t="shared" si="26"/>
        <v>0.14838004131063937</v>
      </c>
      <c r="K182" s="267">
        <f t="shared" si="26"/>
        <v>0.15992938987807839</v>
      </c>
      <c r="L182" s="267">
        <f t="shared" si="26"/>
        <v>0.17272782017934696</v>
      </c>
      <c r="M182" s="267">
        <f t="shared" si="26"/>
        <v>6.8676488605257491E-2</v>
      </c>
      <c r="N182" s="267">
        <f t="shared" si="26"/>
        <v>6.8870397543567927E-2</v>
      </c>
      <c r="O182" s="267">
        <f t="shared" si="26"/>
        <v>6.6817475357632494E-2</v>
      </c>
      <c r="P182" s="267">
        <f t="shared" si="26"/>
        <v>7.3712453123009669E-2</v>
      </c>
      <c r="Q182" s="267">
        <f t="shared" si="26"/>
        <v>7.6194604091533474E-2</v>
      </c>
      <c r="R182" s="267">
        <f t="shared" si="26"/>
        <v>7.5416803247973702E-2</v>
      </c>
      <c r="S182" s="267">
        <f t="shared" si="26"/>
        <v>8.2564157097436572E-2</v>
      </c>
      <c r="T182" s="267">
        <f t="shared" si="26"/>
        <v>7.8701460443370702E-2</v>
      </c>
      <c r="U182" s="267">
        <f t="shared" si="26"/>
        <v>7.8661964437201984E-2</v>
      </c>
      <c r="V182" s="267">
        <f t="shared" si="26"/>
        <v>7.8666414556680275E-2</v>
      </c>
      <c r="W182" s="267">
        <f t="shared" si="26"/>
        <v>8.5129910453358479E-2</v>
      </c>
      <c r="X182" s="267">
        <f t="shared" si="26"/>
        <v>8.31072451987213E-2</v>
      </c>
      <c r="Y182" s="267">
        <f t="shared" si="26"/>
        <v>8.5314229013592577E-2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3.8022772033539209E-2</v>
      </c>
      <c r="C183" s="268">
        <f t="shared" si="27"/>
        <v>3.7128547340531164E-2</v>
      </c>
      <c r="D183" s="268">
        <f t="shared" si="27"/>
        <v>3.7675547930884921E-2</v>
      </c>
      <c r="E183" s="268">
        <f t="shared" si="27"/>
        <v>3.7921093238642067E-2</v>
      </c>
      <c r="F183" s="268">
        <f t="shared" si="27"/>
        <v>3.8517238854687483E-2</v>
      </c>
      <c r="G183" s="268">
        <f t="shared" si="27"/>
        <v>3.9417039171527862E-2</v>
      </c>
      <c r="H183" s="268">
        <f t="shared" si="27"/>
        <v>4.2600696138562162E-2</v>
      </c>
      <c r="I183" s="268">
        <f t="shared" si="27"/>
        <v>4.1293922088987932E-2</v>
      </c>
      <c r="J183" s="268">
        <f t="shared" si="27"/>
        <v>4.3380911516267745E-2</v>
      </c>
      <c r="K183" s="268">
        <f t="shared" si="27"/>
        <v>4.6356793384962763E-2</v>
      </c>
      <c r="L183" s="268">
        <f t="shared" si="27"/>
        <v>5.1582227493074492E-2</v>
      </c>
      <c r="M183" s="268">
        <f t="shared" si="27"/>
        <v>3.8494584781265911E-2</v>
      </c>
      <c r="N183" s="268">
        <f t="shared" si="27"/>
        <v>3.8402247419746689E-2</v>
      </c>
      <c r="O183" s="268">
        <f t="shared" si="27"/>
        <v>3.8374157516437996E-2</v>
      </c>
      <c r="P183" s="268">
        <f t="shared" si="27"/>
        <v>3.8072402256320269E-2</v>
      </c>
      <c r="Q183" s="268">
        <f t="shared" si="27"/>
        <v>3.6678201768230265E-2</v>
      </c>
      <c r="R183" s="268">
        <f t="shared" si="27"/>
        <v>3.6479923947248229E-2</v>
      </c>
      <c r="S183" s="268">
        <f t="shared" si="27"/>
        <v>3.5397496377294169E-2</v>
      </c>
      <c r="T183" s="268">
        <f t="shared" si="27"/>
        <v>3.5925860509788757E-2</v>
      </c>
      <c r="U183" s="268">
        <f t="shared" si="27"/>
        <v>3.5373908213747363E-2</v>
      </c>
      <c r="V183" s="268">
        <f t="shared" si="27"/>
        <v>3.5315999480483515E-2</v>
      </c>
      <c r="W183" s="268">
        <f t="shared" si="27"/>
        <v>3.4916703981817079E-2</v>
      </c>
      <c r="X183" s="268">
        <f t="shared" si="27"/>
        <v>3.3844872063317245E-2</v>
      </c>
      <c r="Y183" s="268">
        <f t="shared" si="27"/>
        <v>3.458836894203559E-2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0.47869620011058467</v>
      </c>
      <c r="C184" s="269">
        <f t="shared" si="28"/>
        <v>0.50535016257278997</v>
      </c>
      <c r="D184" s="269">
        <f t="shared" si="28"/>
        <v>0.49382619910583764</v>
      </c>
      <c r="E184" s="269">
        <f t="shared" si="28"/>
        <v>0.50927239025099202</v>
      </c>
      <c r="F184" s="269">
        <f t="shared" si="28"/>
        <v>0.47713994188028414</v>
      </c>
      <c r="G184" s="269">
        <f t="shared" si="28"/>
        <v>0.45775899457635832</v>
      </c>
      <c r="H184" s="269">
        <f t="shared" si="28"/>
        <v>0.41853767712756279</v>
      </c>
      <c r="I184" s="269">
        <f t="shared" si="28"/>
        <v>0.43343231559229717</v>
      </c>
      <c r="J184" s="269">
        <f t="shared" si="28"/>
        <v>0.40644698112054978</v>
      </c>
      <c r="K184" s="269">
        <f t="shared" si="28"/>
        <v>0.37677640288663311</v>
      </c>
      <c r="L184" s="269">
        <f t="shared" si="28"/>
        <v>0.33743974531932264</v>
      </c>
      <c r="M184" s="269">
        <f t="shared" si="28"/>
        <v>0.56934091253110675</v>
      </c>
      <c r="N184" s="269">
        <f t="shared" si="28"/>
        <v>0.56962450493745909</v>
      </c>
      <c r="O184" s="269">
        <f t="shared" si="28"/>
        <v>0.57435653362656358</v>
      </c>
      <c r="P184" s="269">
        <f t="shared" si="28"/>
        <v>0.56206869086491063</v>
      </c>
      <c r="Q184" s="269">
        <f t="shared" si="28"/>
        <v>0.56402775791702386</v>
      </c>
      <c r="R184" s="269">
        <f t="shared" si="28"/>
        <v>0.56710092314150551</v>
      </c>
      <c r="S184" s="269">
        <f t="shared" si="28"/>
        <v>0.55881956337051941</v>
      </c>
      <c r="T184" s="269">
        <f t="shared" si="28"/>
        <v>0.56334679249367958</v>
      </c>
      <c r="U184" s="269">
        <f t="shared" si="28"/>
        <v>0.56693734627193582</v>
      </c>
      <c r="V184" s="269">
        <f t="shared" si="28"/>
        <v>0.56648358596536008</v>
      </c>
      <c r="W184" s="269">
        <f t="shared" si="28"/>
        <v>0.55643834438503537</v>
      </c>
      <c r="X184" s="269">
        <f t="shared" si="28"/>
        <v>0.5675987655297543</v>
      </c>
      <c r="Y184" s="269">
        <f t="shared" si="28"/>
        <v>0.55863623250615846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0.47826314445612372</v>
      </c>
      <c r="C185" s="318">
        <f t="shared" si="29"/>
        <v>0.50496690248606246</v>
      </c>
      <c r="D185" s="318">
        <f t="shared" si="29"/>
        <v>0.49342229201633042</v>
      </c>
      <c r="E185" s="318">
        <f t="shared" si="29"/>
        <v>0.50890353028433333</v>
      </c>
      <c r="F185" s="318">
        <f t="shared" si="29"/>
        <v>0.47670763063807198</v>
      </c>
      <c r="G185" s="318">
        <f t="shared" si="29"/>
        <v>0.45729096353801019</v>
      </c>
      <c r="H185" s="318">
        <f t="shared" si="29"/>
        <v>0.41800471234615783</v>
      </c>
      <c r="I185" s="318">
        <f t="shared" si="29"/>
        <v>0.43292298494845788</v>
      </c>
      <c r="J185" s="318">
        <f t="shared" si="29"/>
        <v>0.40589318614356162</v>
      </c>
      <c r="K185" s="318">
        <f t="shared" si="29"/>
        <v>0.37617950257574939</v>
      </c>
      <c r="L185" s="318">
        <f t="shared" si="29"/>
        <v>0.33679507775920808</v>
      </c>
      <c r="M185" s="318">
        <f t="shared" si="29"/>
        <v>0.56908459305517978</v>
      </c>
      <c r="N185" s="318">
        <f t="shared" si="29"/>
        <v>0.56936746174023445</v>
      </c>
      <c r="O185" s="318">
        <f t="shared" si="29"/>
        <v>0.57410715249753008</v>
      </c>
      <c r="P185" s="318">
        <f t="shared" si="29"/>
        <v>0.56179358403274759</v>
      </c>
      <c r="Q185" s="318">
        <f t="shared" si="29"/>
        <v>0.56374337877379965</v>
      </c>
      <c r="R185" s="318">
        <f t="shared" si="29"/>
        <v>0.56681944696418196</v>
      </c>
      <c r="S185" s="318">
        <f t="shared" si="29"/>
        <v>0.55851141130993276</v>
      </c>
      <c r="T185" s="318">
        <f t="shared" si="29"/>
        <v>0.56305305707555875</v>
      </c>
      <c r="U185" s="318">
        <f t="shared" si="29"/>
        <v>0.5666437582637337</v>
      </c>
      <c r="V185" s="318">
        <f t="shared" si="29"/>
        <v>0.56618998134809251</v>
      </c>
      <c r="W185" s="318">
        <f t="shared" si="29"/>
        <v>0.55612061622979225</v>
      </c>
      <c r="X185" s="318">
        <f t="shared" si="29"/>
        <v>0.56728858651554293</v>
      </c>
      <c r="Y185" s="318">
        <f t="shared" si="29"/>
        <v>0.55831781642353706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4.330556544609337E-4</v>
      </c>
      <c r="C186" s="318">
        <f t="shared" si="30"/>
        <v>3.8326008672747656E-4</v>
      </c>
      <c r="D186" s="318">
        <f t="shared" si="30"/>
        <v>4.039070895071781E-4</v>
      </c>
      <c r="E186" s="318">
        <f t="shared" si="30"/>
        <v>3.6885996665873919E-4</v>
      </c>
      <c r="F186" s="318">
        <f t="shared" si="30"/>
        <v>4.3231124221220526E-4</v>
      </c>
      <c r="G186" s="318">
        <f t="shared" si="30"/>
        <v>4.6803103834813119E-4</v>
      </c>
      <c r="H186" s="318">
        <f t="shared" si="30"/>
        <v>5.329647814049513E-4</v>
      </c>
      <c r="I186" s="318">
        <f t="shared" si="30"/>
        <v>5.0933064383928625E-4</v>
      </c>
      <c r="J186" s="318">
        <f t="shared" si="30"/>
        <v>5.5379497698813159E-4</v>
      </c>
      <c r="K186" s="318">
        <f t="shared" si="30"/>
        <v>5.9690031088369621E-4</v>
      </c>
      <c r="L186" s="318">
        <f t="shared" si="30"/>
        <v>6.4466756011458712E-4</v>
      </c>
      <c r="M186" s="318">
        <f t="shared" si="30"/>
        <v>2.5631947592703061E-4</v>
      </c>
      <c r="N186" s="318">
        <f t="shared" si="30"/>
        <v>2.570431972245913E-4</v>
      </c>
      <c r="O186" s="318">
        <f t="shared" si="30"/>
        <v>2.4938112903350346E-4</v>
      </c>
      <c r="P186" s="318">
        <f t="shared" si="30"/>
        <v>2.7510683216301022E-4</v>
      </c>
      <c r="Q186" s="318">
        <f t="shared" si="30"/>
        <v>2.8437914322419685E-4</v>
      </c>
      <c r="R186" s="318">
        <f t="shared" si="30"/>
        <v>2.8147617732355548E-4</v>
      </c>
      <c r="S186" s="318">
        <f t="shared" si="30"/>
        <v>3.0815206058674169E-4</v>
      </c>
      <c r="T186" s="318">
        <f t="shared" si="30"/>
        <v>2.9373541812084436E-4</v>
      </c>
      <c r="U186" s="318">
        <f t="shared" si="30"/>
        <v>2.9358800820213738E-4</v>
      </c>
      <c r="V186" s="318">
        <f t="shared" si="30"/>
        <v>2.9360461726756366E-4</v>
      </c>
      <c r="W186" s="318">
        <f t="shared" si="30"/>
        <v>3.1772815524306594E-4</v>
      </c>
      <c r="X186" s="318">
        <f t="shared" si="30"/>
        <v>3.1017901421134586E-4</v>
      </c>
      <c r="Y186" s="318">
        <f t="shared" si="30"/>
        <v>3.1841608262144969E-4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0.16526571953037339</v>
      </c>
      <c r="C187" s="269">
        <f t="shared" si="31"/>
        <v>0.17201194834180178</v>
      </c>
      <c r="D187" s="269">
        <f t="shared" si="31"/>
        <v>0.16935381218652101</v>
      </c>
      <c r="E187" s="269">
        <f t="shared" si="31"/>
        <v>0.17602998212920942</v>
      </c>
      <c r="F187" s="269">
        <f t="shared" si="31"/>
        <v>0.16652175083421647</v>
      </c>
      <c r="G187" s="269">
        <f t="shared" si="31"/>
        <v>0.1612411761134627</v>
      </c>
      <c r="H187" s="269">
        <f t="shared" si="31"/>
        <v>0.1521394274659412</v>
      </c>
      <c r="I187" s="269">
        <f t="shared" si="31"/>
        <v>0.15511001848656206</v>
      </c>
      <c r="J187" s="269">
        <f t="shared" si="31"/>
        <v>0.14959214622949579</v>
      </c>
      <c r="K187" s="269">
        <f t="shared" si="31"/>
        <v>0.14550842130523747</v>
      </c>
      <c r="L187" s="269">
        <f t="shared" si="31"/>
        <v>0.14325289688202114</v>
      </c>
      <c r="M187" s="269">
        <f t="shared" si="31"/>
        <v>0.1852974667990864</v>
      </c>
      <c r="N187" s="269">
        <f t="shared" si="31"/>
        <v>0.18474083132328731</v>
      </c>
      <c r="O187" s="269">
        <f t="shared" si="31"/>
        <v>0.18476575410896579</v>
      </c>
      <c r="P187" s="269">
        <f t="shared" si="31"/>
        <v>0.18328190169035355</v>
      </c>
      <c r="Q187" s="269">
        <f t="shared" si="31"/>
        <v>0.17682616301746948</v>
      </c>
      <c r="R187" s="269">
        <f t="shared" si="31"/>
        <v>0.17599100479865473</v>
      </c>
      <c r="S187" s="269">
        <f t="shared" si="31"/>
        <v>0.16902813644698109</v>
      </c>
      <c r="T187" s="269">
        <f t="shared" si="31"/>
        <v>0.17261445081140384</v>
      </c>
      <c r="U187" s="269">
        <f t="shared" si="31"/>
        <v>0.17009144059682407</v>
      </c>
      <c r="V187" s="269">
        <f t="shared" si="31"/>
        <v>0.17062704839970042</v>
      </c>
      <c r="W187" s="269">
        <f t="shared" si="31"/>
        <v>0.16623933308565064</v>
      </c>
      <c r="X187" s="269">
        <f t="shared" si="31"/>
        <v>0.16162232381011821</v>
      </c>
      <c r="Y187" s="269">
        <f t="shared" si="31"/>
        <v>0.16418762951496294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0.15600163261800287</v>
      </c>
      <c r="C188" s="318">
        <f t="shared" si="32"/>
        <v>0.16623484736450009</v>
      </c>
      <c r="D188" s="318">
        <f t="shared" si="32"/>
        <v>0.16248264580708821</v>
      </c>
      <c r="E188" s="318">
        <f t="shared" si="32"/>
        <v>0.1714661086115872</v>
      </c>
      <c r="F188" s="318">
        <f t="shared" si="32"/>
        <v>0.15822876779875086</v>
      </c>
      <c r="G188" s="318">
        <f t="shared" si="32"/>
        <v>0.14990023000284619</v>
      </c>
      <c r="H188" s="318">
        <f t="shared" si="32"/>
        <v>0.13232632377899473</v>
      </c>
      <c r="I188" s="318">
        <f t="shared" si="32"/>
        <v>0.13858429056957794</v>
      </c>
      <c r="J188" s="318">
        <f t="shared" si="32"/>
        <v>0.12641193758975716</v>
      </c>
      <c r="K188" s="318">
        <f t="shared" si="32"/>
        <v>0.11086016325208482</v>
      </c>
      <c r="L188" s="318">
        <f t="shared" si="32"/>
        <v>9.083650344947182E-2</v>
      </c>
      <c r="M188" s="318">
        <f t="shared" si="32"/>
        <v>0.18388200363988588</v>
      </c>
      <c r="N188" s="318">
        <f t="shared" si="32"/>
        <v>0.18329038897396849</v>
      </c>
      <c r="O188" s="318">
        <f t="shared" si="32"/>
        <v>0.18345396105149828</v>
      </c>
      <c r="P188" s="318">
        <f t="shared" si="32"/>
        <v>0.18135579151069797</v>
      </c>
      <c r="Q188" s="318">
        <f t="shared" si="32"/>
        <v>0.17454749412665085</v>
      </c>
      <c r="R188" s="318">
        <f t="shared" si="32"/>
        <v>0.17371765446755549</v>
      </c>
      <c r="S188" s="318">
        <f t="shared" si="32"/>
        <v>0.16570034136320902</v>
      </c>
      <c r="T188" s="318">
        <f t="shared" si="32"/>
        <v>0.16989031772711086</v>
      </c>
      <c r="U188" s="318">
        <f t="shared" si="32"/>
        <v>0.16721600322493047</v>
      </c>
      <c r="V188" s="318">
        <f t="shared" si="32"/>
        <v>0.16759341806116507</v>
      </c>
      <c r="W188" s="318">
        <f t="shared" si="32"/>
        <v>0.16237967324888447</v>
      </c>
      <c r="X188" s="318">
        <f t="shared" si="32"/>
        <v>0.15762023087919699</v>
      </c>
      <c r="Y188" s="318">
        <f t="shared" si="32"/>
        <v>0.16019917829447994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9.2640869123705016E-3</v>
      </c>
      <c r="C189" s="318">
        <f t="shared" si="33"/>
        <v>5.7771009773016756E-3</v>
      </c>
      <c r="D189" s="318">
        <f t="shared" si="33"/>
        <v>6.8711663794327749E-3</v>
      </c>
      <c r="E189" s="318">
        <f t="shared" si="33"/>
        <v>4.5638735176222103E-3</v>
      </c>
      <c r="F189" s="318">
        <f t="shared" si="33"/>
        <v>8.2929830354656082E-3</v>
      </c>
      <c r="G189" s="318">
        <f t="shared" si="33"/>
        <v>1.1340946110616519E-2</v>
      </c>
      <c r="H189" s="318">
        <f t="shared" si="33"/>
        <v>1.981310368694655E-2</v>
      </c>
      <c r="I189" s="318">
        <f t="shared" si="33"/>
        <v>1.6525727916984083E-2</v>
      </c>
      <c r="J189" s="318">
        <f t="shared" si="33"/>
        <v>2.3180208639738683E-2</v>
      </c>
      <c r="K189" s="318">
        <f t="shared" si="33"/>
        <v>3.4648258053152615E-2</v>
      </c>
      <c r="L189" s="318">
        <f t="shared" si="33"/>
        <v>5.2416393432549384E-2</v>
      </c>
      <c r="M189" s="318">
        <f t="shared" si="33"/>
        <v>1.4154631592005664E-3</v>
      </c>
      <c r="N189" s="318">
        <f t="shared" si="33"/>
        <v>1.4504423493188583E-3</v>
      </c>
      <c r="O189" s="318">
        <f t="shared" si="33"/>
        <v>1.31179305746752E-3</v>
      </c>
      <c r="P189" s="318">
        <f t="shared" si="33"/>
        <v>1.9261101796556178E-3</v>
      </c>
      <c r="Q189" s="318">
        <f t="shared" si="33"/>
        <v>2.2786688908185962E-3</v>
      </c>
      <c r="R189" s="318">
        <f t="shared" si="33"/>
        <v>2.2733503310992339E-3</v>
      </c>
      <c r="S189" s="318">
        <f t="shared" si="33"/>
        <v>3.3277950837720849E-3</v>
      </c>
      <c r="T189" s="318">
        <f t="shared" si="33"/>
        <v>2.7241330842930267E-3</v>
      </c>
      <c r="U189" s="318">
        <f t="shared" si="33"/>
        <v>2.8754373718935856E-3</v>
      </c>
      <c r="V189" s="318">
        <f t="shared" si="33"/>
        <v>3.0336303385353545E-3</v>
      </c>
      <c r="W189" s="318">
        <f t="shared" si="33"/>
        <v>3.8596598367661278E-3</v>
      </c>
      <c r="X189" s="318">
        <f t="shared" si="33"/>
        <v>4.0020929309212182E-3</v>
      </c>
      <c r="Y189" s="318">
        <f t="shared" si="33"/>
        <v>3.9884512204830264E-3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4.9236350644150752E-2</v>
      </c>
      <c r="C190" s="269">
        <f t="shared" si="34"/>
        <v>4.7636344197471668E-2</v>
      </c>
      <c r="D190" s="269">
        <f t="shared" si="34"/>
        <v>4.8456739555107903E-2</v>
      </c>
      <c r="E190" s="269">
        <f t="shared" si="34"/>
        <v>4.7841069972255894E-2</v>
      </c>
      <c r="F190" s="269">
        <f t="shared" si="34"/>
        <v>4.9504135309669392E-2</v>
      </c>
      <c r="G190" s="269">
        <f t="shared" si="34"/>
        <v>5.1096120922143169E-2</v>
      </c>
      <c r="H190" s="269">
        <f t="shared" si="34"/>
        <v>5.5933957730690403E-2</v>
      </c>
      <c r="I190" s="269">
        <f t="shared" si="34"/>
        <v>5.4044191631166832E-2</v>
      </c>
      <c r="J190" s="269">
        <f t="shared" si="34"/>
        <v>5.6863316054143312E-2</v>
      </c>
      <c r="K190" s="269">
        <f t="shared" si="34"/>
        <v>6.0888116658589814E-2</v>
      </c>
      <c r="L190" s="269">
        <f t="shared" si="34"/>
        <v>6.7607794176420821E-2</v>
      </c>
      <c r="M190" s="269">
        <f t="shared" si="34"/>
        <v>4.7780597775047381E-2</v>
      </c>
      <c r="N190" s="269">
        <f t="shared" si="34"/>
        <v>4.7696795626346399E-2</v>
      </c>
      <c r="O190" s="269">
        <f t="shared" si="34"/>
        <v>4.7723449150610796E-2</v>
      </c>
      <c r="P190" s="269">
        <f t="shared" si="34"/>
        <v>4.754224286303619E-2</v>
      </c>
      <c r="Q190" s="269">
        <f t="shared" si="34"/>
        <v>4.638605257724613E-2</v>
      </c>
      <c r="R190" s="269">
        <f t="shared" si="34"/>
        <v>4.6205036369155718E-2</v>
      </c>
      <c r="S190" s="269">
        <f t="shared" si="34"/>
        <v>4.5498117052170071E-2</v>
      </c>
      <c r="T190" s="269">
        <f t="shared" si="34"/>
        <v>4.5803997309547664E-2</v>
      </c>
      <c r="U190" s="269">
        <f t="shared" si="34"/>
        <v>4.5379897017480526E-2</v>
      </c>
      <c r="V190" s="269">
        <f t="shared" si="34"/>
        <v>4.534564972424155E-2</v>
      </c>
      <c r="W190" s="269">
        <f t="shared" si="34"/>
        <v>4.5205463065047143E-2</v>
      </c>
      <c r="X190" s="269">
        <f t="shared" si="34"/>
        <v>4.4419309195267605E-2</v>
      </c>
      <c r="Y190" s="269">
        <f t="shared" si="34"/>
        <v>4.4960646715794077E-2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2.0577913042575089E-2</v>
      </c>
      <c r="C191" s="318">
        <f t="shared" si="35"/>
        <v>2.4237768771187686E-2</v>
      </c>
      <c r="D191" s="318">
        <f t="shared" si="35"/>
        <v>2.2910869964233777E-2</v>
      </c>
      <c r="E191" s="318">
        <f t="shared" si="35"/>
        <v>2.7389814794083835E-2</v>
      </c>
      <c r="F191" s="318">
        <f t="shared" si="35"/>
        <v>2.1752548078127397E-2</v>
      </c>
      <c r="G191" s="318">
        <f t="shared" si="35"/>
        <v>1.8622733141905923E-2</v>
      </c>
      <c r="H191" s="318">
        <f t="shared" si="35"/>
        <v>1.2475513071424504E-2</v>
      </c>
      <c r="I191" s="318">
        <f t="shared" si="35"/>
        <v>1.4556241026258796E-2</v>
      </c>
      <c r="J191" s="318">
        <f t="shared" si="35"/>
        <v>1.1779213987526512E-2</v>
      </c>
      <c r="K191" s="318">
        <f t="shared" si="35"/>
        <v>8.3746349670284891E-3</v>
      </c>
      <c r="L191" s="318">
        <f t="shared" si="35"/>
        <v>4.5460858394452365E-3</v>
      </c>
      <c r="M191" s="318">
        <f t="shared" si="35"/>
        <v>3.416850513856276E-2</v>
      </c>
      <c r="N191" s="318">
        <f t="shared" si="35"/>
        <v>3.4079758485424001E-2</v>
      </c>
      <c r="O191" s="318">
        <f t="shared" si="35"/>
        <v>3.4149124547800183E-2</v>
      </c>
      <c r="P191" s="318">
        <f t="shared" si="35"/>
        <v>3.2616057786270032E-2</v>
      </c>
      <c r="Q191" s="318">
        <f t="shared" si="35"/>
        <v>3.067987235947571E-2</v>
      </c>
      <c r="R191" s="318">
        <f t="shared" si="35"/>
        <v>3.0642905816607419E-2</v>
      </c>
      <c r="S191" s="318">
        <f t="shared" si="35"/>
        <v>2.7790945295013837E-2</v>
      </c>
      <c r="T191" s="318">
        <f t="shared" si="35"/>
        <v>2.9365564251734203E-2</v>
      </c>
      <c r="U191" s="318">
        <f t="shared" si="35"/>
        <v>2.8649183185690177E-2</v>
      </c>
      <c r="V191" s="318">
        <f t="shared" si="35"/>
        <v>2.8481573109853234E-2</v>
      </c>
      <c r="W191" s="318">
        <f t="shared" si="35"/>
        <v>2.652116011584375E-2</v>
      </c>
      <c r="X191" s="318">
        <f t="shared" si="35"/>
        <v>2.5255601448160289E-2</v>
      </c>
      <c r="Y191" s="318">
        <f t="shared" si="35"/>
        <v>2.6073236543468825E-2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8.2003500375956509E-3</v>
      </c>
      <c r="C192" s="318">
        <f t="shared" si="36"/>
        <v>8.6582154736073967E-3</v>
      </c>
      <c r="D192" s="318">
        <f t="shared" si="36"/>
        <v>8.4602703716339812E-3</v>
      </c>
      <c r="E192" s="318">
        <f t="shared" si="36"/>
        <v>8.7257133067307514E-3</v>
      </c>
      <c r="F192" s="318">
        <f t="shared" si="36"/>
        <v>8.1736790345208737E-3</v>
      </c>
      <c r="G192" s="318">
        <f t="shared" si="36"/>
        <v>7.8407588239011693E-3</v>
      </c>
      <c r="H192" s="318">
        <f t="shared" si="36"/>
        <v>7.1671526404172726E-3</v>
      </c>
      <c r="I192" s="318">
        <f t="shared" si="36"/>
        <v>7.4229429071631043E-3</v>
      </c>
      <c r="J192" s="318">
        <f t="shared" si="36"/>
        <v>6.9594871418270652E-3</v>
      </c>
      <c r="K192" s="318">
        <f t="shared" si="36"/>
        <v>6.4500132068461349E-3</v>
      </c>
      <c r="L192" s="318">
        <f t="shared" si="36"/>
        <v>5.7747237280963547E-3</v>
      </c>
      <c r="M192" s="318">
        <f t="shared" si="36"/>
        <v>9.7575841211056877E-3</v>
      </c>
      <c r="N192" s="318">
        <f t="shared" si="36"/>
        <v>9.7624342172483915E-3</v>
      </c>
      <c r="O192" s="318">
        <f t="shared" si="36"/>
        <v>9.8437014520966412E-3</v>
      </c>
      <c r="P192" s="318">
        <f t="shared" si="36"/>
        <v>9.6325717156877429E-3</v>
      </c>
      <c r="Q192" s="318">
        <f t="shared" si="36"/>
        <v>9.6660031008225355E-3</v>
      </c>
      <c r="R192" s="318">
        <f t="shared" si="36"/>
        <v>9.7187456886490171E-3</v>
      </c>
      <c r="S192" s="318">
        <f t="shared" si="36"/>
        <v>9.5762952379308403E-3</v>
      </c>
      <c r="T192" s="318">
        <f t="shared" si="36"/>
        <v>9.6541667725799345E-3</v>
      </c>
      <c r="U192" s="318">
        <f t="shared" si="36"/>
        <v>9.7157333117639799E-3</v>
      </c>
      <c r="V192" s="318">
        <f t="shared" si="36"/>
        <v>9.7079528051738848E-3</v>
      </c>
      <c r="W192" s="318">
        <f t="shared" si="36"/>
        <v>9.5353024147276019E-3</v>
      </c>
      <c r="X192" s="318">
        <f t="shared" si="36"/>
        <v>9.7267896046024736E-3</v>
      </c>
      <c r="Y192" s="318">
        <f t="shared" si="36"/>
        <v>9.5729758397034483E-3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2.0458087563980012E-2</v>
      </c>
      <c r="C193" s="318">
        <f t="shared" si="37"/>
        <v>1.4740359952676588E-2</v>
      </c>
      <c r="D193" s="318">
        <f t="shared" si="37"/>
        <v>1.7085599219240143E-2</v>
      </c>
      <c r="E193" s="318">
        <f t="shared" si="37"/>
        <v>1.1725541871441304E-2</v>
      </c>
      <c r="F193" s="318">
        <f t="shared" si="37"/>
        <v>1.9577908197021127E-2</v>
      </c>
      <c r="G193" s="318">
        <f t="shared" si="37"/>
        <v>2.463262895633608E-2</v>
      </c>
      <c r="H193" s="318">
        <f t="shared" si="37"/>
        <v>3.6291292018848627E-2</v>
      </c>
      <c r="I193" s="318">
        <f t="shared" si="37"/>
        <v>3.2065007697744931E-2</v>
      </c>
      <c r="J193" s="318">
        <f t="shared" si="37"/>
        <v>3.8124614924789739E-2</v>
      </c>
      <c r="K193" s="318">
        <f t="shared" si="37"/>
        <v>4.6063468484715195E-2</v>
      </c>
      <c r="L193" s="318">
        <f t="shared" si="37"/>
        <v>5.7286984608879238E-2</v>
      </c>
      <c r="M193" s="318">
        <f t="shared" si="37"/>
        <v>3.8545085153789392E-3</v>
      </c>
      <c r="N193" s="318">
        <f t="shared" si="37"/>
        <v>3.854602923674014E-3</v>
      </c>
      <c r="O193" s="318">
        <f t="shared" si="37"/>
        <v>3.7306231507139766E-3</v>
      </c>
      <c r="P193" s="318">
        <f t="shared" si="37"/>
        <v>5.2936133610784137E-3</v>
      </c>
      <c r="Q193" s="318">
        <f t="shared" si="37"/>
        <v>6.040177116947887E-3</v>
      </c>
      <c r="R193" s="318">
        <f t="shared" si="37"/>
        <v>5.843384863899276E-3</v>
      </c>
      <c r="S193" s="318">
        <f t="shared" si="37"/>
        <v>8.1308765192253923E-3</v>
      </c>
      <c r="T193" s="318">
        <f t="shared" si="37"/>
        <v>6.7842662852335284E-3</v>
      </c>
      <c r="U193" s="318">
        <f t="shared" si="37"/>
        <v>7.0149805200263793E-3</v>
      </c>
      <c r="V193" s="318">
        <f t="shared" si="37"/>
        <v>7.1561238092144302E-3</v>
      </c>
      <c r="W193" s="318">
        <f t="shared" si="37"/>
        <v>9.1490005344757909E-3</v>
      </c>
      <c r="X193" s="318">
        <f t="shared" si="37"/>
        <v>9.4369181425048368E-3</v>
      </c>
      <c r="Y193" s="318">
        <f t="shared" si="37"/>
        <v>9.3144343326217998E-3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3.0436088554736306E-2</v>
      </c>
      <c r="C194" s="319">
        <f t="shared" si="38"/>
        <v>2.6936348293740378E-2</v>
      </c>
      <c r="D194" s="319">
        <f t="shared" si="38"/>
        <v>2.8387464330488901E-2</v>
      </c>
      <c r="E194" s="319">
        <f t="shared" si="38"/>
        <v>2.5924276692558996E-2</v>
      </c>
      <c r="F194" s="319">
        <f t="shared" si="38"/>
        <v>3.0383769650941514E-2</v>
      </c>
      <c r="G194" s="319">
        <f t="shared" si="38"/>
        <v>3.2894234223222581E-2</v>
      </c>
      <c r="H194" s="319">
        <f t="shared" si="38"/>
        <v>3.7457918205892206E-2</v>
      </c>
      <c r="I194" s="319">
        <f t="shared" si="38"/>
        <v>3.5796859872041752E-2</v>
      </c>
      <c r="J194" s="319">
        <f t="shared" si="38"/>
        <v>3.8921909429309773E-2</v>
      </c>
      <c r="K194" s="319">
        <f t="shared" si="38"/>
        <v>4.1951445578098795E-2</v>
      </c>
      <c r="L194" s="319">
        <f t="shared" si="38"/>
        <v>4.5308631225327668E-2</v>
      </c>
      <c r="M194" s="319">
        <f t="shared" si="38"/>
        <v>1.8014687459351655E-2</v>
      </c>
      <c r="N194" s="319">
        <f t="shared" si="38"/>
        <v>1.8065552158321865E-2</v>
      </c>
      <c r="O194" s="319">
        <f t="shared" si="38"/>
        <v>1.7527045424662737E-2</v>
      </c>
      <c r="P194" s="319">
        <f t="shared" si="38"/>
        <v>1.8977706189106207E-2</v>
      </c>
      <c r="Q194" s="319">
        <f t="shared" si="38"/>
        <v>1.9946775414016727E-2</v>
      </c>
      <c r="R194" s="319">
        <f t="shared" si="38"/>
        <v>1.974993782265852E-2</v>
      </c>
      <c r="S194" s="319">
        <f t="shared" si="38"/>
        <v>2.1657593678155319E-2</v>
      </c>
      <c r="T194" s="319">
        <f t="shared" si="38"/>
        <v>2.0644360847146073E-2</v>
      </c>
      <c r="U194" s="319">
        <f t="shared" si="38"/>
        <v>2.0634000559055163E-2</v>
      </c>
      <c r="V194" s="319">
        <f t="shared" si="38"/>
        <v>2.0635167880116361E-2</v>
      </c>
      <c r="W194" s="319">
        <f t="shared" si="38"/>
        <v>2.2330622333862949E-2</v>
      </c>
      <c r="X194" s="319">
        <f t="shared" si="38"/>
        <v>2.1800052365345518E-2</v>
      </c>
      <c r="Y194" s="319">
        <f t="shared" si="38"/>
        <v>2.2378971358733162E-2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1.0000000000000004</v>
      </c>
      <c r="C197" s="232">
        <f t="shared" si="39"/>
        <v>0.99999999999999989</v>
      </c>
      <c r="D197" s="232">
        <f t="shared" si="39"/>
        <v>0.99999999999999978</v>
      </c>
      <c r="E197" s="232">
        <f t="shared" si="39"/>
        <v>0.99999999999999967</v>
      </c>
      <c r="F197" s="232">
        <f t="shared" si="39"/>
        <v>1</v>
      </c>
      <c r="G197" s="232">
        <f t="shared" si="39"/>
        <v>1.0000000000000002</v>
      </c>
      <c r="H197" s="232">
        <f t="shared" si="39"/>
        <v>1.0000000000000002</v>
      </c>
      <c r="I197" s="232">
        <f t="shared" si="39"/>
        <v>1</v>
      </c>
      <c r="J197" s="232">
        <f t="shared" si="39"/>
        <v>1.0000000000000002</v>
      </c>
      <c r="K197" s="232">
        <f t="shared" si="39"/>
        <v>1</v>
      </c>
      <c r="L197" s="232">
        <f t="shared" si="39"/>
        <v>1</v>
      </c>
      <c r="M197" s="232">
        <f t="shared" si="39"/>
        <v>1</v>
      </c>
      <c r="N197" s="232">
        <f t="shared" si="39"/>
        <v>1</v>
      </c>
      <c r="O197" s="232">
        <f t="shared" si="39"/>
        <v>1.0000000000000002</v>
      </c>
      <c r="P197" s="232">
        <f t="shared" si="39"/>
        <v>1.0000000000000002</v>
      </c>
      <c r="Q197" s="232">
        <f t="shared" si="39"/>
        <v>1</v>
      </c>
      <c r="R197" s="232">
        <f t="shared" si="39"/>
        <v>0.99999999999999956</v>
      </c>
      <c r="S197" s="232">
        <f t="shared" si="39"/>
        <v>1.0000000000000002</v>
      </c>
      <c r="T197" s="232">
        <f t="shared" si="39"/>
        <v>0.99999999999999956</v>
      </c>
      <c r="U197" s="232">
        <f t="shared" si="39"/>
        <v>0.99999999999999989</v>
      </c>
      <c r="V197" s="232">
        <f t="shared" si="39"/>
        <v>0.99999999999999989</v>
      </c>
      <c r="W197" s="232">
        <f t="shared" si="39"/>
        <v>0.99999999999999978</v>
      </c>
      <c r="X197" s="232">
        <f t="shared" si="39"/>
        <v>1.0000000000000002</v>
      </c>
      <c r="Y197" s="232">
        <f t="shared" si="39"/>
        <v>1.0000000000000002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5.1767734054341524E-3</v>
      </c>
      <c r="C198" s="266">
        <f t="shared" si="40"/>
        <v>4.6688901943486086E-3</v>
      </c>
      <c r="D198" s="266">
        <f t="shared" si="40"/>
        <v>4.879483213646018E-3</v>
      </c>
      <c r="E198" s="266">
        <f t="shared" si="40"/>
        <v>4.5079099272627423E-3</v>
      </c>
      <c r="F198" s="266">
        <f t="shared" si="40"/>
        <v>5.16397964865393E-3</v>
      </c>
      <c r="G198" s="266">
        <f t="shared" si="40"/>
        <v>5.5104879184320332E-3</v>
      </c>
      <c r="H198" s="266">
        <f t="shared" si="40"/>
        <v>6.0843973535427793E-3</v>
      </c>
      <c r="I198" s="266">
        <f t="shared" si="40"/>
        <v>5.8818422962150082E-3</v>
      </c>
      <c r="J198" s="266">
        <f t="shared" si="40"/>
        <v>6.2701395966264567E-3</v>
      </c>
      <c r="K198" s="266">
        <f t="shared" si="40"/>
        <v>6.6106849619020549E-3</v>
      </c>
      <c r="L198" s="266">
        <f t="shared" si="40"/>
        <v>6.9312797496732257E-3</v>
      </c>
      <c r="M198" s="266">
        <f t="shared" si="40"/>
        <v>3.2575762160543141E-3</v>
      </c>
      <c r="N198" s="266">
        <f t="shared" si="40"/>
        <v>3.2660030218420568E-3</v>
      </c>
      <c r="O198" s="266">
        <f t="shared" si="40"/>
        <v>3.1508936463842158E-3</v>
      </c>
      <c r="P198" s="266">
        <f t="shared" si="40"/>
        <v>3.4278615840875426E-3</v>
      </c>
      <c r="Q198" s="266">
        <f t="shared" si="40"/>
        <v>3.337311990514959E-3</v>
      </c>
      <c r="R198" s="266">
        <f t="shared" si="40"/>
        <v>3.6875535621949348E-3</v>
      </c>
      <c r="S198" s="266">
        <f t="shared" si="40"/>
        <v>4.0699487680632279E-3</v>
      </c>
      <c r="T198" s="266">
        <f t="shared" si="40"/>
        <v>4.5268252346538501E-3</v>
      </c>
      <c r="U198" s="266">
        <f t="shared" si="40"/>
        <v>4.1265008003447514E-3</v>
      </c>
      <c r="V198" s="266">
        <f t="shared" si="40"/>
        <v>4.1630277869334842E-3</v>
      </c>
      <c r="W198" s="266">
        <f t="shared" si="40"/>
        <v>3.5911488403423059E-3</v>
      </c>
      <c r="X198" s="266">
        <f t="shared" si="40"/>
        <v>3.7712860044931498E-3</v>
      </c>
      <c r="Y198" s="266">
        <f t="shared" si="40"/>
        <v>3.838695839538464E-3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1.2600234662432741E-2</v>
      </c>
      <c r="C199" s="267">
        <f t="shared" si="41"/>
        <v>1.1364050047114228E-2</v>
      </c>
      <c r="D199" s="267">
        <f t="shared" si="41"/>
        <v>1.1876632162188483E-2</v>
      </c>
      <c r="E199" s="267">
        <f t="shared" si="41"/>
        <v>1.0972225066099264E-2</v>
      </c>
      <c r="F199" s="267">
        <f t="shared" si="41"/>
        <v>1.256909473703525E-2</v>
      </c>
      <c r="G199" s="267">
        <f t="shared" si="41"/>
        <v>1.3412493736708388E-2</v>
      </c>
      <c r="H199" s="267">
        <f t="shared" si="41"/>
        <v>1.4809385775635318E-2</v>
      </c>
      <c r="I199" s="267">
        <f t="shared" si="41"/>
        <v>1.4316368010609468E-2</v>
      </c>
      <c r="J199" s="267">
        <f t="shared" si="41"/>
        <v>1.5261481254089954E-2</v>
      </c>
      <c r="K199" s="267">
        <f t="shared" si="41"/>
        <v>1.6090366580840423E-2</v>
      </c>
      <c r="L199" s="267">
        <f t="shared" si="41"/>
        <v>1.6870692324522603E-2</v>
      </c>
      <c r="M199" s="267">
        <f t="shared" si="41"/>
        <v>7.9289204951402906E-3</v>
      </c>
      <c r="N199" s="267">
        <f t="shared" si="41"/>
        <v>7.949431288652881E-3</v>
      </c>
      <c r="O199" s="267">
        <f t="shared" si="41"/>
        <v>7.6692557760271235E-3</v>
      </c>
      <c r="P199" s="267">
        <f t="shared" si="41"/>
        <v>8.3433940346900569E-3</v>
      </c>
      <c r="Q199" s="267">
        <f t="shared" si="41"/>
        <v>8.122996880276314E-3</v>
      </c>
      <c r="R199" s="267">
        <f t="shared" si="41"/>
        <v>8.975482713840981E-3</v>
      </c>
      <c r="S199" s="267">
        <f t="shared" si="41"/>
        <v>9.9062302954662403E-3</v>
      </c>
      <c r="T199" s="267">
        <f t="shared" si="41"/>
        <v>1.1018264808072479E-2</v>
      </c>
      <c r="U199" s="267">
        <f t="shared" si="41"/>
        <v>1.0043877594580518E-2</v>
      </c>
      <c r="V199" s="267">
        <f t="shared" si="41"/>
        <v>1.0132784055513586E-2</v>
      </c>
      <c r="W199" s="267">
        <f t="shared" si="41"/>
        <v>8.7408342131678387E-3</v>
      </c>
      <c r="X199" s="267">
        <f t="shared" si="41"/>
        <v>9.1792869639378879E-3</v>
      </c>
      <c r="Y199" s="267">
        <f t="shared" si="41"/>
        <v>9.3433620882682721E-3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7.0558360450862403E-2</v>
      </c>
      <c r="C200" s="267">
        <f t="shared" si="42"/>
        <v>6.363601638281835E-2</v>
      </c>
      <c r="D200" s="267">
        <f t="shared" si="42"/>
        <v>6.6506356071324726E-2</v>
      </c>
      <c r="E200" s="267">
        <f t="shared" si="42"/>
        <v>6.1441888338002341E-2</v>
      </c>
      <c r="F200" s="267">
        <f t="shared" si="42"/>
        <v>7.0383984168239669E-2</v>
      </c>
      <c r="G200" s="267">
        <f t="shared" si="42"/>
        <v>7.5106820862722662E-2</v>
      </c>
      <c r="H200" s="267">
        <f t="shared" si="42"/>
        <v>8.2929088831065173E-2</v>
      </c>
      <c r="I200" s="267">
        <f t="shared" si="42"/>
        <v>8.0168304916691913E-2</v>
      </c>
      <c r="J200" s="267">
        <f t="shared" si="42"/>
        <v>8.5460717533355421E-2</v>
      </c>
      <c r="K200" s="267">
        <f t="shared" si="42"/>
        <v>9.0102281061665013E-2</v>
      </c>
      <c r="L200" s="267">
        <f t="shared" si="42"/>
        <v>9.4471922307789627E-2</v>
      </c>
      <c r="M200" s="267">
        <f t="shared" si="42"/>
        <v>4.4400096130775134E-2</v>
      </c>
      <c r="N200" s="267">
        <f t="shared" si="42"/>
        <v>4.4514951766449103E-2</v>
      </c>
      <c r="O200" s="267">
        <f t="shared" si="42"/>
        <v>4.2946034572526263E-2</v>
      </c>
      <c r="P200" s="267">
        <f t="shared" si="42"/>
        <v>4.672105079426956E-2</v>
      </c>
      <c r="Q200" s="267">
        <f t="shared" si="42"/>
        <v>4.5486878393509962E-2</v>
      </c>
      <c r="R200" s="267">
        <f t="shared" si="42"/>
        <v>5.0260599227713552E-2</v>
      </c>
      <c r="S200" s="267">
        <f t="shared" si="42"/>
        <v>5.5472567505485626E-2</v>
      </c>
      <c r="T200" s="267">
        <f t="shared" si="42"/>
        <v>6.1699700100738497E-2</v>
      </c>
      <c r="U200" s="267">
        <f t="shared" si="42"/>
        <v>5.6243360114209773E-2</v>
      </c>
      <c r="V200" s="267">
        <f t="shared" si="42"/>
        <v>5.6741215454605053E-2</v>
      </c>
      <c r="W200" s="267">
        <f t="shared" si="42"/>
        <v>4.8946622628602082E-2</v>
      </c>
      <c r="X200" s="267">
        <f t="shared" si="42"/>
        <v>5.1401855253891307E-2</v>
      </c>
      <c r="Y200" s="267">
        <f t="shared" si="42"/>
        <v>5.2320637488799934E-2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0.11110555823769881</v>
      </c>
      <c r="C201" s="267">
        <f t="shared" si="43"/>
        <v>0.10020520713715031</v>
      </c>
      <c r="D201" s="267">
        <f t="shared" si="43"/>
        <v>0.10472502153455851</v>
      </c>
      <c r="E201" s="267">
        <f t="shared" si="43"/>
        <v>9.6750197416026737E-2</v>
      </c>
      <c r="F201" s="267">
        <f t="shared" si="43"/>
        <v>0.11083097455831041</v>
      </c>
      <c r="G201" s="267">
        <f t="shared" si="43"/>
        <v>0.11826784531399433</v>
      </c>
      <c r="H201" s="267">
        <f t="shared" si="43"/>
        <v>0.13058527224616931</v>
      </c>
      <c r="I201" s="267">
        <f t="shared" si="43"/>
        <v>0.12623797114648291</v>
      </c>
      <c r="J201" s="267">
        <f t="shared" si="43"/>
        <v>0.13457173137618866</v>
      </c>
      <c r="K201" s="267">
        <f t="shared" si="43"/>
        <v>0.1418806243778582</v>
      </c>
      <c r="L201" s="267">
        <f t="shared" si="43"/>
        <v>0.14876133173623346</v>
      </c>
      <c r="M201" s="267">
        <f t="shared" si="43"/>
        <v>6.9915137411004968E-2</v>
      </c>
      <c r="N201" s="267">
        <f t="shared" si="43"/>
        <v>7.0095996198493229E-2</v>
      </c>
      <c r="O201" s="267">
        <f t="shared" si="43"/>
        <v>6.7625482151034352E-2</v>
      </c>
      <c r="P201" s="267">
        <f t="shared" si="43"/>
        <v>7.3569856169833345E-2</v>
      </c>
      <c r="Q201" s="267">
        <f t="shared" si="43"/>
        <v>7.1626451976882249E-2</v>
      </c>
      <c r="R201" s="267">
        <f t="shared" si="43"/>
        <v>7.914344804603686E-2</v>
      </c>
      <c r="S201" s="267">
        <f t="shared" si="43"/>
        <v>8.7350535644427352E-2</v>
      </c>
      <c r="T201" s="267">
        <f t="shared" si="43"/>
        <v>9.7156163762693648E-2</v>
      </c>
      <c r="U201" s="267">
        <f t="shared" si="43"/>
        <v>8.8564273357868609E-2</v>
      </c>
      <c r="V201" s="267">
        <f t="shared" si="43"/>
        <v>8.9348227168058889E-2</v>
      </c>
      <c r="W201" s="267">
        <f t="shared" si="43"/>
        <v>7.7074379226655443E-2</v>
      </c>
      <c r="X201" s="267">
        <f t="shared" si="43"/>
        <v>8.0940540368907951E-2</v>
      </c>
      <c r="Y201" s="267">
        <f t="shared" si="43"/>
        <v>8.2387311700556118E-2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5.5430399449253431E-2</v>
      </c>
      <c r="C202" s="268">
        <f t="shared" si="44"/>
        <v>5.5159054689742464E-2</v>
      </c>
      <c r="D202" s="268">
        <f t="shared" si="44"/>
        <v>5.5506100764287941E-2</v>
      </c>
      <c r="E202" s="268">
        <f t="shared" si="44"/>
        <v>5.6517552553555186E-2</v>
      </c>
      <c r="F202" s="268">
        <f t="shared" si="44"/>
        <v>5.610892263255892E-2</v>
      </c>
      <c r="G202" s="268">
        <f t="shared" si="44"/>
        <v>5.6596319398775637E-2</v>
      </c>
      <c r="H202" s="268">
        <f t="shared" si="44"/>
        <v>5.9309538347356437E-2</v>
      </c>
      <c r="I202" s="268">
        <f t="shared" si="44"/>
        <v>5.8155192046895648E-2</v>
      </c>
      <c r="J202" s="268">
        <f t="shared" si="44"/>
        <v>5.9898460614550716E-2</v>
      </c>
      <c r="K202" s="268">
        <f t="shared" si="44"/>
        <v>6.2610451181603535E-2</v>
      </c>
      <c r="L202" s="268">
        <f t="shared" si="44"/>
        <v>6.7634221197523436E-2</v>
      </c>
      <c r="M202" s="268">
        <f t="shared" si="44"/>
        <v>6.1454018515015869E-2</v>
      </c>
      <c r="N202" s="268">
        <f t="shared" si="44"/>
        <v>6.1292138946906237E-2</v>
      </c>
      <c r="O202" s="268">
        <f t="shared" si="44"/>
        <v>6.2740591632600332E-2</v>
      </c>
      <c r="P202" s="268">
        <f t="shared" si="44"/>
        <v>6.2755587387911427E-2</v>
      </c>
      <c r="Q202" s="268">
        <f t="shared" si="44"/>
        <v>6.241065287894379E-2</v>
      </c>
      <c r="R202" s="268">
        <f t="shared" si="44"/>
        <v>6.1246567399752552E-2</v>
      </c>
      <c r="S202" s="268">
        <f t="shared" si="44"/>
        <v>5.9058927010240514E-2</v>
      </c>
      <c r="T202" s="268">
        <f t="shared" si="44"/>
        <v>5.6745956952975123E-2</v>
      </c>
      <c r="U202" s="268">
        <f t="shared" si="44"/>
        <v>5.8121009134665204E-2</v>
      </c>
      <c r="V202" s="268">
        <f t="shared" si="44"/>
        <v>5.775895841923593E-2</v>
      </c>
      <c r="W202" s="268">
        <f t="shared" si="44"/>
        <v>6.1112603182732296E-2</v>
      </c>
      <c r="X202" s="268">
        <f t="shared" si="44"/>
        <v>5.8802254408014926E-2</v>
      </c>
      <c r="Y202" s="268">
        <f t="shared" si="44"/>
        <v>5.9585807837787094E-2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0.34424432234640806</v>
      </c>
      <c r="C203" s="269">
        <f t="shared" si="45"/>
        <v>0.37032408279772638</v>
      </c>
      <c r="D203" s="269">
        <f t="shared" si="45"/>
        <v>0.35887636999247691</v>
      </c>
      <c r="E203" s="269">
        <f t="shared" si="45"/>
        <v>0.37439342522811125</v>
      </c>
      <c r="F203" s="269">
        <f t="shared" si="45"/>
        <v>0.34286672401110424</v>
      </c>
      <c r="G203" s="269">
        <f t="shared" si="45"/>
        <v>0.32423603038040494</v>
      </c>
      <c r="H203" s="269">
        <f t="shared" si="45"/>
        <v>0.28747504620137765</v>
      </c>
      <c r="I203" s="269">
        <f t="shared" si="45"/>
        <v>0.30113878108858083</v>
      </c>
      <c r="J203" s="269">
        <f t="shared" si="45"/>
        <v>0.27688024469007716</v>
      </c>
      <c r="K203" s="269">
        <f t="shared" si="45"/>
        <v>0.25108535868700849</v>
      </c>
      <c r="L203" s="269">
        <f t="shared" si="45"/>
        <v>0.21833114069028575</v>
      </c>
      <c r="M203" s="269">
        <f t="shared" si="45"/>
        <v>0.42257376936039498</v>
      </c>
      <c r="N203" s="269">
        <f t="shared" si="45"/>
        <v>0.42206609011037971</v>
      </c>
      <c r="O203" s="269">
        <f t="shared" si="45"/>
        <v>0.42273096518223952</v>
      </c>
      <c r="P203" s="269">
        <f t="shared" si="45"/>
        <v>0.40885249196626178</v>
      </c>
      <c r="Q203" s="269">
        <f t="shared" si="45"/>
        <v>0.41292584012058831</v>
      </c>
      <c r="R203" s="269">
        <f t="shared" si="45"/>
        <v>0.39933956461874742</v>
      </c>
      <c r="S203" s="269">
        <f t="shared" si="45"/>
        <v>0.38664762749754489</v>
      </c>
      <c r="T203" s="269">
        <f t="shared" si="45"/>
        <v>0.3708013032259897</v>
      </c>
      <c r="U203" s="269">
        <f t="shared" si="45"/>
        <v>0.38623017876222687</v>
      </c>
      <c r="V203" s="269">
        <f t="shared" si="45"/>
        <v>0.38520684780794667</v>
      </c>
      <c r="W203" s="269">
        <f t="shared" si="45"/>
        <v>0.40189400100029321</v>
      </c>
      <c r="X203" s="269">
        <f t="shared" si="45"/>
        <v>0.40240693352568774</v>
      </c>
      <c r="Y203" s="269">
        <f t="shared" si="45"/>
        <v>0.39554085976507392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0.34382569931098694</v>
      </c>
      <c r="C204" s="318">
        <f t="shared" si="46"/>
        <v>0.3699465300574124</v>
      </c>
      <c r="D204" s="318">
        <f t="shared" si="46"/>
        <v>0.35848178751528392</v>
      </c>
      <c r="E204" s="318">
        <f t="shared" si="46"/>
        <v>0.37402889025828329</v>
      </c>
      <c r="F204" s="318">
        <f t="shared" si="46"/>
        <v>0.34244913555086692</v>
      </c>
      <c r="G204" s="318">
        <f t="shared" si="46"/>
        <v>0.32379042131112556</v>
      </c>
      <c r="H204" s="318">
        <f t="shared" si="46"/>
        <v>0.28698302758488287</v>
      </c>
      <c r="I204" s="318">
        <f t="shared" si="46"/>
        <v>0.30066314221411794</v>
      </c>
      <c r="J204" s="318">
        <f t="shared" si="46"/>
        <v>0.27637320591034248</v>
      </c>
      <c r="K204" s="318">
        <f t="shared" si="46"/>
        <v>0.25055078149225252</v>
      </c>
      <c r="L204" s="318">
        <f t="shared" si="46"/>
        <v>0.21777063839649877</v>
      </c>
      <c r="M204" s="318">
        <f t="shared" si="46"/>
        <v>0.42231034341205248</v>
      </c>
      <c r="N204" s="318">
        <f t="shared" si="46"/>
        <v>0.42180198272309039</v>
      </c>
      <c r="O204" s="318">
        <f t="shared" si="46"/>
        <v>0.4224761661869515</v>
      </c>
      <c r="P204" s="318">
        <f t="shared" si="46"/>
        <v>0.40857529578459617</v>
      </c>
      <c r="Q204" s="318">
        <f t="shared" si="46"/>
        <v>0.41263535809910001</v>
      </c>
      <c r="R204" s="318">
        <f t="shared" si="46"/>
        <v>0.39906118432399013</v>
      </c>
      <c r="S204" s="318">
        <f t="shared" si="46"/>
        <v>0.38634476388421507</v>
      </c>
      <c r="T204" s="318">
        <f t="shared" si="46"/>
        <v>0.37052799476416115</v>
      </c>
      <c r="U204" s="318">
        <f t="shared" si="46"/>
        <v>0.38594602236944092</v>
      </c>
      <c r="V204" s="318">
        <f t="shared" si="46"/>
        <v>0.38492398245933124</v>
      </c>
      <c r="W204" s="318">
        <f t="shared" si="46"/>
        <v>0.40156641731789211</v>
      </c>
      <c r="X204" s="318">
        <f t="shared" si="46"/>
        <v>0.40208947826510549</v>
      </c>
      <c r="Y204" s="318">
        <f t="shared" si="46"/>
        <v>0.3952177301518372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4.1862303542115935E-4</v>
      </c>
      <c r="C205" s="318">
        <f t="shared" si="47"/>
        <v>3.7755274031399979E-4</v>
      </c>
      <c r="D205" s="318">
        <f t="shared" si="47"/>
        <v>3.9458247719300737E-4</v>
      </c>
      <c r="E205" s="318">
        <f t="shared" si="47"/>
        <v>3.6453496982791791E-4</v>
      </c>
      <c r="F205" s="318">
        <f t="shared" si="47"/>
        <v>4.1758846023728989E-4</v>
      </c>
      <c r="G205" s="318">
        <f t="shared" si="47"/>
        <v>4.4560906927935772E-4</v>
      </c>
      <c r="H205" s="318">
        <f t="shared" si="47"/>
        <v>4.9201861649475368E-4</v>
      </c>
      <c r="I205" s="318">
        <f t="shared" si="47"/>
        <v>4.7563887446288363E-4</v>
      </c>
      <c r="J205" s="318">
        <f t="shared" si="47"/>
        <v>5.0703877973465967E-4</v>
      </c>
      <c r="K205" s="318">
        <f t="shared" si="47"/>
        <v>5.3457719475599904E-4</v>
      </c>
      <c r="L205" s="318">
        <f t="shared" si="47"/>
        <v>5.6050229378700736E-4</v>
      </c>
      <c r="M205" s="318">
        <f t="shared" si="47"/>
        <v>2.6342594834244328E-4</v>
      </c>
      <c r="N205" s="318">
        <f t="shared" si="47"/>
        <v>2.6410738728934932E-4</v>
      </c>
      <c r="O205" s="318">
        <f t="shared" si="47"/>
        <v>2.5479899528806663E-4</v>
      </c>
      <c r="P205" s="318">
        <f t="shared" si="47"/>
        <v>2.7719618166558807E-4</v>
      </c>
      <c r="Q205" s="318">
        <f t="shared" si="47"/>
        <v>2.9048202148829221E-4</v>
      </c>
      <c r="R205" s="318">
        <f t="shared" si="47"/>
        <v>2.7838029475727377E-4</v>
      </c>
      <c r="S205" s="318">
        <f t="shared" si="47"/>
        <v>3.0286361332982199E-4</v>
      </c>
      <c r="T205" s="318">
        <f t="shared" si="47"/>
        <v>2.7330846182853878E-4</v>
      </c>
      <c r="U205" s="318">
        <f t="shared" si="47"/>
        <v>2.8415639278594822E-4</v>
      </c>
      <c r="V205" s="318">
        <f t="shared" si="47"/>
        <v>2.8286534861541104E-4</v>
      </c>
      <c r="W205" s="318">
        <f t="shared" si="47"/>
        <v>3.2758368240116129E-4</v>
      </c>
      <c r="X205" s="318">
        <f t="shared" si="47"/>
        <v>3.1745526058231133E-4</v>
      </c>
      <c r="Y205" s="318">
        <f t="shared" si="47"/>
        <v>3.2312961323671788E-4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0.12599979251320476</v>
      </c>
      <c r="C206" s="269">
        <f t="shared" si="48"/>
        <v>0.13364425384804629</v>
      </c>
      <c r="D206" s="269">
        <f t="shared" si="48"/>
        <v>0.13048450379479318</v>
      </c>
      <c r="E206" s="269">
        <f t="shared" si="48"/>
        <v>0.13720563910220385</v>
      </c>
      <c r="F206" s="269">
        <f t="shared" si="48"/>
        <v>0.12686171264040633</v>
      </c>
      <c r="G206" s="269">
        <f t="shared" si="48"/>
        <v>0.12107736638424725</v>
      </c>
      <c r="H206" s="269">
        <f t="shared" si="48"/>
        <v>0.1107726240919677</v>
      </c>
      <c r="I206" s="269">
        <f t="shared" si="48"/>
        <v>0.11424179768256167</v>
      </c>
      <c r="J206" s="269">
        <f t="shared" si="48"/>
        <v>0.10802110108570684</v>
      </c>
      <c r="K206" s="269">
        <f t="shared" si="48"/>
        <v>0.10277900140626119</v>
      </c>
      <c r="L206" s="269">
        <f t="shared" si="48"/>
        <v>9.8231920022146924E-2</v>
      </c>
      <c r="M206" s="269">
        <f t="shared" si="48"/>
        <v>0.15370986126345534</v>
      </c>
      <c r="N206" s="269">
        <f t="shared" si="48"/>
        <v>0.15420336406444216</v>
      </c>
      <c r="O206" s="269">
        <f t="shared" si="48"/>
        <v>0.15651557280562103</v>
      </c>
      <c r="P206" s="269">
        <f t="shared" si="48"/>
        <v>0.15307841869463915</v>
      </c>
      <c r="Q206" s="269">
        <f t="shared" si="48"/>
        <v>0.15469916138555365</v>
      </c>
      <c r="R206" s="269">
        <f t="shared" si="48"/>
        <v>0.15104607973891374</v>
      </c>
      <c r="S206" s="269">
        <f t="shared" si="48"/>
        <v>0.1456218520301267</v>
      </c>
      <c r="T206" s="269">
        <f t="shared" si="48"/>
        <v>0.14206394809774661</v>
      </c>
      <c r="U206" s="269">
        <f t="shared" si="48"/>
        <v>0.1461080890390633</v>
      </c>
      <c r="V206" s="269">
        <f t="shared" si="48"/>
        <v>0.14590718533155098</v>
      </c>
      <c r="W206" s="269">
        <f t="shared" si="48"/>
        <v>0.15213734131412826</v>
      </c>
      <c r="X206" s="269">
        <f t="shared" si="48"/>
        <v>0.14684333241261432</v>
      </c>
      <c r="Y206" s="269">
        <f t="shared" si="48"/>
        <v>0.14792310019088509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0.11893678493909954</v>
      </c>
      <c r="C207" s="318">
        <f t="shared" si="49"/>
        <v>0.12915574966587098</v>
      </c>
      <c r="D207" s="318">
        <f t="shared" si="49"/>
        <v>0.12519037593350663</v>
      </c>
      <c r="E207" s="318">
        <f t="shared" si="49"/>
        <v>0.13364835201285255</v>
      </c>
      <c r="F207" s="318">
        <f t="shared" si="49"/>
        <v>0.12054384710328257</v>
      </c>
      <c r="G207" s="318">
        <f t="shared" si="49"/>
        <v>0.11256135378450738</v>
      </c>
      <c r="H207" s="318">
        <f t="shared" si="49"/>
        <v>9.6346715414871886E-2</v>
      </c>
      <c r="I207" s="318">
        <f t="shared" si="49"/>
        <v>0.10207025077882174</v>
      </c>
      <c r="J207" s="318">
        <f t="shared" si="49"/>
        <v>9.1282577548384466E-2</v>
      </c>
      <c r="K207" s="318">
        <f t="shared" si="49"/>
        <v>7.8305411965693905E-2</v>
      </c>
      <c r="L207" s="318">
        <f t="shared" si="49"/>
        <v>6.2288751823907175E-2</v>
      </c>
      <c r="M207" s="318">
        <f t="shared" si="49"/>
        <v>0.15254282670330718</v>
      </c>
      <c r="N207" s="318">
        <f t="shared" si="49"/>
        <v>0.15299267832678248</v>
      </c>
      <c r="O207" s="318">
        <f t="shared" si="49"/>
        <v>0.15541175985214531</v>
      </c>
      <c r="P207" s="318">
        <f t="shared" si="49"/>
        <v>0.15148962652781117</v>
      </c>
      <c r="Q207" s="318">
        <f t="shared" si="49"/>
        <v>0.15273774031030468</v>
      </c>
      <c r="R207" s="318">
        <f t="shared" si="49"/>
        <v>0.14913308437775777</v>
      </c>
      <c r="S207" s="318">
        <f t="shared" si="49"/>
        <v>0.14281500002788283</v>
      </c>
      <c r="T207" s="318">
        <f t="shared" si="49"/>
        <v>0.13987197100224522</v>
      </c>
      <c r="U207" s="318">
        <f t="shared" si="49"/>
        <v>0.14368477723629364</v>
      </c>
      <c r="V207" s="318">
        <f t="shared" si="49"/>
        <v>0.14334667649646876</v>
      </c>
      <c r="W207" s="318">
        <f t="shared" si="49"/>
        <v>0.14863189820535838</v>
      </c>
      <c r="X207" s="318">
        <f t="shared" si="49"/>
        <v>0.14321743057978242</v>
      </c>
      <c r="Y207" s="318">
        <f t="shared" si="49"/>
        <v>0.14432974744417157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7.0630075741052395E-3</v>
      </c>
      <c r="C208" s="318">
        <f t="shared" si="50"/>
        <v>4.4885041821753138E-3</v>
      </c>
      <c r="D208" s="318">
        <f t="shared" si="50"/>
        <v>5.294127861286556E-3</v>
      </c>
      <c r="E208" s="318">
        <f t="shared" si="50"/>
        <v>3.5572870893513082E-3</v>
      </c>
      <c r="F208" s="318">
        <f t="shared" si="50"/>
        <v>6.317865537123742E-3</v>
      </c>
      <c r="G208" s="318">
        <f t="shared" si="50"/>
        <v>8.5160125997398445E-3</v>
      </c>
      <c r="H208" s="318">
        <f t="shared" si="50"/>
        <v>1.4425908677095804E-2</v>
      </c>
      <c r="I208" s="318">
        <f t="shared" si="50"/>
        <v>1.2171546903739923E-2</v>
      </c>
      <c r="J208" s="318">
        <f t="shared" si="50"/>
        <v>1.6738523537322383E-2</v>
      </c>
      <c r="K208" s="318">
        <f t="shared" si="50"/>
        <v>2.4473589440567264E-2</v>
      </c>
      <c r="L208" s="318">
        <f t="shared" si="50"/>
        <v>3.5943168198239721E-2</v>
      </c>
      <c r="M208" s="318">
        <f t="shared" si="50"/>
        <v>1.1670345601481622E-3</v>
      </c>
      <c r="N208" s="318">
        <f t="shared" si="50"/>
        <v>1.2106857376597024E-3</v>
      </c>
      <c r="O208" s="318">
        <f t="shared" si="50"/>
        <v>1.1038129534757194E-3</v>
      </c>
      <c r="P208" s="318">
        <f t="shared" si="50"/>
        <v>1.588792166827953E-3</v>
      </c>
      <c r="Q208" s="318">
        <f t="shared" si="50"/>
        <v>1.9614210752489656E-3</v>
      </c>
      <c r="R208" s="318">
        <f t="shared" si="50"/>
        <v>1.9129953611559938E-3</v>
      </c>
      <c r="S208" s="318">
        <f t="shared" si="50"/>
        <v>2.8068520022438838E-3</v>
      </c>
      <c r="T208" s="318">
        <f t="shared" si="50"/>
        <v>2.191977095501417E-3</v>
      </c>
      <c r="U208" s="318">
        <f t="shared" si="50"/>
        <v>2.4233118027696277E-3</v>
      </c>
      <c r="V208" s="318">
        <f t="shared" si="50"/>
        <v>2.5605088350822303E-3</v>
      </c>
      <c r="W208" s="318">
        <f t="shared" si="50"/>
        <v>3.5054431087698668E-3</v>
      </c>
      <c r="X208" s="318">
        <f t="shared" si="50"/>
        <v>3.6259018328319531E-3</v>
      </c>
      <c r="Y208" s="318">
        <f t="shared" si="50"/>
        <v>3.5933527467134894E-3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0.14883077704638714</v>
      </c>
      <c r="C209" s="269">
        <f t="shared" si="51"/>
        <v>0.14731155538203655</v>
      </c>
      <c r="D209" s="269">
        <f t="shared" si="51"/>
        <v>0.1483307293897746</v>
      </c>
      <c r="E209" s="269">
        <f t="shared" si="51"/>
        <v>0.14844412212183991</v>
      </c>
      <c r="F209" s="269">
        <f t="shared" si="51"/>
        <v>0.14947235208525644</v>
      </c>
      <c r="G209" s="269">
        <f t="shared" si="51"/>
        <v>0.15161294766079519</v>
      </c>
      <c r="H209" s="269">
        <f t="shared" si="51"/>
        <v>0.15988033618376901</v>
      </c>
      <c r="I209" s="269">
        <f t="shared" si="51"/>
        <v>0.15663762203490028</v>
      </c>
      <c r="J209" s="269">
        <f t="shared" si="51"/>
        <v>0.16095901260231207</v>
      </c>
      <c r="K209" s="269">
        <f t="shared" si="51"/>
        <v>0.16787188364559671</v>
      </c>
      <c r="L209" s="269">
        <f t="shared" si="51"/>
        <v>0.17999170107955303</v>
      </c>
      <c r="M209" s="269">
        <f t="shared" si="51"/>
        <v>0.1574390491072625</v>
      </c>
      <c r="N209" s="269">
        <f t="shared" si="51"/>
        <v>0.15708526143995241</v>
      </c>
      <c r="O209" s="269">
        <f t="shared" si="51"/>
        <v>0.15989733989798025</v>
      </c>
      <c r="P209" s="269">
        <f t="shared" si="51"/>
        <v>0.1597833405545406</v>
      </c>
      <c r="Q209" s="269">
        <f t="shared" si="51"/>
        <v>0.16012757878463316</v>
      </c>
      <c r="R209" s="269">
        <f t="shared" si="51"/>
        <v>0.15650923884604781</v>
      </c>
      <c r="S209" s="269">
        <f t="shared" si="51"/>
        <v>0.15276957019230833</v>
      </c>
      <c r="T209" s="269">
        <f t="shared" si="51"/>
        <v>0.14576021221223082</v>
      </c>
      <c r="U209" s="269">
        <f t="shared" si="51"/>
        <v>0.1500829352612027</v>
      </c>
      <c r="V209" s="269">
        <f t="shared" si="51"/>
        <v>0.14937255050700837</v>
      </c>
      <c r="W209" s="269">
        <f t="shared" si="51"/>
        <v>0.15905904660983622</v>
      </c>
      <c r="X209" s="269">
        <f t="shared" si="51"/>
        <v>0.15482417076789232</v>
      </c>
      <c r="Y209" s="269">
        <f t="shared" si="51"/>
        <v>0.15558846378216645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5.9551077846528813E-2</v>
      </c>
      <c r="C210" s="318">
        <f t="shared" si="52"/>
        <v>7.148016743741871E-2</v>
      </c>
      <c r="D210" s="318">
        <f t="shared" si="52"/>
        <v>6.7004934841608285E-2</v>
      </c>
      <c r="E210" s="318">
        <f t="shared" si="52"/>
        <v>8.1035564054162706E-2</v>
      </c>
      <c r="F210" s="318">
        <f t="shared" si="52"/>
        <v>6.2902946105956814E-2</v>
      </c>
      <c r="G210" s="318">
        <f t="shared" si="52"/>
        <v>5.308009312343704E-2</v>
      </c>
      <c r="H210" s="318">
        <f t="shared" si="52"/>
        <v>3.4478656079900305E-2</v>
      </c>
      <c r="I210" s="318">
        <f t="shared" si="52"/>
        <v>4.0694495103326539E-2</v>
      </c>
      <c r="J210" s="318">
        <f t="shared" si="52"/>
        <v>3.2286232193257804E-2</v>
      </c>
      <c r="K210" s="318">
        <f t="shared" si="52"/>
        <v>2.2453466456226416E-2</v>
      </c>
      <c r="L210" s="318">
        <f t="shared" si="52"/>
        <v>1.1832815667209761E-2</v>
      </c>
      <c r="M210" s="318">
        <f t="shared" si="52"/>
        <v>0.10828310300582364</v>
      </c>
      <c r="N210" s="318">
        <f t="shared" si="52"/>
        <v>0.10797636691121687</v>
      </c>
      <c r="O210" s="318">
        <f t="shared" si="52"/>
        <v>0.11083409935995067</v>
      </c>
      <c r="P210" s="318">
        <f t="shared" si="52"/>
        <v>0.10672290853446063</v>
      </c>
      <c r="Q210" s="318">
        <f t="shared" si="52"/>
        <v>0.10363066980433691</v>
      </c>
      <c r="R210" s="318">
        <f t="shared" si="52"/>
        <v>0.10212729797395444</v>
      </c>
      <c r="S210" s="318">
        <f t="shared" si="52"/>
        <v>9.2045040247219045E-2</v>
      </c>
      <c r="T210" s="318">
        <f t="shared" si="52"/>
        <v>9.2076788062572842E-2</v>
      </c>
      <c r="U210" s="318">
        <f t="shared" si="52"/>
        <v>9.3442922344815063E-2</v>
      </c>
      <c r="V210" s="318">
        <f t="shared" si="52"/>
        <v>9.2468942335268062E-2</v>
      </c>
      <c r="W210" s="318">
        <f t="shared" si="52"/>
        <v>9.2145498994312708E-2</v>
      </c>
      <c r="X210" s="318">
        <f t="shared" si="52"/>
        <v>8.7104959193177733E-2</v>
      </c>
      <c r="Y210" s="318">
        <f t="shared" si="52"/>
        <v>8.9164455088762029E-2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3.0075388121614009E-2</v>
      </c>
      <c r="C211" s="318">
        <f t="shared" si="53"/>
        <v>3.2360249678885726E-2</v>
      </c>
      <c r="D211" s="318">
        <f t="shared" si="53"/>
        <v>3.1357396831178698E-2</v>
      </c>
      <c r="E211" s="318">
        <f t="shared" si="53"/>
        <v>3.2717345055233334E-2</v>
      </c>
      <c r="F211" s="318">
        <f t="shared" si="53"/>
        <v>2.9954976269205322E-2</v>
      </c>
      <c r="G211" s="318">
        <f t="shared" si="53"/>
        <v>2.8322846752025323E-2</v>
      </c>
      <c r="H211" s="318">
        <f t="shared" si="53"/>
        <v>2.5103201873006138E-2</v>
      </c>
      <c r="I211" s="318">
        <f t="shared" si="53"/>
        <v>2.6299839465387744E-2</v>
      </c>
      <c r="J211" s="318">
        <f t="shared" si="53"/>
        <v>2.4175131326207692E-2</v>
      </c>
      <c r="K211" s="318">
        <f t="shared" si="53"/>
        <v>2.1916372198628159E-2</v>
      </c>
      <c r="L211" s="318">
        <f t="shared" si="53"/>
        <v>1.9049002108892304E-2</v>
      </c>
      <c r="M211" s="318">
        <f t="shared" si="53"/>
        <v>3.6940657755782001E-2</v>
      </c>
      <c r="N211" s="318">
        <f t="shared" si="53"/>
        <v>3.6896190035489593E-2</v>
      </c>
      <c r="O211" s="318">
        <f t="shared" si="53"/>
        <v>3.6955162734102383E-2</v>
      </c>
      <c r="P211" s="318">
        <f t="shared" si="53"/>
        <v>3.5739215021593107E-2</v>
      </c>
      <c r="Q211" s="318">
        <f t="shared" si="53"/>
        <v>3.6094359939937912E-2</v>
      </c>
      <c r="R211" s="318">
        <f t="shared" si="53"/>
        <v>3.4906989288079213E-2</v>
      </c>
      <c r="S211" s="318">
        <f t="shared" si="53"/>
        <v>3.3794648700943709E-2</v>
      </c>
      <c r="T211" s="318">
        <f t="shared" si="53"/>
        <v>3.2411112010496006E-2</v>
      </c>
      <c r="U211" s="318">
        <f t="shared" si="53"/>
        <v>3.3759769674038299E-2</v>
      </c>
      <c r="V211" s="318">
        <f t="shared" si="53"/>
        <v>3.3670369006682903E-2</v>
      </c>
      <c r="W211" s="318">
        <f t="shared" si="53"/>
        <v>3.5126128970708111E-2</v>
      </c>
      <c r="X211" s="318">
        <f t="shared" si="53"/>
        <v>3.5171882563386679E-2</v>
      </c>
      <c r="Y211" s="318">
        <f t="shared" si="53"/>
        <v>3.4570791685087969E-2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5.9204311078244316E-2</v>
      </c>
      <c r="C212" s="318">
        <f t="shared" si="54"/>
        <v>4.3471138265732109E-2</v>
      </c>
      <c r="D212" s="318">
        <f t="shared" si="54"/>
        <v>4.9968397716987606E-2</v>
      </c>
      <c r="E212" s="318">
        <f t="shared" si="54"/>
        <v>3.4691213012443864E-2</v>
      </c>
      <c r="F212" s="318">
        <f t="shared" si="54"/>
        <v>5.661442971009429E-2</v>
      </c>
      <c r="G212" s="318">
        <f t="shared" si="54"/>
        <v>7.0210007785332831E-2</v>
      </c>
      <c r="H212" s="318">
        <f t="shared" si="54"/>
        <v>0.10029847823086258</v>
      </c>
      <c r="I212" s="318">
        <f t="shared" si="54"/>
        <v>8.9643287466186009E-2</v>
      </c>
      <c r="J212" s="318">
        <f t="shared" si="54"/>
        <v>0.10449764908284656</v>
      </c>
      <c r="K212" s="318">
        <f t="shared" si="54"/>
        <v>0.12350204499074215</v>
      </c>
      <c r="L212" s="318">
        <f t="shared" si="54"/>
        <v>0.14910988330345099</v>
      </c>
      <c r="M212" s="318">
        <f t="shared" si="54"/>
        <v>1.2215288345656845E-2</v>
      </c>
      <c r="N212" s="318">
        <f t="shared" si="54"/>
        <v>1.2212704493245945E-2</v>
      </c>
      <c r="O212" s="318">
        <f t="shared" si="54"/>
        <v>1.2108077803927211E-2</v>
      </c>
      <c r="P212" s="318">
        <f t="shared" si="54"/>
        <v>1.7321216998486853E-2</v>
      </c>
      <c r="Q212" s="318">
        <f t="shared" si="54"/>
        <v>2.0402549040358348E-2</v>
      </c>
      <c r="R212" s="318">
        <f t="shared" si="54"/>
        <v>1.9474951584014185E-2</v>
      </c>
      <c r="S212" s="318">
        <f t="shared" si="54"/>
        <v>2.6929881244145581E-2</v>
      </c>
      <c r="T212" s="318">
        <f t="shared" si="54"/>
        <v>2.1272312139161968E-2</v>
      </c>
      <c r="U212" s="318">
        <f t="shared" si="54"/>
        <v>2.2880243242349302E-2</v>
      </c>
      <c r="V212" s="318">
        <f t="shared" si="54"/>
        <v>2.3233239165057408E-2</v>
      </c>
      <c r="W212" s="318">
        <f t="shared" si="54"/>
        <v>3.1787418644815386E-2</v>
      </c>
      <c r="X212" s="318">
        <f t="shared" si="54"/>
        <v>3.2547329011327904E-2</v>
      </c>
      <c r="Y212" s="318">
        <f t="shared" si="54"/>
        <v>3.1853217008316469E-2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0.12605378188831878</v>
      </c>
      <c r="C213" s="319">
        <f t="shared" si="55"/>
        <v>0.11368688952101667</v>
      </c>
      <c r="D213" s="319">
        <f t="shared" si="55"/>
        <v>0.11881480307694943</v>
      </c>
      <c r="E213" s="319">
        <f t="shared" si="55"/>
        <v>0.10976704024689853</v>
      </c>
      <c r="F213" s="319">
        <f t="shared" si="55"/>
        <v>0.12574225551843482</v>
      </c>
      <c r="G213" s="319">
        <f t="shared" si="55"/>
        <v>0.13417968834391983</v>
      </c>
      <c r="H213" s="319">
        <f t="shared" si="55"/>
        <v>0.14815431096911683</v>
      </c>
      <c r="I213" s="319">
        <f t="shared" si="55"/>
        <v>0.14322212077706239</v>
      </c>
      <c r="J213" s="319">
        <f t="shared" si="55"/>
        <v>0.15267711124709299</v>
      </c>
      <c r="K213" s="319">
        <f t="shared" si="55"/>
        <v>0.16096934809726432</v>
      </c>
      <c r="L213" s="319">
        <f t="shared" si="55"/>
        <v>0.16877579089227199</v>
      </c>
      <c r="M213" s="319">
        <f t="shared" si="55"/>
        <v>7.9321571500896582E-2</v>
      </c>
      <c r="N213" s="319">
        <f t="shared" si="55"/>
        <v>7.9526763162882139E-2</v>
      </c>
      <c r="O213" s="319">
        <f t="shared" si="55"/>
        <v>7.6723864335587103E-2</v>
      </c>
      <c r="P213" s="319">
        <f t="shared" si="55"/>
        <v>8.3467998813766861E-2</v>
      </c>
      <c r="Q213" s="319">
        <f t="shared" si="55"/>
        <v>8.1263127589097775E-2</v>
      </c>
      <c r="R213" s="319">
        <f t="shared" si="55"/>
        <v>8.9791465846751739E-2</v>
      </c>
      <c r="S213" s="319">
        <f t="shared" si="55"/>
        <v>9.9102741056337193E-2</v>
      </c>
      <c r="T213" s="319">
        <f t="shared" si="55"/>
        <v>0.110227625604899</v>
      </c>
      <c r="U213" s="319">
        <f t="shared" si="55"/>
        <v>0.10047977593583825</v>
      </c>
      <c r="V213" s="319">
        <f t="shared" si="55"/>
        <v>0.10136920346914703</v>
      </c>
      <c r="W213" s="319">
        <f t="shared" si="55"/>
        <v>8.7444022984242142E-2</v>
      </c>
      <c r="X213" s="319">
        <f t="shared" si="55"/>
        <v>9.1830340294560359E-2</v>
      </c>
      <c r="Y213" s="319">
        <f t="shared" si="55"/>
        <v>9.3471761306924916E-2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341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1267</v>
      </c>
      <c r="B217" s="322">
        <f>IF(B$5=0,0,(B$5-B$16)/(CHI_fec!B$5-CHI_fec!B$16))</f>
        <v>0.67864590232742672</v>
      </c>
      <c r="C217" s="322">
        <f>IF(C$5=0,0,(C$5-C$16)/(CHI_fec!C$5-CHI_fec!C$16))</f>
        <v>0.67022888245218981</v>
      </c>
      <c r="D217" s="322">
        <f>IF(D$5=0,0,(D$5-D$16)/(CHI_fec!D$5-CHI_fec!D$16))</f>
        <v>0.66489421251491865</v>
      </c>
      <c r="E217" s="322">
        <f>IF(E$5=0,0,(E$5-E$16)/(CHI_fec!E$5-CHI_fec!E$16))</f>
        <v>0.66725526714455219</v>
      </c>
      <c r="F217" s="322">
        <f>IF(F$5=0,0,(F$5-F$16)/(CHI_fec!F$5-CHI_fec!F$16))</f>
        <v>0.66161682009742917</v>
      </c>
      <c r="G217" s="322">
        <f>IF(G$5=0,0,(G$5-G$16)/(CHI_fec!G$5-CHI_fec!G$16))</f>
        <v>0.65841558213423867</v>
      </c>
      <c r="H217" s="322">
        <f>IF(H$5=0,0,(H$5-H$16)/(CHI_fec!H$5-CHI_fec!H$16))</f>
        <v>0.65168149852756474</v>
      </c>
      <c r="I217" s="322">
        <f>IF(I$5=0,0,(I$5-I$16)/(CHI_fec!I$5-CHI_fec!I$16))</f>
        <v>0.65782206636739016</v>
      </c>
      <c r="J217" s="322">
        <f>IF(J$5=0,0,(J$5-J$16)/(CHI_fec!J$5-CHI_fec!J$16))</f>
        <v>0.65893988633307854</v>
      </c>
      <c r="K217" s="322">
        <f>IF(K$5=0,0,(K$5-K$16)/(CHI_fec!K$5-CHI_fec!K$16))</f>
        <v>0.66037480566563544</v>
      </c>
      <c r="L217" s="322">
        <f>IF(L$5=0,0,(L$5-L$16)/(CHI_fec!L$5-CHI_fec!L$16))</f>
        <v>0.65824713287519343</v>
      </c>
      <c r="M217" s="322">
        <f>IF(M$5=0,0,(M$5-M$16)/(CHI_fec!M$5-CHI_fec!M$16))</f>
        <v>0.68938380977654434</v>
      </c>
      <c r="N217" s="322">
        <f>IF(N$5=0,0,(N$5-N$16)/(CHI_fec!N$5-CHI_fec!N$16))</f>
        <v>0.69717515903321947</v>
      </c>
      <c r="O217" s="322">
        <f>IF(O$5=0,0,(O$5-O$16)/(CHI_fec!O$5-CHI_fec!O$16))</f>
        <v>0.70169706632662376</v>
      </c>
      <c r="P217" s="322">
        <f>IF(P$5=0,0,(P$5-P$16)/(CHI_fec!P$5-CHI_fec!P$16))</f>
        <v>0.70373681626973217</v>
      </c>
      <c r="Q217" s="322">
        <f>IF(Q$5=0,0,(Q$5-Q$16)/(CHI_fec!Q$5-CHI_fec!Q$16))</f>
        <v>0.70870838695244098</v>
      </c>
      <c r="R217" s="322">
        <f>IF(R$5=0,0,(R$5-R$16)/(CHI_fec!R$5-CHI_fec!R$16))</f>
        <v>0.71168239449434578</v>
      </c>
      <c r="S217" s="322">
        <f>IF(S$5=0,0,(S$5-S$16)/(CHI_fec!S$5-CHI_fec!S$16))</f>
        <v>0.70960711809234578</v>
      </c>
      <c r="T217" s="322">
        <f>IF(T$5=0,0,(T$5-T$16)/(CHI_fec!T$5-CHI_fec!T$16))</f>
        <v>0.71244816208109918</v>
      </c>
      <c r="U217" s="322">
        <f>IF(U$5=0,0,(U$5-U$16)/(CHI_fec!U$5-CHI_fec!U$16))</f>
        <v>0.71367357083526828</v>
      </c>
      <c r="V217" s="322">
        <f>IF(V$5=0,0,(V$5-V$16)/(CHI_fec!V$5-CHI_fec!V$16))</f>
        <v>0.71970944259567149</v>
      </c>
      <c r="W217" s="322">
        <f>IF(W$5=0,0,(W$5-W$16)/(CHI_fec!W$5-CHI_fec!W$16))</f>
        <v>0.71721116790924933</v>
      </c>
      <c r="X217" s="322">
        <f>IF(X$5=0,0,(X$5-X$16)/(CHI_fec!X$5-CHI_fec!X$16))</f>
        <v>0.71617483288006212</v>
      </c>
      <c r="Y217" s="322">
        <f>IF(Y$5=0,0,(Y$5-Y$16)/(CHI_fec!Y$5-CHI_fec!Y$16))</f>
        <v>0.71847080283927089</v>
      </c>
      <c r="DA217" s="95"/>
    </row>
    <row r="218" spans="1:105" ht="12" customHeight="1" x14ac:dyDescent="0.25">
      <c r="A218" s="55" t="s">
        <v>91</v>
      </c>
      <c r="B218" s="305">
        <f>IF(B$6=0,0,B$6/CHI_fec!B$6)</f>
        <v>0.54449999999999998</v>
      </c>
      <c r="C218" s="305">
        <f>IF(C$6=0,0,C$6/CHI_fec!C$6)</f>
        <v>0.54449999999999987</v>
      </c>
      <c r="D218" s="305">
        <f>IF(D$6=0,0,D$6/CHI_fec!D$6)</f>
        <v>0.5445000000000001</v>
      </c>
      <c r="E218" s="305">
        <f>IF(E$6=0,0,E$6/CHI_fec!E$6)</f>
        <v>0.54449999999999998</v>
      </c>
      <c r="F218" s="305">
        <f>IF(F$6=0,0,F$6/CHI_fec!F$6)</f>
        <v>0.54449999999999987</v>
      </c>
      <c r="G218" s="305">
        <f>IF(G$6=0,0,G$6/CHI_fec!G$6)</f>
        <v>0.5445000000000001</v>
      </c>
      <c r="H218" s="305">
        <f>IF(H$6=0,0,H$6/CHI_fec!H$6)</f>
        <v>0.54449999999999998</v>
      </c>
      <c r="I218" s="305">
        <f>IF(I$6=0,0,I$6/CHI_fec!I$6)</f>
        <v>0.54449999999999998</v>
      </c>
      <c r="J218" s="305">
        <f>IF(J$6=0,0,J$6/CHI_fec!J$6)</f>
        <v>0.54449999999999998</v>
      </c>
      <c r="K218" s="305">
        <f>IF(K$6=0,0,K$6/CHI_fec!K$6)</f>
        <v>0.54449999999999998</v>
      </c>
      <c r="L218" s="305">
        <f>IF(L$6=0,0,L$6/CHI_fec!L$6)</f>
        <v>0.54450000000000021</v>
      </c>
      <c r="M218" s="305">
        <f>IF(M$6=0,0,M$6/CHI_fec!M$6)</f>
        <v>0.54449999999999998</v>
      </c>
      <c r="N218" s="305">
        <f>IF(N$6=0,0,N$6/CHI_fec!N$6)</f>
        <v>0.54449999999999998</v>
      </c>
      <c r="O218" s="305">
        <f>IF(O$6=0,0,O$6/CHI_fec!O$6)</f>
        <v>0.5445000000000001</v>
      </c>
      <c r="P218" s="305">
        <f>IF(P$6=0,0,P$6/CHI_fec!P$6)</f>
        <v>0.54450000000000021</v>
      </c>
      <c r="Q218" s="305">
        <f>IF(Q$6=0,0,Q$6/CHI_fec!Q$6)</f>
        <v>0.54449999999999998</v>
      </c>
      <c r="R218" s="305">
        <f>IF(R$6=0,0,R$6/CHI_fec!R$6)</f>
        <v>0.54449999999999976</v>
      </c>
      <c r="S218" s="305">
        <f>IF(S$6=0,0,S$6/CHI_fec!S$6)</f>
        <v>0.5445000000000001</v>
      </c>
      <c r="T218" s="305">
        <f>IF(T$6=0,0,T$6/CHI_fec!T$6)</f>
        <v>0.5445000000000001</v>
      </c>
      <c r="U218" s="305">
        <f>IF(U$6=0,0,U$6/CHI_fec!U$6)</f>
        <v>0.54449999999999998</v>
      </c>
      <c r="V218" s="305">
        <f>IF(V$6=0,0,V$6/CHI_fec!V$6)</f>
        <v>0.5445000000000001</v>
      </c>
      <c r="W218" s="305">
        <f>IF(W$6=0,0,W$6/CHI_fec!W$6)</f>
        <v>0.54449999999999976</v>
      </c>
      <c r="X218" s="305">
        <f>IF(X$6=0,0,X$6/CHI_fec!X$6)</f>
        <v>0.54449999999999998</v>
      </c>
      <c r="Y218" s="305">
        <f>IF(Y$6=0,0,Y$6/CHI_fec!Y$6)</f>
        <v>0.54449999999999987</v>
      </c>
      <c r="DA218" s="76"/>
    </row>
    <row r="219" spans="1:105" ht="12" customHeight="1" x14ac:dyDescent="0.25">
      <c r="A219" s="173" t="s">
        <v>92</v>
      </c>
      <c r="B219" s="306">
        <f>IF(B$7=0,0,B$7/CHI_fec!B$7)</f>
        <v>0.14387960232803912</v>
      </c>
      <c r="C219" s="306">
        <f>IF(C$7=0,0,C$7/CHI_fec!C$7)</f>
        <v>0.14387960232803909</v>
      </c>
      <c r="D219" s="306">
        <f>IF(D$7=0,0,D$7/CHI_fec!D$7)</f>
        <v>0.14387960232803912</v>
      </c>
      <c r="E219" s="306">
        <f>IF(E$7=0,0,E$7/CHI_fec!E$7)</f>
        <v>0.14513149703156381</v>
      </c>
      <c r="F219" s="306">
        <f>IF(F$7=0,0,F$7/CHI_fec!F$7)</f>
        <v>0.14513149703156386</v>
      </c>
      <c r="G219" s="306">
        <f>IF(G$7=0,0,G$7/CHI_fec!G$7)</f>
        <v>0.14513149703156375</v>
      </c>
      <c r="H219" s="306">
        <f>IF(H$7=0,0,H$7/CHI_fec!H$7)</f>
        <v>0.14513149703156383</v>
      </c>
      <c r="I219" s="306">
        <f>IF(I$7=0,0,I$7/CHI_fec!I$7)</f>
        <v>0.14652001865525813</v>
      </c>
      <c r="J219" s="306">
        <f>IF(J$7=0,0,J$7/CHI_fec!J$7)</f>
        <v>0.14800674497829924</v>
      </c>
      <c r="K219" s="306">
        <f>IF(K$7=0,0,K$7/CHI_fec!K$7)</f>
        <v>0.14800674497829922</v>
      </c>
      <c r="L219" s="306">
        <f>IF(L$7=0,0,L$7/CHI_fec!L$7)</f>
        <v>0.14800674497829922</v>
      </c>
      <c r="M219" s="306">
        <f>IF(M$7=0,0,M$7/CHI_fec!M$7)</f>
        <v>0.14998145663572668</v>
      </c>
      <c r="N219" s="306">
        <f>IF(N$7=0,0,N$7/CHI_fec!N$7)</f>
        <v>0.15175869712741144</v>
      </c>
      <c r="O219" s="306">
        <f>IF(O$7=0,0,O$7/CHI_fec!O$7)</f>
        <v>0.15335821356992779</v>
      </c>
      <c r="P219" s="306">
        <f>IF(P$7=0,0,P$7/CHI_fec!P$7)</f>
        <v>0.15479777836819236</v>
      </c>
      <c r="Q219" s="306">
        <f>IF(Q$7=0,0,Q$7/CHI_fec!Q$7)</f>
        <v>0.1560933866866305</v>
      </c>
      <c r="R219" s="306">
        <f>IF(R$7=0,0,R$7/CHI_fec!R$7)</f>
        <v>0.15725943417322494</v>
      </c>
      <c r="S219" s="306">
        <f>IF(S$7=0,0,S$7/CHI_fec!S$7)</f>
        <v>0.15830887691115994</v>
      </c>
      <c r="T219" s="306">
        <f>IF(T$7=0,0,T$7/CHI_fec!T$7)</f>
        <v>0.15890884136513386</v>
      </c>
      <c r="U219" s="306">
        <f>IF(U$7=0,0,U$7/CHI_fec!U$7)</f>
        <v>0.15890884136513383</v>
      </c>
      <c r="V219" s="306">
        <f>IF(V$7=0,0,V$7/CHI_fec!V$7)</f>
        <v>0.15890884136513383</v>
      </c>
      <c r="W219" s="306">
        <f>IF(W$7=0,0,W$7/CHI_fec!W$7)</f>
        <v>0.15979334338387788</v>
      </c>
      <c r="X219" s="306">
        <f>IF(X$7=0,0,X$7/CHI_fec!X$7)</f>
        <v>0.16058939520074747</v>
      </c>
      <c r="Y219" s="306">
        <f>IF(Y$7=0,0,Y$7/CHI_fec!Y$7)</f>
        <v>0.16130584183593016</v>
      </c>
      <c r="DA219" s="77"/>
    </row>
    <row r="220" spans="1:105" ht="12" customHeight="1" x14ac:dyDescent="0.25">
      <c r="A220" s="173" t="s">
        <v>93</v>
      </c>
      <c r="B220" s="306">
        <f>IF(B$8=0,0,B$8/CHI_fec!B$8)</f>
        <v>0.75849841896575709</v>
      </c>
      <c r="C220" s="306">
        <f>IF(C$8=0,0,C$8/CHI_fec!C$8)</f>
        <v>0.75849841896575698</v>
      </c>
      <c r="D220" s="306">
        <f>IF(D$8=0,0,D$8/CHI_fec!D$8)</f>
        <v>0.75849841896575732</v>
      </c>
      <c r="E220" s="306">
        <f>IF(E$8=0,0,E$8/CHI_fec!E$8)</f>
        <v>0.7584984189657572</v>
      </c>
      <c r="F220" s="306">
        <f>IF(F$8=0,0,F$8/CHI_fec!F$8)</f>
        <v>0.7584984189657572</v>
      </c>
      <c r="G220" s="306">
        <f>IF(G$8=0,0,G$8/CHI_fec!G$8)</f>
        <v>0.75849841896575743</v>
      </c>
      <c r="H220" s="306">
        <f>IF(H$8=0,0,H$8/CHI_fec!H$8)</f>
        <v>0.75849841896575687</v>
      </c>
      <c r="I220" s="306">
        <f>IF(I$8=0,0,I$8/CHI_fec!I$8)</f>
        <v>0.75849841896575676</v>
      </c>
      <c r="J220" s="306">
        <f>IF(J$8=0,0,J$8/CHI_fec!J$8)</f>
        <v>0.75849841896575709</v>
      </c>
      <c r="K220" s="306">
        <f>IF(K$8=0,0,K$8/CHI_fec!K$8)</f>
        <v>0.75849841896575698</v>
      </c>
      <c r="L220" s="306">
        <f>IF(L$8=0,0,L$8/CHI_fec!L$8)</f>
        <v>0.75849841896575732</v>
      </c>
      <c r="M220" s="306">
        <f>IF(M$8=0,0,M$8/CHI_fec!M$8)</f>
        <v>0.75849841896575732</v>
      </c>
      <c r="N220" s="306">
        <f>IF(N$8=0,0,N$8/CHI_fec!N$8)</f>
        <v>0.7584984189657572</v>
      </c>
      <c r="O220" s="306">
        <f>IF(O$8=0,0,O$8/CHI_fec!O$8)</f>
        <v>0.75849841896575676</v>
      </c>
      <c r="P220" s="306">
        <f>IF(P$8=0,0,P$8/CHI_fec!P$8)</f>
        <v>0.75849841896575698</v>
      </c>
      <c r="Q220" s="306">
        <f>IF(Q$8=0,0,Q$8/CHI_fec!Q$8)</f>
        <v>0.75849841896575709</v>
      </c>
      <c r="R220" s="306">
        <f>IF(R$8=0,0,R$8/CHI_fec!R$8)</f>
        <v>0.75849841896575709</v>
      </c>
      <c r="S220" s="306">
        <f>IF(S$8=0,0,S$8/CHI_fec!S$8)</f>
        <v>0.75849841896575698</v>
      </c>
      <c r="T220" s="306">
        <f>IF(T$8=0,0,T$8/CHI_fec!T$8)</f>
        <v>0.75849841896575676</v>
      </c>
      <c r="U220" s="306">
        <f>IF(U$8=0,0,U$8/CHI_fec!U$8)</f>
        <v>0.7584984189657572</v>
      </c>
      <c r="V220" s="306">
        <f>IF(V$8=0,0,V$8/CHI_fec!V$8)</f>
        <v>0.75849841896575709</v>
      </c>
      <c r="W220" s="306">
        <f>IF(W$8=0,0,W$8/CHI_fec!W$8)</f>
        <v>0.75849841896575698</v>
      </c>
      <c r="X220" s="306">
        <f>IF(X$8=0,0,X$8/CHI_fec!X$8)</f>
        <v>0.75849841896575687</v>
      </c>
      <c r="Y220" s="306">
        <f>IF(Y$8=0,0,Y$8/CHI_fec!Y$8)</f>
        <v>0.75849841896575687</v>
      </c>
      <c r="DA220" s="77"/>
    </row>
    <row r="221" spans="1:105" ht="12" customHeight="1" x14ac:dyDescent="0.25">
      <c r="A221" s="173" t="s">
        <v>94</v>
      </c>
      <c r="B221" s="306">
        <f>IF(B$9=0,0,B$9/CHI_fec!B$9)</f>
        <v>0.55357429193907137</v>
      </c>
      <c r="C221" s="306">
        <f>IF(C$9=0,0,C$9/CHI_fec!C$9)</f>
        <v>0.55357429193907137</v>
      </c>
      <c r="D221" s="306">
        <f>IF(D$9=0,0,D$9/CHI_fec!D$9)</f>
        <v>0.55357429193907104</v>
      </c>
      <c r="E221" s="306">
        <f>IF(E$9=0,0,E$9/CHI_fec!E$9)</f>
        <v>0.5583909352496772</v>
      </c>
      <c r="F221" s="306">
        <f>IF(F$9=0,0,F$9/CHI_fec!F$9)</f>
        <v>0.55839093524967687</v>
      </c>
      <c r="G221" s="306">
        <f>IF(G$9=0,0,G$9/CHI_fec!G$9)</f>
        <v>0.55839093524967687</v>
      </c>
      <c r="H221" s="306">
        <f>IF(H$9=0,0,H$9/CHI_fec!H$9)</f>
        <v>0.5583909352496772</v>
      </c>
      <c r="I221" s="306">
        <f>IF(I$9=0,0,I$9/CHI_fec!I$9)</f>
        <v>0.56373324828252913</v>
      </c>
      <c r="J221" s="306">
        <f>IF(J$9=0,0,J$9/CHI_fec!J$9)</f>
        <v>0.56945340220475249</v>
      </c>
      <c r="K221" s="306">
        <f>IF(K$9=0,0,K$9/CHI_fec!K$9)</f>
        <v>0.56945340220475271</v>
      </c>
      <c r="L221" s="306">
        <f>IF(L$9=0,0,L$9/CHI_fec!L$9)</f>
        <v>0.56945340220475249</v>
      </c>
      <c r="M221" s="306">
        <f>IF(M$9=0,0,M$9/CHI_fec!M$9)</f>
        <v>0.57735489662944017</v>
      </c>
      <c r="N221" s="306">
        <f>IF(N$9=0,0,N$9/CHI_fec!N$9)</f>
        <v>0.58477162489172441</v>
      </c>
      <c r="O221" s="306">
        <f>IF(O$9=0,0,O$9/CHI_fec!O$9)</f>
        <v>0.59144668032778069</v>
      </c>
      <c r="P221" s="306">
        <f>IF(P$9=0,0,P$9/CHI_fec!P$9)</f>
        <v>0.59745423022023136</v>
      </c>
      <c r="Q221" s="306">
        <f>IF(Q$9=0,0,Q$9/CHI_fec!Q$9)</f>
        <v>0.60286102512343676</v>
      </c>
      <c r="R221" s="306">
        <f>IF(R$9=0,0,R$9/CHI_fec!R$9)</f>
        <v>0.60772714053632126</v>
      </c>
      <c r="S221" s="306">
        <f>IF(S$9=0,0,S$9/CHI_fec!S$9)</f>
        <v>0.61139903028783293</v>
      </c>
      <c r="T221" s="306">
        <f>IF(T$9=0,0,T$9/CHI_fec!T$9)</f>
        <v>0.61139903028783305</v>
      </c>
      <c r="U221" s="306">
        <f>IF(U$9=0,0,U$9/CHI_fec!U$9)</f>
        <v>0.61139903028783305</v>
      </c>
      <c r="V221" s="306">
        <f>IF(V$9=0,0,V$9/CHI_fec!V$9)</f>
        <v>0.61139903028783282</v>
      </c>
      <c r="W221" s="306">
        <f>IF(W$9=0,0,W$9/CHI_fec!W$9)</f>
        <v>0.61541134518427865</v>
      </c>
      <c r="X221" s="306">
        <f>IF(X$9=0,0,X$9/CHI_fec!X$9)</f>
        <v>0.61902242859107937</v>
      </c>
      <c r="Y221" s="306">
        <f>IF(Y$9=0,0,Y$9/CHI_fec!Y$9)</f>
        <v>0.62227240365719971</v>
      </c>
      <c r="DA221" s="77"/>
    </row>
    <row r="222" spans="1:105" ht="12" customHeight="1" x14ac:dyDescent="0.25">
      <c r="A222" s="56" t="s">
        <v>95</v>
      </c>
      <c r="B222" s="307">
        <f>IF(B$10=0,0,B$10/CHI_fec!B$10)</f>
        <v>0.85373439282064789</v>
      </c>
      <c r="C222" s="307">
        <f>IF(C$10=0,0,C$10/CHI_fec!C$10)</f>
        <v>0.83294559983703775</v>
      </c>
      <c r="D222" s="307">
        <f>IF(D$10=0,0,D$10/CHI_fec!D$10)</f>
        <v>0.84114846950766553</v>
      </c>
      <c r="E222" s="307">
        <f>IF(E$10=0,0,E$10/CHI_fec!E$10)</f>
        <v>0.82764706809930455</v>
      </c>
      <c r="F222" s="307">
        <f>IF(F$10=0,0,F$10/CHI_fec!F$10)</f>
        <v>0.85665153319727594</v>
      </c>
      <c r="G222" s="307">
        <f>IF(G$10=0,0,G$10/CHI_fec!G$10)</f>
        <v>0.87460834193864023</v>
      </c>
      <c r="H222" s="307">
        <f>IF(H$10=0,0,H$10/CHI_fec!H$10)</f>
        <v>0.91180220089430386</v>
      </c>
      <c r="I222" s="307">
        <f>IF(I$10=0,0,I$10/CHI_fec!I$10)</f>
        <v>0.90770442419544117</v>
      </c>
      <c r="J222" s="307">
        <f>IF(J$10=0,0,J$10/CHI_fec!J$10)</f>
        <v>0.93458353808241923</v>
      </c>
      <c r="K222" s="307">
        <f>IF(K$10=0,0,K$10/CHI_fec!K$10)</f>
        <v>0.95524142417216673</v>
      </c>
      <c r="L222" s="307">
        <f>IF(L$10=0,0,L$10/CHI_fec!L$10)</f>
        <v>0.97723411501789192</v>
      </c>
      <c r="M222" s="307">
        <f>IF(M$10=0,0,M$10/CHI_fec!M$10)</f>
        <v>0.82595844650479311</v>
      </c>
      <c r="N222" s="307">
        <f>IF(N$10=0,0,N$10/CHI_fec!N$10)</f>
        <v>0.83760882039313056</v>
      </c>
      <c r="O222" s="307">
        <f>IF(O$10=0,0,O$10/CHI_fec!O$10)</f>
        <v>0.86486079835508423</v>
      </c>
      <c r="P222" s="307">
        <f>IF(P$10=0,0,P$10/CHI_fec!P$10)</f>
        <v>0.87039043042837838</v>
      </c>
      <c r="Q222" s="307">
        <f>IF(Q$10=0,0,Q$10/CHI_fec!Q$10)</f>
        <v>0.8837824503185312</v>
      </c>
      <c r="R222" s="307">
        <f>IF(R$10=0,0,R$10/CHI_fec!R$10)</f>
        <v>0.88297563114273769</v>
      </c>
      <c r="S222" s="307">
        <f>IF(S$10=0,0,S$10/CHI_fec!S$10)</f>
        <v>0.89356275403103791</v>
      </c>
      <c r="T222" s="307">
        <f>IF(T$10=0,0,T$10/CHI_fec!T$10)</f>
        <v>0.88734875187690521</v>
      </c>
      <c r="U222" s="307">
        <f>IF(U$10=0,0,U$10/CHI_fec!U$10)</f>
        <v>0.88871857164684787</v>
      </c>
      <c r="V222" s="307">
        <f>IF(V$10=0,0,V$10/CHI_fec!V$10)</f>
        <v>0.88942318199464787</v>
      </c>
      <c r="W222" s="307">
        <f>IF(W$10=0,0,W$10/CHI_fec!W$10)</f>
        <v>0.91564036639342794</v>
      </c>
      <c r="X222" s="307">
        <f>IF(X$10=0,0,X$10/CHI_fec!X$10)</f>
        <v>0.91809534807193127</v>
      </c>
      <c r="Y222" s="307">
        <f>IF(Y$10=0,0,Y$10/CHI_fec!Y$10)</f>
        <v>0.91678180158192268</v>
      </c>
      <c r="DA222" s="78"/>
    </row>
    <row r="223" spans="1:105" ht="12" customHeight="1" x14ac:dyDescent="0.25">
      <c r="A223" s="134" t="s">
        <v>997</v>
      </c>
      <c r="B223" s="323">
        <f>IF(B$16=0,0,B$16/CHI_fec!B$16)</f>
        <v>1</v>
      </c>
      <c r="C223" s="323">
        <f>IF(C$16=0,0,C$16/CHI_fec!C$16)</f>
        <v>1</v>
      </c>
      <c r="D223" s="323">
        <f>IF(D$16=0,0,D$16/CHI_fec!D$16)</f>
        <v>1</v>
      </c>
      <c r="E223" s="323">
        <f>IF(E$16=0,0,E$16/CHI_fec!E$16)</f>
        <v>1</v>
      </c>
      <c r="F223" s="323">
        <f>IF(F$16=0,0,F$16/CHI_fec!F$16)</f>
        <v>1</v>
      </c>
      <c r="G223" s="323">
        <f>IF(G$16=0,0,G$16/CHI_fec!G$16)</f>
        <v>1</v>
      </c>
      <c r="H223" s="323">
        <f>IF(H$16=0,0,H$16/CHI_fec!H$16)</f>
        <v>1</v>
      </c>
      <c r="I223" s="323">
        <f>IF(I$16=0,0,I$16/CHI_fec!I$16)</f>
        <v>1</v>
      </c>
      <c r="J223" s="323">
        <f>IF(J$16=0,0,J$16/CHI_fec!J$16)</f>
        <v>1</v>
      </c>
      <c r="K223" s="323">
        <f>IF(K$16=0,0,K$16/CHI_fec!K$16)</f>
        <v>1</v>
      </c>
      <c r="L223" s="323">
        <f>IF(L$16=0,0,L$16/CHI_fec!L$16)</f>
        <v>1</v>
      </c>
      <c r="M223" s="323">
        <f>IF(M$16=0,0,M$16/CHI_fec!M$16)</f>
        <v>1</v>
      </c>
      <c r="N223" s="323">
        <f>IF(N$16=0,0,N$16/CHI_fec!N$16)</f>
        <v>1</v>
      </c>
      <c r="O223" s="323">
        <f>IF(O$16=0,0,O$16/CHI_fec!O$16)</f>
        <v>1</v>
      </c>
      <c r="P223" s="323">
        <f>IF(P$16=0,0,P$16/CHI_fec!P$16)</f>
        <v>1</v>
      </c>
      <c r="Q223" s="323">
        <f>IF(Q$16=0,0,Q$16/CHI_fec!Q$16)</f>
        <v>1</v>
      </c>
      <c r="R223" s="323">
        <f>IF(R$16=0,0,R$16/CHI_fec!R$16)</f>
        <v>1</v>
      </c>
      <c r="S223" s="323">
        <f>IF(S$16=0,0,S$16/CHI_fec!S$16)</f>
        <v>1</v>
      </c>
      <c r="T223" s="323">
        <f>IF(T$16=0,0,T$16/CHI_fec!T$16)</f>
        <v>1</v>
      </c>
      <c r="U223" s="323">
        <f>IF(U$16=0,0,U$16/CHI_fec!U$16)</f>
        <v>1</v>
      </c>
      <c r="V223" s="323">
        <f>IF(V$16=0,0,V$16/CHI_fec!V$16)</f>
        <v>1</v>
      </c>
      <c r="W223" s="323">
        <f>IF(W$16=0,0,W$16/CHI_fec!W$16)</f>
        <v>1</v>
      </c>
      <c r="X223" s="323">
        <f>IF(X$16=0,0,X$16/CHI_fec!X$16)</f>
        <v>1</v>
      </c>
      <c r="Y223" s="323">
        <f>IF(Y$16=0,0,Y$16/CHI_fec!Y$16)</f>
        <v>1</v>
      </c>
      <c r="DA223" s="140"/>
    </row>
    <row r="224" spans="1:105" ht="12" customHeight="1" x14ac:dyDescent="0.25">
      <c r="A224" s="174" t="s">
        <v>998</v>
      </c>
      <c r="B224" s="308">
        <f>IF(B$25=0,0,B$25/CHI_fec!B$25)</f>
        <v>0.77486575730906149</v>
      </c>
      <c r="C224" s="308">
        <f>IF(C$25=0,0,C$25/CHI_fec!C$25)</f>
        <v>0.77303400059240435</v>
      </c>
      <c r="D224" s="308">
        <f>IF(D$25=0,0,D$25/CHI_fec!D$25)</f>
        <v>0.76464357994792487</v>
      </c>
      <c r="E224" s="308">
        <f>IF(E$25=0,0,E$25/CHI_fec!E$25)</f>
        <v>0.77604143784091684</v>
      </c>
      <c r="F224" s="308">
        <f>IF(F$25=0,0,F$25/CHI_fec!F$25)</f>
        <v>0.76841765741341983</v>
      </c>
      <c r="G224" s="308">
        <f>IF(G$25=0,0,G$25/CHI_fec!G$25)</f>
        <v>0.76750924293957645</v>
      </c>
      <c r="H224" s="308">
        <f>IF(H$25=0,0,H$25/CHI_fec!H$25)</f>
        <v>0.75930205371813198</v>
      </c>
      <c r="I224" s="308">
        <f>IF(I$25=0,0,I$25/CHI_fec!I$25)</f>
        <v>0.76411957229748662</v>
      </c>
      <c r="J224" s="308">
        <f>IF(J$25=0,0,J$25/CHI_fec!J$25)</f>
        <v>0.775995131990868</v>
      </c>
      <c r="K224" s="308">
        <f>IF(K$25=0,0,K$25/CHI_fec!K$25)</f>
        <v>0.77927535103392565</v>
      </c>
      <c r="L224" s="308">
        <f>IF(L$25=0,0,L$25/CHI_fec!L$25)</f>
        <v>0.76210254084720741</v>
      </c>
      <c r="M224" s="308">
        <f>IF(M$25=0,0,M$25/CHI_fec!M$25)</f>
        <v>0.80709516728884023</v>
      </c>
      <c r="N224" s="308">
        <f>IF(N$25=0,0,N$25/CHI_fec!N$25)</f>
        <v>0.81576836281579956</v>
      </c>
      <c r="O224" s="308">
        <f>IF(O$25=0,0,O$25/CHI_fec!O$25)</f>
        <v>0.81373852265422808</v>
      </c>
      <c r="P224" s="308">
        <f>IF(P$25=0,0,P$25/CHI_fec!P$25)</f>
        <v>0.81877945079074843</v>
      </c>
      <c r="Q224" s="308">
        <f>IF(Q$25=0,0,Q$25/CHI_fec!Q$25)</f>
        <v>0.82316464825663116</v>
      </c>
      <c r="R224" s="308">
        <f>IF(R$25=0,0,R$25/CHI_fec!R$25)</f>
        <v>0.82846531383001099</v>
      </c>
      <c r="S224" s="308">
        <f>IF(S$25=0,0,S$25/CHI_fec!S$25)</f>
        <v>0.83008476129797193</v>
      </c>
      <c r="T224" s="308">
        <f>IF(T$25=0,0,T$25/CHI_fec!T$25)</f>
        <v>0.83526587722852763</v>
      </c>
      <c r="U224" s="308">
        <f>IF(U$25=0,0,U$25/CHI_fec!U$25)</f>
        <v>0.83588813761174208</v>
      </c>
      <c r="V224" s="308">
        <f>IF(V$25=0,0,V$25/CHI_fec!V$25)</f>
        <v>0.83892498332610876</v>
      </c>
      <c r="W224" s="308">
        <f>IF(W$25=0,0,W$25/CHI_fec!W$25)</f>
        <v>0.83898889111312935</v>
      </c>
      <c r="X224" s="308">
        <f>IF(X$25=0,0,X$25/CHI_fec!X$25)</f>
        <v>0.83235145735962923</v>
      </c>
      <c r="Y224" s="308">
        <f>IF(Y$25=0,0,Y$25/CHI_fec!Y$25)</f>
        <v>0.84128253663907793</v>
      </c>
      <c r="DA224" s="79"/>
    </row>
    <row r="225" spans="1:105" ht="12" customHeight="1" x14ac:dyDescent="0.25">
      <c r="A225" s="174" t="s">
        <v>1010</v>
      </c>
      <c r="B225" s="308">
        <f>IF(B$36=0,0,B$36/CHI_fec!B$36)</f>
        <v>0.51195479578991299</v>
      </c>
      <c r="C225" s="308">
        <f>IF(C$36=0,0,C$36/CHI_fec!C$36)</f>
        <v>0.50890825942566575</v>
      </c>
      <c r="D225" s="308">
        <f>IF(D$36=0,0,D$36/CHI_fec!D$36)</f>
        <v>0.50337805408839165</v>
      </c>
      <c r="E225" s="308">
        <f>IF(E$36=0,0,E$36/CHI_fec!E$36)</f>
        <v>0.50816203473984012</v>
      </c>
      <c r="F225" s="308">
        <f>IF(F$36=0,0,F$36/CHI_fec!F$36)</f>
        <v>0.50604945928834766</v>
      </c>
      <c r="G225" s="308">
        <f>IF(G$36=0,0,G$36/CHI_fec!G$36)</f>
        <v>0.5082794875359411</v>
      </c>
      <c r="H225" s="308">
        <f>IF(H$36=0,0,H$36/CHI_fec!H$36)</f>
        <v>0.51022516046466493</v>
      </c>
      <c r="I225" s="308">
        <f>IF(I$36=0,0,I$36/CHI_fec!I$36)</f>
        <v>0.51235839746497069</v>
      </c>
      <c r="J225" s="308">
        <f>IF(J$36=0,0,J$36/CHI_fec!J$36)</f>
        <v>0.52592276547111305</v>
      </c>
      <c r="K225" s="308">
        <f>IF(K$36=0,0,K$36/CHI_fec!K$36)</f>
        <v>0.53824151394299324</v>
      </c>
      <c r="L225" s="308">
        <f>IF(L$36=0,0,L$36/CHI_fec!L$36)</f>
        <v>0.54708233260042916</v>
      </c>
      <c r="M225" s="308">
        <f>IF(M$36=0,0,M$36/CHI_fec!M$36)</f>
        <v>0.52794180788187617</v>
      </c>
      <c r="N225" s="308">
        <f>IF(N$36=0,0,N$36/CHI_fec!N$36)</f>
        <v>0.53674140007513937</v>
      </c>
      <c r="O225" s="308">
        <f>IF(O$36=0,0,O$36/CHI_fec!O$36)</f>
        <v>0.54854308292064446</v>
      </c>
      <c r="P225" s="308">
        <f>IF(P$36=0,0,P$36/CHI_fec!P$36)</f>
        <v>0.54916939355073757</v>
      </c>
      <c r="Q225" s="308">
        <f>IF(Q$36=0,0,Q$36/CHI_fec!Q$36)</f>
        <v>0.55627978838363668</v>
      </c>
      <c r="R225" s="308">
        <f>IF(R$36=0,0,R$36/CHI_fec!R$36)</f>
        <v>0.55908121876693528</v>
      </c>
      <c r="S225" s="308">
        <f>IF(S$36=0,0,S$36/CHI_fec!S$36)</f>
        <v>0.55946382903963365</v>
      </c>
      <c r="T225" s="308">
        <f>IF(T$36=0,0,T$36/CHI_fec!T$36)</f>
        <v>0.56010931899506644</v>
      </c>
      <c r="U225" s="308">
        <f>IF(U$36=0,0,U$36/CHI_fec!U$36)</f>
        <v>0.56139922101849626</v>
      </c>
      <c r="V225" s="308">
        <f>IF(V$36=0,0,V$36/CHI_fec!V$36)</f>
        <v>0.5640136072786528</v>
      </c>
      <c r="W225" s="308">
        <f>IF(W$36=0,0,W$36/CHI_fec!W$36)</f>
        <v>0.57323148272785918</v>
      </c>
      <c r="X225" s="308">
        <f>IF(X$36=0,0,X$36/CHI_fec!X$36)</f>
        <v>0.57213958386992336</v>
      </c>
      <c r="Y225" s="308">
        <f>IF(Y$36=0,0,Y$36/CHI_fec!Y$36)</f>
        <v>0.57375778751689899</v>
      </c>
      <c r="DA225" s="79"/>
    </row>
    <row r="226" spans="1:105" ht="12" customHeight="1" x14ac:dyDescent="0.25">
      <c r="A226" s="174" t="s">
        <v>1021</v>
      </c>
      <c r="B226" s="308">
        <f>IF(B$44=0,0,B$44/CHI_fec!B$44)</f>
        <v>0.77011821994090879</v>
      </c>
      <c r="C226" s="308">
        <f>IF(C$44=0,0,C$44/CHI_fec!C$44)</f>
        <v>0.73724005694207617</v>
      </c>
      <c r="D226" s="308">
        <f>IF(D$44=0,0,D$44/CHI_fec!D$44)</f>
        <v>0.7478538828366651</v>
      </c>
      <c r="E226" s="308">
        <f>IF(E$44=0,0,E$44/CHI_fec!E$44)</f>
        <v>0.72538046016456159</v>
      </c>
      <c r="F226" s="308">
        <f>IF(F$44=0,0,F$44/CHI_fec!F$44)</f>
        <v>0.7674740032418107</v>
      </c>
      <c r="G226" s="308">
        <f>IF(G$44=0,0,G$44/CHI_fec!G$44)</f>
        <v>0.79581841571698186</v>
      </c>
      <c r="H226" s="308">
        <f>IF(H$44=0,0,H$44/CHI_fec!H$44)</f>
        <v>0.85674703220260651</v>
      </c>
      <c r="I226" s="308">
        <f>IF(I$44=0,0,I$44/CHI_fec!I$44)</f>
        <v>0.84155679549312312</v>
      </c>
      <c r="J226" s="308">
        <f>IF(J$44=0,0,J$44/CHI_fec!J$44)</f>
        <v>0.88412393626830843</v>
      </c>
      <c r="K226" s="308">
        <f>IF(K$44=0,0,K$44/CHI_fec!K$44)</f>
        <v>0.92522480994608114</v>
      </c>
      <c r="L226" s="308">
        <f>IF(L$44=0,0,L$44/CHI_fec!L$44)</f>
        <v>0.96970120174956564</v>
      </c>
      <c r="M226" s="308">
        <f>IF(M$44=0,0,M$44/CHI_fec!M$44)</f>
        <v>0.70761037858453857</v>
      </c>
      <c r="N226" s="308">
        <f>IF(N$44=0,0,N$44/CHI_fec!N$44)</f>
        <v>0.71697658427346789</v>
      </c>
      <c r="O226" s="308">
        <f>IF(O$44=0,0,O$44/CHI_fec!O$44)</f>
        <v>0.73291710019952383</v>
      </c>
      <c r="P226" s="308">
        <f>IF(P$44=0,0,P$44/CHI_fec!P$44)</f>
        <v>0.7423259124871936</v>
      </c>
      <c r="Q226" s="308">
        <f>IF(Q$44=0,0,Q$44/CHI_fec!Q$44)</f>
        <v>0.75400434503251246</v>
      </c>
      <c r="R226" s="308">
        <f>IF(R$44=0,0,R$44/CHI_fec!R$44)</f>
        <v>0.75423952310194387</v>
      </c>
      <c r="S226" s="308">
        <f>IF(S$44=0,0,S$44/CHI_fec!S$44)</f>
        <v>0.76862014455663541</v>
      </c>
      <c r="T226" s="308">
        <f>IF(T$44=0,0,T$44/CHI_fec!T$44)</f>
        <v>0.76168776750791833</v>
      </c>
      <c r="U226" s="308">
        <f>IF(U$44=0,0,U$44/CHI_fec!U$44)</f>
        <v>0.76319942846610522</v>
      </c>
      <c r="V226" s="308">
        <f>IF(V$44=0,0,V$44/CHI_fec!V$44)</f>
        <v>0.76477316782526261</v>
      </c>
      <c r="W226" s="308">
        <f>IF(W$44=0,0,W$44/CHI_fec!W$44)</f>
        <v>0.78831960247831379</v>
      </c>
      <c r="X226" s="308">
        <f>IF(X$44=0,0,X$44/CHI_fec!X$44)</f>
        <v>0.78820984907553748</v>
      </c>
      <c r="Y226" s="308">
        <f>IF(Y$44=0,0,Y$44/CHI_fec!Y$44)</f>
        <v>0.78999859528192107</v>
      </c>
      <c r="DA226" s="79"/>
    </row>
    <row r="227" spans="1:105" ht="12" customHeight="1" x14ac:dyDescent="0.25">
      <c r="A227" s="41" t="s">
        <v>1038</v>
      </c>
      <c r="B227" s="309">
        <f>IF(B$58=0,0,B$58/CHI_fec!B$58)</f>
        <v>0.78296624999999997</v>
      </c>
      <c r="C227" s="309">
        <f>IF(C$58=0,0,C$58/CHI_fec!C$58)</f>
        <v>0.78296624999999997</v>
      </c>
      <c r="D227" s="309">
        <f>IF(D$58=0,0,D$58/CHI_fec!D$58)</f>
        <v>0.7829662500000002</v>
      </c>
      <c r="E227" s="309">
        <f>IF(E$58=0,0,E$58/CHI_fec!E$58)</f>
        <v>0.78296625000000009</v>
      </c>
      <c r="F227" s="309">
        <f>IF(F$58=0,0,F$58/CHI_fec!F$58)</f>
        <v>0.78296624999999997</v>
      </c>
      <c r="G227" s="309">
        <f>IF(G$58=0,0,G$58/CHI_fec!G$58)</f>
        <v>0.7829662500000002</v>
      </c>
      <c r="H227" s="309">
        <f>IF(H$58=0,0,H$58/CHI_fec!H$58)</f>
        <v>0.7829662500000002</v>
      </c>
      <c r="I227" s="309">
        <f>IF(I$58=0,0,I$58/CHI_fec!I$58)</f>
        <v>0.78296624999999997</v>
      </c>
      <c r="J227" s="309">
        <f>IF(J$58=0,0,J$58/CHI_fec!J$58)</f>
        <v>0.78296624999999986</v>
      </c>
      <c r="K227" s="309">
        <f>IF(K$58=0,0,K$58/CHI_fec!K$58)</f>
        <v>0.7829662500000002</v>
      </c>
      <c r="L227" s="309">
        <f>IF(L$58=0,0,L$58/CHI_fec!L$58)</f>
        <v>0.78296624999999975</v>
      </c>
      <c r="M227" s="309">
        <f>IF(M$58=0,0,M$58/CHI_fec!M$58)</f>
        <v>0.78296624999999986</v>
      </c>
      <c r="N227" s="309">
        <f>IF(N$58=0,0,N$58/CHI_fec!N$58)</f>
        <v>0.78296625000000009</v>
      </c>
      <c r="O227" s="309">
        <f>IF(O$58=0,0,O$58/CHI_fec!O$58)</f>
        <v>0.78296625000000009</v>
      </c>
      <c r="P227" s="309">
        <f>IF(P$58=0,0,P$58/CHI_fec!P$58)</f>
        <v>0.78296624999999975</v>
      </c>
      <c r="Q227" s="309">
        <f>IF(Q$58=0,0,Q$58/CHI_fec!Q$58)</f>
        <v>0.78296624999999986</v>
      </c>
      <c r="R227" s="309">
        <f>IF(R$58=0,0,R$58/CHI_fec!R$58)</f>
        <v>0.78296624999999997</v>
      </c>
      <c r="S227" s="309">
        <f>IF(S$58=0,0,S$58/CHI_fec!S$58)</f>
        <v>0.78296624999999986</v>
      </c>
      <c r="T227" s="309">
        <f>IF(T$58=0,0,T$58/CHI_fec!T$58)</f>
        <v>0.78296624999999986</v>
      </c>
      <c r="U227" s="309">
        <f>IF(U$58=0,0,U$58/CHI_fec!U$58)</f>
        <v>0.78296624999999986</v>
      </c>
      <c r="V227" s="309">
        <f>IF(V$58=0,0,V$58/CHI_fec!V$58)</f>
        <v>0.7829662500000002</v>
      </c>
      <c r="W227" s="309">
        <f>IF(W$58=0,0,W$58/CHI_fec!W$58)</f>
        <v>0.78296624999999997</v>
      </c>
      <c r="X227" s="309">
        <f>IF(X$58=0,0,X$58/CHI_fec!X$58)</f>
        <v>0.78296624999999975</v>
      </c>
      <c r="Y227" s="309">
        <f>IF(Y$58=0,0,Y$58/CHI_fec!Y$58)</f>
        <v>0.78296624999999975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2">
        <f>IF(B$61=0,0,B$61/CHI_fec!B$61)</f>
        <v>0.47169500025859801</v>
      </c>
      <c r="C229" s="322">
        <f>IF(C$61=0,0,C$61/CHI_fec!C$61)</f>
        <v>0.47384123540641032</v>
      </c>
      <c r="D229" s="322">
        <f>IF(D$61=0,0,D$61/CHI_fec!D$61)</f>
        <v>0.46922576787500342</v>
      </c>
      <c r="E229" s="322">
        <f>IF(E$61=0,0,E$61/CHI_fec!E$61)</f>
        <v>0.47194583999735057</v>
      </c>
      <c r="F229" s="322">
        <f>IF(F$61=0,0,F$61/CHI_fec!F$61)</f>
        <v>0.46611836971616322</v>
      </c>
      <c r="G229" s="322">
        <f>IF(G$61=0,0,G$61/CHI_fec!G$61)</f>
        <v>0.46453062621933633</v>
      </c>
      <c r="H229" s="322">
        <f>IF(H$61=0,0,H$61/CHI_fec!H$61)</f>
        <v>0.46023512487330592</v>
      </c>
      <c r="I229" s="322">
        <f>IF(I$61=0,0,I$61/CHI_fec!I$61)</f>
        <v>0.46027609491490196</v>
      </c>
      <c r="J229" s="322">
        <f>IF(J$61=0,0,J$61/CHI_fec!J$61)</f>
        <v>0.46015081547394687</v>
      </c>
      <c r="K229" s="322">
        <f>IF(K$61=0,0,K$61/CHI_fec!K$61)</f>
        <v>0.46044386337703841</v>
      </c>
      <c r="L229" s="322">
        <f>IF(L$61=0,0,L$61/CHI_fec!L$61)</f>
        <v>0.45630649611687768</v>
      </c>
      <c r="M229" s="322">
        <f>IF(M$61=0,0,M$61/CHI_fec!M$61)</f>
        <v>0.48780605561196921</v>
      </c>
      <c r="N229" s="322">
        <f>IF(N$61=0,0,N$61/CHI_fec!N$61)</f>
        <v>0.48896864353330194</v>
      </c>
      <c r="O229" s="322">
        <f>IF(O$61=0,0,O$61/CHI_fec!O$61)</f>
        <v>0.48646638093478339</v>
      </c>
      <c r="P229" s="322">
        <f>IF(P$61=0,0,P$61/CHI_fec!P$61)</f>
        <v>0.51504028861923179</v>
      </c>
      <c r="Q229" s="322">
        <f>IF(Q$61=0,0,Q$61/CHI_fec!Q$61)</f>
        <v>0.52415823012930463</v>
      </c>
      <c r="R229" s="322">
        <f>IF(R$61=0,0,R$61/CHI_fec!R$61)</f>
        <v>0.54299510077713509</v>
      </c>
      <c r="S229" s="322">
        <f>IF(S$61=0,0,S$61/CHI_fec!S$61)</f>
        <v>0.54401104875100847</v>
      </c>
      <c r="T229" s="322">
        <f>IF(T$61=0,0,T$61/CHI_fec!T$61)</f>
        <v>0.54479544989005024</v>
      </c>
      <c r="U229" s="322">
        <f>IF(U$61=0,0,U$61/CHI_fec!U$61)</f>
        <v>0.54652853424745917</v>
      </c>
      <c r="V229" s="322">
        <f>IF(V$61=0,0,V$61/CHI_fec!V$61)</f>
        <v>0.54675456728007599</v>
      </c>
      <c r="W229" s="322">
        <f>IF(W$61=0,0,W$61/CHI_fec!W$61)</f>
        <v>0.54551737668059752</v>
      </c>
      <c r="X229" s="322">
        <f>IF(X$61=0,0,X$61/CHI_fec!X$61)</f>
        <v>0.54780489059348458</v>
      </c>
      <c r="Y229" s="322">
        <f>IF(Y$61=0,0,Y$61/CHI_fec!Y$61)</f>
        <v>0.54667785398007274</v>
      </c>
      <c r="DA229" s="95"/>
    </row>
    <row r="230" spans="1:105" ht="12" customHeight="1" x14ac:dyDescent="0.25">
      <c r="A230" s="55" t="s">
        <v>91</v>
      </c>
      <c r="B230" s="305">
        <f>IF(B$62=0,0,B$62/CHI_fec!B$62)</f>
        <v>0.3901741251205682</v>
      </c>
      <c r="C230" s="305">
        <f>IF(C$62=0,0,C$62/CHI_fec!C$62)</f>
        <v>0.39017412512056843</v>
      </c>
      <c r="D230" s="305">
        <f>IF(D$62=0,0,D$62/CHI_fec!D$62)</f>
        <v>0.39017412512056848</v>
      </c>
      <c r="E230" s="305">
        <f>IF(E$62=0,0,E$62/CHI_fec!E$62)</f>
        <v>0.39017412512056848</v>
      </c>
      <c r="F230" s="305">
        <f>IF(F$62=0,0,F$62/CHI_fec!F$62)</f>
        <v>0.39017412512056848</v>
      </c>
      <c r="G230" s="305">
        <f>IF(G$62=0,0,G$62/CHI_fec!G$62)</f>
        <v>0.39017412512056848</v>
      </c>
      <c r="H230" s="305">
        <f>IF(H$62=0,0,H$62/CHI_fec!H$62)</f>
        <v>0.39017412512056843</v>
      </c>
      <c r="I230" s="305">
        <f>IF(I$62=0,0,I$62/CHI_fec!I$62)</f>
        <v>0.39017412512056848</v>
      </c>
      <c r="J230" s="305">
        <f>IF(J$62=0,0,J$62/CHI_fec!J$62)</f>
        <v>0.39017412512056848</v>
      </c>
      <c r="K230" s="305">
        <f>IF(K$62=0,0,K$62/CHI_fec!K$62)</f>
        <v>0.39017412512056832</v>
      </c>
      <c r="L230" s="305">
        <f>IF(L$62=0,0,L$62/CHI_fec!L$62)</f>
        <v>0.39017412512056848</v>
      </c>
      <c r="M230" s="305">
        <f>IF(M$62=0,0,M$62/CHI_fec!M$62)</f>
        <v>0.39017412512056843</v>
      </c>
      <c r="N230" s="305">
        <f>IF(N$62=0,0,N$62/CHI_fec!N$62)</f>
        <v>0.39017412512056843</v>
      </c>
      <c r="O230" s="305">
        <f>IF(O$62=0,0,O$62/CHI_fec!O$62)</f>
        <v>0.39017412512056843</v>
      </c>
      <c r="P230" s="305">
        <f>IF(P$62=0,0,P$62/CHI_fec!P$62)</f>
        <v>0.40615671260851172</v>
      </c>
      <c r="Q230" s="305">
        <f>IF(Q$62=0,0,Q$62/CHI_fec!Q$62)</f>
        <v>0.42054104134766046</v>
      </c>
      <c r="R230" s="305">
        <f>IF(R$62=0,0,R$62/CHI_fec!R$62)</f>
        <v>0.43348693721289439</v>
      </c>
      <c r="S230" s="305">
        <f>IF(S$62=0,0,S$62/CHI_fec!S$62)</f>
        <v>0.43417922003203652</v>
      </c>
      <c r="T230" s="305">
        <f>IF(T$62=0,0,T$62/CHI_fec!T$62)</f>
        <v>0.43417922003203674</v>
      </c>
      <c r="U230" s="305">
        <f>IF(U$62=0,0,U$62/CHI_fec!U$62)</f>
        <v>0.43417922003203668</v>
      </c>
      <c r="V230" s="305">
        <f>IF(V$62=0,0,V$62/CHI_fec!V$62)</f>
        <v>0.43417922003203657</v>
      </c>
      <c r="W230" s="305">
        <f>IF(W$62=0,0,W$62/CHI_fec!W$62)</f>
        <v>0.43417922003203668</v>
      </c>
      <c r="X230" s="305">
        <f>IF(X$62=0,0,X$62/CHI_fec!X$62)</f>
        <v>0.43417922003203657</v>
      </c>
      <c r="Y230" s="305">
        <f>IF(Y$62=0,0,Y$62/CHI_fec!Y$62)</f>
        <v>0.43417922003203641</v>
      </c>
      <c r="DA230" s="76"/>
    </row>
    <row r="231" spans="1:105" ht="12" customHeight="1" x14ac:dyDescent="0.25">
      <c r="A231" s="173" t="s">
        <v>92</v>
      </c>
      <c r="B231" s="306">
        <f>IF(B$63=0,0,B$63/CHI_fec!B$63)</f>
        <v>0.10378654003566516</v>
      </c>
      <c r="C231" s="306">
        <f>IF(C$63=0,0,C$63/CHI_fec!C$63)</f>
        <v>0.10378654003566516</v>
      </c>
      <c r="D231" s="306">
        <f>IF(D$63=0,0,D$63/CHI_fec!D$63)</f>
        <v>0.10378654003566513</v>
      </c>
      <c r="E231" s="306">
        <f>IF(E$63=0,0,E$63/CHI_fec!E$63)</f>
        <v>0.10378654003566512</v>
      </c>
      <c r="F231" s="306">
        <f>IF(F$63=0,0,F$63/CHI_fec!F$63)</f>
        <v>0.10378654003566511</v>
      </c>
      <c r="G231" s="306">
        <f>IF(G$63=0,0,G$63/CHI_fec!G$63)</f>
        <v>0.10378654003566508</v>
      </c>
      <c r="H231" s="306">
        <f>IF(H$63=0,0,H$63/CHI_fec!H$63)</f>
        <v>0.10378654003566515</v>
      </c>
      <c r="I231" s="306">
        <f>IF(I$63=0,0,I$63/CHI_fec!I$63)</f>
        <v>0.10378654003566511</v>
      </c>
      <c r="J231" s="306">
        <f>IF(J$63=0,0,J$63/CHI_fec!J$63)</f>
        <v>0.10378654003566509</v>
      </c>
      <c r="K231" s="306">
        <f>IF(K$63=0,0,K$63/CHI_fec!K$63)</f>
        <v>0.10378654003566515</v>
      </c>
      <c r="L231" s="306">
        <f>IF(L$63=0,0,L$63/CHI_fec!L$63)</f>
        <v>0.10378654003566518</v>
      </c>
      <c r="M231" s="306">
        <f>IF(M$63=0,0,M$63/CHI_fec!M$63)</f>
        <v>0.10378654003566511</v>
      </c>
      <c r="N231" s="306">
        <f>IF(N$63=0,0,N$63/CHI_fec!N$63)</f>
        <v>0.10378654003566515</v>
      </c>
      <c r="O231" s="306">
        <f>IF(O$63=0,0,O$63/CHI_fec!O$63)</f>
        <v>0.10378654003566513</v>
      </c>
      <c r="P231" s="306">
        <f>IF(P$63=0,0,P$63/CHI_fec!P$63)</f>
        <v>0.11018327218735605</v>
      </c>
      <c r="Q231" s="306">
        <f>IF(Q$63=0,0,Q$63/CHI_fec!Q$63)</f>
        <v>0.1120832913259569</v>
      </c>
      <c r="R231" s="306">
        <f>IF(R$63=0,0,R$63/CHI_fec!R$63)</f>
        <v>0.11549192040498361</v>
      </c>
      <c r="S231" s="306">
        <f>IF(S$63=0,0,S$63/CHI_fec!S$63)</f>
        <v>0.11549192040498359</v>
      </c>
      <c r="T231" s="306">
        <f>IF(T$63=0,0,T$63/CHI_fec!T$63)</f>
        <v>0.11549192040498357</v>
      </c>
      <c r="U231" s="306">
        <f>IF(U$63=0,0,U$63/CHI_fec!U$63)</f>
        <v>0.11549192040498367</v>
      </c>
      <c r="V231" s="306">
        <f>IF(V$63=0,0,V$63/CHI_fec!V$63)</f>
        <v>0.11549192040498366</v>
      </c>
      <c r="W231" s="306">
        <f>IF(W$63=0,0,W$63/CHI_fec!W$63)</f>
        <v>0.11549192040498366</v>
      </c>
      <c r="X231" s="306">
        <f>IF(X$63=0,0,X$63/CHI_fec!X$63)</f>
        <v>0.11549192040498366</v>
      </c>
      <c r="Y231" s="306">
        <f>IF(Y$63=0,0,Y$63/CHI_fec!Y$63)</f>
        <v>0.11549192040498371</v>
      </c>
      <c r="DA231" s="77"/>
    </row>
    <row r="232" spans="1:105" ht="12" customHeight="1" x14ac:dyDescent="0.25">
      <c r="A232" s="173" t="s">
        <v>93</v>
      </c>
      <c r="B232" s="306">
        <f>IF(B$64=0,0,B$64/CHI_fec!B$64)</f>
        <v>0.551959288620122</v>
      </c>
      <c r="C232" s="306">
        <f>IF(C$64=0,0,C$64/CHI_fec!C$64)</f>
        <v>0.55195928862012211</v>
      </c>
      <c r="D232" s="306">
        <f>IF(D$64=0,0,D$64/CHI_fec!D$64)</f>
        <v>0.55195928862012211</v>
      </c>
      <c r="E232" s="306">
        <f>IF(E$64=0,0,E$64/CHI_fec!E$64)</f>
        <v>0.551959288620122</v>
      </c>
      <c r="F232" s="306">
        <f>IF(F$64=0,0,F$64/CHI_fec!F$64)</f>
        <v>0.55195928862012211</v>
      </c>
      <c r="G232" s="306">
        <f>IF(G$64=0,0,G$64/CHI_fec!G$64)</f>
        <v>0.55195928862012211</v>
      </c>
      <c r="H232" s="306">
        <f>IF(H$64=0,0,H$64/CHI_fec!H$64)</f>
        <v>0.55195928862012189</v>
      </c>
      <c r="I232" s="306">
        <f>IF(I$64=0,0,I$64/CHI_fec!I$64)</f>
        <v>0.55195928862012222</v>
      </c>
      <c r="J232" s="306">
        <f>IF(J$64=0,0,J$64/CHI_fec!J$64)</f>
        <v>0.55195928862012178</v>
      </c>
      <c r="K232" s="306">
        <f>IF(K$64=0,0,K$64/CHI_fec!K$64)</f>
        <v>0.55195928862012178</v>
      </c>
      <c r="L232" s="306">
        <f>IF(L$64=0,0,L$64/CHI_fec!L$64)</f>
        <v>0.55195928862012189</v>
      </c>
      <c r="M232" s="306">
        <f>IF(M$64=0,0,M$64/CHI_fec!M$64)</f>
        <v>0.55195928862012178</v>
      </c>
      <c r="N232" s="306">
        <f>IF(N$64=0,0,N$64/CHI_fec!N$64)</f>
        <v>0.55195928862012178</v>
      </c>
      <c r="O232" s="306">
        <f>IF(O$64=0,0,O$64/CHI_fec!O$64)</f>
        <v>0.55195928862012222</v>
      </c>
      <c r="P232" s="306">
        <f>IF(P$64=0,0,P$64/CHI_fec!P$64)</f>
        <v>0.57337936167384296</v>
      </c>
      <c r="Q232" s="306">
        <f>IF(Q$64=0,0,Q$64/CHI_fec!Q$64)</f>
        <v>0.5926574274221913</v>
      </c>
      <c r="R232" s="306">
        <f>IF(R$64=0,0,R$64/CHI_fec!R$64)</f>
        <v>0.61000768659570548</v>
      </c>
      <c r="S232" s="306">
        <f>IF(S$64=0,0,S$64/CHI_fec!S$64)</f>
        <v>0.61421103551771361</v>
      </c>
      <c r="T232" s="306">
        <f>IF(T$64=0,0,T$64/CHI_fec!T$64)</f>
        <v>0.61421103551771394</v>
      </c>
      <c r="U232" s="306">
        <f>IF(U$64=0,0,U$64/CHI_fec!U$64)</f>
        <v>0.61421103551771361</v>
      </c>
      <c r="V232" s="306">
        <f>IF(V$64=0,0,V$64/CHI_fec!V$64)</f>
        <v>0.61421103551771394</v>
      </c>
      <c r="W232" s="306">
        <f>IF(W$64=0,0,W$64/CHI_fec!W$64)</f>
        <v>0.6142110355177135</v>
      </c>
      <c r="X232" s="306">
        <f>IF(X$64=0,0,X$64/CHI_fec!X$64)</f>
        <v>0.6142110355177135</v>
      </c>
      <c r="Y232" s="306">
        <f>IF(Y$64=0,0,Y$64/CHI_fec!Y$64)</f>
        <v>0.61421103551771361</v>
      </c>
      <c r="DA232" s="77"/>
    </row>
    <row r="233" spans="1:105" ht="12" customHeight="1" x14ac:dyDescent="0.25">
      <c r="A233" s="173" t="s">
        <v>94</v>
      </c>
      <c r="B233" s="306">
        <f>IF(B$65=0,0,B$65/CHI_fec!B$65)</f>
        <v>0.4057521930935914</v>
      </c>
      <c r="C233" s="306">
        <f>IF(C$65=0,0,C$65/CHI_fec!C$65)</f>
        <v>0.40575219309359173</v>
      </c>
      <c r="D233" s="306">
        <f>IF(D$65=0,0,D$65/CHI_fec!D$65)</f>
        <v>0.40575219309359145</v>
      </c>
      <c r="E233" s="306">
        <f>IF(E$65=0,0,E$65/CHI_fec!E$65)</f>
        <v>0.40575219309359151</v>
      </c>
      <c r="F233" s="306">
        <f>IF(F$65=0,0,F$65/CHI_fec!F$65)</f>
        <v>0.40575219309359145</v>
      </c>
      <c r="G233" s="306">
        <f>IF(G$65=0,0,G$65/CHI_fec!G$65)</f>
        <v>0.40575219309359156</v>
      </c>
      <c r="H233" s="306">
        <f>IF(H$65=0,0,H$65/CHI_fec!H$65)</f>
        <v>0.4057521930935914</v>
      </c>
      <c r="I233" s="306">
        <f>IF(I$65=0,0,I$65/CHI_fec!I$65)</f>
        <v>0.40575219309359151</v>
      </c>
      <c r="J233" s="306">
        <f>IF(J$65=0,0,J$65/CHI_fec!J$65)</f>
        <v>0.40575219309359162</v>
      </c>
      <c r="K233" s="306">
        <f>IF(K$65=0,0,K$65/CHI_fec!K$65)</f>
        <v>0.40575219309359151</v>
      </c>
      <c r="L233" s="306">
        <f>IF(L$65=0,0,L$65/CHI_fec!L$65)</f>
        <v>0.40575219309359167</v>
      </c>
      <c r="M233" s="306">
        <f>IF(M$65=0,0,M$65/CHI_fec!M$65)</f>
        <v>0.40575219309359167</v>
      </c>
      <c r="N233" s="306">
        <f>IF(N$65=0,0,N$65/CHI_fec!N$65)</f>
        <v>0.40575219309359156</v>
      </c>
      <c r="O233" s="306">
        <f>IF(O$65=0,0,O$65/CHI_fec!O$65)</f>
        <v>0.40575219309359145</v>
      </c>
      <c r="P233" s="306">
        <f>IF(P$65=0,0,P$65/CHI_fec!P$65)</f>
        <v>0.43032919170946088</v>
      </c>
      <c r="Q233" s="306">
        <f>IF(Q$65=0,0,Q$65/CHI_fec!Q$65)</f>
        <v>0.43818823952534608</v>
      </c>
      <c r="R233" s="306">
        <f>IF(R$65=0,0,R$65/CHI_fec!R$65)</f>
        <v>0.45151423270117036</v>
      </c>
      <c r="S233" s="306">
        <f>IF(S$65=0,0,S$65/CHI_fec!S$65)</f>
        <v>0.45151423270117008</v>
      </c>
      <c r="T233" s="306">
        <f>IF(T$65=0,0,T$65/CHI_fec!T$65)</f>
        <v>0.45151423270117019</v>
      </c>
      <c r="U233" s="306">
        <f>IF(U$65=0,0,U$65/CHI_fec!U$65)</f>
        <v>0.45151423270117041</v>
      </c>
      <c r="V233" s="306">
        <f>IF(V$65=0,0,V$65/CHI_fec!V$65)</f>
        <v>0.4515142327011703</v>
      </c>
      <c r="W233" s="306">
        <f>IF(W$65=0,0,W$65/CHI_fec!W$65)</f>
        <v>0.45151423270117019</v>
      </c>
      <c r="X233" s="306">
        <f>IF(X$65=0,0,X$65/CHI_fec!X$65)</f>
        <v>0.4515142327011703</v>
      </c>
      <c r="Y233" s="306">
        <f>IF(Y$65=0,0,Y$65/CHI_fec!Y$65)</f>
        <v>0.45151423270117041</v>
      </c>
      <c r="DA233" s="77"/>
    </row>
    <row r="234" spans="1:105" ht="12" customHeight="1" x14ac:dyDescent="0.25">
      <c r="A234" s="56" t="s">
        <v>95</v>
      </c>
      <c r="B234" s="307">
        <f>IF(B$66=0,0,B$66/CHI_fec!B$66)</f>
        <v>0.60480847130002602</v>
      </c>
      <c r="C234" s="307">
        <f>IF(C$66=0,0,C$66/CHI_fec!C$66)</f>
        <v>0.59008112962289228</v>
      </c>
      <c r="D234" s="307">
        <f>IF(D$66=0,0,D$66/CHI_fec!D$66)</f>
        <v>0.59589226375018733</v>
      </c>
      <c r="E234" s="307">
        <f>IF(E$66=0,0,E$66/CHI_fec!E$66)</f>
        <v>0.58126988449372474</v>
      </c>
      <c r="F234" s="307">
        <f>IF(F$66=0,0,F$66/CHI_fec!F$66)</f>
        <v>0.60164018812570375</v>
      </c>
      <c r="G234" s="307">
        <f>IF(G$66=0,0,G$66/CHI_fec!G$66)</f>
        <v>0.61425154451815644</v>
      </c>
      <c r="H234" s="307">
        <f>IF(H$66=0,0,H$66/CHI_fec!H$66)</f>
        <v>0.64037339153766448</v>
      </c>
      <c r="I234" s="307">
        <f>IF(I$66=0,0,I$66/CHI_fec!I$66)</f>
        <v>0.63145412385119781</v>
      </c>
      <c r="J234" s="307">
        <f>IF(J$66=0,0,J$66/CHI_fec!J$66)</f>
        <v>0.64362208274564825</v>
      </c>
      <c r="K234" s="307">
        <f>IF(K$66=0,0,K$66/CHI_fec!K$66)</f>
        <v>0.65784860303883252</v>
      </c>
      <c r="L234" s="307">
        <f>IF(L$66=0,0,L$66/CHI_fec!L$66)</f>
        <v>0.672994366804745</v>
      </c>
      <c r="M234" s="307">
        <f>IF(M$66=0,0,M$66/CHI_fec!M$66)</f>
        <v>0.56103033806249303</v>
      </c>
      <c r="N234" s="307">
        <f>IF(N$66=0,0,N$66/CHI_fec!N$66)</f>
        <v>0.56107794016337098</v>
      </c>
      <c r="O234" s="307">
        <f>IF(O$66=0,0,O$66/CHI_fec!O$66)</f>
        <v>0.5607586782781403</v>
      </c>
      <c r="P234" s="307">
        <f>IF(P$66=0,0,P$66/CHI_fec!P$66)</f>
        <v>0.60945794117394048</v>
      </c>
      <c r="Q234" s="307">
        <f>IF(Q$66=0,0,Q$66/CHI_fec!Q$66)</f>
        <v>0.61219738564918802</v>
      </c>
      <c r="R234" s="307">
        <f>IF(R$66=0,0,R$66/CHI_fec!R$66)</f>
        <v>0.63023938911360888</v>
      </c>
      <c r="S234" s="307">
        <f>IF(S$66=0,0,S$66/CHI_fec!S$66)</f>
        <v>0.6377961343127464</v>
      </c>
      <c r="T234" s="307">
        <f>IF(T$66=0,0,T$66/CHI_fec!T$66)</f>
        <v>0.6333607809649956</v>
      </c>
      <c r="U234" s="307">
        <f>IF(U$66=0,0,U$66/CHI_fec!U$66)</f>
        <v>0.63433851392223184</v>
      </c>
      <c r="V234" s="307">
        <f>IF(V$66=0,0,V$66/CHI_fec!V$66)</f>
        <v>0.63484144195274339</v>
      </c>
      <c r="W234" s="307">
        <f>IF(W$66=0,0,W$66/CHI_fec!W$66)</f>
        <v>0.64121676961467367</v>
      </c>
      <c r="X234" s="307">
        <f>IF(X$66=0,0,X$66/CHI_fec!X$66)</f>
        <v>0.64293597671729807</v>
      </c>
      <c r="Y234" s="307">
        <f>IF(Y$66=0,0,Y$66/CHI_fec!Y$66)</f>
        <v>0.64201610897448591</v>
      </c>
      <c r="DA234" s="78"/>
    </row>
    <row r="235" spans="1:105" ht="12" customHeight="1" x14ac:dyDescent="0.25">
      <c r="A235" s="174" t="s">
        <v>1051</v>
      </c>
      <c r="B235" s="308">
        <f>IF(B$72=0,0,B$72/CHI_fec!B$72)</f>
        <v>0.57062403705379683</v>
      </c>
      <c r="C235" s="308">
        <f>IF(C$72=0,0,C$72/CHI_fec!C$72)</f>
        <v>0.56928600529530038</v>
      </c>
      <c r="D235" s="308">
        <f>IF(D$72=0,0,D$72/CHI_fec!D$72)</f>
        <v>0.56310877180779029</v>
      </c>
      <c r="E235" s="308">
        <f>IF(E$72=0,0,E$72/CHI_fec!E$72)</f>
        <v>0.56657544373661128</v>
      </c>
      <c r="F235" s="308">
        <f>IF(F$72=0,0,F$72/CHI_fec!F$72)</f>
        <v>0.56100383533306597</v>
      </c>
      <c r="G235" s="308">
        <f>IF(G$72=0,0,G$72/CHI_fec!G$72)</f>
        <v>0.56033494792608374</v>
      </c>
      <c r="H235" s="308">
        <f>IF(H$72=0,0,H$72/CHI_fec!H$72)</f>
        <v>0.55433790020883988</v>
      </c>
      <c r="I235" s="308">
        <f>IF(I$72=0,0,I$72/CHI_fec!I$72)</f>
        <v>0.55257527006748508</v>
      </c>
      <c r="J235" s="308">
        <f>IF(J$72=0,0,J$72/CHI_fec!J$72)</f>
        <v>0.55551333446786821</v>
      </c>
      <c r="K235" s="308">
        <f>IF(K$72=0,0,K$72/CHI_fec!K$72)</f>
        <v>0.5578466422417393</v>
      </c>
      <c r="L235" s="308">
        <f>IF(L$72=0,0,L$72/CHI_fec!L$72)</f>
        <v>0.54556209115321552</v>
      </c>
      <c r="M235" s="308">
        <f>IF(M$72=0,0,M$72/CHI_fec!M$72)</f>
        <v>0.58109501759588955</v>
      </c>
      <c r="N235" s="308">
        <f>IF(N$72=0,0,N$72/CHI_fec!N$72)</f>
        <v>0.58308534547168878</v>
      </c>
      <c r="O235" s="308">
        <f>IF(O$72=0,0,O$72/CHI_fec!O$72)</f>
        <v>0.57782292384553791</v>
      </c>
      <c r="P235" s="308">
        <f>IF(P$72=0,0,P$72/CHI_fec!P$72)</f>
        <v>0.61169069055218528</v>
      </c>
      <c r="Q235" s="308">
        <f>IF(Q$72=0,0,Q$72/CHI_fec!Q$72)</f>
        <v>0.62570836124443407</v>
      </c>
      <c r="R235" s="308">
        <f>IF(R$72=0,0,R$72/CHI_fec!R$72)</f>
        <v>0.64896853306222413</v>
      </c>
      <c r="S235" s="308">
        <f>IF(S$72=0,0,S$72/CHI_fec!S$72)</f>
        <v>0.65422860731553878</v>
      </c>
      <c r="T235" s="308">
        <f>IF(T$72=0,0,T$72/CHI_fec!T$72)</f>
        <v>0.65387094518235533</v>
      </c>
      <c r="U235" s="308">
        <f>IF(U$72=0,0,U$72/CHI_fec!U$72)</f>
        <v>0.65554336004726765</v>
      </c>
      <c r="V235" s="308">
        <f>IF(V$72=0,0,V$72/CHI_fec!V$72)</f>
        <v>0.65494069761505735</v>
      </c>
      <c r="W235" s="308">
        <f>IF(W$72=0,0,W$72/CHI_fec!W$72)</f>
        <v>0.65744955024815555</v>
      </c>
      <c r="X235" s="308">
        <f>IF(X$72=0,0,X$72/CHI_fec!X$72)</f>
        <v>0.65749172893187935</v>
      </c>
      <c r="Y235" s="308">
        <f>IF(Y$72=0,0,Y$72/CHI_fec!Y$72)</f>
        <v>0.658857374324884</v>
      </c>
      <c r="DA235" s="79"/>
    </row>
    <row r="236" spans="1:105" ht="12" customHeight="1" x14ac:dyDescent="0.25">
      <c r="A236" s="174" t="s">
        <v>1010</v>
      </c>
      <c r="B236" s="308">
        <f>IF(B$85=0,0,B$85/CHI_fec!B$85)</f>
        <v>0.37911415651251712</v>
      </c>
      <c r="C236" s="308">
        <f>IF(C$85=0,0,C$85/CHI_fec!C$85)</f>
        <v>0.37685812712571526</v>
      </c>
      <c r="D236" s="308">
        <f>IF(D$85=0,0,D$85/CHI_fec!D$85)</f>
        <v>0.37276288444213618</v>
      </c>
      <c r="E236" s="308">
        <f>IF(E$85=0,0,E$85/CHI_fec!E$85)</f>
        <v>0.3730595441502072</v>
      </c>
      <c r="F236" s="308">
        <f>IF(F$85=0,0,F$85/CHI_fec!F$85)</f>
        <v>0.37150862853463973</v>
      </c>
      <c r="G236" s="308">
        <f>IF(G$85=0,0,G$85/CHI_fec!G$85)</f>
        <v>0.37314577036070123</v>
      </c>
      <c r="H236" s="308">
        <f>IF(H$85=0,0,H$85/CHI_fec!H$85)</f>
        <v>0.37457415698983376</v>
      </c>
      <c r="I236" s="308">
        <f>IF(I$85=0,0,I$85/CHI_fec!I$85)</f>
        <v>0.37257568465444224</v>
      </c>
      <c r="J236" s="308">
        <f>IF(J$85=0,0,J$85/CHI_fec!J$85)</f>
        <v>0.37859779279169753</v>
      </c>
      <c r="K236" s="308">
        <f>IF(K$85=0,0,K$85/CHI_fec!K$85)</f>
        <v>0.38746573175081839</v>
      </c>
      <c r="L236" s="308">
        <f>IF(L$85=0,0,L$85/CHI_fec!L$85)</f>
        <v>0.39383000165873638</v>
      </c>
      <c r="M236" s="308">
        <f>IF(M$85=0,0,M$85/CHI_fec!M$85)</f>
        <v>0.374849987852793</v>
      </c>
      <c r="N236" s="308">
        <f>IF(N$85=0,0,N$85/CHI_fec!N$85)</f>
        <v>0.37582904859746935</v>
      </c>
      <c r="O236" s="308">
        <f>IF(O$85=0,0,O$85/CHI_fec!O$85)</f>
        <v>0.37178698722896203</v>
      </c>
      <c r="P236" s="308">
        <f>IF(P$85=0,0,P$85/CHI_fec!P$85)</f>
        <v>0.40195668485586405</v>
      </c>
      <c r="Q236" s="308">
        <f>IF(Q$85=0,0,Q$85/CHI_fec!Q$85)</f>
        <v>0.40279370630825373</v>
      </c>
      <c r="R236" s="308">
        <f>IF(R$85=0,0,R$85/CHI_fec!R$85)</f>
        <v>0.417133458135309</v>
      </c>
      <c r="S236" s="308">
        <f>IF(S$85=0,0,S$85/CHI_fec!S$85)</f>
        <v>0.41741892568601829</v>
      </c>
      <c r="T236" s="308">
        <f>IF(T$85=0,0,T$85/CHI_fec!T$85)</f>
        <v>0.41790052916018772</v>
      </c>
      <c r="U236" s="308">
        <f>IF(U$85=0,0,U$85/CHI_fec!U$85)</f>
        <v>0.41886293189100365</v>
      </c>
      <c r="V236" s="308">
        <f>IF(V$85=0,0,V$85/CHI_fec!V$85)</f>
        <v>0.42081353932511761</v>
      </c>
      <c r="W236" s="308">
        <f>IF(W$85=0,0,W$85/CHI_fec!W$85)</f>
        <v>0.41961719255985791</v>
      </c>
      <c r="X236" s="308">
        <f>IF(X$85=0,0,X$85/CHI_fec!X$85)</f>
        <v>0.41881790021962217</v>
      </c>
      <c r="Y236" s="308">
        <f>IF(Y$85=0,0,Y$85/CHI_fec!Y$85)</f>
        <v>0.42000245845097162</v>
      </c>
      <c r="DA236" s="79"/>
    </row>
    <row r="237" spans="1:105" ht="12" customHeight="1" x14ac:dyDescent="0.25">
      <c r="A237" s="174" t="s">
        <v>1021</v>
      </c>
      <c r="B237" s="308">
        <f>IF(B$93=0,0,B$93/CHI_fec!B$93)</f>
        <v>0.57373449924602915</v>
      </c>
      <c r="C237" s="308">
        <f>IF(C$93=0,0,C$93/CHI_fec!C$93)</f>
        <v>0.54787688057027284</v>
      </c>
      <c r="D237" s="308">
        <f>IF(D$93=0,0,D$93/CHI_fec!D$93)</f>
        <v>0.5567343189297419</v>
      </c>
      <c r="E237" s="308">
        <f>IF(E$93=0,0,E$93/CHI_fec!E$93)</f>
        <v>0.53347356987087002</v>
      </c>
      <c r="F237" s="308">
        <f>IF(F$93=0,0,F$93/CHI_fec!F$93)</f>
        <v>0.5670009699898414</v>
      </c>
      <c r="G237" s="308">
        <f>IF(G$93=0,0,G$93/CHI_fec!G$93)</f>
        <v>0.58912517994188629</v>
      </c>
      <c r="H237" s="308">
        <f>IF(H$93=0,0,H$93/CHI_fec!H$93)</f>
        <v>0.63636284640390617</v>
      </c>
      <c r="I237" s="308">
        <f>IF(I$93=0,0,I$93/CHI_fec!I$93)</f>
        <v>0.61885380441027715</v>
      </c>
      <c r="J237" s="308">
        <f>IF(J$93=0,0,J$93/CHI_fec!J$93)</f>
        <v>0.6438100470095437</v>
      </c>
      <c r="K237" s="308">
        <f>IF(K$93=0,0,K$93/CHI_fec!K$93)</f>
        <v>0.67371724341961159</v>
      </c>
      <c r="L237" s="308">
        <f>IF(L$93=0,0,L$93/CHI_fec!L$93)</f>
        <v>0.70605770119502487</v>
      </c>
      <c r="M237" s="308">
        <f>IF(M$93=0,0,M$93/CHI_fec!M$93)</f>
        <v>0.50277638907723909</v>
      </c>
      <c r="N237" s="308">
        <f>IF(N$93=0,0,N$93/CHI_fec!N$93)</f>
        <v>0.50316990049721311</v>
      </c>
      <c r="O237" s="308">
        <f>IF(O$93=0,0,O$93/CHI_fec!O$93)</f>
        <v>0.50156593578304265</v>
      </c>
      <c r="P237" s="308">
        <f>IF(P$93=0,0,P$93/CHI_fec!P$93)</f>
        <v>0.54605258022313197</v>
      </c>
      <c r="Q237" s="308">
        <f>IF(Q$93=0,0,Q$93/CHI_fec!Q$93)</f>
        <v>0.55245982915084302</v>
      </c>
      <c r="R237" s="308">
        <f>IF(R$93=0,0,R$93/CHI_fec!R$93)</f>
        <v>0.56922935711809286</v>
      </c>
      <c r="S237" s="308">
        <f>IF(S$93=0,0,S$93/CHI_fec!S$93)</f>
        <v>0.58172371209024498</v>
      </c>
      <c r="T237" s="308">
        <f>IF(T$93=0,0,T$93/CHI_fec!T$93)</f>
        <v>0.57489317140573815</v>
      </c>
      <c r="U237" s="308">
        <f>IF(U$93=0,0,U$93/CHI_fec!U$93)</f>
        <v>0.57649305546554264</v>
      </c>
      <c r="V237" s="308">
        <f>IF(V$93=0,0,V$93/CHI_fec!V$93)</f>
        <v>0.57707330419614722</v>
      </c>
      <c r="W237" s="308">
        <f>IF(W$93=0,0,W$93/CHI_fec!W$93)</f>
        <v>0.58772501341919348</v>
      </c>
      <c r="X237" s="308">
        <f>IF(X$93=0,0,X$93/CHI_fec!X$93)</f>
        <v>0.58963993387660163</v>
      </c>
      <c r="Y237" s="308">
        <f>IF(Y$93=0,0,Y$93/CHI_fec!Y$93)</f>
        <v>0.58902548878859895</v>
      </c>
      <c r="DA237" s="79"/>
    </row>
    <row r="238" spans="1:105" ht="12" customHeight="1" x14ac:dyDescent="0.25">
      <c r="A238" s="41" t="s">
        <v>1038</v>
      </c>
      <c r="B238" s="309">
        <f>IF(B$107=0,0,B$107/CHI_fec!B$107)</f>
        <v>0.5611579412833656</v>
      </c>
      <c r="C238" s="309">
        <f>IF(C$107=0,0,C$107/CHI_fec!C$107)</f>
        <v>0.56115794128336571</v>
      </c>
      <c r="D238" s="309">
        <f>IF(D$107=0,0,D$107/CHI_fec!D$107)</f>
        <v>0.5611579412833656</v>
      </c>
      <c r="E238" s="309">
        <f>IF(E$107=0,0,E$107/CHI_fec!E$107)</f>
        <v>0.56115794128336549</v>
      </c>
      <c r="F238" s="309">
        <f>IF(F$107=0,0,F$107/CHI_fec!F$107)</f>
        <v>0.5611579412833656</v>
      </c>
      <c r="G238" s="309">
        <f>IF(G$107=0,0,G$107/CHI_fec!G$107)</f>
        <v>0.5611579412833656</v>
      </c>
      <c r="H238" s="309">
        <f>IF(H$107=0,0,H$107/CHI_fec!H$107)</f>
        <v>0.5611579412833656</v>
      </c>
      <c r="I238" s="309">
        <f>IF(I$107=0,0,I$107/CHI_fec!I$107)</f>
        <v>0.5611579412833656</v>
      </c>
      <c r="J238" s="309">
        <f>IF(J$107=0,0,J$107/CHI_fec!J$107)</f>
        <v>0.56115794128336549</v>
      </c>
      <c r="K238" s="309">
        <f>IF(K$107=0,0,K$107/CHI_fec!K$107)</f>
        <v>0.5611579412833656</v>
      </c>
      <c r="L238" s="309">
        <f>IF(L$107=0,0,L$107/CHI_fec!L$107)</f>
        <v>0.56115794128336549</v>
      </c>
      <c r="M238" s="309">
        <f>IF(M$107=0,0,M$107/CHI_fec!M$107)</f>
        <v>0.56115794128336549</v>
      </c>
      <c r="N238" s="309">
        <f>IF(N$107=0,0,N$107/CHI_fec!N$107)</f>
        <v>0.56115794128336549</v>
      </c>
      <c r="O238" s="309">
        <f>IF(O$107=0,0,O$107/CHI_fec!O$107)</f>
        <v>0.56115794128336571</v>
      </c>
      <c r="P238" s="309">
        <f>IF(P$107=0,0,P$107/CHI_fec!P$107)</f>
        <v>0.58412964715502913</v>
      </c>
      <c r="Q238" s="309">
        <f>IF(Q$107=0,0,Q$107/CHI_fec!Q$107)</f>
        <v>0.60480418243952616</v>
      </c>
      <c r="R238" s="309">
        <f>IF(R$107=0,0,R$107/CHI_fec!R$107)</f>
        <v>0.62341126419557358</v>
      </c>
      <c r="S238" s="309">
        <f>IF(S$107=0,0,S$107/CHI_fec!S$107)</f>
        <v>0.62444714186494643</v>
      </c>
      <c r="T238" s="309">
        <f>IF(T$107=0,0,T$107/CHI_fec!T$107)</f>
        <v>0.62444714186494665</v>
      </c>
      <c r="U238" s="309">
        <f>IF(U$107=0,0,U$107/CHI_fec!U$107)</f>
        <v>0.62444714186494665</v>
      </c>
      <c r="V238" s="309">
        <f>IF(V$107=0,0,V$107/CHI_fec!V$107)</f>
        <v>0.62444714186494654</v>
      </c>
      <c r="W238" s="309">
        <f>IF(W$107=0,0,W$107/CHI_fec!W$107)</f>
        <v>0.62444714186494665</v>
      </c>
      <c r="X238" s="309">
        <f>IF(X$107=0,0,X$107/CHI_fec!X$107)</f>
        <v>0.62444714186494665</v>
      </c>
      <c r="Y238" s="309">
        <f>IF(Y$107=0,0,Y$107/CHI_fec!Y$107)</f>
        <v>0.62444714186494665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2">
        <f>IF(B$110=0,0,B$110/CHI_fec!B$110)</f>
        <v>0.77122592542336754</v>
      </c>
      <c r="C240" s="322">
        <f>IF(C$110=0,0,C$110/CHI_fec!C$110)</f>
        <v>0.7719595046773613</v>
      </c>
      <c r="D240" s="322">
        <f>IF(D$110=0,0,D$110/CHI_fec!D$110)</f>
        <v>0.76691749042249702</v>
      </c>
      <c r="E240" s="322">
        <f>IF(E$110=0,0,E$110/CHI_fec!E$110)</f>
        <v>0.76818315350024069</v>
      </c>
      <c r="F240" s="322">
        <f>IF(F$110=0,0,F$110/CHI_fec!F$110)</f>
        <v>0.76368550879580199</v>
      </c>
      <c r="G240" s="322">
        <f>IF(G$110=0,0,G$110/CHI_fec!G$110)</f>
        <v>0.76383751178135129</v>
      </c>
      <c r="H240" s="322">
        <f>IF(H$110=0,0,H$110/CHI_fec!H$110)</f>
        <v>0.76413256689486453</v>
      </c>
      <c r="I240" s="322">
        <f>IF(I$110=0,0,I$110/CHI_fec!I$110)</f>
        <v>0.76213089731039163</v>
      </c>
      <c r="J240" s="322">
        <f>IF(J$110=0,0,J$110/CHI_fec!J$110)</f>
        <v>0.76459791802220523</v>
      </c>
      <c r="K240" s="322">
        <f>IF(K$110=0,0,K$110/CHI_fec!K$110)</f>
        <v>0.76881839852791933</v>
      </c>
      <c r="L240" s="322">
        <f>IF(L$110=0,0,L$110/CHI_fec!L$110)</f>
        <v>0.76967538543360803</v>
      </c>
      <c r="M240" s="322">
        <f>IF(M$110=0,0,M$110/CHI_fec!M$110)</f>
        <v>0.78442775417707433</v>
      </c>
      <c r="N240" s="322">
        <f>IF(N$110=0,0,N$110/CHI_fec!N$110)</f>
        <v>0.78612688817458665</v>
      </c>
      <c r="O240" s="322">
        <f>IF(O$110=0,0,O$110/CHI_fec!O$110)</f>
        <v>0.78944688745735903</v>
      </c>
      <c r="P240" s="322">
        <f>IF(P$110=0,0,P$110/CHI_fec!P$110)</f>
        <v>0.79486383969233776</v>
      </c>
      <c r="Q240" s="322">
        <f>IF(Q$110=0,0,Q$110/CHI_fec!Q$110)</f>
        <v>0.79875234214204094</v>
      </c>
      <c r="R240" s="322">
        <f>IF(R$110=0,0,R$110/CHI_fec!R$110)</f>
        <v>0.79768881009736337</v>
      </c>
      <c r="S240" s="322">
        <f>IF(S$110=0,0,S$110/CHI_fec!S$110)</f>
        <v>0.79453907729287132</v>
      </c>
      <c r="T240" s="322">
        <f>IF(T$110=0,0,T$110/CHI_fec!T$110)</f>
        <v>0.78760366533672554</v>
      </c>
      <c r="U240" s="322">
        <f>IF(U$110=0,0,U$110/CHI_fec!U$110)</f>
        <v>0.79477063225471078</v>
      </c>
      <c r="V240" s="322">
        <f>IF(V$110=0,0,V$110/CHI_fec!V$110)</f>
        <v>0.79538927925226866</v>
      </c>
      <c r="W240" s="322">
        <f>IF(W$110=0,0,W$110/CHI_fec!W$110)</f>
        <v>0.80621214288100995</v>
      </c>
      <c r="X240" s="322">
        <f>IF(X$110=0,0,X$110/CHI_fec!X$110)</f>
        <v>0.80034790656467292</v>
      </c>
      <c r="Y240" s="322">
        <f>IF(Y$110=0,0,Y$110/CHI_fec!Y$110)</f>
        <v>0.80196223283383317</v>
      </c>
      <c r="DA240" s="95"/>
    </row>
    <row r="241" spans="1:105" ht="12" customHeight="1" x14ac:dyDescent="0.25">
      <c r="A241" s="55" t="s">
        <v>91</v>
      </c>
      <c r="B241" s="305">
        <f>IF(B$111=0,0,B$111/CHI_fec!B$111)</f>
        <v>0.54449999999999998</v>
      </c>
      <c r="C241" s="305">
        <f>IF(C$111=0,0,C$111/CHI_fec!C$111)</f>
        <v>0.54449999999999998</v>
      </c>
      <c r="D241" s="305">
        <f>IF(D$111=0,0,D$111/CHI_fec!D$111)</f>
        <v>0.54450000000000021</v>
      </c>
      <c r="E241" s="305">
        <f>IF(E$111=0,0,E$111/CHI_fec!E$111)</f>
        <v>0.54449999999999987</v>
      </c>
      <c r="F241" s="305">
        <f>IF(F$111=0,0,F$111/CHI_fec!F$111)</f>
        <v>0.54450000000000021</v>
      </c>
      <c r="G241" s="305">
        <f>IF(G$111=0,0,G$111/CHI_fec!G$111)</f>
        <v>0.5445000000000001</v>
      </c>
      <c r="H241" s="305">
        <f>IF(H$111=0,0,H$111/CHI_fec!H$111)</f>
        <v>0.5445000000000001</v>
      </c>
      <c r="I241" s="305">
        <f>IF(I$111=0,0,I$111/CHI_fec!I$111)</f>
        <v>0.54449999999999998</v>
      </c>
      <c r="J241" s="305">
        <f>IF(J$111=0,0,J$111/CHI_fec!J$111)</f>
        <v>0.54449999999999987</v>
      </c>
      <c r="K241" s="305">
        <f>IF(K$111=0,0,K$111/CHI_fec!K$111)</f>
        <v>0.5445000000000001</v>
      </c>
      <c r="L241" s="305">
        <f>IF(L$111=0,0,L$111/CHI_fec!L$111)</f>
        <v>0.54449999999999998</v>
      </c>
      <c r="M241" s="305">
        <f>IF(M$111=0,0,M$111/CHI_fec!M$111)</f>
        <v>0.5445000000000001</v>
      </c>
      <c r="N241" s="305">
        <f>IF(N$111=0,0,N$111/CHI_fec!N$111)</f>
        <v>0.54449999999999976</v>
      </c>
      <c r="O241" s="305">
        <f>IF(O$111=0,0,O$111/CHI_fec!O$111)</f>
        <v>0.54449999999999998</v>
      </c>
      <c r="P241" s="305">
        <f>IF(P$111=0,0,P$111/CHI_fec!P$111)</f>
        <v>0.5445000000000001</v>
      </c>
      <c r="Q241" s="305">
        <f>IF(Q$111=0,0,Q$111/CHI_fec!Q$111)</f>
        <v>0.54449999999999976</v>
      </c>
      <c r="R241" s="305">
        <f>IF(R$111=0,0,R$111/CHI_fec!R$111)</f>
        <v>0.54449999999999976</v>
      </c>
      <c r="S241" s="305">
        <f>IF(S$111=0,0,S$111/CHI_fec!S$111)</f>
        <v>0.54449999999999998</v>
      </c>
      <c r="T241" s="305">
        <f>IF(T$111=0,0,T$111/CHI_fec!T$111)</f>
        <v>0.5445000000000001</v>
      </c>
      <c r="U241" s="305">
        <f>IF(U$111=0,0,U$111/CHI_fec!U$111)</f>
        <v>0.54449999999999976</v>
      </c>
      <c r="V241" s="305">
        <f>IF(V$111=0,0,V$111/CHI_fec!V$111)</f>
        <v>0.54449999999999987</v>
      </c>
      <c r="W241" s="305">
        <f>IF(W$111=0,0,W$111/CHI_fec!W$111)</f>
        <v>0.54450000000000032</v>
      </c>
      <c r="X241" s="305">
        <f>IF(X$111=0,0,X$111/CHI_fec!X$111)</f>
        <v>0.54449999999999987</v>
      </c>
      <c r="Y241" s="305">
        <f>IF(Y$111=0,0,Y$111/CHI_fec!Y$111)</f>
        <v>0.54449999999999976</v>
      </c>
      <c r="DA241" s="76"/>
    </row>
    <row r="242" spans="1:105" ht="12" customHeight="1" x14ac:dyDescent="0.25">
      <c r="A242" s="173" t="s">
        <v>92</v>
      </c>
      <c r="B242" s="306">
        <f>IF(B$112=0,0,B$112/CHI_fec!B$112)</f>
        <v>0.16607632293704849</v>
      </c>
      <c r="C242" s="306">
        <f>IF(C$112=0,0,C$112/CHI_fec!C$112)</f>
        <v>0.16607632293704852</v>
      </c>
      <c r="D242" s="306">
        <f>IF(D$112=0,0,D$112/CHI_fec!D$112)</f>
        <v>0.16607632293704852</v>
      </c>
      <c r="E242" s="306">
        <f>IF(E$112=0,0,E$112/CHI_fec!E$112)</f>
        <v>0.16607632293704852</v>
      </c>
      <c r="F242" s="306">
        <f>IF(F$112=0,0,F$112/CHI_fec!F$112)</f>
        <v>0.16607632293704847</v>
      </c>
      <c r="G242" s="306">
        <f>IF(G$112=0,0,G$112/CHI_fec!G$112)</f>
        <v>0.16607632293704855</v>
      </c>
      <c r="H242" s="306">
        <f>IF(H$112=0,0,H$112/CHI_fec!H$112)</f>
        <v>0.16607632293704852</v>
      </c>
      <c r="I242" s="306">
        <f>IF(I$112=0,0,I$112/CHI_fec!I$112)</f>
        <v>0.16607632293704849</v>
      </c>
      <c r="J242" s="306">
        <f>IF(J$112=0,0,J$112/CHI_fec!J$112)</f>
        <v>0.16607632293704852</v>
      </c>
      <c r="K242" s="306">
        <f>IF(K$112=0,0,K$112/CHI_fec!K$112)</f>
        <v>0.16607632293704852</v>
      </c>
      <c r="L242" s="306">
        <f>IF(L$112=0,0,L$112/CHI_fec!L$112)</f>
        <v>0.16607632293704852</v>
      </c>
      <c r="M242" s="306">
        <f>IF(M$112=0,0,M$112/CHI_fec!M$112)</f>
        <v>0.1660763229370486</v>
      </c>
      <c r="N242" s="306">
        <f>IF(N$112=0,0,N$112/CHI_fec!N$112)</f>
        <v>0.16607632293704849</v>
      </c>
      <c r="O242" s="306">
        <f>IF(O$112=0,0,O$112/CHI_fec!O$112)</f>
        <v>0.1660763229370486</v>
      </c>
      <c r="P242" s="306">
        <f>IF(P$112=0,0,P$112/CHI_fec!P$112)</f>
        <v>0.16607632293704849</v>
      </c>
      <c r="Q242" s="306">
        <f>IF(Q$112=0,0,Q$112/CHI_fec!Q$112)</f>
        <v>0.16607632293704852</v>
      </c>
      <c r="R242" s="306">
        <f>IF(R$112=0,0,R$112/CHI_fec!R$112)</f>
        <v>0.16607632293704852</v>
      </c>
      <c r="S242" s="306">
        <f>IF(S$112=0,0,S$112/CHI_fec!S$112)</f>
        <v>0.16607632293704852</v>
      </c>
      <c r="T242" s="306">
        <f>IF(T$112=0,0,T$112/CHI_fec!T$112)</f>
        <v>0.16607632293704849</v>
      </c>
      <c r="U242" s="306">
        <f>IF(U$112=0,0,U$112/CHI_fec!U$112)</f>
        <v>0.16607632293704858</v>
      </c>
      <c r="V242" s="306">
        <f>IF(V$112=0,0,V$112/CHI_fec!V$112)</f>
        <v>0.16607632293704855</v>
      </c>
      <c r="W242" s="306">
        <f>IF(W$112=0,0,W$112/CHI_fec!W$112)</f>
        <v>0.16607632293704855</v>
      </c>
      <c r="X242" s="306">
        <f>IF(X$112=0,0,X$112/CHI_fec!X$112)</f>
        <v>0.16607632293704855</v>
      </c>
      <c r="Y242" s="306">
        <f>IF(Y$112=0,0,Y$112/CHI_fec!Y$112)</f>
        <v>0.16607632293704852</v>
      </c>
      <c r="DA242" s="77"/>
    </row>
    <row r="243" spans="1:105" ht="12" customHeight="1" x14ac:dyDescent="0.25">
      <c r="A243" s="173" t="s">
        <v>93</v>
      </c>
      <c r="B243" s="306">
        <f>IF(B$113=0,0,B$113/CHI_fec!B$113)</f>
        <v>0.75849841896575709</v>
      </c>
      <c r="C243" s="306">
        <f>IF(C$113=0,0,C$113/CHI_fec!C$113)</f>
        <v>0.75849841896575709</v>
      </c>
      <c r="D243" s="306">
        <f>IF(D$113=0,0,D$113/CHI_fec!D$113)</f>
        <v>0.75849841896575698</v>
      </c>
      <c r="E243" s="306">
        <f>IF(E$113=0,0,E$113/CHI_fec!E$113)</f>
        <v>0.75849841896575698</v>
      </c>
      <c r="F243" s="306">
        <f>IF(F$113=0,0,F$113/CHI_fec!F$113)</f>
        <v>0.75849841896575698</v>
      </c>
      <c r="G243" s="306">
        <f>IF(G$113=0,0,G$113/CHI_fec!G$113)</f>
        <v>0.75849841896575698</v>
      </c>
      <c r="H243" s="306">
        <f>IF(H$113=0,0,H$113/CHI_fec!H$113)</f>
        <v>0.75849841896575709</v>
      </c>
      <c r="I243" s="306">
        <f>IF(I$113=0,0,I$113/CHI_fec!I$113)</f>
        <v>0.7584984189657572</v>
      </c>
      <c r="J243" s="306">
        <f>IF(J$113=0,0,J$113/CHI_fec!J$113)</f>
        <v>0.75849841896575732</v>
      </c>
      <c r="K243" s="306">
        <f>IF(K$113=0,0,K$113/CHI_fec!K$113)</f>
        <v>0.7584984189657572</v>
      </c>
      <c r="L243" s="306">
        <f>IF(L$113=0,0,L$113/CHI_fec!L$113)</f>
        <v>0.75849841896575709</v>
      </c>
      <c r="M243" s="306">
        <f>IF(M$113=0,0,M$113/CHI_fec!M$113)</f>
        <v>0.75849841896575698</v>
      </c>
      <c r="N243" s="306">
        <f>IF(N$113=0,0,N$113/CHI_fec!N$113)</f>
        <v>0.7584984189657572</v>
      </c>
      <c r="O243" s="306">
        <f>IF(O$113=0,0,O$113/CHI_fec!O$113)</f>
        <v>0.75849841896575709</v>
      </c>
      <c r="P243" s="306">
        <f>IF(P$113=0,0,P$113/CHI_fec!P$113)</f>
        <v>0.75849841896575698</v>
      </c>
      <c r="Q243" s="306">
        <f>IF(Q$113=0,0,Q$113/CHI_fec!Q$113)</f>
        <v>0.75849841896575743</v>
      </c>
      <c r="R243" s="306">
        <f>IF(R$113=0,0,R$113/CHI_fec!R$113)</f>
        <v>0.75849841896575687</v>
      </c>
      <c r="S243" s="306">
        <f>IF(S$113=0,0,S$113/CHI_fec!S$113)</f>
        <v>0.75849841896575743</v>
      </c>
      <c r="T243" s="306">
        <f>IF(T$113=0,0,T$113/CHI_fec!T$113)</f>
        <v>0.7584984189657572</v>
      </c>
      <c r="U243" s="306">
        <f>IF(U$113=0,0,U$113/CHI_fec!U$113)</f>
        <v>0.75849841896575698</v>
      </c>
      <c r="V243" s="306">
        <f>IF(V$113=0,0,V$113/CHI_fec!V$113)</f>
        <v>0.75849841896575709</v>
      </c>
      <c r="W243" s="306">
        <f>IF(W$113=0,0,W$113/CHI_fec!W$113)</f>
        <v>0.75849841896575709</v>
      </c>
      <c r="X243" s="306">
        <f>IF(X$113=0,0,X$113/CHI_fec!X$113)</f>
        <v>0.75849841896575709</v>
      </c>
      <c r="Y243" s="306">
        <f>IF(Y$113=0,0,Y$113/CHI_fec!Y$113)</f>
        <v>0.75849841896575698</v>
      </c>
      <c r="DA243" s="77"/>
    </row>
    <row r="244" spans="1:105" ht="12" customHeight="1" x14ac:dyDescent="0.25">
      <c r="A244" s="173" t="s">
        <v>94</v>
      </c>
      <c r="B244" s="306">
        <f>IF(B$114=0,0,B$114/CHI_fec!B$114)</f>
        <v>0.64500695745976289</v>
      </c>
      <c r="C244" s="306">
        <f>IF(C$114=0,0,C$114/CHI_fec!C$114)</f>
        <v>0.64500695745976289</v>
      </c>
      <c r="D244" s="306">
        <f>IF(D$114=0,0,D$114/CHI_fec!D$114)</f>
        <v>0.645006957459763</v>
      </c>
      <c r="E244" s="306">
        <f>IF(E$114=0,0,E$114/CHI_fec!E$114)</f>
        <v>0.645006957459763</v>
      </c>
      <c r="F244" s="306">
        <f>IF(F$114=0,0,F$114/CHI_fec!F$114)</f>
        <v>0.645006957459763</v>
      </c>
      <c r="G244" s="306">
        <f>IF(G$114=0,0,G$114/CHI_fec!G$114)</f>
        <v>0.645006957459763</v>
      </c>
      <c r="H244" s="306">
        <f>IF(H$114=0,0,H$114/CHI_fec!H$114)</f>
        <v>0.64500695745976289</v>
      </c>
      <c r="I244" s="306">
        <f>IF(I$114=0,0,I$114/CHI_fec!I$114)</f>
        <v>0.645006957459763</v>
      </c>
      <c r="J244" s="306">
        <f>IF(J$114=0,0,J$114/CHI_fec!J$114)</f>
        <v>0.645006957459763</v>
      </c>
      <c r="K244" s="306">
        <f>IF(K$114=0,0,K$114/CHI_fec!K$114)</f>
        <v>0.645006957459763</v>
      </c>
      <c r="L244" s="306">
        <f>IF(L$114=0,0,L$114/CHI_fec!L$114)</f>
        <v>0.64500695745976289</v>
      </c>
      <c r="M244" s="306">
        <f>IF(M$114=0,0,M$114/CHI_fec!M$114)</f>
        <v>0.64500695745976289</v>
      </c>
      <c r="N244" s="306">
        <f>IF(N$114=0,0,N$114/CHI_fec!N$114)</f>
        <v>0.645006957459763</v>
      </c>
      <c r="O244" s="306">
        <f>IF(O$114=0,0,O$114/CHI_fec!O$114)</f>
        <v>0.645006957459763</v>
      </c>
      <c r="P244" s="306">
        <f>IF(P$114=0,0,P$114/CHI_fec!P$114)</f>
        <v>0.64500695745976311</v>
      </c>
      <c r="Q244" s="306">
        <f>IF(Q$114=0,0,Q$114/CHI_fec!Q$114)</f>
        <v>0.64500695745976289</v>
      </c>
      <c r="R244" s="306">
        <f>IF(R$114=0,0,R$114/CHI_fec!R$114)</f>
        <v>0.64500695745976311</v>
      </c>
      <c r="S244" s="306">
        <f>IF(S$114=0,0,S$114/CHI_fec!S$114)</f>
        <v>0.64500695745976289</v>
      </c>
      <c r="T244" s="306">
        <f>IF(T$114=0,0,T$114/CHI_fec!T$114)</f>
        <v>0.64500695745976289</v>
      </c>
      <c r="U244" s="306">
        <f>IF(U$114=0,0,U$114/CHI_fec!U$114)</f>
        <v>0.64500695745976289</v>
      </c>
      <c r="V244" s="306">
        <f>IF(V$114=0,0,V$114/CHI_fec!V$114)</f>
        <v>0.64500695745976289</v>
      </c>
      <c r="W244" s="306">
        <f>IF(W$114=0,0,W$114/CHI_fec!W$114)</f>
        <v>0.64500695745976289</v>
      </c>
      <c r="X244" s="306">
        <f>IF(X$114=0,0,X$114/CHI_fec!X$114)</f>
        <v>0.645006957459763</v>
      </c>
      <c r="Y244" s="306">
        <f>IF(Y$114=0,0,Y$114/CHI_fec!Y$114)</f>
        <v>0.64500695745976289</v>
      </c>
      <c r="DA244" s="77"/>
    </row>
    <row r="245" spans="1:105" ht="12" customHeight="1" x14ac:dyDescent="0.25">
      <c r="A245" s="56" t="s">
        <v>95</v>
      </c>
      <c r="B245" s="307">
        <f>IF(B$115=0,0,B$115/CHI_fec!B$115)</f>
        <v>0.98377809795771032</v>
      </c>
      <c r="C245" s="307">
        <f>IF(C$115=0,0,C$115/CHI_fec!C$115)</f>
        <v>0.95982268583862884</v>
      </c>
      <c r="D245" s="307">
        <f>IF(D$115=0,0,D$115/CHI_fec!D$115)</f>
        <v>0.96927504431244282</v>
      </c>
      <c r="E245" s="307">
        <f>IF(E$115=0,0,E$115/CHI_fec!E$115)</f>
        <v>0.94549036348345528</v>
      </c>
      <c r="F245" s="307">
        <f>IF(F$115=0,0,F$115/CHI_fec!F$115)</f>
        <v>0.97862458615532733</v>
      </c>
      <c r="G245" s="307">
        <f>IF(G$115=0,0,G$115/CHI_fec!G$115)</f>
        <v>0.99913814837075976</v>
      </c>
      <c r="H245" s="307">
        <f>IF(H$115=0,0,H$115/CHI_fec!H$115)</f>
        <v>1.0416277995503411</v>
      </c>
      <c r="I245" s="307">
        <f>IF(I$115=0,0,I$115/CHI_fec!I$115)</f>
        <v>1.0271197683038429</v>
      </c>
      <c r="J245" s="307">
        <f>IF(J$115=0,0,J$115/CHI_fec!J$115)</f>
        <v>1.0469121026133792</v>
      </c>
      <c r="K245" s="307">
        <f>IF(K$115=0,0,K$115/CHI_fec!K$115)</f>
        <v>1.0700528814528394</v>
      </c>
      <c r="L245" s="307">
        <f>IF(L$115=0,0,L$115/CHI_fec!L$115)</f>
        <v>1.0946888966159838</v>
      </c>
      <c r="M245" s="307">
        <f>IF(M$115=0,0,M$115/CHI_fec!M$115)</f>
        <v>0.93997111614406259</v>
      </c>
      <c r="N245" s="307">
        <f>IF(N$115=0,0,N$115/CHI_fec!N$115)</f>
        <v>0.94005087047615044</v>
      </c>
      <c r="O245" s="307">
        <f>IF(O$115=0,0,O$115/CHI_fec!O$115)</f>
        <v>0.96784563379060717</v>
      </c>
      <c r="P245" s="307">
        <f>IF(P$115=0,0,P$115/CHI_fec!P$115)</f>
        <v>1.0139756662213883</v>
      </c>
      <c r="Q245" s="307">
        <f>IF(Q$115=0,0,Q$115/CHI_fec!Q$115)</f>
        <v>1.0185333720927974</v>
      </c>
      <c r="R245" s="307">
        <f>IF(R$115=0,0,R$115/CHI_fec!R$115)</f>
        <v>1.037003965378074</v>
      </c>
      <c r="S245" s="307">
        <f>IF(S$115=0,0,S$115/CHI_fec!S$115)</f>
        <v>1.0494379307445967</v>
      </c>
      <c r="T245" s="307">
        <f>IF(T$115=0,0,T$115/CHI_fec!T$115)</f>
        <v>1.0421399435211398</v>
      </c>
      <c r="U245" s="307">
        <f>IF(U$115=0,0,U$115/CHI_fec!U$115)</f>
        <v>1.0437487178555407</v>
      </c>
      <c r="V245" s="307">
        <f>IF(V$115=0,0,V$115/CHI_fec!V$115)</f>
        <v>1.0445762420803819</v>
      </c>
      <c r="W245" s="307">
        <f>IF(W$115=0,0,W$115/CHI_fec!W$115)</f>
        <v>1.0550662878950441</v>
      </c>
      <c r="X245" s="307">
        <f>IF(X$115=0,0,X$115/CHI_fec!X$115)</f>
        <v>1.0578950932879194</v>
      </c>
      <c r="Y245" s="307">
        <f>IF(Y$115=0,0,Y$115/CHI_fec!Y$115)</f>
        <v>1.0563815311186924</v>
      </c>
      <c r="DA245" s="78"/>
    </row>
    <row r="246" spans="1:105" ht="12" customHeight="1" x14ac:dyDescent="0.25">
      <c r="A246" s="174" t="s">
        <v>1051</v>
      </c>
      <c r="B246" s="308">
        <f>IF(B$121=0,0,B$121/CHI_fec!B$121)</f>
        <v>0.95447756657321203</v>
      </c>
      <c r="C246" s="308">
        <f>IF(C$121=0,0,C$121/CHI_fec!C$121)</f>
        <v>0.95225684628802698</v>
      </c>
      <c r="D246" s="308">
        <f>IF(D$121=0,0,D$121/CHI_fec!D$121)</f>
        <v>0.9419213006222622</v>
      </c>
      <c r="E246" s="308">
        <f>IF(E$121=0,0,E$121/CHI_fec!E$121)</f>
        <v>0.94772816537627824</v>
      </c>
      <c r="F246" s="308">
        <f>IF(F$121=0,0,F$121/CHI_fec!F$121)</f>
        <v>0.93839243611512668</v>
      </c>
      <c r="G246" s="308">
        <f>IF(G$121=0,0,G$121/CHI_fec!G$121)</f>
        <v>0.93726195238583054</v>
      </c>
      <c r="H246" s="308">
        <f>IF(H$121=0,0,H$121/CHI_fec!H$121)</f>
        <v>0.92721075835104372</v>
      </c>
      <c r="I246" s="308">
        <f>IF(I$121=0,0,I$121/CHI_fec!I$121)</f>
        <v>0.92427368694055712</v>
      </c>
      <c r="J246" s="308">
        <f>IF(J$121=0,0,J$121/CHI_fec!J$121)</f>
        <v>0.9291668572046744</v>
      </c>
      <c r="K246" s="308">
        <f>IF(K$121=0,0,K$121/CHI_fec!K$121)</f>
        <v>0.93304469225029052</v>
      </c>
      <c r="L246" s="308">
        <f>IF(L$121=0,0,L$121/CHI_fec!L$121)</f>
        <v>0.91248277635397612</v>
      </c>
      <c r="M246" s="308">
        <f>IF(M$121=0,0,M$121/CHI_fec!M$121)</f>
        <v>0.9437967872867884</v>
      </c>
      <c r="N246" s="308">
        <f>IF(N$121=0,0,N$121/CHI_fec!N$121)</f>
        <v>0.94564276432992733</v>
      </c>
      <c r="O246" s="308">
        <f>IF(O$121=0,0,O$121/CHI_fec!O$121)</f>
        <v>0.93610609184373628</v>
      </c>
      <c r="P246" s="308">
        <f>IF(P$121=0,0,P$121/CHI_fec!P$121)</f>
        <v>0.93641245249406624</v>
      </c>
      <c r="Q246" s="308">
        <f>IF(Q$121=0,0,Q$121/CHI_fec!Q$121)</f>
        <v>0.93387673629291612</v>
      </c>
      <c r="R246" s="308">
        <f>IF(R$121=0,0,R$121/CHI_fec!R$121)</f>
        <v>0.93382720816325593</v>
      </c>
      <c r="S246" s="308">
        <f>IF(S$121=0,0,S$121/CHI_fec!S$121)</f>
        <v>0.93075791151851217</v>
      </c>
      <c r="T246" s="308">
        <f>IF(T$121=0,0,T$121/CHI_fec!T$121)</f>
        <v>0.9347865946535483</v>
      </c>
      <c r="U246" s="308">
        <f>IF(U$121=0,0,U$121/CHI_fec!U$121)</f>
        <v>0.93249321164215992</v>
      </c>
      <c r="V246" s="308">
        <f>IF(V$121=0,0,V$121/CHI_fec!V$121)</f>
        <v>0.93420894464327953</v>
      </c>
      <c r="W246" s="308">
        <f>IF(W$121=0,0,W$121/CHI_fec!W$121)</f>
        <v>0.93074600998711232</v>
      </c>
      <c r="X246" s="308">
        <f>IF(X$121=0,0,X$121/CHI_fec!X$121)</f>
        <v>0.92042866279673896</v>
      </c>
      <c r="Y246" s="308">
        <f>IF(Y$121=0,0,Y$121/CHI_fec!Y$121)</f>
        <v>0.92899353495796466</v>
      </c>
      <c r="DA246" s="79"/>
    </row>
    <row r="247" spans="1:105" ht="12" customHeight="1" x14ac:dyDescent="0.25">
      <c r="A247" s="174" t="s">
        <v>1010</v>
      </c>
      <c r="B247" s="308">
        <f>IF(B$134=0,0,B$134/CHI_fec!B$134)</f>
        <v>0.59903876723670113</v>
      </c>
      <c r="C247" s="308">
        <f>IF(C$134=0,0,C$134/CHI_fec!C$134)</f>
        <v>0.59547401229546792</v>
      </c>
      <c r="D247" s="308">
        <f>IF(D$134=0,0,D$134/CHI_fec!D$134)</f>
        <v>0.58900311405396322</v>
      </c>
      <c r="E247" s="308">
        <f>IF(E$134=0,0,E$134/CHI_fec!E$134)</f>
        <v>0.58947186644096572</v>
      </c>
      <c r="F247" s="308">
        <f>IF(F$134=0,0,F$134/CHI_fec!F$134)</f>
        <v>0.58702126267827792</v>
      </c>
      <c r="G247" s="308">
        <f>IF(G$134=0,0,G$134/CHI_fec!G$134)</f>
        <v>0.58960811258727996</v>
      </c>
      <c r="H247" s="308">
        <f>IF(H$134=0,0,H$134/CHI_fec!H$134)</f>
        <v>0.591865108140609</v>
      </c>
      <c r="I247" s="308">
        <f>IF(I$134=0,0,I$134/CHI_fec!I$134)</f>
        <v>0.58870731942820032</v>
      </c>
      <c r="J247" s="308">
        <f>IF(J$134=0,0,J$134/CHI_fec!J$134)</f>
        <v>0.59822286025604177</v>
      </c>
      <c r="K247" s="308">
        <f>IF(K$134=0,0,K$134/CHI_fec!K$134)</f>
        <v>0.61223510203268616</v>
      </c>
      <c r="L247" s="308">
        <f>IF(L$134=0,0,L$134/CHI_fec!L$134)</f>
        <v>0.62229129311526621</v>
      </c>
      <c r="M247" s="308">
        <f>IF(M$134=0,0,M$134/CHI_fec!M$134)</f>
        <v>0.6061639282597735</v>
      </c>
      <c r="N247" s="308">
        <f>IF(N$134=0,0,N$134/CHI_fec!N$134)</f>
        <v>0.61167981562886109</v>
      </c>
      <c r="O247" s="308">
        <f>IF(O$134=0,0,O$134/CHI_fec!O$134)</f>
        <v>0.61755184239826921</v>
      </c>
      <c r="P247" s="308">
        <f>IF(P$134=0,0,P$134/CHI_fec!P$134)</f>
        <v>0.62941652263353198</v>
      </c>
      <c r="Q247" s="308">
        <f>IF(Q$134=0,0,Q$134/CHI_fec!Q$134)</f>
        <v>0.64000009560799342</v>
      </c>
      <c r="R247" s="308">
        <f>IF(R$134=0,0,R$134/CHI_fec!R$134)</f>
        <v>0.65172425312700222</v>
      </c>
      <c r="S247" s="308">
        <f>IF(S$134=0,0,S$134/CHI_fec!S$134)</f>
        <v>0.65875568407034213</v>
      </c>
      <c r="T247" s="308">
        <f>IF(T$134=0,0,T$134/CHI_fec!T$134)</f>
        <v>0.66550236688347997</v>
      </c>
      <c r="U247" s="308">
        <f>IF(U$134=0,0,U$134/CHI_fec!U$134)</f>
        <v>0.66928536267660999</v>
      </c>
      <c r="V247" s="308">
        <f>IF(V$134=0,0,V$134/CHI_fec!V$134)</f>
        <v>0.67246293833580606</v>
      </c>
      <c r="W247" s="308">
        <f>IF(W$134=0,0,W$134/CHI_fec!W$134)</f>
        <v>0.67058751734766264</v>
      </c>
      <c r="X247" s="308">
        <f>IF(X$134=0,0,X$134/CHI_fec!X$134)</f>
        <v>0.66938306257788271</v>
      </c>
      <c r="Y247" s="308">
        <f>IF(Y$134=0,0,Y$134/CHI_fec!Y$134)</f>
        <v>0.67132427316187571</v>
      </c>
      <c r="DA247" s="79"/>
    </row>
    <row r="248" spans="1:105" ht="12" customHeight="1" x14ac:dyDescent="0.25">
      <c r="A248" s="174" t="s">
        <v>1021</v>
      </c>
      <c r="B248" s="308">
        <f>IF(B$142=0,0,B$142/CHI_fec!B$142)</f>
        <v>0.94410583102103007</v>
      </c>
      <c r="C248" s="308">
        <f>IF(C$142=0,0,C$142/CHI_fec!C$142)</f>
        <v>0.90287520838521362</v>
      </c>
      <c r="D248" s="308">
        <f>IF(D$142=0,0,D$142/CHI_fec!D$142)</f>
        <v>0.91648038819117372</v>
      </c>
      <c r="E248" s="308">
        <f>IF(E$142=0,0,E$142/CHI_fec!E$142)</f>
        <v>0.88018982903036447</v>
      </c>
      <c r="F248" s="308">
        <f>IF(F$142=0,0,F$142/CHI_fec!F$142)</f>
        <v>0.93285735281697235</v>
      </c>
      <c r="G248" s="308">
        <f>IF(G$142=0,0,G$142/CHI_fec!G$142)</f>
        <v>0.96810664618222375</v>
      </c>
      <c r="H248" s="308">
        <f>IF(H$142=0,0,H$142/CHI_fec!H$142)</f>
        <v>1.0437712709802036</v>
      </c>
      <c r="I248" s="308">
        <f>IF(I$142=0,0,I$142/CHI_fec!I$142)</f>
        <v>1.0152362505935137</v>
      </c>
      <c r="J248" s="308">
        <f>IF(J$142=0,0,J$142/CHI_fec!J$142)</f>
        <v>1.0562324389752098</v>
      </c>
      <c r="K248" s="308">
        <f>IF(K$142=0,0,K$142/CHI_fec!K$142)</f>
        <v>1.1056265224407078</v>
      </c>
      <c r="L248" s="308">
        <f>IF(L$142=0,0,L$142/CHI_fec!L$142)</f>
        <v>1.159151834345872</v>
      </c>
      <c r="M248" s="308">
        <f>IF(M$142=0,0,M$142/CHI_fec!M$142)</f>
        <v>0.84574489630690497</v>
      </c>
      <c r="N248" s="308">
        <f>IF(N$142=0,0,N$142/CHI_fec!N$142)</f>
        <v>0.8462070405552512</v>
      </c>
      <c r="O248" s="308">
        <f>IF(O$142=0,0,O$142/CHI_fec!O$142)</f>
        <v>0.86228970732370802</v>
      </c>
      <c r="P248" s="308">
        <f>IF(P$142=0,0,P$142/CHI_fec!P$142)</f>
        <v>0.89984372837165594</v>
      </c>
      <c r="Q248" s="308">
        <f>IF(Q$142=0,0,Q$142/CHI_fec!Q$142)</f>
        <v>0.90492808156683258</v>
      </c>
      <c r="R248" s="308">
        <f>IF(R$142=0,0,R$142/CHI_fec!R$142)</f>
        <v>0.91688613181618495</v>
      </c>
      <c r="S248" s="308">
        <f>IF(S$142=0,0,S$142/CHI_fec!S$142)</f>
        <v>0.93385710222280571</v>
      </c>
      <c r="T248" s="308">
        <f>IF(T$142=0,0,T$142/CHI_fec!T$142)</f>
        <v>0.92445489924990154</v>
      </c>
      <c r="U248" s="308">
        <f>IF(U$142=0,0,U$142/CHI_fec!U$142)</f>
        <v>0.92530864970652427</v>
      </c>
      <c r="V248" s="308">
        <f>IF(V$142=0,0,V$142/CHI_fec!V$142)</f>
        <v>0.92670924291833712</v>
      </c>
      <c r="W248" s="308">
        <f>IF(W$142=0,0,W$142/CHI_fec!W$142)</f>
        <v>0.94206233718720978</v>
      </c>
      <c r="X248" s="308">
        <f>IF(X$142=0,0,X$142/CHI_fec!X$142)</f>
        <v>0.94079404396608901</v>
      </c>
      <c r="Y248" s="308">
        <f>IF(Y$142=0,0,Y$142/CHI_fec!Y$142)</f>
        <v>0.94286857536600444</v>
      </c>
      <c r="DA248" s="79"/>
    </row>
    <row r="249" spans="1:105" ht="12" customHeight="1" x14ac:dyDescent="0.25">
      <c r="A249" s="41" t="s">
        <v>1038</v>
      </c>
      <c r="B249" s="309">
        <f>IF(B$156=0,0,B$156/CHI_fec!B$156)</f>
        <v>0.78296624999999997</v>
      </c>
      <c r="C249" s="309">
        <f>IF(C$156=0,0,C$156/CHI_fec!C$156)</f>
        <v>0.78296624999999986</v>
      </c>
      <c r="D249" s="309">
        <f>IF(D$156=0,0,D$156/CHI_fec!D$156)</f>
        <v>0.78296625000000009</v>
      </c>
      <c r="E249" s="309">
        <f>IF(E$156=0,0,E$156/CHI_fec!E$156)</f>
        <v>0.78296624999999986</v>
      </c>
      <c r="F249" s="309">
        <f>IF(F$156=0,0,F$156/CHI_fec!F$156)</f>
        <v>0.78296624999999997</v>
      </c>
      <c r="G249" s="309">
        <f>IF(G$156=0,0,G$156/CHI_fec!G$156)</f>
        <v>0.78296624999999986</v>
      </c>
      <c r="H249" s="309">
        <f>IF(H$156=0,0,H$156/CHI_fec!H$156)</f>
        <v>0.78296624999999997</v>
      </c>
      <c r="I249" s="309">
        <f>IF(I$156=0,0,I$156/CHI_fec!I$156)</f>
        <v>0.78296624999999997</v>
      </c>
      <c r="J249" s="309">
        <f>IF(J$156=0,0,J$156/CHI_fec!J$156)</f>
        <v>0.78296624999999997</v>
      </c>
      <c r="K249" s="309">
        <f>IF(K$156=0,0,K$156/CHI_fec!K$156)</f>
        <v>0.78296624999999997</v>
      </c>
      <c r="L249" s="309">
        <f>IF(L$156=0,0,L$156/CHI_fec!L$156)</f>
        <v>0.78296624999999997</v>
      </c>
      <c r="M249" s="309">
        <f>IF(M$156=0,0,M$156/CHI_fec!M$156)</f>
        <v>0.78296624999999975</v>
      </c>
      <c r="N249" s="309">
        <f>IF(N$156=0,0,N$156/CHI_fec!N$156)</f>
        <v>0.78296624999999986</v>
      </c>
      <c r="O249" s="309">
        <f>IF(O$156=0,0,O$156/CHI_fec!O$156)</f>
        <v>0.78296624999999986</v>
      </c>
      <c r="P249" s="309">
        <f>IF(P$156=0,0,P$156/CHI_fec!P$156)</f>
        <v>0.78296624999999975</v>
      </c>
      <c r="Q249" s="309">
        <f>IF(Q$156=0,0,Q$156/CHI_fec!Q$156)</f>
        <v>0.78296624999999997</v>
      </c>
      <c r="R249" s="309">
        <f>IF(R$156=0,0,R$156/CHI_fec!R$156)</f>
        <v>0.78296624999999997</v>
      </c>
      <c r="S249" s="309">
        <f>IF(S$156=0,0,S$156/CHI_fec!S$156)</f>
        <v>0.78296624999999997</v>
      </c>
      <c r="T249" s="309">
        <f>IF(T$156=0,0,T$156/CHI_fec!T$156)</f>
        <v>0.78296625000000009</v>
      </c>
      <c r="U249" s="309">
        <f>IF(U$156=0,0,U$156/CHI_fec!U$156)</f>
        <v>0.78296625000000009</v>
      </c>
      <c r="V249" s="309">
        <f>IF(V$156=0,0,V$156/CHI_fec!V$156)</f>
        <v>0.78296625000000009</v>
      </c>
      <c r="W249" s="309">
        <f>IF(W$156=0,0,W$156/CHI_fec!W$156)</f>
        <v>0.78296624999999997</v>
      </c>
      <c r="X249" s="309">
        <f>IF(X$156=0,0,X$156/CHI_fec!X$156)</f>
        <v>0.78296624999999986</v>
      </c>
      <c r="Y249" s="309">
        <f>IF(Y$156=0,0,Y$156/CHI_fec!Y$156)</f>
        <v>0.78296624999999986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Y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FR: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SUM(B6:B10)+B16+B25+B36+B44+B58+B59</f>
        <v>11417.80227320323</v>
      </c>
      <c r="C5" s="223">
        <f t="shared" si="0"/>
        <v>12172.728395966715</v>
      </c>
      <c r="D5" s="223">
        <f t="shared" si="0"/>
        <v>11968.843097840294</v>
      </c>
      <c r="E5" s="223">
        <f t="shared" si="0"/>
        <v>12540.280966128275</v>
      </c>
      <c r="F5" s="223">
        <f t="shared" si="0"/>
        <v>12334.116947419943</v>
      </c>
      <c r="G5" s="223">
        <f t="shared" si="0"/>
        <v>12248.553367059756</v>
      </c>
      <c r="H5" s="223">
        <f t="shared" si="0"/>
        <v>11235.450209112494</v>
      </c>
      <c r="I5" s="223">
        <f t="shared" si="0"/>
        <v>11703.556147055409</v>
      </c>
      <c r="J5" s="223">
        <f t="shared" si="0"/>
        <v>11304.934802515714</v>
      </c>
      <c r="K5" s="223">
        <f t="shared" si="0"/>
        <v>9541.6198795328091</v>
      </c>
      <c r="L5" s="223">
        <f t="shared" si="0"/>
        <v>9183.6798646580537</v>
      </c>
      <c r="M5" s="223">
        <f t="shared" si="0"/>
        <v>12695.049453986448</v>
      </c>
      <c r="N5" s="223">
        <f t="shared" si="0"/>
        <v>11779.967584759439</v>
      </c>
      <c r="O5" s="223">
        <f t="shared" si="0"/>
        <v>12358.986804126311</v>
      </c>
      <c r="P5" s="223">
        <f t="shared" si="0"/>
        <v>11634.928543583294</v>
      </c>
      <c r="Q5" s="223">
        <f t="shared" si="0"/>
        <v>11321.915047549788</v>
      </c>
      <c r="R5" s="223">
        <f t="shared" si="0"/>
        <v>11197.557902743774</v>
      </c>
      <c r="S5" s="223">
        <f t="shared" si="0"/>
        <v>12076.654294624492</v>
      </c>
      <c r="T5" s="223">
        <f t="shared" si="0"/>
        <v>12393.97028818593</v>
      </c>
      <c r="U5" s="223">
        <f t="shared" si="0"/>
        <v>12237.298015730801</v>
      </c>
      <c r="V5" s="223">
        <f t="shared" si="0"/>
        <v>9636.6294640056476</v>
      </c>
      <c r="W5" s="223">
        <f t="shared" si="0"/>
        <v>11107.930435621656</v>
      </c>
      <c r="X5" s="223">
        <f t="shared" si="0"/>
        <v>9296.0377228791131</v>
      </c>
      <c r="Y5" s="223">
        <f t="shared" si="0"/>
        <v>9377.4130065103909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1268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1269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1270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1271</v>
      </c>
    </row>
    <row r="10" spans="1:105" ht="12" customHeight="1" x14ac:dyDescent="0.25">
      <c r="A10" s="56" t="s">
        <v>95</v>
      </c>
      <c r="B10" s="260">
        <v>40.59088513036707</v>
      </c>
      <c r="C10" s="260">
        <v>73.31131132030167</v>
      </c>
      <c r="D10" s="260">
        <v>73.483517710719966</v>
      </c>
      <c r="E10" s="260">
        <v>108.5433922712822</v>
      </c>
      <c r="F10" s="260">
        <v>77.299332982792606</v>
      </c>
      <c r="G10" s="260">
        <v>65.207642796800243</v>
      </c>
      <c r="H10" s="260">
        <v>43.594326896282482</v>
      </c>
      <c r="I10" s="260">
        <v>50.031060269831492</v>
      </c>
      <c r="J10" s="260">
        <v>44.46184034140034</v>
      </c>
      <c r="K10" s="260">
        <v>26.421555152766999</v>
      </c>
      <c r="L10" s="260">
        <v>13.434169942356471</v>
      </c>
      <c r="M10" s="260">
        <v>199.98686526871359</v>
      </c>
      <c r="N10" s="260">
        <v>174.71639887402389</v>
      </c>
      <c r="O10" s="260">
        <v>188.05798113706129</v>
      </c>
      <c r="P10" s="260">
        <v>141.77881834202421</v>
      </c>
      <c r="Q10" s="260">
        <v>134.6324812913343</v>
      </c>
      <c r="R10" s="260">
        <v>143.1828446789024</v>
      </c>
      <c r="S10" s="260">
        <v>159.88166802969809</v>
      </c>
      <c r="T10" s="260">
        <v>187.01442468874041</v>
      </c>
      <c r="U10" s="260">
        <v>183.23882925816389</v>
      </c>
      <c r="V10" s="260">
        <v>104.88102637523269</v>
      </c>
      <c r="W10" s="260">
        <v>154.01676328376189</v>
      </c>
      <c r="X10" s="260">
        <v>135.09523772346139</v>
      </c>
      <c r="Y10" s="260">
        <v>129.4977638828608</v>
      </c>
      <c r="DA10" s="68" t="s">
        <v>1272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1.2513674268068771</v>
      </c>
      <c r="N11" s="226">
        <v>0.99490943241435159</v>
      </c>
      <c r="O11" s="226">
        <v>1.1933815759414299</v>
      </c>
      <c r="P11" s="226">
        <v>1.000388248240806</v>
      </c>
      <c r="Q11" s="226">
        <v>0.92466900398768015</v>
      </c>
      <c r="R11" s="226">
        <v>1.060455650850328</v>
      </c>
      <c r="S11" s="226">
        <v>1.189768137283761</v>
      </c>
      <c r="T11" s="226">
        <v>1.3970195992289289</v>
      </c>
      <c r="U11" s="226">
        <v>1.403303849274147</v>
      </c>
      <c r="V11" s="226">
        <v>0.9305281145532619</v>
      </c>
      <c r="W11" s="226">
        <v>1.2928387592218431</v>
      </c>
      <c r="X11" s="226">
        <v>1.353498919327673</v>
      </c>
      <c r="Y11" s="226">
        <v>1.0361895345406891</v>
      </c>
      <c r="DA11" s="69" t="s">
        <v>1273</v>
      </c>
    </row>
    <row r="12" spans="1:105" ht="12" customHeight="1" x14ac:dyDescent="0.25">
      <c r="A12" s="37" t="s">
        <v>35</v>
      </c>
      <c r="B12" s="226">
        <v>40.59088513036707</v>
      </c>
      <c r="C12" s="226">
        <v>73.31131132030167</v>
      </c>
      <c r="D12" s="226">
        <v>73.483517710719966</v>
      </c>
      <c r="E12" s="226">
        <v>108.5433922712822</v>
      </c>
      <c r="F12" s="226">
        <v>77.299332982792606</v>
      </c>
      <c r="G12" s="226">
        <v>65.207642796800243</v>
      </c>
      <c r="H12" s="226">
        <v>43.594326896282482</v>
      </c>
      <c r="I12" s="226">
        <v>50.031060269831492</v>
      </c>
      <c r="J12" s="226">
        <v>44.46184034140034</v>
      </c>
      <c r="K12" s="226">
        <v>26.421555152766999</v>
      </c>
      <c r="L12" s="226">
        <v>13.434169942356471</v>
      </c>
      <c r="M12" s="226">
        <v>198.73549784190669</v>
      </c>
      <c r="N12" s="226">
        <v>173.72148944160961</v>
      </c>
      <c r="O12" s="226">
        <v>186.86459956111989</v>
      </c>
      <c r="P12" s="226">
        <v>140.77843009378341</v>
      </c>
      <c r="Q12" s="226">
        <v>133.7078122873466</v>
      </c>
      <c r="R12" s="226">
        <v>142.12238902805211</v>
      </c>
      <c r="S12" s="226">
        <v>158.69189989241431</v>
      </c>
      <c r="T12" s="226">
        <v>185.61740508951149</v>
      </c>
      <c r="U12" s="226">
        <v>181.83552540888979</v>
      </c>
      <c r="V12" s="226">
        <v>103.9504982606794</v>
      </c>
      <c r="W12" s="226">
        <v>152.72392452454011</v>
      </c>
      <c r="X12" s="226">
        <v>133.74173880413369</v>
      </c>
      <c r="Y12" s="226">
        <v>128.46157434832011</v>
      </c>
      <c r="DA12" s="69" t="s">
        <v>1274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1275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1276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1277</v>
      </c>
    </row>
    <row r="16" spans="1:105" ht="12" customHeight="1" x14ac:dyDescent="0.25">
      <c r="A16" s="134" t="s">
        <v>997</v>
      </c>
      <c r="B16" s="314">
        <v>0</v>
      </c>
      <c r="C16" s="314">
        <v>0</v>
      </c>
      <c r="D16" s="314">
        <v>0</v>
      </c>
      <c r="E16" s="314">
        <v>0</v>
      </c>
      <c r="F16" s="314">
        <v>0</v>
      </c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DA16" s="136"/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/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/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/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/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/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/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/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/>
    </row>
    <row r="25" spans="1:105" ht="12" customHeight="1" x14ac:dyDescent="0.25">
      <c r="A25" s="57" t="s">
        <v>998</v>
      </c>
      <c r="B25" s="294">
        <v>1028.357647525746</v>
      </c>
      <c r="C25" s="294">
        <v>1671.9578438113481</v>
      </c>
      <c r="D25" s="294">
        <v>1844.4122551012549</v>
      </c>
      <c r="E25" s="294">
        <v>2318.1612894063219</v>
      </c>
      <c r="F25" s="294">
        <v>2027.0393559169599</v>
      </c>
      <c r="G25" s="294">
        <v>1907.883954436561</v>
      </c>
      <c r="H25" s="294">
        <v>1828.1200748051151</v>
      </c>
      <c r="I25" s="294">
        <v>1811.7075537929529</v>
      </c>
      <c r="J25" s="294">
        <v>1844.1597963400641</v>
      </c>
      <c r="K25" s="294">
        <v>1397.412153018571</v>
      </c>
      <c r="L25" s="294">
        <v>1259.9461490830199</v>
      </c>
      <c r="M25" s="294">
        <v>2955.420448883775</v>
      </c>
      <c r="N25" s="294">
        <v>2542.7229057239219</v>
      </c>
      <c r="O25" s="294">
        <v>2786.732909719969</v>
      </c>
      <c r="P25" s="294">
        <v>2191.6804524937802</v>
      </c>
      <c r="Q25" s="294">
        <v>2007.593376242176</v>
      </c>
      <c r="R25" s="294">
        <v>1962.6897495118469</v>
      </c>
      <c r="S25" s="294">
        <v>2260.5106228214731</v>
      </c>
      <c r="T25" s="294">
        <v>2633.5761525268972</v>
      </c>
      <c r="U25" s="294">
        <v>2499.2376393331419</v>
      </c>
      <c r="V25" s="294">
        <v>1414.1470010293449</v>
      </c>
      <c r="W25" s="294">
        <v>2085.0876983934659</v>
      </c>
      <c r="X25" s="294">
        <v>1655.604256678791</v>
      </c>
      <c r="Y25" s="294">
        <v>1738.579688396193</v>
      </c>
      <c r="DA25" s="70" t="s">
        <v>1278</v>
      </c>
    </row>
    <row r="26" spans="1:105" ht="12" customHeight="1" x14ac:dyDescent="0.25">
      <c r="A26" s="46" t="s">
        <v>28</v>
      </c>
      <c r="B26" s="229">
        <v>0</v>
      </c>
      <c r="C26" s="229">
        <v>0</v>
      </c>
      <c r="D26" s="229">
        <v>267.93945743909592</v>
      </c>
      <c r="E26" s="229">
        <v>340.41134416175379</v>
      </c>
      <c r="F26" s="229">
        <v>382.16370702978651</v>
      </c>
      <c r="G26" s="229">
        <v>376.64946399299458</v>
      </c>
      <c r="H26" s="229">
        <v>438.90430269053718</v>
      </c>
      <c r="I26" s="229">
        <v>474.29001527335959</v>
      </c>
      <c r="J26" s="229">
        <v>533.85580875800804</v>
      </c>
      <c r="K26" s="229">
        <v>261.10898581381173</v>
      </c>
      <c r="L26" s="229">
        <v>352.46220081119321</v>
      </c>
      <c r="M26" s="229">
        <v>245.8723057109878</v>
      </c>
      <c r="N26" s="229">
        <v>247.18501444271561</v>
      </c>
      <c r="O26" s="229">
        <v>471.88788238987269</v>
      </c>
      <c r="P26" s="229">
        <v>370.83846051367198</v>
      </c>
      <c r="Q26" s="229">
        <v>327.56953830090117</v>
      </c>
      <c r="R26" s="229">
        <v>307.62091497867277</v>
      </c>
      <c r="S26" s="229">
        <v>426.87094349312838</v>
      </c>
      <c r="T26" s="229">
        <v>448.25724438805747</v>
      </c>
      <c r="U26" s="229">
        <v>373.31894147993472</v>
      </c>
      <c r="V26" s="229">
        <v>153.18185054660361</v>
      </c>
      <c r="W26" s="229">
        <v>306.41196559020688</v>
      </c>
      <c r="X26" s="229">
        <v>263.96984752298431</v>
      </c>
      <c r="Y26" s="229">
        <v>251.6331390115993</v>
      </c>
      <c r="DA26" s="73" t="s">
        <v>1279</v>
      </c>
    </row>
    <row r="27" spans="1:105" ht="12" customHeight="1" x14ac:dyDescent="0.25">
      <c r="A27" s="46" t="s">
        <v>30</v>
      </c>
      <c r="B27" s="229">
        <v>93.48925068421083</v>
      </c>
      <c r="C27" s="229">
        <v>202.77532752023299</v>
      </c>
      <c r="D27" s="229">
        <v>161.91319497774199</v>
      </c>
      <c r="E27" s="229">
        <v>65.623504442842247</v>
      </c>
      <c r="F27" s="229">
        <v>45.39538785906106</v>
      </c>
      <c r="G27" s="229">
        <v>33.919744888123468</v>
      </c>
      <c r="H27" s="229">
        <v>29.304182861637351</v>
      </c>
      <c r="I27" s="229">
        <v>29.819910257517261</v>
      </c>
      <c r="J27" s="229">
        <v>27.717225215147259</v>
      </c>
      <c r="K27" s="229">
        <v>42.488065953890377</v>
      </c>
      <c r="L27" s="229">
        <v>28.18281728517449</v>
      </c>
      <c r="M27" s="229">
        <v>35.574976044433143</v>
      </c>
      <c r="N27" s="229">
        <v>29.84706761361414</v>
      </c>
      <c r="O27" s="229">
        <v>35.876437727024658</v>
      </c>
      <c r="P27" s="229">
        <v>94.993133607133942</v>
      </c>
      <c r="Q27" s="229">
        <v>100.4230828005616</v>
      </c>
      <c r="R27" s="229">
        <v>36.559570707639637</v>
      </c>
      <c r="S27" s="229">
        <v>64.278637250853748</v>
      </c>
      <c r="T27" s="229">
        <v>81.458049885263833</v>
      </c>
      <c r="U27" s="229">
        <v>149.62623334445661</v>
      </c>
      <c r="V27" s="229">
        <v>99.151569261031824</v>
      </c>
      <c r="W27" s="229">
        <v>43.378073599542482</v>
      </c>
      <c r="X27" s="229">
        <v>44.052084069988119</v>
      </c>
      <c r="Y27" s="229">
        <v>78.065001869618769</v>
      </c>
      <c r="DA27" s="73" t="s">
        <v>1280</v>
      </c>
    </row>
    <row r="28" spans="1:105" ht="12" customHeight="1" x14ac:dyDescent="0.25">
      <c r="A28" s="46" t="s">
        <v>31</v>
      </c>
      <c r="B28" s="229">
        <v>148.76610571704651</v>
      </c>
      <c r="C28" s="229">
        <v>283.49778846288967</v>
      </c>
      <c r="D28" s="229">
        <v>186.5089106324258</v>
      </c>
      <c r="E28" s="229">
        <v>124.62578018926349</v>
      </c>
      <c r="F28" s="229">
        <v>89.948889131775147</v>
      </c>
      <c r="G28" s="229">
        <v>113.28019965310961</v>
      </c>
      <c r="H28" s="229">
        <v>120.6247331559036</v>
      </c>
      <c r="I28" s="229">
        <v>60.531658853330839</v>
      </c>
      <c r="J28" s="229">
        <v>70.958196403776597</v>
      </c>
      <c r="K28" s="229">
        <v>65.90133768438281</v>
      </c>
      <c r="L28" s="229">
        <v>78.43557102626022</v>
      </c>
      <c r="M28" s="229">
        <v>42.561040963264801</v>
      </c>
      <c r="N28" s="229">
        <v>24.067098031113979</v>
      </c>
      <c r="O28" s="229">
        <v>24.52774620064033</v>
      </c>
      <c r="P28" s="229">
        <v>23.197733360484008</v>
      </c>
      <c r="Q28" s="229">
        <v>18.672200964719899</v>
      </c>
      <c r="R28" s="229">
        <v>19.116515839699019</v>
      </c>
      <c r="S28" s="229">
        <v>25.585777494846649</v>
      </c>
      <c r="T28" s="229">
        <v>28.78114304222175</v>
      </c>
      <c r="U28" s="229">
        <v>27.145248584779971</v>
      </c>
      <c r="V28" s="229">
        <v>14.739839731096151</v>
      </c>
      <c r="W28" s="229">
        <v>75.747546469217355</v>
      </c>
      <c r="X28" s="229">
        <v>57.571613779619952</v>
      </c>
      <c r="Y28" s="229">
        <v>49.822081028226393</v>
      </c>
      <c r="DA28" s="73" t="s">
        <v>1281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14.33133573153922</v>
      </c>
      <c r="N29" s="229">
        <v>11.567020311258741</v>
      </c>
      <c r="O29" s="229">
        <v>12.65889023825458</v>
      </c>
      <c r="P29" s="229">
        <v>10.80312842491116</v>
      </c>
      <c r="Q29" s="229">
        <v>9.7427221005640128</v>
      </c>
      <c r="R29" s="229">
        <v>11.209931824280041</v>
      </c>
      <c r="S29" s="229">
        <v>12.51706634046926</v>
      </c>
      <c r="T29" s="229">
        <v>14.929857277885869</v>
      </c>
      <c r="U29" s="229">
        <v>14.332519742391909</v>
      </c>
      <c r="V29" s="229">
        <v>9.7924558385281273</v>
      </c>
      <c r="W29" s="229">
        <v>13.503641550625639</v>
      </c>
      <c r="X29" s="229">
        <v>12.343424498267749</v>
      </c>
      <c r="Y29" s="229">
        <v>10.46634576800472</v>
      </c>
      <c r="DA29" s="73" t="s">
        <v>1282</v>
      </c>
    </row>
    <row r="30" spans="1:105" ht="12" customHeight="1" x14ac:dyDescent="0.25">
      <c r="A30" s="46" t="s">
        <v>32</v>
      </c>
      <c r="B30" s="229">
        <v>130.3634389928848</v>
      </c>
      <c r="C30" s="229">
        <v>205.8806177065326</v>
      </c>
      <c r="D30" s="229">
        <v>188.33258068456439</v>
      </c>
      <c r="E30" s="229">
        <v>233.75287614213221</v>
      </c>
      <c r="F30" s="229">
        <v>279.96936356007819</v>
      </c>
      <c r="G30" s="229">
        <v>245.68982936107881</v>
      </c>
      <c r="H30" s="229">
        <v>298.61845071298052</v>
      </c>
      <c r="I30" s="229">
        <v>267.99511667701768</v>
      </c>
      <c r="J30" s="229">
        <v>153.03953188024059</v>
      </c>
      <c r="K30" s="229">
        <v>212.70811575527921</v>
      </c>
      <c r="L30" s="229">
        <v>250.99142272015141</v>
      </c>
      <c r="M30" s="229">
        <v>297.55522330016902</v>
      </c>
      <c r="N30" s="229">
        <v>170.33310367902641</v>
      </c>
      <c r="O30" s="229">
        <v>233.65543633096789</v>
      </c>
      <c r="P30" s="229">
        <v>153.8298728651618</v>
      </c>
      <c r="Q30" s="229">
        <v>128.36216934609121</v>
      </c>
      <c r="R30" s="229">
        <v>70.619576475320471</v>
      </c>
      <c r="S30" s="229">
        <v>12.299005815748639</v>
      </c>
      <c r="T30" s="229">
        <v>19.082087146699148</v>
      </c>
      <c r="U30" s="229">
        <v>14.276722219648541</v>
      </c>
      <c r="V30" s="229">
        <v>14.24003911495741</v>
      </c>
      <c r="W30" s="229">
        <v>10.92528429112846</v>
      </c>
      <c r="X30" s="229">
        <v>17.754244048874881</v>
      </c>
      <c r="Y30" s="229">
        <v>7.0020779098106676</v>
      </c>
      <c r="DA30" s="73" t="s">
        <v>1283</v>
      </c>
    </row>
    <row r="31" spans="1:105" ht="12" customHeight="1" x14ac:dyDescent="0.25">
      <c r="A31" s="46" t="s">
        <v>33</v>
      </c>
      <c r="B31" s="229">
        <v>1.9360296614228221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3.0834047632541179</v>
      </c>
      <c r="N31" s="229">
        <v>2.4096444628541152</v>
      </c>
      <c r="O31" s="229">
        <v>2.7011967449407459</v>
      </c>
      <c r="P31" s="229">
        <v>2.332767899497624</v>
      </c>
      <c r="Q31" s="229">
        <v>2.6187560431034531</v>
      </c>
      <c r="R31" s="229">
        <v>0</v>
      </c>
      <c r="S31" s="229">
        <v>13.899606090857169</v>
      </c>
      <c r="T31" s="229">
        <v>12.011181349687559</v>
      </c>
      <c r="U31" s="229">
        <v>14.80296867813958</v>
      </c>
      <c r="V31" s="229">
        <v>3.133948044159192</v>
      </c>
      <c r="W31" s="229">
        <v>0</v>
      </c>
      <c r="X31" s="229">
        <v>0</v>
      </c>
      <c r="Y31" s="229">
        <v>0</v>
      </c>
      <c r="DA31" s="73" t="s">
        <v>1284</v>
      </c>
    </row>
    <row r="32" spans="1:105" ht="12" customHeight="1" x14ac:dyDescent="0.25">
      <c r="A32" s="46" t="s">
        <v>35</v>
      </c>
      <c r="B32" s="229">
        <v>653.80282247018147</v>
      </c>
      <c r="C32" s="229">
        <v>979.8041101216927</v>
      </c>
      <c r="D32" s="229">
        <v>1039.7181113674269</v>
      </c>
      <c r="E32" s="229">
        <v>1553.747784470331</v>
      </c>
      <c r="F32" s="229">
        <v>1229.5620083362589</v>
      </c>
      <c r="G32" s="229">
        <v>1138.3447165412549</v>
      </c>
      <c r="H32" s="229">
        <v>940.66840538405631</v>
      </c>
      <c r="I32" s="229">
        <v>979.07085273172709</v>
      </c>
      <c r="J32" s="229">
        <v>1058.589034082891</v>
      </c>
      <c r="K32" s="229">
        <v>815.20564781120731</v>
      </c>
      <c r="L32" s="229">
        <v>549.87413724024043</v>
      </c>
      <c r="M32" s="229">
        <v>2276.0262736058162</v>
      </c>
      <c r="N32" s="229">
        <v>2019.721525804516</v>
      </c>
      <c r="O32" s="229">
        <v>1982.1811421828991</v>
      </c>
      <c r="P32" s="229">
        <v>1520.2572225682859</v>
      </c>
      <c r="Q32" s="229">
        <v>1408.804720577994</v>
      </c>
      <c r="R32" s="229">
        <v>1502.3563601464839</v>
      </c>
      <c r="S32" s="229">
        <v>1669.5328916635031</v>
      </c>
      <c r="T32" s="229">
        <v>1983.681093527601</v>
      </c>
      <c r="U32" s="229">
        <v>1857.161055418713</v>
      </c>
      <c r="V32" s="229">
        <v>1093.9278971698741</v>
      </c>
      <c r="W32" s="229">
        <v>1595.194387756062</v>
      </c>
      <c r="X32" s="229">
        <v>1219.6766703115611</v>
      </c>
      <c r="Y32" s="229">
        <v>1297.5649822865189</v>
      </c>
      <c r="DA32" s="73" t="s">
        <v>1285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1286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40.415888764310857</v>
      </c>
      <c r="N34" s="229">
        <v>37.592431378822809</v>
      </c>
      <c r="O34" s="229">
        <v>23.244177905369121</v>
      </c>
      <c r="P34" s="229">
        <v>15.428133254633231</v>
      </c>
      <c r="Q34" s="229">
        <v>11.400186108240479</v>
      </c>
      <c r="R34" s="229">
        <v>15.20687953975141</v>
      </c>
      <c r="S34" s="229">
        <v>35.526694672066427</v>
      </c>
      <c r="T34" s="229">
        <v>45.375495909480676</v>
      </c>
      <c r="U34" s="229">
        <v>48.573949865077637</v>
      </c>
      <c r="V34" s="229">
        <v>25.979401323094979</v>
      </c>
      <c r="W34" s="229">
        <v>39.926799136683449</v>
      </c>
      <c r="X34" s="229">
        <v>40.236372447495803</v>
      </c>
      <c r="Y34" s="229">
        <v>44.026060522414632</v>
      </c>
      <c r="DA34" s="73" t="s">
        <v>1287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1288</v>
      </c>
    </row>
    <row r="36" spans="1:105" ht="12" customHeight="1" x14ac:dyDescent="0.25">
      <c r="A36" s="57" t="s">
        <v>1010</v>
      </c>
      <c r="B36" s="261">
        <v>561.52401822760976</v>
      </c>
      <c r="C36" s="261">
        <v>922.37645873509996</v>
      </c>
      <c r="D36" s="261">
        <v>1023.830981418856</v>
      </c>
      <c r="E36" s="261">
        <v>1311.2771366138959</v>
      </c>
      <c r="F36" s="261">
        <v>1129.7810548597599</v>
      </c>
      <c r="G36" s="261">
        <v>1058.0918687526209</v>
      </c>
      <c r="H36" s="261">
        <v>974.38160240539071</v>
      </c>
      <c r="I36" s="261">
        <v>1004.694463506699</v>
      </c>
      <c r="J36" s="261">
        <v>993.09878072169181</v>
      </c>
      <c r="K36" s="261">
        <v>707.17970243757895</v>
      </c>
      <c r="L36" s="261">
        <v>589.5014075041662</v>
      </c>
      <c r="M36" s="261">
        <v>1982.1058418441919</v>
      </c>
      <c r="N36" s="261">
        <v>1719.4716226059379</v>
      </c>
      <c r="O36" s="261">
        <v>1941.310910966399</v>
      </c>
      <c r="P36" s="261">
        <v>1510.7481107811341</v>
      </c>
      <c r="Q36" s="261">
        <v>1459.1327751003071</v>
      </c>
      <c r="R36" s="261">
        <v>1515.7806580770471</v>
      </c>
      <c r="S36" s="261">
        <v>1795.31805901706</v>
      </c>
      <c r="T36" s="261">
        <v>2017.362459597761</v>
      </c>
      <c r="U36" s="261">
        <v>1975.127044549771</v>
      </c>
      <c r="V36" s="261">
        <v>1114.469165206345</v>
      </c>
      <c r="W36" s="261">
        <v>1738.755121387388</v>
      </c>
      <c r="X36" s="261">
        <v>1572.820977399042</v>
      </c>
      <c r="Y36" s="261">
        <v>1473.511686898056</v>
      </c>
      <c r="DA36" s="70" t="s">
        <v>1289</v>
      </c>
    </row>
    <row r="37" spans="1:105" ht="12" customHeight="1" x14ac:dyDescent="0.25">
      <c r="A37" s="60" t="s">
        <v>1012</v>
      </c>
      <c r="B37" s="262">
        <v>561.52401822760976</v>
      </c>
      <c r="C37" s="262">
        <v>922.37645873509996</v>
      </c>
      <c r="D37" s="262">
        <v>1023.830981418856</v>
      </c>
      <c r="E37" s="262">
        <v>1311.2771366138959</v>
      </c>
      <c r="F37" s="262">
        <v>1129.7810548597599</v>
      </c>
      <c r="G37" s="262">
        <v>1058.0918687526209</v>
      </c>
      <c r="H37" s="262">
        <v>974.38160240539071</v>
      </c>
      <c r="I37" s="262">
        <v>1004.694463506699</v>
      </c>
      <c r="J37" s="262">
        <v>993.09878072169181</v>
      </c>
      <c r="K37" s="262">
        <v>707.17970243757895</v>
      </c>
      <c r="L37" s="262">
        <v>589.5014075041662</v>
      </c>
      <c r="M37" s="262">
        <v>1982.1058418441919</v>
      </c>
      <c r="N37" s="262">
        <v>1719.4716226059379</v>
      </c>
      <c r="O37" s="262">
        <v>1941.310910966399</v>
      </c>
      <c r="P37" s="262">
        <v>1510.7481107811341</v>
      </c>
      <c r="Q37" s="262">
        <v>1459.1327751003071</v>
      </c>
      <c r="R37" s="262">
        <v>1515.7806580770471</v>
      </c>
      <c r="S37" s="262">
        <v>1795.31805901706</v>
      </c>
      <c r="T37" s="262">
        <v>2017.362459597761</v>
      </c>
      <c r="U37" s="262">
        <v>1975.127044549771</v>
      </c>
      <c r="V37" s="262">
        <v>1114.469165206345</v>
      </c>
      <c r="W37" s="262">
        <v>1738.755121387388</v>
      </c>
      <c r="X37" s="262">
        <v>1572.820977399042</v>
      </c>
      <c r="Y37" s="262">
        <v>1473.511686898056</v>
      </c>
      <c r="DA37" s="72" t="s">
        <v>1290</v>
      </c>
    </row>
    <row r="38" spans="1:105" ht="12" customHeight="1" x14ac:dyDescent="0.25">
      <c r="A38" s="59" t="s">
        <v>28</v>
      </c>
      <c r="B38" s="230">
        <v>0</v>
      </c>
      <c r="C38" s="230">
        <v>0</v>
      </c>
      <c r="D38" s="230">
        <v>163.04598568427551</v>
      </c>
      <c r="E38" s="230">
        <v>198.1647613740468</v>
      </c>
      <c r="F38" s="230">
        <v>217.88036752150509</v>
      </c>
      <c r="G38" s="230">
        <v>212.66667377657811</v>
      </c>
      <c r="H38" s="230">
        <v>237.7454411391561</v>
      </c>
      <c r="I38" s="230">
        <v>267.42233393357958</v>
      </c>
      <c r="J38" s="230">
        <v>291.87355614025108</v>
      </c>
      <c r="K38" s="230">
        <v>136.28141727970819</v>
      </c>
      <c r="L38" s="230">
        <v>168.6825367393827</v>
      </c>
      <c r="M38" s="230">
        <v>169.4319470315138</v>
      </c>
      <c r="N38" s="230">
        <v>171.8759866972608</v>
      </c>
      <c r="O38" s="230">
        <v>336.18751662381283</v>
      </c>
      <c r="P38" s="230">
        <v>269.48693270109658</v>
      </c>
      <c r="Q38" s="230">
        <v>252.4718634532644</v>
      </c>
      <c r="R38" s="230">
        <v>244.01075287747901</v>
      </c>
      <c r="S38" s="230">
        <v>356.98112742398177</v>
      </c>
      <c r="T38" s="230">
        <v>362.48284198872011</v>
      </c>
      <c r="U38" s="230">
        <v>322.51824631671752</v>
      </c>
      <c r="V38" s="230">
        <v>132.76213382230719</v>
      </c>
      <c r="W38" s="230">
        <v>266.15043729802369</v>
      </c>
      <c r="X38" s="230">
        <v>264.22270656373138</v>
      </c>
      <c r="Y38" s="230">
        <v>229.37641823127839</v>
      </c>
      <c r="DA38" s="71" t="s">
        <v>1291</v>
      </c>
    </row>
    <row r="39" spans="1:105" ht="12" customHeight="1" x14ac:dyDescent="0.25">
      <c r="A39" s="59" t="s">
        <v>31</v>
      </c>
      <c r="B39" s="295">
        <v>89.541047558254419</v>
      </c>
      <c r="C39" s="295">
        <v>177.98447999623389</v>
      </c>
      <c r="D39" s="295">
        <v>113.4940313144307</v>
      </c>
      <c r="E39" s="295">
        <v>72.548810184553517</v>
      </c>
      <c r="F39" s="295">
        <v>51.281941905212797</v>
      </c>
      <c r="G39" s="295">
        <v>63.961124515025404</v>
      </c>
      <c r="H39" s="295">
        <v>65.339939072466876</v>
      </c>
      <c r="I39" s="295">
        <v>34.129998452738228</v>
      </c>
      <c r="J39" s="295">
        <v>38.794784625180853</v>
      </c>
      <c r="K39" s="295">
        <v>34.396088178522056</v>
      </c>
      <c r="L39" s="295">
        <v>37.537957434474002</v>
      </c>
      <c r="M39" s="295">
        <v>29.329045486604819</v>
      </c>
      <c r="N39" s="295">
        <v>16.734656145573311</v>
      </c>
      <c r="O39" s="295">
        <v>17.474324709952331</v>
      </c>
      <c r="P39" s="295">
        <v>16.857706722963421</v>
      </c>
      <c r="Q39" s="295">
        <v>14.391464471297279</v>
      </c>
      <c r="R39" s="295">
        <v>15.163583473388369</v>
      </c>
      <c r="S39" s="295">
        <v>21.396723846762661</v>
      </c>
      <c r="T39" s="295">
        <v>23.27384700691379</v>
      </c>
      <c r="U39" s="295">
        <v>23.451362887423041</v>
      </c>
      <c r="V39" s="295">
        <v>12.774963665188171</v>
      </c>
      <c r="W39" s="295">
        <v>65.79456705681244</v>
      </c>
      <c r="X39" s="295">
        <v>57.626762135279463</v>
      </c>
      <c r="Y39" s="295">
        <v>45.415363572427978</v>
      </c>
      <c r="DA39" s="122" t="s">
        <v>1292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</v>
      </c>
      <c r="F40" s="295">
        <v>0</v>
      </c>
      <c r="G40" s="295">
        <v>0</v>
      </c>
      <c r="H40" s="295">
        <v>0</v>
      </c>
      <c r="I40" s="295">
        <v>0</v>
      </c>
      <c r="J40" s="295">
        <v>0</v>
      </c>
      <c r="K40" s="295">
        <v>0</v>
      </c>
      <c r="L40" s="295">
        <v>0</v>
      </c>
      <c r="M40" s="295">
        <v>9.8758016261140895</v>
      </c>
      <c r="N40" s="295">
        <v>8.0429351011713024</v>
      </c>
      <c r="O40" s="295">
        <v>9.0185847766612781</v>
      </c>
      <c r="P40" s="295">
        <v>7.8505933251171127</v>
      </c>
      <c r="Q40" s="295">
        <v>7.5091329205867474</v>
      </c>
      <c r="R40" s="295">
        <v>8.8919308504671264</v>
      </c>
      <c r="S40" s="295">
        <v>10.46769877962757</v>
      </c>
      <c r="T40" s="295">
        <v>12.07301647508684</v>
      </c>
      <c r="U40" s="295">
        <v>12.382171433067841</v>
      </c>
      <c r="V40" s="295">
        <v>8.4870846503331379</v>
      </c>
      <c r="W40" s="295">
        <v>11.729307296769759</v>
      </c>
      <c r="X40" s="295">
        <v>12.35524837325748</v>
      </c>
      <c r="Y40" s="295">
        <v>9.5406070665611225</v>
      </c>
      <c r="DA40" s="122" t="s">
        <v>1293</v>
      </c>
    </row>
    <row r="41" spans="1:105" ht="12" customHeight="1" x14ac:dyDescent="0.25">
      <c r="A41" s="59" t="s">
        <v>32</v>
      </c>
      <c r="B41" s="295">
        <v>78.464639740730604</v>
      </c>
      <c r="C41" s="295">
        <v>129.25516944058049</v>
      </c>
      <c r="D41" s="295">
        <v>114.60376738710831</v>
      </c>
      <c r="E41" s="295">
        <v>136.07532097752889</v>
      </c>
      <c r="F41" s="295">
        <v>159.61700890262</v>
      </c>
      <c r="G41" s="295">
        <v>138.72325274815071</v>
      </c>
      <c r="H41" s="295">
        <v>161.75547804348159</v>
      </c>
      <c r="I41" s="295">
        <v>151.10560474958319</v>
      </c>
      <c r="J41" s="295">
        <v>83.670893277051249</v>
      </c>
      <c r="K41" s="295">
        <v>111.0194020771701</v>
      </c>
      <c r="L41" s="295">
        <v>120.120313006107</v>
      </c>
      <c r="M41" s="295">
        <v>205.04692745837559</v>
      </c>
      <c r="N41" s="295">
        <v>118.438289343888</v>
      </c>
      <c r="O41" s="295">
        <v>166.46335669383001</v>
      </c>
      <c r="P41" s="295">
        <v>111.7875975938686</v>
      </c>
      <c r="Q41" s="295">
        <v>98.934217936778055</v>
      </c>
      <c r="R41" s="295">
        <v>56.016789446277848</v>
      </c>
      <c r="S41" s="295">
        <v>10.28534040375774</v>
      </c>
      <c r="T41" s="295">
        <v>15.430713650717779</v>
      </c>
      <c r="U41" s="295">
        <v>12.33396675555357</v>
      </c>
      <c r="V41" s="295">
        <v>12.34178835070081</v>
      </c>
      <c r="W41" s="295">
        <v>9.4897377329509993</v>
      </c>
      <c r="X41" s="295">
        <v>17.771250995545181</v>
      </c>
      <c r="Y41" s="295">
        <v>6.3827505289543431</v>
      </c>
      <c r="DA41" s="122" t="s">
        <v>1294</v>
      </c>
    </row>
    <row r="42" spans="1:105" ht="12" customHeight="1" x14ac:dyDescent="0.25">
      <c r="A42" s="59" t="s">
        <v>35</v>
      </c>
      <c r="B42" s="295">
        <v>393.51833092862472</v>
      </c>
      <c r="C42" s="295">
        <v>615.13680929828547</v>
      </c>
      <c r="D42" s="295">
        <v>632.68719703304134</v>
      </c>
      <c r="E42" s="295">
        <v>904.48824407776647</v>
      </c>
      <c r="F42" s="295">
        <v>701.00173653042248</v>
      </c>
      <c r="G42" s="295">
        <v>642.74081771286683</v>
      </c>
      <c r="H42" s="295">
        <v>509.54074415028617</v>
      </c>
      <c r="I42" s="295">
        <v>552.03652637079847</v>
      </c>
      <c r="J42" s="295">
        <v>578.7595466792086</v>
      </c>
      <c r="K42" s="295">
        <v>425.48279490217863</v>
      </c>
      <c r="L42" s="295">
        <v>263.16060032420251</v>
      </c>
      <c r="M42" s="295">
        <v>1568.4221202415829</v>
      </c>
      <c r="N42" s="295">
        <v>1404.379755318045</v>
      </c>
      <c r="O42" s="295">
        <v>1412.1671281621429</v>
      </c>
      <c r="P42" s="295">
        <v>1104.765280438088</v>
      </c>
      <c r="Q42" s="295">
        <v>1085.82609631838</v>
      </c>
      <c r="R42" s="295">
        <v>1191.6976014294351</v>
      </c>
      <c r="S42" s="295">
        <v>1396.187168562931</v>
      </c>
      <c r="T42" s="295">
        <v>1604.1020404763231</v>
      </c>
      <c r="U42" s="295">
        <v>1604.4412971570091</v>
      </c>
      <c r="V42" s="295">
        <v>948.10319471781588</v>
      </c>
      <c r="W42" s="295">
        <v>1385.591072002831</v>
      </c>
      <c r="X42" s="295">
        <v>1220.845009331229</v>
      </c>
      <c r="Y42" s="295">
        <v>1182.7965474988339</v>
      </c>
      <c r="DA42" s="122" t="s">
        <v>1295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1296</v>
      </c>
    </row>
    <row r="44" spans="1:105" ht="12" customHeight="1" x14ac:dyDescent="0.25">
      <c r="A44" s="57" t="s">
        <v>1021</v>
      </c>
      <c r="B44" s="261">
        <f t="shared" ref="B44:Y44" si="1">B45+B46+B57</f>
        <v>64.603652319505642</v>
      </c>
      <c r="C44" s="261">
        <f t="shared" si="1"/>
        <v>112.05130209996565</v>
      </c>
      <c r="D44" s="261">
        <f t="shared" si="1"/>
        <v>116.52358360946259</v>
      </c>
      <c r="E44" s="261">
        <f t="shared" si="1"/>
        <v>161.97221783677628</v>
      </c>
      <c r="F44" s="261">
        <f t="shared" si="1"/>
        <v>124.7435336604308</v>
      </c>
      <c r="G44" s="261">
        <f t="shared" si="1"/>
        <v>110.1736810737745</v>
      </c>
      <c r="H44" s="261">
        <f t="shared" si="1"/>
        <v>87.458045005705571</v>
      </c>
      <c r="I44" s="261">
        <f t="shared" si="1"/>
        <v>93.219859485926364</v>
      </c>
      <c r="J44" s="261">
        <f t="shared" si="1"/>
        <v>88.69044511255872</v>
      </c>
      <c r="K44" s="261">
        <f t="shared" si="1"/>
        <v>60.235068923891021</v>
      </c>
      <c r="L44" s="261">
        <f t="shared" si="1"/>
        <v>44.34907812851084</v>
      </c>
      <c r="M44" s="261">
        <f t="shared" si="1"/>
        <v>265.09636798976766</v>
      </c>
      <c r="N44" s="261">
        <f t="shared" si="1"/>
        <v>230.65612755555503</v>
      </c>
      <c r="O44" s="261">
        <f t="shared" si="1"/>
        <v>249.46466230288186</v>
      </c>
      <c r="P44" s="261">
        <f t="shared" si="1"/>
        <v>190.72135196635497</v>
      </c>
      <c r="Q44" s="261">
        <f t="shared" si="1"/>
        <v>179.04640491597098</v>
      </c>
      <c r="R44" s="261">
        <f t="shared" si="1"/>
        <v>186.2044904759768</v>
      </c>
      <c r="S44" s="261">
        <f t="shared" si="1"/>
        <v>209.23789475625978</v>
      </c>
      <c r="T44" s="261">
        <f t="shared" si="1"/>
        <v>244.69125137253275</v>
      </c>
      <c r="U44" s="261">
        <f t="shared" si="1"/>
        <v>237.72292258972385</v>
      </c>
      <c r="V44" s="261">
        <f t="shared" si="1"/>
        <v>135.48363139472545</v>
      </c>
      <c r="W44" s="261">
        <f t="shared" si="1"/>
        <v>199.17289255704131</v>
      </c>
      <c r="X44" s="261">
        <f t="shared" si="1"/>
        <v>170.27745107781755</v>
      </c>
      <c r="Y44" s="261">
        <f t="shared" si="1"/>
        <v>167.13215733328116</v>
      </c>
      <c r="DA44" s="70"/>
    </row>
    <row r="45" spans="1:105" ht="12" customHeight="1" x14ac:dyDescent="0.25">
      <c r="A45" s="60" t="s">
        <v>1022</v>
      </c>
      <c r="B45" s="262">
        <v>38.919727979491299</v>
      </c>
      <c r="C45" s="262">
        <v>70.293029709552911</v>
      </c>
      <c r="D45" s="262">
        <v>70.458146233863332</v>
      </c>
      <c r="E45" s="262">
        <v>104.0745794924556</v>
      </c>
      <c r="F45" s="262">
        <v>74.116861532435436</v>
      </c>
      <c r="G45" s="262">
        <v>62.522995290306177</v>
      </c>
      <c r="H45" s="262">
        <v>41.799515797772209</v>
      </c>
      <c r="I45" s="262">
        <v>47.971244036031862</v>
      </c>
      <c r="J45" s="262">
        <v>42.631313064426998</v>
      </c>
      <c r="K45" s="262">
        <v>25.33375993251023</v>
      </c>
      <c r="L45" s="262">
        <v>12.881075101158901</v>
      </c>
      <c r="M45" s="262">
        <v>191.2827532569014</v>
      </c>
      <c r="N45" s="262">
        <v>167.14991171190849</v>
      </c>
      <c r="O45" s="262">
        <v>179.86413238871719</v>
      </c>
      <c r="P45" s="262">
        <v>135.98265764655679</v>
      </c>
      <c r="Q45" s="262">
        <v>128.9054092176558</v>
      </c>
      <c r="R45" s="262">
        <v>137.18499307575749</v>
      </c>
      <c r="S45" s="262">
        <v>152.78012060926309</v>
      </c>
      <c r="T45" s="262">
        <v>178.91591454500801</v>
      </c>
      <c r="U45" s="262">
        <v>175.3027805401249</v>
      </c>
      <c r="V45" s="262">
        <v>100.1643583115868</v>
      </c>
      <c r="W45" s="262">
        <v>147.0964240086887</v>
      </c>
      <c r="X45" s="262">
        <v>128.9276205321375</v>
      </c>
      <c r="Y45" s="262">
        <v>123.7099595373188</v>
      </c>
      <c r="DA45" s="72" t="s">
        <v>1297</v>
      </c>
    </row>
    <row r="46" spans="1:105" ht="12" customHeight="1" x14ac:dyDescent="0.25">
      <c r="A46" s="60" t="s">
        <v>1024</v>
      </c>
      <c r="B46" s="262">
        <v>25.68392434001434</v>
      </c>
      <c r="C46" s="262">
        <v>41.758272390412742</v>
      </c>
      <c r="D46" s="262">
        <v>46.065437375599259</v>
      </c>
      <c r="E46" s="262">
        <v>57.897638344320683</v>
      </c>
      <c r="F46" s="262">
        <v>50.626672127995363</v>
      </c>
      <c r="G46" s="262">
        <v>47.650685783468319</v>
      </c>
      <c r="H46" s="262">
        <v>45.658529207933363</v>
      </c>
      <c r="I46" s="262">
        <v>45.248615449894501</v>
      </c>
      <c r="J46" s="262">
        <v>46.059132048131723</v>
      </c>
      <c r="K46" s="262">
        <v>34.901308991380787</v>
      </c>
      <c r="L46" s="262">
        <v>31.468003027351941</v>
      </c>
      <c r="M46" s="262">
        <v>73.813614732866242</v>
      </c>
      <c r="N46" s="262">
        <v>63.506215843646537</v>
      </c>
      <c r="O46" s="262">
        <v>69.600529914164667</v>
      </c>
      <c r="P46" s="262">
        <v>54.738694319798199</v>
      </c>
      <c r="Q46" s="262">
        <v>50.140995698315187</v>
      </c>
      <c r="R46" s="262">
        <v>49.019497400219301</v>
      </c>
      <c r="S46" s="262">
        <v>56.457774146996691</v>
      </c>
      <c r="T46" s="262">
        <v>65.775336827524725</v>
      </c>
      <c r="U46" s="262">
        <v>62.420142049598937</v>
      </c>
      <c r="V46" s="262">
        <v>35.319273083138647</v>
      </c>
      <c r="W46" s="262">
        <v>52.076468548352608</v>
      </c>
      <c r="X46" s="262">
        <v>41.349830545680042</v>
      </c>
      <c r="Y46" s="262">
        <v>43.422197795962362</v>
      </c>
      <c r="DA46" s="72" t="s">
        <v>1298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6.69196827497501</v>
      </c>
      <c r="E47" s="229">
        <v>8.5020024200424569</v>
      </c>
      <c r="F47" s="229">
        <v>9.5447957823512919</v>
      </c>
      <c r="G47" s="229">
        <v>9.4070738513770138</v>
      </c>
      <c r="H47" s="229">
        <v>10.961930345860811</v>
      </c>
      <c r="I47" s="229">
        <v>11.8457123324891</v>
      </c>
      <c r="J47" s="229">
        <v>13.33340811303157</v>
      </c>
      <c r="K47" s="229">
        <v>6.5213726491705932</v>
      </c>
      <c r="L47" s="229">
        <v>8.8029806751867277</v>
      </c>
      <c r="M47" s="229">
        <v>6.1408263091929651</v>
      </c>
      <c r="N47" s="229">
        <v>6.1736120932315162</v>
      </c>
      <c r="O47" s="229">
        <v>11.785717447069061</v>
      </c>
      <c r="P47" s="229">
        <v>9.2619401286283392</v>
      </c>
      <c r="Q47" s="229">
        <v>8.1812696760278971</v>
      </c>
      <c r="R47" s="229">
        <v>7.683039382969536</v>
      </c>
      <c r="S47" s="229">
        <v>10.66138910135694</v>
      </c>
      <c r="T47" s="229">
        <v>11.195526359362191</v>
      </c>
      <c r="U47" s="229">
        <v>9.3238918101446107</v>
      </c>
      <c r="V47" s="229">
        <v>3.8258198100324341</v>
      </c>
      <c r="W47" s="229">
        <v>7.65284505835983</v>
      </c>
      <c r="X47" s="229">
        <v>6.5928245957403728</v>
      </c>
      <c r="Y47" s="229">
        <v>6.2847069979633892</v>
      </c>
      <c r="DA47" s="73" t="s">
        <v>1299</v>
      </c>
    </row>
    <row r="48" spans="1:105" ht="12" customHeight="1" x14ac:dyDescent="0.25">
      <c r="A48" s="64" t="s">
        <v>30</v>
      </c>
      <c r="B48" s="229">
        <v>2.3349569548640789</v>
      </c>
      <c r="C48" s="229">
        <v>5.0644502742620991</v>
      </c>
      <c r="D48" s="229">
        <v>4.0438910134659141</v>
      </c>
      <c r="E48" s="229">
        <v>1.6389911886120889</v>
      </c>
      <c r="F48" s="229">
        <v>1.133780363245209</v>
      </c>
      <c r="G48" s="229">
        <v>0.84716845684500997</v>
      </c>
      <c r="H48" s="229">
        <v>0.73189168892274448</v>
      </c>
      <c r="I48" s="229">
        <v>0.74477232772357593</v>
      </c>
      <c r="J48" s="229">
        <v>0.69225635366625382</v>
      </c>
      <c r="K48" s="229">
        <v>1.0611680420122891</v>
      </c>
      <c r="L48" s="229">
        <v>0.70388482896243287</v>
      </c>
      <c r="M48" s="229">
        <v>0.8885089689578719</v>
      </c>
      <c r="N48" s="229">
        <v>0.74545060096921723</v>
      </c>
      <c r="O48" s="229">
        <v>0.89603817736675906</v>
      </c>
      <c r="P48" s="229">
        <v>2.3725174429895191</v>
      </c>
      <c r="Q48" s="229">
        <v>2.5081340784953361</v>
      </c>
      <c r="R48" s="229">
        <v>0.91309988331166847</v>
      </c>
      <c r="S48" s="229">
        <v>1.6054022253856211</v>
      </c>
      <c r="T48" s="229">
        <v>2.034469617814409</v>
      </c>
      <c r="U48" s="229">
        <v>3.737015877449521</v>
      </c>
      <c r="V48" s="229">
        <v>2.4763771721066279</v>
      </c>
      <c r="W48" s="229">
        <v>1.0833965819448319</v>
      </c>
      <c r="X48" s="229">
        <v>1.1002304470587401</v>
      </c>
      <c r="Y48" s="229">
        <v>1.949725960074767</v>
      </c>
      <c r="DA48" s="73" t="s">
        <v>1300</v>
      </c>
    </row>
    <row r="49" spans="1:105" ht="12" customHeight="1" x14ac:dyDescent="0.25">
      <c r="A49" s="64" t="s">
        <v>31</v>
      </c>
      <c r="B49" s="229">
        <v>3.7155336110820678</v>
      </c>
      <c r="C49" s="229">
        <v>7.0805480631775524</v>
      </c>
      <c r="D49" s="229">
        <v>4.6581855650582762</v>
      </c>
      <c r="E49" s="229">
        <v>3.1126127343903112</v>
      </c>
      <c r="F49" s="229">
        <v>2.2465340423998841</v>
      </c>
      <c r="G49" s="229">
        <v>2.8292492248319121</v>
      </c>
      <c r="H49" s="229">
        <v>3.0126838919949601</v>
      </c>
      <c r="I49" s="229">
        <v>1.5118189181605559</v>
      </c>
      <c r="J49" s="229">
        <v>1.772228710627493</v>
      </c>
      <c r="K49" s="229">
        <v>1.6459302608035959</v>
      </c>
      <c r="L49" s="229">
        <v>1.9589811741579439</v>
      </c>
      <c r="M49" s="229">
        <v>1.0629906419841899</v>
      </c>
      <c r="N49" s="229">
        <v>0.60109197067974718</v>
      </c>
      <c r="O49" s="229">
        <v>0.61259696873363167</v>
      </c>
      <c r="P49" s="229">
        <v>0.57937900294127065</v>
      </c>
      <c r="Q49" s="229">
        <v>0.46635078563696059</v>
      </c>
      <c r="R49" s="229">
        <v>0.47744784866708789</v>
      </c>
      <c r="S49" s="229">
        <v>0.63902201237009848</v>
      </c>
      <c r="T49" s="229">
        <v>0.71882841742278836</v>
      </c>
      <c r="U49" s="229">
        <v>0.67797085237790744</v>
      </c>
      <c r="V49" s="229">
        <v>0.3681374173161216</v>
      </c>
      <c r="W49" s="229">
        <v>1.891845951783415</v>
      </c>
      <c r="X49" s="229">
        <v>1.437889800310223</v>
      </c>
      <c r="Y49" s="229">
        <v>1.244340004345611</v>
      </c>
      <c r="DA49" s="73" t="s">
        <v>1301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0.35793475500067412</v>
      </c>
      <c r="N50" s="229">
        <v>0.2888941169724133</v>
      </c>
      <c r="O50" s="229">
        <v>0.31616430323647371</v>
      </c>
      <c r="P50" s="229">
        <v>0.26981540300543139</v>
      </c>
      <c r="Q50" s="229">
        <v>0.2433310413927823</v>
      </c>
      <c r="R50" s="229">
        <v>0.27997559168666469</v>
      </c>
      <c r="S50" s="229">
        <v>0.31262215594064879</v>
      </c>
      <c r="T50" s="229">
        <v>0.37288323343054919</v>
      </c>
      <c r="U50" s="229">
        <v>0.35796432646856879</v>
      </c>
      <c r="V50" s="229">
        <v>0.24457317496964609</v>
      </c>
      <c r="W50" s="229">
        <v>0.33726253578744309</v>
      </c>
      <c r="X50" s="229">
        <v>0.30828533406929448</v>
      </c>
      <c r="Y50" s="229">
        <v>0.26140402949172631</v>
      </c>
      <c r="DA50" s="73" t="s">
        <v>1302</v>
      </c>
    </row>
    <row r="51" spans="1:105" ht="12" customHeight="1" x14ac:dyDescent="0.25">
      <c r="A51" s="64" t="s">
        <v>32</v>
      </c>
      <c r="B51" s="229">
        <v>3.2559146245017851</v>
      </c>
      <c r="C51" s="229">
        <v>5.1420069865504772</v>
      </c>
      <c r="D51" s="229">
        <v>4.7037329519552129</v>
      </c>
      <c r="E51" s="229">
        <v>5.8381353992361431</v>
      </c>
      <c r="F51" s="229">
        <v>6.9924232765711869</v>
      </c>
      <c r="G51" s="229">
        <v>6.1362688395459184</v>
      </c>
      <c r="H51" s="229">
        <v>7.4581967792022166</v>
      </c>
      <c r="I51" s="229">
        <v>6.6933584019012304</v>
      </c>
      <c r="J51" s="229">
        <v>3.8222653055583979</v>
      </c>
      <c r="K51" s="229">
        <v>5.3125283452796266</v>
      </c>
      <c r="L51" s="229">
        <v>6.2686797017041949</v>
      </c>
      <c r="M51" s="229">
        <v>7.4316419590065594</v>
      </c>
      <c r="N51" s="229">
        <v>4.2541838999475159</v>
      </c>
      <c r="O51" s="229">
        <v>5.8357017743745354</v>
      </c>
      <c r="P51" s="229">
        <v>3.8420046035627129</v>
      </c>
      <c r="Q51" s="229">
        <v>3.205931568202367</v>
      </c>
      <c r="R51" s="229">
        <v>1.7637714500203361</v>
      </c>
      <c r="S51" s="229">
        <v>0.30717594757924521</v>
      </c>
      <c r="T51" s="229">
        <v>0.47658796888862631</v>
      </c>
      <c r="U51" s="229">
        <v>0.35657074578586673</v>
      </c>
      <c r="V51" s="229">
        <v>0.3556545605581779</v>
      </c>
      <c r="W51" s="229">
        <v>0.27286632797609972</v>
      </c>
      <c r="X51" s="229">
        <v>0.44342419387126281</v>
      </c>
      <c r="Y51" s="229">
        <v>0.1748816082528917</v>
      </c>
      <c r="DA51" s="73" t="s">
        <v>1303</v>
      </c>
    </row>
    <row r="52" spans="1:105" ht="12" customHeight="1" x14ac:dyDescent="0.25">
      <c r="A52" s="64" t="s">
        <v>33</v>
      </c>
      <c r="B52" s="229">
        <v>4.8353643757739873E-2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7.7010109118749837E-2</v>
      </c>
      <c r="N52" s="229">
        <v>6.0182492170098932E-2</v>
      </c>
      <c r="O52" s="229">
        <v>6.7464206632269139E-2</v>
      </c>
      <c r="P52" s="229">
        <v>5.8262448261718287E-2</v>
      </c>
      <c r="Q52" s="229">
        <v>6.5405194620620014E-2</v>
      </c>
      <c r="R52" s="229">
        <v>0</v>
      </c>
      <c r="S52" s="229">
        <v>0.34715201666708079</v>
      </c>
      <c r="T52" s="229">
        <v>0.29998733783116338</v>
      </c>
      <c r="U52" s="229">
        <v>0.3697141052548259</v>
      </c>
      <c r="V52" s="229">
        <v>7.8272461575393068E-2</v>
      </c>
      <c r="W52" s="229">
        <v>0</v>
      </c>
      <c r="X52" s="229">
        <v>0</v>
      </c>
      <c r="Y52" s="229">
        <v>0</v>
      </c>
      <c r="DA52" s="73" t="s">
        <v>1304</v>
      </c>
    </row>
    <row r="53" spans="1:105" ht="12" customHeight="1" x14ac:dyDescent="0.25">
      <c r="A53" s="64" t="s">
        <v>35</v>
      </c>
      <c r="B53" s="229">
        <v>16.329165505808671</v>
      </c>
      <c r="C53" s="229">
        <v>24.471267066422609</v>
      </c>
      <c r="D53" s="229">
        <v>25.96765957014485</v>
      </c>
      <c r="E53" s="229">
        <v>38.805896602039667</v>
      </c>
      <c r="F53" s="229">
        <v>30.709138663427801</v>
      </c>
      <c r="G53" s="229">
        <v>28.430925410868461</v>
      </c>
      <c r="H53" s="229">
        <v>23.493826501952629</v>
      </c>
      <c r="I53" s="229">
        <v>24.452953469620041</v>
      </c>
      <c r="J53" s="229">
        <v>26.438973565248009</v>
      </c>
      <c r="K53" s="229">
        <v>20.36030969411468</v>
      </c>
      <c r="L53" s="229">
        <v>13.733476647340639</v>
      </c>
      <c r="M53" s="229">
        <v>56.845287967494791</v>
      </c>
      <c r="N53" s="229">
        <v>50.443904395977938</v>
      </c>
      <c r="O53" s="229">
        <v>49.506308050044602</v>
      </c>
      <c r="P53" s="229">
        <v>37.969447279115613</v>
      </c>
      <c r="Q53" s="229">
        <v>35.185846033467968</v>
      </c>
      <c r="R53" s="229">
        <v>37.522361192705127</v>
      </c>
      <c r="S53" s="229">
        <v>41.697707578507803</v>
      </c>
      <c r="T53" s="229">
        <v>49.543770344357988</v>
      </c>
      <c r="U53" s="229">
        <v>46.383847243574102</v>
      </c>
      <c r="V53" s="229">
        <v>27.32158545418762</v>
      </c>
      <c r="W53" s="229">
        <v>39.841053413001838</v>
      </c>
      <c r="X53" s="229">
        <v>30.462245693348091</v>
      </c>
      <c r="Y53" s="229">
        <v>32.407558704389949</v>
      </c>
      <c r="DA53" s="73" t="s">
        <v>1305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1306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1.009414022110442</v>
      </c>
      <c r="N55" s="229">
        <v>0.93889627369809892</v>
      </c>
      <c r="O55" s="229">
        <v>0.58053898670733306</v>
      </c>
      <c r="P55" s="229">
        <v>0.38532801129359839</v>
      </c>
      <c r="Q55" s="229">
        <v>0.28472732047125682</v>
      </c>
      <c r="R55" s="229">
        <v>0.37980205085887547</v>
      </c>
      <c r="S55" s="229">
        <v>0.88730310918925681</v>
      </c>
      <c r="T55" s="229">
        <v>1.1332835484169961</v>
      </c>
      <c r="U55" s="229">
        <v>1.2131670885435499</v>
      </c>
      <c r="V55" s="229">
        <v>0.6488530323926377</v>
      </c>
      <c r="W55" s="229">
        <v>0.99719867949915086</v>
      </c>
      <c r="X55" s="229">
        <v>1.004930481282045</v>
      </c>
      <c r="Y55" s="229">
        <v>1.0995804914440319</v>
      </c>
      <c r="DA55" s="73" t="s">
        <v>1307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1308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1309</v>
      </c>
    </row>
    <row r="58" spans="1:105" ht="12" customHeight="1" x14ac:dyDescent="0.25">
      <c r="A58" s="133" t="s">
        <v>1038</v>
      </c>
      <c r="B58" s="324">
        <v>0</v>
      </c>
      <c r="C58" s="324">
        <v>0</v>
      </c>
      <c r="D58" s="324">
        <v>0</v>
      </c>
      <c r="E58" s="324">
        <v>0</v>
      </c>
      <c r="F58" s="324">
        <v>0</v>
      </c>
      <c r="G58" s="324">
        <v>0</v>
      </c>
      <c r="H58" s="324">
        <v>0</v>
      </c>
      <c r="I58" s="324">
        <v>0</v>
      </c>
      <c r="J58" s="324">
        <v>0</v>
      </c>
      <c r="K58" s="324">
        <v>0</v>
      </c>
      <c r="L58" s="324">
        <v>0</v>
      </c>
      <c r="M58" s="324">
        <v>0</v>
      </c>
      <c r="N58" s="324">
        <v>0</v>
      </c>
      <c r="O58" s="324">
        <v>0</v>
      </c>
      <c r="P58" s="324">
        <v>0</v>
      </c>
      <c r="Q58" s="324">
        <v>0</v>
      </c>
      <c r="R58" s="324">
        <v>0</v>
      </c>
      <c r="S58" s="324">
        <v>0</v>
      </c>
      <c r="T58" s="324">
        <v>0</v>
      </c>
      <c r="U58" s="324">
        <v>0</v>
      </c>
      <c r="V58" s="324">
        <v>0</v>
      </c>
      <c r="W58" s="324">
        <v>0</v>
      </c>
      <c r="X58" s="324">
        <v>0</v>
      </c>
      <c r="Y58" s="324">
        <v>0</v>
      </c>
      <c r="DA58" s="138" t="s">
        <v>1310</v>
      </c>
    </row>
    <row r="59" spans="1:105" ht="12" customHeight="1" x14ac:dyDescent="0.25">
      <c r="A59" s="100" t="s">
        <v>105</v>
      </c>
      <c r="B59" s="279">
        <v>9722.7260700000006</v>
      </c>
      <c r="C59" s="279">
        <v>9393.0314799999996</v>
      </c>
      <c r="D59" s="279">
        <v>8910.5927599999995</v>
      </c>
      <c r="E59" s="279">
        <v>8640.3269299999993</v>
      </c>
      <c r="F59" s="279">
        <v>8975.2536700000001</v>
      </c>
      <c r="G59" s="279">
        <v>9107.1962199999998</v>
      </c>
      <c r="H59" s="279">
        <v>8301.8961600000002</v>
      </c>
      <c r="I59" s="279">
        <v>8743.9032100000004</v>
      </c>
      <c r="J59" s="279">
        <v>8334.5239399999991</v>
      </c>
      <c r="K59" s="279">
        <v>7350.3714</v>
      </c>
      <c r="L59" s="279">
        <v>7276.4490599999999</v>
      </c>
      <c r="M59" s="279">
        <v>7292.4399299999995</v>
      </c>
      <c r="N59" s="279">
        <v>7112.4005299999999</v>
      </c>
      <c r="O59" s="279">
        <v>7193.4203399999997</v>
      </c>
      <c r="P59" s="279">
        <v>7599.9998100000003</v>
      </c>
      <c r="Q59" s="279">
        <v>7541.51001</v>
      </c>
      <c r="R59" s="279">
        <v>7389.7001600000003</v>
      </c>
      <c r="S59" s="279">
        <v>7651.7060499999998</v>
      </c>
      <c r="T59" s="279">
        <v>7311.326</v>
      </c>
      <c r="U59" s="279">
        <v>7341.9715800000004</v>
      </c>
      <c r="V59" s="279">
        <v>6867.6486400000003</v>
      </c>
      <c r="W59" s="279">
        <v>6930.8979600000002</v>
      </c>
      <c r="X59" s="279">
        <v>5762.2398000000003</v>
      </c>
      <c r="Y59" s="279">
        <v>5868.6917100000001</v>
      </c>
      <c r="DA59" s="105" t="s">
        <v>1311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f t="shared" ref="B61:Y61" si="2">SUM(B62:B66)+B72+B85+B93+B107+B108</f>
        <v>5814.950999930621</v>
      </c>
      <c r="C61" s="223">
        <f t="shared" si="2"/>
        <v>6300.2071906026986</v>
      </c>
      <c r="D61" s="223">
        <f t="shared" si="2"/>
        <v>5516.9437611901103</v>
      </c>
      <c r="E61" s="223">
        <f t="shared" si="2"/>
        <v>5575.3609215978349</v>
      </c>
      <c r="F61" s="223">
        <f t="shared" si="2"/>
        <v>4392.1608837396197</v>
      </c>
      <c r="G61" s="223">
        <f t="shared" si="2"/>
        <v>3931.8256851708757</v>
      </c>
      <c r="H61" s="223">
        <f t="shared" si="2"/>
        <v>2573.9357570651232</v>
      </c>
      <c r="I61" s="223">
        <f t="shared" si="2"/>
        <v>3051.9317199503644</v>
      </c>
      <c r="J61" s="223">
        <f t="shared" si="2"/>
        <v>3644.7391188111815</v>
      </c>
      <c r="K61" s="223">
        <f t="shared" si="2"/>
        <v>2257.0266720201066</v>
      </c>
      <c r="L61" s="223">
        <f t="shared" si="2"/>
        <v>1854.5921707541825</v>
      </c>
      <c r="M61" s="223">
        <f t="shared" si="2"/>
        <v>6153.7262075725612</v>
      </c>
      <c r="N61" s="223">
        <f t="shared" si="2"/>
        <v>6397.8031841437314</v>
      </c>
      <c r="O61" s="223">
        <f t="shared" si="2"/>
        <v>6529.963837080044</v>
      </c>
      <c r="P61" s="223">
        <f t="shared" si="2"/>
        <v>6517.8383844757518</v>
      </c>
      <c r="Q61" s="223">
        <f t="shared" si="2"/>
        <v>5504.0615540258623</v>
      </c>
      <c r="R61" s="223">
        <f t="shared" si="2"/>
        <v>5176.568006380312</v>
      </c>
      <c r="S61" s="223">
        <f t="shared" si="2"/>
        <v>3483.094586616342</v>
      </c>
      <c r="T61" s="223">
        <f t="shared" si="2"/>
        <v>3465.603288641254</v>
      </c>
      <c r="U61" s="223">
        <f t="shared" si="2"/>
        <v>3535.211789605884</v>
      </c>
      <c r="V61" s="223">
        <f t="shared" si="2"/>
        <v>4789.3128506252697</v>
      </c>
      <c r="W61" s="223">
        <f t="shared" si="2"/>
        <v>2827.6094333374963</v>
      </c>
      <c r="X61" s="223">
        <f t="shared" si="2"/>
        <v>2622.692306270204</v>
      </c>
      <c r="Y61" s="223">
        <f t="shared" si="2"/>
        <v>2586.7164865930163</v>
      </c>
      <c r="DA61" s="89"/>
    </row>
    <row r="62" spans="1:105" ht="12" customHeight="1" x14ac:dyDescent="0.25">
      <c r="A62" s="55" t="s">
        <v>91</v>
      </c>
      <c r="B62" s="259">
        <v>0</v>
      </c>
      <c r="C62" s="259">
        <v>0</v>
      </c>
      <c r="D62" s="259">
        <v>0</v>
      </c>
      <c r="E62" s="259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v>0</v>
      </c>
      <c r="R62" s="259">
        <v>0</v>
      </c>
      <c r="S62" s="259">
        <v>0</v>
      </c>
      <c r="T62" s="259">
        <v>0</v>
      </c>
      <c r="U62" s="259">
        <v>0</v>
      </c>
      <c r="V62" s="259">
        <v>0</v>
      </c>
      <c r="W62" s="259">
        <v>0</v>
      </c>
      <c r="X62" s="259">
        <v>0</v>
      </c>
      <c r="Y62" s="259">
        <v>0</v>
      </c>
      <c r="DA62" s="67" t="s">
        <v>1312</v>
      </c>
    </row>
    <row r="63" spans="1:105" ht="12" customHeight="1" x14ac:dyDescent="0.25">
      <c r="A63" s="173" t="s">
        <v>92</v>
      </c>
      <c r="B63" s="224">
        <v>0</v>
      </c>
      <c r="C63" s="224">
        <v>0</v>
      </c>
      <c r="D63" s="224">
        <v>0</v>
      </c>
      <c r="E63" s="224">
        <v>0</v>
      </c>
      <c r="F63" s="224">
        <v>0</v>
      </c>
      <c r="G63" s="224">
        <v>0</v>
      </c>
      <c r="H63" s="224">
        <v>0</v>
      </c>
      <c r="I63" s="224">
        <v>0</v>
      </c>
      <c r="J63" s="224">
        <v>0</v>
      </c>
      <c r="K63" s="224">
        <v>0</v>
      </c>
      <c r="L63" s="224">
        <v>0</v>
      </c>
      <c r="M63" s="224">
        <v>0</v>
      </c>
      <c r="N63" s="224">
        <v>0</v>
      </c>
      <c r="O63" s="224">
        <v>0</v>
      </c>
      <c r="P63" s="224">
        <v>0</v>
      </c>
      <c r="Q63" s="224">
        <v>0</v>
      </c>
      <c r="R63" s="224">
        <v>0</v>
      </c>
      <c r="S63" s="224">
        <v>0</v>
      </c>
      <c r="T63" s="224">
        <v>0</v>
      </c>
      <c r="U63" s="224">
        <v>0</v>
      </c>
      <c r="V63" s="224">
        <v>0</v>
      </c>
      <c r="W63" s="224">
        <v>0</v>
      </c>
      <c r="X63" s="224">
        <v>0</v>
      </c>
      <c r="Y63" s="224">
        <v>0</v>
      </c>
      <c r="DA63" s="177" t="s">
        <v>1313</v>
      </c>
    </row>
    <row r="64" spans="1:105" ht="12" customHeight="1" x14ac:dyDescent="0.25">
      <c r="A64" s="173" t="s">
        <v>93</v>
      </c>
      <c r="B64" s="224">
        <v>0</v>
      </c>
      <c r="C64" s="224">
        <v>0</v>
      </c>
      <c r="D64" s="224">
        <v>0</v>
      </c>
      <c r="E64" s="224">
        <v>0</v>
      </c>
      <c r="F64" s="224">
        <v>0</v>
      </c>
      <c r="G64" s="224">
        <v>0</v>
      </c>
      <c r="H64" s="224">
        <v>0</v>
      </c>
      <c r="I64" s="224">
        <v>0</v>
      </c>
      <c r="J64" s="224">
        <v>0</v>
      </c>
      <c r="K64" s="224">
        <v>0</v>
      </c>
      <c r="L64" s="224">
        <v>0</v>
      </c>
      <c r="M64" s="224">
        <v>0</v>
      </c>
      <c r="N64" s="224">
        <v>0</v>
      </c>
      <c r="O64" s="224">
        <v>0</v>
      </c>
      <c r="P64" s="224">
        <v>0</v>
      </c>
      <c r="Q64" s="224">
        <v>0</v>
      </c>
      <c r="R64" s="224">
        <v>0</v>
      </c>
      <c r="S64" s="224">
        <v>0</v>
      </c>
      <c r="T64" s="224">
        <v>0</v>
      </c>
      <c r="U64" s="224">
        <v>0</v>
      </c>
      <c r="V64" s="224">
        <v>0</v>
      </c>
      <c r="W64" s="224">
        <v>0</v>
      </c>
      <c r="X64" s="224">
        <v>0</v>
      </c>
      <c r="Y64" s="224">
        <v>0</v>
      </c>
      <c r="DA64" s="177" t="s">
        <v>1314</v>
      </c>
    </row>
    <row r="65" spans="1:105" ht="12" customHeight="1" x14ac:dyDescent="0.25">
      <c r="A65" s="173" t="s">
        <v>94</v>
      </c>
      <c r="B65" s="224">
        <v>0</v>
      </c>
      <c r="C65" s="224">
        <v>0</v>
      </c>
      <c r="D65" s="224">
        <v>0</v>
      </c>
      <c r="E65" s="224">
        <v>0</v>
      </c>
      <c r="F65" s="224">
        <v>0</v>
      </c>
      <c r="G65" s="224">
        <v>0</v>
      </c>
      <c r="H65" s="224">
        <v>0</v>
      </c>
      <c r="I65" s="224">
        <v>0</v>
      </c>
      <c r="J65" s="224">
        <v>0</v>
      </c>
      <c r="K65" s="224">
        <v>0</v>
      </c>
      <c r="L65" s="224">
        <v>0</v>
      </c>
      <c r="M65" s="224">
        <v>0</v>
      </c>
      <c r="N65" s="224">
        <v>0</v>
      </c>
      <c r="O65" s="224">
        <v>0</v>
      </c>
      <c r="P65" s="224">
        <v>0</v>
      </c>
      <c r="Q65" s="224">
        <v>0</v>
      </c>
      <c r="R65" s="224">
        <v>0</v>
      </c>
      <c r="S65" s="224">
        <v>0</v>
      </c>
      <c r="T65" s="224">
        <v>0</v>
      </c>
      <c r="U65" s="224">
        <v>0</v>
      </c>
      <c r="V65" s="224">
        <v>0</v>
      </c>
      <c r="W65" s="224">
        <v>0</v>
      </c>
      <c r="X65" s="224">
        <v>0</v>
      </c>
      <c r="Y65" s="224">
        <v>0</v>
      </c>
      <c r="DA65" s="177" t="s">
        <v>1315</v>
      </c>
    </row>
    <row r="66" spans="1:105" ht="12" customHeight="1" x14ac:dyDescent="0.25">
      <c r="A66" s="56" t="s">
        <v>95</v>
      </c>
      <c r="B66" s="260">
        <v>157.09238721177391</v>
      </c>
      <c r="C66" s="260">
        <v>187.31054629815901</v>
      </c>
      <c r="D66" s="260">
        <v>149.59119657607019</v>
      </c>
      <c r="E66" s="260">
        <v>174.90524123874351</v>
      </c>
      <c r="F66" s="260">
        <v>114.1199180132526</v>
      </c>
      <c r="G66" s="260">
        <v>92.220033961997785</v>
      </c>
      <c r="H66" s="260">
        <v>43.288832096387161</v>
      </c>
      <c r="I66" s="260">
        <v>58.383743056309463</v>
      </c>
      <c r="J66" s="260">
        <v>61.751356658791522</v>
      </c>
      <c r="K66" s="260">
        <v>30.803624349617891</v>
      </c>
      <c r="L66" s="260">
        <v>14.79369827010693</v>
      </c>
      <c r="M66" s="260">
        <v>256.64904287918858</v>
      </c>
      <c r="N66" s="260">
        <v>269.81915206748198</v>
      </c>
      <c r="O66" s="260">
        <v>268.11180661282629</v>
      </c>
      <c r="P66" s="260">
        <v>258.36507337210099</v>
      </c>
      <c r="Q66" s="260">
        <v>221.32126535726621</v>
      </c>
      <c r="R66" s="260">
        <v>219.85859018646161</v>
      </c>
      <c r="S66" s="260">
        <v>142.31921451234069</v>
      </c>
      <c r="T66" s="260">
        <v>144.0575658811066</v>
      </c>
      <c r="U66" s="260">
        <v>149.54712832044879</v>
      </c>
      <c r="V66" s="260">
        <v>204.9653865108084</v>
      </c>
      <c r="W66" s="260">
        <v>117.9832226960183</v>
      </c>
      <c r="X66" s="260">
        <v>113.69570881870339</v>
      </c>
      <c r="Y66" s="260">
        <v>108.0679603350638</v>
      </c>
      <c r="DA66" s="68" t="s">
        <v>1316</v>
      </c>
    </row>
    <row r="67" spans="1:105" ht="12" customHeight="1" x14ac:dyDescent="0.25">
      <c r="A67" s="37" t="s">
        <v>159</v>
      </c>
      <c r="B67" s="226">
        <v>0</v>
      </c>
      <c r="C67" s="226">
        <v>0</v>
      </c>
      <c r="D67" s="226">
        <v>0</v>
      </c>
      <c r="E67" s="226">
        <v>0</v>
      </c>
      <c r="F67" s="226">
        <v>0</v>
      </c>
      <c r="G67" s="226">
        <v>0</v>
      </c>
      <c r="H67" s="226">
        <v>0</v>
      </c>
      <c r="I67" s="226">
        <v>0</v>
      </c>
      <c r="J67" s="226">
        <v>0</v>
      </c>
      <c r="K67" s="226">
        <v>0</v>
      </c>
      <c r="L67" s="226">
        <v>0</v>
      </c>
      <c r="M67" s="226">
        <v>1.6059167283243641</v>
      </c>
      <c r="N67" s="226">
        <v>1.536464929268248</v>
      </c>
      <c r="O67" s="226">
        <v>1.7013885205484791</v>
      </c>
      <c r="P67" s="226">
        <v>1.8230183195194021</v>
      </c>
      <c r="Q67" s="226">
        <v>1.5200560224122439</v>
      </c>
      <c r="R67" s="226">
        <v>1.6283395184253791</v>
      </c>
      <c r="S67" s="226">
        <v>1.059076183259378</v>
      </c>
      <c r="T67" s="226">
        <v>1.0761268457664339</v>
      </c>
      <c r="U67" s="226">
        <v>1.145281606903906</v>
      </c>
      <c r="V67" s="226">
        <v>1.8184991246769731</v>
      </c>
      <c r="W67" s="226">
        <v>0.99036806115893972</v>
      </c>
      <c r="X67" s="226">
        <v>1.139100249657311</v>
      </c>
      <c r="Y67" s="226">
        <v>0.86471678089857662</v>
      </c>
      <c r="DA67" s="69" t="s">
        <v>1317</v>
      </c>
    </row>
    <row r="68" spans="1:105" ht="12" customHeight="1" x14ac:dyDescent="0.25">
      <c r="A68" s="37" t="s">
        <v>35</v>
      </c>
      <c r="B68" s="226">
        <v>157.09238721177391</v>
      </c>
      <c r="C68" s="226">
        <v>187.31054629815901</v>
      </c>
      <c r="D68" s="226">
        <v>149.59119657607019</v>
      </c>
      <c r="E68" s="226">
        <v>174.90524123874351</v>
      </c>
      <c r="F68" s="226">
        <v>114.1199180132526</v>
      </c>
      <c r="G68" s="226">
        <v>92.220033961997785</v>
      </c>
      <c r="H68" s="226">
        <v>43.288832096387161</v>
      </c>
      <c r="I68" s="226">
        <v>58.383743056309463</v>
      </c>
      <c r="J68" s="226">
        <v>61.751356658791522</v>
      </c>
      <c r="K68" s="226">
        <v>30.803624349617891</v>
      </c>
      <c r="L68" s="226">
        <v>14.79369827010693</v>
      </c>
      <c r="M68" s="226">
        <v>255.0431261508642</v>
      </c>
      <c r="N68" s="226">
        <v>268.28268713821382</v>
      </c>
      <c r="O68" s="226">
        <v>266.41041809227778</v>
      </c>
      <c r="P68" s="226">
        <v>256.54205505258159</v>
      </c>
      <c r="Q68" s="226">
        <v>219.80120933485389</v>
      </c>
      <c r="R68" s="226">
        <v>218.23025066803621</v>
      </c>
      <c r="S68" s="226">
        <v>141.26013832908129</v>
      </c>
      <c r="T68" s="226">
        <v>142.9814390353402</v>
      </c>
      <c r="U68" s="226">
        <v>148.4018467135449</v>
      </c>
      <c r="V68" s="226">
        <v>203.1468873861314</v>
      </c>
      <c r="W68" s="226">
        <v>116.9928546348594</v>
      </c>
      <c r="X68" s="226">
        <v>112.55660856904601</v>
      </c>
      <c r="Y68" s="226">
        <v>107.2032435541652</v>
      </c>
      <c r="DA68" s="69" t="s">
        <v>1318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1319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1320</v>
      </c>
    </row>
    <row r="71" spans="1:105" ht="12" customHeight="1" x14ac:dyDescent="0.25">
      <c r="A71" s="37" t="s">
        <v>40</v>
      </c>
      <c r="B71" s="226">
        <v>0</v>
      </c>
      <c r="C71" s="226">
        <v>0</v>
      </c>
      <c r="D71" s="226">
        <v>0</v>
      </c>
      <c r="E71" s="226">
        <v>0</v>
      </c>
      <c r="F71" s="226">
        <v>0</v>
      </c>
      <c r="G71" s="226">
        <v>0</v>
      </c>
      <c r="H71" s="226">
        <v>0</v>
      </c>
      <c r="I71" s="226">
        <v>0</v>
      </c>
      <c r="J71" s="226">
        <v>0</v>
      </c>
      <c r="K71" s="226">
        <v>0</v>
      </c>
      <c r="L71" s="226">
        <v>0</v>
      </c>
      <c r="M71" s="226">
        <v>0</v>
      </c>
      <c r="N71" s="226">
        <v>0</v>
      </c>
      <c r="O71" s="226">
        <v>0</v>
      </c>
      <c r="P71" s="226">
        <v>0</v>
      </c>
      <c r="Q71" s="226">
        <v>0</v>
      </c>
      <c r="R71" s="226">
        <v>0</v>
      </c>
      <c r="S71" s="226">
        <v>0</v>
      </c>
      <c r="T71" s="226">
        <v>0</v>
      </c>
      <c r="U71" s="226">
        <v>0</v>
      </c>
      <c r="V71" s="226">
        <v>0</v>
      </c>
      <c r="W71" s="226">
        <v>0</v>
      </c>
      <c r="X71" s="226">
        <v>0</v>
      </c>
      <c r="Y71" s="226">
        <v>0</v>
      </c>
      <c r="DA71" s="69" t="s">
        <v>1321</v>
      </c>
    </row>
    <row r="72" spans="1:105" ht="12" customHeight="1" x14ac:dyDescent="0.25">
      <c r="A72" s="57" t="s">
        <v>1051</v>
      </c>
      <c r="B72" s="261">
        <f t="shared" ref="B72:Y72" si="3">B73+B84</f>
        <v>3611.6952063911872</v>
      </c>
      <c r="C72" s="261">
        <f t="shared" si="3"/>
        <v>3876.6523732760011</v>
      </c>
      <c r="D72" s="261">
        <f t="shared" si="3"/>
        <v>3407.3315150676358</v>
      </c>
      <c r="E72" s="261">
        <f t="shared" si="3"/>
        <v>3389.872593621471</v>
      </c>
      <c r="F72" s="261">
        <f t="shared" si="3"/>
        <v>2715.739933192051</v>
      </c>
      <c r="G72" s="261">
        <f t="shared" si="3"/>
        <v>2448.606653442615</v>
      </c>
      <c r="H72" s="261">
        <f t="shared" si="3"/>
        <v>1647.3690530804049</v>
      </c>
      <c r="I72" s="261">
        <f t="shared" si="3"/>
        <v>1918.583106629937</v>
      </c>
      <c r="J72" s="261">
        <f t="shared" si="3"/>
        <v>2324.3306624580709</v>
      </c>
      <c r="K72" s="261">
        <f t="shared" si="3"/>
        <v>1478.455479207912</v>
      </c>
      <c r="L72" s="261">
        <f t="shared" si="3"/>
        <v>1259.0941185975771</v>
      </c>
      <c r="M72" s="261">
        <f t="shared" si="3"/>
        <v>3441.895994255533</v>
      </c>
      <c r="N72" s="261">
        <f t="shared" si="3"/>
        <v>3563.513690961528</v>
      </c>
      <c r="O72" s="261">
        <f t="shared" si="3"/>
        <v>3605.4527540263289</v>
      </c>
      <c r="P72" s="261">
        <f t="shared" si="3"/>
        <v>3624.43218862289</v>
      </c>
      <c r="Q72" s="261">
        <f t="shared" si="3"/>
        <v>2994.9483816719039</v>
      </c>
      <c r="R72" s="261">
        <f t="shared" si="3"/>
        <v>2734.9185666696571</v>
      </c>
      <c r="S72" s="261">
        <f t="shared" si="3"/>
        <v>1826.045996313685</v>
      </c>
      <c r="T72" s="261">
        <f t="shared" si="3"/>
        <v>1840.971819468127</v>
      </c>
      <c r="U72" s="261">
        <f t="shared" si="3"/>
        <v>1851.0085099080979</v>
      </c>
      <c r="V72" s="261">
        <f t="shared" si="3"/>
        <v>2507.9475344259831</v>
      </c>
      <c r="W72" s="261">
        <f t="shared" si="3"/>
        <v>1449.495533327856</v>
      </c>
      <c r="X72" s="261">
        <f t="shared" si="3"/>
        <v>1264.4476714707889</v>
      </c>
      <c r="Y72" s="261">
        <f t="shared" si="3"/>
        <v>1316.6476851977211</v>
      </c>
      <c r="DA72" s="70"/>
    </row>
    <row r="73" spans="1:105" ht="12" customHeight="1" x14ac:dyDescent="0.25">
      <c r="A73" s="60" t="s">
        <v>1052</v>
      </c>
      <c r="B73" s="262">
        <v>3611.6952063911872</v>
      </c>
      <c r="C73" s="262">
        <v>3876.6523732760011</v>
      </c>
      <c r="D73" s="262">
        <v>3407.3315150676358</v>
      </c>
      <c r="E73" s="262">
        <v>3389.872593621471</v>
      </c>
      <c r="F73" s="262">
        <v>2715.739933192051</v>
      </c>
      <c r="G73" s="262">
        <v>2448.606653442615</v>
      </c>
      <c r="H73" s="262">
        <v>1647.3690530804049</v>
      </c>
      <c r="I73" s="262">
        <v>1918.583106629937</v>
      </c>
      <c r="J73" s="262">
        <v>2324.3306624580709</v>
      </c>
      <c r="K73" s="262">
        <v>1478.455479207912</v>
      </c>
      <c r="L73" s="262">
        <v>1259.0941185975771</v>
      </c>
      <c r="M73" s="262">
        <v>3441.895994255533</v>
      </c>
      <c r="N73" s="262">
        <v>3563.513690961528</v>
      </c>
      <c r="O73" s="262">
        <v>3605.4527540263289</v>
      </c>
      <c r="P73" s="262">
        <v>3624.43218862289</v>
      </c>
      <c r="Q73" s="262">
        <v>2994.9483816719039</v>
      </c>
      <c r="R73" s="262">
        <v>2734.9185666696571</v>
      </c>
      <c r="S73" s="262">
        <v>1826.045996313685</v>
      </c>
      <c r="T73" s="262">
        <v>1840.971819468127</v>
      </c>
      <c r="U73" s="262">
        <v>1851.0085099080979</v>
      </c>
      <c r="V73" s="262">
        <v>2507.9475344259831</v>
      </c>
      <c r="W73" s="262">
        <v>1449.495533327856</v>
      </c>
      <c r="X73" s="262">
        <v>1264.4476714707889</v>
      </c>
      <c r="Y73" s="262">
        <v>1316.6476851977211</v>
      </c>
      <c r="DA73" s="72" t="s">
        <v>1322</v>
      </c>
    </row>
    <row r="74" spans="1:105" ht="12" customHeight="1" x14ac:dyDescent="0.25">
      <c r="A74" s="64" t="s">
        <v>28</v>
      </c>
      <c r="B74" s="229">
        <v>0</v>
      </c>
      <c r="C74" s="229">
        <v>0</v>
      </c>
      <c r="D74" s="229">
        <v>494.98616967942189</v>
      </c>
      <c r="E74" s="229">
        <v>497.78722964841711</v>
      </c>
      <c r="F74" s="229">
        <v>512.00645767827723</v>
      </c>
      <c r="G74" s="229">
        <v>483.39752604146531</v>
      </c>
      <c r="H74" s="229">
        <v>395.50868429323759</v>
      </c>
      <c r="I74" s="229">
        <v>502.26914881578972</v>
      </c>
      <c r="J74" s="229">
        <v>672.85786627070343</v>
      </c>
      <c r="K74" s="229">
        <v>276.25207775169571</v>
      </c>
      <c r="L74" s="229">
        <v>352.22385051322527</v>
      </c>
      <c r="M74" s="229">
        <v>286.34399699191539</v>
      </c>
      <c r="N74" s="229">
        <v>346.41886506164911</v>
      </c>
      <c r="O74" s="229">
        <v>610.52476870673092</v>
      </c>
      <c r="P74" s="229">
        <v>613.26406024918742</v>
      </c>
      <c r="Q74" s="229">
        <v>488.67159566726542</v>
      </c>
      <c r="R74" s="229">
        <v>428.65570173805099</v>
      </c>
      <c r="S74" s="229">
        <v>344.82738963436123</v>
      </c>
      <c r="T74" s="229">
        <v>313.34919022525702</v>
      </c>
      <c r="U74" s="229">
        <v>276.49092935941138</v>
      </c>
      <c r="V74" s="229">
        <v>271.66344384107771</v>
      </c>
      <c r="W74" s="229">
        <v>213.00915823512841</v>
      </c>
      <c r="X74" s="229">
        <v>201.6037695557178</v>
      </c>
      <c r="Y74" s="229">
        <v>190.56485717044569</v>
      </c>
      <c r="DA74" s="73" t="s">
        <v>1323</v>
      </c>
    </row>
    <row r="75" spans="1:105" ht="12" customHeight="1" x14ac:dyDescent="0.25">
      <c r="A75" s="64" t="s">
        <v>30</v>
      </c>
      <c r="B75" s="229">
        <v>328.34362573922959</v>
      </c>
      <c r="C75" s="229">
        <v>470.16104956401449</v>
      </c>
      <c r="D75" s="229">
        <v>299.11530376524439</v>
      </c>
      <c r="E75" s="229">
        <v>95.961967885831712</v>
      </c>
      <c r="F75" s="229">
        <v>60.818783429996778</v>
      </c>
      <c r="G75" s="229">
        <v>43.533105261983017</v>
      </c>
      <c r="H75" s="229">
        <v>26.406801521074531</v>
      </c>
      <c r="I75" s="229">
        <v>31.57903489529291</v>
      </c>
      <c r="J75" s="229">
        <v>34.934064051108379</v>
      </c>
      <c r="K75" s="229">
        <v>44.952173755455789</v>
      </c>
      <c r="L75" s="229">
        <v>28.163758836120842</v>
      </c>
      <c r="M75" s="229">
        <v>41.430777671351997</v>
      </c>
      <c r="N75" s="229">
        <v>41.829345162518699</v>
      </c>
      <c r="O75" s="229">
        <v>46.41664823937262</v>
      </c>
      <c r="P75" s="229">
        <v>157.09232189943449</v>
      </c>
      <c r="Q75" s="229">
        <v>149.81218451667419</v>
      </c>
      <c r="R75" s="229">
        <v>50.944092790347689</v>
      </c>
      <c r="S75" s="229">
        <v>51.924439998391946</v>
      </c>
      <c r="T75" s="229">
        <v>56.942334537663633</v>
      </c>
      <c r="U75" s="229">
        <v>110.8175656717396</v>
      </c>
      <c r="V75" s="229">
        <v>175.842351241893</v>
      </c>
      <c r="W75" s="229">
        <v>30.155241899584951</v>
      </c>
      <c r="X75" s="229">
        <v>33.644244934155608</v>
      </c>
      <c r="Y75" s="229">
        <v>59.119581743995667</v>
      </c>
      <c r="DA75" s="73" t="s">
        <v>1324</v>
      </c>
    </row>
    <row r="76" spans="1:105" ht="12" customHeight="1" x14ac:dyDescent="0.25">
      <c r="A76" s="64" t="s">
        <v>31</v>
      </c>
      <c r="B76" s="229">
        <v>522.48148509858709</v>
      </c>
      <c r="C76" s="229">
        <v>657.32660577007027</v>
      </c>
      <c r="D76" s="229">
        <v>344.55295299689402</v>
      </c>
      <c r="E76" s="229">
        <v>182.24164067137491</v>
      </c>
      <c r="F76" s="229">
        <v>120.5096435095725</v>
      </c>
      <c r="G76" s="229">
        <v>145.38549366637341</v>
      </c>
      <c r="H76" s="229">
        <v>108.6982497352102</v>
      </c>
      <c r="I76" s="229">
        <v>64.102519111955587</v>
      </c>
      <c r="J76" s="229">
        <v>89.433850570510302</v>
      </c>
      <c r="K76" s="229">
        <v>69.723305022173918</v>
      </c>
      <c r="L76" s="229">
        <v>78.382529475471628</v>
      </c>
      <c r="M76" s="229">
        <v>49.566780407888992</v>
      </c>
      <c r="N76" s="229">
        <v>33.728973433371713</v>
      </c>
      <c r="O76" s="229">
        <v>31.733801894220271</v>
      </c>
      <c r="P76" s="229">
        <v>38.362623255211012</v>
      </c>
      <c r="Q76" s="229">
        <v>27.855380837237099</v>
      </c>
      <c r="R76" s="229">
        <v>26.63799212943913</v>
      </c>
      <c r="S76" s="229">
        <v>20.668253484570041</v>
      </c>
      <c r="T76" s="229">
        <v>20.119134668641511</v>
      </c>
      <c r="U76" s="229">
        <v>20.104565225500259</v>
      </c>
      <c r="V76" s="229">
        <v>26.140666199856842</v>
      </c>
      <c r="W76" s="229">
        <v>52.657607808185233</v>
      </c>
      <c r="X76" s="229">
        <v>43.969621781770662</v>
      </c>
      <c r="Y76" s="229">
        <v>37.730871984395833</v>
      </c>
      <c r="DA76" s="73" t="s">
        <v>1325</v>
      </c>
    </row>
    <row r="77" spans="1:105" ht="12" customHeight="1" x14ac:dyDescent="0.25">
      <c r="A77" s="64" t="s">
        <v>159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16.690338278381411</v>
      </c>
      <c r="N77" s="229">
        <v>16.210667371585</v>
      </c>
      <c r="O77" s="229">
        <v>16.37797096134998</v>
      </c>
      <c r="P77" s="229">
        <v>17.86538103970522</v>
      </c>
      <c r="Q77" s="229">
        <v>14.53429271757242</v>
      </c>
      <c r="R77" s="229">
        <v>15.62052824953601</v>
      </c>
      <c r="S77" s="229">
        <v>10.111316728995449</v>
      </c>
      <c r="T77" s="229">
        <v>10.43654898336505</v>
      </c>
      <c r="U77" s="229">
        <v>10.61508341346523</v>
      </c>
      <c r="V77" s="229">
        <v>17.36662840449803</v>
      </c>
      <c r="W77" s="229">
        <v>9.3873596426535997</v>
      </c>
      <c r="X77" s="229">
        <v>9.4271407565233289</v>
      </c>
      <c r="Y77" s="229">
        <v>7.9262918000811462</v>
      </c>
      <c r="DA77" s="73" t="s">
        <v>1326</v>
      </c>
    </row>
    <row r="78" spans="1:105" ht="12" customHeight="1" x14ac:dyDescent="0.25">
      <c r="A78" s="64" t="s">
        <v>32</v>
      </c>
      <c r="B78" s="229">
        <v>457.8494737041222</v>
      </c>
      <c r="C78" s="229">
        <v>477.36106995626727</v>
      </c>
      <c r="D78" s="229">
        <v>347.92196576752087</v>
      </c>
      <c r="E78" s="229">
        <v>341.81938596573599</v>
      </c>
      <c r="F78" s="229">
        <v>375.09088240989018</v>
      </c>
      <c r="G78" s="229">
        <v>315.32198248104822</v>
      </c>
      <c r="H78" s="229">
        <v>269.09326206913551</v>
      </c>
      <c r="I78" s="229">
        <v>283.80458117502889</v>
      </c>
      <c r="J78" s="229">
        <v>192.88701403393941</v>
      </c>
      <c r="K78" s="229">
        <v>225.04418508961109</v>
      </c>
      <c r="L78" s="229">
        <v>250.82169138369869</v>
      </c>
      <c r="M78" s="229">
        <v>346.53415609053962</v>
      </c>
      <c r="N78" s="229">
        <v>238.71431118892181</v>
      </c>
      <c r="O78" s="229">
        <v>302.30153506076982</v>
      </c>
      <c r="P78" s="229">
        <v>254.39198590737161</v>
      </c>
      <c r="Q78" s="229">
        <v>191.49200027276629</v>
      </c>
      <c r="R78" s="229">
        <v>98.405155945170918</v>
      </c>
      <c r="S78" s="229">
        <v>9.9351669051016174</v>
      </c>
      <c r="T78" s="229">
        <v>13.339118620132369</v>
      </c>
      <c r="U78" s="229">
        <v>10.57375813578683</v>
      </c>
      <c r="V78" s="229">
        <v>25.254284711908749</v>
      </c>
      <c r="W78" s="229">
        <v>7.5949566977586862</v>
      </c>
      <c r="X78" s="229">
        <v>13.559588564575311</v>
      </c>
      <c r="Y78" s="229">
        <v>5.3027593345640147</v>
      </c>
      <c r="DA78" s="73" t="s">
        <v>1327</v>
      </c>
    </row>
    <row r="79" spans="1:105" ht="12" customHeight="1" x14ac:dyDescent="0.25">
      <c r="A79" s="64" t="s">
        <v>33</v>
      </c>
      <c r="B79" s="229">
        <v>6.7995303622389773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3.590947104436895</v>
      </c>
      <c r="N79" s="229">
        <v>3.3770101391703089</v>
      </c>
      <c r="O79" s="229">
        <v>3.4947867480390209</v>
      </c>
      <c r="P79" s="229">
        <v>3.857751732879223</v>
      </c>
      <c r="Q79" s="229">
        <v>3.906687114084253</v>
      </c>
      <c r="R79" s="229">
        <v>0</v>
      </c>
      <c r="S79" s="229">
        <v>11.22813571248215</v>
      </c>
      <c r="T79" s="229">
        <v>8.3962813689968279</v>
      </c>
      <c r="U79" s="229">
        <v>10.96351165807925</v>
      </c>
      <c r="V79" s="229">
        <v>5.5579633974736096</v>
      </c>
      <c r="W79" s="229">
        <v>0</v>
      </c>
      <c r="X79" s="229">
        <v>0</v>
      </c>
      <c r="Y79" s="229">
        <v>0</v>
      </c>
      <c r="DA79" s="73" t="s">
        <v>1328</v>
      </c>
    </row>
    <row r="80" spans="1:105" ht="12" customHeight="1" x14ac:dyDescent="0.25">
      <c r="A80" s="64" t="s">
        <v>35</v>
      </c>
      <c r="B80" s="229">
        <v>2296.2210914870088</v>
      </c>
      <c r="C80" s="229">
        <v>2271.8036479856478</v>
      </c>
      <c r="D80" s="229">
        <v>1920.7551228585551</v>
      </c>
      <c r="E80" s="229">
        <v>2272.062369450111</v>
      </c>
      <c r="F80" s="229">
        <v>1647.3141661643151</v>
      </c>
      <c r="G80" s="229">
        <v>1460.968545991745</v>
      </c>
      <c r="H80" s="229">
        <v>847.66205546174763</v>
      </c>
      <c r="I80" s="229">
        <v>1036.82782263187</v>
      </c>
      <c r="J80" s="229">
        <v>1334.21786753181</v>
      </c>
      <c r="K80" s="229">
        <v>862.4837375889756</v>
      </c>
      <c r="L80" s="229">
        <v>549.50228838906037</v>
      </c>
      <c r="M80" s="229">
        <v>2650.670471236318</v>
      </c>
      <c r="N80" s="229">
        <v>2830.5503886924721</v>
      </c>
      <c r="O80" s="229">
        <v>2564.5301109177822</v>
      </c>
      <c r="P80" s="229">
        <v>2514.0842070263279</v>
      </c>
      <c r="Q80" s="229">
        <v>2101.669326028813</v>
      </c>
      <c r="R80" s="229">
        <v>2093.4650033917969</v>
      </c>
      <c r="S80" s="229">
        <v>1348.652743215584</v>
      </c>
      <c r="T80" s="229">
        <v>1386.6699804720131</v>
      </c>
      <c r="U80" s="229">
        <v>1375.467808162166</v>
      </c>
      <c r="V80" s="229">
        <v>1940.048503125917</v>
      </c>
      <c r="W80" s="229">
        <v>1108.93519808477</v>
      </c>
      <c r="X80" s="229">
        <v>931.51326441769834</v>
      </c>
      <c r="Y80" s="229">
        <v>982.66184847538739</v>
      </c>
      <c r="DA80" s="73" t="s">
        <v>1329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1330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</v>
      </c>
      <c r="K82" s="229">
        <v>0</v>
      </c>
      <c r="L82" s="229">
        <v>0</v>
      </c>
      <c r="M82" s="229">
        <v>47.068526474701052</v>
      </c>
      <c r="N82" s="229">
        <v>52.684129911838603</v>
      </c>
      <c r="O82" s="229">
        <v>30.073131498063969</v>
      </c>
      <c r="P82" s="229">
        <v>25.513857512772901</v>
      </c>
      <c r="Q82" s="229">
        <v>17.006914517491762</v>
      </c>
      <c r="R82" s="229">
        <v>21.190092425315338</v>
      </c>
      <c r="S82" s="229">
        <v>28.698550634198501</v>
      </c>
      <c r="T82" s="229">
        <v>31.719230592057869</v>
      </c>
      <c r="U82" s="229">
        <v>35.975288281949219</v>
      </c>
      <c r="V82" s="229">
        <v>46.073693503358143</v>
      </c>
      <c r="W82" s="229">
        <v>27.756010959775029</v>
      </c>
      <c r="X82" s="229">
        <v>30.730041460347731</v>
      </c>
      <c r="Y82" s="229">
        <v>33.341474688850923</v>
      </c>
      <c r="DA82" s="73" t="s">
        <v>1331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1332</v>
      </c>
    </row>
    <row r="84" spans="1:105" ht="12" customHeight="1" x14ac:dyDescent="0.25">
      <c r="A84" s="60" t="s">
        <v>1064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1333</v>
      </c>
    </row>
    <row r="85" spans="1:105" ht="12" customHeight="1" x14ac:dyDescent="0.25">
      <c r="A85" s="57" t="s">
        <v>1010</v>
      </c>
      <c r="B85" s="261">
        <v>1798.4376071509321</v>
      </c>
      <c r="C85" s="261">
        <v>1950.29305179415</v>
      </c>
      <c r="D85" s="261">
        <v>1724.8239975295969</v>
      </c>
      <c r="E85" s="261">
        <v>1748.615577877893</v>
      </c>
      <c r="F85" s="261">
        <v>1380.322009841816</v>
      </c>
      <c r="G85" s="261">
        <v>1238.370432784744</v>
      </c>
      <c r="H85" s="261">
        <v>800.71025089125055</v>
      </c>
      <c r="I85" s="261">
        <v>970.25671641562656</v>
      </c>
      <c r="J85" s="261">
        <v>1141.436978023803</v>
      </c>
      <c r="K85" s="261">
        <v>682.29729562771581</v>
      </c>
      <c r="L85" s="261">
        <v>537.21877948150438</v>
      </c>
      <c r="M85" s="261">
        <v>2105.0646492969158</v>
      </c>
      <c r="N85" s="261">
        <v>2197.528604450431</v>
      </c>
      <c r="O85" s="261">
        <v>2290.4440404074899</v>
      </c>
      <c r="P85" s="261">
        <v>2278.321098746198</v>
      </c>
      <c r="Q85" s="261">
        <v>1985.0366422972711</v>
      </c>
      <c r="R85" s="261">
        <v>1926.146136624169</v>
      </c>
      <c r="S85" s="261">
        <v>1322.5335184515659</v>
      </c>
      <c r="T85" s="261">
        <v>1286.012891910736</v>
      </c>
      <c r="U85" s="261">
        <v>1334.000602886558</v>
      </c>
      <c r="V85" s="261">
        <v>1802.403718921636</v>
      </c>
      <c r="W85" s="261">
        <v>1102.277912840035</v>
      </c>
      <c r="X85" s="261">
        <v>1095.427771960869</v>
      </c>
      <c r="Y85" s="261">
        <v>1017.627162928812</v>
      </c>
      <c r="DA85" s="70" t="s">
        <v>1334</v>
      </c>
    </row>
    <row r="86" spans="1:105" ht="12" customHeight="1" x14ac:dyDescent="0.25">
      <c r="A86" s="60" t="s">
        <v>1012</v>
      </c>
      <c r="B86" s="262">
        <v>1798.4376071509321</v>
      </c>
      <c r="C86" s="262">
        <v>1950.29305179415</v>
      </c>
      <c r="D86" s="262">
        <v>1724.8239975295969</v>
      </c>
      <c r="E86" s="262">
        <v>1748.615577877893</v>
      </c>
      <c r="F86" s="262">
        <v>1380.322009841816</v>
      </c>
      <c r="G86" s="262">
        <v>1238.370432784744</v>
      </c>
      <c r="H86" s="262">
        <v>800.71025089125055</v>
      </c>
      <c r="I86" s="262">
        <v>970.25671641562656</v>
      </c>
      <c r="J86" s="262">
        <v>1141.436978023803</v>
      </c>
      <c r="K86" s="262">
        <v>682.29729562771581</v>
      </c>
      <c r="L86" s="262">
        <v>537.21877948150438</v>
      </c>
      <c r="M86" s="262">
        <v>2105.0646492969158</v>
      </c>
      <c r="N86" s="262">
        <v>2197.528604450431</v>
      </c>
      <c r="O86" s="262">
        <v>2290.4440404074899</v>
      </c>
      <c r="P86" s="262">
        <v>2278.321098746198</v>
      </c>
      <c r="Q86" s="262">
        <v>1985.0366422972711</v>
      </c>
      <c r="R86" s="262">
        <v>1926.146136624169</v>
      </c>
      <c r="S86" s="262">
        <v>1322.5335184515659</v>
      </c>
      <c r="T86" s="262">
        <v>1286.012891910736</v>
      </c>
      <c r="U86" s="262">
        <v>1334.000602886558</v>
      </c>
      <c r="V86" s="262">
        <v>1802.403718921636</v>
      </c>
      <c r="W86" s="262">
        <v>1102.277912840035</v>
      </c>
      <c r="X86" s="262">
        <v>1095.427771960869</v>
      </c>
      <c r="Y86" s="262">
        <v>1017.627162928812</v>
      </c>
      <c r="DA86" s="72" t="s">
        <v>1335</v>
      </c>
    </row>
    <row r="87" spans="1:105" ht="12" customHeight="1" x14ac:dyDescent="0.25">
      <c r="A87" s="59" t="s">
        <v>28</v>
      </c>
      <c r="B87" s="230">
        <v>0</v>
      </c>
      <c r="C87" s="230">
        <v>0</v>
      </c>
      <c r="D87" s="230">
        <v>274.67974100507729</v>
      </c>
      <c r="E87" s="230">
        <v>264.25686763662708</v>
      </c>
      <c r="F87" s="230">
        <v>266.19765441162298</v>
      </c>
      <c r="G87" s="230">
        <v>248.90099680481131</v>
      </c>
      <c r="H87" s="230">
        <v>195.37028547423591</v>
      </c>
      <c r="I87" s="230">
        <v>258.25594252104469</v>
      </c>
      <c r="J87" s="230">
        <v>335.4704248490595</v>
      </c>
      <c r="K87" s="230">
        <v>131.48629992312971</v>
      </c>
      <c r="L87" s="230">
        <v>153.72215460967291</v>
      </c>
      <c r="M87" s="230">
        <v>179.94256140516629</v>
      </c>
      <c r="N87" s="230">
        <v>219.66189625912349</v>
      </c>
      <c r="O87" s="230">
        <v>396.64882608993571</v>
      </c>
      <c r="P87" s="230">
        <v>406.40644209831078</v>
      </c>
      <c r="Q87" s="230">
        <v>343.46833177628457</v>
      </c>
      <c r="R87" s="230">
        <v>310.07149117865379</v>
      </c>
      <c r="S87" s="230">
        <v>262.97262710727227</v>
      </c>
      <c r="T87" s="230">
        <v>231.07280780216499</v>
      </c>
      <c r="U87" s="230">
        <v>217.82879041408179</v>
      </c>
      <c r="V87" s="230">
        <v>214.71295142472019</v>
      </c>
      <c r="W87" s="230">
        <v>168.72516717146519</v>
      </c>
      <c r="X87" s="230">
        <v>184.02405290347639</v>
      </c>
      <c r="Y87" s="230">
        <v>158.41046650864979</v>
      </c>
      <c r="DA87" s="71" t="s">
        <v>1336</v>
      </c>
    </row>
    <row r="88" spans="1:105" ht="12" customHeight="1" x14ac:dyDescent="0.25">
      <c r="A88" s="59" t="s">
        <v>31</v>
      </c>
      <c r="B88" s="295">
        <v>286.78023038220408</v>
      </c>
      <c r="C88" s="295">
        <v>376.33429536989189</v>
      </c>
      <c r="D88" s="295">
        <v>191.2007277961244</v>
      </c>
      <c r="E88" s="295">
        <v>96.745360765464497</v>
      </c>
      <c r="F88" s="295">
        <v>62.65425749060838</v>
      </c>
      <c r="G88" s="295">
        <v>74.858873587648162</v>
      </c>
      <c r="H88" s="295">
        <v>53.693910967509183</v>
      </c>
      <c r="I88" s="295">
        <v>32.960130102083909</v>
      </c>
      <c r="J88" s="295">
        <v>44.589523806957871</v>
      </c>
      <c r="K88" s="295">
        <v>33.185847760455957</v>
      </c>
      <c r="L88" s="295">
        <v>34.208732024162757</v>
      </c>
      <c r="M88" s="295">
        <v>31.14845612584914</v>
      </c>
      <c r="N88" s="295">
        <v>21.387317523627129</v>
      </c>
      <c r="O88" s="295">
        <v>20.616977252825219</v>
      </c>
      <c r="P88" s="295">
        <v>25.422682066797151</v>
      </c>
      <c r="Q88" s="295">
        <v>19.578467977241178</v>
      </c>
      <c r="R88" s="295">
        <v>19.268802230065472</v>
      </c>
      <c r="S88" s="295">
        <v>15.762045243330681</v>
      </c>
      <c r="T88" s="295">
        <v>14.836435144736971</v>
      </c>
      <c r="U88" s="295">
        <v>15.8390480838487</v>
      </c>
      <c r="V88" s="295">
        <v>20.660636236589571</v>
      </c>
      <c r="W88" s="295">
        <v>41.710242667023003</v>
      </c>
      <c r="X88" s="295">
        <v>40.135499563058289</v>
      </c>
      <c r="Y88" s="295">
        <v>31.36446625875173</v>
      </c>
      <c r="DA88" s="122" t="s">
        <v>1337</v>
      </c>
    </row>
    <row r="89" spans="1:105" ht="12" customHeight="1" x14ac:dyDescent="0.25">
      <c r="A89" s="59" t="s">
        <v>159</v>
      </c>
      <c r="B89" s="295">
        <v>0</v>
      </c>
      <c r="C89" s="295">
        <v>0</v>
      </c>
      <c r="D89" s="295">
        <v>0</v>
      </c>
      <c r="E89" s="295">
        <v>0</v>
      </c>
      <c r="F89" s="295">
        <v>0</v>
      </c>
      <c r="G89" s="295">
        <v>0</v>
      </c>
      <c r="H89" s="295">
        <v>0</v>
      </c>
      <c r="I89" s="295">
        <v>0</v>
      </c>
      <c r="J89" s="295">
        <v>0</v>
      </c>
      <c r="K89" s="295">
        <v>0</v>
      </c>
      <c r="L89" s="295">
        <v>0</v>
      </c>
      <c r="M89" s="295">
        <v>10.488441357530681</v>
      </c>
      <c r="N89" s="295">
        <v>10.27907626749648</v>
      </c>
      <c r="O89" s="295">
        <v>10.640523183548449</v>
      </c>
      <c r="P89" s="295">
        <v>11.83928166624834</v>
      </c>
      <c r="Q89" s="295">
        <v>10.215591242696011</v>
      </c>
      <c r="R89" s="295">
        <v>11.299232618843689</v>
      </c>
      <c r="S89" s="295">
        <v>7.7111030146332729</v>
      </c>
      <c r="T89" s="295">
        <v>7.6962148062912341</v>
      </c>
      <c r="U89" s="295">
        <v>8.3629173132619705</v>
      </c>
      <c r="V89" s="295">
        <v>13.72595439527562</v>
      </c>
      <c r="W89" s="295">
        <v>7.4357545850542177</v>
      </c>
      <c r="X89" s="295">
        <v>8.6051002574508484</v>
      </c>
      <c r="Y89" s="295">
        <v>6.5888726829181028</v>
      </c>
      <c r="DA89" s="122" t="s">
        <v>1338</v>
      </c>
    </row>
    <row r="90" spans="1:105" ht="12" customHeight="1" x14ac:dyDescent="0.25">
      <c r="A90" s="59" t="s">
        <v>32</v>
      </c>
      <c r="B90" s="295">
        <v>251.30493863234889</v>
      </c>
      <c r="C90" s="295">
        <v>273.29997039835217</v>
      </c>
      <c r="D90" s="295">
        <v>193.07027408239321</v>
      </c>
      <c r="E90" s="295">
        <v>181.45929596582579</v>
      </c>
      <c r="F90" s="295">
        <v>195.0137768602892</v>
      </c>
      <c r="G90" s="295">
        <v>162.35903480248649</v>
      </c>
      <c r="H90" s="295">
        <v>132.92458425681971</v>
      </c>
      <c r="I90" s="295">
        <v>145.9261827567048</v>
      </c>
      <c r="J90" s="295">
        <v>96.168733085449247</v>
      </c>
      <c r="K90" s="295">
        <v>107.11313904848009</v>
      </c>
      <c r="L90" s="295">
        <v>109.46689375567099</v>
      </c>
      <c r="M90" s="295">
        <v>217.76689686660319</v>
      </c>
      <c r="N90" s="295">
        <v>151.3671556270973</v>
      </c>
      <c r="O90" s="295">
        <v>196.4007934699176</v>
      </c>
      <c r="P90" s="295">
        <v>168.58405472013069</v>
      </c>
      <c r="Q90" s="295">
        <v>134.59230793306509</v>
      </c>
      <c r="R90" s="295">
        <v>71.182147630065103</v>
      </c>
      <c r="S90" s="295">
        <v>7.5767674503877434</v>
      </c>
      <c r="T90" s="295">
        <v>9.8366540885085829</v>
      </c>
      <c r="U90" s="295">
        <v>8.3303598790232751</v>
      </c>
      <c r="V90" s="295">
        <v>19.960072396734461</v>
      </c>
      <c r="W90" s="295">
        <v>6.0159870547671206</v>
      </c>
      <c r="X90" s="295">
        <v>12.37720132344624</v>
      </c>
      <c r="Y90" s="295">
        <v>4.4080141136414044</v>
      </c>
      <c r="DA90" s="122" t="s">
        <v>1339</v>
      </c>
    </row>
    <row r="91" spans="1:105" ht="12" customHeight="1" x14ac:dyDescent="0.25">
      <c r="A91" s="59" t="s">
        <v>35</v>
      </c>
      <c r="B91" s="295">
        <v>1260.3524381363791</v>
      </c>
      <c r="C91" s="295">
        <v>1300.658786025906</v>
      </c>
      <c r="D91" s="295">
        <v>1065.8732546460019</v>
      </c>
      <c r="E91" s="295">
        <v>1206.1540535099759</v>
      </c>
      <c r="F91" s="295">
        <v>856.45632107929521</v>
      </c>
      <c r="G91" s="295">
        <v>752.25152758979777</v>
      </c>
      <c r="H91" s="295">
        <v>418.72147019268567</v>
      </c>
      <c r="I91" s="295">
        <v>533.11446103579306</v>
      </c>
      <c r="J91" s="295">
        <v>665.20829628233605</v>
      </c>
      <c r="K91" s="295">
        <v>410.51200889565001</v>
      </c>
      <c r="L91" s="295">
        <v>239.82099909199769</v>
      </c>
      <c r="M91" s="295">
        <v>1665.718293541767</v>
      </c>
      <c r="N91" s="295">
        <v>1794.833158773087</v>
      </c>
      <c r="O91" s="295">
        <v>1666.136920411263</v>
      </c>
      <c r="P91" s="295">
        <v>1666.068638194711</v>
      </c>
      <c r="Q91" s="295">
        <v>1477.1819433679841</v>
      </c>
      <c r="R91" s="295">
        <v>1514.324462966541</v>
      </c>
      <c r="S91" s="295">
        <v>1028.510975635942</v>
      </c>
      <c r="T91" s="295">
        <v>1022.570780069035</v>
      </c>
      <c r="U91" s="295">
        <v>1083.639487196343</v>
      </c>
      <c r="V91" s="295">
        <v>1533.344104468317</v>
      </c>
      <c r="W91" s="295">
        <v>878.39076136172571</v>
      </c>
      <c r="X91" s="295">
        <v>850.28591791343706</v>
      </c>
      <c r="Y91" s="295">
        <v>816.85534336485125</v>
      </c>
      <c r="DA91" s="122" t="s">
        <v>1340</v>
      </c>
    </row>
    <row r="92" spans="1:105" ht="12" customHeight="1" x14ac:dyDescent="0.25">
      <c r="A92" s="60" t="s">
        <v>1019</v>
      </c>
      <c r="B92" s="262">
        <v>0</v>
      </c>
      <c r="C92" s="262">
        <v>0</v>
      </c>
      <c r="D92" s="262">
        <v>0</v>
      </c>
      <c r="E92" s="262">
        <v>0</v>
      </c>
      <c r="F92" s="262">
        <v>0</v>
      </c>
      <c r="G92" s="262">
        <v>0</v>
      </c>
      <c r="H92" s="262">
        <v>0</v>
      </c>
      <c r="I92" s="262">
        <v>0</v>
      </c>
      <c r="J92" s="262">
        <v>0</v>
      </c>
      <c r="K92" s="262">
        <v>0</v>
      </c>
      <c r="L92" s="262">
        <v>0</v>
      </c>
      <c r="M92" s="262">
        <v>0</v>
      </c>
      <c r="N92" s="262">
        <v>0</v>
      </c>
      <c r="O92" s="262">
        <v>0</v>
      </c>
      <c r="P92" s="262">
        <v>0</v>
      </c>
      <c r="Q92" s="262">
        <v>0</v>
      </c>
      <c r="R92" s="262">
        <v>0</v>
      </c>
      <c r="S92" s="262">
        <v>0</v>
      </c>
      <c r="T92" s="262">
        <v>0</v>
      </c>
      <c r="U92" s="262">
        <v>0</v>
      </c>
      <c r="V92" s="262">
        <v>0</v>
      </c>
      <c r="W92" s="262">
        <v>0</v>
      </c>
      <c r="X92" s="262">
        <v>0</v>
      </c>
      <c r="Y92" s="262">
        <v>0</v>
      </c>
      <c r="DA92" s="72" t="s">
        <v>1341</v>
      </c>
    </row>
    <row r="93" spans="1:105" ht="12" customHeight="1" x14ac:dyDescent="0.25">
      <c r="A93" s="57" t="s">
        <v>1021</v>
      </c>
      <c r="B93" s="261">
        <f t="shared" ref="B93:Y93" si="4">B94+B95+B106</f>
        <v>247.72579917672823</v>
      </c>
      <c r="C93" s="261">
        <f t="shared" si="4"/>
        <v>285.9512192343891</v>
      </c>
      <c r="D93" s="261">
        <f t="shared" si="4"/>
        <v>235.19705201680736</v>
      </c>
      <c r="E93" s="261">
        <f t="shared" si="4"/>
        <v>261.96750885972784</v>
      </c>
      <c r="F93" s="261">
        <f t="shared" si="4"/>
        <v>181.97902269249948</v>
      </c>
      <c r="G93" s="261">
        <f t="shared" si="4"/>
        <v>152.62856498151928</v>
      </c>
      <c r="H93" s="261">
        <f t="shared" si="4"/>
        <v>82.567620997080837</v>
      </c>
      <c r="I93" s="261">
        <f t="shared" si="4"/>
        <v>104.70815384849124</v>
      </c>
      <c r="J93" s="261">
        <f t="shared" si="4"/>
        <v>117.22012167051639</v>
      </c>
      <c r="K93" s="261">
        <f t="shared" si="4"/>
        <v>65.470272834860538</v>
      </c>
      <c r="L93" s="261">
        <f t="shared" si="4"/>
        <v>43.48557440499409</v>
      </c>
      <c r="M93" s="261">
        <f t="shared" si="4"/>
        <v>350.11652114092448</v>
      </c>
      <c r="N93" s="261">
        <f t="shared" si="4"/>
        <v>366.94173666428992</v>
      </c>
      <c r="O93" s="261">
        <f t="shared" si="4"/>
        <v>365.95523603339871</v>
      </c>
      <c r="P93" s="261">
        <f t="shared" si="4"/>
        <v>356.72002373456246</v>
      </c>
      <c r="Q93" s="261">
        <f t="shared" si="4"/>
        <v>302.75526469942116</v>
      </c>
      <c r="R93" s="261">
        <f t="shared" si="4"/>
        <v>295.64471290002467</v>
      </c>
      <c r="S93" s="261">
        <f t="shared" si="4"/>
        <v>192.19585733875007</v>
      </c>
      <c r="T93" s="261">
        <f t="shared" si="4"/>
        <v>194.56101138128429</v>
      </c>
      <c r="U93" s="261">
        <f t="shared" si="4"/>
        <v>200.65554849077893</v>
      </c>
      <c r="V93" s="261">
        <f t="shared" si="4"/>
        <v>273.9962107668423</v>
      </c>
      <c r="W93" s="261">
        <f t="shared" si="4"/>
        <v>157.85276447358694</v>
      </c>
      <c r="X93" s="261">
        <f t="shared" si="4"/>
        <v>149.12115401984227</v>
      </c>
      <c r="Y93" s="261">
        <f t="shared" si="4"/>
        <v>144.3736781314193</v>
      </c>
      <c r="DA93" s="70"/>
    </row>
    <row r="94" spans="1:105" ht="12" customHeight="1" x14ac:dyDescent="0.25">
      <c r="A94" s="60" t="s">
        <v>1022</v>
      </c>
      <c r="B94" s="262">
        <v>168.5069516335185</v>
      </c>
      <c r="C94" s="262">
        <v>200.92080670314101</v>
      </c>
      <c r="D94" s="262">
        <v>160.46071342886029</v>
      </c>
      <c r="E94" s="262">
        <v>187.61411389168131</v>
      </c>
      <c r="F94" s="262">
        <v>122.41203947812301</v>
      </c>
      <c r="G94" s="262">
        <v>98.920877569496298</v>
      </c>
      <c r="H94" s="262">
        <v>46.434262447764887</v>
      </c>
      <c r="I94" s="262">
        <v>62.625991889159842</v>
      </c>
      <c r="J94" s="262">
        <v>66.238301260134222</v>
      </c>
      <c r="K94" s="262">
        <v>33.041861101905162</v>
      </c>
      <c r="L94" s="262">
        <v>15.86863019352562</v>
      </c>
      <c r="M94" s="262">
        <v>274.62204598532048</v>
      </c>
      <c r="N94" s="262">
        <v>288.77970147846531</v>
      </c>
      <c r="O94" s="262">
        <v>286.8733103105331</v>
      </c>
      <c r="P94" s="262">
        <v>277.22180348797832</v>
      </c>
      <c r="Q94" s="262">
        <v>237.06412918289001</v>
      </c>
      <c r="R94" s="262">
        <v>235.65706593781559</v>
      </c>
      <c r="S94" s="262">
        <v>152.14340243256649</v>
      </c>
      <c r="T94" s="262">
        <v>154.18117378044909</v>
      </c>
      <c r="U94" s="262">
        <v>160.0555663305702</v>
      </c>
      <c r="V94" s="262">
        <v>218.9869417054646</v>
      </c>
      <c r="W94" s="262">
        <v>126.0595595912739</v>
      </c>
      <c r="X94" s="262">
        <v>121.3867850909926</v>
      </c>
      <c r="Y94" s="262">
        <v>115.49435518710629</v>
      </c>
      <c r="DA94" s="72" t="s">
        <v>1342</v>
      </c>
    </row>
    <row r="95" spans="1:105" ht="12" customHeight="1" x14ac:dyDescent="0.25">
      <c r="A95" s="60" t="s">
        <v>1024</v>
      </c>
      <c r="B95" s="262">
        <v>79.218847543209748</v>
      </c>
      <c r="C95" s="262">
        <v>85.030412531248089</v>
      </c>
      <c r="D95" s="262">
        <v>74.736338587947074</v>
      </c>
      <c r="E95" s="262">
        <v>74.353394968046544</v>
      </c>
      <c r="F95" s="262">
        <v>59.566983214376478</v>
      </c>
      <c r="G95" s="262">
        <v>53.707687412022963</v>
      </c>
      <c r="H95" s="262">
        <v>36.133358549315957</v>
      </c>
      <c r="I95" s="262">
        <v>42.082161959331387</v>
      </c>
      <c r="J95" s="262">
        <v>50.981820410382163</v>
      </c>
      <c r="K95" s="262">
        <v>32.428411732955382</v>
      </c>
      <c r="L95" s="262">
        <v>27.616944211468471</v>
      </c>
      <c r="M95" s="262">
        <v>75.494475155603979</v>
      </c>
      <c r="N95" s="262">
        <v>78.162035185824593</v>
      </c>
      <c r="O95" s="262">
        <v>79.081925722865577</v>
      </c>
      <c r="P95" s="262">
        <v>79.498220246584168</v>
      </c>
      <c r="Q95" s="262">
        <v>65.691135516531148</v>
      </c>
      <c r="R95" s="262">
        <v>59.987646962209077</v>
      </c>
      <c r="S95" s="262">
        <v>40.052454906183577</v>
      </c>
      <c r="T95" s="262">
        <v>40.379837600835188</v>
      </c>
      <c r="U95" s="262">
        <v>40.599982160208718</v>
      </c>
      <c r="V95" s="262">
        <v>55.009269061377672</v>
      </c>
      <c r="W95" s="262">
        <v>31.793204882313049</v>
      </c>
      <c r="X95" s="262">
        <v>27.734368928849658</v>
      </c>
      <c r="Y95" s="262">
        <v>28.879322944313</v>
      </c>
      <c r="DA95" s="72" t="s">
        <v>1343</v>
      </c>
    </row>
    <row r="96" spans="1:105" ht="12" customHeight="1" x14ac:dyDescent="0.25">
      <c r="A96" s="64" t="s">
        <v>28</v>
      </c>
      <c r="B96" s="229">
        <v>0</v>
      </c>
      <c r="C96" s="229">
        <v>0</v>
      </c>
      <c r="D96" s="229">
        <v>10.857016351336149</v>
      </c>
      <c r="E96" s="229">
        <v>10.918454742441391</v>
      </c>
      <c r="F96" s="229">
        <v>11.23033899432575</v>
      </c>
      <c r="G96" s="229">
        <v>10.602831282794551</v>
      </c>
      <c r="H96" s="229">
        <v>8.6750792557460041</v>
      </c>
      <c r="I96" s="229">
        <v>11.016761064246399</v>
      </c>
      <c r="J96" s="229">
        <v>14.758450445105179</v>
      </c>
      <c r="K96" s="229">
        <v>6.0593073280880239</v>
      </c>
      <c r="L96" s="229">
        <v>7.725670611826077</v>
      </c>
      <c r="M96" s="229">
        <v>6.2806632748175897</v>
      </c>
      <c r="N96" s="229">
        <v>7.5983441816596553</v>
      </c>
      <c r="O96" s="229">
        <v>13.39123757950173</v>
      </c>
      <c r="P96" s="229">
        <v>13.4513211432239</v>
      </c>
      <c r="Q96" s="229">
        <v>10.71851261628006</v>
      </c>
      <c r="R96" s="229">
        <v>9.4021252470096357</v>
      </c>
      <c r="S96" s="229">
        <v>7.56343679273603</v>
      </c>
      <c r="T96" s="229">
        <v>6.8729946215606113</v>
      </c>
      <c r="U96" s="229">
        <v>6.0645462942841766</v>
      </c>
      <c r="V96" s="229">
        <v>5.958660327324063</v>
      </c>
      <c r="W96" s="229">
        <v>4.6721384466982618</v>
      </c>
      <c r="X96" s="229">
        <v>4.4219728886062004</v>
      </c>
      <c r="Y96" s="229">
        <v>4.1798456139280269</v>
      </c>
      <c r="DA96" s="73" t="s">
        <v>1344</v>
      </c>
    </row>
    <row r="97" spans="1:105" ht="12" customHeight="1" x14ac:dyDescent="0.25">
      <c r="A97" s="64" t="s">
        <v>30</v>
      </c>
      <c r="B97" s="229">
        <v>7.2018822582792072</v>
      </c>
      <c r="C97" s="229">
        <v>10.312502683022091</v>
      </c>
      <c r="D97" s="229">
        <v>6.5607888519741504</v>
      </c>
      <c r="E97" s="229">
        <v>2.1048278078509339</v>
      </c>
      <c r="F97" s="229">
        <v>1.3339979308825889</v>
      </c>
      <c r="G97" s="229">
        <v>0.95485422544208154</v>
      </c>
      <c r="H97" s="229">
        <v>0.57920623537113192</v>
      </c>
      <c r="I97" s="229">
        <v>0.69265389463236793</v>
      </c>
      <c r="J97" s="229">
        <v>0.76624303436022967</v>
      </c>
      <c r="K97" s="229">
        <v>0.98598004426501518</v>
      </c>
      <c r="L97" s="229">
        <v>0.61774330057925997</v>
      </c>
      <c r="M97" s="229">
        <v>0.90874181579207303</v>
      </c>
      <c r="N97" s="229">
        <v>0.9174839868541661</v>
      </c>
      <c r="O97" s="229">
        <v>1.018101797138024</v>
      </c>
      <c r="P97" s="229">
        <v>3.4456597214344882</v>
      </c>
      <c r="Q97" s="229">
        <v>3.2859773394887601</v>
      </c>
      <c r="R97" s="229">
        <v>1.1174066717601561</v>
      </c>
      <c r="S97" s="229">
        <v>1.1389095870327519</v>
      </c>
      <c r="T97" s="229">
        <v>1.2489719814981091</v>
      </c>
      <c r="U97" s="229">
        <v>2.4306701807296212</v>
      </c>
      <c r="V97" s="229">
        <v>3.8569224750806081</v>
      </c>
      <c r="W97" s="229">
        <v>0.6614244486756643</v>
      </c>
      <c r="X97" s="229">
        <v>0.73795216867383773</v>
      </c>
      <c r="Y97" s="229">
        <v>1.296727676440772</v>
      </c>
      <c r="DA97" s="73" t="s">
        <v>1345</v>
      </c>
    </row>
    <row r="98" spans="1:105" ht="12" customHeight="1" x14ac:dyDescent="0.25">
      <c r="A98" s="64" t="s">
        <v>31</v>
      </c>
      <c r="B98" s="229">
        <v>11.460098027909771</v>
      </c>
      <c r="C98" s="229">
        <v>14.41778810029372</v>
      </c>
      <c r="D98" s="229">
        <v>7.5574173052373856</v>
      </c>
      <c r="E98" s="229">
        <v>3.997284356338449</v>
      </c>
      <c r="F98" s="229">
        <v>2.6432560144548849</v>
      </c>
      <c r="G98" s="229">
        <v>3.1888823944418059</v>
      </c>
      <c r="H98" s="229">
        <v>2.3841851490539909</v>
      </c>
      <c r="I98" s="229">
        <v>1.406023321037595</v>
      </c>
      <c r="J98" s="229">
        <v>1.96164021842437</v>
      </c>
      <c r="K98" s="229">
        <v>1.529309522294739</v>
      </c>
      <c r="L98" s="229">
        <v>1.719240771364245</v>
      </c>
      <c r="M98" s="229">
        <v>1.087196730607787</v>
      </c>
      <c r="N98" s="229">
        <v>0.73981060181351366</v>
      </c>
      <c r="O98" s="229">
        <v>0.6960485507680938</v>
      </c>
      <c r="P98" s="229">
        <v>0.84144498063799045</v>
      </c>
      <c r="Q98" s="229">
        <v>0.61097934396519649</v>
      </c>
      <c r="R98" s="229">
        <v>0.58427716536684382</v>
      </c>
      <c r="S98" s="229">
        <v>0.45333704208517001</v>
      </c>
      <c r="T98" s="229">
        <v>0.44129268139682271</v>
      </c>
      <c r="U98" s="229">
        <v>0.44097311553396878</v>
      </c>
      <c r="V98" s="229">
        <v>0.5733688287704588</v>
      </c>
      <c r="W98" s="229">
        <v>1.1549908745247921</v>
      </c>
      <c r="X98" s="229">
        <v>0.96442876970870661</v>
      </c>
      <c r="Y98" s="229">
        <v>0.8275881614026972</v>
      </c>
      <c r="DA98" s="73" t="s">
        <v>1346</v>
      </c>
    </row>
    <row r="99" spans="1:105" ht="12" customHeight="1" x14ac:dyDescent="0.25">
      <c r="A99" s="64" t="s">
        <v>159</v>
      </c>
      <c r="B99" s="229">
        <v>0</v>
      </c>
      <c r="C99" s="229">
        <v>0</v>
      </c>
      <c r="D99" s="229">
        <v>0</v>
      </c>
      <c r="E99" s="229">
        <v>0</v>
      </c>
      <c r="F99" s="229">
        <v>0</v>
      </c>
      <c r="G99" s="229">
        <v>0</v>
      </c>
      <c r="H99" s="229">
        <v>0</v>
      </c>
      <c r="I99" s="229">
        <v>0</v>
      </c>
      <c r="J99" s="229">
        <v>0</v>
      </c>
      <c r="K99" s="229">
        <v>0</v>
      </c>
      <c r="L99" s="229">
        <v>0</v>
      </c>
      <c r="M99" s="229">
        <v>0.36608553268281729</v>
      </c>
      <c r="N99" s="229">
        <v>0.35556444098903989</v>
      </c>
      <c r="O99" s="229">
        <v>0.35923407444746958</v>
      </c>
      <c r="P99" s="229">
        <v>0.3918588961718904</v>
      </c>
      <c r="Q99" s="229">
        <v>0.31879487419211783</v>
      </c>
      <c r="R99" s="229">
        <v>0.34262034175936101</v>
      </c>
      <c r="S99" s="229">
        <v>0.2217814108449547</v>
      </c>
      <c r="T99" s="229">
        <v>0.22891504834832049</v>
      </c>
      <c r="U99" s="229">
        <v>0.232831018825091</v>
      </c>
      <c r="V99" s="229">
        <v>0.38091926624400058</v>
      </c>
      <c r="W99" s="229">
        <v>0.20590215116953839</v>
      </c>
      <c r="X99" s="229">
        <v>0.20677470929381439</v>
      </c>
      <c r="Y99" s="229">
        <v>0.173855119496928</v>
      </c>
      <c r="DA99" s="73" t="s">
        <v>1347</v>
      </c>
    </row>
    <row r="100" spans="1:105" ht="12" customHeight="1" x14ac:dyDescent="0.25">
      <c r="A100" s="64" t="s">
        <v>32</v>
      </c>
      <c r="B100" s="229">
        <v>10.042460834159661</v>
      </c>
      <c r="C100" s="229">
        <v>10.47042778056425</v>
      </c>
      <c r="D100" s="229">
        <v>7.6313131612816996</v>
      </c>
      <c r="E100" s="229">
        <v>7.4974593028269787</v>
      </c>
      <c r="F100" s="229">
        <v>8.2272356138733169</v>
      </c>
      <c r="G100" s="229">
        <v>6.9162658058702373</v>
      </c>
      <c r="H100" s="229">
        <v>5.902286013791314</v>
      </c>
      <c r="I100" s="229">
        <v>6.2249637811031802</v>
      </c>
      <c r="J100" s="229">
        <v>4.2307797542771342</v>
      </c>
      <c r="K100" s="229">
        <v>4.9361144754275346</v>
      </c>
      <c r="L100" s="229">
        <v>5.5015177623776266</v>
      </c>
      <c r="M100" s="229">
        <v>7.6008729726895874</v>
      </c>
      <c r="N100" s="229">
        <v>5.2359547369870976</v>
      </c>
      <c r="O100" s="229">
        <v>6.6306755829449582</v>
      </c>
      <c r="P100" s="229">
        <v>5.5798285282071172</v>
      </c>
      <c r="Q100" s="229">
        <v>4.2001815514521859</v>
      </c>
      <c r="R100" s="229">
        <v>2.1584166439325871</v>
      </c>
      <c r="S100" s="229">
        <v>0.21791774427112101</v>
      </c>
      <c r="T100" s="229">
        <v>0.2925799503953499</v>
      </c>
      <c r="U100" s="229">
        <v>0.23192459104395011</v>
      </c>
      <c r="V100" s="229">
        <v>0.55392695564821215</v>
      </c>
      <c r="W100" s="229">
        <v>0.166587622253487</v>
      </c>
      <c r="X100" s="229">
        <v>0.29741573357156559</v>
      </c>
      <c r="Y100" s="229">
        <v>0.11631061296086009</v>
      </c>
      <c r="DA100" s="73" t="s">
        <v>1348</v>
      </c>
    </row>
    <row r="101" spans="1:105" ht="12" customHeight="1" x14ac:dyDescent="0.25">
      <c r="A101" s="64" t="s">
        <v>33</v>
      </c>
      <c r="B101" s="229">
        <v>0.14914075755297651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0</v>
      </c>
      <c r="K101" s="229">
        <v>0</v>
      </c>
      <c r="L101" s="229">
        <v>0</v>
      </c>
      <c r="M101" s="229">
        <v>7.8763759106450365E-2</v>
      </c>
      <c r="N101" s="229">
        <v>7.4071270159620048E-2</v>
      </c>
      <c r="O101" s="229">
        <v>7.6654579849102233E-2</v>
      </c>
      <c r="P101" s="229">
        <v>8.4615846277868806E-2</v>
      </c>
      <c r="Q101" s="229">
        <v>8.5689193911492545E-2</v>
      </c>
      <c r="R101" s="229">
        <v>0</v>
      </c>
      <c r="S101" s="229">
        <v>0.24627769520185019</v>
      </c>
      <c r="T101" s="229">
        <v>0.1841638609269759</v>
      </c>
      <c r="U101" s="229">
        <v>0.2404734366960625</v>
      </c>
      <c r="V101" s="229">
        <v>0.12190825356914491</v>
      </c>
      <c r="W101" s="229">
        <v>0</v>
      </c>
      <c r="X101" s="229">
        <v>0</v>
      </c>
      <c r="Y101" s="229">
        <v>0</v>
      </c>
      <c r="DA101" s="73" t="s">
        <v>1349</v>
      </c>
    </row>
    <row r="102" spans="1:105" ht="12" customHeight="1" x14ac:dyDescent="0.25">
      <c r="A102" s="64" t="s">
        <v>35</v>
      </c>
      <c r="B102" s="229">
        <v>50.365265665308137</v>
      </c>
      <c r="C102" s="229">
        <v>49.829693967368009</v>
      </c>
      <c r="D102" s="229">
        <v>42.129802918117683</v>
      </c>
      <c r="E102" s="229">
        <v>49.835368758588793</v>
      </c>
      <c r="F102" s="229">
        <v>36.132154660839937</v>
      </c>
      <c r="G102" s="229">
        <v>32.044853703474281</v>
      </c>
      <c r="H102" s="229">
        <v>18.592601895353521</v>
      </c>
      <c r="I102" s="229">
        <v>22.741759898311852</v>
      </c>
      <c r="J102" s="229">
        <v>29.26470695821525</v>
      </c>
      <c r="K102" s="229">
        <v>18.917700362880069</v>
      </c>
      <c r="L102" s="229">
        <v>12.052771765321269</v>
      </c>
      <c r="M102" s="229">
        <v>58.139750989113317</v>
      </c>
      <c r="N102" s="229">
        <v>62.085233357566757</v>
      </c>
      <c r="O102" s="229">
        <v>56.250350117379817</v>
      </c>
      <c r="P102" s="229">
        <v>55.143870710566979</v>
      </c>
      <c r="Q102" s="229">
        <v>46.097971287913822</v>
      </c>
      <c r="R102" s="229">
        <v>45.918017845821893</v>
      </c>
      <c r="S102" s="229">
        <v>29.581321221255681</v>
      </c>
      <c r="T102" s="229">
        <v>30.415190512579489</v>
      </c>
      <c r="U102" s="229">
        <v>30.169482298111081</v>
      </c>
      <c r="V102" s="229">
        <v>42.55298351965034</v>
      </c>
      <c r="W102" s="229">
        <v>24.32336157185172</v>
      </c>
      <c r="X102" s="229">
        <v>20.431792568708421</v>
      </c>
      <c r="Y102" s="229">
        <v>21.553684547673559</v>
      </c>
      <c r="DA102" s="73" t="s">
        <v>1350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1351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1.032400080794363</v>
      </c>
      <c r="N104" s="229">
        <v>1.155572609794735</v>
      </c>
      <c r="O104" s="229">
        <v>0.6596234408363838</v>
      </c>
      <c r="P104" s="229">
        <v>0.5596204200639342</v>
      </c>
      <c r="Q104" s="229">
        <v>0.37302930932750922</v>
      </c>
      <c r="R104" s="229">
        <v>0.46478304655859798</v>
      </c>
      <c r="S104" s="229">
        <v>0.62947341275603064</v>
      </c>
      <c r="T104" s="229">
        <v>0.69572894412950836</v>
      </c>
      <c r="U104" s="229">
        <v>0.78908122498476363</v>
      </c>
      <c r="V104" s="229">
        <v>1.0105794350908399</v>
      </c>
      <c r="W104" s="229">
        <v>0.60879976713957595</v>
      </c>
      <c r="X104" s="229">
        <v>0.67403209028711419</v>
      </c>
      <c r="Y104" s="229">
        <v>0.73131121241015051</v>
      </c>
      <c r="DA104" s="73" t="s">
        <v>1352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1353</v>
      </c>
    </row>
    <row r="106" spans="1:105" ht="12" customHeight="1" x14ac:dyDescent="0.25">
      <c r="A106" s="60" t="s">
        <v>1036</v>
      </c>
      <c r="B106" s="262">
        <v>0</v>
      </c>
      <c r="C106" s="262">
        <v>0</v>
      </c>
      <c r="D106" s="262">
        <v>0</v>
      </c>
      <c r="E106" s="262">
        <v>0</v>
      </c>
      <c r="F106" s="262">
        <v>0</v>
      </c>
      <c r="G106" s="262">
        <v>0</v>
      </c>
      <c r="H106" s="262">
        <v>0</v>
      </c>
      <c r="I106" s="262">
        <v>0</v>
      </c>
      <c r="J106" s="262">
        <v>0</v>
      </c>
      <c r="K106" s="262">
        <v>0</v>
      </c>
      <c r="L106" s="262">
        <v>0</v>
      </c>
      <c r="M106" s="262">
        <v>0</v>
      </c>
      <c r="N106" s="262">
        <v>0</v>
      </c>
      <c r="O106" s="262">
        <v>0</v>
      </c>
      <c r="P106" s="262">
        <v>0</v>
      </c>
      <c r="Q106" s="262">
        <v>0</v>
      </c>
      <c r="R106" s="262">
        <v>0</v>
      </c>
      <c r="S106" s="262">
        <v>0</v>
      </c>
      <c r="T106" s="262">
        <v>0</v>
      </c>
      <c r="U106" s="262">
        <v>0</v>
      </c>
      <c r="V106" s="262">
        <v>0</v>
      </c>
      <c r="W106" s="262">
        <v>0</v>
      </c>
      <c r="X106" s="262">
        <v>0</v>
      </c>
      <c r="Y106" s="262">
        <v>0</v>
      </c>
      <c r="DA106" s="72" t="s">
        <v>1354</v>
      </c>
    </row>
    <row r="107" spans="1:105" ht="12" customHeight="1" x14ac:dyDescent="0.25">
      <c r="A107" s="132" t="s">
        <v>1038</v>
      </c>
      <c r="B107" s="316">
        <v>0</v>
      </c>
      <c r="C107" s="316">
        <v>0</v>
      </c>
      <c r="D107" s="316">
        <v>0</v>
      </c>
      <c r="E107" s="316">
        <v>0</v>
      </c>
      <c r="F107" s="316">
        <v>0</v>
      </c>
      <c r="G107" s="316">
        <v>0</v>
      </c>
      <c r="H107" s="316">
        <v>0</v>
      </c>
      <c r="I107" s="316">
        <v>0</v>
      </c>
      <c r="J107" s="316">
        <v>0</v>
      </c>
      <c r="K107" s="316">
        <v>0</v>
      </c>
      <c r="L107" s="316">
        <v>0</v>
      </c>
      <c r="M107" s="316">
        <v>0</v>
      </c>
      <c r="N107" s="316">
        <v>0</v>
      </c>
      <c r="O107" s="316">
        <v>0</v>
      </c>
      <c r="P107" s="316">
        <v>0</v>
      </c>
      <c r="Q107" s="316">
        <v>0</v>
      </c>
      <c r="R107" s="316">
        <v>0</v>
      </c>
      <c r="S107" s="316">
        <v>0</v>
      </c>
      <c r="T107" s="316">
        <v>0</v>
      </c>
      <c r="U107" s="316">
        <v>0</v>
      </c>
      <c r="V107" s="316">
        <v>0</v>
      </c>
      <c r="W107" s="316">
        <v>0</v>
      </c>
      <c r="X107" s="316">
        <v>0</v>
      </c>
      <c r="Y107" s="316">
        <v>0</v>
      </c>
      <c r="DA107" s="139" t="s">
        <v>1355</v>
      </c>
    </row>
    <row r="108" spans="1:105" ht="12" customHeight="1" x14ac:dyDescent="0.25">
      <c r="A108" s="100" t="s">
        <v>105</v>
      </c>
      <c r="B108" s="279">
        <v>0</v>
      </c>
      <c r="C108" s="279">
        <v>0</v>
      </c>
      <c r="D108" s="279">
        <v>0</v>
      </c>
      <c r="E108" s="279">
        <v>0</v>
      </c>
      <c r="F108" s="279">
        <v>0</v>
      </c>
      <c r="G108" s="279">
        <v>0</v>
      </c>
      <c r="H108" s="279">
        <v>0</v>
      </c>
      <c r="I108" s="279">
        <v>0</v>
      </c>
      <c r="J108" s="279">
        <v>0</v>
      </c>
      <c r="K108" s="279">
        <v>0</v>
      </c>
      <c r="L108" s="279">
        <v>0</v>
      </c>
      <c r="M108" s="279">
        <v>0</v>
      </c>
      <c r="N108" s="279">
        <v>0</v>
      </c>
      <c r="O108" s="279">
        <v>0</v>
      </c>
      <c r="P108" s="279">
        <v>0</v>
      </c>
      <c r="Q108" s="279">
        <v>0</v>
      </c>
      <c r="R108" s="279">
        <v>0</v>
      </c>
      <c r="S108" s="279">
        <v>0</v>
      </c>
      <c r="T108" s="279">
        <v>0</v>
      </c>
      <c r="U108" s="279">
        <v>0</v>
      </c>
      <c r="V108" s="279">
        <v>0</v>
      </c>
      <c r="W108" s="279">
        <v>0</v>
      </c>
      <c r="X108" s="279">
        <v>0</v>
      </c>
      <c r="Y108" s="279">
        <v>0</v>
      </c>
      <c r="DA108" s="105" t="s">
        <v>1356</v>
      </c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533.80536070472181</v>
      </c>
      <c r="C110" s="223">
        <v>654.74463506856125</v>
      </c>
      <c r="D110" s="223">
        <v>663.81910508967928</v>
      </c>
      <c r="E110" s="223">
        <v>735.42103127371365</v>
      </c>
      <c r="F110" s="223">
        <v>644.32694200107403</v>
      </c>
      <c r="G110" s="223">
        <v>610.59180544958292</v>
      </c>
      <c r="H110" s="223">
        <v>584.53310126284509</v>
      </c>
      <c r="I110" s="223">
        <v>573.01477651490245</v>
      </c>
      <c r="J110" s="223">
        <v>474.01862839801942</v>
      </c>
      <c r="K110" s="223">
        <v>388.89608781049822</v>
      </c>
      <c r="L110" s="223">
        <v>338.93061551007349</v>
      </c>
      <c r="M110" s="223">
        <v>660.3927322797</v>
      </c>
      <c r="N110" s="223">
        <v>639.24985250496263</v>
      </c>
      <c r="O110" s="223">
        <v>672.28539530928276</v>
      </c>
      <c r="P110" s="223">
        <v>612.04393032943892</v>
      </c>
      <c r="Q110" s="223">
        <v>621.55025155772819</v>
      </c>
      <c r="R110" s="223">
        <v>532.02862032996507</v>
      </c>
      <c r="S110" s="223">
        <v>498.88481657870852</v>
      </c>
      <c r="T110" s="223">
        <v>433.52578407602419</v>
      </c>
      <c r="U110" s="223">
        <v>482.77105769914442</v>
      </c>
      <c r="V110" s="223">
        <v>463.73110339353252</v>
      </c>
      <c r="W110" s="223">
        <v>541.90326471160427</v>
      </c>
      <c r="X110" s="223">
        <v>482.72529556032322</v>
      </c>
      <c r="Y110" s="223">
        <v>491.88189955831888</v>
      </c>
      <c r="DA110" s="89" t="s">
        <v>1357</v>
      </c>
    </row>
    <row r="111" spans="1:105" ht="12" customHeight="1" x14ac:dyDescent="0.25">
      <c r="A111" s="55" t="s">
        <v>91</v>
      </c>
      <c r="B111" s="259">
        <v>0</v>
      </c>
      <c r="C111" s="259">
        <v>0</v>
      </c>
      <c r="D111" s="259">
        <v>0</v>
      </c>
      <c r="E111" s="259">
        <v>0</v>
      </c>
      <c r="F111" s="259">
        <v>0</v>
      </c>
      <c r="G111" s="259">
        <v>0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0</v>
      </c>
      <c r="P111" s="259">
        <v>0</v>
      </c>
      <c r="Q111" s="259">
        <v>0</v>
      </c>
      <c r="R111" s="259">
        <v>0</v>
      </c>
      <c r="S111" s="259">
        <v>0</v>
      </c>
      <c r="T111" s="259">
        <v>0</v>
      </c>
      <c r="U111" s="259">
        <v>0</v>
      </c>
      <c r="V111" s="259">
        <v>0</v>
      </c>
      <c r="W111" s="259">
        <v>0</v>
      </c>
      <c r="X111" s="259">
        <v>0</v>
      </c>
      <c r="Y111" s="259">
        <v>0</v>
      </c>
      <c r="DA111" s="67" t="s">
        <v>1358</v>
      </c>
    </row>
    <row r="112" spans="1:105" ht="12" customHeight="1" x14ac:dyDescent="0.25">
      <c r="A112" s="173" t="s">
        <v>92</v>
      </c>
      <c r="B112" s="224">
        <v>0</v>
      </c>
      <c r="C112" s="224">
        <v>0</v>
      </c>
      <c r="D112" s="224">
        <v>0</v>
      </c>
      <c r="E112" s="224">
        <v>0</v>
      </c>
      <c r="F112" s="224">
        <v>0</v>
      </c>
      <c r="G112" s="224">
        <v>0</v>
      </c>
      <c r="H112" s="224">
        <v>0</v>
      </c>
      <c r="I112" s="224">
        <v>0</v>
      </c>
      <c r="J112" s="224">
        <v>0</v>
      </c>
      <c r="K112" s="224">
        <v>0</v>
      </c>
      <c r="L112" s="224">
        <v>0</v>
      </c>
      <c r="M112" s="224">
        <v>0</v>
      </c>
      <c r="N112" s="224">
        <v>0</v>
      </c>
      <c r="O112" s="224">
        <v>0</v>
      </c>
      <c r="P112" s="224">
        <v>0</v>
      </c>
      <c r="Q112" s="224">
        <v>0</v>
      </c>
      <c r="R112" s="224">
        <v>0</v>
      </c>
      <c r="S112" s="224">
        <v>0</v>
      </c>
      <c r="T112" s="224">
        <v>0</v>
      </c>
      <c r="U112" s="224">
        <v>0</v>
      </c>
      <c r="V112" s="224">
        <v>0</v>
      </c>
      <c r="W112" s="224">
        <v>0</v>
      </c>
      <c r="X112" s="224">
        <v>0</v>
      </c>
      <c r="Y112" s="224">
        <v>0</v>
      </c>
      <c r="DA112" s="177" t="s">
        <v>1359</v>
      </c>
    </row>
    <row r="113" spans="1:105" ht="12" customHeight="1" x14ac:dyDescent="0.25">
      <c r="A113" s="173" t="s">
        <v>93</v>
      </c>
      <c r="B113" s="224">
        <v>0</v>
      </c>
      <c r="C113" s="224">
        <v>0</v>
      </c>
      <c r="D113" s="224">
        <v>0</v>
      </c>
      <c r="E113" s="224">
        <v>0</v>
      </c>
      <c r="F113" s="224">
        <v>0</v>
      </c>
      <c r="G113" s="224">
        <v>0</v>
      </c>
      <c r="H113" s="224">
        <v>0</v>
      </c>
      <c r="I113" s="224">
        <v>0</v>
      </c>
      <c r="J113" s="224">
        <v>0</v>
      </c>
      <c r="K113" s="224">
        <v>0</v>
      </c>
      <c r="L113" s="224">
        <v>0</v>
      </c>
      <c r="M113" s="224">
        <v>0</v>
      </c>
      <c r="N113" s="224">
        <v>0</v>
      </c>
      <c r="O113" s="224">
        <v>0</v>
      </c>
      <c r="P113" s="224">
        <v>0</v>
      </c>
      <c r="Q113" s="224">
        <v>0</v>
      </c>
      <c r="R113" s="224">
        <v>0</v>
      </c>
      <c r="S113" s="224">
        <v>0</v>
      </c>
      <c r="T113" s="224">
        <v>0</v>
      </c>
      <c r="U113" s="224">
        <v>0</v>
      </c>
      <c r="V113" s="224">
        <v>0</v>
      </c>
      <c r="W113" s="224">
        <v>0</v>
      </c>
      <c r="X113" s="224">
        <v>0</v>
      </c>
      <c r="Y113" s="224">
        <v>0</v>
      </c>
      <c r="DA113" s="177" t="s">
        <v>1360</v>
      </c>
    </row>
    <row r="114" spans="1:105" ht="12" customHeight="1" x14ac:dyDescent="0.25">
      <c r="A114" s="173" t="s">
        <v>94</v>
      </c>
      <c r="B114" s="224">
        <v>0</v>
      </c>
      <c r="C114" s="224">
        <v>0</v>
      </c>
      <c r="D114" s="224">
        <v>0</v>
      </c>
      <c r="E114" s="224">
        <v>0</v>
      </c>
      <c r="F114" s="224">
        <v>0</v>
      </c>
      <c r="G114" s="224">
        <v>0</v>
      </c>
      <c r="H114" s="224">
        <v>0</v>
      </c>
      <c r="I114" s="224">
        <v>0</v>
      </c>
      <c r="J114" s="224">
        <v>0</v>
      </c>
      <c r="K114" s="224">
        <v>0</v>
      </c>
      <c r="L114" s="224">
        <v>0</v>
      </c>
      <c r="M114" s="224">
        <v>0</v>
      </c>
      <c r="N114" s="224">
        <v>0</v>
      </c>
      <c r="O114" s="224">
        <v>0</v>
      </c>
      <c r="P114" s="224">
        <v>0</v>
      </c>
      <c r="Q114" s="224">
        <v>0</v>
      </c>
      <c r="R114" s="224">
        <v>0</v>
      </c>
      <c r="S114" s="224">
        <v>0</v>
      </c>
      <c r="T114" s="224">
        <v>0</v>
      </c>
      <c r="U114" s="224">
        <v>0</v>
      </c>
      <c r="V114" s="224">
        <v>0</v>
      </c>
      <c r="W114" s="224">
        <v>0</v>
      </c>
      <c r="X114" s="224">
        <v>0</v>
      </c>
      <c r="Y114" s="224">
        <v>0</v>
      </c>
      <c r="DA114" s="177" t="s">
        <v>1361</v>
      </c>
    </row>
    <row r="115" spans="1:105" ht="12" customHeight="1" x14ac:dyDescent="0.25">
      <c r="A115" s="56" t="s">
        <v>95</v>
      </c>
      <c r="B115" s="260">
        <v>24.82104702634464</v>
      </c>
      <c r="C115" s="260">
        <v>33.194710124953573</v>
      </c>
      <c r="D115" s="260">
        <v>30.96673671135186</v>
      </c>
      <c r="E115" s="260">
        <v>39.118937034790079</v>
      </c>
      <c r="F115" s="260">
        <v>28.913487787644019</v>
      </c>
      <c r="G115" s="260">
        <v>24.950979797335151</v>
      </c>
      <c r="H115" s="260">
        <v>17.534290145663292</v>
      </c>
      <c r="I115" s="260">
        <v>19.388130823720221</v>
      </c>
      <c r="J115" s="260">
        <v>14.317176238459281</v>
      </c>
      <c r="K115" s="260">
        <v>9.5773352995814669</v>
      </c>
      <c r="L115" s="260">
        <v>4.9821670488717329</v>
      </c>
      <c r="M115" s="260">
        <v>45.098746860292643</v>
      </c>
      <c r="N115" s="260">
        <v>44.074213332590674</v>
      </c>
      <c r="O115" s="260">
        <v>45.283429348696373</v>
      </c>
      <c r="P115" s="260">
        <v>39.976657806380757</v>
      </c>
      <c r="Q115" s="260">
        <v>41.099825805039387</v>
      </c>
      <c r="R115" s="260">
        <v>36.871139884646823</v>
      </c>
      <c r="S115" s="260">
        <v>33.439689890783932</v>
      </c>
      <c r="T115" s="260">
        <v>29.497203452561081</v>
      </c>
      <c r="U115" s="260">
        <v>33.34267395774571</v>
      </c>
      <c r="V115" s="260">
        <v>32.356642685273748</v>
      </c>
      <c r="W115" s="260">
        <v>36.979930779403453</v>
      </c>
      <c r="X115" s="260">
        <v>34.022035048325407</v>
      </c>
      <c r="Y115" s="260">
        <v>33.5989115023784</v>
      </c>
      <c r="DA115" s="68" t="s">
        <v>1362</v>
      </c>
    </row>
    <row r="116" spans="1:105" ht="12" customHeight="1" x14ac:dyDescent="0.25">
      <c r="A116" s="37" t="s">
        <v>159</v>
      </c>
      <c r="B116" s="226">
        <v>0</v>
      </c>
      <c r="C116" s="226">
        <v>0</v>
      </c>
      <c r="D116" s="226">
        <v>0</v>
      </c>
      <c r="E116" s="226">
        <v>0</v>
      </c>
      <c r="F116" s="226">
        <v>0</v>
      </c>
      <c r="G116" s="226">
        <v>0</v>
      </c>
      <c r="H116" s="226">
        <v>0</v>
      </c>
      <c r="I116" s="226">
        <v>0</v>
      </c>
      <c r="J116" s="226">
        <v>0</v>
      </c>
      <c r="K116" s="226">
        <v>0</v>
      </c>
      <c r="L116" s="226">
        <v>0</v>
      </c>
      <c r="M116" s="226">
        <v>0.28219404676877008</v>
      </c>
      <c r="N116" s="226">
        <v>0.25097730295170489</v>
      </c>
      <c r="O116" s="226">
        <v>0.28736036595433662</v>
      </c>
      <c r="P116" s="226">
        <v>0.28207442508775271</v>
      </c>
      <c r="Q116" s="226">
        <v>0.28227760958349862</v>
      </c>
      <c r="R116" s="226">
        <v>0.27307886452215441</v>
      </c>
      <c r="S116" s="226">
        <v>0.24884327292178629</v>
      </c>
      <c r="T116" s="226">
        <v>0.22034755561907249</v>
      </c>
      <c r="U116" s="226">
        <v>0.2553492777672981</v>
      </c>
      <c r="V116" s="226">
        <v>0.2870754296728687</v>
      </c>
      <c r="W116" s="226">
        <v>0.31041483281186533</v>
      </c>
      <c r="X116" s="226">
        <v>0.3408616650536419</v>
      </c>
      <c r="Y116" s="226">
        <v>0.26884510918826021</v>
      </c>
      <c r="DA116" s="69" t="s">
        <v>1363</v>
      </c>
    </row>
    <row r="117" spans="1:105" ht="12" customHeight="1" x14ac:dyDescent="0.25">
      <c r="A117" s="37" t="s">
        <v>35</v>
      </c>
      <c r="B117" s="226">
        <v>24.82104702634464</v>
      </c>
      <c r="C117" s="226">
        <v>33.194710124953573</v>
      </c>
      <c r="D117" s="226">
        <v>30.96673671135186</v>
      </c>
      <c r="E117" s="226">
        <v>39.118937034790079</v>
      </c>
      <c r="F117" s="226">
        <v>28.913487787644019</v>
      </c>
      <c r="G117" s="226">
        <v>24.950979797335151</v>
      </c>
      <c r="H117" s="226">
        <v>17.534290145663292</v>
      </c>
      <c r="I117" s="226">
        <v>19.388130823720221</v>
      </c>
      <c r="J117" s="226">
        <v>14.317176238459281</v>
      </c>
      <c r="K117" s="226">
        <v>9.5773352995814669</v>
      </c>
      <c r="L117" s="226">
        <v>4.9821670488717329</v>
      </c>
      <c r="M117" s="226">
        <v>44.816552813523863</v>
      </c>
      <c r="N117" s="226">
        <v>43.823236029638963</v>
      </c>
      <c r="O117" s="226">
        <v>44.996068982742031</v>
      </c>
      <c r="P117" s="226">
        <v>39.694583381293008</v>
      </c>
      <c r="Q117" s="226">
        <v>40.817548195455899</v>
      </c>
      <c r="R117" s="226">
        <v>36.598061020124661</v>
      </c>
      <c r="S117" s="226">
        <v>33.190846617862142</v>
      </c>
      <c r="T117" s="226">
        <v>29.27685589694201</v>
      </c>
      <c r="U117" s="226">
        <v>33.087324679978408</v>
      </c>
      <c r="V117" s="226">
        <v>32.069567255600887</v>
      </c>
      <c r="W117" s="226">
        <v>36.669515946591588</v>
      </c>
      <c r="X117" s="226">
        <v>33.681173383271762</v>
      </c>
      <c r="Y117" s="226">
        <v>33.330066393190137</v>
      </c>
      <c r="DA117" s="69" t="s">
        <v>1364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1365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1366</v>
      </c>
    </row>
    <row r="120" spans="1:105" ht="12" customHeight="1" x14ac:dyDescent="0.25">
      <c r="A120" s="37" t="s">
        <v>40</v>
      </c>
      <c r="B120" s="226">
        <v>0</v>
      </c>
      <c r="C120" s="226">
        <v>0</v>
      </c>
      <c r="D120" s="226">
        <v>0</v>
      </c>
      <c r="E120" s="226">
        <v>0</v>
      </c>
      <c r="F120" s="226">
        <v>0</v>
      </c>
      <c r="G120" s="226">
        <v>0</v>
      </c>
      <c r="H120" s="226">
        <v>0</v>
      </c>
      <c r="I120" s="226">
        <v>0</v>
      </c>
      <c r="J120" s="226">
        <v>0</v>
      </c>
      <c r="K120" s="226">
        <v>0</v>
      </c>
      <c r="L120" s="226">
        <v>0</v>
      </c>
      <c r="M120" s="226">
        <v>0</v>
      </c>
      <c r="N120" s="226">
        <v>0</v>
      </c>
      <c r="O120" s="226">
        <v>0</v>
      </c>
      <c r="P120" s="226">
        <v>0</v>
      </c>
      <c r="Q120" s="226">
        <v>0</v>
      </c>
      <c r="R120" s="226">
        <v>0</v>
      </c>
      <c r="S120" s="226">
        <v>0</v>
      </c>
      <c r="T120" s="226">
        <v>0</v>
      </c>
      <c r="U120" s="226">
        <v>0</v>
      </c>
      <c r="V120" s="226">
        <v>0</v>
      </c>
      <c r="W120" s="226">
        <v>0</v>
      </c>
      <c r="X120" s="226">
        <v>0</v>
      </c>
      <c r="Y120" s="226">
        <v>0</v>
      </c>
      <c r="DA120" s="69" t="s">
        <v>1367</v>
      </c>
    </row>
    <row r="121" spans="1:105" ht="12" customHeight="1" x14ac:dyDescent="0.25">
      <c r="A121" s="57" t="s">
        <v>1051</v>
      </c>
      <c r="B121" s="261">
        <f t="shared" ref="B121:Y121" si="5">B122+B133</f>
        <v>273.62765763713912</v>
      </c>
      <c r="C121" s="261">
        <f t="shared" si="5"/>
        <v>329.41809449529683</v>
      </c>
      <c r="D121" s="261">
        <f t="shared" si="5"/>
        <v>338.21100709183509</v>
      </c>
      <c r="E121" s="261">
        <f t="shared" si="5"/>
        <v>363.5394445279988</v>
      </c>
      <c r="F121" s="261">
        <f t="shared" si="5"/>
        <v>329.9219058709399</v>
      </c>
      <c r="G121" s="261">
        <f t="shared" si="5"/>
        <v>317.66202051421487</v>
      </c>
      <c r="H121" s="261">
        <f t="shared" si="5"/>
        <v>319.95372068597982</v>
      </c>
      <c r="I121" s="261">
        <f t="shared" si="5"/>
        <v>305.49813610897093</v>
      </c>
      <c r="J121" s="261">
        <f t="shared" si="5"/>
        <v>258.40012595780553</v>
      </c>
      <c r="K121" s="261">
        <f t="shared" si="5"/>
        <v>220.41191444991651</v>
      </c>
      <c r="L121" s="261">
        <f t="shared" si="5"/>
        <v>203.32166882583809</v>
      </c>
      <c r="M121" s="261">
        <f t="shared" si="5"/>
        <v>290.00568422802519</v>
      </c>
      <c r="N121" s="261">
        <f t="shared" si="5"/>
        <v>279.10921157661897</v>
      </c>
      <c r="O121" s="261">
        <f t="shared" si="5"/>
        <v>291.98942354774209</v>
      </c>
      <c r="P121" s="261">
        <f t="shared" si="5"/>
        <v>268.90358945547479</v>
      </c>
      <c r="Q121" s="261">
        <f t="shared" si="5"/>
        <v>266.67979971586942</v>
      </c>
      <c r="R121" s="261">
        <f t="shared" si="5"/>
        <v>219.92341310229429</v>
      </c>
      <c r="S121" s="261">
        <f t="shared" si="5"/>
        <v>205.7284518299044</v>
      </c>
      <c r="T121" s="261">
        <f t="shared" si="5"/>
        <v>180.74897950349089</v>
      </c>
      <c r="U121" s="261">
        <f t="shared" si="5"/>
        <v>197.88583379171189</v>
      </c>
      <c r="V121" s="261">
        <f t="shared" si="5"/>
        <v>189.83894691077941</v>
      </c>
      <c r="W121" s="261">
        <f t="shared" si="5"/>
        <v>217.84453157316631</v>
      </c>
      <c r="X121" s="261">
        <f t="shared" si="5"/>
        <v>181.4266230699881</v>
      </c>
      <c r="Y121" s="261">
        <f t="shared" si="5"/>
        <v>196.28258777447721</v>
      </c>
      <c r="DA121" s="70"/>
    </row>
    <row r="122" spans="1:105" ht="12" customHeight="1" x14ac:dyDescent="0.25">
      <c r="A122" s="60" t="s">
        <v>1052</v>
      </c>
      <c r="B122" s="262">
        <v>273.62765763713912</v>
      </c>
      <c r="C122" s="262">
        <v>329.41809449529683</v>
      </c>
      <c r="D122" s="262">
        <v>338.21100709183509</v>
      </c>
      <c r="E122" s="262">
        <v>363.5394445279988</v>
      </c>
      <c r="F122" s="262">
        <v>329.9219058709399</v>
      </c>
      <c r="G122" s="262">
        <v>317.66202051421487</v>
      </c>
      <c r="H122" s="262">
        <v>319.95372068597982</v>
      </c>
      <c r="I122" s="262">
        <v>305.49813610897093</v>
      </c>
      <c r="J122" s="262">
        <v>258.40012595780553</v>
      </c>
      <c r="K122" s="262">
        <v>220.41191444991651</v>
      </c>
      <c r="L122" s="262">
        <v>203.32166882583809</v>
      </c>
      <c r="M122" s="262">
        <v>290.00568422802519</v>
      </c>
      <c r="N122" s="262">
        <v>279.10921157661897</v>
      </c>
      <c r="O122" s="262">
        <v>291.98942354774209</v>
      </c>
      <c r="P122" s="262">
        <v>268.90358945547479</v>
      </c>
      <c r="Q122" s="262">
        <v>266.67979971586942</v>
      </c>
      <c r="R122" s="262">
        <v>219.92341310229429</v>
      </c>
      <c r="S122" s="262">
        <v>205.7284518299044</v>
      </c>
      <c r="T122" s="262">
        <v>180.74897950349089</v>
      </c>
      <c r="U122" s="262">
        <v>197.88583379171189</v>
      </c>
      <c r="V122" s="262">
        <v>189.83894691077941</v>
      </c>
      <c r="W122" s="262">
        <v>217.84453157316631</v>
      </c>
      <c r="X122" s="262">
        <v>181.4266230699881</v>
      </c>
      <c r="Y122" s="262">
        <v>196.28258777447721</v>
      </c>
      <c r="DA122" s="72" t="s">
        <v>1368</v>
      </c>
    </row>
    <row r="123" spans="1:105" ht="12" customHeight="1" x14ac:dyDescent="0.25">
      <c r="A123" s="64" t="s">
        <v>28</v>
      </c>
      <c r="B123" s="229">
        <v>0</v>
      </c>
      <c r="C123" s="229">
        <v>0</v>
      </c>
      <c r="D123" s="229">
        <v>49.132222738967663</v>
      </c>
      <c r="E123" s="229">
        <v>53.384098653155561</v>
      </c>
      <c r="F123" s="229">
        <v>62.201149775375072</v>
      </c>
      <c r="G123" s="229">
        <v>62.712005874039157</v>
      </c>
      <c r="H123" s="229">
        <v>76.816105575501211</v>
      </c>
      <c r="I123" s="229">
        <v>79.976878905073946</v>
      </c>
      <c r="J123" s="229">
        <v>74.802849785657983</v>
      </c>
      <c r="K123" s="229">
        <v>41.184364483291759</v>
      </c>
      <c r="L123" s="229">
        <v>56.877988729213143</v>
      </c>
      <c r="M123" s="229">
        <v>24.126640349046781</v>
      </c>
      <c r="N123" s="229">
        <v>27.132966136166289</v>
      </c>
      <c r="O123" s="229">
        <v>49.443658657631957</v>
      </c>
      <c r="P123" s="229">
        <v>45.499239191919457</v>
      </c>
      <c r="Q123" s="229">
        <v>43.512884581547041</v>
      </c>
      <c r="R123" s="229">
        <v>34.469554640812099</v>
      </c>
      <c r="S123" s="229">
        <v>38.849407496435191</v>
      </c>
      <c r="T123" s="229">
        <v>30.765026255439121</v>
      </c>
      <c r="U123" s="229">
        <v>29.558825796456759</v>
      </c>
      <c r="V123" s="229">
        <v>20.563549031638601</v>
      </c>
      <c r="W123" s="229">
        <v>32.013124034946799</v>
      </c>
      <c r="X123" s="229">
        <v>28.926694187454121</v>
      </c>
      <c r="Y123" s="229">
        <v>28.408938643804071</v>
      </c>
      <c r="DA123" s="73" t="s">
        <v>1369</v>
      </c>
    </row>
    <row r="124" spans="1:105" ht="12" customHeight="1" x14ac:dyDescent="0.25">
      <c r="A124" s="64" t="s">
        <v>30</v>
      </c>
      <c r="B124" s="229">
        <v>24.875824807177739</v>
      </c>
      <c r="C124" s="229">
        <v>39.951881711385973</v>
      </c>
      <c r="D124" s="229">
        <v>29.690121925519581</v>
      </c>
      <c r="E124" s="229">
        <v>10.29123058095807</v>
      </c>
      <c r="F124" s="229">
        <v>7.3885752817250667</v>
      </c>
      <c r="G124" s="229">
        <v>5.647625827258504</v>
      </c>
      <c r="H124" s="229">
        <v>5.1287562931240789</v>
      </c>
      <c r="I124" s="229">
        <v>5.0283650821767321</v>
      </c>
      <c r="J124" s="229">
        <v>3.8836843211791909</v>
      </c>
      <c r="K124" s="229">
        <v>6.701584738577008</v>
      </c>
      <c r="L124" s="229">
        <v>4.5479542493190968</v>
      </c>
      <c r="M124" s="229">
        <v>3.4908553444766288</v>
      </c>
      <c r="N124" s="229">
        <v>3.2762482654940071</v>
      </c>
      <c r="O124" s="229">
        <v>3.7590758462435692</v>
      </c>
      <c r="P124" s="229">
        <v>11.654981259479159</v>
      </c>
      <c r="Q124" s="229">
        <v>13.33975690746321</v>
      </c>
      <c r="R124" s="229">
        <v>4.0965749036894534</v>
      </c>
      <c r="S124" s="229">
        <v>5.8499811475553232</v>
      </c>
      <c r="T124" s="229">
        <v>5.5906715949636929</v>
      </c>
      <c r="U124" s="229">
        <v>11.84717750584991</v>
      </c>
      <c r="V124" s="229">
        <v>13.310376841562089</v>
      </c>
      <c r="W124" s="229">
        <v>4.5320281401686451</v>
      </c>
      <c r="X124" s="229">
        <v>4.8273739450548856</v>
      </c>
      <c r="Y124" s="229">
        <v>8.8134013550584864</v>
      </c>
      <c r="DA124" s="73" t="s">
        <v>1370</v>
      </c>
    </row>
    <row r="125" spans="1:105" ht="12" customHeight="1" x14ac:dyDescent="0.25">
      <c r="A125" s="64" t="s">
        <v>31</v>
      </c>
      <c r="B125" s="229">
        <v>39.58401159469696</v>
      </c>
      <c r="C125" s="229">
        <v>55.856253562104307</v>
      </c>
      <c r="D125" s="229">
        <v>34.200253398951112</v>
      </c>
      <c r="E125" s="229">
        <v>19.544104679392792</v>
      </c>
      <c r="F125" s="229">
        <v>14.640124695509281</v>
      </c>
      <c r="G125" s="229">
        <v>18.861114179603</v>
      </c>
      <c r="H125" s="229">
        <v>21.111486445494631</v>
      </c>
      <c r="I125" s="229">
        <v>10.20711588719799</v>
      </c>
      <c r="J125" s="229">
        <v>9.9425260895848524</v>
      </c>
      <c r="K125" s="229">
        <v>10.39452818014257</v>
      </c>
      <c r="L125" s="229">
        <v>12.657406991539579</v>
      </c>
      <c r="M125" s="229">
        <v>4.1763749082369639</v>
      </c>
      <c r="N125" s="229">
        <v>2.6417934652965931</v>
      </c>
      <c r="O125" s="229">
        <v>2.5699780732736119</v>
      </c>
      <c r="P125" s="229">
        <v>2.8461967440405709</v>
      </c>
      <c r="Q125" s="229">
        <v>2.480332358361641</v>
      </c>
      <c r="R125" s="229">
        <v>2.1420448194302359</v>
      </c>
      <c r="S125" s="229">
        <v>2.328554592815518</v>
      </c>
      <c r="T125" s="229">
        <v>1.97532250162356</v>
      </c>
      <c r="U125" s="229">
        <v>2.1493194825265838</v>
      </c>
      <c r="V125" s="229">
        <v>1.9787162509613041</v>
      </c>
      <c r="W125" s="229">
        <v>7.9139063508538543</v>
      </c>
      <c r="X125" s="229">
        <v>6.308888993604775</v>
      </c>
      <c r="Y125" s="229">
        <v>5.6248252857199166</v>
      </c>
      <c r="DA125" s="73" t="s">
        <v>1371</v>
      </c>
    </row>
    <row r="126" spans="1:105" ht="12" customHeight="1" x14ac:dyDescent="0.25">
      <c r="A126" s="64" t="s">
        <v>159</v>
      </c>
      <c r="B126" s="229">
        <v>0</v>
      </c>
      <c r="C126" s="229">
        <v>0</v>
      </c>
      <c r="D126" s="229">
        <v>0</v>
      </c>
      <c r="E126" s="229">
        <v>0</v>
      </c>
      <c r="F126" s="229">
        <v>0</v>
      </c>
      <c r="G126" s="229">
        <v>0</v>
      </c>
      <c r="H126" s="229">
        <v>0</v>
      </c>
      <c r="I126" s="229">
        <v>0</v>
      </c>
      <c r="J126" s="229">
        <v>0</v>
      </c>
      <c r="K126" s="229">
        <v>0</v>
      </c>
      <c r="L126" s="229">
        <v>0</v>
      </c>
      <c r="M126" s="229">
        <v>1.4062868199671259</v>
      </c>
      <c r="N126" s="229">
        <v>1.2696868825535721</v>
      </c>
      <c r="O126" s="229">
        <v>1.326378301461808</v>
      </c>
      <c r="P126" s="229">
        <v>1.325466952767526</v>
      </c>
      <c r="Q126" s="229">
        <v>1.29417999143287</v>
      </c>
      <c r="R126" s="229">
        <v>1.256095859293535</v>
      </c>
      <c r="S126" s="229">
        <v>1.139174774796146</v>
      </c>
      <c r="T126" s="229">
        <v>1.024673793663188</v>
      </c>
      <c r="U126" s="229">
        <v>1.134827106843735</v>
      </c>
      <c r="V126" s="229">
        <v>1.3145659558047009</v>
      </c>
      <c r="W126" s="229">
        <v>1.410825295451374</v>
      </c>
      <c r="X126" s="229">
        <v>1.352633526282699</v>
      </c>
      <c r="Y126" s="229">
        <v>1.1816320215851159</v>
      </c>
      <c r="DA126" s="73" t="s">
        <v>1372</v>
      </c>
    </row>
    <row r="127" spans="1:105" ht="12" customHeight="1" x14ac:dyDescent="0.25">
      <c r="A127" s="64" t="s">
        <v>32</v>
      </c>
      <c r="B127" s="229">
        <v>34.687389682928469</v>
      </c>
      <c r="C127" s="229">
        <v>40.563702625299612</v>
      </c>
      <c r="D127" s="229">
        <v>34.534660895556677</v>
      </c>
      <c r="E127" s="229">
        <v>36.657669653044579</v>
      </c>
      <c r="F127" s="229">
        <v>45.567949009767062</v>
      </c>
      <c r="G127" s="229">
        <v>40.90727186690016</v>
      </c>
      <c r="H127" s="229">
        <v>52.263571571624659</v>
      </c>
      <c r="I127" s="229">
        <v>45.190521207316053</v>
      </c>
      <c r="J127" s="229">
        <v>21.443605045972699</v>
      </c>
      <c r="K127" s="229">
        <v>33.550161211480791</v>
      </c>
      <c r="L127" s="229">
        <v>40.503314340516297</v>
      </c>
      <c r="M127" s="229">
        <v>29.198114996253761</v>
      </c>
      <c r="N127" s="229">
        <v>18.697097574505989</v>
      </c>
      <c r="O127" s="229">
        <v>24.482043444174639</v>
      </c>
      <c r="P127" s="229">
        <v>18.873830321319961</v>
      </c>
      <c r="Q127" s="229">
        <v>17.051061244476202</v>
      </c>
      <c r="R127" s="229">
        <v>7.9130684277297316</v>
      </c>
      <c r="S127" s="229">
        <v>1.1193291462451971</v>
      </c>
      <c r="T127" s="229">
        <v>1.309651811379442</v>
      </c>
      <c r="U127" s="229">
        <v>1.1304091438866271</v>
      </c>
      <c r="V127" s="229">
        <v>1.9116216543146529</v>
      </c>
      <c r="W127" s="229">
        <v>1.1414452449833761</v>
      </c>
      <c r="X127" s="229">
        <v>1.9455691358328859</v>
      </c>
      <c r="Y127" s="229">
        <v>0.7905222758031788</v>
      </c>
      <c r="DA127" s="73" t="s">
        <v>1373</v>
      </c>
    </row>
    <row r="128" spans="1:105" ht="12" customHeight="1" x14ac:dyDescent="0.25">
      <c r="A128" s="64" t="s">
        <v>33</v>
      </c>
      <c r="B128" s="229">
        <v>0.51514301726227718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</v>
      </c>
      <c r="K128" s="229">
        <v>0</v>
      </c>
      <c r="L128" s="229">
        <v>0</v>
      </c>
      <c r="M128" s="229">
        <v>0.30256436388169161</v>
      </c>
      <c r="N128" s="229">
        <v>0.26450147780286698</v>
      </c>
      <c r="O128" s="229">
        <v>0.28302708081326028</v>
      </c>
      <c r="P128" s="229">
        <v>0.28621401483398939</v>
      </c>
      <c r="Q128" s="229">
        <v>0.34786393765990747</v>
      </c>
      <c r="R128" s="229">
        <v>0</v>
      </c>
      <c r="S128" s="229">
        <v>1.264999338312506</v>
      </c>
      <c r="T128" s="229">
        <v>0.82435769685426452</v>
      </c>
      <c r="U128" s="229">
        <v>1.1720765378068869</v>
      </c>
      <c r="V128" s="229">
        <v>0.42070972532786338</v>
      </c>
      <c r="W128" s="229">
        <v>0</v>
      </c>
      <c r="X128" s="229">
        <v>0</v>
      </c>
      <c r="Y128" s="229">
        <v>0</v>
      </c>
      <c r="DA128" s="73" t="s">
        <v>1374</v>
      </c>
    </row>
    <row r="129" spans="1:105" ht="12" customHeight="1" x14ac:dyDescent="0.25">
      <c r="A129" s="64" t="s">
        <v>35</v>
      </c>
      <c r="B129" s="229">
        <v>173.9652885350736</v>
      </c>
      <c r="C129" s="229">
        <v>193.04625659650691</v>
      </c>
      <c r="D129" s="229">
        <v>190.65374813284001</v>
      </c>
      <c r="E129" s="229">
        <v>243.6623409614478</v>
      </c>
      <c r="F129" s="229">
        <v>200.12410710856341</v>
      </c>
      <c r="G129" s="229">
        <v>189.53400276641409</v>
      </c>
      <c r="H129" s="229">
        <v>164.63380080023521</v>
      </c>
      <c r="I129" s="229">
        <v>165.09525502720621</v>
      </c>
      <c r="J129" s="229">
        <v>148.32746071541081</v>
      </c>
      <c r="K129" s="229">
        <v>128.5812758364244</v>
      </c>
      <c r="L129" s="229">
        <v>88.735004515250012</v>
      </c>
      <c r="M129" s="229">
        <v>223.3389692648685</v>
      </c>
      <c r="N129" s="229">
        <v>221.70047762681031</v>
      </c>
      <c r="O129" s="229">
        <v>207.68977430684211</v>
      </c>
      <c r="P129" s="229">
        <v>186.5247388500778</v>
      </c>
      <c r="Q129" s="229">
        <v>187.13937053615291</v>
      </c>
      <c r="R129" s="229">
        <v>168.3421124003583</v>
      </c>
      <c r="S129" s="229">
        <v>151.94373059496209</v>
      </c>
      <c r="T129" s="229">
        <v>136.14504102015741</v>
      </c>
      <c r="U129" s="229">
        <v>147.04718677135779</v>
      </c>
      <c r="V129" s="229">
        <v>146.85186182475439</v>
      </c>
      <c r="W129" s="229">
        <v>166.6617545327282</v>
      </c>
      <c r="X129" s="229">
        <v>133.65622771215499</v>
      </c>
      <c r="Y129" s="229">
        <v>146.49280342374621</v>
      </c>
      <c r="DA129" s="73" t="s">
        <v>1375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1376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0</v>
      </c>
      <c r="I131" s="229">
        <v>0</v>
      </c>
      <c r="J131" s="229">
        <v>0</v>
      </c>
      <c r="K131" s="229">
        <v>0</v>
      </c>
      <c r="L131" s="229">
        <v>0</v>
      </c>
      <c r="M131" s="229">
        <v>3.9658781812938151</v>
      </c>
      <c r="N131" s="229">
        <v>4.1264401479893724</v>
      </c>
      <c r="O131" s="229">
        <v>2.435487837301173</v>
      </c>
      <c r="P131" s="229">
        <v>1.8929221210362679</v>
      </c>
      <c r="Q131" s="229">
        <v>1.514350158775613</v>
      </c>
      <c r="R131" s="229">
        <v>1.7039620509809921</v>
      </c>
      <c r="S131" s="229">
        <v>3.2332747387823999</v>
      </c>
      <c r="T131" s="229">
        <v>3.1142348294102331</v>
      </c>
      <c r="U131" s="229">
        <v>3.8460114469836668</v>
      </c>
      <c r="V131" s="229">
        <v>3.4875456264157609</v>
      </c>
      <c r="W131" s="229">
        <v>4.1714479740340318</v>
      </c>
      <c r="X131" s="229">
        <v>4.409235569603732</v>
      </c>
      <c r="Y131" s="229">
        <v>4.9704647687601602</v>
      </c>
      <c r="DA131" s="73" t="s">
        <v>1377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1378</v>
      </c>
    </row>
    <row r="133" spans="1:105" ht="12" customHeight="1" x14ac:dyDescent="0.25">
      <c r="A133" s="60" t="s">
        <v>1064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1379</v>
      </c>
    </row>
    <row r="134" spans="1:105" ht="12" customHeight="1" x14ac:dyDescent="0.25">
      <c r="A134" s="57" t="s">
        <v>1010</v>
      </c>
      <c r="B134" s="261">
        <v>152.98100474412291</v>
      </c>
      <c r="C134" s="261">
        <v>186.07314534845079</v>
      </c>
      <c r="D134" s="261">
        <v>192.2256627082225</v>
      </c>
      <c r="E134" s="261">
        <v>210.5502396188013</v>
      </c>
      <c r="F134" s="261">
        <v>188.27671860654229</v>
      </c>
      <c r="G134" s="261">
        <v>180.38070352456509</v>
      </c>
      <c r="H134" s="261">
        <v>174.6082998232221</v>
      </c>
      <c r="I134" s="261">
        <v>173.4633941478329</v>
      </c>
      <c r="J134" s="261">
        <v>142.475431480575</v>
      </c>
      <c r="K134" s="261">
        <v>114.2072565009581</v>
      </c>
      <c r="L134" s="261">
        <v>97.402451943297677</v>
      </c>
      <c r="M134" s="261">
        <v>199.14409764333229</v>
      </c>
      <c r="N134" s="261">
        <v>193.25178256270539</v>
      </c>
      <c r="O134" s="261">
        <v>208.26688953357251</v>
      </c>
      <c r="P134" s="261">
        <v>189.78626816350669</v>
      </c>
      <c r="Q134" s="261">
        <v>198.45522607034459</v>
      </c>
      <c r="R134" s="261">
        <v>173.90398532117169</v>
      </c>
      <c r="S134" s="261">
        <v>167.29484782811721</v>
      </c>
      <c r="T134" s="261">
        <v>141.76442773338761</v>
      </c>
      <c r="U134" s="261">
        <v>160.12367500011399</v>
      </c>
      <c r="V134" s="261">
        <v>153.18356671459321</v>
      </c>
      <c r="W134" s="261">
        <v>186.0005034950469</v>
      </c>
      <c r="X134" s="261">
        <v>176.4725400467147</v>
      </c>
      <c r="Y134" s="261">
        <v>170.33116600232921</v>
      </c>
      <c r="DA134" s="70" t="s">
        <v>1380</v>
      </c>
    </row>
    <row r="135" spans="1:105" ht="12" customHeight="1" x14ac:dyDescent="0.25">
      <c r="A135" s="60" t="s">
        <v>1012</v>
      </c>
      <c r="B135" s="262">
        <v>152.98100474412291</v>
      </c>
      <c r="C135" s="262">
        <v>186.07314534845079</v>
      </c>
      <c r="D135" s="262">
        <v>192.2256627082225</v>
      </c>
      <c r="E135" s="262">
        <v>210.5502396188013</v>
      </c>
      <c r="F135" s="262">
        <v>188.27671860654229</v>
      </c>
      <c r="G135" s="262">
        <v>180.38070352456509</v>
      </c>
      <c r="H135" s="262">
        <v>174.6082998232221</v>
      </c>
      <c r="I135" s="262">
        <v>173.4633941478329</v>
      </c>
      <c r="J135" s="262">
        <v>142.475431480575</v>
      </c>
      <c r="K135" s="262">
        <v>114.2072565009581</v>
      </c>
      <c r="L135" s="262">
        <v>97.402451943297677</v>
      </c>
      <c r="M135" s="262">
        <v>199.14409764333229</v>
      </c>
      <c r="N135" s="262">
        <v>193.25178256270539</v>
      </c>
      <c r="O135" s="262">
        <v>208.26688953357251</v>
      </c>
      <c r="P135" s="262">
        <v>189.78626816350669</v>
      </c>
      <c r="Q135" s="262">
        <v>198.45522607034459</v>
      </c>
      <c r="R135" s="262">
        <v>173.90398532117169</v>
      </c>
      <c r="S135" s="262">
        <v>167.29484782811721</v>
      </c>
      <c r="T135" s="262">
        <v>141.76442773338761</v>
      </c>
      <c r="U135" s="262">
        <v>160.12367500011399</v>
      </c>
      <c r="V135" s="262">
        <v>153.18356671459321</v>
      </c>
      <c r="W135" s="262">
        <v>186.0005034950469</v>
      </c>
      <c r="X135" s="262">
        <v>176.4725400467147</v>
      </c>
      <c r="Y135" s="262">
        <v>170.33116600232921</v>
      </c>
      <c r="DA135" s="72" t="s">
        <v>1381</v>
      </c>
    </row>
    <row r="136" spans="1:105" ht="12" customHeight="1" x14ac:dyDescent="0.25">
      <c r="A136" s="59" t="s">
        <v>28</v>
      </c>
      <c r="B136" s="230">
        <v>0</v>
      </c>
      <c r="C136" s="230">
        <v>0</v>
      </c>
      <c r="D136" s="230">
        <v>30.612106117985459</v>
      </c>
      <c r="E136" s="230">
        <v>31.819084483582831</v>
      </c>
      <c r="F136" s="230">
        <v>36.3095136613248</v>
      </c>
      <c r="G136" s="230">
        <v>36.254852120990087</v>
      </c>
      <c r="H136" s="230">
        <v>42.603767523474637</v>
      </c>
      <c r="I136" s="230">
        <v>46.171236530104139</v>
      </c>
      <c r="J136" s="230">
        <v>41.87379106299187</v>
      </c>
      <c r="K136" s="230">
        <v>22.00901231459137</v>
      </c>
      <c r="L136" s="230">
        <v>27.871167853513821</v>
      </c>
      <c r="M136" s="230">
        <v>17.0229921587588</v>
      </c>
      <c r="N136" s="230">
        <v>19.317178819520219</v>
      </c>
      <c r="O136" s="230">
        <v>36.066725835483417</v>
      </c>
      <c r="P136" s="230">
        <v>33.85403490574393</v>
      </c>
      <c r="Q136" s="230">
        <v>34.338451985340662</v>
      </c>
      <c r="R136" s="230">
        <v>27.995107445457471</v>
      </c>
      <c r="S136" s="230">
        <v>33.26491542261995</v>
      </c>
      <c r="T136" s="230">
        <v>25.472454101256989</v>
      </c>
      <c r="U136" s="230">
        <v>26.146574721524679</v>
      </c>
      <c r="V136" s="230">
        <v>18.248129081055129</v>
      </c>
      <c r="W136" s="230">
        <v>28.47101051432648</v>
      </c>
      <c r="X136" s="230">
        <v>29.64612809426524</v>
      </c>
      <c r="Y136" s="230">
        <v>26.514857749801219</v>
      </c>
      <c r="DA136" s="71" t="s">
        <v>1382</v>
      </c>
    </row>
    <row r="137" spans="1:105" ht="12" customHeight="1" x14ac:dyDescent="0.25">
      <c r="A137" s="59" t="s">
        <v>31</v>
      </c>
      <c r="B137" s="295">
        <v>24.394467514567889</v>
      </c>
      <c r="C137" s="295">
        <v>35.905222539530328</v>
      </c>
      <c r="D137" s="295">
        <v>21.30865912321805</v>
      </c>
      <c r="E137" s="295">
        <v>11.64907778981159</v>
      </c>
      <c r="F137" s="295">
        <v>8.5460768740570678</v>
      </c>
      <c r="G137" s="295">
        <v>10.90392335388033</v>
      </c>
      <c r="H137" s="295">
        <v>11.70885784771796</v>
      </c>
      <c r="I137" s="295">
        <v>5.8926425783302641</v>
      </c>
      <c r="J137" s="295">
        <v>5.5657138906684471</v>
      </c>
      <c r="K137" s="295">
        <v>5.5548580533259591</v>
      </c>
      <c r="L137" s="295">
        <v>6.2023415864958187</v>
      </c>
      <c r="M137" s="295">
        <v>2.9467176650545821</v>
      </c>
      <c r="N137" s="295">
        <v>1.8808115750143619</v>
      </c>
      <c r="O137" s="295">
        <v>1.874673053905485</v>
      </c>
      <c r="P137" s="295">
        <v>2.1177330793363378</v>
      </c>
      <c r="Q137" s="295">
        <v>1.957369050899632</v>
      </c>
      <c r="R137" s="295">
        <v>1.7397026302722851</v>
      </c>
      <c r="S137" s="295">
        <v>1.9938314784870039</v>
      </c>
      <c r="T137" s="295">
        <v>1.635503618297435</v>
      </c>
      <c r="U137" s="295">
        <v>1.901203479369824</v>
      </c>
      <c r="V137" s="295">
        <v>1.755916233465761</v>
      </c>
      <c r="W137" s="295">
        <v>7.0382668894978933</v>
      </c>
      <c r="X137" s="295">
        <v>6.4657969564329418</v>
      </c>
      <c r="Y137" s="295">
        <v>5.2498069071959463</v>
      </c>
      <c r="DA137" s="122" t="s">
        <v>1383</v>
      </c>
    </row>
    <row r="138" spans="1:105" ht="12" customHeight="1" x14ac:dyDescent="0.25">
      <c r="A138" s="59" t="s">
        <v>159</v>
      </c>
      <c r="B138" s="295">
        <v>0</v>
      </c>
      <c r="C138" s="295">
        <v>0</v>
      </c>
      <c r="D138" s="295">
        <v>0</v>
      </c>
      <c r="E138" s="295">
        <v>0</v>
      </c>
      <c r="F138" s="295">
        <v>0</v>
      </c>
      <c r="G138" s="295">
        <v>0</v>
      </c>
      <c r="H138" s="295">
        <v>0</v>
      </c>
      <c r="I138" s="295">
        <v>0</v>
      </c>
      <c r="J138" s="295">
        <v>0</v>
      </c>
      <c r="K138" s="295">
        <v>0</v>
      </c>
      <c r="L138" s="295">
        <v>0</v>
      </c>
      <c r="M138" s="295">
        <v>0.99223137423740149</v>
      </c>
      <c r="N138" s="295">
        <v>0.90394719220889319</v>
      </c>
      <c r="O138" s="295">
        <v>0.96752796722038459</v>
      </c>
      <c r="P138" s="295">
        <v>0.98622318268062537</v>
      </c>
      <c r="Q138" s="295">
        <v>1.0213098470390161</v>
      </c>
      <c r="R138" s="295">
        <v>1.020162253592966</v>
      </c>
      <c r="S138" s="295">
        <v>0.97542163387313252</v>
      </c>
      <c r="T138" s="295">
        <v>0.84839700642972438</v>
      </c>
      <c r="U138" s="295">
        <v>1.003823424835034</v>
      </c>
      <c r="V138" s="295">
        <v>1.166548109481337</v>
      </c>
      <c r="W138" s="295">
        <v>1.254723587014666</v>
      </c>
      <c r="X138" s="295">
        <v>1.3862747856672351</v>
      </c>
      <c r="Y138" s="295">
        <v>1.102850245754343</v>
      </c>
      <c r="DA138" s="122" t="s">
        <v>1384</v>
      </c>
    </row>
    <row r="139" spans="1:105" ht="12" customHeight="1" x14ac:dyDescent="0.25">
      <c r="A139" s="59" t="s">
        <v>32</v>
      </c>
      <c r="B139" s="295">
        <v>21.376822780102401</v>
      </c>
      <c r="C139" s="295">
        <v>26.074945541582849</v>
      </c>
      <c r="D139" s="295">
        <v>21.517013583937779</v>
      </c>
      <c r="E139" s="295">
        <v>21.849455494975349</v>
      </c>
      <c r="F139" s="295">
        <v>26.599991689280809</v>
      </c>
      <c r="G139" s="295">
        <v>23.649173256975271</v>
      </c>
      <c r="H139" s="295">
        <v>28.986435025601011</v>
      </c>
      <c r="I139" s="295">
        <v>26.08881807025984</v>
      </c>
      <c r="J139" s="295">
        <v>12.003888085885981</v>
      </c>
      <c r="K139" s="295">
        <v>17.929277785980471</v>
      </c>
      <c r="L139" s="295">
        <v>19.84730293440143</v>
      </c>
      <c r="M139" s="295">
        <v>20.60126380801308</v>
      </c>
      <c r="N139" s="295">
        <v>13.31130461152676</v>
      </c>
      <c r="O139" s="295">
        <v>17.858450866421599</v>
      </c>
      <c r="P139" s="295">
        <v>14.04320867449869</v>
      </c>
      <c r="Q139" s="295">
        <v>13.455946519593679</v>
      </c>
      <c r="R139" s="295">
        <v>6.4267497264168876</v>
      </c>
      <c r="S139" s="295">
        <v>0.95842875810490802</v>
      </c>
      <c r="T139" s="295">
        <v>1.0843496565549979</v>
      </c>
      <c r="U139" s="295">
        <v>0.99991546856605384</v>
      </c>
      <c r="V139" s="295">
        <v>1.696376372016472</v>
      </c>
      <c r="W139" s="295">
        <v>1.0151492724038249</v>
      </c>
      <c r="X139" s="295">
        <v>1.993957257727937</v>
      </c>
      <c r="Y139" s="295">
        <v>0.73781657082574126</v>
      </c>
      <c r="DA139" s="122" t="s">
        <v>1385</v>
      </c>
    </row>
    <row r="140" spans="1:105" ht="12" customHeight="1" x14ac:dyDescent="0.25">
      <c r="A140" s="59" t="s">
        <v>35</v>
      </c>
      <c r="B140" s="295">
        <v>107.2097144494526</v>
      </c>
      <c r="C140" s="295">
        <v>124.0929772673376</v>
      </c>
      <c r="D140" s="295">
        <v>118.78788388308119</v>
      </c>
      <c r="E140" s="295">
        <v>145.23262185043151</v>
      </c>
      <c r="F140" s="295">
        <v>116.8211363818796</v>
      </c>
      <c r="G140" s="295">
        <v>109.57275479271939</v>
      </c>
      <c r="H140" s="295">
        <v>91.309239426428491</v>
      </c>
      <c r="I140" s="295">
        <v>95.310696969138661</v>
      </c>
      <c r="J140" s="295">
        <v>83.032038441028689</v>
      </c>
      <c r="K140" s="295">
        <v>68.714108347060304</v>
      </c>
      <c r="L140" s="295">
        <v>43.481639568886607</v>
      </c>
      <c r="M140" s="295">
        <v>157.58089263726839</v>
      </c>
      <c r="N140" s="295">
        <v>157.8385403644352</v>
      </c>
      <c r="O140" s="295">
        <v>151.49951181054161</v>
      </c>
      <c r="P140" s="295">
        <v>138.78506832124711</v>
      </c>
      <c r="Q140" s="295">
        <v>147.68214866747161</v>
      </c>
      <c r="R140" s="295">
        <v>136.7222632654321</v>
      </c>
      <c r="S140" s="295">
        <v>130.1022505350322</v>
      </c>
      <c r="T140" s="295">
        <v>112.7237233508485</v>
      </c>
      <c r="U140" s="295">
        <v>130.07215790581839</v>
      </c>
      <c r="V140" s="295">
        <v>130.31659691857439</v>
      </c>
      <c r="W140" s="295">
        <v>148.22135323180399</v>
      </c>
      <c r="X140" s="295">
        <v>136.9803829526214</v>
      </c>
      <c r="Y140" s="295">
        <v>136.72583452875199</v>
      </c>
      <c r="DA140" s="122" t="s">
        <v>1386</v>
      </c>
    </row>
    <row r="141" spans="1:105" ht="12" customHeight="1" x14ac:dyDescent="0.25">
      <c r="A141" s="60" t="s">
        <v>1019</v>
      </c>
      <c r="B141" s="262">
        <v>0</v>
      </c>
      <c r="C141" s="262">
        <v>0</v>
      </c>
      <c r="D141" s="262">
        <v>0</v>
      </c>
      <c r="E141" s="262">
        <v>0</v>
      </c>
      <c r="F141" s="262">
        <v>0</v>
      </c>
      <c r="G141" s="262">
        <v>0</v>
      </c>
      <c r="H141" s="262">
        <v>0</v>
      </c>
      <c r="I141" s="262">
        <v>0</v>
      </c>
      <c r="J141" s="262">
        <v>0</v>
      </c>
      <c r="K141" s="262">
        <v>0</v>
      </c>
      <c r="L141" s="262">
        <v>0</v>
      </c>
      <c r="M141" s="262">
        <v>0</v>
      </c>
      <c r="N141" s="262">
        <v>0</v>
      </c>
      <c r="O141" s="262">
        <v>0</v>
      </c>
      <c r="P141" s="262">
        <v>0</v>
      </c>
      <c r="Q141" s="262">
        <v>0</v>
      </c>
      <c r="R141" s="262">
        <v>0</v>
      </c>
      <c r="S141" s="262">
        <v>0</v>
      </c>
      <c r="T141" s="262">
        <v>0</v>
      </c>
      <c r="U141" s="262">
        <v>0</v>
      </c>
      <c r="V141" s="262">
        <v>0</v>
      </c>
      <c r="W141" s="262">
        <v>0</v>
      </c>
      <c r="X141" s="262">
        <v>0</v>
      </c>
      <c r="Y141" s="262">
        <v>0</v>
      </c>
      <c r="DA141" s="72" t="s">
        <v>1387</v>
      </c>
    </row>
    <row r="142" spans="1:105" ht="12" customHeight="1" x14ac:dyDescent="0.25">
      <c r="A142" s="57" t="s">
        <v>1021</v>
      </c>
      <c r="B142" s="261">
        <f t="shared" ref="B142:Y142" si="6">B143+B144+B155</f>
        <v>82.375651297115255</v>
      </c>
      <c r="C142" s="261">
        <f t="shared" si="6"/>
        <v>106.05868509986009</v>
      </c>
      <c r="D142" s="261">
        <f t="shared" si="6"/>
        <v>102.41569857826975</v>
      </c>
      <c r="E142" s="261">
        <f t="shared" si="6"/>
        <v>122.21241009212341</v>
      </c>
      <c r="F142" s="261">
        <f t="shared" si="6"/>
        <v>97.214829735947831</v>
      </c>
      <c r="G142" s="261">
        <f t="shared" si="6"/>
        <v>87.598101613467691</v>
      </c>
      <c r="H142" s="261">
        <f t="shared" si="6"/>
        <v>72.436790607979944</v>
      </c>
      <c r="I142" s="261">
        <f t="shared" si="6"/>
        <v>74.665115434378464</v>
      </c>
      <c r="J142" s="261">
        <f t="shared" si="6"/>
        <v>58.825894721179566</v>
      </c>
      <c r="K142" s="261">
        <f t="shared" si="6"/>
        <v>44.699581560042162</v>
      </c>
      <c r="L142" s="261">
        <f t="shared" si="6"/>
        <v>33.224327692065955</v>
      </c>
      <c r="M142" s="261">
        <f t="shared" si="6"/>
        <v>126.14420354804987</v>
      </c>
      <c r="N142" s="261">
        <f t="shared" si="6"/>
        <v>122.81464503304764</v>
      </c>
      <c r="O142" s="261">
        <f t="shared" si="6"/>
        <v>126.74565287927177</v>
      </c>
      <c r="P142" s="261">
        <f t="shared" si="6"/>
        <v>113.37741490407682</v>
      </c>
      <c r="Q142" s="261">
        <f t="shared" si="6"/>
        <v>115.31539996647486</v>
      </c>
      <c r="R142" s="261">
        <f t="shared" si="6"/>
        <v>101.33008202185214</v>
      </c>
      <c r="S142" s="261">
        <f t="shared" si="6"/>
        <v>92.421827029902971</v>
      </c>
      <c r="T142" s="261">
        <f t="shared" si="6"/>
        <v>81.51517338658465</v>
      </c>
      <c r="U142" s="261">
        <f t="shared" si="6"/>
        <v>91.418874949572739</v>
      </c>
      <c r="V142" s="261">
        <f t="shared" si="6"/>
        <v>88.351947082886142</v>
      </c>
      <c r="W142" s="261">
        <f t="shared" si="6"/>
        <v>101.0782988639877</v>
      </c>
      <c r="X142" s="261">
        <f t="shared" si="6"/>
        <v>90.804097395294946</v>
      </c>
      <c r="Y142" s="261">
        <f t="shared" si="6"/>
        <v>91.669234279134145</v>
      </c>
      <c r="DA142" s="70"/>
    </row>
    <row r="143" spans="1:105" ht="12" customHeight="1" x14ac:dyDescent="0.25">
      <c r="A143" s="60" t="s">
        <v>1022</v>
      </c>
      <c r="B143" s="262">
        <v>51.602117669620142</v>
      </c>
      <c r="C143" s="262">
        <v>69.010680172303935</v>
      </c>
      <c r="D143" s="262">
        <v>64.378798764100821</v>
      </c>
      <c r="E143" s="262">
        <v>81.326947643955961</v>
      </c>
      <c r="F143" s="262">
        <v>60.110163663666221</v>
      </c>
      <c r="G143" s="262">
        <v>51.872243508013497</v>
      </c>
      <c r="H143" s="262">
        <v>36.453196450151012</v>
      </c>
      <c r="I143" s="262">
        <v>40.307268549055138</v>
      </c>
      <c r="J143" s="262">
        <v>29.764925394545958</v>
      </c>
      <c r="K143" s="262">
        <v>19.910956317268269</v>
      </c>
      <c r="L143" s="262">
        <v>10.35775686789972</v>
      </c>
      <c r="M143" s="262">
        <v>93.528715213201991</v>
      </c>
      <c r="N143" s="262">
        <v>91.424628459551485</v>
      </c>
      <c r="O143" s="262">
        <v>93.907063308274545</v>
      </c>
      <c r="P143" s="262">
        <v>83.135173589290147</v>
      </c>
      <c r="Q143" s="262">
        <v>85.323257157530648</v>
      </c>
      <c r="R143" s="262">
        <v>76.596396081552058</v>
      </c>
      <c r="S143" s="262">
        <v>69.284577363000977</v>
      </c>
      <c r="T143" s="262">
        <v>61.187239993746431</v>
      </c>
      <c r="U143" s="262">
        <v>69.163645294865447</v>
      </c>
      <c r="V143" s="262">
        <v>67.001710535108899</v>
      </c>
      <c r="W143" s="262">
        <v>76.578414328109375</v>
      </c>
      <c r="X143" s="262">
        <v>70.399952820951412</v>
      </c>
      <c r="Y143" s="262">
        <v>69.594313682548261</v>
      </c>
      <c r="DA143" s="72" t="s">
        <v>1388</v>
      </c>
    </row>
    <row r="144" spans="1:105" ht="12" customHeight="1" x14ac:dyDescent="0.25">
      <c r="A144" s="60" t="s">
        <v>1024</v>
      </c>
      <c r="B144" s="262">
        <v>30.773533627495109</v>
      </c>
      <c r="C144" s="262">
        <v>37.04800492755615</v>
      </c>
      <c r="D144" s="262">
        <v>38.036899814168933</v>
      </c>
      <c r="E144" s="262">
        <v>40.885462448167452</v>
      </c>
      <c r="F144" s="262">
        <v>37.104666072281617</v>
      </c>
      <c r="G144" s="262">
        <v>35.725858105454201</v>
      </c>
      <c r="H144" s="262">
        <v>35.983594157828932</v>
      </c>
      <c r="I144" s="262">
        <v>34.357846885323333</v>
      </c>
      <c r="J144" s="262">
        <v>29.060969326633611</v>
      </c>
      <c r="K144" s="262">
        <v>24.78862524277389</v>
      </c>
      <c r="L144" s="262">
        <v>22.866570824166239</v>
      </c>
      <c r="M144" s="262">
        <v>32.615488334847882</v>
      </c>
      <c r="N144" s="262">
        <v>31.390016573496158</v>
      </c>
      <c r="O144" s="262">
        <v>32.838589570997222</v>
      </c>
      <c r="P144" s="262">
        <v>30.242241314786671</v>
      </c>
      <c r="Q144" s="262">
        <v>29.992142808944209</v>
      </c>
      <c r="R144" s="262">
        <v>24.733685940300081</v>
      </c>
      <c r="S144" s="262">
        <v>23.137249666902001</v>
      </c>
      <c r="T144" s="262">
        <v>20.327933392838212</v>
      </c>
      <c r="U144" s="262">
        <v>22.2552296547073</v>
      </c>
      <c r="V144" s="262">
        <v>21.35023654777725</v>
      </c>
      <c r="W144" s="262">
        <v>24.499884535878319</v>
      </c>
      <c r="X144" s="262">
        <v>20.40414457434353</v>
      </c>
      <c r="Y144" s="262">
        <v>22.074920596585891</v>
      </c>
      <c r="DA144" s="72" t="s">
        <v>1389</v>
      </c>
    </row>
    <row r="145" spans="1:105" ht="12" customHeight="1" x14ac:dyDescent="0.25">
      <c r="A145" s="64" t="s">
        <v>28</v>
      </c>
      <c r="B145" s="229">
        <v>0</v>
      </c>
      <c r="C145" s="229">
        <v>0</v>
      </c>
      <c r="D145" s="229">
        <v>5.5256552707703444</v>
      </c>
      <c r="E145" s="229">
        <v>6.0038424816505929</v>
      </c>
      <c r="F145" s="229">
        <v>6.9954521074757006</v>
      </c>
      <c r="G145" s="229">
        <v>7.0529055369528413</v>
      </c>
      <c r="H145" s="229">
        <v>8.6391230640716188</v>
      </c>
      <c r="I145" s="229">
        <v>8.9945994263167162</v>
      </c>
      <c r="J145" s="229">
        <v>8.4127022582053925</v>
      </c>
      <c r="K145" s="229">
        <v>4.631799417858165</v>
      </c>
      <c r="L145" s="229">
        <v>6.3967828177072308</v>
      </c>
      <c r="M145" s="229">
        <v>2.7134025284989982</v>
      </c>
      <c r="N145" s="229">
        <v>3.0515089483836921</v>
      </c>
      <c r="O145" s="229">
        <v>5.5606809103514676</v>
      </c>
      <c r="P145" s="229">
        <v>5.1170717879504783</v>
      </c>
      <c r="Q145" s="229">
        <v>4.8936764231460659</v>
      </c>
      <c r="R145" s="229">
        <v>3.876618350731504</v>
      </c>
      <c r="S145" s="229">
        <v>4.3691984879146242</v>
      </c>
      <c r="T145" s="229">
        <v>3.4599885779017998</v>
      </c>
      <c r="U145" s="229">
        <v>3.3243332471997489</v>
      </c>
      <c r="V145" s="229">
        <v>2.3126794750586068</v>
      </c>
      <c r="W145" s="229">
        <v>3.6003558906206599</v>
      </c>
      <c r="X145" s="229">
        <v>3.2532405678462539</v>
      </c>
      <c r="Y145" s="229">
        <v>3.1950111923111759</v>
      </c>
      <c r="DA145" s="73" t="s">
        <v>1390</v>
      </c>
    </row>
    <row r="146" spans="1:105" ht="12" customHeight="1" x14ac:dyDescent="0.25">
      <c r="A146" s="64" t="s">
        <v>30</v>
      </c>
      <c r="B146" s="229">
        <v>2.797659556149557</v>
      </c>
      <c r="C146" s="229">
        <v>4.4931882469185371</v>
      </c>
      <c r="D146" s="229">
        <v>3.3390994659283861</v>
      </c>
      <c r="E146" s="229">
        <v>1.157403213864425</v>
      </c>
      <c r="F146" s="229">
        <v>0.83095609506319335</v>
      </c>
      <c r="G146" s="229">
        <v>0.63516022032072605</v>
      </c>
      <c r="H146" s="229">
        <v>0.57680555984944015</v>
      </c>
      <c r="I146" s="229">
        <v>0.56551506263628948</v>
      </c>
      <c r="J146" s="229">
        <v>0.43677854456830228</v>
      </c>
      <c r="K146" s="229">
        <v>0.75369370585919904</v>
      </c>
      <c r="L146" s="229">
        <v>0.51148565987919481</v>
      </c>
      <c r="M146" s="229">
        <v>0.39259903497924681</v>
      </c>
      <c r="N146" s="229">
        <v>0.3684632505384498</v>
      </c>
      <c r="O146" s="229">
        <v>0.42276445283936098</v>
      </c>
      <c r="P146" s="229">
        <v>1.310777429495219</v>
      </c>
      <c r="Q146" s="229">
        <v>1.500255717274068</v>
      </c>
      <c r="R146" s="229">
        <v>0.46072128323891021</v>
      </c>
      <c r="S146" s="229">
        <v>0.65791811076071482</v>
      </c>
      <c r="T146" s="229">
        <v>0.62875486277066139</v>
      </c>
      <c r="U146" s="229">
        <v>1.332392779719106</v>
      </c>
      <c r="V146" s="229">
        <v>1.496951488257916</v>
      </c>
      <c r="W146" s="229">
        <v>0.50969453006531273</v>
      </c>
      <c r="X146" s="229">
        <v>0.54291059505264394</v>
      </c>
      <c r="Y146" s="229">
        <v>0.99119915477320175</v>
      </c>
      <c r="DA146" s="73" t="s">
        <v>1391</v>
      </c>
    </row>
    <row r="147" spans="1:105" ht="12" customHeight="1" x14ac:dyDescent="0.25">
      <c r="A147" s="64" t="s">
        <v>31</v>
      </c>
      <c r="B147" s="229">
        <v>4.4518157354398484</v>
      </c>
      <c r="C147" s="229">
        <v>6.2818733754566454</v>
      </c>
      <c r="D147" s="229">
        <v>3.8463313874402258</v>
      </c>
      <c r="E147" s="229">
        <v>2.1980276692941509</v>
      </c>
      <c r="F147" s="229">
        <v>1.6465015763334401</v>
      </c>
      <c r="G147" s="229">
        <v>2.1212151449534531</v>
      </c>
      <c r="H147" s="229">
        <v>2.3743032545283782</v>
      </c>
      <c r="I147" s="229">
        <v>1.1479432551038791</v>
      </c>
      <c r="J147" s="229">
        <v>1.11818616437463</v>
      </c>
      <c r="K147" s="229">
        <v>1.1690205780212271</v>
      </c>
      <c r="L147" s="229">
        <v>1.4235152361957979</v>
      </c>
      <c r="M147" s="229">
        <v>0.46969599049117799</v>
      </c>
      <c r="N147" s="229">
        <v>0.29710929349477849</v>
      </c>
      <c r="O147" s="229">
        <v>0.28903257566415008</v>
      </c>
      <c r="P147" s="229">
        <v>0.32009750757487559</v>
      </c>
      <c r="Q147" s="229">
        <v>0.27895057062771939</v>
      </c>
      <c r="R147" s="229">
        <v>0.24090506366046191</v>
      </c>
      <c r="S147" s="229">
        <v>0.26188088471850629</v>
      </c>
      <c r="T147" s="229">
        <v>0.22215463872980129</v>
      </c>
      <c r="U147" s="229">
        <v>0.24172320862196661</v>
      </c>
      <c r="V147" s="229">
        <v>0.22253631673804869</v>
      </c>
      <c r="W147" s="229">
        <v>0.89003745204663487</v>
      </c>
      <c r="X147" s="229">
        <v>0.70952918017626243</v>
      </c>
      <c r="Y147" s="229">
        <v>0.63259595749063835</v>
      </c>
      <c r="DA147" s="73" t="s">
        <v>1392</v>
      </c>
    </row>
    <row r="148" spans="1:105" ht="12" customHeight="1" x14ac:dyDescent="0.25">
      <c r="A148" s="64" t="s">
        <v>159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0.15815804264037839</v>
      </c>
      <c r="N148" s="229">
        <v>0.14279533112280121</v>
      </c>
      <c r="O148" s="229">
        <v>0.14917113136619831</v>
      </c>
      <c r="P148" s="229">
        <v>0.14906863653825561</v>
      </c>
      <c r="Q148" s="229">
        <v>0.14554994853336481</v>
      </c>
      <c r="R148" s="229">
        <v>0.141266816736001</v>
      </c>
      <c r="S148" s="229">
        <v>0.12811728734772909</v>
      </c>
      <c r="T148" s="229">
        <v>0.11523993487647791</v>
      </c>
      <c r="U148" s="229">
        <v>0.12762832688558109</v>
      </c>
      <c r="V148" s="229">
        <v>0.1478426559502348</v>
      </c>
      <c r="W148" s="229">
        <v>0.1586684622709747</v>
      </c>
      <c r="X148" s="229">
        <v>0.1521239251404102</v>
      </c>
      <c r="Y148" s="229">
        <v>0.13289224146996129</v>
      </c>
      <c r="DA148" s="73" t="s">
        <v>1393</v>
      </c>
    </row>
    <row r="149" spans="1:105" ht="12" customHeight="1" x14ac:dyDescent="0.25">
      <c r="A149" s="64" t="s">
        <v>32</v>
      </c>
      <c r="B149" s="229">
        <v>3.9011171680356549</v>
      </c>
      <c r="C149" s="229">
        <v>4.5619966840148134</v>
      </c>
      <c r="D149" s="229">
        <v>3.883940525459908</v>
      </c>
      <c r="E149" s="229">
        <v>4.1227046984758502</v>
      </c>
      <c r="F149" s="229">
        <v>5.1247992373915556</v>
      </c>
      <c r="G149" s="229">
        <v>4.6006361976556027</v>
      </c>
      <c r="H149" s="229">
        <v>5.8778224070653744</v>
      </c>
      <c r="I149" s="229">
        <v>5.0823518208146856</v>
      </c>
      <c r="J149" s="229">
        <v>2.4116549718525171</v>
      </c>
      <c r="K149" s="229">
        <v>3.7732187716876902</v>
      </c>
      <c r="L149" s="229">
        <v>4.5552051157627824</v>
      </c>
      <c r="M149" s="229">
        <v>3.2837659082264068</v>
      </c>
      <c r="N149" s="229">
        <v>2.102769017993896</v>
      </c>
      <c r="O149" s="229">
        <v>2.7533729364383039</v>
      </c>
      <c r="P149" s="229">
        <v>2.1226452657903518</v>
      </c>
      <c r="Q149" s="229">
        <v>1.9176475474829611</v>
      </c>
      <c r="R149" s="229">
        <v>0.88994321502520113</v>
      </c>
      <c r="S149" s="229">
        <v>0.12588534879719959</v>
      </c>
      <c r="T149" s="229">
        <v>0.1472899867134079</v>
      </c>
      <c r="U149" s="229">
        <v>0.12713146069595821</v>
      </c>
      <c r="V149" s="229">
        <v>0.2149905231440874</v>
      </c>
      <c r="W149" s="229">
        <v>0.12837263576996191</v>
      </c>
      <c r="X149" s="229">
        <v>0.21880842654278371</v>
      </c>
      <c r="Y149" s="229">
        <v>8.8906085180810293E-2</v>
      </c>
      <c r="DA149" s="73" t="s">
        <v>1394</v>
      </c>
    </row>
    <row r="150" spans="1:105" ht="12" customHeight="1" x14ac:dyDescent="0.25">
      <c r="A150" s="64" t="s">
        <v>33</v>
      </c>
      <c r="B150" s="229">
        <v>5.7935557763362247E-2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3.402790020131042E-2</v>
      </c>
      <c r="N150" s="229">
        <v>2.974715784207296E-2</v>
      </c>
      <c r="O150" s="229">
        <v>3.1830639724470887E-2</v>
      </c>
      <c r="P150" s="229">
        <v>3.2189058248761927E-2</v>
      </c>
      <c r="Q150" s="229">
        <v>3.9122516619157187E-2</v>
      </c>
      <c r="R150" s="229">
        <v>0</v>
      </c>
      <c r="S150" s="229">
        <v>0.14226814647495359</v>
      </c>
      <c r="T150" s="229">
        <v>9.2711385699432741E-2</v>
      </c>
      <c r="U150" s="229">
        <v>0.13181758401787619</v>
      </c>
      <c r="V150" s="229">
        <v>4.7315117892651193E-2</v>
      </c>
      <c r="W150" s="229">
        <v>0</v>
      </c>
      <c r="X150" s="229">
        <v>0</v>
      </c>
      <c r="Y150" s="229">
        <v>0</v>
      </c>
      <c r="DA150" s="73" t="s">
        <v>1395</v>
      </c>
    </row>
    <row r="151" spans="1:105" ht="12" customHeight="1" x14ac:dyDescent="0.25">
      <c r="A151" s="64" t="s">
        <v>35</v>
      </c>
      <c r="B151" s="229">
        <v>19.565005610106681</v>
      </c>
      <c r="C151" s="229">
        <v>21.710946621166151</v>
      </c>
      <c r="D151" s="229">
        <v>21.441873164570062</v>
      </c>
      <c r="E151" s="229">
        <v>27.403484384882429</v>
      </c>
      <c r="F151" s="229">
        <v>22.506957056017718</v>
      </c>
      <c r="G151" s="229">
        <v>21.315941005571581</v>
      </c>
      <c r="H151" s="229">
        <v>18.515539872314129</v>
      </c>
      <c r="I151" s="229">
        <v>18.567437320451749</v>
      </c>
      <c r="J151" s="229">
        <v>16.681647387632768</v>
      </c>
      <c r="K151" s="229">
        <v>14.460892769347611</v>
      </c>
      <c r="L151" s="229">
        <v>9.979581994621233</v>
      </c>
      <c r="M151" s="229">
        <v>25.117816453031221</v>
      </c>
      <c r="N151" s="229">
        <v>24.933543496278361</v>
      </c>
      <c r="O151" s="229">
        <v>23.357829792900969</v>
      </c>
      <c r="P151" s="229">
        <v>20.977504148994061</v>
      </c>
      <c r="Q151" s="229">
        <v>21.046628699572359</v>
      </c>
      <c r="R151" s="229">
        <v>18.932595124378409</v>
      </c>
      <c r="S151" s="229">
        <v>17.088351167891879</v>
      </c>
      <c r="T151" s="229">
        <v>15.311551596171171</v>
      </c>
      <c r="U151" s="229">
        <v>16.537661382672809</v>
      </c>
      <c r="V151" s="229">
        <v>16.515694163187419</v>
      </c>
      <c r="W151" s="229">
        <v>18.743613682252729</v>
      </c>
      <c r="X151" s="229">
        <v>15.031647215569651</v>
      </c>
      <c r="Y151" s="229">
        <v>16.47531266128416</v>
      </c>
      <c r="DA151" s="73" t="s">
        <v>1396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1397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0.44602247677915091</v>
      </c>
      <c r="N153" s="229">
        <v>0.46408007784210659</v>
      </c>
      <c r="O153" s="229">
        <v>0.2739071317122963</v>
      </c>
      <c r="P153" s="229">
        <v>0.2128874801946648</v>
      </c>
      <c r="Q153" s="229">
        <v>0.17031138568851559</v>
      </c>
      <c r="R153" s="229">
        <v>0.1916360865295873</v>
      </c>
      <c r="S153" s="229">
        <v>0.3636302329963948</v>
      </c>
      <c r="T153" s="229">
        <v>0.35024240997546219</v>
      </c>
      <c r="U153" s="229">
        <v>0.43254166489425372</v>
      </c>
      <c r="V153" s="229">
        <v>0.39222680754828032</v>
      </c>
      <c r="W153" s="229">
        <v>0.46914188285204661</v>
      </c>
      <c r="X153" s="229">
        <v>0.49588466401552578</v>
      </c>
      <c r="Y153" s="229">
        <v>0.55900330407593857</v>
      </c>
      <c r="DA153" s="73" t="s">
        <v>1398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1399</v>
      </c>
    </row>
    <row r="155" spans="1:105" ht="12" customHeight="1" x14ac:dyDescent="0.25">
      <c r="A155" s="60" t="s">
        <v>1036</v>
      </c>
      <c r="B155" s="262">
        <v>0</v>
      </c>
      <c r="C155" s="262">
        <v>0</v>
      </c>
      <c r="D155" s="262">
        <v>0</v>
      </c>
      <c r="E155" s="262">
        <v>0</v>
      </c>
      <c r="F155" s="262">
        <v>0</v>
      </c>
      <c r="G155" s="262">
        <v>0</v>
      </c>
      <c r="H155" s="262">
        <v>0</v>
      </c>
      <c r="I155" s="262">
        <v>0</v>
      </c>
      <c r="J155" s="262">
        <v>0</v>
      </c>
      <c r="K155" s="262">
        <v>0</v>
      </c>
      <c r="L155" s="262">
        <v>0</v>
      </c>
      <c r="M155" s="262">
        <v>0</v>
      </c>
      <c r="N155" s="262">
        <v>0</v>
      </c>
      <c r="O155" s="262">
        <v>0</v>
      </c>
      <c r="P155" s="262">
        <v>0</v>
      </c>
      <c r="Q155" s="262">
        <v>0</v>
      </c>
      <c r="R155" s="262">
        <v>0</v>
      </c>
      <c r="S155" s="262">
        <v>0</v>
      </c>
      <c r="T155" s="262">
        <v>0</v>
      </c>
      <c r="U155" s="262">
        <v>0</v>
      </c>
      <c r="V155" s="262">
        <v>0</v>
      </c>
      <c r="W155" s="262">
        <v>0</v>
      </c>
      <c r="X155" s="262">
        <v>0</v>
      </c>
      <c r="Y155" s="262">
        <v>0</v>
      </c>
      <c r="DA155" s="72" t="s">
        <v>1400</v>
      </c>
    </row>
    <row r="156" spans="1:105" ht="12" customHeight="1" x14ac:dyDescent="0.25">
      <c r="A156" s="132" t="s">
        <v>1038</v>
      </c>
      <c r="B156" s="316">
        <v>0</v>
      </c>
      <c r="C156" s="316">
        <v>0</v>
      </c>
      <c r="D156" s="316">
        <v>0</v>
      </c>
      <c r="E156" s="316">
        <v>0</v>
      </c>
      <c r="F156" s="316">
        <v>0</v>
      </c>
      <c r="G156" s="316">
        <v>0</v>
      </c>
      <c r="H156" s="316">
        <v>0</v>
      </c>
      <c r="I156" s="316">
        <v>0</v>
      </c>
      <c r="J156" s="316">
        <v>0</v>
      </c>
      <c r="K156" s="316">
        <v>0</v>
      </c>
      <c r="L156" s="316">
        <v>0</v>
      </c>
      <c r="M156" s="316">
        <v>0</v>
      </c>
      <c r="N156" s="316">
        <v>0</v>
      </c>
      <c r="O156" s="316">
        <v>0</v>
      </c>
      <c r="P156" s="316">
        <v>0</v>
      </c>
      <c r="Q156" s="316">
        <v>0</v>
      </c>
      <c r="R156" s="316">
        <v>0</v>
      </c>
      <c r="S156" s="316">
        <v>0</v>
      </c>
      <c r="T156" s="316">
        <v>0</v>
      </c>
      <c r="U156" s="316">
        <v>0</v>
      </c>
      <c r="V156" s="316">
        <v>0</v>
      </c>
      <c r="W156" s="316">
        <v>0</v>
      </c>
      <c r="X156" s="316">
        <v>0</v>
      </c>
      <c r="Y156" s="316">
        <v>0</v>
      </c>
      <c r="DA156" s="139" t="s">
        <v>1401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429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7">SUM(B$161:B$167,B$169:B$170,B$172:B$175,B176)</f>
        <v>0.99999999999999989</v>
      </c>
      <c r="C160" s="232">
        <f t="shared" si="7"/>
        <v>1</v>
      </c>
      <c r="D160" s="232">
        <f t="shared" si="7"/>
        <v>0.99999999999999989</v>
      </c>
      <c r="E160" s="232">
        <f t="shared" si="7"/>
        <v>1</v>
      </c>
      <c r="F160" s="232">
        <f t="shared" si="7"/>
        <v>1</v>
      </c>
      <c r="G160" s="232">
        <f t="shared" si="7"/>
        <v>1</v>
      </c>
      <c r="H160" s="232">
        <f t="shared" si="7"/>
        <v>1</v>
      </c>
      <c r="I160" s="232">
        <f t="shared" si="7"/>
        <v>1</v>
      </c>
      <c r="J160" s="232">
        <f t="shared" si="7"/>
        <v>1</v>
      </c>
      <c r="K160" s="232">
        <f t="shared" si="7"/>
        <v>0.99999999999999989</v>
      </c>
      <c r="L160" s="232">
        <f t="shared" si="7"/>
        <v>1</v>
      </c>
      <c r="M160" s="232">
        <f t="shared" si="7"/>
        <v>1</v>
      </c>
      <c r="N160" s="232">
        <f t="shared" si="7"/>
        <v>1</v>
      </c>
      <c r="O160" s="232">
        <f t="shared" si="7"/>
        <v>1</v>
      </c>
      <c r="P160" s="232">
        <f t="shared" si="7"/>
        <v>1</v>
      </c>
      <c r="Q160" s="232">
        <f t="shared" si="7"/>
        <v>1</v>
      </c>
      <c r="R160" s="232">
        <f t="shared" si="7"/>
        <v>0.99999999999999989</v>
      </c>
      <c r="S160" s="232">
        <f t="shared" si="7"/>
        <v>0.99999999999999989</v>
      </c>
      <c r="T160" s="232">
        <f t="shared" si="7"/>
        <v>1</v>
      </c>
      <c r="U160" s="232">
        <f t="shared" si="7"/>
        <v>1</v>
      </c>
      <c r="V160" s="232">
        <f t="shared" si="7"/>
        <v>1</v>
      </c>
      <c r="W160" s="232">
        <f t="shared" si="7"/>
        <v>1</v>
      </c>
      <c r="X160" s="232">
        <f t="shared" si="7"/>
        <v>0.99999999999999989</v>
      </c>
      <c r="Y160" s="232">
        <f t="shared" si="7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8">IF(B$6=0,0,B$6/B$5)</f>
        <v>0</v>
      </c>
      <c r="C161" s="266">
        <f t="shared" si="8"/>
        <v>0</v>
      </c>
      <c r="D161" s="266">
        <f t="shared" si="8"/>
        <v>0</v>
      </c>
      <c r="E161" s="266">
        <f t="shared" si="8"/>
        <v>0</v>
      </c>
      <c r="F161" s="266">
        <f t="shared" si="8"/>
        <v>0</v>
      </c>
      <c r="G161" s="266">
        <f t="shared" si="8"/>
        <v>0</v>
      </c>
      <c r="H161" s="266">
        <f t="shared" si="8"/>
        <v>0</v>
      </c>
      <c r="I161" s="266">
        <f t="shared" si="8"/>
        <v>0</v>
      </c>
      <c r="J161" s="266">
        <f t="shared" si="8"/>
        <v>0</v>
      </c>
      <c r="K161" s="266">
        <f t="shared" si="8"/>
        <v>0</v>
      </c>
      <c r="L161" s="266">
        <f t="shared" si="8"/>
        <v>0</v>
      </c>
      <c r="M161" s="266">
        <f t="shared" si="8"/>
        <v>0</v>
      </c>
      <c r="N161" s="266">
        <f t="shared" si="8"/>
        <v>0</v>
      </c>
      <c r="O161" s="266">
        <f t="shared" si="8"/>
        <v>0</v>
      </c>
      <c r="P161" s="266">
        <f t="shared" si="8"/>
        <v>0</v>
      </c>
      <c r="Q161" s="266">
        <f t="shared" si="8"/>
        <v>0</v>
      </c>
      <c r="R161" s="266">
        <f t="shared" si="8"/>
        <v>0</v>
      </c>
      <c r="S161" s="266">
        <f t="shared" si="8"/>
        <v>0</v>
      </c>
      <c r="T161" s="266">
        <f t="shared" si="8"/>
        <v>0</v>
      </c>
      <c r="U161" s="266">
        <f t="shared" si="8"/>
        <v>0</v>
      </c>
      <c r="V161" s="266">
        <f t="shared" si="8"/>
        <v>0</v>
      </c>
      <c r="W161" s="266">
        <f t="shared" si="8"/>
        <v>0</v>
      </c>
      <c r="X161" s="266">
        <f t="shared" si="8"/>
        <v>0</v>
      </c>
      <c r="Y161" s="266">
        <f t="shared" si="8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9">IF(B$7=0,0,B$7/B$5)</f>
        <v>0</v>
      </c>
      <c r="C162" s="267">
        <f t="shared" si="9"/>
        <v>0</v>
      </c>
      <c r="D162" s="267">
        <f t="shared" si="9"/>
        <v>0</v>
      </c>
      <c r="E162" s="267">
        <f t="shared" si="9"/>
        <v>0</v>
      </c>
      <c r="F162" s="267">
        <f t="shared" si="9"/>
        <v>0</v>
      </c>
      <c r="G162" s="267">
        <f t="shared" si="9"/>
        <v>0</v>
      </c>
      <c r="H162" s="267">
        <f t="shared" si="9"/>
        <v>0</v>
      </c>
      <c r="I162" s="267">
        <f t="shared" si="9"/>
        <v>0</v>
      </c>
      <c r="J162" s="267">
        <f t="shared" si="9"/>
        <v>0</v>
      </c>
      <c r="K162" s="267">
        <f t="shared" si="9"/>
        <v>0</v>
      </c>
      <c r="L162" s="267">
        <f t="shared" si="9"/>
        <v>0</v>
      </c>
      <c r="M162" s="267">
        <f t="shared" si="9"/>
        <v>0</v>
      </c>
      <c r="N162" s="267">
        <f t="shared" si="9"/>
        <v>0</v>
      </c>
      <c r="O162" s="267">
        <f t="shared" si="9"/>
        <v>0</v>
      </c>
      <c r="P162" s="267">
        <f t="shared" si="9"/>
        <v>0</v>
      </c>
      <c r="Q162" s="267">
        <f t="shared" si="9"/>
        <v>0</v>
      </c>
      <c r="R162" s="267">
        <f t="shared" si="9"/>
        <v>0</v>
      </c>
      <c r="S162" s="267">
        <f t="shared" si="9"/>
        <v>0</v>
      </c>
      <c r="T162" s="267">
        <f t="shared" si="9"/>
        <v>0</v>
      </c>
      <c r="U162" s="267">
        <f t="shared" si="9"/>
        <v>0</v>
      </c>
      <c r="V162" s="267">
        <f t="shared" si="9"/>
        <v>0</v>
      </c>
      <c r="W162" s="267">
        <f t="shared" si="9"/>
        <v>0</v>
      </c>
      <c r="X162" s="267">
        <f t="shared" si="9"/>
        <v>0</v>
      </c>
      <c r="Y162" s="267">
        <f t="shared" si="9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10">IF(B$8=0,0,B$8/B$5)</f>
        <v>0</v>
      </c>
      <c r="C163" s="267">
        <f t="shared" si="10"/>
        <v>0</v>
      </c>
      <c r="D163" s="267">
        <f t="shared" si="10"/>
        <v>0</v>
      </c>
      <c r="E163" s="267">
        <f t="shared" si="10"/>
        <v>0</v>
      </c>
      <c r="F163" s="267">
        <f t="shared" si="10"/>
        <v>0</v>
      </c>
      <c r="G163" s="267">
        <f t="shared" si="10"/>
        <v>0</v>
      </c>
      <c r="H163" s="267">
        <f t="shared" si="10"/>
        <v>0</v>
      </c>
      <c r="I163" s="267">
        <f t="shared" si="10"/>
        <v>0</v>
      </c>
      <c r="J163" s="267">
        <f t="shared" si="10"/>
        <v>0</v>
      </c>
      <c r="K163" s="267">
        <f t="shared" si="10"/>
        <v>0</v>
      </c>
      <c r="L163" s="267">
        <f t="shared" si="10"/>
        <v>0</v>
      </c>
      <c r="M163" s="267">
        <f t="shared" si="10"/>
        <v>0</v>
      </c>
      <c r="N163" s="267">
        <f t="shared" si="10"/>
        <v>0</v>
      </c>
      <c r="O163" s="267">
        <f t="shared" si="10"/>
        <v>0</v>
      </c>
      <c r="P163" s="267">
        <f t="shared" si="10"/>
        <v>0</v>
      </c>
      <c r="Q163" s="267">
        <f t="shared" si="10"/>
        <v>0</v>
      </c>
      <c r="R163" s="267">
        <f t="shared" si="10"/>
        <v>0</v>
      </c>
      <c r="S163" s="267">
        <f t="shared" si="10"/>
        <v>0</v>
      </c>
      <c r="T163" s="267">
        <f t="shared" si="10"/>
        <v>0</v>
      </c>
      <c r="U163" s="267">
        <f t="shared" si="10"/>
        <v>0</v>
      </c>
      <c r="V163" s="267">
        <f t="shared" si="10"/>
        <v>0</v>
      </c>
      <c r="W163" s="267">
        <f t="shared" si="10"/>
        <v>0</v>
      </c>
      <c r="X163" s="267">
        <f t="shared" si="10"/>
        <v>0</v>
      </c>
      <c r="Y163" s="267">
        <f t="shared" si="10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1">IF(B$9=0,0,B$9/B$5)</f>
        <v>0</v>
      </c>
      <c r="C164" s="267">
        <f t="shared" si="11"/>
        <v>0</v>
      </c>
      <c r="D164" s="267">
        <f t="shared" si="11"/>
        <v>0</v>
      </c>
      <c r="E164" s="267">
        <f t="shared" si="11"/>
        <v>0</v>
      </c>
      <c r="F164" s="267">
        <f t="shared" si="11"/>
        <v>0</v>
      </c>
      <c r="G164" s="267">
        <f t="shared" si="11"/>
        <v>0</v>
      </c>
      <c r="H164" s="267">
        <f t="shared" si="11"/>
        <v>0</v>
      </c>
      <c r="I164" s="267">
        <f t="shared" si="11"/>
        <v>0</v>
      </c>
      <c r="J164" s="267">
        <f t="shared" si="11"/>
        <v>0</v>
      </c>
      <c r="K164" s="267">
        <f t="shared" si="11"/>
        <v>0</v>
      </c>
      <c r="L164" s="267">
        <f t="shared" si="11"/>
        <v>0</v>
      </c>
      <c r="M164" s="267">
        <f t="shared" si="11"/>
        <v>0</v>
      </c>
      <c r="N164" s="267">
        <f t="shared" si="11"/>
        <v>0</v>
      </c>
      <c r="O164" s="267">
        <f t="shared" si="11"/>
        <v>0</v>
      </c>
      <c r="P164" s="267">
        <f t="shared" si="11"/>
        <v>0</v>
      </c>
      <c r="Q164" s="267">
        <f t="shared" si="11"/>
        <v>0</v>
      </c>
      <c r="R164" s="267">
        <f t="shared" si="11"/>
        <v>0</v>
      </c>
      <c r="S164" s="267">
        <f t="shared" si="11"/>
        <v>0</v>
      </c>
      <c r="T164" s="267">
        <f t="shared" si="11"/>
        <v>0</v>
      </c>
      <c r="U164" s="267">
        <f t="shared" si="11"/>
        <v>0</v>
      </c>
      <c r="V164" s="267">
        <f t="shared" si="11"/>
        <v>0</v>
      </c>
      <c r="W164" s="267">
        <f t="shared" si="11"/>
        <v>0</v>
      </c>
      <c r="X164" s="267">
        <f t="shared" si="11"/>
        <v>0</v>
      </c>
      <c r="Y164" s="267">
        <f t="shared" si="11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2">IF(B$10=0,0,B$10/B$5)</f>
        <v>3.5550523786553032E-3</v>
      </c>
      <c r="C165" s="268">
        <f t="shared" si="12"/>
        <v>6.0225866326396047E-3</v>
      </c>
      <c r="D165" s="268">
        <f t="shared" si="12"/>
        <v>6.1395673007009028E-3</v>
      </c>
      <c r="E165" s="268">
        <f t="shared" si="12"/>
        <v>8.6555789750214999E-3</v>
      </c>
      <c r="F165" s="268">
        <f t="shared" si="12"/>
        <v>6.2671152959160254E-3</v>
      </c>
      <c r="G165" s="268">
        <f t="shared" si="12"/>
        <v>5.3237015705188719E-3</v>
      </c>
      <c r="H165" s="268">
        <f t="shared" si="12"/>
        <v>3.8800694306780313E-3</v>
      </c>
      <c r="I165" s="268">
        <f t="shared" si="12"/>
        <v>4.2748596786472632E-3</v>
      </c>
      <c r="J165" s="268">
        <f t="shared" si="12"/>
        <v>3.9329585811946604E-3</v>
      </c>
      <c r="K165" s="268">
        <f t="shared" si="12"/>
        <v>2.7690848604692781E-3</v>
      </c>
      <c r="L165" s="268">
        <f t="shared" si="12"/>
        <v>1.4628308194905356E-3</v>
      </c>
      <c r="M165" s="268">
        <f t="shared" si="12"/>
        <v>1.5753137945115646E-2</v>
      </c>
      <c r="N165" s="268">
        <f t="shared" si="12"/>
        <v>1.4831653620173506E-2</v>
      </c>
      <c r="O165" s="268">
        <f t="shared" si="12"/>
        <v>1.521629435466944E-2</v>
      </c>
      <c r="P165" s="268">
        <f t="shared" si="12"/>
        <v>1.2185620032897904E-2</v>
      </c>
      <c r="Q165" s="268">
        <f t="shared" si="12"/>
        <v>1.1891317036552976E-2</v>
      </c>
      <c r="R165" s="268">
        <f t="shared" si="12"/>
        <v>1.2786970687940612E-2</v>
      </c>
      <c r="S165" s="268">
        <f t="shared" si="12"/>
        <v>1.3238904097872864E-2</v>
      </c>
      <c r="T165" s="268">
        <f t="shared" si="12"/>
        <v>1.5089145797533872E-2</v>
      </c>
      <c r="U165" s="268">
        <f t="shared" si="12"/>
        <v>1.4973798057595234E-2</v>
      </c>
      <c r="V165" s="268">
        <f t="shared" si="12"/>
        <v>1.0883579862334658E-2</v>
      </c>
      <c r="W165" s="268">
        <f t="shared" si="12"/>
        <v>1.386547783823444E-2</v>
      </c>
      <c r="X165" s="268">
        <f t="shared" si="12"/>
        <v>1.4532561264351292E-2</v>
      </c>
      <c r="Y165" s="268">
        <f t="shared" si="12"/>
        <v>1.3809540413006796E-2</v>
      </c>
      <c r="DA165" s="78"/>
    </row>
    <row r="166" spans="1:105" ht="12" customHeight="1" x14ac:dyDescent="0.25">
      <c r="A166" s="134" t="s">
        <v>997</v>
      </c>
      <c r="B166" s="317">
        <f t="shared" ref="B166:Y166" si="13">IF(B$16=0,0,B$16/B$5)</f>
        <v>0</v>
      </c>
      <c r="C166" s="317">
        <f t="shared" si="13"/>
        <v>0</v>
      </c>
      <c r="D166" s="317">
        <f t="shared" si="13"/>
        <v>0</v>
      </c>
      <c r="E166" s="317">
        <f t="shared" si="13"/>
        <v>0</v>
      </c>
      <c r="F166" s="317">
        <f t="shared" si="13"/>
        <v>0</v>
      </c>
      <c r="G166" s="317">
        <f t="shared" si="13"/>
        <v>0</v>
      </c>
      <c r="H166" s="317">
        <f t="shared" si="13"/>
        <v>0</v>
      </c>
      <c r="I166" s="317">
        <f t="shared" si="13"/>
        <v>0</v>
      </c>
      <c r="J166" s="317">
        <f t="shared" si="13"/>
        <v>0</v>
      </c>
      <c r="K166" s="317">
        <f t="shared" si="13"/>
        <v>0</v>
      </c>
      <c r="L166" s="317">
        <f t="shared" si="13"/>
        <v>0</v>
      </c>
      <c r="M166" s="317">
        <f t="shared" si="13"/>
        <v>0</v>
      </c>
      <c r="N166" s="317">
        <f t="shared" si="13"/>
        <v>0</v>
      </c>
      <c r="O166" s="317">
        <f t="shared" si="13"/>
        <v>0</v>
      </c>
      <c r="P166" s="317">
        <f t="shared" si="13"/>
        <v>0</v>
      </c>
      <c r="Q166" s="317">
        <f t="shared" si="13"/>
        <v>0</v>
      </c>
      <c r="R166" s="317">
        <f t="shared" si="13"/>
        <v>0</v>
      </c>
      <c r="S166" s="317">
        <f t="shared" si="13"/>
        <v>0</v>
      </c>
      <c r="T166" s="317">
        <f t="shared" si="13"/>
        <v>0</v>
      </c>
      <c r="U166" s="317">
        <f t="shared" si="13"/>
        <v>0</v>
      </c>
      <c r="V166" s="317">
        <f t="shared" si="13"/>
        <v>0</v>
      </c>
      <c r="W166" s="317">
        <f t="shared" si="13"/>
        <v>0</v>
      </c>
      <c r="X166" s="317">
        <f t="shared" si="13"/>
        <v>0</v>
      </c>
      <c r="Y166" s="317">
        <f t="shared" si="13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4">IF(B$25=0,0,B$25/B$5)</f>
        <v>9.0066163603062938E-2</v>
      </c>
      <c r="C167" s="269">
        <f t="shared" si="14"/>
        <v>0.13735276015567149</v>
      </c>
      <c r="D167" s="269">
        <f t="shared" si="14"/>
        <v>0.1541011307462179</v>
      </c>
      <c r="E167" s="269">
        <f t="shared" si="14"/>
        <v>0.184857205007428</v>
      </c>
      <c r="F167" s="269">
        <f t="shared" si="14"/>
        <v>0.16434410055930085</v>
      </c>
      <c r="G167" s="269">
        <f t="shared" si="14"/>
        <v>0.15576402349419205</v>
      </c>
      <c r="H167" s="269">
        <f t="shared" si="14"/>
        <v>0.16270999744384262</v>
      </c>
      <c r="I167" s="269">
        <f t="shared" si="14"/>
        <v>0.15479974898473697</v>
      </c>
      <c r="J167" s="269">
        <f t="shared" si="14"/>
        <v>0.16312874231965308</v>
      </c>
      <c r="K167" s="269">
        <f t="shared" si="14"/>
        <v>0.14645439355806669</v>
      </c>
      <c r="L167" s="269">
        <f t="shared" si="14"/>
        <v>0.13719404069513838</v>
      </c>
      <c r="M167" s="269">
        <f t="shared" si="14"/>
        <v>0.23280101897954605</v>
      </c>
      <c r="N167" s="269">
        <f t="shared" si="14"/>
        <v>0.2158514348556968</v>
      </c>
      <c r="O167" s="269">
        <f t="shared" si="14"/>
        <v>0.22548231128376631</v>
      </c>
      <c r="P167" s="269">
        <f t="shared" si="14"/>
        <v>0.18837077033038593</v>
      </c>
      <c r="Q167" s="269">
        <f t="shared" si="14"/>
        <v>0.17731924041212849</v>
      </c>
      <c r="R167" s="269">
        <f t="shared" si="14"/>
        <v>0.17527837467408161</v>
      </c>
      <c r="S167" s="269">
        <f t="shared" si="14"/>
        <v>0.1871802046886166</v>
      </c>
      <c r="T167" s="269">
        <f t="shared" si="14"/>
        <v>0.21248849975356573</v>
      </c>
      <c r="U167" s="269">
        <f t="shared" si="14"/>
        <v>0.20423116574593689</v>
      </c>
      <c r="V167" s="269">
        <f t="shared" si="14"/>
        <v>0.14674705573265115</v>
      </c>
      <c r="W167" s="269">
        <f t="shared" si="14"/>
        <v>0.1877116273349054</v>
      </c>
      <c r="X167" s="269">
        <f t="shared" si="14"/>
        <v>0.17809784190140174</v>
      </c>
      <c r="Y167" s="269">
        <f t="shared" si="14"/>
        <v>0.18540078027801074</v>
      </c>
      <c r="DA167" s="79"/>
    </row>
    <row r="168" spans="1:105" ht="12" customHeight="1" x14ac:dyDescent="0.25">
      <c r="A168" s="174" t="s">
        <v>1010</v>
      </c>
      <c r="B168" s="269">
        <f t="shared" ref="B168:Y168" si="15">IF(B$36=0,0,B$36/B$5)</f>
        <v>4.9179693674102826E-2</v>
      </c>
      <c r="C168" s="269">
        <f t="shared" si="15"/>
        <v>7.5774011275953401E-2</v>
      </c>
      <c r="D168" s="269">
        <f t="shared" si="15"/>
        <v>8.5541348737673759E-2</v>
      </c>
      <c r="E168" s="269">
        <f t="shared" si="15"/>
        <v>0.10456521190838546</v>
      </c>
      <c r="F168" s="269">
        <f t="shared" si="15"/>
        <v>9.159804951388012E-2</v>
      </c>
      <c r="G168" s="269">
        <f t="shared" si="15"/>
        <v>8.6385047853746177E-2</v>
      </c>
      <c r="H168" s="269">
        <f t="shared" si="15"/>
        <v>8.6723859237533715E-2</v>
      </c>
      <c r="I168" s="269">
        <f t="shared" si="15"/>
        <v>8.5845229508253185E-2</v>
      </c>
      <c r="J168" s="269">
        <f t="shared" si="15"/>
        <v>8.7846484572444872E-2</v>
      </c>
      <c r="K168" s="269">
        <f t="shared" si="15"/>
        <v>7.4115266733116275E-2</v>
      </c>
      <c r="L168" s="269">
        <f t="shared" si="15"/>
        <v>6.4190108561250001E-2</v>
      </c>
      <c r="M168" s="269">
        <f t="shared" si="15"/>
        <v>0.15613218751359642</v>
      </c>
      <c r="N168" s="269">
        <f t="shared" si="15"/>
        <v>0.14596573464519016</v>
      </c>
      <c r="O168" s="269">
        <f t="shared" si="15"/>
        <v>0.15707686574422516</v>
      </c>
      <c r="P168" s="269">
        <f t="shared" si="15"/>
        <v>0.12984592944615181</v>
      </c>
      <c r="Q168" s="269">
        <f t="shared" si="15"/>
        <v>0.1288768524558116</v>
      </c>
      <c r="R168" s="269">
        <f t="shared" si="15"/>
        <v>0.13536707478919402</v>
      </c>
      <c r="S168" s="269">
        <f t="shared" si="15"/>
        <v>0.14866021790622791</v>
      </c>
      <c r="T168" s="269">
        <f t="shared" si="15"/>
        <v>0.16276967046796403</v>
      </c>
      <c r="U168" s="269">
        <f t="shared" si="15"/>
        <v>0.16140221820297135</v>
      </c>
      <c r="V168" s="269">
        <f t="shared" si="15"/>
        <v>0.11564927025253649</v>
      </c>
      <c r="W168" s="269">
        <f t="shared" si="15"/>
        <v>0.15653277011993444</v>
      </c>
      <c r="X168" s="269">
        <f t="shared" si="15"/>
        <v>0.16919261994043602</v>
      </c>
      <c r="Y168" s="269">
        <f t="shared" si="15"/>
        <v>0.15713413559529174</v>
      </c>
      <c r="DA168" s="79"/>
    </row>
    <row r="169" spans="1:105" ht="12" customHeight="1" x14ac:dyDescent="0.25">
      <c r="A169" s="62" t="s">
        <v>1012</v>
      </c>
      <c r="B169" s="318">
        <f t="shared" ref="B169:Y169" si="16">IF(B$37=0,0,B$37/B$5)</f>
        <v>4.9179693674102826E-2</v>
      </c>
      <c r="C169" s="318">
        <f t="shared" si="16"/>
        <v>7.5774011275953401E-2</v>
      </c>
      <c r="D169" s="318">
        <f t="shared" si="16"/>
        <v>8.5541348737673759E-2</v>
      </c>
      <c r="E169" s="318">
        <f t="shared" si="16"/>
        <v>0.10456521190838546</v>
      </c>
      <c r="F169" s="318">
        <f t="shared" si="16"/>
        <v>9.159804951388012E-2</v>
      </c>
      <c r="G169" s="318">
        <f t="shared" si="16"/>
        <v>8.6385047853746177E-2</v>
      </c>
      <c r="H169" s="318">
        <f t="shared" si="16"/>
        <v>8.6723859237533715E-2</v>
      </c>
      <c r="I169" s="318">
        <f t="shared" si="16"/>
        <v>8.5845229508253185E-2</v>
      </c>
      <c r="J169" s="318">
        <f t="shared" si="16"/>
        <v>8.7846484572444872E-2</v>
      </c>
      <c r="K169" s="318">
        <f t="shared" si="16"/>
        <v>7.4115266733116275E-2</v>
      </c>
      <c r="L169" s="318">
        <f t="shared" si="16"/>
        <v>6.4190108561250001E-2</v>
      </c>
      <c r="M169" s="318">
        <f t="shared" si="16"/>
        <v>0.15613218751359642</v>
      </c>
      <c r="N169" s="318">
        <f t="shared" si="16"/>
        <v>0.14596573464519016</v>
      </c>
      <c r="O169" s="318">
        <f t="shared" si="16"/>
        <v>0.15707686574422516</v>
      </c>
      <c r="P169" s="318">
        <f t="shared" si="16"/>
        <v>0.12984592944615181</v>
      </c>
      <c r="Q169" s="318">
        <f t="shared" si="16"/>
        <v>0.1288768524558116</v>
      </c>
      <c r="R169" s="318">
        <f t="shared" si="16"/>
        <v>0.13536707478919402</v>
      </c>
      <c r="S169" s="318">
        <f t="shared" si="16"/>
        <v>0.14866021790622791</v>
      </c>
      <c r="T169" s="318">
        <f t="shared" si="16"/>
        <v>0.16276967046796403</v>
      </c>
      <c r="U169" s="318">
        <f t="shared" si="16"/>
        <v>0.16140221820297135</v>
      </c>
      <c r="V169" s="318">
        <f t="shared" si="16"/>
        <v>0.11564927025253649</v>
      </c>
      <c r="W169" s="318">
        <f t="shared" si="16"/>
        <v>0.15653277011993444</v>
      </c>
      <c r="X169" s="318">
        <f t="shared" si="16"/>
        <v>0.16919261994043602</v>
      </c>
      <c r="Y169" s="318">
        <f t="shared" si="16"/>
        <v>0.15713413559529174</v>
      </c>
      <c r="DA169" s="141"/>
    </row>
    <row r="170" spans="1:105" ht="12" customHeight="1" x14ac:dyDescent="0.25">
      <c r="A170" s="62" t="s">
        <v>1019</v>
      </c>
      <c r="B170" s="318">
        <f t="shared" ref="B170:Y170" si="17">IF(B$43=0,0,B$43/B$5)</f>
        <v>0</v>
      </c>
      <c r="C170" s="318">
        <f t="shared" si="17"/>
        <v>0</v>
      </c>
      <c r="D170" s="318">
        <f t="shared" si="17"/>
        <v>0</v>
      </c>
      <c r="E170" s="318">
        <f t="shared" si="17"/>
        <v>0</v>
      </c>
      <c r="F170" s="318">
        <f t="shared" si="17"/>
        <v>0</v>
      </c>
      <c r="G170" s="318">
        <f t="shared" si="17"/>
        <v>0</v>
      </c>
      <c r="H170" s="318">
        <f t="shared" si="17"/>
        <v>0</v>
      </c>
      <c r="I170" s="318">
        <f t="shared" si="17"/>
        <v>0</v>
      </c>
      <c r="J170" s="318">
        <f t="shared" si="17"/>
        <v>0</v>
      </c>
      <c r="K170" s="318">
        <f t="shared" si="17"/>
        <v>0</v>
      </c>
      <c r="L170" s="318">
        <f t="shared" si="17"/>
        <v>0</v>
      </c>
      <c r="M170" s="318">
        <f t="shared" si="17"/>
        <v>0</v>
      </c>
      <c r="N170" s="318">
        <f t="shared" si="17"/>
        <v>0</v>
      </c>
      <c r="O170" s="318">
        <f t="shared" si="17"/>
        <v>0</v>
      </c>
      <c r="P170" s="318">
        <f t="shared" si="17"/>
        <v>0</v>
      </c>
      <c r="Q170" s="318">
        <f t="shared" si="17"/>
        <v>0</v>
      </c>
      <c r="R170" s="318">
        <f t="shared" si="17"/>
        <v>0</v>
      </c>
      <c r="S170" s="318">
        <f t="shared" si="17"/>
        <v>0</v>
      </c>
      <c r="T170" s="318">
        <f t="shared" si="17"/>
        <v>0</v>
      </c>
      <c r="U170" s="318">
        <f t="shared" si="17"/>
        <v>0</v>
      </c>
      <c r="V170" s="318">
        <f t="shared" si="17"/>
        <v>0</v>
      </c>
      <c r="W170" s="318">
        <f t="shared" si="17"/>
        <v>0</v>
      </c>
      <c r="X170" s="318">
        <f t="shared" si="17"/>
        <v>0</v>
      </c>
      <c r="Y170" s="318">
        <f t="shared" si="17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8">IF(B$44=0,0,B$44/B$5)</f>
        <v>5.6581512600831965E-3</v>
      </c>
      <c r="C171" s="269">
        <f t="shared" si="18"/>
        <v>9.2051098533581423E-3</v>
      </c>
      <c r="D171" s="269">
        <f t="shared" si="18"/>
        <v>9.7355761669637546E-3</v>
      </c>
      <c r="E171" s="269">
        <f t="shared" si="18"/>
        <v>1.291615540945763E-2</v>
      </c>
      <c r="F171" s="269">
        <f t="shared" si="18"/>
        <v>1.0113697980342623E-2</v>
      </c>
      <c r="G171" s="269">
        <f t="shared" si="18"/>
        <v>8.9948321056482032E-3</v>
      </c>
      <c r="H171" s="269">
        <f t="shared" si="18"/>
        <v>7.7841157566407851E-3</v>
      </c>
      <c r="I171" s="269">
        <f t="shared" si="18"/>
        <v>7.965088415402723E-3</v>
      </c>
      <c r="J171" s="269">
        <f t="shared" si="18"/>
        <v>7.845285856298987E-3</v>
      </c>
      <c r="K171" s="269">
        <f t="shared" si="18"/>
        <v>6.3128766063190039E-3</v>
      </c>
      <c r="L171" s="269">
        <f t="shared" si="18"/>
        <v>4.8291184777881123E-3</v>
      </c>
      <c r="M171" s="269">
        <f t="shared" si="18"/>
        <v>2.0881869657193273E-2</v>
      </c>
      <c r="N171" s="269">
        <f t="shared" si="18"/>
        <v>1.9580370310523676E-2</v>
      </c>
      <c r="O171" s="269">
        <f t="shared" si="18"/>
        <v>2.0184879736225042E-2</v>
      </c>
      <c r="P171" s="269">
        <f t="shared" si="18"/>
        <v>1.6392137798864139E-2</v>
      </c>
      <c r="Q171" s="269">
        <f t="shared" si="18"/>
        <v>1.5814144883088396E-2</v>
      </c>
      <c r="R171" s="269">
        <f t="shared" si="18"/>
        <v>1.6629026801491288E-2</v>
      </c>
      <c r="S171" s="269">
        <f t="shared" si="18"/>
        <v>1.732581637692443E-2</v>
      </c>
      <c r="T171" s="269">
        <f t="shared" si="18"/>
        <v>1.9742765690327266E-2</v>
      </c>
      <c r="U171" s="269">
        <f t="shared" si="18"/>
        <v>1.9426095718526736E-2</v>
      </c>
      <c r="V171" s="269">
        <f t="shared" si="18"/>
        <v>1.4059234289414E-2</v>
      </c>
      <c r="W171" s="269">
        <f t="shared" si="18"/>
        <v>1.7930693184602626E-2</v>
      </c>
      <c r="X171" s="269">
        <f t="shared" si="18"/>
        <v>1.8317207411791811E-2</v>
      </c>
      <c r="Y171" s="269">
        <f t="shared" si="18"/>
        <v>1.7822842741089411E-2</v>
      </c>
      <c r="DA171" s="79"/>
    </row>
    <row r="172" spans="1:105" ht="12" customHeight="1" x14ac:dyDescent="0.25">
      <c r="A172" s="62" t="s">
        <v>1133</v>
      </c>
      <c r="B172" s="318">
        <f t="shared" ref="B172:Y172" si="19">IF(B$45=0,0,B$45/B$5)</f>
        <v>3.4086882088362252E-3</v>
      </c>
      <c r="C172" s="318">
        <f t="shared" si="19"/>
        <v>5.7746322289457842E-3</v>
      </c>
      <c r="D172" s="318">
        <f t="shared" si="19"/>
        <v>5.886796715262905E-3</v>
      </c>
      <c r="E172" s="318">
        <f t="shared" si="19"/>
        <v>8.2992223039949874E-3</v>
      </c>
      <c r="F172" s="318">
        <f t="shared" si="19"/>
        <v>6.0090934639580535E-3</v>
      </c>
      <c r="G172" s="318">
        <f t="shared" si="19"/>
        <v>5.1045207884263567E-3</v>
      </c>
      <c r="H172" s="318">
        <f t="shared" si="19"/>
        <v>3.7203240653294672E-3</v>
      </c>
      <c r="I172" s="318">
        <f t="shared" si="19"/>
        <v>4.098860503019104E-3</v>
      </c>
      <c r="J172" s="318">
        <f t="shared" si="19"/>
        <v>3.7710357298955982E-3</v>
      </c>
      <c r="K172" s="318">
        <f t="shared" si="19"/>
        <v>2.6550795622085357E-3</v>
      </c>
      <c r="L172" s="318">
        <f t="shared" si="19"/>
        <v>1.4026049787220578E-3</v>
      </c>
      <c r="M172" s="318">
        <f t="shared" si="19"/>
        <v>1.5067507531200326E-2</v>
      </c>
      <c r="N172" s="318">
        <f t="shared" si="19"/>
        <v>1.4189335455231806E-2</v>
      </c>
      <c r="O172" s="318">
        <f t="shared" si="19"/>
        <v>1.4553307260483985E-2</v>
      </c>
      <c r="P172" s="318">
        <f t="shared" si="19"/>
        <v>1.1687451034802593E-2</v>
      </c>
      <c r="Q172" s="318">
        <f t="shared" si="19"/>
        <v>1.1385477516504828E-2</v>
      </c>
      <c r="R172" s="318">
        <f t="shared" si="19"/>
        <v>1.2251331430234677E-2</v>
      </c>
      <c r="S172" s="318">
        <f t="shared" si="19"/>
        <v>1.2650864791026428E-2</v>
      </c>
      <c r="T172" s="318">
        <f t="shared" si="19"/>
        <v>1.4435722402493786E-2</v>
      </c>
      <c r="U172" s="318">
        <f t="shared" si="19"/>
        <v>1.4325284904786718E-2</v>
      </c>
      <c r="V172" s="318">
        <f t="shared" si="19"/>
        <v>1.0394127810529261E-2</v>
      </c>
      <c r="W172" s="318">
        <f t="shared" si="19"/>
        <v>1.3242468960461799E-2</v>
      </c>
      <c r="X172" s="318">
        <f t="shared" si="19"/>
        <v>1.3869093949008504E-2</v>
      </c>
      <c r="Y172" s="318">
        <f t="shared" si="19"/>
        <v>1.3192333477413392E-2</v>
      </c>
      <c r="DA172" s="141"/>
    </row>
    <row r="173" spans="1:105" ht="12" customHeight="1" x14ac:dyDescent="0.25">
      <c r="A173" s="62" t="s">
        <v>1024</v>
      </c>
      <c r="B173" s="318">
        <f t="shared" ref="B173:Y173" si="20">IF(B$46=0,0,B$46/B$5)</f>
        <v>2.2494630512469712E-3</v>
      </c>
      <c r="C173" s="318">
        <f t="shared" si="20"/>
        <v>3.4304776244123572E-3</v>
      </c>
      <c r="D173" s="318">
        <f t="shared" si="20"/>
        <v>3.8487794517008491E-3</v>
      </c>
      <c r="E173" s="318">
        <f t="shared" si="20"/>
        <v>4.6169331054626422E-3</v>
      </c>
      <c r="F173" s="318">
        <f t="shared" si="20"/>
        <v>4.1046045163845701E-3</v>
      </c>
      <c r="G173" s="318">
        <f t="shared" si="20"/>
        <v>3.890311317221846E-3</v>
      </c>
      <c r="H173" s="318">
        <f t="shared" si="20"/>
        <v>4.0637916913113178E-3</v>
      </c>
      <c r="I173" s="318">
        <f t="shared" si="20"/>
        <v>3.8662279123836186E-3</v>
      </c>
      <c r="J173" s="318">
        <f t="shared" si="20"/>
        <v>4.0742501264033892E-3</v>
      </c>
      <c r="K173" s="318">
        <f t="shared" si="20"/>
        <v>3.6577970441104678E-3</v>
      </c>
      <c r="L173" s="318">
        <f t="shared" si="20"/>
        <v>3.4265134990660549E-3</v>
      </c>
      <c r="M173" s="318">
        <f t="shared" si="20"/>
        <v>5.8143621259929461E-3</v>
      </c>
      <c r="N173" s="318">
        <f t="shared" si="20"/>
        <v>5.3910348552918715E-3</v>
      </c>
      <c r="O173" s="318">
        <f t="shared" si="20"/>
        <v>5.6315724757410573E-3</v>
      </c>
      <c r="P173" s="318">
        <f t="shared" si="20"/>
        <v>4.7046867640615454E-3</v>
      </c>
      <c r="Q173" s="318">
        <f t="shared" si="20"/>
        <v>4.4286673665835672E-3</v>
      </c>
      <c r="R173" s="318">
        <f t="shared" si="20"/>
        <v>4.3776953712566105E-3</v>
      </c>
      <c r="S173" s="318">
        <f t="shared" si="20"/>
        <v>4.674951585898003E-3</v>
      </c>
      <c r="T173" s="318">
        <f t="shared" si="20"/>
        <v>5.3070432878334801E-3</v>
      </c>
      <c r="U173" s="318">
        <f t="shared" si="20"/>
        <v>5.100810813740018E-3</v>
      </c>
      <c r="V173" s="318">
        <f t="shared" si="20"/>
        <v>3.6651064788847366E-3</v>
      </c>
      <c r="W173" s="318">
        <f t="shared" si="20"/>
        <v>4.6882242241408261E-3</v>
      </c>
      <c r="X173" s="318">
        <f t="shared" si="20"/>
        <v>4.4481134627833048E-3</v>
      </c>
      <c r="Y173" s="318">
        <f t="shared" si="20"/>
        <v>4.6305092636760199E-3</v>
      </c>
      <c r="DA173" s="141"/>
    </row>
    <row r="174" spans="1:105" ht="12" customHeight="1" x14ac:dyDescent="0.25">
      <c r="A174" s="62" t="s">
        <v>1036</v>
      </c>
      <c r="B174" s="318">
        <f t="shared" ref="B174:Y174" si="21">IF(B$57=0,0,B$57/B$5)</f>
        <v>0</v>
      </c>
      <c r="C174" s="318">
        <f t="shared" si="21"/>
        <v>0</v>
      </c>
      <c r="D174" s="318">
        <f t="shared" si="21"/>
        <v>0</v>
      </c>
      <c r="E174" s="318">
        <f t="shared" si="21"/>
        <v>0</v>
      </c>
      <c r="F174" s="318">
        <f t="shared" si="21"/>
        <v>0</v>
      </c>
      <c r="G174" s="318">
        <f t="shared" si="21"/>
        <v>0</v>
      </c>
      <c r="H174" s="318">
        <f t="shared" si="21"/>
        <v>0</v>
      </c>
      <c r="I174" s="318">
        <f t="shared" si="21"/>
        <v>0</v>
      </c>
      <c r="J174" s="318">
        <f t="shared" si="21"/>
        <v>0</v>
      </c>
      <c r="K174" s="318">
        <f t="shared" si="21"/>
        <v>0</v>
      </c>
      <c r="L174" s="318">
        <f t="shared" si="21"/>
        <v>0</v>
      </c>
      <c r="M174" s="318">
        <f t="shared" si="21"/>
        <v>0</v>
      </c>
      <c r="N174" s="318">
        <f t="shared" si="21"/>
        <v>0</v>
      </c>
      <c r="O174" s="318">
        <f t="shared" si="21"/>
        <v>0</v>
      </c>
      <c r="P174" s="318">
        <f t="shared" si="21"/>
        <v>0</v>
      </c>
      <c r="Q174" s="318">
        <f t="shared" si="21"/>
        <v>0</v>
      </c>
      <c r="R174" s="318">
        <f t="shared" si="21"/>
        <v>0</v>
      </c>
      <c r="S174" s="318">
        <f t="shared" si="21"/>
        <v>0</v>
      </c>
      <c r="T174" s="318">
        <f t="shared" si="21"/>
        <v>0</v>
      </c>
      <c r="U174" s="318">
        <f t="shared" si="21"/>
        <v>0</v>
      </c>
      <c r="V174" s="318">
        <f t="shared" si="21"/>
        <v>0</v>
      </c>
      <c r="W174" s="318">
        <f t="shared" si="21"/>
        <v>0</v>
      </c>
      <c r="X174" s="318">
        <f t="shared" si="21"/>
        <v>0</v>
      </c>
      <c r="Y174" s="318">
        <f t="shared" si="21"/>
        <v>0</v>
      </c>
      <c r="DA174" s="141"/>
    </row>
    <row r="175" spans="1:105" ht="12" customHeight="1" x14ac:dyDescent="0.25">
      <c r="A175" s="174" t="s">
        <v>1038</v>
      </c>
      <c r="B175" s="269">
        <f t="shared" ref="B175:Y175" si="22">IF(B$58=0,0,B$58/B$5)</f>
        <v>0</v>
      </c>
      <c r="C175" s="269">
        <f t="shared" si="22"/>
        <v>0</v>
      </c>
      <c r="D175" s="269">
        <f t="shared" si="22"/>
        <v>0</v>
      </c>
      <c r="E175" s="269">
        <f t="shared" si="22"/>
        <v>0</v>
      </c>
      <c r="F175" s="269">
        <f t="shared" si="22"/>
        <v>0</v>
      </c>
      <c r="G175" s="269">
        <f t="shared" si="22"/>
        <v>0</v>
      </c>
      <c r="H175" s="269">
        <f t="shared" si="22"/>
        <v>0</v>
      </c>
      <c r="I175" s="269">
        <f t="shared" si="22"/>
        <v>0</v>
      </c>
      <c r="J175" s="269">
        <f t="shared" si="22"/>
        <v>0</v>
      </c>
      <c r="K175" s="269">
        <f t="shared" si="22"/>
        <v>0</v>
      </c>
      <c r="L175" s="269">
        <f t="shared" si="22"/>
        <v>0</v>
      </c>
      <c r="M175" s="269">
        <f t="shared" si="22"/>
        <v>0</v>
      </c>
      <c r="N175" s="269">
        <f t="shared" si="22"/>
        <v>0</v>
      </c>
      <c r="O175" s="269">
        <f t="shared" si="22"/>
        <v>0</v>
      </c>
      <c r="P175" s="269">
        <f t="shared" si="22"/>
        <v>0</v>
      </c>
      <c r="Q175" s="269">
        <f t="shared" si="22"/>
        <v>0</v>
      </c>
      <c r="R175" s="269">
        <f t="shared" si="22"/>
        <v>0</v>
      </c>
      <c r="S175" s="269">
        <f t="shared" si="22"/>
        <v>0</v>
      </c>
      <c r="T175" s="269">
        <f t="shared" si="22"/>
        <v>0</v>
      </c>
      <c r="U175" s="269">
        <f t="shared" si="22"/>
        <v>0</v>
      </c>
      <c r="V175" s="269">
        <f t="shared" si="22"/>
        <v>0</v>
      </c>
      <c r="W175" s="269">
        <f t="shared" si="22"/>
        <v>0</v>
      </c>
      <c r="X175" s="269">
        <f t="shared" si="22"/>
        <v>0</v>
      </c>
      <c r="Y175" s="269">
        <f t="shared" si="22"/>
        <v>0</v>
      </c>
      <c r="DA175" s="79"/>
    </row>
    <row r="176" spans="1:105" ht="12" customHeight="1" x14ac:dyDescent="0.25">
      <c r="A176" s="100" t="s">
        <v>105</v>
      </c>
      <c r="B176" s="310">
        <f t="shared" ref="B176:Y176" si="23">IF(B$59=0,0,B$59/B$5)</f>
        <v>0.85154093908409567</v>
      </c>
      <c r="C176" s="310">
        <f t="shared" si="23"/>
        <v>0.77164553208237741</v>
      </c>
      <c r="D176" s="310">
        <f t="shared" si="23"/>
        <v>0.74448237704844356</v>
      </c>
      <c r="E176" s="310">
        <f t="shared" si="23"/>
        <v>0.68900584869970738</v>
      </c>
      <c r="F176" s="310">
        <f t="shared" si="23"/>
        <v>0.72767703665056038</v>
      </c>
      <c r="G176" s="310">
        <f t="shared" si="23"/>
        <v>0.74353239497589474</v>
      </c>
      <c r="H176" s="310">
        <f t="shared" si="23"/>
        <v>0.73890195813130488</v>
      </c>
      <c r="I176" s="310">
        <f t="shared" si="23"/>
        <v>0.74711507341295991</v>
      </c>
      <c r="J176" s="310">
        <f t="shared" si="23"/>
        <v>0.73724652867040841</v>
      </c>
      <c r="K176" s="310">
        <f t="shared" si="23"/>
        <v>0.77034837824202862</v>
      </c>
      <c r="L176" s="310">
        <f t="shared" si="23"/>
        <v>0.79232390144633291</v>
      </c>
      <c r="M176" s="310">
        <f t="shared" si="23"/>
        <v>0.57443178590454858</v>
      </c>
      <c r="N176" s="310">
        <f t="shared" si="23"/>
        <v>0.60377080656841586</v>
      </c>
      <c r="O176" s="310">
        <f t="shared" si="23"/>
        <v>0.58203964888111404</v>
      </c>
      <c r="P176" s="310">
        <f t="shared" si="23"/>
        <v>0.65320554239170026</v>
      </c>
      <c r="Q176" s="310">
        <f t="shared" si="23"/>
        <v>0.66609844521241857</v>
      </c>
      <c r="R176" s="310">
        <f t="shared" si="23"/>
        <v>0.65993855304729243</v>
      </c>
      <c r="S176" s="310">
        <f t="shared" si="23"/>
        <v>0.63359485693035811</v>
      </c>
      <c r="T176" s="310">
        <f t="shared" si="23"/>
        <v>0.58990991829060913</v>
      </c>
      <c r="U176" s="310">
        <f t="shared" si="23"/>
        <v>0.59996672227496983</v>
      </c>
      <c r="V176" s="310">
        <f t="shared" si="23"/>
        <v>0.71266085986306382</v>
      </c>
      <c r="W176" s="310">
        <f t="shared" si="23"/>
        <v>0.62395943152232314</v>
      </c>
      <c r="X176" s="310">
        <f t="shared" si="23"/>
        <v>0.61985976948201904</v>
      </c>
      <c r="Y176" s="310">
        <f t="shared" si="23"/>
        <v>0.62583270097260135</v>
      </c>
      <c r="DA176" s="127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4">SUM(B$179:B$183,B$185:B$186,B$188:B$189,B$191:B$194,B195)</f>
        <v>1</v>
      </c>
      <c r="C178" s="232">
        <f t="shared" si="24"/>
        <v>1</v>
      </c>
      <c r="D178" s="232">
        <f t="shared" si="24"/>
        <v>0.99999999999999989</v>
      </c>
      <c r="E178" s="232">
        <f t="shared" si="24"/>
        <v>1.0000000000000002</v>
      </c>
      <c r="F178" s="232">
        <f t="shared" si="24"/>
        <v>1</v>
      </c>
      <c r="G178" s="232">
        <f t="shared" si="24"/>
        <v>1.0000000000000002</v>
      </c>
      <c r="H178" s="232">
        <f t="shared" si="24"/>
        <v>1</v>
      </c>
      <c r="I178" s="232">
        <f t="shared" si="24"/>
        <v>1</v>
      </c>
      <c r="J178" s="232">
        <f t="shared" si="24"/>
        <v>1.0000000000000002</v>
      </c>
      <c r="K178" s="232">
        <f t="shared" si="24"/>
        <v>0.99999999999999989</v>
      </c>
      <c r="L178" s="232">
        <f t="shared" si="24"/>
        <v>1</v>
      </c>
      <c r="M178" s="232">
        <f t="shared" si="24"/>
        <v>1.0000000000000002</v>
      </c>
      <c r="N178" s="232">
        <f t="shared" si="24"/>
        <v>0.99999999999999989</v>
      </c>
      <c r="O178" s="232">
        <f t="shared" si="24"/>
        <v>0.99999999999999989</v>
      </c>
      <c r="P178" s="232">
        <f t="shared" si="24"/>
        <v>0.99999999999999989</v>
      </c>
      <c r="Q178" s="232">
        <f t="shared" si="24"/>
        <v>1</v>
      </c>
      <c r="R178" s="232">
        <f t="shared" si="24"/>
        <v>1</v>
      </c>
      <c r="S178" s="232">
        <f t="shared" si="24"/>
        <v>0.99999999999999989</v>
      </c>
      <c r="T178" s="232">
        <f t="shared" si="24"/>
        <v>0.99999999999999978</v>
      </c>
      <c r="U178" s="232">
        <f t="shared" si="24"/>
        <v>0.99999999999999989</v>
      </c>
      <c r="V178" s="232">
        <f t="shared" si="24"/>
        <v>1</v>
      </c>
      <c r="W178" s="232">
        <f t="shared" si="24"/>
        <v>1</v>
      </c>
      <c r="X178" s="232">
        <f t="shared" si="24"/>
        <v>0.99999999999999989</v>
      </c>
      <c r="Y178" s="232">
        <f t="shared" si="24"/>
        <v>1</v>
      </c>
      <c r="DA178" s="95"/>
    </row>
    <row r="179" spans="1:105" ht="12" customHeight="1" x14ac:dyDescent="0.25">
      <c r="A179" s="55" t="s">
        <v>91</v>
      </c>
      <c r="B179" s="266">
        <f t="shared" ref="B179:Y179" si="25">IF(B$62=0,0,B$62/B$61)</f>
        <v>0</v>
      </c>
      <c r="C179" s="266">
        <f t="shared" si="25"/>
        <v>0</v>
      </c>
      <c r="D179" s="266">
        <f t="shared" si="25"/>
        <v>0</v>
      </c>
      <c r="E179" s="266">
        <f t="shared" si="25"/>
        <v>0</v>
      </c>
      <c r="F179" s="266">
        <f t="shared" si="25"/>
        <v>0</v>
      </c>
      <c r="G179" s="266">
        <f t="shared" si="25"/>
        <v>0</v>
      </c>
      <c r="H179" s="266">
        <f t="shared" si="25"/>
        <v>0</v>
      </c>
      <c r="I179" s="266">
        <f t="shared" si="25"/>
        <v>0</v>
      </c>
      <c r="J179" s="266">
        <f t="shared" si="25"/>
        <v>0</v>
      </c>
      <c r="K179" s="266">
        <f t="shared" si="25"/>
        <v>0</v>
      </c>
      <c r="L179" s="266">
        <f t="shared" si="25"/>
        <v>0</v>
      </c>
      <c r="M179" s="266">
        <f t="shared" si="25"/>
        <v>0</v>
      </c>
      <c r="N179" s="266">
        <f t="shared" si="25"/>
        <v>0</v>
      </c>
      <c r="O179" s="266">
        <f t="shared" si="25"/>
        <v>0</v>
      </c>
      <c r="P179" s="266">
        <f t="shared" si="25"/>
        <v>0</v>
      </c>
      <c r="Q179" s="266">
        <f t="shared" si="25"/>
        <v>0</v>
      </c>
      <c r="R179" s="266">
        <f t="shared" si="25"/>
        <v>0</v>
      </c>
      <c r="S179" s="266">
        <f t="shared" si="25"/>
        <v>0</v>
      </c>
      <c r="T179" s="266">
        <f t="shared" si="25"/>
        <v>0</v>
      </c>
      <c r="U179" s="266">
        <f t="shared" si="25"/>
        <v>0</v>
      </c>
      <c r="V179" s="266">
        <f t="shared" si="25"/>
        <v>0</v>
      </c>
      <c r="W179" s="266">
        <f t="shared" si="25"/>
        <v>0</v>
      </c>
      <c r="X179" s="266">
        <f t="shared" si="25"/>
        <v>0</v>
      </c>
      <c r="Y179" s="266">
        <f t="shared" si="25"/>
        <v>0</v>
      </c>
      <c r="DA179" s="76"/>
    </row>
    <row r="180" spans="1:105" ht="12" customHeight="1" x14ac:dyDescent="0.25">
      <c r="A180" s="173" t="s">
        <v>92</v>
      </c>
      <c r="B180" s="267">
        <f t="shared" ref="B180:Y180" si="26">IF(B$63=0,0,B$63/B$61)</f>
        <v>0</v>
      </c>
      <c r="C180" s="267">
        <f t="shared" si="26"/>
        <v>0</v>
      </c>
      <c r="D180" s="267">
        <f t="shared" si="26"/>
        <v>0</v>
      </c>
      <c r="E180" s="267">
        <f t="shared" si="26"/>
        <v>0</v>
      </c>
      <c r="F180" s="267">
        <f t="shared" si="26"/>
        <v>0</v>
      </c>
      <c r="G180" s="267">
        <f t="shared" si="26"/>
        <v>0</v>
      </c>
      <c r="H180" s="267">
        <f t="shared" si="26"/>
        <v>0</v>
      </c>
      <c r="I180" s="267">
        <f t="shared" si="26"/>
        <v>0</v>
      </c>
      <c r="J180" s="267">
        <f t="shared" si="26"/>
        <v>0</v>
      </c>
      <c r="K180" s="267">
        <f t="shared" si="26"/>
        <v>0</v>
      </c>
      <c r="L180" s="267">
        <f t="shared" si="26"/>
        <v>0</v>
      </c>
      <c r="M180" s="267">
        <f t="shared" si="26"/>
        <v>0</v>
      </c>
      <c r="N180" s="267">
        <f t="shared" si="26"/>
        <v>0</v>
      </c>
      <c r="O180" s="267">
        <f t="shared" si="26"/>
        <v>0</v>
      </c>
      <c r="P180" s="267">
        <f t="shared" si="26"/>
        <v>0</v>
      </c>
      <c r="Q180" s="267">
        <f t="shared" si="26"/>
        <v>0</v>
      </c>
      <c r="R180" s="267">
        <f t="shared" si="26"/>
        <v>0</v>
      </c>
      <c r="S180" s="267">
        <f t="shared" si="26"/>
        <v>0</v>
      </c>
      <c r="T180" s="267">
        <f t="shared" si="26"/>
        <v>0</v>
      </c>
      <c r="U180" s="267">
        <f t="shared" si="26"/>
        <v>0</v>
      </c>
      <c r="V180" s="267">
        <f t="shared" si="26"/>
        <v>0</v>
      </c>
      <c r="W180" s="267">
        <f t="shared" si="26"/>
        <v>0</v>
      </c>
      <c r="X180" s="267">
        <f t="shared" si="26"/>
        <v>0</v>
      </c>
      <c r="Y180" s="267">
        <f t="shared" si="26"/>
        <v>0</v>
      </c>
      <c r="DA180" s="77"/>
    </row>
    <row r="181" spans="1:105" ht="12" customHeight="1" x14ac:dyDescent="0.25">
      <c r="A181" s="173" t="s">
        <v>93</v>
      </c>
      <c r="B181" s="267">
        <f t="shared" ref="B181:Y181" si="27">IF(B$64=0,0,B$64/B$61)</f>
        <v>0</v>
      </c>
      <c r="C181" s="267">
        <f t="shared" si="27"/>
        <v>0</v>
      </c>
      <c r="D181" s="267">
        <f t="shared" si="27"/>
        <v>0</v>
      </c>
      <c r="E181" s="267">
        <f t="shared" si="27"/>
        <v>0</v>
      </c>
      <c r="F181" s="267">
        <f t="shared" si="27"/>
        <v>0</v>
      </c>
      <c r="G181" s="267">
        <f t="shared" si="27"/>
        <v>0</v>
      </c>
      <c r="H181" s="267">
        <f t="shared" si="27"/>
        <v>0</v>
      </c>
      <c r="I181" s="267">
        <f t="shared" si="27"/>
        <v>0</v>
      </c>
      <c r="J181" s="267">
        <f t="shared" si="27"/>
        <v>0</v>
      </c>
      <c r="K181" s="267">
        <f t="shared" si="27"/>
        <v>0</v>
      </c>
      <c r="L181" s="267">
        <f t="shared" si="27"/>
        <v>0</v>
      </c>
      <c r="M181" s="267">
        <f t="shared" si="27"/>
        <v>0</v>
      </c>
      <c r="N181" s="267">
        <f t="shared" si="27"/>
        <v>0</v>
      </c>
      <c r="O181" s="267">
        <f t="shared" si="27"/>
        <v>0</v>
      </c>
      <c r="P181" s="267">
        <f t="shared" si="27"/>
        <v>0</v>
      </c>
      <c r="Q181" s="267">
        <f t="shared" si="27"/>
        <v>0</v>
      </c>
      <c r="R181" s="267">
        <f t="shared" si="27"/>
        <v>0</v>
      </c>
      <c r="S181" s="267">
        <f t="shared" si="27"/>
        <v>0</v>
      </c>
      <c r="T181" s="267">
        <f t="shared" si="27"/>
        <v>0</v>
      </c>
      <c r="U181" s="267">
        <f t="shared" si="27"/>
        <v>0</v>
      </c>
      <c r="V181" s="267">
        <f t="shared" si="27"/>
        <v>0</v>
      </c>
      <c r="W181" s="267">
        <f t="shared" si="27"/>
        <v>0</v>
      </c>
      <c r="X181" s="267">
        <f t="shared" si="27"/>
        <v>0</v>
      </c>
      <c r="Y181" s="267">
        <f t="shared" si="27"/>
        <v>0</v>
      </c>
      <c r="DA181" s="77"/>
    </row>
    <row r="182" spans="1:105" ht="12" customHeight="1" x14ac:dyDescent="0.25">
      <c r="A182" s="173" t="s">
        <v>94</v>
      </c>
      <c r="B182" s="267">
        <f t="shared" ref="B182:Y182" si="28">IF(B$65=0,0,B$65/B$61)</f>
        <v>0</v>
      </c>
      <c r="C182" s="267">
        <f t="shared" si="28"/>
        <v>0</v>
      </c>
      <c r="D182" s="267">
        <f t="shared" si="28"/>
        <v>0</v>
      </c>
      <c r="E182" s="267">
        <f t="shared" si="28"/>
        <v>0</v>
      </c>
      <c r="F182" s="267">
        <f t="shared" si="28"/>
        <v>0</v>
      </c>
      <c r="G182" s="267">
        <f t="shared" si="28"/>
        <v>0</v>
      </c>
      <c r="H182" s="267">
        <f t="shared" si="28"/>
        <v>0</v>
      </c>
      <c r="I182" s="267">
        <f t="shared" si="28"/>
        <v>0</v>
      </c>
      <c r="J182" s="267">
        <f t="shared" si="28"/>
        <v>0</v>
      </c>
      <c r="K182" s="267">
        <f t="shared" si="28"/>
        <v>0</v>
      </c>
      <c r="L182" s="267">
        <f t="shared" si="28"/>
        <v>0</v>
      </c>
      <c r="M182" s="267">
        <f t="shared" si="28"/>
        <v>0</v>
      </c>
      <c r="N182" s="267">
        <f t="shared" si="28"/>
        <v>0</v>
      </c>
      <c r="O182" s="267">
        <f t="shared" si="28"/>
        <v>0</v>
      </c>
      <c r="P182" s="267">
        <f t="shared" si="28"/>
        <v>0</v>
      </c>
      <c r="Q182" s="267">
        <f t="shared" si="28"/>
        <v>0</v>
      </c>
      <c r="R182" s="267">
        <f t="shared" si="28"/>
        <v>0</v>
      </c>
      <c r="S182" s="267">
        <f t="shared" si="28"/>
        <v>0</v>
      </c>
      <c r="T182" s="267">
        <f t="shared" si="28"/>
        <v>0</v>
      </c>
      <c r="U182" s="267">
        <f t="shared" si="28"/>
        <v>0</v>
      </c>
      <c r="V182" s="267">
        <f t="shared" si="28"/>
        <v>0</v>
      </c>
      <c r="W182" s="267">
        <f t="shared" si="28"/>
        <v>0</v>
      </c>
      <c r="X182" s="267">
        <f t="shared" si="28"/>
        <v>0</v>
      </c>
      <c r="Y182" s="267">
        <f t="shared" si="28"/>
        <v>0</v>
      </c>
      <c r="DA182" s="77"/>
    </row>
    <row r="183" spans="1:105" ht="12" customHeight="1" x14ac:dyDescent="0.25">
      <c r="A183" s="56" t="s">
        <v>95</v>
      </c>
      <c r="B183" s="268">
        <f t="shared" ref="B183:Y183" si="29">IF(B$66=0,0,B$66/B$61)</f>
        <v>2.7015255539324098E-2</v>
      </c>
      <c r="C183" s="268">
        <f t="shared" si="29"/>
        <v>2.9730854975301261E-2</v>
      </c>
      <c r="D183" s="268">
        <f t="shared" si="29"/>
        <v>2.711486704439425E-2</v>
      </c>
      <c r="E183" s="268">
        <f t="shared" si="29"/>
        <v>3.137110649845027E-2</v>
      </c>
      <c r="F183" s="268">
        <f t="shared" si="29"/>
        <v>2.5982636117848082E-2</v>
      </c>
      <c r="G183" s="268">
        <f t="shared" si="29"/>
        <v>2.3454761565298115E-2</v>
      </c>
      <c r="H183" s="268">
        <f t="shared" si="29"/>
        <v>1.681814784132233E-2</v>
      </c>
      <c r="I183" s="268">
        <f t="shared" si="29"/>
        <v>1.9130094777238003E-2</v>
      </c>
      <c r="J183" s="268">
        <f t="shared" si="29"/>
        <v>1.6942599907927895E-2</v>
      </c>
      <c r="K183" s="268">
        <f t="shared" si="29"/>
        <v>1.3647877861384652E-2</v>
      </c>
      <c r="L183" s="268">
        <f t="shared" si="29"/>
        <v>7.9767932289345166E-3</v>
      </c>
      <c r="M183" s="268">
        <f t="shared" si="29"/>
        <v>4.1706282376256065E-2</v>
      </c>
      <c r="N183" s="268">
        <f t="shared" si="29"/>
        <v>4.2173718743990091E-2</v>
      </c>
      <c r="O183" s="268">
        <f t="shared" si="29"/>
        <v>4.1058697000796236E-2</v>
      </c>
      <c r="P183" s="268">
        <f t="shared" si="29"/>
        <v>3.9639686983874489E-2</v>
      </c>
      <c r="Q183" s="268">
        <f t="shared" si="29"/>
        <v>4.0210536016877234E-2</v>
      </c>
      <c r="R183" s="268">
        <f t="shared" si="29"/>
        <v>4.2471882899148189E-2</v>
      </c>
      <c r="S183" s="268">
        <f t="shared" si="29"/>
        <v>4.085999130175702E-2</v>
      </c>
      <c r="T183" s="268">
        <f t="shared" si="29"/>
        <v>4.1567817745690884E-2</v>
      </c>
      <c r="U183" s="268">
        <f t="shared" si="29"/>
        <v>4.2302169493817161E-2</v>
      </c>
      <c r="V183" s="268">
        <f t="shared" si="29"/>
        <v>4.2796407940660863E-2</v>
      </c>
      <c r="W183" s="268">
        <f t="shared" si="29"/>
        <v>4.1725431138047886E-2</v>
      </c>
      <c r="X183" s="268">
        <f t="shared" si="29"/>
        <v>4.3350761561653753E-2</v>
      </c>
      <c r="Y183" s="268">
        <f t="shared" si="29"/>
        <v>4.177804598810167E-2</v>
      </c>
      <c r="DA183" s="78"/>
    </row>
    <row r="184" spans="1:105" ht="12" customHeight="1" x14ac:dyDescent="0.25">
      <c r="A184" s="174" t="s">
        <v>1051</v>
      </c>
      <c r="B184" s="269">
        <f t="shared" ref="B184:Y184" si="30">IF(B$72=0,0,B$72/B$61)</f>
        <v>0.62110501127770101</v>
      </c>
      <c r="C184" s="269">
        <f t="shared" si="30"/>
        <v>0.61532141023208919</v>
      </c>
      <c r="D184" s="269">
        <f t="shared" si="30"/>
        <v>0.617612153133968</v>
      </c>
      <c r="E184" s="269">
        <f t="shared" si="30"/>
        <v>0.60800953360522036</v>
      </c>
      <c r="F184" s="269">
        <f t="shared" si="30"/>
        <v>0.61831522229663571</v>
      </c>
      <c r="G184" s="269">
        <f t="shared" si="30"/>
        <v>0.62276582165829142</v>
      </c>
      <c r="H184" s="269">
        <f t="shared" si="30"/>
        <v>0.64001949099101962</v>
      </c>
      <c r="I184" s="269">
        <f t="shared" si="30"/>
        <v>0.62864548839288592</v>
      </c>
      <c r="J184" s="269">
        <f t="shared" si="30"/>
        <v>0.63772209386997414</v>
      </c>
      <c r="K184" s="269">
        <f t="shared" si="30"/>
        <v>0.655045639263381</v>
      </c>
      <c r="L184" s="269">
        <f t="shared" si="30"/>
        <v>0.6789061975202656</v>
      </c>
      <c r="M184" s="269">
        <f t="shared" si="30"/>
        <v>0.5593190009038842</v>
      </c>
      <c r="N184" s="269">
        <f t="shared" si="30"/>
        <v>0.55699020247970654</v>
      </c>
      <c r="O184" s="269">
        <f t="shared" si="30"/>
        <v>0.5521397735088458</v>
      </c>
      <c r="P184" s="269">
        <f t="shared" si="30"/>
        <v>0.5560788676895696</v>
      </c>
      <c r="Q184" s="269">
        <f t="shared" si="30"/>
        <v>0.54413424564289159</v>
      </c>
      <c r="R184" s="269">
        <f t="shared" si="30"/>
        <v>0.52832659849127228</v>
      </c>
      <c r="S184" s="269">
        <f t="shared" si="30"/>
        <v>0.52425966361355703</v>
      </c>
      <c r="T184" s="269">
        <f t="shared" si="30"/>
        <v>0.53121250937810305</v>
      </c>
      <c r="U184" s="269">
        <f t="shared" si="30"/>
        <v>0.52359197130717139</v>
      </c>
      <c r="V184" s="269">
        <f t="shared" si="30"/>
        <v>0.52365498196647509</v>
      </c>
      <c r="W184" s="269">
        <f t="shared" si="30"/>
        <v>0.51262225830707497</v>
      </c>
      <c r="X184" s="269">
        <f t="shared" si="30"/>
        <v>0.48211819146600216</v>
      </c>
      <c r="Y184" s="269">
        <f t="shared" si="30"/>
        <v>0.50900347681004954</v>
      </c>
      <c r="DA184" s="79"/>
    </row>
    <row r="185" spans="1:105" ht="12" customHeight="1" x14ac:dyDescent="0.25">
      <c r="A185" s="62" t="s">
        <v>1052</v>
      </c>
      <c r="B185" s="318">
        <f t="shared" ref="B185:Y185" si="31">IF(B$73=0,0,B$73/B$61)</f>
        <v>0.62110501127770101</v>
      </c>
      <c r="C185" s="318">
        <f t="shared" si="31"/>
        <v>0.61532141023208919</v>
      </c>
      <c r="D185" s="318">
        <f t="shared" si="31"/>
        <v>0.617612153133968</v>
      </c>
      <c r="E185" s="318">
        <f t="shared" si="31"/>
        <v>0.60800953360522036</v>
      </c>
      <c r="F185" s="318">
        <f t="shared" si="31"/>
        <v>0.61831522229663571</v>
      </c>
      <c r="G185" s="318">
        <f t="shared" si="31"/>
        <v>0.62276582165829142</v>
      </c>
      <c r="H185" s="318">
        <f t="shared" si="31"/>
        <v>0.64001949099101962</v>
      </c>
      <c r="I185" s="318">
        <f t="shared" si="31"/>
        <v>0.62864548839288592</v>
      </c>
      <c r="J185" s="318">
        <f t="shared" si="31"/>
        <v>0.63772209386997414</v>
      </c>
      <c r="K185" s="318">
        <f t="shared" si="31"/>
        <v>0.655045639263381</v>
      </c>
      <c r="L185" s="318">
        <f t="shared" si="31"/>
        <v>0.6789061975202656</v>
      </c>
      <c r="M185" s="318">
        <f t="shared" si="31"/>
        <v>0.5593190009038842</v>
      </c>
      <c r="N185" s="318">
        <f t="shared" si="31"/>
        <v>0.55699020247970654</v>
      </c>
      <c r="O185" s="318">
        <f t="shared" si="31"/>
        <v>0.5521397735088458</v>
      </c>
      <c r="P185" s="318">
        <f t="shared" si="31"/>
        <v>0.5560788676895696</v>
      </c>
      <c r="Q185" s="318">
        <f t="shared" si="31"/>
        <v>0.54413424564289159</v>
      </c>
      <c r="R185" s="318">
        <f t="shared" si="31"/>
        <v>0.52832659849127228</v>
      </c>
      <c r="S185" s="318">
        <f t="shared" si="31"/>
        <v>0.52425966361355703</v>
      </c>
      <c r="T185" s="318">
        <f t="shared" si="31"/>
        <v>0.53121250937810305</v>
      </c>
      <c r="U185" s="318">
        <f t="shared" si="31"/>
        <v>0.52359197130717139</v>
      </c>
      <c r="V185" s="318">
        <f t="shared" si="31"/>
        <v>0.52365498196647509</v>
      </c>
      <c r="W185" s="318">
        <f t="shared" si="31"/>
        <v>0.51262225830707497</v>
      </c>
      <c r="X185" s="318">
        <f t="shared" si="31"/>
        <v>0.48211819146600216</v>
      </c>
      <c r="Y185" s="318">
        <f t="shared" si="31"/>
        <v>0.50900347681004954</v>
      </c>
      <c r="DA185" s="141"/>
    </row>
    <row r="186" spans="1:105" ht="12" customHeight="1" x14ac:dyDescent="0.25">
      <c r="A186" s="62" t="s">
        <v>1064</v>
      </c>
      <c r="B186" s="318">
        <f t="shared" ref="B186:Y186" si="32">IF(B$84=0,0,B$84/B$61)</f>
        <v>0</v>
      </c>
      <c r="C186" s="318">
        <f t="shared" si="32"/>
        <v>0</v>
      </c>
      <c r="D186" s="318">
        <f t="shared" si="32"/>
        <v>0</v>
      </c>
      <c r="E186" s="318">
        <f t="shared" si="32"/>
        <v>0</v>
      </c>
      <c r="F186" s="318">
        <f t="shared" si="32"/>
        <v>0</v>
      </c>
      <c r="G186" s="318">
        <f t="shared" si="32"/>
        <v>0</v>
      </c>
      <c r="H186" s="318">
        <f t="shared" si="32"/>
        <v>0</v>
      </c>
      <c r="I186" s="318">
        <f t="shared" si="32"/>
        <v>0</v>
      </c>
      <c r="J186" s="318">
        <f t="shared" si="32"/>
        <v>0</v>
      </c>
      <c r="K186" s="318">
        <f t="shared" si="32"/>
        <v>0</v>
      </c>
      <c r="L186" s="318">
        <f t="shared" si="32"/>
        <v>0</v>
      </c>
      <c r="M186" s="318">
        <f t="shared" si="32"/>
        <v>0</v>
      </c>
      <c r="N186" s="318">
        <f t="shared" si="32"/>
        <v>0</v>
      </c>
      <c r="O186" s="318">
        <f t="shared" si="32"/>
        <v>0</v>
      </c>
      <c r="P186" s="318">
        <f t="shared" si="32"/>
        <v>0</v>
      </c>
      <c r="Q186" s="318">
        <f t="shared" si="32"/>
        <v>0</v>
      </c>
      <c r="R186" s="318">
        <f t="shared" si="32"/>
        <v>0</v>
      </c>
      <c r="S186" s="318">
        <f t="shared" si="32"/>
        <v>0</v>
      </c>
      <c r="T186" s="318">
        <f t="shared" si="32"/>
        <v>0</v>
      </c>
      <c r="U186" s="318">
        <f t="shared" si="32"/>
        <v>0</v>
      </c>
      <c r="V186" s="318">
        <f t="shared" si="32"/>
        <v>0</v>
      </c>
      <c r="W186" s="318">
        <f t="shared" si="32"/>
        <v>0</v>
      </c>
      <c r="X186" s="318">
        <f t="shared" si="32"/>
        <v>0</v>
      </c>
      <c r="Y186" s="318">
        <f t="shared" si="32"/>
        <v>0</v>
      </c>
      <c r="DA186" s="141"/>
    </row>
    <row r="187" spans="1:105" ht="12" customHeight="1" x14ac:dyDescent="0.25">
      <c r="A187" s="174" t="s">
        <v>1010</v>
      </c>
      <c r="B187" s="269">
        <f t="shared" ref="B187:Y187" si="33">IF(B$85=0,0,B$85/B$61)</f>
        <v>0.30927820495347069</v>
      </c>
      <c r="C187" s="269">
        <f t="shared" si="33"/>
        <v>0.30956014505414681</v>
      </c>
      <c r="D187" s="269">
        <f t="shared" si="33"/>
        <v>0.31264121444615184</v>
      </c>
      <c r="E187" s="269">
        <f t="shared" si="33"/>
        <v>0.31363271409104754</v>
      </c>
      <c r="F187" s="269">
        <f t="shared" si="33"/>
        <v>0.31426945560030756</v>
      </c>
      <c r="G187" s="269">
        <f t="shared" si="33"/>
        <v>0.31496066508119497</v>
      </c>
      <c r="H187" s="269">
        <f t="shared" si="33"/>
        <v>0.31108400770819694</v>
      </c>
      <c r="I187" s="269">
        <f t="shared" si="33"/>
        <v>0.31791560409857611</v>
      </c>
      <c r="J187" s="269">
        <f t="shared" si="33"/>
        <v>0.31317384888609257</v>
      </c>
      <c r="K187" s="269">
        <f t="shared" si="33"/>
        <v>0.30229917266198686</v>
      </c>
      <c r="L187" s="269">
        <f t="shared" si="33"/>
        <v>0.28966949605046632</v>
      </c>
      <c r="M187" s="269">
        <f t="shared" si="33"/>
        <v>0.34207967307783316</v>
      </c>
      <c r="N187" s="269">
        <f t="shared" si="33"/>
        <v>0.34348174540548071</v>
      </c>
      <c r="O187" s="269">
        <f t="shared" si="33"/>
        <v>0.350759069659977</v>
      </c>
      <c r="P187" s="269">
        <f t="shared" si="33"/>
        <v>0.34955164033718977</v>
      </c>
      <c r="Q187" s="269">
        <f t="shared" si="33"/>
        <v>0.36064942639410458</v>
      </c>
      <c r="R187" s="269">
        <f t="shared" si="33"/>
        <v>0.37208941025214437</v>
      </c>
      <c r="S187" s="269">
        <f t="shared" si="33"/>
        <v>0.37970071887606799</v>
      </c>
      <c r="T187" s="269">
        <f t="shared" si="33"/>
        <v>0.37107908343858315</v>
      </c>
      <c r="U187" s="269">
        <f t="shared" si="33"/>
        <v>0.37734672836539629</v>
      </c>
      <c r="V187" s="269">
        <f t="shared" si="33"/>
        <v>0.37633868889695166</v>
      </c>
      <c r="W187" s="269">
        <f t="shared" si="33"/>
        <v>0.38982679143879839</v>
      </c>
      <c r="X187" s="269">
        <f t="shared" si="33"/>
        <v>0.41767300317386608</v>
      </c>
      <c r="Y187" s="269">
        <f t="shared" si="33"/>
        <v>0.39340498589744421</v>
      </c>
      <c r="DA187" s="79"/>
    </row>
    <row r="188" spans="1:105" ht="12" customHeight="1" x14ac:dyDescent="0.25">
      <c r="A188" s="62" t="s">
        <v>1012</v>
      </c>
      <c r="B188" s="318">
        <f t="shared" ref="B188:Y188" si="34">IF(B$86=0,0,B$86/B$61)</f>
        <v>0.30927820495347069</v>
      </c>
      <c r="C188" s="318">
        <f t="shared" si="34"/>
        <v>0.30956014505414681</v>
      </c>
      <c r="D188" s="318">
        <f t="shared" si="34"/>
        <v>0.31264121444615184</v>
      </c>
      <c r="E188" s="318">
        <f t="shared" si="34"/>
        <v>0.31363271409104754</v>
      </c>
      <c r="F188" s="318">
        <f t="shared" si="34"/>
        <v>0.31426945560030756</v>
      </c>
      <c r="G188" s="318">
        <f t="shared" si="34"/>
        <v>0.31496066508119497</v>
      </c>
      <c r="H188" s="318">
        <f t="shared" si="34"/>
        <v>0.31108400770819694</v>
      </c>
      <c r="I188" s="318">
        <f t="shared" si="34"/>
        <v>0.31791560409857611</v>
      </c>
      <c r="J188" s="318">
        <f t="shared" si="34"/>
        <v>0.31317384888609257</v>
      </c>
      <c r="K188" s="318">
        <f t="shared" si="34"/>
        <v>0.30229917266198686</v>
      </c>
      <c r="L188" s="318">
        <f t="shared" si="34"/>
        <v>0.28966949605046632</v>
      </c>
      <c r="M188" s="318">
        <f t="shared" si="34"/>
        <v>0.34207967307783316</v>
      </c>
      <c r="N188" s="318">
        <f t="shared" si="34"/>
        <v>0.34348174540548071</v>
      </c>
      <c r="O188" s="318">
        <f t="shared" si="34"/>
        <v>0.350759069659977</v>
      </c>
      <c r="P188" s="318">
        <f t="shared" si="34"/>
        <v>0.34955164033718977</v>
      </c>
      <c r="Q188" s="318">
        <f t="shared" si="34"/>
        <v>0.36064942639410458</v>
      </c>
      <c r="R188" s="318">
        <f t="shared" si="34"/>
        <v>0.37208941025214437</v>
      </c>
      <c r="S188" s="318">
        <f t="shared" si="34"/>
        <v>0.37970071887606799</v>
      </c>
      <c r="T188" s="318">
        <f t="shared" si="34"/>
        <v>0.37107908343858315</v>
      </c>
      <c r="U188" s="318">
        <f t="shared" si="34"/>
        <v>0.37734672836539629</v>
      </c>
      <c r="V188" s="318">
        <f t="shared" si="34"/>
        <v>0.37633868889695166</v>
      </c>
      <c r="W188" s="318">
        <f t="shared" si="34"/>
        <v>0.38982679143879839</v>
      </c>
      <c r="X188" s="318">
        <f t="shared" si="34"/>
        <v>0.41767300317386608</v>
      </c>
      <c r="Y188" s="318">
        <f t="shared" si="34"/>
        <v>0.39340498589744421</v>
      </c>
      <c r="DA188" s="141"/>
    </row>
    <row r="189" spans="1:105" ht="12" customHeight="1" x14ac:dyDescent="0.25">
      <c r="A189" s="62" t="s">
        <v>1019</v>
      </c>
      <c r="B189" s="318">
        <f t="shared" ref="B189:Y189" si="35">IF(B$92=0,0,B$92/B$61)</f>
        <v>0</v>
      </c>
      <c r="C189" s="318">
        <f t="shared" si="35"/>
        <v>0</v>
      </c>
      <c r="D189" s="318">
        <f t="shared" si="35"/>
        <v>0</v>
      </c>
      <c r="E189" s="318">
        <f t="shared" si="35"/>
        <v>0</v>
      </c>
      <c r="F189" s="318">
        <f t="shared" si="35"/>
        <v>0</v>
      </c>
      <c r="G189" s="318">
        <f t="shared" si="35"/>
        <v>0</v>
      </c>
      <c r="H189" s="318">
        <f t="shared" si="35"/>
        <v>0</v>
      </c>
      <c r="I189" s="318">
        <f t="shared" si="35"/>
        <v>0</v>
      </c>
      <c r="J189" s="318">
        <f t="shared" si="35"/>
        <v>0</v>
      </c>
      <c r="K189" s="318">
        <f t="shared" si="35"/>
        <v>0</v>
      </c>
      <c r="L189" s="318">
        <f t="shared" si="35"/>
        <v>0</v>
      </c>
      <c r="M189" s="318">
        <f t="shared" si="35"/>
        <v>0</v>
      </c>
      <c r="N189" s="318">
        <f t="shared" si="35"/>
        <v>0</v>
      </c>
      <c r="O189" s="318">
        <f t="shared" si="35"/>
        <v>0</v>
      </c>
      <c r="P189" s="318">
        <f t="shared" si="35"/>
        <v>0</v>
      </c>
      <c r="Q189" s="318">
        <f t="shared" si="35"/>
        <v>0</v>
      </c>
      <c r="R189" s="318">
        <f t="shared" si="35"/>
        <v>0</v>
      </c>
      <c r="S189" s="318">
        <f t="shared" si="35"/>
        <v>0</v>
      </c>
      <c r="T189" s="318">
        <f t="shared" si="35"/>
        <v>0</v>
      </c>
      <c r="U189" s="318">
        <f t="shared" si="35"/>
        <v>0</v>
      </c>
      <c r="V189" s="318">
        <f t="shared" si="35"/>
        <v>0</v>
      </c>
      <c r="W189" s="318">
        <f t="shared" si="35"/>
        <v>0</v>
      </c>
      <c r="X189" s="318">
        <f t="shared" si="35"/>
        <v>0</v>
      </c>
      <c r="Y189" s="318">
        <f t="shared" si="35"/>
        <v>0</v>
      </c>
      <c r="DA189" s="141"/>
    </row>
    <row r="190" spans="1:105" ht="12" customHeight="1" x14ac:dyDescent="0.25">
      <c r="A190" s="174" t="s">
        <v>1021</v>
      </c>
      <c r="B190" s="269">
        <f t="shared" ref="B190:Y190" si="36">IF(B$93=0,0,B$93/B$61)</f>
        <v>4.2601528229504235E-2</v>
      </c>
      <c r="C190" s="269">
        <f t="shared" si="36"/>
        <v>4.538758973846288E-2</v>
      </c>
      <c r="D190" s="269">
        <f t="shared" si="36"/>
        <v>4.2631765375485874E-2</v>
      </c>
      <c r="E190" s="269">
        <f t="shared" si="36"/>
        <v>4.6986645805281953E-2</v>
      </c>
      <c r="F190" s="269">
        <f t="shared" si="36"/>
        <v>4.1432685985208488E-2</v>
      </c>
      <c r="G190" s="269">
        <f t="shared" si="36"/>
        <v>3.8818751695215627E-2</v>
      </c>
      <c r="H190" s="269">
        <f t="shared" si="36"/>
        <v>3.2078353459461181E-2</v>
      </c>
      <c r="I190" s="269">
        <f t="shared" si="36"/>
        <v>3.4308812731299959E-2</v>
      </c>
      <c r="J190" s="269">
        <f t="shared" si="36"/>
        <v>3.2161457336005582E-2</v>
      </c>
      <c r="K190" s="269">
        <f t="shared" si="36"/>
        <v>2.9007310213247359E-2</v>
      </c>
      <c r="L190" s="269">
        <f t="shared" si="36"/>
        <v>2.3447513200333628E-2</v>
      </c>
      <c r="M190" s="269">
        <f t="shared" si="36"/>
        <v>5.6895043642026723E-2</v>
      </c>
      <c r="N190" s="269">
        <f t="shared" si="36"/>
        <v>5.7354333370822602E-2</v>
      </c>
      <c r="O190" s="269">
        <f t="shared" si="36"/>
        <v>5.6042459830380961E-2</v>
      </c>
      <c r="P190" s="269">
        <f t="shared" si="36"/>
        <v>5.4729804989366033E-2</v>
      </c>
      <c r="Q190" s="269">
        <f t="shared" si="36"/>
        <v>5.5005791946126661E-2</v>
      </c>
      <c r="R190" s="269">
        <f t="shared" si="36"/>
        <v>5.7112108357435194E-2</v>
      </c>
      <c r="S190" s="269">
        <f t="shared" si="36"/>
        <v>5.5179626208617855E-2</v>
      </c>
      <c r="T190" s="269">
        <f t="shared" si="36"/>
        <v>5.6140589437622873E-2</v>
      </c>
      <c r="U190" s="269">
        <f t="shared" si="36"/>
        <v>5.6759130833615092E-2</v>
      </c>
      <c r="V190" s="269">
        <f t="shared" si="36"/>
        <v>5.7209921195912408E-2</v>
      </c>
      <c r="W190" s="269">
        <f t="shared" si="36"/>
        <v>5.5825519116078727E-2</v>
      </c>
      <c r="X190" s="269">
        <f t="shared" si="36"/>
        <v>5.6858043798477899E-2</v>
      </c>
      <c r="Y190" s="269">
        <f t="shared" si="36"/>
        <v>5.5813491304404585E-2</v>
      </c>
      <c r="DA190" s="79"/>
    </row>
    <row r="191" spans="1:105" ht="12" customHeight="1" x14ac:dyDescent="0.25">
      <c r="A191" s="62" t="s">
        <v>1133</v>
      </c>
      <c r="B191" s="318">
        <f t="shared" ref="B191:Y191" si="37">IF(B$94=0,0,B$94/B$61)</f>
        <v>2.8978223829492111E-2</v>
      </c>
      <c r="C191" s="318">
        <f t="shared" si="37"/>
        <v>3.1891142723501492E-2</v>
      </c>
      <c r="D191" s="318">
        <f t="shared" si="37"/>
        <v>2.9085073253356103E-2</v>
      </c>
      <c r="E191" s="318">
        <f t="shared" si="37"/>
        <v>3.3650577340186477E-2</v>
      </c>
      <c r="F191" s="318">
        <f t="shared" si="37"/>
        <v>2.7870572758686759E-2</v>
      </c>
      <c r="G191" s="318">
        <f t="shared" si="37"/>
        <v>2.5159019114856115E-2</v>
      </c>
      <c r="H191" s="318">
        <f t="shared" si="37"/>
        <v>1.8040179254788624E-2</v>
      </c>
      <c r="I191" s="318">
        <f t="shared" si="37"/>
        <v>2.0520115663065479E-2</v>
      </c>
      <c r="J191" s="318">
        <f t="shared" si="37"/>
        <v>1.817367419200621E-2</v>
      </c>
      <c r="K191" s="318">
        <f t="shared" si="37"/>
        <v>1.4639552784873253E-2</v>
      </c>
      <c r="L191" s="318">
        <f t="shared" si="37"/>
        <v>8.5563987833899534E-3</v>
      </c>
      <c r="M191" s="318">
        <f t="shared" si="37"/>
        <v>4.4626952308567149E-2</v>
      </c>
      <c r="N191" s="318">
        <f t="shared" si="37"/>
        <v>4.5137321853566052E-2</v>
      </c>
      <c r="O191" s="318">
        <f t="shared" si="37"/>
        <v>4.3931837521295085E-2</v>
      </c>
      <c r="P191" s="318">
        <f t="shared" si="37"/>
        <v>4.2532782670442977E-2</v>
      </c>
      <c r="Q191" s="318">
        <f t="shared" si="37"/>
        <v>4.3070762718758669E-2</v>
      </c>
      <c r="R191" s="318">
        <f t="shared" si="37"/>
        <v>4.5523803733933277E-2</v>
      </c>
      <c r="S191" s="318">
        <f t="shared" si="37"/>
        <v>4.3680525650142174E-2</v>
      </c>
      <c r="T191" s="318">
        <f t="shared" si="37"/>
        <v>4.4488985304748575E-2</v>
      </c>
      <c r="U191" s="318">
        <f t="shared" si="37"/>
        <v>4.5274675424301435E-2</v>
      </c>
      <c r="V191" s="318">
        <f t="shared" si="37"/>
        <v>4.5724083712108038E-2</v>
      </c>
      <c r="W191" s="318">
        <f t="shared" si="37"/>
        <v>4.4581673163567974E-2</v>
      </c>
      <c r="X191" s="318">
        <f t="shared" si="37"/>
        <v>4.6283273413654756E-2</v>
      </c>
      <c r="Y191" s="318">
        <f t="shared" si="37"/>
        <v>4.4649019629988435E-2</v>
      </c>
      <c r="DA191" s="141"/>
    </row>
    <row r="192" spans="1:105" ht="12" customHeight="1" x14ac:dyDescent="0.25">
      <c r="A192" s="62" t="s">
        <v>1024</v>
      </c>
      <c r="B192" s="318">
        <f t="shared" ref="B192:Y192" si="38">IF(B$95=0,0,B$95/B$61)</f>
        <v>1.3623304400012127E-2</v>
      </c>
      <c r="C192" s="318">
        <f t="shared" si="38"/>
        <v>1.3496447014961391E-2</v>
      </c>
      <c r="D192" s="318">
        <f t="shared" si="38"/>
        <v>1.3546692122129774E-2</v>
      </c>
      <c r="E192" s="318">
        <f t="shared" si="38"/>
        <v>1.3336068465095477E-2</v>
      </c>
      <c r="F192" s="318">
        <f t="shared" si="38"/>
        <v>1.3562113226521733E-2</v>
      </c>
      <c r="G192" s="318">
        <f t="shared" si="38"/>
        <v>1.365973258035951E-2</v>
      </c>
      <c r="H192" s="318">
        <f t="shared" si="38"/>
        <v>1.4038174204672562E-2</v>
      </c>
      <c r="I192" s="318">
        <f t="shared" si="38"/>
        <v>1.3788697068234474E-2</v>
      </c>
      <c r="J192" s="318">
        <f t="shared" si="38"/>
        <v>1.398778314399937E-2</v>
      </c>
      <c r="K192" s="318">
        <f t="shared" si="38"/>
        <v>1.4367757428374111E-2</v>
      </c>
      <c r="L192" s="318">
        <f t="shared" si="38"/>
        <v>1.4891114416943674E-2</v>
      </c>
      <c r="M192" s="318">
        <f t="shared" si="38"/>
        <v>1.2268091333459573E-2</v>
      </c>
      <c r="N192" s="318">
        <f t="shared" si="38"/>
        <v>1.221701151725655E-2</v>
      </c>
      <c r="O192" s="318">
        <f t="shared" si="38"/>
        <v>1.2110622309085875E-2</v>
      </c>
      <c r="P192" s="318">
        <f t="shared" si="38"/>
        <v>1.219702231892306E-2</v>
      </c>
      <c r="Q192" s="318">
        <f t="shared" si="38"/>
        <v>1.1935029227367991E-2</v>
      </c>
      <c r="R192" s="318">
        <f t="shared" si="38"/>
        <v>1.1588304623501917E-2</v>
      </c>
      <c r="S192" s="318">
        <f t="shared" si="38"/>
        <v>1.1499100558475675E-2</v>
      </c>
      <c r="T192" s="318">
        <f t="shared" si="38"/>
        <v>1.1651604132874296E-2</v>
      </c>
      <c r="U192" s="318">
        <f t="shared" si="38"/>
        <v>1.148445540931366E-2</v>
      </c>
      <c r="V192" s="318">
        <f t="shared" si="38"/>
        <v>1.1485837483804369E-2</v>
      </c>
      <c r="W192" s="318">
        <f t="shared" si="38"/>
        <v>1.1243845952510758E-2</v>
      </c>
      <c r="X192" s="318">
        <f t="shared" si="38"/>
        <v>1.0574770384823141E-2</v>
      </c>
      <c r="Y192" s="318">
        <f t="shared" si="38"/>
        <v>1.1164471674416152E-2</v>
      </c>
      <c r="DA192" s="141"/>
    </row>
    <row r="193" spans="1:105" ht="12" customHeight="1" x14ac:dyDescent="0.25">
      <c r="A193" s="62" t="s">
        <v>1036</v>
      </c>
      <c r="B193" s="318">
        <f t="shared" ref="B193:Y193" si="39">IF(B$106=0,0,B$106/B$61)</f>
        <v>0</v>
      </c>
      <c r="C193" s="318">
        <f t="shared" si="39"/>
        <v>0</v>
      </c>
      <c r="D193" s="318">
        <f t="shared" si="39"/>
        <v>0</v>
      </c>
      <c r="E193" s="318">
        <f t="shared" si="39"/>
        <v>0</v>
      </c>
      <c r="F193" s="318">
        <f t="shared" si="39"/>
        <v>0</v>
      </c>
      <c r="G193" s="318">
        <f t="shared" si="39"/>
        <v>0</v>
      </c>
      <c r="H193" s="318">
        <f t="shared" si="39"/>
        <v>0</v>
      </c>
      <c r="I193" s="318">
        <f t="shared" si="39"/>
        <v>0</v>
      </c>
      <c r="J193" s="318">
        <f t="shared" si="39"/>
        <v>0</v>
      </c>
      <c r="K193" s="318">
        <f t="shared" si="39"/>
        <v>0</v>
      </c>
      <c r="L193" s="318">
        <f t="shared" si="39"/>
        <v>0</v>
      </c>
      <c r="M193" s="318">
        <f t="shared" si="39"/>
        <v>0</v>
      </c>
      <c r="N193" s="318">
        <f t="shared" si="39"/>
        <v>0</v>
      </c>
      <c r="O193" s="318">
        <f t="shared" si="39"/>
        <v>0</v>
      </c>
      <c r="P193" s="318">
        <f t="shared" si="39"/>
        <v>0</v>
      </c>
      <c r="Q193" s="318">
        <f t="shared" si="39"/>
        <v>0</v>
      </c>
      <c r="R193" s="318">
        <f t="shared" si="39"/>
        <v>0</v>
      </c>
      <c r="S193" s="318">
        <f t="shared" si="39"/>
        <v>0</v>
      </c>
      <c r="T193" s="318">
        <f t="shared" si="39"/>
        <v>0</v>
      </c>
      <c r="U193" s="318">
        <f t="shared" si="39"/>
        <v>0</v>
      </c>
      <c r="V193" s="318">
        <f t="shared" si="39"/>
        <v>0</v>
      </c>
      <c r="W193" s="318">
        <f t="shared" si="39"/>
        <v>0</v>
      </c>
      <c r="X193" s="318">
        <f t="shared" si="39"/>
        <v>0</v>
      </c>
      <c r="Y193" s="318">
        <f t="shared" si="39"/>
        <v>0</v>
      </c>
      <c r="DA193" s="141"/>
    </row>
    <row r="194" spans="1:105" ht="12" customHeight="1" x14ac:dyDescent="0.25">
      <c r="A194" s="41" t="s">
        <v>1038</v>
      </c>
      <c r="B194" s="319">
        <f t="shared" ref="B194:Y194" si="40">IF(B$107=0,0,B$107/B$61)</f>
        <v>0</v>
      </c>
      <c r="C194" s="319">
        <f t="shared" si="40"/>
        <v>0</v>
      </c>
      <c r="D194" s="319">
        <f t="shared" si="40"/>
        <v>0</v>
      </c>
      <c r="E194" s="319">
        <f t="shared" si="40"/>
        <v>0</v>
      </c>
      <c r="F194" s="319">
        <f t="shared" si="40"/>
        <v>0</v>
      </c>
      <c r="G194" s="319">
        <f t="shared" si="40"/>
        <v>0</v>
      </c>
      <c r="H194" s="319">
        <f t="shared" si="40"/>
        <v>0</v>
      </c>
      <c r="I194" s="319">
        <f t="shared" si="40"/>
        <v>0</v>
      </c>
      <c r="J194" s="319">
        <f t="shared" si="40"/>
        <v>0</v>
      </c>
      <c r="K194" s="319">
        <f t="shared" si="40"/>
        <v>0</v>
      </c>
      <c r="L194" s="319">
        <f t="shared" si="40"/>
        <v>0</v>
      </c>
      <c r="M194" s="319">
        <f t="shared" si="40"/>
        <v>0</v>
      </c>
      <c r="N194" s="319">
        <f t="shared" si="40"/>
        <v>0</v>
      </c>
      <c r="O194" s="319">
        <f t="shared" si="40"/>
        <v>0</v>
      </c>
      <c r="P194" s="319">
        <f t="shared" si="40"/>
        <v>0</v>
      </c>
      <c r="Q194" s="319">
        <f t="shared" si="40"/>
        <v>0</v>
      </c>
      <c r="R194" s="319">
        <f t="shared" si="40"/>
        <v>0</v>
      </c>
      <c r="S194" s="319">
        <f t="shared" si="40"/>
        <v>0</v>
      </c>
      <c r="T194" s="319">
        <f t="shared" si="40"/>
        <v>0</v>
      </c>
      <c r="U194" s="319">
        <f t="shared" si="40"/>
        <v>0</v>
      </c>
      <c r="V194" s="319">
        <f t="shared" si="40"/>
        <v>0</v>
      </c>
      <c r="W194" s="319">
        <f t="shared" si="40"/>
        <v>0</v>
      </c>
      <c r="X194" s="319">
        <f t="shared" si="40"/>
        <v>0</v>
      </c>
      <c r="Y194" s="319">
        <f t="shared" si="40"/>
        <v>0</v>
      </c>
      <c r="DA194" s="82"/>
    </row>
    <row r="195" spans="1:105" ht="12" customHeight="1" x14ac:dyDescent="0.25">
      <c r="A195" s="100" t="s">
        <v>105</v>
      </c>
      <c r="B195" s="310">
        <f t="shared" ref="B195:Y195" si="41">IF(B$108=0,0,B$108/B$61)</f>
        <v>0</v>
      </c>
      <c r="C195" s="310">
        <f t="shared" si="41"/>
        <v>0</v>
      </c>
      <c r="D195" s="310">
        <f t="shared" si="41"/>
        <v>0</v>
      </c>
      <c r="E195" s="310">
        <f t="shared" si="41"/>
        <v>0</v>
      </c>
      <c r="F195" s="310">
        <f t="shared" si="41"/>
        <v>0</v>
      </c>
      <c r="G195" s="310">
        <f t="shared" si="41"/>
        <v>0</v>
      </c>
      <c r="H195" s="310">
        <f t="shared" si="41"/>
        <v>0</v>
      </c>
      <c r="I195" s="310">
        <f t="shared" si="41"/>
        <v>0</v>
      </c>
      <c r="J195" s="310">
        <f t="shared" si="41"/>
        <v>0</v>
      </c>
      <c r="K195" s="310">
        <f t="shared" si="41"/>
        <v>0</v>
      </c>
      <c r="L195" s="310">
        <f t="shared" si="41"/>
        <v>0</v>
      </c>
      <c r="M195" s="310">
        <f t="shared" si="41"/>
        <v>0</v>
      </c>
      <c r="N195" s="310">
        <f t="shared" si="41"/>
        <v>0</v>
      </c>
      <c r="O195" s="310">
        <f t="shared" si="41"/>
        <v>0</v>
      </c>
      <c r="P195" s="310">
        <f t="shared" si="41"/>
        <v>0</v>
      </c>
      <c r="Q195" s="310">
        <f t="shared" si="41"/>
        <v>0</v>
      </c>
      <c r="R195" s="310">
        <f t="shared" si="41"/>
        <v>0</v>
      </c>
      <c r="S195" s="310">
        <f t="shared" si="41"/>
        <v>0</v>
      </c>
      <c r="T195" s="310">
        <f t="shared" si="41"/>
        <v>0</v>
      </c>
      <c r="U195" s="310">
        <f t="shared" si="41"/>
        <v>0</v>
      </c>
      <c r="V195" s="310">
        <f t="shared" si="41"/>
        <v>0</v>
      </c>
      <c r="W195" s="310">
        <f t="shared" si="41"/>
        <v>0</v>
      </c>
      <c r="X195" s="310">
        <f t="shared" si="41"/>
        <v>0</v>
      </c>
      <c r="Y195" s="310">
        <f t="shared" si="41"/>
        <v>0</v>
      </c>
      <c r="DA195" s="127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42">SUM(B$198:B$202,B$204:B$205,B$207:B$208,B$210:B$213)</f>
        <v>1.0000000000000002</v>
      </c>
      <c r="C197" s="232">
        <f t="shared" si="42"/>
        <v>1</v>
      </c>
      <c r="D197" s="232">
        <f t="shared" si="42"/>
        <v>0.99999999999999989</v>
      </c>
      <c r="E197" s="232">
        <f t="shared" si="42"/>
        <v>0.99999999999999989</v>
      </c>
      <c r="F197" s="232">
        <f t="shared" si="42"/>
        <v>0.99999999999999989</v>
      </c>
      <c r="G197" s="232">
        <f t="shared" si="42"/>
        <v>0.99999999999999989</v>
      </c>
      <c r="H197" s="232">
        <f t="shared" si="42"/>
        <v>1</v>
      </c>
      <c r="I197" s="232">
        <f t="shared" si="42"/>
        <v>1.0000000000000002</v>
      </c>
      <c r="J197" s="232">
        <f t="shared" si="42"/>
        <v>1</v>
      </c>
      <c r="K197" s="232">
        <f t="shared" si="42"/>
        <v>1</v>
      </c>
      <c r="L197" s="232">
        <f t="shared" si="42"/>
        <v>0.99999999999999989</v>
      </c>
      <c r="M197" s="232">
        <f t="shared" si="42"/>
        <v>0.99999999999999989</v>
      </c>
      <c r="N197" s="232">
        <f t="shared" si="42"/>
        <v>1</v>
      </c>
      <c r="O197" s="232">
        <f t="shared" si="42"/>
        <v>1</v>
      </c>
      <c r="P197" s="232">
        <f t="shared" si="42"/>
        <v>1.0000000000000002</v>
      </c>
      <c r="Q197" s="232">
        <f t="shared" si="42"/>
        <v>1.0000000000000002</v>
      </c>
      <c r="R197" s="232">
        <f t="shared" si="42"/>
        <v>0.99999999999999978</v>
      </c>
      <c r="S197" s="232">
        <f t="shared" si="42"/>
        <v>1</v>
      </c>
      <c r="T197" s="232">
        <f t="shared" si="42"/>
        <v>1</v>
      </c>
      <c r="U197" s="232">
        <f t="shared" si="42"/>
        <v>0.99999999999999967</v>
      </c>
      <c r="V197" s="232">
        <f t="shared" si="42"/>
        <v>1</v>
      </c>
      <c r="W197" s="232">
        <f t="shared" si="42"/>
        <v>1.0000000000000002</v>
      </c>
      <c r="X197" s="232">
        <f t="shared" si="42"/>
        <v>0.99999999999999989</v>
      </c>
      <c r="Y197" s="232">
        <f t="shared" si="42"/>
        <v>1.0000000000000002</v>
      </c>
      <c r="DA197" s="95"/>
    </row>
    <row r="198" spans="1:105" ht="12" customHeight="1" x14ac:dyDescent="0.25">
      <c r="A198" s="55" t="s">
        <v>91</v>
      </c>
      <c r="B198" s="266">
        <f t="shared" ref="B198:Y198" si="43">IF(B$111=0,0,B$111/B$110)</f>
        <v>0</v>
      </c>
      <c r="C198" s="266">
        <f t="shared" si="43"/>
        <v>0</v>
      </c>
      <c r="D198" s="266">
        <f t="shared" si="43"/>
        <v>0</v>
      </c>
      <c r="E198" s="266">
        <f t="shared" si="43"/>
        <v>0</v>
      </c>
      <c r="F198" s="266">
        <f t="shared" si="43"/>
        <v>0</v>
      </c>
      <c r="G198" s="266">
        <f t="shared" si="43"/>
        <v>0</v>
      </c>
      <c r="H198" s="266">
        <f t="shared" si="43"/>
        <v>0</v>
      </c>
      <c r="I198" s="266">
        <f t="shared" si="43"/>
        <v>0</v>
      </c>
      <c r="J198" s="266">
        <f t="shared" si="43"/>
        <v>0</v>
      </c>
      <c r="K198" s="266">
        <f t="shared" si="43"/>
        <v>0</v>
      </c>
      <c r="L198" s="266">
        <f t="shared" si="43"/>
        <v>0</v>
      </c>
      <c r="M198" s="266">
        <f t="shared" si="43"/>
        <v>0</v>
      </c>
      <c r="N198" s="266">
        <f t="shared" si="43"/>
        <v>0</v>
      </c>
      <c r="O198" s="266">
        <f t="shared" si="43"/>
        <v>0</v>
      </c>
      <c r="P198" s="266">
        <f t="shared" si="43"/>
        <v>0</v>
      </c>
      <c r="Q198" s="266">
        <f t="shared" si="43"/>
        <v>0</v>
      </c>
      <c r="R198" s="266">
        <f t="shared" si="43"/>
        <v>0</v>
      </c>
      <c r="S198" s="266">
        <f t="shared" si="43"/>
        <v>0</v>
      </c>
      <c r="T198" s="266">
        <f t="shared" si="43"/>
        <v>0</v>
      </c>
      <c r="U198" s="266">
        <f t="shared" si="43"/>
        <v>0</v>
      </c>
      <c r="V198" s="266">
        <f t="shared" si="43"/>
        <v>0</v>
      </c>
      <c r="W198" s="266">
        <f t="shared" si="43"/>
        <v>0</v>
      </c>
      <c r="X198" s="266">
        <f t="shared" si="43"/>
        <v>0</v>
      </c>
      <c r="Y198" s="266">
        <f t="shared" si="43"/>
        <v>0</v>
      </c>
      <c r="DA198" s="76"/>
    </row>
    <row r="199" spans="1:105" ht="12" customHeight="1" x14ac:dyDescent="0.25">
      <c r="A199" s="173" t="s">
        <v>92</v>
      </c>
      <c r="B199" s="267">
        <f t="shared" ref="B199:Y199" si="44">IF(B$112=0,0,B$112/B$110)</f>
        <v>0</v>
      </c>
      <c r="C199" s="267">
        <f t="shared" si="44"/>
        <v>0</v>
      </c>
      <c r="D199" s="267">
        <f t="shared" si="44"/>
        <v>0</v>
      </c>
      <c r="E199" s="267">
        <f t="shared" si="44"/>
        <v>0</v>
      </c>
      <c r="F199" s="267">
        <f t="shared" si="44"/>
        <v>0</v>
      </c>
      <c r="G199" s="267">
        <f t="shared" si="44"/>
        <v>0</v>
      </c>
      <c r="H199" s="267">
        <f t="shared" si="44"/>
        <v>0</v>
      </c>
      <c r="I199" s="267">
        <f t="shared" si="44"/>
        <v>0</v>
      </c>
      <c r="J199" s="267">
        <f t="shared" si="44"/>
        <v>0</v>
      </c>
      <c r="K199" s="267">
        <f t="shared" si="44"/>
        <v>0</v>
      </c>
      <c r="L199" s="267">
        <f t="shared" si="44"/>
        <v>0</v>
      </c>
      <c r="M199" s="267">
        <f t="shared" si="44"/>
        <v>0</v>
      </c>
      <c r="N199" s="267">
        <f t="shared" si="44"/>
        <v>0</v>
      </c>
      <c r="O199" s="267">
        <f t="shared" si="44"/>
        <v>0</v>
      </c>
      <c r="P199" s="267">
        <f t="shared" si="44"/>
        <v>0</v>
      </c>
      <c r="Q199" s="267">
        <f t="shared" si="44"/>
        <v>0</v>
      </c>
      <c r="R199" s="267">
        <f t="shared" si="44"/>
        <v>0</v>
      </c>
      <c r="S199" s="267">
        <f t="shared" si="44"/>
        <v>0</v>
      </c>
      <c r="T199" s="267">
        <f t="shared" si="44"/>
        <v>0</v>
      </c>
      <c r="U199" s="267">
        <f t="shared" si="44"/>
        <v>0</v>
      </c>
      <c r="V199" s="267">
        <f t="shared" si="44"/>
        <v>0</v>
      </c>
      <c r="W199" s="267">
        <f t="shared" si="44"/>
        <v>0</v>
      </c>
      <c r="X199" s="267">
        <f t="shared" si="44"/>
        <v>0</v>
      </c>
      <c r="Y199" s="267">
        <f t="shared" si="44"/>
        <v>0</v>
      </c>
      <c r="DA199" s="77"/>
    </row>
    <row r="200" spans="1:105" ht="12" customHeight="1" x14ac:dyDescent="0.25">
      <c r="A200" s="173" t="s">
        <v>93</v>
      </c>
      <c r="B200" s="267">
        <f t="shared" ref="B200:Y200" si="45">IF(B$113=0,0,B$113/B$110)</f>
        <v>0</v>
      </c>
      <c r="C200" s="267">
        <f t="shared" si="45"/>
        <v>0</v>
      </c>
      <c r="D200" s="267">
        <f t="shared" si="45"/>
        <v>0</v>
      </c>
      <c r="E200" s="267">
        <f t="shared" si="45"/>
        <v>0</v>
      </c>
      <c r="F200" s="267">
        <f t="shared" si="45"/>
        <v>0</v>
      </c>
      <c r="G200" s="267">
        <f t="shared" si="45"/>
        <v>0</v>
      </c>
      <c r="H200" s="267">
        <f t="shared" si="45"/>
        <v>0</v>
      </c>
      <c r="I200" s="267">
        <f t="shared" si="45"/>
        <v>0</v>
      </c>
      <c r="J200" s="267">
        <f t="shared" si="45"/>
        <v>0</v>
      </c>
      <c r="K200" s="267">
        <f t="shared" si="45"/>
        <v>0</v>
      </c>
      <c r="L200" s="267">
        <f t="shared" si="45"/>
        <v>0</v>
      </c>
      <c r="M200" s="267">
        <f t="shared" si="45"/>
        <v>0</v>
      </c>
      <c r="N200" s="267">
        <f t="shared" si="45"/>
        <v>0</v>
      </c>
      <c r="O200" s="267">
        <f t="shared" si="45"/>
        <v>0</v>
      </c>
      <c r="P200" s="267">
        <f t="shared" si="45"/>
        <v>0</v>
      </c>
      <c r="Q200" s="267">
        <f t="shared" si="45"/>
        <v>0</v>
      </c>
      <c r="R200" s="267">
        <f t="shared" si="45"/>
        <v>0</v>
      </c>
      <c r="S200" s="267">
        <f t="shared" si="45"/>
        <v>0</v>
      </c>
      <c r="T200" s="267">
        <f t="shared" si="45"/>
        <v>0</v>
      </c>
      <c r="U200" s="267">
        <f t="shared" si="45"/>
        <v>0</v>
      </c>
      <c r="V200" s="267">
        <f t="shared" si="45"/>
        <v>0</v>
      </c>
      <c r="W200" s="267">
        <f t="shared" si="45"/>
        <v>0</v>
      </c>
      <c r="X200" s="267">
        <f t="shared" si="45"/>
        <v>0</v>
      </c>
      <c r="Y200" s="267">
        <f t="shared" si="45"/>
        <v>0</v>
      </c>
      <c r="DA200" s="77"/>
    </row>
    <row r="201" spans="1:105" ht="12" customHeight="1" x14ac:dyDescent="0.25">
      <c r="A201" s="173" t="s">
        <v>94</v>
      </c>
      <c r="B201" s="267">
        <f t="shared" ref="B201:Y201" si="46">IF(B$114=0,0,B$114/B$110)</f>
        <v>0</v>
      </c>
      <c r="C201" s="267">
        <f t="shared" si="46"/>
        <v>0</v>
      </c>
      <c r="D201" s="267">
        <f t="shared" si="46"/>
        <v>0</v>
      </c>
      <c r="E201" s="267">
        <f t="shared" si="46"/>
        <v>0</v>
      </c>
      <c r="F201" s="267">
        <f t="shared" si="46"/>
        <v>0</v>
      </c>
      <c r="G201" s="267">
        <f t="shared" si="46"/>
        <v>0</v>
      </c>
      <c r="H201" s="267">
        <f t="shared" si="46"/>
        <v>0</v>
      </c>
      <c r="I201" s="267">
        <f t="shared" si="46"/>
        <v>0</v>
      </c>
      <c r="J201" s="267">
        <f t="shared" si="46"/>
        <v>0</v>
      </c>
      <c r="K201" s="267">
        <f t="shared" si="46"/>
        <v>0</v>
      </c>
      <c r="L201" s="267">
        <f t="shared" si="46"/>
        <v>0</v>
      </c>
      <c r="M201" s="267">
        <f t="shared" si="46"/>
        <v>0</v>
      </c>
      <c r="N201" s="267">
        <f t="shared" si="46"/>
        <v>0</v>
      </c>
      <c r="O201" s="267">
        <f t="shared" si="46"/>
        <v>0</v>
      </c>
      <c r="P201" s="267">
        <f t="shared" si="46"/>
        <v>0</v>
      </c>
      <c r="Q201" s="267">
        <f t="shared" si="46"/>
        <v>0</v>
      </c>
      <c r="R201" s="267">
        <f t="shared" si="46"/>
        <v>0</v>
      </c>
      <c r="S201" s="267">
        <f t="shared" si="46"/>
        <v>0</v>
      </c>
      <c r="T201" s="267">
        <f t="shared" si="46"/>
        <v>0</v>
      </c>
      <c r="U201" s="267">
        <f t="shared" si="46"/>
        <v>0</v>
      </c>
      <c r="V201" s="267">
        <f t="shared" si="46"/>
        <v>0</v>
      </c>
      <c r="W201" s="267">
        <f t="shared" si="46"/>
        <v>0</v>
      </c>
      <c r="X201" s="267">
        <f t="shared" si="46"/>
        <v>0</v>
      </c>
      <c r="Y201" s="267">
        <f t="shared" si="46"/>
        <v>0</v>
      </c>
      <c r="DA201" s="77"/>
    </row>
    <row r="202" spans="1:105" ht="12" customHeight="1" x14ac:dyDescent="0.25">
      <c r="A202" s="56" t="s">
        <v>95</v>
      </c>
      <c r="B202" s="268">
        <f t="shared" ref="B202:Y202" si="47">IF(B$115=0,0,B$115/B$110)</f>
        <v>4.6498309783881274E-2</v>
      </c>
      <c r="C202" s="268">
        <f t="shared" si="47"/>
        <v>5.069871266906617E-2</v>
      </c>
      <c r="D202" s="268">
        <f t="shared" si="47"/>
        <v>4.664936045666896E-2</v>
      </c>
      <c r="E202" s="268">
        <f t="shared" si="47"/>
        <v>5.3192573194484213E-2</v>
      </c>
      <c r="F202" s="268">
        <f t="shared" si="47"/>
        <v>4.4873938838950217E-2</v>
      </c>
      <c r="G202" s="268">
        <f t="shared" si="47"/>
        <v>4.0863600812597829E-2</v>
      </c>
      <c r="H202" s="268">
        <f t="shared" si="47"/>
        <v>2.9997086748007287E-2</v>
      </c>
      <c r="I202" s="268">
        <f t="shared" si="47"/>
        <v>3.3835306903671085E-2</v>
      </c>
      <c r="J202" s="268">
        <f t="shared" si="47"/>
        <v>3.0203826138321239E-2</v>
      </c>
      <c r="K202" s="268">
        <f t="shared" si="47"/>
        <v>2.4626977744883673E-2</v>
      </c>
      <c r="L202" s="268">
        <f t="shared" si="47"/>
        <v>1.4699666601005704E-2</v>
      </c>
      <c r="M202" s="268">
        <f t="shared" si="47"/>
        <v>6.8290798271825479E-2</v>
      </c>
      <c r="N202" s="268">
        <f t="shared" si="47"/>
        <v>6.8946771219237035E-2</v>
      </c>
      <c r="O202" s="268">
        <f t="shared" si="47"/>
        <v>6.7357449179546544E-2</v>
      </c>
      <c r="P202" s="268">
        <f t="shared" si="47"/>
        <v>6.5316647752495335E-2</v>
      </c>
      <c r="Q202" s="268">
        <f t="shared" si="47"/>
        <v>6.6124703034123267E-2</v>
      </c>
      <c r="R202" s="268">
        <f t="shared" si="47"/>
        <v>6.9302925586558248E-2</v>
      </c>
      <c r="S202" s="268">
        <f t="shared" si="47"/>
        <v>6.7028878770272596E-2</v>
      </c>
      <c r="T202" s="268">
        <f t="shared" si="47"/>
        <v>6.8040251666757548E-2</v>
      </c>
      <c r="U202" s="268">
        <f t="shared" si="47"/>
        <v>6.90651882004997E-2</v>
      </c>
      <c r="V202" s="268">
        <f t="shared" si="47"/>
        <v>6.9774579381222099E-2</v>
      </c>
      <c r="W202" s="268">
        <f t="shared" si="47"/>
        <v>6.8240834088873437E-2</v>
      </c>
      <c r="X202" s="268">
        <f t="shared" si="47"/>
        <v>7.0479080672236863E-2</v>
      </c>
      <c r="Y202" s="268">
        <f t="shared" si="47"/>
        <v>6.8306867019396839E-2</v>
      </c>
      <c r="DA202" s="78"/>
    </row>
    <row r="203" spans="1:105" ht="12" customHeight="1" x14ac:dyDescent="0.25">
      <c r="A203" s="174" t="s">
        <v>1051</v>
      </c>
      <c r="B203" s="269">
        <f t="shared" ref="B203:Y203" si="48">IF(B$121=0,0,B$121/B$110)</f>
        <v>0.51259818237100507</v>
      </c>
      <c r="C203" s="269">
        <f t="shared" si="48"/>
        <v>0.50312454177009325</v>
      </c>
      <c r="D203" s="269">
        <f t="shared" si="48"/>
        <v>0.50949272851395888</v>
      </c>
      <c r="E203" s="269">
        <f t="shared" si="48"/>
        <v>0.49432832223789691</v>
      </c>
      <c r="F203" s="269">
        <f t="shared" si="48"/>
        <v>0.51204114613973406</v>
      </c>
      <c r="G203" s="269">
        <f t="shared" si="48"/>
        <v>0.52025267564853439</v>
      </c>
      <c r="H203" s="269">
        <f t="shared" si="48"/>
        <v>0.5473662996924229</v>
      </c>
      <c r="I203" s="269">
        <f t="shared" si="48"/>
        <v>0.53314181174702358</v>
      </c>
      <c r="J203" s="269">
        <f t="shared" si="48"/>
        <v>0.5451265213586387</v>
      </c>
      <c r="K203" s="269">
        <f t="shared" si="48"/>
        <v>0.56676300265925816</v>
      </c>
      <c r="L203" s="269">
        <f t="shared" si="48"/>
        <v>0.59989171683369247</v>
      </c>
      <c r="M203" s="269">
        <f t="shared" si="48"/>
        <v>0.43914124134424509</v>
      </c>
      <c r="N203" s="269">
        <f t="shared" si="48"/>
        <v>0.43661990766662273</v>
      </c>
      <c r="O203" s="269">
        <f t="shared" si="48"/>
        <v>0.43432361551363657</v>
      </c>
      <c r="P203" s="269">
        <f t="shared" si="48"/>
        <v>0.43935341260673016</v>
      </c>
      <c r="Q203" s="269">
        <f t="shared" si="48"/>
        <v>0.42905589539625633</v>
      </c>
      <c r="R203" s="269">
        <f t="shared" si="48"/>
        <v>0.41336763606043864</v>
      </c>
      <c r="S203" s="269">
        <f t="shared" si="48"/>
        <v>0.41237665487750286</v>
      </c>
      <c r="T203" s="269">
        <f t="shared" si="48"/>
        <v>0.41692786482982125</v>
      </c>
      <c r="U203" s="269">
        <f t="shared" si="48"/>
        <v>0.40989581010680909</v>
      </c>
      <c r="V203" s="269">
        <f t="shared" si="48"/>
        <v>0.40937290063478415</v>
      </c>
      <c r="W203" s="269">
        <f t="shared" si="48"/>
        <v>0.40199892814652277</v>
      </c>
      <c r="X203" s="269">
        <f t="shared" si="48"/>
        <v>0.37583823499325264</v>
      </c>
      <c r="Y203" s="269">
        <f t="shared" si="48"/>
        <v>0.39904413630736862</v>
      </c>
      <c r="DA203" s="79"/>
    </row>
    <row r="204" spans="1:105" ht="12" customHeight="1" x14ac:dyDescent="0.25">
      <c r="A204" s="62" t="s">
        <v>1052</v>
      </c>
      <c r="B204" s="318">
        <f t="shared" ref="B204:Y204" si="49">IF(B$122=0,0,B$122/B$110)</f>
        <v>0.51259818237100507</v>
      </c>
      <c r="C204" s="318">
        <f t="shared" si="49"/>
        <v>0.50312454177009325</v>
      </c>
      <c r="D204" s="318">
        <f t="shared" si="49"/>
        <v>0.50949272851395888</v>
      </c>
      <c r="E204" s="318">
        <f t="shared" si="49"/>
        <v>0.49432832223789691</v>
      </c>
      <c r="F204" s="318">
        <f t="shared" si="49"/>
        <v>0.51204114613973406</v>
      </c>
      <c r="G204" s="318">
        <f t="shared" si="49"/>
        <v>0.52025267564853439</v>
      </c>
      <c r="H204" s="318">
        <f t="shared" si="49"/>
        <v>0.5473662996924229</v>
      </c>
      <c r="I204" s="318">
        <f t="shared" si="49"/>
        <v>0.53314181174702358</v>
      </c>
      <c r="J204" s="318">
        <f t="shared" si="49"/>
        <v>0.5451265213586387</v>
      </c>
      <c r="K204" s="318">
        <f t="shared" si="49"/>
        <v>0.56676300265925816</v>
      </c>
      <c r="L204" s="318">
        <f t="shared" si="49"/>
        <v>0.59989171683369247</v>
      </c>
      <c r="M204" s="318">
        <f t="shared" si="49"/>
        <v>0.43914124134424509</v>
      </c>
      <c r="N204" s="318">
        <f t="shared" si="49"/>
        <v>0.43661990766662273</v>
      </c>
      <c r="O204" s="318">
        <f t="shared" si="49"/>
        <v>0.43432361551363657</v>
      </c>
      <c r="P204" s="318">
        <f t="shared" si="49"/>
        <v>0.43935341260673016</v>
      </c>
      <c r="Q204" s="318">
        <f t="shared" si="49"/>
        <v>0.42905589539625633</v>
      </c>
      <c r="R204" s="318">
        <f t="shared" si="49"/>
        <v>0.41336763606043864</v>
      </c>
      <c r="S204" s="318">
        <f t="shared" si="49"/>
        <v>0.41237665487750286</v>
      </c>
      <c r="T204" s="318">
        <f t="shared" si="49"/>
        <v>0.41692786482982125</v>
      </c>
      <c r="U204" s="318">
        <f t="shared" si="49"/>
        <v>0.40989581010680909</v>
      </c>
      <c r="V204" s="318">
        <f t="shared" si="49"/>
        <v>0.40937290063478415</v>
      </c>
      <c r="W204" s="318">
        <f t="shared" si="49"/>
        <v>0.40199892814652277</v>
      </c>
      <c r="X204" s="318">
        <f t="shared" si="49"/>
        <v>0.37583823499325264</v>
      </c>
      <c r="Y204" s="318">
        <f t="shared" si="49"/>
        <v>0.39904413630736862</v>
      </c>
      <c r="DA204" s="141"/>
    </row>
    <row r="205" spans="1:105" ht="12" customHeight="1" x14ac:dyDescent="0.25">
      <c r="A205" s="62" t="s">
        <v>1064</v>
      </c>
      <c r="B205" s="318">
        <f t="shared" ref="B205:Y205" si="50">IF(B$133=0,0,B$133/B$110)</f>
        <v>0</v>
      </c>
      <c r="C205" s="318">
        <f t="shared" si="50"/>
        <v>0</v>
      </c>
      <c r="D205" s="318">
        <f t="shared" si="50"/>
        <v>0</v>
      </c>
      <c r="E205" s="318">
        <f t="shared" si="50"/>
        <v>0</v>
      </c>
      <c r="F205" s="318">
        <f t="shared" si="50"/>
        <v>0</v>
      </c>
      <c r="G205" s="318">
        <f t="shared" si="50"/>
        <v>0</v>
      </c>
      <c r="H205" s="318">
        <f t="shared" si="50"/>
        <v>0</v>
      </c>
      <c r="I205" s="318">
        <f t="shared" si="50"/>
        <v>0</v>
      </c>
      <c r="J205" s="318">
        <f t="shared" si="50"/>
        <v>0</v>
      </c>
      <c r="K205" s="318">
        <f t="shared" si="50"/>
        <v>0</v>
      </c>
      <c r="L205" s="318">
        <f t="shared" si="50"/>
        <v>0</v>
      </c>
      <c r="M205" s="318">
        <f t="shared" si="50"/>
        <v>0</v>
      </c>
      <c r="N205" s="318">
        <f t="shared" si="50"/>
        <v>0</v>
      </c>
      <c r="O205" s="318">
        <f t="shared" si="50"/>
        <v>0</v>
      </c>
      <c r="P205" s="318">
        <f t="shared" si="50"/>
        <v>0</v>
      </c>
      <c r="Q205" s="318">
        <f t="shared" si="50"/>
        <v>0</v>
      </c>
      <c r="R205" s="318">
        <f t="shared" si="50"/>
        <v>0</v>
      </c>
      <c r="S205" s="318">
        <f t="shared" si="50"/>
        <v>0</v>
      </c>
      <c r="T205" s="318">
        <f t="shared" si="50"/>
        <v>0</v>
      </c>
      <c r="U205" s="318">
        <f t="shared" si="50"/>
        <v>0</v>
      </c>
      <c r="V205" s="318">
        <f t="shared" si="50"/>
        <v>0</v>
      </c>
      <c r="W205" s="318">
        <f t="shared" si="50"/>
        <v>0</v>
      </c>
      <c r="X205" s="318">
        <f t="shared" si="50"/>
        <v>0</v>
      </c>
      <c r="Y205" s="318">
        <f t="shared" si="50"/>
        <v>0</v>
      </c>
      <c r="DA205" s="141"/>
    </row>
    <row r="206" spans="1:105" ht="12" customHeight="1" x14ac:dyDescent="0.25">
      <c r="A206" s="174" t="s">
        <v>1010</v>
      </c>
      <c r="B206" s="269">
        <f t="shared" ref="B206:Y206" si="51">IF(B$134=0,0,B$134/B$110)</f>
        <v>0.2865857408066485</v>
      </c>
      <c r="C206" s="269">
        <f t="shared" si="51"/>
        <v>0.28419193588194308</v>
      </c>
      <c r="D206" s="269">
        <f t="shared" si="51"/>
        <v>0.28957536960653396</v>
      </c>
      <c r="E206" s="269">
        <f t="shared" si="51"/>
        <v>0.28629890996472929</v>
      </c>
      <c r="F206" s="269">
        <f t="shared" si="51"/>
        <v>0.29220680734196031</v>
      </c>
      <c r="G206" s="269">
        <f t="shared" si="51"/>
        <v>0.29541946340362291</v>
      </c>
      <c r="H206" s="269">
        <f t="shared" si="51"/>
        <v>0.29871413517214407</v>
      </c>
      <c r="I206" s="269">
        <f t="shared" si="51"/>
        <v>0.3027206300033724</v>
      </c>
      <c r="J206" s="269">
        <f t="shared" si="51"/>
        <v>0.30056926657520006</v>
      </c>
      <c r="K206" s="269">
        <f t="shared" si="51"/>
        <v>0.29367036614831971</v>
      </c>
      <c r="L206" s="269">
        <f t="shared" si="51"/>
        <v>0.28738168665203612</v>
      </c>
      <c r="M206" s="269">
        <f t="shared" si="51"/>
        <v>0.30155404187426404</v>
      </c>
      <c r="N206" s="269">
        <f t="shared" si="51"/>
        <v>0.30231024974887283</v>
      </c>
      <c r="O206" s="269">
        <f t="shared" si="51"/>
        <v>0.30978940043426051</v>
      </c>
      <c r="P206" s="269">
        <f t="shared" si="51"/>
        <v>0.31008602284700754</v>
      </c>
      <c r="Q206" s="269">
        <f t="shared" si="51"/>
        <v>0.3192907179636344</v>
      </c>
      <c r="R206" s="269">
        <f t="shared" si="51"/>
        <v>0.32686960564887679</v>
      </c>
      <c r="S206" s="269">
        <f t="shared" si="51"/>
        <v>0.33533762156845132</v>
      </c>
      <c r="T206" s="269">
        <f t="shared" si="51"/>
        <v>0.32700345156062838</v>
      </c>
      <c r="U206" s="269">
        <f t="shared" si="51"/>
        <v>0.33167621058986646</v>
      </c>
      <c r="V206" s="269">
        <f t="shared" si="51"/>
        <v>0.33032842868121837</v>
      </c>
      <c r="W206" s="269">
        <f t="shared" si="51"/>
        <v>0.3432356208336087</v>
      </c>
      <c r="X206" s="269">
        <f t="shared" si="51"/>
        <v>0.36557549743042628</v>
      </c>
      <c r="Y206" s="269">
        <f t="shared" si="51"/>
        <v>0.34628467962589521</v>
      </c>
      <c r="DA206" s="79"/>
    </row>
    <row r="207" spans="1:105" ht="12" customHeight="1" x14ac:dyDescent="0.25">
      <c r="A207" s="62" t="s">
        <v>1012</v>
      </c>
      <c r="B207" s="318">
        <f t="shared" ref="B207:Y207" si="52">IF(B$135=0,0,B$135/B$110)</f>
        <v>0.2865857408066485</v>
      </c>
      <c r="C207" s="318">
        <f t="shared" si="52"/>
        <v>0.28419193588194308</v>
      </c>
      <c r="D207" s="318">
        <f t="shared" si="52"/>
        <v>0.28957536960653396</v>
      </c>
      <c r="E207" s="318">
        <f t="shared" si="52"/>
        <v>0.28629890996472929</v>
      </c>
      <c r="F207" s="318">
        <f t="shared" si="52"/>
        <v>0.29220680734196031</v>
      </c>
      <c r="G207" s="318">
        <f t="shared" si="52"/>
        <v>0.29541946340362291</v>
      </c>
      <c r="H207" s="318">
        <f t="shared" si="52"/>
        <v>0.29871413517214407</v>
      </c>
      <c r="I207" s="318">
        <f t="shared" si="52"/>
        <v>0.3027206300033724</v>
      </c>
      <c r="J207" s="318">
        <f t="shared" si="52"/>
        <v>0.30056926657520006</v>
      </c>
      <c r="K207" s="318">
        <f t="shared" si="52"/>
        <v>0.29367036614831971</v>
      </c>
      <c r="L207" s="318">
        <f t="shared" si="52"/>
        <v>0.28738168665203612</v>
      </c>
      <c r="M207" s="318">
        <f t="shared" si="52"/>
        <v>0.30155404187426404</v>
      </c>
      <c r="N207" s="318">
        <f t="shared" si="52"/>
        <v>0.30231024974887283</v>
      </c>
      <c r="O207" s="318">
        <f t="shared" si="52"/>
        <v>0.30978940043426051</v>
      </c>
      <c r="P207" s="318">
        <f t="shared" si="52"/>
        <v>0.31008602284700754</v>
      </c>
      <c r="Q207" s="318">
        <f t="shared" si="52"/>
        <v>0.3192907179636344</v>
      </c>
      <c r="R207" s="318">
        <f t="shared" si="52"/>
        <v>0.32686960564887679</v>
      </c>
      <c r="S207" s="318">
        <f t="shared" si="52"/>
        <v>0.33533762156845132</v>
      </c>
      <c r="T207" s="318">
        <f t="shared" si="52"/>
        <v>0.32700345156062838</v>
      </c>
      <c r="U207" s="318">
        <f t="shared" si="52"/>
        <v>0.33167621058986646</v>
      </c>
      <c r="V207" s="318">
        <f t="shared" si="52"/>
        <v>0.33032842868121837</v>
      </c>
      <c r="W207" s="318">
        <f t="shared" si="52"/>
        <v>0.3432356208336087</v>
      </c>
      <c r="X207" s="318">
        <f t="shared" si="52"/>
        <v>0.36557549743042628</v>
      </c>
      <c r="Y207" s="318">
        <f t="shared" si="52"/>
        <v>0.34628467962589521</v>
      </c>
      <c r="DA207" s="141"/>
    </row>
    <row r="208" spans="1:105" ht="12" customHeight="1" x14ac:dyDescent="0.25">
      <c r="A208" s="62" t="s">
        <v>1019</v>
      </c>
      <c r="B208" s="318">
        <f t="shared" ref="B208:Y208" si="53">IF(B$141=0,0,B$141/B$110)</f>
        <v>0</v>
      </c>
      <c r="C208" s="318">
        <f t="shared" si="53"/>
        <v>0</v>
      </c>
      <c r="D208" s="318">
        <f t="shared" si="53"/>
        <v>0</v>
      </c>
      <c r="E208" s="318">
        <f t="shared" si="53"/>
        <v>0</v>
      </c>
      <c r="F208" s="318">
        <f t="shared" si="53"/>
        <v>0</v>
      </c>
      <c r="G208" s="318">
        <f t="shared" si="53"/>
        <v>0</v>
      </c>
      <c r="H208" s="318">
        <f t="shared" si="53"/>
        <v>0</v>
      </c>
      <c r="I208" s="318">
        <f t="shared" si="53"/>
        <v>0</v>
      </c>
      <c r="J208" s="318">
        <f t="shared" si="53"/>
        <v>0</v>
      </c>
      <c r="K208" s="318">
        <f t="shared" si="53"/>
        <v>0</v>
      </c>
      <c r="L208" s="318">
        <f t="shared" si="53"/>
        <v>0</v>
      </c>
      <c r="M208" s="318">
        <f t="shared" si="53"/>
        <v>0</v>
      </c>
      <c r="N208" s="318">
        <f t="shared" si="53"/>
        <v>0</v>
      </c>
      <c r="O208" s="318">
        <f t="shared" si="53"/>
        <v>0</v>
      </c>
      <c r="P208" s="318">
        <f t="shared" si="53"/>
        <v>0</v>
      </c>
      <c r="Q208" s="318">
        <f t="shared" si="53"/>
        <v>0</v>
      </c>
      <c r="R208" s="318">
        <f t="shared" si="53"/>
        <v>0</v>
      </c>
      <c r="S208" s="318">
        <f t="shared" si="53"/>
        <v>0</v>
      </c>
      <c r="T208" s="318">
        <f t="shared" si="53"/>
        <v>0</v>
      </c>
      <c r="U208" s="318">
        <f t="shared" si="53"/>
        <v>0</v>
      </c>
      <c r="V208" s="318">
        <f t="shared" si="53"/>
        <v>0</v>
      </c>
      <c r="W208" s="318">
        <f t="shared" si="53"/>
        <v>0</v>
      </c>
      <c r="X208" s="318">
        <f t="shared" si="53"/>
        <v>0</v>
      </c>
      <c r="Y208" s="318">
        <f t="shared" si="53"/>
        <v>0</v>
      </c>
      <c r="DA208" s="141"/>
    </row>
    <row r="209" spans="1:105" ht="12" customHeight="1" x14ac:dyDescent="0.25">
      <c r="A209" s="174" t="s">
        <v>1021</v>
      </c>
      <c r="B209" s="269">
        <f t="shared" ref="B209:Y209" si="54">IF(B$142=0,0,B$142/B$110)</f>
        <v>0.15431776703846539</v>
      </c>
      <c r="C209" s="269">
        <f t="shared" si="54"/>
        <v>0.1619848096788975</v>
      </c>
      <c r="D209" s="269">
        <f t="shared" si="54"/>
        <v>0.15428254142283809</v>
      </c>
      <c r="E209" s="269">
        <f t="shared" si="54"/>
        <v>0.16618019460288949</v>
      </c>
      <c r="F209" s="269">
        <f t="shared" si="54"/>
        <v>0.15087810767935539</v>
      </c>
      <c r="G209" s="269">
        <f t="shared" si="54"/>
        <v>0.14346426013524471</v>
      </c>
      <c r="H209" s="269">
        <f t="shared" si="54"/>
        <v>0.12392247838742589</v>
      </c>
      <c r="I209" s="269">
        <f t="shared" si="54"/>
        <v>0.13030225134593304</v>
      </c>
      <c r="J209" s="269">
        <f t="shared" si="54"/>
        <v>0.12410038592783995</v>
      </c>
      <c r="K209" s="269">
        <f t="shared" si="54"/>
        <v>0.1149396534475385</v>
      </c>
      <c r="L209" s="269">
        <f t="shared" si="54"/>
        <v>9.8026929913265629E-2</v>
      </c>
      <c r="M209" s="269">
        <f t="shared" si="54"/>
        <v>0.19101391850966537</v>
      </c>
      <c r="N209" s="269">
        <f t="shared" si="54"/>
        <v>0.19212307136526746</v>
      </c>
      <c r="O209" s="269">
        <f t="shared" si="54"/>
        <v>0.18852953487255639</v>
      </c>
      <c r="P209" s="269">
        <f t="shared" si="54"/>
        <v>0.18524391679376717</v>
      </c>
      <c r="Q209" s="269">
        <f t="shared" si="54"/>
        <v>0.18552868360598615</v>
      </c>
      <c r="R209" s="269">
        <f t="shared" si="54"/>
        <v>0.19045983270412603</v>
      </c>
      <c r="S209" s="269">
        <f t="shared" si="54"/>
        <v>0.18525684478377322</v>
      </c>
      <c r="T209" s="269">
        <f t="shared" si="54"/>
        <v>0.18802843194279292</v>
      </c>
      <c r="U209" s="269">
        <f t="shared" si="54"/>
        <v>0.18936279110282453</v>
      </c>
      <c r="V209" s="269">
        <f t="shared" si="54"/>
        <v>0.19052409130277534</v>
      </c>
      <c r="W209" s="269">
        <f t="shared" si="54"/>
        <v>0.18652461693099523</v>
      </c>
      <c r="X209" s="269">
        <f t="shared" si="54"/>
        <v>0.18810718690408407</v>
      </c>
      <c r="Y209" s="269">
        <f t="shared" si="54"/>
        <v>0.18636431704733949</v>
      </c>
      <c r="DA209" s="79"/>
    </row>
    <row r="210" spans="1:105" ht="12" customHeight="1" x14ac:dyDescent="0.25">
      <c r="A210" s="62" t="s">
        <v>1133</v>
      </c>
      <c r="B210" s="318">
        <f t="shared" ref="B210:Y210" si="55">IF(B$143=0,0,B$143/B$110)</f>
        <v>9.6668414122885168E-2</v>
      </c>
      <c r="C210" s="318">
        <f t="shared" si="55"/>
        <v>0.10540090972273108</v>
      </c>
      <c r="D210" s="318">
        <f t="shared" si="55"/>
        <v>9.6982443365204896E-2</v>
      </c>
      <c r="E210" s="318">
        <f t="shared" si="55"/>
        <v>0.11058556144784386</v>
      </c>
      <c r="F210" s="318">
        <f t="shared" si="55"/>
        <v>9.3291401841715971E-2</v>
      </c>
      <c r="G210" s="318">
        <f t="shared" si="55"/>
        <v>8.4954044658066788E-2</v>
      </c>
      <c r="H210" s="318">
        <f t="shared" si="55"/>
        <v>6.2362929270209491E-2</v>
      </c>
      <c r="I210" s="318">
        <f t="shared" si="55"/>
        <v>7.0342459219298797E-2</v>
      </c>
      <c r="J210" s="318">
        <f t="shared" si="55"/>
        <v>6.2792733473658408E-2</v>
      </c>
      <c r="K210" s="318">
        <f t="shared" si="55"/>
        <v>5.1198654194152003E-2</v>
      </c>
      <c r="L210" s="318">
        <f t="shared" si="55"/>
        <v>3.0560109927844133E-2</v>
      </c>
      <c r="M210" s="318">
        <f t="shared" si="55"/>
        <v>0.14162590022809218</v>
      </c>
      <c r="N210" s="318">
        <f t="shared" si="55"/>
        <v>0.14301861486755954</v>
      </c>
      <c r="O210" s="318">
        <f t="shared" si="55"/>
        <v>0.13968333086437629</v>
      </c>
      <c r="P210" s="318">
        <f t="shared" si="55"/>
        <v>0.13583203667184771</v>
      </c>
      <c r="Q210" s="318">
        <f t="shared" si="55"/>
        <v>0.13727491372369915</v>
      </c>
      <c r="R210" s="318">
        <f t="shared" si="55"/>
        <v>0.14397044285709074</v>
      </c>
      <c r="S210" s="318">
        <f t="shared" si="55"/>
        <v>0.13887890563225835</v>
      </c>
      <c r="T210" s="318">
        <f t="shared" si="55"/>
        <v>0.14113864097877157</v>
      </c>
      <c r="U210" s="318">
        <f t="shared" si="55"/>
        <v>0.14326386015038867</v>
      </c>
      <c r="V210" s="318">
        <f t="shared" si="55"/>
        <v>0.14448396936241251</v>
      </c>
      <c r="W210" s="318">
        <f t="shared" si="55"/>
        <v>0.14131380878257613</v>
      </c>
      <c r="X210" s="318">
        <f t="shared" si="55"/>
        <v>0.14583854102618488</v>
      </c>
      <c r="Y210" s="318">
        <f t="shared" si="55"/>
        <v>0.14148581955351452</v>
      </c>
      <c r="DA210" s="141"/>
    </row>
    <row r="211" spans="1:105" ht="12" customHeight="1" x14ac:dyDescent="0.25">
      <c r="A211" s="62" t="s">
        <v>1024</v>
      </c>
      <c r="B211" s="318">
        <f t="shared" ref="B211:Y211" si="56">IF(B$144=0,0,B$144/B$110)</f>
        <v>5.7649352915580224E-2</v>
      </c>
      <c r="C211" s="318">
        <f t="shared" si="56"/>
        <v>5.6583899956166403E-2</v>
      </c>
      <c r="D211" s="318">
        <f t="shared" si="56"/>
        <v>5.7300098057633191E-2</v>
      </c>
      <c r="E211" s="318">
        <f t="shared" si="56"/>
        <v>5.5594633155045634E-2</v>
      </c>
      <c r="F211" s="318">
        <f t="shared" si="56"/>
        <v>5.7586705837639439E-2</v>
      </c>
      <c r="G211" s="318">
        <f t="shared" si="56"/>
        <v>5.8510215477177926E-2</v>
      </c>
      <c r="H211" s="318">
        <f t="shared" si="56"/>
        <v>6.1559549117216388E-2</v>
      </c>
      <c r="I211" s="318">
        <f t="shared" si="56"/>
        <v>5.995979212663425E-2</v>
      </c>
      <c r="J211" s="318">
        <f t="shared" si="56"/>
        <v>6.1307652454181558E-2</v>
      </c>
      <c r="K211" s="318">
        <f t="shared" si="56"/>
        <v>6.3740999253386485E-2</v>
      </c>
      <c r="L211" s="318">
        <f t="shared" si="56"/>
        <v>6.7466819985421506E-2</v>
      </c>
      <c r="M211" s="318">
        <f t="shared" si="56"/>
        <v>4.9388018281573173E-2</v>
      </c>
      <c r="N211" s="318">
        <f t="shared" si="56"/>
        <v>4.9104456497707949E-2</v>
      </c>
      <c r="O211" s="318">
        <f t="shared" si="56"/>
        <v>4.8846204008180086E-2</v>
      </c>
      <c r="P211" s="318">
        <f t="shared" si="56"/>
        <v>4.9411880121919473E-2</v>
      </c>
      <c r="Q211" s="318">
        <f t="shared" si="56"/>
        <v>4.8253769882286995E-2</v>
      </c>
      <c r="R211" s="318">
        <f t="shared" si="56"/>
        <v>4.6489389847035309E-2</v>
      </c>
      <c r="S211" s="318">
        <f t="shared" si="56"/>
        <v>4.637793915151487E-2</v>
      </c>
      <c r="T211" s="318">
        <f t="shared" si="56"/>
        <v>4.6889790964021308E-2</v>
      </c>
      <c r="U211" s="318">
        <f t="shared" si="56"/>
        <v>4.6098930952435883E-2</v>
      </c>
      <c r="V211" s="318">
        <f t="shared" si="56"/>
        <v>4.6040121940362853E-2</v>
      </c>
      <c r="W211" s="318">
        <f t="shared" si="56"/>
        <v>4.5210808148419115E-2</v>
      </c>
      <c r="X211" s="318">
        <f t="shared" si="56"/>
        <v>4.2268645877899198E-2</v>
      </c>
      <c r="Y211" s="318">
        <f t="shared" si="56"/>
        <v>4.4878497493824991E-2</v>
      </c>
      <c r="DA211" s="141"/>
    </row>
    <row r="212" spans="1:105" ht="12" customHeight="1" x14ac:dyDescent="0.25">
      <c r="A212" s="62" t="s">
        <v>1036</v>
      </c>
      <c r="B212" s="318">
        <f t="shared" ref="B212:Y212" si="57">IF(B$155=0,0,B$155/B$110)</f>
        <v>0</v>
      </c>
      <c r="C212" s="318">
        <f t="shared" si="57"/>
        <v>0</v>
      </c>
      <c r="D212" s="318">
        <f t="shared" si="57"/>
        <v>0</v>
      </c>
      <c r="E212" s="318">
        <f t="shared" si="57"/>
        <v>0</v>
      </c>
      <c r="F212" s="318">
        <f t="shared" si="57"/>
        <v>0</v>
      </c>
      <c r="G212" s="318">
        <f t="shared" si="57"/>
        <v>0</v>
      </c>
      <c r="H212" s="318">
        <f t="shared" si="57"/>
        <v>0</v>
      </c>
      <c r="I212" s="318">
        <f t="shared" si="57"/>
        <v>0</v>
      </c>
      <c r="J212" s="318">
        <f t="shared" si="57"/>
        <v>0</v>
      </c>
      <c r="K212" s="318">
        <f t="shared" si="57"/>
        <v>0</v>
      </c>
      <c r="L212" s="318">
        <f t="shared" si="57"/>
        <v>0</v>
      </c>
      <c r="M212" s="318">
        <f t="shared" si="57"/>
        <v>0</v>
      </c>
      <c r="N212" s="318">
        <f t="shared" si="57"/>
        <v>0</v>
      </c>
      <c r="O212" s="318">
        <f t="shared" si="57"/>
        <v>0</v>
      </c>
      <c r="P212" s="318">
        <f t="shared" si="57"/>
        <v>0</v>
      </c>
      <c r="Q212" s="318">
        <f t="shared" si="57"/>
        <v>0</v>
      </c>
      <c r="R212" s="318">
        <f t="shared" si="57"/>
        <v>0</v>
      </c>
      <c r="S212" s="318">
        <f t="shared" si="57"/>
        <v>0</v>
      </c>
      <c r="T212" s="318">
        <f t="shared" si="57"/>
        <v>0</v>
      </c>
      <c r="U212" s="318">
        <f t="shared" si="57"/>
        <v>0</v>
      </c>
      <c r="V212" s="318">
        <f t="shared" si="57"/>
        <v>0</v>
      </c>
      <c r="W212" s="318">
        <f t="shared" si="57"/>
        <v>0</v>
      </c>
      <c r="X212" s="318">
        <f t="shared" si="57"/>
        <v>0</v>
      </c>
      <c r="Y212" s="318">
        <f t="shared" si="57"/>
        <v>0</v>
      </c>
      <c r="DA212" s="141"/>
    </row>
    <row r="213" spans="1:105" ht="12" customHeight="1" x14ac:dyDescent="0.25">
      <c r="A213" s="41" t="s">
        <v>1038</v>
      </c>
      <c r="B213" s="319">
        <f t="shared" ref="B213:Y213" si="58">IF(B$156=0,0,B$156/B$110)</f>
        <v>0</v>
      </c>
      <c r="C213" s="319">
        <f t="shared" si="58"/>
        <v>0</v>
      </c>
      <c r="D213" s="319">
        <f t="shared" si="58"/>
        <v>0</v>
      </c>
      <c r="E213" s="319">
        <f t="shared" si="58"/>
        <v>0</v>
      </c>
      <c r="F213" s="319">
        <f t="shared" si="58"/>
        <v>0</v>
      </c>
      <c r="G213" s="319">
        <f t="shared" si="58"/>
        <v>0</v>
      </c>
      <c r="H213" s="319">
        <f t="shared" si="58"/>
        <v>0</v>
      </c>
      <c r="I213" s="319">
        <f t="shared" si="58"/>
        <v>0</v>
      </c>
      <c r="J213" s="319">
        <f t="shared" si="58"/>
        <v>0</v>
      </c>
      <c r="K213" s="319">
        <f t="shared" si="58"/>
        <v>0</v>
      </c>
      <c r="L213" s="319">
        <f t="shared" si="58"/>
        <v>0</v>
      </c>
      <c r="M213" s="319">
        <f t="shared" si="58"/>
        <v>0</v>
      </c>
      <c r="N213" s="319">
        <f t="shared" si="58"/>
        <v>0</v>
      </c>
      <c r="O213" s="319">
        <f t="shared" si="58"/>
        <v>0</v>
      </c>
      <c r="P213" s="319">
        <f t="shared" si="58"/>
        <v>0</v>
      </c>
      <c r="Q213" s="319">
        <f t="shared" si="58"/>
        <v>0</v>
      </c>
      <c r="R213" s="319">
        <f t="shared" si="58"/>
        <v>0</v>
      </c>
      <c r="S213" s="319">
        <f t="shared" si="58"/>
        <v>0</v>
      </c>
      <c r="T213" s="319">
        <f t="shared" si="58"/>
        <v>0</v>
      </c>
      <c r="U213" s="319">
        <f t="shared" si="58"/>
        <v>0</v>
      </c>
      <c r="V213" s="319">
        <f t="shared" si="58"/>
        <v>0</v>
      </c>
      <c r="W213" s="319">
        <f t="shared" si="58"/>
        <v>0</v>
      </c>
      <c r="X213" s="319">
        <f t="shared" si="58"/>
        <v>0</v>
      </c>
      <c r="Y213" s="319">
        <f t="shared" si="58"/>
        <v>0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430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1402</v>
      </c>
      <c r="B217" s="320">
        <f>IF(B$5=0,0,(B$5-B$16-B$59)/(CHI_fec!B$5-CHI_fec!B$16))</f>
        <v>1.2239207718315688</v>
      </c>
      <c r="C217" s="320">
        <f>IF(C$5=0,0,(C$5-C$16-C$59)/(CHI_fec!C$5-CHI_fec!C$16))</f>
        <v>1.4387541174734977</v>
      </c>
      <c r="D217" s="320">
        <f>IF(D$5=0,0,(D$5-D$16-D$59)/(CHI_fec!D$5-CHI_fec!D$16))</f>
        <v>1.4826889328516846</v>
      </c>
      <c r="E217" s="320">
        <f>IF(E$5=0,0,(E$5-E$16-E$59)/(CHI_fec!E$5-CHI_fec!E$16))</f>
        <v>1.5969773574556556</v>
      </c>
      <c r="F217" s="320">
        <f>IF(F$5=0,0,(F$5-F$16-F$59)/(CHI_fec!F$5-CHI_fec!F$16))</f>
        <v>1.5121095510960916</v>
      </c>
      <c r="G217" s="320">
        <f>IF(G$5=0,0,(G$5-G$16-G$59)/(CHI_fec!G$5-CHI_fec!G$16))</f>
        <v>1.4535012529866944</v>
      </c>
      <c r="H217" s="320">
        <f>IF(H$5=0,0,(H$5-H$16-H$59)/(CHI_fec!H$5-CHI_fec!H$16))</f>
        <v>1.3750966111559013</v>
      </c>
      <c r="I217" s="320">
        <f>IF(I$5=0,0,(I$5-I$16-I$59)/(CHI_fec!I$5-CHI_fec!I$16))</f>
        <v>1.3875110841810703</v>
      </c>
      <c r="J217" s="320">
        <f>IF(J$5=0,0,(J$5-J$16-J$59)/(CHI_fec!J$5-CHI_fec!J$16))</f>
        <v>1.3123295937561197</v>
      </c>
      <c r="K217" s="320">
        <f>IF(K$5=0,0,(K$5-K$16-K$59)/(CHI_fec!K$5-CHI_fec!K$16))</f>
        <v>1.1560571322995963</v>
      </c>
      <c r="L217" s="320">
        <f>IF(L$5=0,0,(L$5-L$16-L$59)/(CHI_fec!L$5-CHI_fec!L$16))</f>
        <v>1.0430662160707496</v>
      </c>
      <c r="M217" s="320">
        <f>IF(M$5=0,0,(M$5-M$16-M$59)/(CHI_fec!M$5-CHI_fec!M$16))</f>
        <v>1.6594700825905842</v>
      </c>
      <c r="N217" s="320">
        <f>IF(N$5=0,0,(N$5-N$16-N$59)/(CHI_fec!N$5-CHI_fec!N$16))</f>
        <v>1.6288718172219414</v>
      </c>
      <c r="O217" s="320">
        <f>IF(O$5=0,0,(O$5-O$16-O$59)/(CHI_fec!O$5-CHI_fec!O$16))</f>
        <v>1.6803136660167206</v>
      </c>
      <c r="P217" s="320">
        <f>IF(P$5=0,0,(P$5-P$16-P$59)/(CHI_fec!P$5-CHI_fec!P$16))</f>
        <v>1.5995693221967404</v>
      </c>
      <c r="Q217" s="320">
        <f>IF(Q$5=0,0,(Q$5-Q$16-Q$59)/(CHI_fec!Q$5-CHI_fec!Q$16))</f>
        <v>1.501942996561372</v>
      </c>
      <c r="R217" s="320">
        <f>IF(R$5=0,0,(R$5-R$16-R$59)/(CHI_fec!R$5-CHI_fec!R$16))</f>
        <v>1.443769155499057</v>
      </c>
      <c r="S217" s="320">
        <f>IF(S$5=0,0,(S$5-S$16-S$59)/(CHI_fec!S$5-CHI_fec!S$16))</f>
        <v>1.3956851271603892</v>
      </c>
      <c r="T217" s="320">
        <f>IF(T$5=0,0,(T$5-T$16-T$59)/(CHI_fec!T$5-CHI_fec!T$16))</f>
        <v>1.4567110214386303</v>
      </c>
      <c r="U217" s="320">
        <f>IF(U$5=0,0,(U$5-U$16-U$59)/(CHI_fec!U$5-CHI_fec!U$16))</f>
        <v>1.4023190027478001</v>
      </c>
      <c r="V217" s="320">
        <f>IF(V$5=0,0,(V$5-V$16-V$59)/(CHI_fec!V$5-CHI_fec!V$16))</f>
        <v>1.2922763219240325</v>
      </c>
      <c r="W217" s="320">
        <f>IF(W$5=0,0,(W$5-W$16-W$59)/(CHI_fec!W$5-CHI_fec!W$16))</f>
        <v>1.2977714635996584</v>
      </c>
      <c r="X217" s="320">
        <f>IF(X$5=0,0,(X$5-X$16-X$59)/(CHI_fec!X$5-CHI_fec!X$16))</f>
        <v>1.197140587907092</v>
      </c>
      <c r="Y217" s="320">
        <f>IF(Y$5=0,0,(Y$5-Y$16-Y$59)/(CHI_fec!Y$5-CHI_fec!Y$16))</f>
        <v>1.2461202945682022</v>
      </c>
      <c r="DA217" s="95"/>
    </row>
    <row r="218" spans="1:105" ht="12" customHeight="1" x14ac:dyDescent="0.25">
      <c r="A218" s="55" t="s">
        <v>91</v>
      </c>
      <c r="B218" s="273">
        <f>IF(B$6=0,0,B$6/CHI_fec!B$6)</f>
        <v>0</v>
      </c>
      <c r="C218" s="273">
        <f>IF(C$6=0,0,C$6/CHI_fec!C$6)</f>
        <v>0</v>
      </c>
      <c r="D218" s="273">
        <f>IF(D$6=0,0,D$6/CHI_fec!D$6)</f>
        <v>0</v>
      </c>
      <c r="E218" s="273">
        <f>IF(E$6=0,0,E$6/CHI_fec!E$6)</f>
        <v>0</v>
      </c>
      <c r="F218" s="273">
        <f>IF(F$6=0,0,F$6/CHI_fec!F$6)</f>
        <v>0</v>
      </c>
      <c r="G218" s="273">
        <f>IF(G$6=0,0,G$6/CHI_fec!G$6)</f>
        <v>0</v>
      </c>
      <c r="H218" s="273">
        <f>IF(H$6=0,0,H$6/CHI_fec!H$6)</f>
        <v>0</v>
      </c>
      <c r="I218" s="273">
        <f>IF(I$6=0,0,I$6/CHI_fec!I$6)</f>
        <v>0</v>
      </c>
      <c r="J218" s="273">
        <f>IF(J$6=0,0,J$6/CHI_fec!J$6)</f>
        <v>0</v>
      </c>
      <c r="K218" s="273">
        <f>IF(K$6=0,0,K$6/CHI_fec!K$6)</f>
        <v>0</v>
      </c>
      <c r="L218" s="273">
        <f>IF(L$6=0,0,L$6/CHI_fec!L$6)</f>
        <v>0</v>
      </c>
      <c r="M218" s="273">
        <f>IF(M$6=0,0,M$6/CHI_fec!M$6)</f>
        <v>0</v>
      </c>
      <c r="N218" s="273">
        <f>IF(N$6=0,0,N$6/CHI_fec!N$6)</f>
        <v>0</v>
      </c>
      <c r="O218" s="273">
        <f>IF(O$6=0,0,O$6/CHI_fec!O$6)</f>
        <v>0</v>
      </c>
      <c r="P218" s="273">
        <f>IF(P$6=0,0,P$6/CHI_fec!P$6)</f>
        <v>0</v>
      </c>
      <c r="Q218" s="273">
        <f>IF(Q$6=0,0,Q$6/CHI_fec!Q$6)</f>
        <v>0</v>
      </c>
      <c r="R218" s="273">
        <f>IF(R$6=0,0,R$6/CHI_fec!R$6)</f>
        <v>0</v>
      </c>
      <c r="S218" s="273">
        <f>IF(S$6=0,0,S$6/CHI_fec!S$6)</f>
        <v>0</v>
      </c>
      <c r="T218" s="273">
        <f>IF(T$6=0,0,T$6/CHI_fec!T$6)</f>
        <v>0</v>
      </c>
      <c r="U218" s="273">
        <f>IF(U$6=0,0,U$6/CHI_fec!U$6)</f>
        <v>0</v>
      </c>
      <c r="V218" s="273">
        <f>IF(V$6=0,0,V$6/CHI_fec!V$6)</f>
        <v>0</v>
      </c>
      <c r="W218" s="273">
        <f>IF(W$6=0,0,W$6/CHI_fec!W$6)</f>
        <v>0</v>
      </c>
      <c r="X218" s="273">
        <f>IF(X$6=0,0,X$6/CHI_fec!X$6)</f>
        <v>0</v>
      </c>
      <c r="Y218" s="273">
        <f>IF(Y$6=0,0,Y$6/CHI_fec!Y$6)</f>
        <v>0</v>
      </c>
      <c r="DA218" s="76"/>
    </row>
    <row r="219" spans="1:105" ht="12" customHeight="1" x14ac:dyDescent="0.25">
      <c r="A219" s="173" t="s">
        <v>92</v>
      </c>
      <c r="B219" s="274">
        <f>IF(B$7=0,0,B$7/CHI_fec!B$7)</f>
        <v>0</v>
      </c>
      <c r="C219" s="274">
        <f>IF(C$7=0,0,C$7/CHI_fec!C$7)</f>
        <v>0</v>
      </c>
      <c r="D219" s="274">
        <f>IF(D$7=0,0,D$7/CHI_fec!D$7)</f>
        <v>0</v>
      </c>
      <c r="E219" s="274">
        <f>IF(E$7=0,0,E$7/CHI_fec!E$7)</f>
        <v>0</v>
      </c>
      <c r="F219" s="274">
        <f>IF(F$7=0,0,F$7/CHI_fec!F$7)</f>
        <v>0</v>
      </c>
      <c r="G219" s="274">
        <f>IF(G$7=0,0,G$7/CHI_fec!G$7)</f>
        <v>0</v>
      </c>
      <c r="H219" s="274">
        <f>IF(H$7=0,0,H$7/CHI_fec!H$7)</f>
        <v>0</v>
      </c>
      <c r="I219" s="274">
        <f>IF(I$7=0,0,I$7/CHI_fec!I$7)</f>
        <v>0</v>
      </c>
      <c r="J219" s="274">
        <f>IF(J$7=0,0,J$7/CHI_fec!J$7)</f>
        <v>0</v>
      </c>
      <c r="K219" s="274">
        <f>IF(K$7=0,0,K$7/CHI_fec!K$7)</f>
        <v>0</v>
      </c>
      <c r="L219" s="274">
        <f>IF(L$7=0,0,L$7/CHI_fec!L$7)</f>
        <v>0</v>
      </c>
      <c r="M219" s="274">
        <f>IF(M$7=0,0,M$7/CHI_fec!M$7)</f>
        <v>0</v>
      </c>
      <c r="N219" s="274">
        <f>IF(N$7=0,0,N$7/CHI_fec!N$7)</f>
        <v>0</v>
      </c>
      <c r="O219" s="274">
        <f>IF(O$7=0,0,O$7/CHI_fec!O$7)</f>
        <v>0</v>
      </c>
      <c r="P219" s="274">
        <f>IF(P$7=0,0,P$7/CHI_fec!P$7)</f>
        <v>0</v>
      </c>
      <c r="Q219" s="274">
        <f>IF(Q$7=0,0,Q$7/CHI_fec!Q$7)</f>
        <v>0</v>
      </c>
      <c r="R219" s="274">
        <f>IF(R$7=0,0,R$7/CHI_fec!R$7)</f>
        <v>0</v>
      </c>
      <c r="S219" s="274">
        <f>IF(S$7=0,0,S$7/CHI_fec!S$7)</f>
        <v>0</v>
      </c>
      <c r="T219" s="274">
        <f>IF(T$7=0,0,T$7/CHI_fec!T$7)</f>
        <v>0</v>
      </c>
      <c r="U219" s="274">
        <f>IF(U$7=0,0,U$7/CHI_fec!U$7)</f>
        <v>0</v>
      </c>
      <c r="V219" s="274">
        <f>IF(V$7=0,0,V$7/CHI_fec!V$7)</f>
        <v>0</v>
      </c>
      <c r="W219" s="274">
        <f>IF(W$7=0,0,W$7/CHI_fec!W$7)</f>
        <v>0</v>
      </c>
      <c r="X219" s="274">
        <f>IF(X$7=0,0,X$7/CHI_fec!X$7)</f>
        <v>0</v>
      </c>
      <c r="Y219" s="274">
        <f>IF(Y$7=0,0,Y$7/CHI_fec!Y$7)</f>
        <v>0</v>
      </c>
      <c r="DA219" s="77"/>
    </row>
    <row r="220" spans="1:105" ht="12" customHeight="1" x14ac:dyDescent="0.25">
      <c r="A220" s="173" t="s">
        <v>93</v>
      </c>
      <c r="B220" s="274">
        <f>IF(B$8=0,0,B$8/CHI_fec!B$8)</f>
        <v>0</v>
      </c>
      <c r="C220" s="274">
        <f>IF(C$8=0,0,C$8/CHI_fec!C$8)</f>
        <v>0</v>
      </c>
      <c r="D220" s="274">
        <f>IF(D$8=0,0,D$8/CHI_fec!D$8)</f>
        <v>0</v>
      </c>
      <c r="E220" s="274">
        <f>IF(E$8=0,0,E$8/CHI_fec!E$8)</f>
        <v>0</v>
      </c>
      <c r="F220" s="274">
        <f>IF(F$8=0,0,F$8/CHI_fec!F$8)</f>
        <v>0</v>
      </c>
      <c r="G220" s="274">
        <f>IF(G$8=0,0,G$8/CHI_fec!G$8)</f>
        <v>0</v>
      </c>
      <c r="H220" s="274">
        <f>IF(H$8=0,0,H$8/CHI_fec!H$8)</f>
        <v>0</v>
      </c>
      <c r="I220" s="274">
        <f>IF(I$8=0,0,I$8/CHI_fec!I$8)</f>
        <v>0</v>
      </c>
      <c r="J220" s="274">
        <f>IF(J$8=0,0,J$8/CHI_fec!J$8)</f>
        <v>0</v>
      </c>
      <c r="K220" s="274">
        <f>IF(K$8=0,0,K$8/CHI_fec!K$8)</f>
        <v>0</v>
      </c>
      <c r="L220" s="274">
        <f>IF(L$8=0,0,L$8/CHI_fec!L$8)</f>
        <v>0</v>
      </c>
      <c r="M220" s="274">
        <f>IF(M$8=0,0,M$8/CHI_fec!M$8)</f>
        <v>0</v>
      </c>
      <c r="N220" s="274">
        <f>IF(N$8=0,0,N$8/CHI_fec!N$8)</f>
        <v>0</v>
      </c>
      <c r="O220" s="274">
        <f>IF(O$8=0,0,O$8/CHI_fec!O$8)</f>
        <v>0</v>
      </c>
      <c r="P220" s="274">
        <f>IF(P$8=0,0,P$8/CHI_fec!P$8)</f>
        <v>0</v>
      </c>
      <c r="Q220" s="274">
        <f>IF(Q$8=0,0,Q$8/CHI_fec!Q$8)</f>
        <v>0</v>
      </c>
      <c r="R220" s="274">
        <f>IF(R$8=0,0,R$8/CHI_fec!R$8)</f>
        <v>0</v>
      </c>
      <c r="S220" s="274">
        <f>IF(S$8=0,0,S$8/CHI_fec!S$8)</f>
        <v>0</v>
      </c>
      <c r="T220" s="274">
        <f>IF(T$8=0,0,T$8/CHI_fec!T$8)</f>
        <v>0</v>
      </c>
      <c r="U220" s="274">
        <f>IF(U$8=0,0,U$8/CHI_fec!U$8)</f>
        <v>0</v>
      </c>
      <c r="V220" s="274">
        <f>IF(V$8=0,0,V$8/CHI_fec!V$8)</f>
        <v>0</v>
      </c>
      <c r="W220" s="274">
        <f>IF(W$8=0,0,W$8/CHI_fec!W$8)</f>
        <v>0</v>
      </c>
      <c r="X220" s="274">
        <f>IF(X$8=0,0,X$8/CHI_fec!X$8)</f>
        <v>0</v>
      </c>
      <c r="Y220" s="274">
        <f>IF(Y$8=0,0,Y$8/CHI_fec!Y$8)</f>
        <v>0</v>
      </c>
      <c r="DA220" s="77"/>
    </row>
    <row r="221" spans="1:105" ht="12" customHeight="1" x14ac:dyDescent="0.25">
      <c r="A221" s="173" t="s">
        <v>94</v>
      </c>
      <c r="B221" s="274">
        <f>IF(B$9=0,0,B$9/CHI_fec!B$9)</f>
        <v>0</v>
      </c>
      <c r="C221" s="274">
        <f>IF(C$9=0,0,C$9/CHI_fec!C$9)</f>
        <v>0</v>
      </c>
      <c r="D221" s="274">
        <f>IF(D$9=0,0,D$9/CHI_fec!D$9)</f>
        <v>0</v>
      </c>
      <c r="E221" s="274">
        <f>IF(E$9=0,0,E$9/CHI_fec!E$9)</f>
        <v>0</v>
      </c>
      <c r="F221" s="274">
        <f>IF(F$9=0,0,F$9/CHI_fec!F$9)</f>
        <v>0</v>
      </c>
      <c r="G221" s="274">
        <f>IF(G$9=0,0,G$9/CHI_fec!G$9)</f>
        <v>0</v>
      </c>
      <c r="H221" s="274">
        <f>IF(H$9=0,0,H$9/CHI_fec!H$9)</f>
        <v>0</v>
      </c>
      <c r="I221" s="274">
        <f>IF(I$9=0,0,I$9/CHI_fec!I$9)</f>
        <v>0</v>
      </c>
      <c r="J221" s="274">
        <f>IF(J$9=0,0,J$9/CHI_fec!J$9)</f>
        <v>0</v>
      </c>
      <c r="K221" s="274">
        <f>IF(K$9=0,0,K$9/CHI_fec!K$9)</f>
        <v>0</v>
      </c>
      <c r="L221" s="274">
        <f>IF(L$9=0,0,L$9/CHI_fec!L$9)</f>
        <v>0</v>
      </c>
      <c r="M221" s="274">
        <f>IF(M$9=0,0,M$9/CHI_fec!M$9)</f>
        <v>0</v>
      </c>
      <c r="N221" s="274">
        <f>IF(N$9=0,0,N$9/CHI_fec!N$9)</f>
        <v>0</v>
      </c>
      <c r="O221" s="274">
        <f>IF(O$9=0,0,O$9/CHI_fec!O$9)</f>
        <v>0</v>
      </c>
      <c r="P221" s="274">
        <f>IF(P$9=0,0,P$9/CHI_fec!P$9)</f>
        <v>0</v>
      </c>
      <c r="Q221" s="274">
        <f>IF(Q$9=0,0,Q$9/CHI_fec!Q$9)</f>
        <v>0</v>
      </c>
      <c r="R221" s="274">
        <f>IF(R$9=0,0,R$9/CHI_fec!R$9)</f>
        <v>0</v>
      </c>
      <c r="S221" s="274">
        <f>IF(S$9=0,0,S$9/CHI_fec!S$9)</f>
        <v>0</v>
      </c>
      <c r="T221" s="274">
        <f>IF(T$9=0,0,T$9/CHI_fec!T$9)</f>
        <v>0</v>
      </c>
      <c r="U221" s="274">
        <f>IF(U$9=0,0,U$9/CHI_fec!U$9)</f>
        <v>0</v>
      </c>
      <c r="V221" s="274">
        <f>IF(V$9=0,0,V$9/CHI_fec!V$9)</f>
        <v>0</v>
      </c>
      <c r="W221" s="274">
        <f>IF(W$9=0,0,W$9/CHI_fec!W$9)</f>
        <v>0</v>
      </c>
      <c r="X221" s="274">
        <f>IF(X$9=0,0,X$9/CHI_fec!X$9)</f>
        <v>0</v>
      </c>
      <c r="Y221" s="274">
        <f>IF(Y$9=0,0,Y$9/CHI_fec!Y$9)</f>
        <v>0</v>
      </c>
      <c r="DA221" s="77"/>
    </row>
    <row r="222" spans="1:105" ht="12" customHeight="1" x14ac:dyDescent="0.25">
      <c r="A222" s="56" t="s">
        <v>95</v>
      </c>
      <c r="B222" s="275">
        <f>IF(B$10=0,0,B$10/CHI_fec!B$10)</f>
        <v>1.4397572067447468</v>
      </c>
      <c r="C222" s="275">
        <f>IF(C$10=0,0,C$10/CHI_fec!C$10)</f>
        <v>1.6943777910531115</v>
      </c>
      <c r="D222" s="275">
        <f>IF(D$10=0,0,D$10/CHI_fec!D$10)</f>
        <v>1.5939092611972763</v>
      </c>
      <c r="E222" s="275">
        <f>IF(E$10=0,0,E$10/CHI_fec!E$10)</f>
        <v>1.846715153250408</v>
      </c>
      <c r="F222" s="275">
        <f>IF(F$10=0,0,F$10/CHI_fec!F$10)</f>
        <v>1.4945335629117773</v>
      </c>
      <c r="G222" s="275">
        <f>IF(G$10=0,0,G$10/CHI_fec!G$10)</f>
        <v>1.2764961869912461</v>
      </c>
      <c r="H222" s="275">
        <f>IF(H$10=0,0,H$10/CHI_fec!H$10)</f>
        <v>0.82487632937309618</v>
      </c>
      <c r="I222" s="275">
        <f>IF(I$10=0,0,I$10/CHI_fec!I$10)</f>
        <v>0.97908129043928704</v>
      </c>
      <c r="J222" s="275">
        <f>IF(J$10=0,0,J$10/CHI_fec!J$10)</f>
        <v>0.76870980103766751</v>
      </c>
      <c r="K222" s="275">
        <f>IF(K$10=0,0,K$10/CHI_fec!K$10)</f>
        <v>0.52269751205932335</v>
      </c>
      <c r="L222" s="275">
        <f>IF(L$10=0,0,L$10/CHI_fec!L$10)</f>
        <v>0.26084557302585154</v>
      </c>
      <c r="M222" s="275">
        <f>IF(M$10=0,0,M$10/CHI_fec!M$10)</f>
        <v>2.1958034495430341</v>
      </c>
      <c r="N222" s="275">
        <f>IF(N$10=0,0,N$10/CHI_fec!N$10)</f>
        <v>2.1949140682135653</v>
      </c>
      <c r="O222" s="275">
        <f>IF(O$10=0,0,O$10/CHI_fec!O$10)</f>
        <v>2.2002471626677376</v>
      </c>
      <c r="P222" s="275">
        <f>IF(P$10=0,0,P$10/CHI_fec!P$10)</f>
        <v>2.1245445565933436</v>
      </c>
      <c r="Q222" s="275">
        <f>IF(Q$10=0,0,Q$10/CHI_fec!Q$10)</f>
        <v>2.0871467981441016</v>
      </c>
      <c r="R222" s="275">
        <f>IF(R$10=0,0,R$10/CHI_fec!R$10)</f>
        <v>2.0923611095408008</v>
      </c>
      <c r="S222" s="275">
        <f>IF(S$10=0,0,S$10/CHI_fec!S$10)</f>
        <v>1.9835575645350922</v>
      </c>
      <c r="T222" s="275">
        <f>IF(T$10=0,0,T$10/CHI_fec!T$10)</f>
        <v>2.046807713519299</v>
      </c>
      <c r="U222" s="275">
        <f>IF(U$10=0,0,U$10/CHI_fec!U$10)</f>
        <v>2.0280743964121108</v>
      </c>
      <c r="V222" s="275">
        <f>IF(V$10=0,0,V$10/CHI_fec!V$10)</f>
        <v>2.0142788713811837</v>
      </c>
      <c r="W222" s="275">
        <f>IF(W$10=0,0,W$10/CHI_fec!W$10)</f>
        <v>1.9098454149312094</v>
      </c>
      <c r="X222" s="275">
        <f>IF(X$10=0,0,X$10/CHI_fec!X$10)</f>
        <v>1.8618057672976953</v>
      </c>
      <c r="Y222" s="275">
        <f>IF(Y$10=0,0,Y$10/CHI_fec!Y$10)</f>
        <v>1.8234273429823944</v>
      </c>
      <c r="DA222" s="78"/>
    </row>
    <row r="223" spans="1:105" ht="12" customHeight="1" x14ac:dyDescent="0.25">
      <c r="A223" s="134" t="s">
        <v>997</v>
      </c>
      <c r="B223" s="321">
        <f>IF(B$16=0,0,B$16/CHI_fec!B$16)</f>
        <v>0</v>
      </c>
      <c r="C223" s="321">
        <f>IF(C$16=0,0,C$16/CHI_fec!C$16)</f>
        <v>0</v>
      </c>
      <c r="D223" s="321">
        <f>IF(D$16=0,0,D$16/CHI_fec!D$16)</f>
        <v>0</v>
      </c>
      <c r="E223" s="321">
        <f>IF(E$16=0,0,E$16/CHI_fec!E$16)</f>
        <v>0</v>
      </c>
      <c r="F223" s="321">
        <f>IF(F$16=0,0,F$16/CHI_fec!F$16)</f>
        <v>0</v>
      </c>
      <c r="G223" s="321">
        <f>IF(G$16=0,0,G$16/CHI_fec!G$16)</f>
        <v>0</v>
      </c>
      <c r="H223" s="321">
        <f>IF(H$16=0,0,H$16/CHI_fec!H$16)</f>
        <v>0</v>
      </c>
      <c r="I223" s="321">
        <f>IF(I$16=0,0,I$16/CHI_fec!I$16)</f>
        <v>0</v>
      </c>
      <c r="J223" s="321">
        <f>IF(J$16=0,0,J$16/CHI_fec!J$16)</f>
        <v>0</v>
      </c>
      <c r="K223" s="321">
        <f>IF(K$16=0,0,K$16/CHI_fec!K$16)</f>
        <v>0</v>
      </c>
      <c r="L223" s="321">
        <f>IF(L$16=0,0,L$16/CHI_fec!L$16)</f>
        <v>0</v>
      </c>
      <c r="M223" s="321">
        <f>IF(M$16=0,0,M$16/CHI_fec!M$16)</f>
        <v>0</v>
      </c>
      <c r="N223" s="321">
        <f>IF(N$16=0,0,N$16/CHI_fec!N$16)</f>
        <v>0</v>
      </c>
      <c r="O223" s="321">
        <f>IF(O$16=0,0,O$16/CHI_fec!O$16)</f>
        <v>0</v>
      </c>
      <c r="P223" s="321">
        <f>IF(P$16=0,0,P$16/CHI_fec!P$16)</f>
        <v>0</v>
      </c>
      <c r="Q223" s="321">
        <f>IF(Q$16=0,0,Q$16/CHI_fec!Q$16)</f>
        <v>0</v>
      </c>
      <c r="R223" s="321">
        <f>IF(R$16=0,0,R$16/CHI_fec!R$16)</f>
        <v>0</v>
      </c>
      <c r="S223" s="321">
        <f>IF(S$16=0,0,S$16/CHI_fec!S$16)</f>
        <v>0</v>
      </c>
      <c r="T223" s="321">
        <f>IF(T$16=0,0,T$16/CHI_fec!T$16)</f>
        <v>0</v>
      </c>
      <c r="U223" s="321">
        <f>IF(U$16=0,0,U$16/CHI_fec!U$16)</f>
        <v>0</v>
      </c>
      <c r="V223" s="321">
        <f>IF(V$16=0,0,V$16/CHI_fec!V$16)</f>
        <v>0</v>
      </c>
      <c r="W223" s="321">
        <f>IF(W$16=0,0,W$16/CHI_fec!W$16)</f>
        <v>0</v>
      </c>
      <c r="X223" s="321">
        <f>IF(X$16=0,0,X$16/CHI_fec!X$16)</f>
        <v>0</v>
      </c>
      <c r="Y223" s="321">
        <f>IF(Y$16=0,0,Y$16/CHI_fec!Y$16)</f>
        <v>0</v>
      </c>
      <c r="DA223" s="140"/>
    </row>
    <row r="224" spans="1:105" ht="12" customHeight="1" x14ac:dyDescent="0.25">
      <c r="A224" s="174" t="s">
        <v>998</v>
      </c>
      <c r="B224" s="276">
        <f>IF(B$25=0,0,B$25/CHI_fec!B$25)</f>
        <v>2.483135105364747</v>
      </c>
      <c r="C224" s="276">
        <f>IF(C$25=0,0,C$25/CHI_fec!C$25)</f>
        <v>2.4877484434814421</v>
      </c>
      <c r="D224" s="276">
        <f>IF(D$25=0,0,D$25/CHI_fec!D$25)</f>
        <v>2.6198337292732807</v>
      </c>
      <c r="E224" s="276">
        <f>IF(E$25=0,0,E$25/CHI_fec!E$25)</f>
        <v>2.5998013445599062</v>
      </c>
      <c r="F224" s="276">
        <f>IF(F$25=0,0,F$25/CHI_fec!F$25)</f>
        <v>2.6798048276352144</v>
      </c>
      <c r="G224" s="276">
        <f>IF(G$25=0,0,G$25/CHI_fec!G$25)</f>
        <v>2.6653192173377005</v>
      </c>
      <c r="H224" s="276">
        <f>IF(H$25=0,0,H$25/CHI_fec!H$25)</f>
        <v>2.7696692855160885</v>
      </c>
      <c r="I224" s="276">
        <f>IF(I$25=0,0,I$25/CHI_fec!I$25)</f>
        <v>2.6858043778482061</v>
      </c>
      <c r="J224" s="276">
        <f>IF(J$25=0,0,J$25/CHI_fec!J$25)</f>
        <v>2.6694155836428646</v>
      </c>
      <c r="K224" s="276">
        <f>IF(K$25=0,0,K$25/CHI_fec!K$25)</f>
        <v>2.6219686801274622</v>
      </c>
      <c r="L224" s="276">
        <f>IF(L$25=0,0,L$25/CHI_fec!L$25)</f>
        <v>2.7566944925653738</v>
      </c>
      <c r="M224" s="276">
        <f>IF(M$25=0,0,M$25/CHI_fec!M$25)</f>
        <v>2.0632986950117336</v>
      </c>
      <c r="N224" s="276">
        <f>IF(N$25=0,0,N$25/CHI_fec!N$25)</f>
        <v>2.0320007640555988</v>
      </c>
      <c r="O224" s="276">
        <f>IF(O$25=0,0,O$25/CHI_fec!O$25)</f>
        <v>2.0380027380179682</v>
      </c>
      <c r="P224" s="276">
        <f>IF(P$25=0,0,P$25/CHI_fec!P$25)</f>
        <v>2.0273145342313392</v>
      </c>
      <c r="Q224" s="276">
        <f>IF(Q$25=0,0,Q$25/CHI_fec!Q$25)</f>
        <v>1.8782599259880721</v>
      </c>
      <c r="R224" s="276">
        <f>IF(R$25=0,0,R$25/CHI_fec!R$25)</f>
        <v>1.7250252517182665</v>
      </c>
      <c r="S224" s="276">
        <f>IF(S$25=0,0,S$25/CHI_fec!S$25)</f>
        <v>1.6546925728720994</v>
      </c>
      <c r="T224" s="276">
        <f>IF(T$25=0,0,T$25/CHI_fec!T$25)</f>
        <v>1.7231414184413125</v>
      </c>
      <c r="U224" s="276">
        <f>IF(U$25=0,0,U$25/CHI_fec!U$25)</f>
        <v>1.6195785042105759</v>
      </c>
      <c r="V224" s="276">
        <f>IF(V$25=0,0,V$25/CHI_fec!V$25)</f>
        <v>1.5861265897900263</v>
      </c>
      <c r="W224" s="276">
        <f>IF(W$25=0,0,W$25/CHI_fec!W$25)</f>
        <v>1.5106210505525777</v>
      </c>
      <c r="X224" s="276">
        <f>IF(X$25=0,0,X$25/CHI_fec!X$25)</f>
        <v>1.2633968344174031</v>
      </c>
      <c r="Y224" s="276">
        <f>IF(Y$25=0,0,Y$25/CHI_fec!Y$25)</f>
        <v>1.4125199723694148</v>
      </c>
      <c r="DA224" s="79"/>
    </row>
    <row r="225" spans="1:105" ht="12" customHeight="1" x14ac:dyDescent="0.25">
      <c r="A225" s="174" t="s">
        <v>1010</v>
      </c>
      <c r="B225" s="276">
        <f>IF(B$36=0,0,B$36/CHI_fec!B$36)</f>
        <v>2.3770736089010214</v>
      </c>
      <c r="C225" s="276">
        <f>IF(C$36=0,0,C$36/CHI_fec!C$36)</f>
        <v>2.4319990170658232</v>
      </c>
      <c r="D225" s="276">
        <f>IF(D$36=0,0,D$36/CHI_fec!D$36)</f>
        <v>2.5575955070230596</v>
      </c>
      <c r="E225" s="276">
        <f>IF(E$36=0,0,E$36/CHI_fec!E$36)</f>
        <v>2.5526188315196805</v>
      </c>
      <c r="F225" s="276">
        <f>IF(F$36=0,0,F$36/CHI_fec!F$36)</f>
        <v>2.581908691215133</v>
      </c>
      <c r="G225" s="276">
        <f>IF(G$36=0,0,G$36/CHI_fec!G$36)</f>
        <v>2.5455704802623429</v>
      </c>
      <c r="H225" s="276">
        <f>IF(H$36=0,0,H$36/CHI_fec!H$36)</f>
        <v>2.4990089521865957</v>
      </c>
      <c r="I225" s="276">
        <f>IF(I$36=0,0,I$36/CHI_fec!I$36)</f>
        <v>2.5558329417037084</v>
      </c>
      <c r="J225" s="276">
        <f>IF(J$36=0,0,J$36/CHI_fec!J$36)</f>
        <v>2.4238451678199842</v>
      </c>
      <c r="K225" s="276">
        <f>IF(K$36=0,0,K$36/CHI_fec!K$36)</f>
        <v>2.1724753850425325</v>
      </c>
      <c r="L225" s="276">
        <f>IF(L$36=0,0,L$36/CHI_fec!L$36)</f>
        <v>1.9959605224213779</v>
      </c>
      <c r="M225" s="276">
        <f>IF(M$36=0,0,M$36/CHI_fec!M$36)</f>
        <v>2.4998880700594643</v>
      </c>
      <c r="N225" s="276">
        <f>IF(N$36=0,0,N$36/CHI_fec!N$36)</f>
        <v>2.4890876169732703</v>
      </c>
      <c r="O225" s="276">
        <f>IF(O$36=0,0,O$36/CHI_fec!O$36)</f>
        <v>2.5882771179831141</v>
      </c>
      <c r="P225" s="276">
        <f>IF(P$36=0,0,P$36/CHI_fec!P$36)</f>
        <v>2.5666886212298365</v>
      </c>
      <c r="Q225" s="276">
        <f>IF(Q$36=0,0,Q$36/CHI_fec!Q$36)</f>
        <v>2.5547658181054009</v>
      </c>
      <c r="R225" s="276">
        <f>IF(R$36=0,0,R$36/CHI_fec!R$36)</f>
        <v>2.514869021183042</v>
      </c>
      <c r="S225" s="276">
        <f>IF(S$36=0,0,S$36/CHI_fec!S$36)</f>
        <v>2.5263397423325027</v>
      </c>
      <c r="T225" s="276">
        <f>IF(T$36=0,0,T$36/CHI_fec!T$36)</f>
        <v>2.5092161669779691</v>
      </c>
      <c r="U225" s="276">
        <f>IF(U$36=0,0,U$36/CHI_fec!U$36)</f>
        <v>2.4843527643072423</v>
      </c>
      <c r="V225" s="276">
        <f>IF(V$36=0,0,V$36/CHI_fec!V$36)</f>
        <v>2.4301842663988782</v>
      </c>
      <c r="W225" s="276">
        <f>IF(W$36=0,0,W$36/CHI_fec!W$36)</f>
        <v>2.4525446459126443</v>
      </c>
      <c r="X225" s="276">
        <f>IF(X$36=0,0,X$36/CHI_fec!X$36)</f>
        <v>2.446938655749971</v>
      </c>
      <c r="Y225" s="276">
        <f>IF(Y$36=0,0,Y$36/CHI_fec!Y$36)</f>
        <v>2.3663324342726288</v>
      </c>
      <c r="DA225" s="79"/>
    </row>
    <row r="226" spans="1:105" ht="12" customHeight="1" x14ac:dyDescent="0.25">
      <c r="A226" s="174" t="s">
        <v>1021</v>
      </c>
      <c r="B226" s="276">
        <f>IF(B$44=0,0,B$44/CHI_fec!B$44)</f>
        <v>1.728503052567727</v>
      </c>
      <c r="C226" s="276">
        <f>IF(C$44=0,0,C$44/CHI_fec!C$44)</f>
        <v>1.9229140752601925</v>
      </c>
      <c r="D226" s="276">
        <f>IF(D$44=0,0,D$44/CHI_fec!D$44)</f>
        <v>1.8858623029036139</v>
      </c>
      <c r="E226" s="276">
        <f>IF(E$44=0,0,E$44/CHI_fec!E$44)</f>
        <v>2.0600175639787097</v>
      </c>
      <c r="F226" s="276">
        <f>IF(F$44=0,0,F$44/CHI_fec!F$44)</f>
        <v>1.8215017704415832</v>
      </c>
      <c r="G226" s="276">
        <f>IF(G$44=0,0,G$44/CHI_fec!G$44)</f>
        <v>1.6478707118465437</v>
      </c>
      <c r="H226" s="276">
        <f>IF(H$44=0,0,H$44/CHI_fec!H$44)</f>
        <v>1.3022560988325758</v>
      </c>
      <c r="I226" s="276">
        <f>IF(I$44=0,0,I$44/CHI_fec!I$44)</f>
        <v>1.415779129461429</v>
      </c>
      <c r="J226" s="276">
        <f>IF(J$44=0,0,J$44/CHI_fec!J$44)</f>
        <v>1.2197387883444095</v>
      </c>
      <c r="K226" s="276">
        <f>IF(K$44=0,0,K$44/CHI_fec!K$44)</f>
        <v>0.97501745456433775</v>
      </c>
      <c r="L226" s="276">
        <f>IF(L$44=0,0,L$44/CHI_fec!L$44)</f>
        <v>0.72946020586086346</v>
      </c>
      <c r="M226" s="276">
        <f>IF(M$44=0,0,M$44/CHI_fec!M$44)</f>
        <v>2.1544189262154125</v>
      </c>
      <c r="N226" s="276">
        <f>IF(N$44=0,0,N$44/CHI_fec!N$44)</f>
        <v>2.1449618757822773</v>
      </c>
      <c r="O226" s="276">
        <f>IF(O$44=0,0,O$44/CHI_fec!O$44)</f>
        <v>2.1496235096125482</v>
      </c>
      <c r="P226" s="276">
        <f>IF(P$44=0,0,P$44/CHI_fec!P$44)</f>
        <v>2.0980478906674853</v>
      </c>
      <c r="Q226" s="276">
        <f>IF(Q$44=0,0,Q$44/CHI_fec!Q$44)</f>
        <v>2.0234846845125829</v>
      </c>
      <c r="R226" s="276">
        <f>IF(R$44=0,0,R$44/CHI_fec!R$44)</f>
        <v>1.981890433913545</v>
      </c>
      <c r="S226" s="276">
        <f>IF(S$44=0,0,S$44/CHI_fec!S$44)</f>
        <v>1.8791221260759028</v>
      </c>
      <c r="T226" s="276">
        <f>IF(T$44=0,0,T$44/CHI_fec!T$44)</f>
        <v>1.9466614257234922</v>
      </c>
      <c r="U226" s="276">
        <f>IF(U$44=0,0,U$44/CHI_fec!U$44)</f>
        <v>1.900436632648002</v>
      </c>
      <c r="V226" s="276">
        <f>IF(V$44=0,0,V$44/CHI_fec!V$44)</f>
        <v>1.877855144228614</v>
      </c>
      <c r="W226" s="276">
        <f>IF(W$44=0,0,W$44/CHI_fec!W$44)</f>
        <v>1.7825355359306934</v>
      </c>
      <c r="X226" s="276">
        <f>IF(X$44=0,0,X$44/CHI_fec!X$44)</f>
        <v>1.6655711493942571</v>
      </c>
      <c r="Y226" s="276">
        <f>IF(Y$44=0,0,Y$44/CHI_fec!Y$44)</f>
        <v>1.6918916028756339</v>
      </c>
      <c r="DA226" s="79"/>
    </row>
    <row r="227" spans="1:105" ht="12" customHeight="1" x14ac:dyDescent="0.25">
      <c r="A227" s="41" t="s">
        <v>1038</v>
      </c>
      <c r="B227" s="277">
        <f>IF(B$58=0,0,B$58/CHI_fec!B$58)</f>
        <v>0</v>
      </c>
      <c r="C227" s="277">
        <f>IF(C$58=0,0,C$58/CHI_fec!C$58)</f>
        <v>0</v>
      </c>
      <c r="D227" s="277">
        <f>IF(D$58=0,0,D$58/CHI_fec!D$58)</f>
        <v>0</v>
      </c>
      <c r="E227" s="277">
        <f>IF(E$58=0,0,E$58/CHI_fec!E$58)</f>
        <v>0</v>
      </c>
      <c r="F227" s="277">
        <f>IF(F$58=0,0,F$58/CHI_fec!F$58)</f>
        <v>0</v>
      </c>
      <c r="G227" s="277">
        <f>IF(G$58=0,0,G$58/CHI_fec!G$58)</f>
        <v>0</v>
      </c>
      <c r="H227" s="277">
        <f>IF(H$58=0,0,H$58/CHI_fec!H$58)</f>
        <v>0</v>
      </c>
      <c r="I227" s="277">
        <f>IF(I$58=0,0,I$58/CHI_fec!I$58)</f>
        <v>0</v>
      </c>
      <c r="J227" s="277">
        <f>IF(J$58=0,0,J$58/CHI_fec!J$58)</f>
        <v>0</v>
      </c>
      <c r="K227" s="277">
        <f>IF(K$58=0,0,K$58/CHI_fec!K$58)</f>
        <v>0</v>
      </c>
      <c r="L227" s="277">
        <f>IF(L$58=0,0,L$58/CHI_fec!L$58)</f>
        <v>0</v>
      </c>
      <c r="M227" s="277">
        <f>IF(M$58=0,0,M$58/CHI_fec!M$58)</f>
        <v>0</v>
      </c>
      <c r="N227" s="277">
        <f>IF(N$58=0,0,N$58/CHI_fec!N$58)</f>
        <v>0</v>
      </c>
      <c r="O227" s="277">
        <f>IF(O$58=0,0,O$58/CHI_fec!O$58)</f>
        <v>0</v>
      </c>
      <c r="P227" s="277">
        <f>IF(P$58=0,0,P$58/CHI_fec!P$58)</f>
        <v>0</v>
      </c>
      <c r="Q227" s="277">
        <f>IF(Q$58=0,0,Q$58/CHI_fec!Q$58)</f>
        <v>0</v>
      </c>
      <c r="R227" s="277">
        <f>IF(R$58=0,0,R$58/CHI_fec!R$58)</f>
        <v>0</v>
      </c>
      <c r="S227" s="277">
        <f>IF(S$58=0,0,S$58/CHI_fec!S$58)</f>
        <v>0</v>
      </c>
      <c r="T227" s="277">
        <f>IF(T$58=0,0,T$58/CHI_fec!T$58)</f>
        <v>0</v>
      </c>
      <c r="U227" s="277">
        <f>IF(U$58=0,0,U$58/CHI_fec!U$58)</f>
        <v>0</v>
      </c>
      <c r="V227" s="277">
        <f>IF(V$58=0,0,V$58/CHI_fec!V$58)</f>
        <v>0</v>
      </c>
      <c r="W227" s="277">
        <f>IF(W$58=0,0,W$58/CHI_fec!W$58)</f>
        <v>0</v>
      </c>
      <c r="X227" s="277">
        <f>IF(X$58=0,0,X$58/CHI_fec!X$58)</f>
        <v>0</v>
      </c>
      <c r="Y227" s="277">
        <f>IF(Y$58=0,0,Y$58/CHI_fec!Y$58)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1403</v>
      </c>
      <c r="B229" s="320">
        <f>IF(B$61=0,0,(B$61-B$108)/CHI_fec!B$61)</f>
        <v>1.5804012493580146</v>
      </c>
      <c r="C229" s="320">
        <f>IF(C$61=0,0,(C$61-C$108)/CHI_fec!C$61)</f>
        <v>1.6991508421406789</v>
      </c>
      <c r="D229" s="320">
        <f>IF(D$61=0,0,(D$61-D$108)/CHI_fec!D$61)</f>
        <v>1.7439330107462057</v>
      </c>
      <c r="E229" s="320">
        <f>IF(E$61=0,0,(E$61-E$108)/CHI_fec!E$61)</f>
        <v>1.8124467863747706</v>
      </c>
      <c r="F229" s="320">
        <f>IF(F$61=0,0,(F$61-F$108)/CHI_fec!F$61)</f>
        <v>1.7164730478955661</v>
      </c>
      <c r="G229" s="320">
        <f>IF(G$61=0,0,(G$61-G$108)/CHI_fec!G$61)</f>
        <v>1.6223352077189215</v>
      </c>
      <c r="H229" s="320">
        <f>IF(H$61=0,0,(H$61-H$108)/CHI_fec!H$61)</f>
        <v>1.501667750483429</v>
      </c>
      <c r="I229" s="320">
        <f>IF(I$61=0,0,(I$61-I$108)/CHI_fec!I$61)</f>
        <v>1.5405094965038482</v>
      </c>
      <c r="J229" s="320">
        <f>IF(J$61=0,0,(J$61-J$108)/CHI_fec!J$61)</f>
        <v>1.4071820798446144</v>
      </c>
      <c r="K229" s="320">
        <f>IF(K$61=0,0,(K$61-K$108)/CHI_fec!K$61)</f>
        <v>1.2426517199441289</v>
      </c>
      <c r="L229" s="320">
        <f>IF(L$61=0,0,(L$61-L$108)/CHI_fec!L$61)</f>
        <v>1.1436692671821489</v>
      </c>
      <c r="M229" s="320">
        <f>IF(M$61=0,0,(M$61-M$108)/CHI_fec!M$61)</f>
        <v>1.7621889104695301</v>
      </c>
      <c r="N229" s="320">
        <f>IF(N$61=0,0,(N$61-N$108)/CHI_fec!N$61)</f>
        <v>1.7417670954568256</v>
      </c>
      <c r="O229" s="320">
        <f>IF(O$61=0,0,(O$61-O$108)/CHI_fec!O$61)</f>
        <v>1.7839471712337345</v>
      </c>
      <c r="P229" s="320">
        <f>IF(P$61=0,0,(P$61-P$108)/CHI_fec!P$61)</f>
        <v>1.7244212663489469</v>
      </c>
      <c r="Q229" s="320">
        <f>IF(Q$61=0,0,(Q$61-Q$108)/CHI_fec!Q$61)</f>
        <v>1.6300169011301404</v>
      </c>
      <c r="R229" s="320">
        <f>IF(R$61=0,0,(R$61-R$108)/CHI_fec!R$61)</f>
        <v>1.5483866463756351</v>
      </c>
      <c r="S229" s="320">
        <f>IF(S$61=0,0,(S$61-S$108)/CHI_fec!S$61)</f>
        <v>1.4656994412559017</v>
      </c>
      <c r="T229" s="320">
        <f>IF(T$61=0,0,(T$61-T$108)/CHI_fec!T$61)</f>
        <v>1.5216308451861522</v>
      </c>
      <c r="U229" s="320">
        <f>IF(U$61=0,0,(U$61-U$108)/CHI_fec!U$61)</f>
        <v>1.4611541868269762</v>
      </c>
      <c r="V229" s="320">
        <f>IF(V$61=0,0,(V$61-V$108)/CHI_fec!V$61)</f>
        <v>1.4315645341788186</v>
      </c>
      <c r="W229" s="320">
        <f>IF(W$61=0,0,(W$61-W$108)/CHI_fec!W$61)</f>
        <v>1.3596725873328972</v>
      </c>
      <c r="X229" s="320">
        <f>IF(X$61=0,0,(X$61-X$108)/CHI_fec!X$61)</f>
        <v>1.2384791331406404</v>
      </c>
      <c r="Y229" s="320">
        <f>IF(Y$61=0,0,(Y$61-Y$108)/CHI_fec!Y$61)</f>
        <v>1.28545233593508</v>
      </c>
      <c r="DA229" s="95"/>
    </row>
    <row r="230" spans="1:105" ht="12" customHeight="1" x14ac:dyDescent="0.25">
      <c r="A230" s="55" t="s">
        <v>91</v>
      </c>
      <c r="B230" s="273">
        <f>IF(B$62=0,0,B$62/CHI_fec!B$62)</f>
        <v>0</v>
      </c>
      <c r="C230" s="273">
        <f>IF(C$62=0,0,C$62/CHI_fec!C$62)</f>
        <v>0</v>
      </c>
      <c r="D230" s="273">
        <f>IF(D$62=0,0,D$62/CHI_fec!D$62)</f>
        <v>0</v>
      </c>
      <c r="E230" s="273">
        <f>IF(E$62=0,0,E$62/CHI_fec!E$62)</f>
        <v>0</v>
      </c>
      <c r="F230" s="273">
        <f>IF(F$62=0,0,F$62/CHI_fec!F$62)</f>
        <v>0</v>
      </c>
      <c r="G230" s="273">
        <f>IF(G$62=0,0,G$62/CHI_fec!G$62)</f>
        <v>0</v>
      </c>
      <c r="H230" s="273">
        <f>IF(H$62=0,0,H$62/CHI_fec!H$62)</f>
        <v>0</v>
      </c>
      <c r="I230" s="273">
        <f>IF(I$62=0,0,I$62/CHI_fec!I$62)</f>
        <v>0</v>
      </c>
      <c r="J230" s="273">
        <f>IF(J$62=0,0,J$62/CHI_fec!J$62)</f>
        <v>0</v>
      </c>
      <c r="K230" s="273">
        <f>IF(K$62=0,0,K$62/CHI_fec!K$62)</f>
        <v>0</v>
      </c>
      <c r="L230" s="273">
        <f>IF(L$62=0,0,L$62/CHI_fec!L$62)</f>
        <v>0</v>
      </c>
      <c r="M230" s="273">
        <f>IF(M$62=0,0,M$62/CHI_fec!M$62)</f>
        <v>0</v>
      </c>
      <c r="N230" s="273">
        <f>IF(N$62=0,0,N$62/CHI_fec!N$62)</f>
        <v>0</v>
      </c>
      <c r="O230" s="273">
        <f>IF(O$62=0,0,O$62/CHI_fec!O$62)</f>
        <v>0</v>
      </c>
      <c r="P230" s="273">
        <f>IF(P$62=0,0,P$62/CHI_fec!P$62)</f>
        <v>0</v>
      </c>
      <c r="Q230" s="273">
        <f>IF(Q$62=0,0,Q$62/CHI_fec!Q$62)</f>
        <v>0</v>
      </c>
      <c r="R230" s="273">
        <f>IF(R$62=0,0,R$62/CHI_fec!R$62)</f>
        <v>0</v>
      </c>
      <c r="S230" s="273">
        <f>IF(S$62=0,0,S$62/CHI_fec!S$62)</f>
        <v>0</v>
      </c>
      <c r="T230" s="273">
        <f>IF(T$62=0,0,T$62/CHI_fec!T$62)</f>
        <v>0</v>
      </c>
      <c r="U230" s="273">
        <f>IF(U$62=0,0,U$62/CHI_fec!U$62)</f>
        <v>0</v>
      </c>
      <c r="V230" s="273">
        <f>IF(V$62=0,0,V$62/CHI_fec!V$62)</f>
        <v>0</v>
      </c>
      <c r="W230" s="273">
        <f>IF(W$62=0,0,W$62/CHI_fec!W$62)</f>
        <v>0</v>
      </c>
      <c r="X230" s="273">
        <f>IF(X$62=0,0,X$62/CHI_fec!X$62)</f>
        <v>0</v>
      </c>
      <c r="Y230" s="273">
        <f>IF(Y$62=0,0,Y$62/CHI_fec!Y$62)</f>
        <v>0</v>
      </c>
      <c r="DA230" s="76"/>
    </row>
    <row r="231" spans="1:105" ht="12" customHeight="1" x14ac:dyDescent="0.25">
      <c r="A231" s="173" t="s">
        <v>92</v>
      </c>
      <c r="B231" s="274">
        <f>IF(B$63=0,0,B$63/CHI_fec!B$63)</f>
        <v>0</v>
      </c>
      <c r="C231" s="274">
        <f>IF(C$63=0,0,C$63/CHI_fec!C$63)</f>
        <v>0</v>
      </c>
      <c r="D231" s="274">
        <f>IF(D$63=0,0,D$63/CHI_fec!D$63)</f>
        <v>0</v>
      </c>
      <c r="E231" s="274">
        <f>IF(E$63=0,0,E$63/CHI_fec!E$63)</f>
        <v>0</v>
      </c>
      <c r="F231" s="274">
        <f>IF(F$63=0,0,F$63/CHI_fec!F$63)</f>
        <v>0</v>
      </c>
      <c r="G231" s="274">
        <f>IF(G$63=0,0,G$63/CHI_fec!G$63)</f>
        <v>0</v>
      </c>
      <c r="H231" s="274">
        <f>IF(H$63=0,0,H$63/CHI_fec!H$63)</f>
        <v>0</v>
      </c>
      <c r="I231" s="274">
        <f>IF(I$63=0,0,I$63/CHI_fec!I$63)</f>
        <v>0</v>
      </c>
      <c r="J231" s="274">
        <f>IF(J$63=0,0,J$63/CHI_fec!J$63)</f>
        <v>0</v>
      </c>
      <c r="K231" s="274">
        <f>IF(K$63=0,0,K$63/CHI_fec!K$63)</f>
        <v>0</v>
      </c>
      <c r="L231" s="274">
        <f>IF(L$63=0,0,L$63/CHI_fec!L$63)</f>
        <v>0</v>
      </c>
      <c r="M231" s="274">
        <f>IF(M$63=0,0,M$63/CHI_fec!M$63)</f>
        <v>0</v>
      </c>
      <c r="N231" s="274">
        <f>IF(N$63=0,0,N$63/CHI_fec!N$63)</f>
        <v>0</v>
      </c>
      <c r="O231" s="274">
        <f>IF(O$63=0,0,O$63/CHI_fec!O$63)</f>
        <v>0</v>
      </c>
      <c r="P231" s="274">
        <f>IF(P$63=0,0,P$63/CHI_fec!P$63)</f>
        <v>0</v>
      </c>
      <c r="Q231" s="274">
        <f>IF(Q$63=0,0,Q$63/CHI_fec!Q$63)</f>
        <v>0</v>
      </c>
      <c r="R231" s="274">
        <f>IF(R$63=0,0,R$63/CHI_fec!R$63)</f>
        <v>0</v>
      </c>
      <c r="S231" s="274">
        <f>IF(S$63=0,0,S$63/CHI_fec!S$63)</f>
        <v>0</v>
      </c>
      <c r="T231" s="274">
        <f>IF(T$63=0,0,T$63/CHI_fec!T$63)</f>
        <v>0</v>
      </c>
      <c r="U231" s="274">
        <f>IF(U$63=0,0,U$63/CHI_fec!U$63)</f>
        <v>0</v>
      </c>
      <c r="V231" s="274">
        <f>IF(V$63=0,0,V$63/CHI_fec!V$63)</f>
        <v>0</v>
      </c>
      <c r="W231" s="274">
        <f>IF(W$63=0,0,W$63/CHI_fec!W$63)</f>
        <v>0</v>
      </c>
      <c r="X231" s="274">
        <f>IF(X$63=0,0,X$63/CHI_fec!X$63)</f>
        <v>0</v>
      </c>
      <c r="Y231" s="274">
        <f>IF(Y$63=0,0,Y$63/CHI_fec!Y$63)</f>
        <v>0</v>
      </c>
      <c r="DA231" s="77"/>
    </row>
    <row r="232" spans="1:105" ht="12" customHeight="1" x14ac:dyDescent="0.25">
      <c r="A232" s="173" t="s">
        <v>93</v>
      </c>
      <c r="B232" s="274">
        <f>IF(B$64=0,0,B$64/CHI_fec!B$64)</f>
        <v>0</v>
      </c>
      <c r="C232" s="274">
        <f>IF(C$64=0,0,C$64/CHI_fec!C$64)</f>
        <v>0</v>
      </c>
      <c r="D232" s="274">
        <f>IF(D$64=0,0,D$64/CHI_fec!D$64)</f>
        <v>0</v>
      </c>
      <c r="E232" s="274">
        <f>IF(E$64=0,0,E$64/CHI_fec!E$64)</f>
        <v>0</v>
      </c>
      <c r="F232" s="274">
        <f>IF(F$64=0,0,F$64/CHI_fec!F$64)</f>
        <v>0</v>
      </c>
      <c r="G232" s="274">
        <f>IF(G$64=0,0,G$64/CHI_fec!G$64)</f>
        <v>0</v>
      </c>
      <c r="H232" s="274">
        <f>IF(H$64=0,0,H$64/CHI_fec!H$64)</f>
        <v>0</v>
      </c>
      <c r="I232" s="274">
        <f>IF(I$64=0,0,I$64/CHI_fec!I$64)</f>
        <v>0</v>
      </c>
      <c r="J232" s="274">
        <f>IF(J$64=0,0,J$64/CHI_fec!J$64)</f>
        <v>0</v>
      </c>
      <c r="K232" s="274">
        <f>IF(K$64=0,0,K$64/CHI_fec!K$64)</f>
        <v>0</v>
      </c>
      <c r="L232" s="274">
        <f>IF(L$64=0,0,L$64/CHI_fec!L$64)</f>
        <v>0</v>
      </c>
      <c r="M232" s="274">
        <f>IF(M$64=0,0,M$64/CHI_fec!M$64)</f>
        <v>0</v>
      </c>
      <c r="N232" s="274">
        <f>IF(N$64=0,0,N$64/CHI_fec!N$64)</f>
        <v>0</v>
      </c>
      <c r="O232" s="274">
        <f>IF(O$64=0,0,O$64/CHI_fec!O$64)</f>
        <v>0</v>
      </c>
      <c r="P232" s="274">
        <f>IF(P$64=0,0,P$64/CHI_fec!P$64)</f>
        <v>0</v>
      </c>
      <c r="Q232" s="274">
        <f>IF(Q$64=0,0,Q$64/CHI_fec!Q$64)</f>
        <v>0</v>
      </c>
      <c r="R232" s="274">
        <f>IF(R$64=0,0,R$64/CHI_fec!R$64)</f>
        <v>0</v>
      </c>
      <c r="S232" s="274">
        <f>IF(S$64=0,0,S$64/CHI_fec!S$64)</f>
        <v>0</v>
      </c>
      <c r="T232" s="274">
        <f>IF(T$64=0,0,T$64/CHI_fec!T$64)</f>
        <v>0</v>
      </c>
      <c r="U232" s="274">
        <f>IF(U$64=0,0,U$64/CHI_fec!U$64)</f>
        <v>0</v>
      </c>
      <c r="V232" s="274">
        <f>IF(V$64=0,0,V$64/CHI_fec!V$64)</f>
        <v>0</v>
      </c>
      <c r="W232" s="274">
        <f>IF(W$64=0,0,W$64/CHI_fec!W$64)</f>
        <v>0</v>
      </c>
      <c r="X232" s="274">
        <f>IF(X$64=0,0,X$64/CHI_fec!X$64)</f>
        <v>0</v>
      </c>
      <c r="Y232" s="274">
        <f>IF(Y$64=0,0,Y$64/CHI_fec!Y$64)</f>
        <v>0</v>
      </c>
      <c r="DA232" s="77"/>
    </row>
    <row r="233" spans="1:105" ht="12" customHeight="1" x14ac:dyDescent="0.25">
      <c r="A233" s="173" t="s">
        <v>94</v>
      </c>
      <c r="B233" s="274">
        <f>IF(B$65=0,0,B$65/CHI_fec!B$65)</f>
        <v>0</v>
      </c>
      <c r="C233" s="274">
        <f>IF(C$65=0,0,C$65/CHI_fec!C$65)</f>
        <v>0</v>
      </c>
      <c r="D233" s="274">
        <f>IF(D$65=0,0,D$65/CHI_fec!D$65)</f>
        <v>0</v>
      </c>
      <c r="E233" s="274">
        <f>IF(E$65=0,0,E$65/CHI_fec!E$65)</f>
        <v>0</v>
      </c>
      <c r="F233" s="274">
        <f>IF(F$65=0,0,F$65/CHI_fec!F$65)</f>
        <v>0</v>
      </c>
      <c r="G233" s="274">
        <f>IF(G$65=0,0,G$65/CHI_fec!G$65)</f>
        <v>0</v>
      </c>
      <c r="H233" s="274">
        <f>IF(H$65=0,0,H$65/CHI_fec!H$65)</f>
        <v>0</v>
      </c>
      <c r="I233" s="274">
        <f>IF(I$65=0,0,I$65/CHI_fec!I$65)</f>
        <v>0</v>
      </c>
      <c r="J233" s="274">
        <f>IF(J$65=0,0,J$65/CHI_fec!J$65)</f>
        <v>0</v>
      </c>
      <c r="K233" s="274">
        <f>IF(K$65=0,0,K$65/CHI_fec!K$65)</f>
        <v>0</v>
      </c>
      <c r="L233" s="274">
        <f>IF(L$65=0,0,L$65/CHI_fec!L$65)</f>
        <v>0</v>
      </c>
      <c r="M233" s="274">
        <f>IF(M$65=0,0,M$65/CHI_fec!M$65)</f>
        <v>0</v>
      </c>
      <c r="N233" s="274">
        <f>IF(N$65=0,0,N$65/CHI_fec!N$65)</f>
        <v>0</v>
      </c>
      <c r="O233" s="274">
        <f>IF(O$65=0,0,O$65/CHI_fec!O$65)</f>
        <v>0</v>
      </c>
      <c r="P233" s="274">
        <f>IF(P$65=0,0,P$65/CHI_fec!P$65)</f>
        <v>0</v>
      </c>
      <c r="Q233" s="274">
        <f>IF(Q$65=0,0,Q$65/CHI_fec!Q$65)</f>
        <v>0</v>
      </c>
      <c r="R233" s="274">
        <f>IF(R$65=0,0,R$65/CHI_fec!R$65)</f>
        <v>0</v>
      </c>
      <c r="S233" s="274">
        <f>IF(S$65=0,0,S$65/CHI_fec!S$65)</f>
        <v>0</v>
      </c>
      <c r="T233" s="274">
        <f>IF(T$65=0,0,T$65/CHI_fec!T$65)</f>
        <v>0</v>
      </c>
      <c r="U233" s="274">
        <f>IF(U$65=0,0,U$65/CHI_fec!U$65)</f>
        <v>0</v>
      </c>
      <c r="V233" s="274">
        <f>IF(V$65=0,0,V$65/CHI_fec!V$65)</f>
        <v>0</v>
      </c>
      <c r="W233" s="274">
        <f>IF(W$65=0,0,W$65/CHI_fec!W$65)</f>
        <v>0</v>
      </c>
      <c r="X233" s="274">
        <f>IF(X$65=0,0,X$65/CHI_fec!X$65)</f>
        <v>0</v>
      </c>
      <c r="Y233" s="274">
        <f>IF(Y$65=0,0,Y$65/CHI_fec!Y$65)</f>
        <v>0</v>
      </c>
      <c r="DA233" s="77"/>
    </row>
    <row r="234" spans="1:105" ht="12" customHeight="1" x14ac:dyDescent="0.25">
      <c r="A234" s="56" t="s">
        <v>95</v>
      </c>
      <c r="B234" s="275">
        <f>IF(B$66=0,0,B$66/CHI_fec!B$66)</f>
        <v>1.4397572067447479</v>
      </c>
      <c r="C234" s="275">
        <f>IF(C$66=0,0,C$66/CHI_fec!C$66)</f>
        <v>1.6943777910531119</v>
      </c>
      <c r="D234" s="275">
        <f>IF(D$66=0,0,D$66/CHI_fec!D$66)</f>
        <v>1.5939092611972763</v>
      </c>
      <c r="E234" s="275">
        <f>IF(E$66=0,0,E$66/CHI_fec!E$66)</f>
        <v>1.8467151532504076</v>
      </c>
      <c r="F234" s="275">
        <f>IF(F$66=0,0,F$66/CHI_fec!F$66)</f>
        <v>1.4945335629117782</v>
      </c>
      <c r="G234" s="275">
        <f>IF(G$66=0,0,G$66/CHI_fec!G$66)</f>
        <v>1.2764961869912461</v>
      </c>
      <c r="H234" s="275">
        <f>IF(H$66=0,0,H$66/CHI_fec!H$66)</f>
        <v>0.8248763293730963</v>
      </c>
      <c r="I234" s="275">
        <f>IF(I$66=0,0,I$66/CHI_fec!I$66)</f>
        <v>0.97908129043928682</v>
      </c>
      <c r="J234" s="275">
        <f>IF(J$66=0,0,J$66/CHI_fec!J$66)</f>
        <v>0.7687098010376674</v>
      </c>
      <c r="K234" s="275">
        <f>IF(K$66=0,0,K$66/CHI_fec!K$66)</f>
        <v>0.52269751205932358</v>
      </c>
      <c r="L234" s="275">
        <f>IF(L$66=0,0,L$66/CHI_fec!L$66)</f>
        <v>0.26084557302585171</v>
      </c>
      <c r="M234" s="275">
        <f>IF(M$66=0,0,M$66/CHI_fec!M$66)</f>
        <v>2.1958034495430341</v>
      </c>
      <c r="N234" s="275">
        <f>IF(N$66=0,0,N$66/CHI_fec!N$66)</f>
        <v>2.1949140682135644</v>
      </c>
      <c r="O234" s="275">
        <f>IF(O$66=0,0,O$66/CHI_fec!O$66)</f>
        <v>2.2002471626677393</v>
      </c>
      <c r="P234" s="275">
        <f>IF(P$66=0,0,P$66/CHI_fec!P$66)</f>
        <v>2.1245445565933441</v>
      </c>
      <c r="Q234" s="275">
        <f>IF(Q$66=0,0,Q$66/CHI_fec!Q$66)</f>
        <v>2.0871467981441025</v>
      </c>
      <c r="R234" s="275">
        <f>IF(R$66=0,0,R$66/CHI_fec!R$66)</f>
        <v>2.0923611095408012</v>
      </c>
      <c r="S234" s="275">
        <f>IF(S$66=0,0,S$66/CHI_fec!S$66)</f>
        <v>1.9835575645350922</v>
      </c>
      <c r="T234" s="275">
        <f>IF(T$66=0,0,T$66/CHI_fec!T$66)</f>
        <v>2.0468077135192986</v>
      </c>
      <c r="U234" s="275">
        <f>IF(U$66=0,0,U$66/CHI_fec!U$66)</f>
        <v>2.0280743964121117</v>
      </c>
      <c r="V234" s="275">
        <f>IF(V$66=0,0,V$66/CHI_fec!V$66)</f>
        <v>2.0142788713811828</v>
      </c>
      <c r="W234" s="275">
        <f>IF(W$66=0,0,W$66/CHI_fec!W$66)</f>
        <v>1.9098454149312101</v>
      </c>
      <c r="X234" s="275">
        <f>IF(X$66=0,0,X$66/CHI_fec!X$66)</f>
        <v>1.8618057672976962</v>
      </c>
      <c r="Y234" s="275">
        <f>IF(Y$66=0,0,Y$66/CHI_fec!Y$66)</f>
        <v>1.8234273429823944</v>
      </c>
      <c r="DA234" s="78"/>
    </row>
    <row r="235" spans="1:105" ht="12" customHeight="1" x14ac:dyDescent="0.25">
      <c r="A235" s="174" t="s">
        <v>1051</v>
      </c>
      <c r="B235" s="276">
        <f>IF(B$72=0,0,B$72/CHI_fec!B$72)</f>
        <v>2.4806255160153636</v>
      </c>
      <c r="C235" s="276">
        <f>IF(C$72=0,0,C$72/CHI_fec!C$72)</f>
        <v>2.485645601339427</v>
      </c>
      <c r="D235" s="276">
        <f>IF(D$72=0,0,D$72/CHI_fec!D$72)</f>
        <v>2.6174713920771944</v>
      </c>
      <c r="E235" s="276">
        <f>IF(E$72=0,0,E$72/CHI_fec!E$72)</f>
        <v>2.5977126361297929</v>
      </c>
      <c r="F235" s="276">
        <f>IF(F$72=0,0,F$72/CHI_fec!F$72)</f>
        <v>2.6771380410067311</v>
      </c>
      <c r="G235" s="276">
        <f>IF(G$72=0,0,G$72/CHI_fec!G$72)</f>
        <v>2.6623296851999916</v>
      </c>
      <c r="H235" s="276">
        <f>IF(H$72=0,0,H$72/CHI_fec!H$72)</f>
        <v>2.7658416113902109</v>
      </c>
      <c r="I235" s="276">
        <f>IF(I$72=0,0,I$72/CHI_fec!I$72)</f>
        <v>2.6823899899581609</v>
      </c>
      <c r="J235" s="276">
        <f>IF(J$72=0,0,J$72/CHI_fec!J$72)</f>
        <v>2.6654598749019556</v>
      </c>
      <c r="K235" s="276">
        <f>IF(K$72=0,0,K$72/CHI_fec!K$72)</f>
        <v>2.6174320962005524</v>
      </c>
      <c r="L235" s="276">
        <f>IF(L$72=0,0,L$72/CHI_fec!L$72)</f>
        <v>2.7510692542853867</v>
      </c>
      <c r="M235" s="276">
        <f>IF(M$72=0,0,M$72/CHI_fec!M$72)</f>
        <v>2.0622419091709583</v>
      </c>
      <c r="N235" s="276">
        <f>IF(N$72=0,0,N$72/CHI_fec!N$72)</f>
        <v>2.0309540164862896</v>
      </c>
      <c r="O235" s="276">
        <f>IF(O$72=0,0,O$72/CHI_fec!O$72)</f>
        <v>2.0370017011588386</v>
      </c>
      <c r="P235" s="276">
        <f>IF(P$72=0,0,P$72/CHI_fec!P$72)</f>
        <v>2.0261940478429152</v>
      </c>
      <c r="Q235" s="276">
        <f>IF(Q$72=0,0,Q$72/CHI_fec!Q$72)</f>
        <v>1.8771857051062169</v>
      </c>
      <c r="R235" s="276">
        <f>IF(R$72=0,0,R$72/CHI_fec!R$72)</f>
        <v>1.7240476581521387</v>
      </c>
      <c r="S235" s="276">
        <f>IF(S$72=0,0,S$72/CHI_fec!S$72)</f>
        <v>1.6536423093762729</v>
      </c>
      <c r="T235" s="276">
        <f>IF(T$72=0,0,T$72/CHI_fec!T$72)</f>
        <v>1.7221078210609075</v>
      </c>
      <c r="U235" s="276">
        <f>IF(U$72=0,0,U$72/CHI_fec!U$72)</f>
        <v>1.6186111965634284</v>
      </c>
      <c r="V235" s="276">
        <f>IF(V$72=0,0,V$72/CHI_fec!V$72)</f>
        <v>1.5851793207952256</v>
      </c>
      <c r="W235" s="276">
        <f>IF(W$72=0,0,W$72/CHI_fec!W$72)</f>
        <v>1.509623317028844</v>
      </c>
      <c r="X235" s="276">
        <f>IF(X$72=0,0,X$72/CHI_fec!X$72)</f>
        <v>1.2625981798204271</v>
      </c>
      <c r="Y235" s="276">
        <f>IF(Y$72=0,0,Y$72/CHI_fec!Y$72)</f>
        <v>1.4115866968981019</v>
      </c>
      <c r="DA235" s="79"/>
    </row>
    <row r="236" spans="1:105" ht="12" customHeight="1" x14ac:dyDescent="0.25">
      <c r="A236" s="174" t="s">
        <v>1010</v>
      </c>
      <c r="B236" s="276">
        <f>IF(B$85=0,0,B$85/CHI_fec!B$85)</f>
        <v>2.3770736089010209</v>
      </c>
      <c r="C236" s="276">
        <f>IF(C$85=0,0,C$85/CHI_fec!C$85)</f>
        <v>2.4319990170658232</v>
      </c>
      <c r="D236" s="276">
        <f>IF(D$85=0,0,D$85/CHI_fec!D$85)</f>
        <v>2.55759550702306</v>
      </c>
      <c r="E236" s="276">
        <f>IF(E$85=0,0,E$85/CHI_fec!E$85)</f>
        <v>2.5526188315196801</v>
      </c>
      <c r="F236" s="276">
        <f>IF(F$85=0,0,F$85/CHI_fec!F$85)</f>
        <v>2.5819086912151348</v>
      </c>
      <c r="G236" s="276">
        <f>IF(G$85=0,0,G$85/CHI_fec!G$85)</f>
        <v>2.5455704802623433</v>
      </c>
      <c r="H236" s="276">
        <f>IF(H$85=0,0,H$85/CHI_fec!H$85)</f>
        <v>2.4990089521865966</v>
      </c>
      <c r="I236" s="276">
        <f>IF(I$85=0,0,I$85/CHI_fec!I$85)</f>
        <v>2.5558329417037089</v>
      </c>
      <c r="J236" s="276">
        <f>IF(J$85=0,0,J$85/CHI_fec!J$85)</f>
        <v>2.4238451678199842</v>
      </c>
      <c r="K236" s="276">
        <f>IF(K$85=0,0,K$85/CHI_fec!K$85)</f>
        <v>2.172475385042532</v>
      </c>
      <c r="L236" s="276">
        <f>IF(L$85=0,0,L$85/CHI_fec!L$85)</f>
        <v>1.9959605224213774</v>
      </c>
      <c r="M236" s="276">
        <f>IF(M$85=0,0,M$85/CHI_fec!M$85)</f>
        <v>2.4998880700594635</v>
      </c>
      <c r="N236" s="276">
        <f>IF(N$85=0,0,N$85/CHI_fec!N$85)</f>
        <v>2.4890876169732699</v>
      </c>
      <c r="O236" s="276">
        <f>IF(O$85=0,0,O$85/CHI_fec!O$85)</f>
        <v>2.5882771179831137</v>
      </c>
      <c r="P236" s="276">
        <f>IF(P$85=0,0,P$85/CHI_fec!P$85)</f>
        <v>2.5666886212298357</v>
      </c>
      <c r="Q236" s="276">
        <f>IF(Q$85=0,0,Q$85/CHI_fec!Q$85)</f>
        <v>2.5547658181054009</v>
      </c>
      <c r="R236" s="276">
        <f>IF(R$85=0,0,R$85/CHI_fec!R$85)</f>
        <v>2.5148690211830416</v>
      </c>
      <c r="S236" s="276">
        <f>IF(S$85=0,0,S$85/CHI_fec!S$85)</f>
        <v>2.5263397423325036</v>
      </c>
      <c r="T236" s="276">
        <f>IF(T$85=0,0,T$85/CHI_fec!T$85)</f>
        <v>2.5092161669779678</v>
      </c>
      <c r="U236" s="276">
        <f>IF(U$85=0,0,U$85/CHI_fec!U$85)</f>
        <v>2.4843527643072409</v>
      </c>
      <c r="V236" s="276">
        <f>IF(V$85=0,0,V$85/CHI_fec!V$85)</f>
        <v>2.4301842663988773</v>
      </c>
      <c r="W236" s="276">
        <f>IF(W$85=0,0,W$85/CHI_fec!W$85)</f>
        <v>2.4525446459126434</v>
      </c>
      <c r="X236" s="276">
        <f>IF(X$85=0,0,X$85/CHI_fec!X$85)</f>
        <v>2.4469386557499715</v>
      </c>
      <c r="Y236" s="276">
        <f>IF(Y$85=0,0,Y$85/CHI_fec!Y$85)</f>
        <v>2.3663324342726284</v>
      </c>
      <c r="DA236" s="79"/>
    </row>
    <row r="237" spans="1:105" ht="12" customHeight="1" x14ac:dyDescent="0.25">
      <c r="A237" s="174" t="s">
        <v>1021</v>
      </c>
      <c r="B237" s="276">
        <f>IF(B$93=0,0,B$93/CHI_fec!B$93)</f>
        <v>1.6632455852526344</v>
      </c>
      <c r="C237" s="276">
        <f>IF(C$93=0,0,C$93/CHI_fec!C$93)</f>
        <v>1.8718918503121964</v>
      </c>
      <c r="D237" s="276">
        <f>IF(D$93=0,0,D$93/CHI_fec!D$93)</f>
        <v>1.820434537323262</v>
      </c>
      <c r="E237" s="276">
        <f>IF(E$93=0,0,E$93/CHI_fec!E$93)</f>
        <v>2.0121463694885495</v>
      </c>
      <c r="F237" s="276">
        <f>IF(F$93=0,0,F$93/CHI_fec!F$93)</f>
        <v>1.7475362005374984</v>
      </c>
      <c r="G237" s="276">
        <f>IF(G$93=0,0,G$93/CHI_fec!G$93)</f>
        <v>1.5631025129471587</v>
      </c>
      <c r="H237" s="276">
        <f>IF(H$93=0,0,H$93/CHI_fec!H$93)</f>
        <v>1.190790682006716</v>
      </c>
      <c r="I237" s="276">
        <f>IF(I$93=0,0,I$93/CHI_fec!I$93)</f>
        <v>1.3148938356535922</v>
      </c>
      <c r="J237" s="276">
        <f>IF(J$93=0,0,J$93/CHI_fec!J$93)</f>
        <v>1.1135542681831923</v>
      </c>
      <c r="K237" s="276">
        <f>IF(K$93=0,0,K$93/CHI_fec!K$93)</f>
        <v>0.86621423704396516</v>
      </c>
      <c r="L237" s="276">
        <f>IF(L$93=0,0,L$93/CHI_fec!L$93)</f>
        <v>0.61373941657351028</v>
      </c>
      <c r="M237" s="276">
        <f>IF(M$93=0,0,M$93/CHI_fec!M$93)</f>
        <v>2.1627334989644575</v>
      </c>
      <c r="N237" s="276">
        <f>IF(N$93=0,0,N$93/CHI_fec!N$93)</f>
        <v>2.1552654108203906</v>
      </c>
      <c r="O237" s="276">
        <f>IF(O$93=0,0,O$93/CHI_fec!O$93)</f>
        <v>2.1599443185630558</v>
      </c>
      <c r="P237" s="276">
        <f>IF(P$93=0,0,P$93/CHI_fec!P$93)</f>
        <v>2.1046547577730728</v>
      </c>
      <c r="Q237" s="276">
        <f>IF(Q$93=0,0,Q$93/CHI_fec!Q$93)</f>
        <v>2.0372832233256406</v>
      </c>
      <c r="R237" s="276">
        <f>IF(R$93=0,0,R$93/CHI_fec!R$93)</f>
        <v>2.0063637501007263</v>
      </c>
      <c r="S237" s="276">
        <f>IF(S$93=0,0,S$93/CHI_fec!S$93)</f>
        <v>1.9008125879301743</v>
      </c>
      <c r="T237" s="276">
        <f>IF(T$93=0,0,T$93/CHI_fec!T$93)</f>
        <v>1.9680520007116524</v>
      </c>
      <c r="U237" s="276">
        <f>IF(U$93=0,0,U$93/CHI_fec!U$93)</f>
        <v>1.9277446917507817</v>
      </c>
      <c r="V237" s="276">
        <f>IF(V$93=0,0,V$93/CHI_fec!V$93)</f>
        <v>1.9062735219664007</v>
      </c>
      <c r="W237" s="276">
        <f>IF(W$93=0,0,W$93/CHI_fec!W$93)</f>
        <v>1.8090133640498822</v>
      </c>
      <c r="X237" s="276">
        <f>IF(X$93=0,0,X$93/CHI_fec!X$93)</f>
        <v>1.7063565774601634</v>
      </c>
      <c r="Y237" s="276">
        <f>IF(Y$93=0,0,Y$93/CHI_fec!Y$93)</f>
        <v>1.719353692006873</v>
      </c>
      <c r="DA237" s="79"/>
    </row>
    <row r="238" spans="1:105" ht="12" customHeight="1" x14ac:dyDescent="0.25">
      <c r="A238" s="41" t="s">
        <v>1038</v>
      </c>
      <c r="B238" s="277">
        <f>IF(B$107=0,0,B$107/CHI_fec!B$107)</f>
        <v>0</v>
      </c>
      <c r="C238" s="277">
        <f>IF(C$107=0,0,C$107/CHI_fec!C$107)</f>
        <v>0</v>
      </c>
      <c r="D238" s="277">
        <f>IF(D$107=0,0,D$107/CHI_fec!D$107)</f>
        <v>0</v>
      </c>
      <c r="E238" s="277">
        <f>IF(E$107=0,0,E$107/CHI_fec!E$107)</f>
        <v>0</v>
      </c>
      <c r="F238" s="277">
        <f>IF(F$107=0,0,F$107/CHI_fec!F$107)</f>
        <v>0</v>
      </c>
      <c r="G238" s="277">
        <f>IF(G$107=0,0,G$107/CHI_fec!G$107)</f>
        <v>0</v>
      </c>
      <c r="H238" s="277">
        <f>IF(H$107=0,0,H$107/CHI_fec!H$107)</f>
        <v>0</v>
      </c>
      <c r="I238" s="277">
        <f>IF(I$107=0,0,I$107/CHI_fec!I$107)</f>
        <v>0</v>
      </c>
      <c r="J238" s="277">
        <f>IF(J$107=0,0,J$107/CHI_fec!J$107)</f>
        <v>0</v>
      </c>
      <c r="K238" s="277">
        <f>IF(K$107=0,0,K$107/CHI_fec!K$107)</f>
        <v>0</v>
      </c>
      <c r="L238" s="277">
        <f>IF(L$107=0,0,L$107/CHI_fec!L$107)</f>
        <v>0</v>
      </c>
      <c r="M238" s="277">
        <f>IF(M$107=0,0,M$107/CHI_fec!M$107)</f>
        <v>0</v>
      </c>
      <c r="N238" s="277">
        <f>IF(N$107=0,0,N$107/CHI_fec!N$107)</f>
        <v>0</v>
      </c>
      <c r="O238" s="277">
        <f>IF(O$107=0,0,O$107/CHI_fec!O$107)</f>
        <v>0</v>
      </c>
      <c r="P238" s="277">
        <f>IF(P$107=0,0,P$107/CHI_fec!P$107)</f>
        <v>0</v>
      </c>
      <c r="Q238" s="277">
        <f>IF(Q$107=0,0,Q$107/CHI_fec!Q$107)</f>
        <v>0</v>
      </c>
      <c r="R238" s="277">
        <f>IF(R$107=0,0,R$107/CHI_fec!R$107)</f>
        <v>0</v>
      </c>
      <c r="S238" s="277">
        <f>IF(S$107=0,0,S$107/CHI_fec!S$107)</f>
        <v>0</v>
      </c>
      <c r="T238" s="277">
        <f>IF(T$107=0,0,T$107/CHI_fec!T$107)</f>
        <v>0</v>
      </c>
      <c r="U238" s="277">
        <f>IF(U$107=0,0,U$107/CHI_fec!U$107)</f>
        <v>0</v>
      </c>
      <c r="V238" s="277">
        <f>IF(V$107=0,0,V$107/CHI_fec!V$107)</f>
        <v>0</v>
      </c>
      <c r="W238" s="277">
        <f>IF(W$107=0,0,W$107/CHI_fec!W$107)</f>
        <v>0</v>
      </c>
      <c r="X238" s="277">
        <f>IF(X$107=0,0,X$107/CHI_fec!X$107)</f>
        <v>0</v>
      </c>
      <c r="Y238" s="277">
        <f>IF(Y$107=0,0,Y$107/CHI_fec!Y$107)</f>
        <v>0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>IF(B$110=0,0,B$110/CHI_fec!B$110)</f>
        <v>1.3455026999458275</v>
      </c>
      <c r="C240" s="320">
        <f>IF(C$110=0,0,C$110/CHI_fec!C$110)</f>
        <v>1.4826329285173734</v>
      </c>
      <c r="D240" s="320">
        <f>IF(D$110=0,0,D$110/CHI_fec!D$110)</f>
        <v>1.5005837216927089</v>
      </c>
      <c r="E240" s="320">
        <f>IF(E$110=0,0,E$110/CHI_fec!E$110)</f>
        <v>1.5941894533686567</v>
      </c>
      <c r="F240" s="320">
        <f>IF(F$110=0,0,F$110/CHI_fec!F$110)</f>
        <v>1.4582830835999432</v>
      </c>
      <c r="G240" s="320">
        <f>IF(G$110=0,0,G$110/CHI_fec!G$110)</f>
        <v>1.3515948211203026</v>
      </c>
      <c r="H240" s="320">
        <f>IF(H$110=0,0,H$110/CHI_fec!H$110)</f>
        <v>1.1964387026339225</v>
      </c>
      <c r="I240" s="320">
        <f>IF(I$110=0,0,I$110/CHI_fec!I$110)</f>
        <v>1.2486640447864554</v>
      </c>
      <c r="J240" s="320">
        <f>IF(J$110=0,0,J$110/CHI_fec!J$110)</f>
        <v>1.1133687018034752</v>
      </c>
      <c r="K240" s="320">
        <f>IF(K$110=0,0,K$110/CHI_fec!K$110)</f>
        <v>0.95478299494195673</v>
      </c>
      <c r="L240" s="320">
        <f>IF(L$110=0,0,L$110/CHI_fec!L$110)</f>
        <v>0.84383855415041831</v>
      </c>
      <c r="M240" s="320">
        <f>IF(M$110=0,0,M$110/CHI_fec!M$110)</f>
        <v>1.6489975227275333</v>
      </c>
      <c r="N240" s="320">
        <f>IF(N$110=0,0,N$110/CHI_fec!N$110)</f>
        <v>1.6317351220213234</v>
      </c>
      <c r="O240" s="320">
        <f>IF(O$110=0,0,O$110/CHI_fec!O$110)</f>
        <v>1.6716727721294975</v>
      </c>
      <c r="P240" s="320">
        <f>IF(P$110=0,0,P$110/CHI_fec!P$110)</f>
        <v>1.6001458252696328</v>
      </c>
      <c r="Q240" s="320">
        <f>IF(Q$110=0,0,Q$110/CHI_fec!Q$110)</f>
        <v>1.5448448470011436</v>
      </c>
      <c r="R240" s="320">
        <f>IF(R$110=0,0,R$110/CHI_fec!R$110)</f>
        <v>1.4223939844941298</v>
      </c>
      <c r="S240" s="320">
        <f>IF(S$110=0,0,S$110/CHI_fec!S$110)</f>
        <v>1.3232043217477778</v>
      </c>
      <c r="T240" s="320">
        <f>IF(T$110=0,0,T$110/CHI_fec!T$110)</f>
        <v>1.2901129792521948</v>
      </c>
      <c r="U240" s="320">
        <f>IF(U$110=0,0,U$110/CHI_fec!U$110)</f>
        <v>1.2995819923712022</v>
      </c>
      <c r="V240" s="320">
        <f>IF(V$110=0,0,V$110/CHI_fec!V$110)</f>
        <v>1.2696420921181801</v>
      </c>
      <c r="W240" s="320">
        <f>IF(W$110=0,0,W$110/CHI_fec!W$110)</f>
        <v>1.3069358229807291</v>
      </c>
      <c r="X240" s="320">
        <f>IF(X$110=0,0,X$110/CHI_fec!X$110)</f>
        <v>1.1751798275682994</v>
      </c>
      <c r="Y240" s="320">
        <f>IF(Y$110=0,0,Y$110/CHI_fec!Y$110)</f>
        <v>1.2075358824522673</v>
      </c>
      <c r="DA240" s="95"/>
    </row>
    <row r="241" spans="1:105" ht="12" customHeight="1" x14ac:dyDescent="0.25">
      <c r="A241" s="55" t="s">
        <v>91</v>
      </c>
      <c r="B241" s="273">
        <f>IF(B$111=0,0,B$111/CHI_fec!B$111)</f>
        <v>0</v>
      </c>
      <c r="C241" s="273">
        <f>IF(C$111=0,0,C$111/CHI_fec!C$111)</f>
        <v>0</v>
      </c>
      <c r="D241" s="273">
        <f>IF(D$111=0,0,D$111/CHI_fec!D$111)</f>
        <v>0</v>
      </c>
      <c r="E241" s="273">
        <f>IF(E$111=0,0,E$111/CHI_fec!E$111)</f>
        <v>0</v>
      </c>
      <c r="F241" s="273">
        <f>IF(F$111=0,0,F$111/CHI_fec!F$111)</f>
        <v>0</v>
      </c>
      <c r="G241" s="273">
        <f>IF(G$111=0,0,G$111/CHI_fec!G$111)</f>
        <v>0</v>
      </c>
      <c r="H241" s="273">
        <f>IF(H$111=0,0,H$111/CHI_fec!H$111)</f>
        <v>0</v>
      </c>
      <c r="I241" s="273">
        <f>IF(I$111=0,0,I$111/CHI_fec!I$111)</f>
        <v>0</v>
      </c>
      <c r="J241" s="273">
        <f>IF(J$111=0,0,J$111/CHI_fec!J$111)</f>
        <v>0</v>
      </c>
      <c r="K241" s="273">
        <f>IF(K$111=0,0,K$111/CHI_fec!K$111)</f>
        <v>0</v>
      </c>
      <c r="L241" s="273">
        <f>IF(L$111=0,0,L$111/CHI_fec!L$111)</f>
        <v>0</v>
      </c>
      <c r="M241" s="273">
        <f>IF(M$111=0,0,M$111/CHI_fec!M$111)</f>
        <v>0</v>
      </c>
      <c r="N241" s="273">
        <f>IF(N$111=0,0,N$111/CHI_fec!N$111)</f>
        <v>0</v>
      </c>
      <c r="O241" s="273">
        <f>IF(O$111=0,0,O$111/CHI_fec!O$111)</f>
        <v>0</v>
      </c>
      <c r="P241" s="273">
        <f>IF(P$111=0,0,P$111/CHI_fec!P$111)</f>
        <v>0</v>
      </c>
      <c r="Q241" s="273">
        <f>IF(Q$111=0,0,Q$111/CHI_fec!Q$111)</f>
        <v>0</v>
      </c>
      <c r="R241" s="273">
        <f>IF(R$111=0,0,R$111/CHI_fec!R$111)</f>
        <v>0</v>
      </c>
      <c r="S241" s="273">
        <f>IF(S$111=0,0,S$111/CHI_fec!S$111)</f>
        <v>0</v>
      </c>
      <c r="T241" s="273">
        <f>IF(T$111=0,0,T$111/CHI_fec!T$111)</f>
        <v>0</v>
      </c>
      <c r="U241" s="273">
        <f>IF(U$111=0,0,U$111/CHI_fec!U$111)</f>
        <v>0</v>
      </c>
      <c r="V241" s="273">
        <f>IF(V$111=0,0,V$111/CHI_fec!V$111)</f>
        <v>0</v>
      </c>
      <c r="W241" s="273">
        <f>IF(W$111=0,0,W$111/CHI_fec!W$111)</f>
        <v>0</v>
      </c>
      <c r="X241" s="273">
        <f>IF(X$111=0,0,X$111/CHI_fec!X$111)</f>
        <v>0</v>
      </c>
      <c r="Y241" s="273">
        <f>IF(Y$111=0,0,Y$111/CHI_fec!Y$111)</f>
        <v>0</v>
      </c>
      <c r="DA241" s="76"/>
    </row>
    <row r="242" spans="1:105" ht="12" customHeight="1" x14ac:dyDescent="0.25">
      <c r="A242" s="173" t="s">
        <v>92</v>
      </c>
      <c r="B242" s="274">
        <f>IF(B$112=0,0,B$112/CHI_fec!B$112)</f>
        <v>0</v>
      </c>
      <c r="C242" s="274">
        <f>IF(C$112=0,0,C$112/CHI_fec!C$112)</f>
        <v>0</v>
      </c>
      <c r="D242" s="274">
        <f>IF(D$112=0,0,D$112/CHI_fec!D$112)</f>
        <v>0</v>
      </c>
      <c r="E242" s="274">
        <f>IF(E$112=0,0,E$112/CHI_fec!E$112)</f>
        <v>0</v>
      </c>
      <c r="F242" s="274">
        <f>IF(F$112=0,0,F$112/CHI_fec!F$112)</f>
        <v>0</v>
      </c>
      <c r="G242" s="274">
        <f>IF(G$112=0,0,G$112/CHI_fec!G$112)</f>
        <v>0</v>
      </c>
      <c r="H242" s="274">
        <f>IF(H$112=0,0,H$112/CHI_fec!H$112)</f>
        <v>0</v>
      </c>
      <c r="I242" s="274">
        <f>IF(I$112=0,0,I$112/CHI_fec!I$112)</f>
        <v>0</v>
      </c>
      <c r="J242" s="274">
        <f>IF(J$112=0,0,J$112/CHI_fec!J$112)</f>
        <v>0</v>
      </c>
      <c r="K242" s="274">
        <f>IF(K$112=0,0,K$112/CHI_fec!K$112)</f>
        <v>0</v>
      </c>
      <c r="L242" s="274">
        <f>IF(L$112=0,0,L$112/CHI_fec!L$112)</f>
        <v>0</v>
      </c>
      <c r="M242" s="274">
        <f>IF(M$112=0,0,M$112/CHI_fec!M$112)</f>
        <v>0</v>
      </c>
      <c r="N242" s="274">
        <f>IF(N$112=0,0,N$112/CHI_fec!N$112)</f>
        <v>0</v>
      </c>
      <c r="O242" s="274">
        <f>IF(O$112=0,0,O$112/CHI_fec!O$112)</f>
        <v>0</v>
      </c>
      <c r="P242" s="274">
        <f>IF(P$112=0,0,P$112/CHI_fec!P$112)</f>
        <v>0</v>
      </c>
      <c r="Q242" s="274">
        <f>IF(Q$112=0,0,Q$112/CHI_fec!Q$112)</f>
        <v>0</v>
      </c>
      <c r="R242" s="274">
        <f>IF(R$112=0,0,R$112/CHI_fec!R$112)</f>
        <v>0</v>
      </c>
      <c r="S242" s="274">
        <f>IF(S$112=0,0,S$112/CHI_fec!S$112)</f>
        <v>0</v>
      </c>
      <c r="T242" s="274">
        <f>IF(T$112=0,0,T$112/CHI_fec!T$112)</f>
        <v>0</v>
      </c>
      <c r="U242" s="274">
        <f>IF(U$112=0,0,U$112/CHI_fec!U$112)</f>
        <v>0</v>
      </c>
      <c r="V242" s="274">
        <f>IF(V$112=0,0,V$112/CHI_fec!V$112)</f>
        <v>0</v>
      </c>
      <c r="W242" s="274">
        <f>IF(W$112=0,0,W$112/CHI_fec!W$112)</f>
        <v>0</v>
      </c>
      <c r="X242" s="274">
        <f>IF(X$112=0,0,X$112/CHI_fec!X$112)</f>
        <v>0</v>
      </c>
      <c r="Y242" s="274">
        <f>IF(Y$112=0,0,Y$112/CHI_fec!Y$112)</f>
        <v>0</v>
      </c>
      <c r="DA242" s="77"/>
    </row>
    <row r="243" spans="1:105" ht="12" customHeight="1" x14ac:dyDescent="0.25">
      <c r="A243" s="173" t="s">
        <v>93</v>
      </c>
      <c r="B243" s="274">
        <f>IF(B$113=0,0,B$113/CHI_fec!B$113)</f>
        <v>0</v>
      </c>
      <c r="C243" s="274">
        <f>IF(C$113=0,0,C$113/CHI_fec!C$113)</f>
        <v>0</v>
      </c>
      <c r="D243" s="274">
        <f>IF(D$113=0,0,D$113/CHI_fec!D$113)</f>
        <v>0</v>
      </c>
      <c r="E243" s="274">
        <f>IF(E$113=0,0,E$113/CHI_fec!E$113)</f>
        <v>0</v>
      </c>
      <c r="F243" s="274">
        <f>IF(F$113=0,0,F$113/CHI_fec!F$113)</f>
        <v>0</v>
      </c>
      <c r="G243" s="274">
        <f>IF(G$113=0,0,G$113/CHI_fec!G$113)</f>
        <v>0</v>
      </c>
      <c r="H243" s="274">
        <f>IF(H$113=0,0,H$113/CHI_fec!H$113)</f>
        <v>0</v>
      </c>
      <c r="I243" s="274">
        <f>IF(I$113=0,0,I$113/CHI_fec!I$113)</f>
        <v>0</v>
      </c>
      <c r="J243" s="274">
        <f>IF(J$113=0,0,J$113/CHI_fec!J$113)</f>
        <v>0</v>
      </c>
      <c r="K243" s="274">
        <f>IF(K$113=0,0,K$113/CHI_fec!K$113)</f>
        <v>0</v>
      </c>
      <c r="L243" s="274">
        <f>IF(L$113=0,0,L$113/CHI_fec!L$113)</f>
        <v>0</v>
      </c>
      <c r="M243" s="274">
        <f>IF(M$113=0,0,M$113/CHI_fec!M$113)</f>
        <v>0</v>
      </c>
      <c r="N243" s="274">
        <f>IF(N$113=0,0,N$113/CHI_fec!N$113)</f>
        <v>0</v>
      </c>
      <c r="O243" s="274">
        <f>IF(O$113=0,0,O$113/CHI_fec!O$113)</f>
        <v>0</v>
      </c>
      <c r="P243" s="274">
        <f>IF(P$113=0,0,P$113/CHI_fec!P$113)</f>
        <v>0</v>
      </c>
      <c r="Q243" s="274">
        <f>IF(Q$113=0,0,Q$113/CHI_fec!Q$113)</f>
        <v>0</v>
      </c>
      <c r="R243" s="274">
        <f>IF(R$113=0,0,R$113/CHI_fec!R$113)</f>
        <v>0</v>
      </c>
      <c r="S243" s="274">
        <f>IF(S$113=0,0,S$113/CHI_fec!S$113)</f>
        <v>0</v>
      </c>
      <c r="T243" s="274">
        <f>IF(T$113=0,0,T$113/CHI_fec!T$113)</f>
        <v>0</v>
      </c>
      <c r="U243" s="274">
        <f>IF(U$113=0,0,U$113/CHI_fec!U$113)</f>
        <v>0</v>
      </c>
      <c r="V243" s="274">
        <f>IF(V$113=0,0,V$113/CHI_fec!V$113)</f>
        <v>0</v>
      </c>
      <c r="W243" s="274">
        <f>IF(W$113=0,0,W$113/CHI_fec!W$113)</f>
        <v>0</v>
      </c>
      <c r="X243" s="274">
        <f>IF(X$113=0,0,X$113/CHI_fec!X$113)</f>
        <v>0</v>
      </c>
      <c r="Y243" s="274">
        <f>IF(Y$113=0,0,Y$113/CHI_fec!Y$113)</f>
        <v>0</v>
      </c>
      <c r="DA243" s="77"/>
    </row>
    <row r="244" spans="1:105" ht="12" customHeight="1" x14ac:dyDescent="0.25">
      <c r="A244" s="173" t="s">
        <v>94</v>
      </c>
      <c r="B244" s="274">
        <f>IF(B$114=0,0,B$114/CHI_fec!B$114)</f>
        <v>0</v>
      </c>
      <c r="C244" s="274">
        <f>IF(C$114=0,0,C$114/CHI_fec!C$114)</f>
        <v>0</v>
      </c>
      <c r="D244" s="274">
        <f>IF(D$114=0,0,D$114/CHI_fec!D$114)</f>
        <v>0</v>
      </c>
      <c r="E244" s="274">
        <f>IF(E$114=0,0,E$114/CHI_fec!E$114)</f>
        <v>0</v>
      </c>
      <c r="F244" s="274">
        <f>IF(F$114=0,0,F$114/CHI_fec!F$114)</f>
        <v>0</v>
      </c>
      <c r="G244" s="274">
        <f>IF(G$114=0,0,G$114/CHI_fec!G$114)</f>
        <v>0</v>
      </c>
      <c r="H244" s="274">
        <f>IF(H$114=0,0,H$114/CHI_fec!H$114)</f>
        <v>0</v>
      </c>
      <c r="I244" s="274">
        <f>IF(I$114=0,0,I$114/CHI_fec!I$114)</f>
        <v>0</v>
      </c>
      <c r="J244" s="274">
        <f>IF(J$114=0,0,J$114/CHI_fec!J$114)</f>
        <v>0</v>
      </c>
      <c r="K244" s="274">
        <f>IF(K$114=0,0,K$114/CHI_fec!K$114)</f>
        <v>0</v>
      </c>
      <c r="L244" s="274">
        <f>IF(L$114=0,0,L$114/CHI_fec!L$114)</f>
        <v>0</v>
      </c>
      <c r="M244" s="274">
        <f>IF(M$114=0,0,M$114/CHI_fec!M$114)</f>
        <v>0</v>
      </c>
      <c r="N244" s="274">
        <f>IF(N$114=0,0,N$114/CHI_fec!N$114)</f>
        <v>0</v>
      </c>
      <c r="O244" s="274">
        <f>IF(O$114=0,0,O$114/CHI_fec!O$114)</f>
        <v>0</v>
      </c>
      <c r="P244" s="274">
        <f>IF(P$114=0,0,P$114/CHI_fec!P$114)</f>
        <v>0</v>
      </c>
      <c r="Q244" s="274">
        <f>IF(Q$114=0,0,Q$114/CHI_fec!Q$114)</f>
        <v>0</v>
      </c>
      <c r="R244" s="274">
        <f>IF(R$114=0,0,R$114/CHI_fec!R$114)</f>
        <v>0</v>
      </c>
      <c r="S244" s="274">
        <f>IF(S$114=0,0,S$114/CHI_fec!S$114)</f>
        <v>0</v>
      </c>
      <c r="T244" s="274">
        <f>IF(T$114=0,0,T$114/CHI_fec!T$114)</f>
        <v>0</v>
      </c>
      <c r="U244" s="274">
        <f>IF(U$114=0,0,U$114/CHI_fec!U$114)</f>
        <v>0</v>
      </c>
      <c r="V244" s="274">
        <f>IF(V$114=0,0,V$114/CHI_fec!V$114)</f>
        <v>0</v>
      </c>
      <c r="W244" s="274">
        <f>IF(W$114=0,0,W$114/CHI_fec!W$114)</f>
        <v>0</v>
      </c>
      <c r="X244" s="274">
        <f>IF(X$114=0,0,X$114/CHI_fec!X$114)</f>
        <v>0</v>
      </c>
      <c r="Y244" s="274">
        <f>IF(Y$114=0,0,Y$114/CHI_fec!Y$114)</f>
        <v>0</v>
      </c>
      <c r="DA244" s="77"/>
    </row>
    <row r="245" spans="1:105" ht="12" customHeight="1" x14ac:dyDescent="0.25">
      <c r="A245" s="56" t="s">
        <v>95</v>
      </c>
      <c r="B245" s="275">
        <f>IF(B$115=0,0,B$115/CHI_fec!B$115)</f>
        <v>1.4397572067447471</v>
      </c>
      <c r="C245" s="275">
        <f>IF(C$115=0,0,C$115/CHI_fec!C$115)</f>
        <v>1.6943777910531121</v>
      </c>
      <c r="D245" s="275">
        <f>IF(D$115=0,0,D$115/CHI_fec!D$115)</f>
        <v>1.5939092611972763</v>
      </c>
      <c r="E245" s="275">
        <f>IF(E$115=0,0,E$115/CHI_fec!E$115)</f>
        <v>1.8467151532504078</v>
      </c>
      <c r="F245" s="275">
        <f>IF(F$115=0,0,F$115/CHI_fec!F$115)</f>
        <v>1.4945335629117775</v>
      </c>
      <c r="G245" s="275">
        <f>IF(G$115=0,0,G$115/CHI_fec!G$115)</f>
        <v>1.2764961869912466</v>
      </c>
      <c r="H245" s="275">
        <f>IF(H$115=0,0,H$115/CHI_fec!H$115)</f>
        <v>0.82487632937309641</v>
      </c>
      <c r="I245" s="275">
        <f>IF(I$115=0,0,I$115/CHI_fec!I$115)</f>
        <v>0.97908129043928738</v>
      </c>
      <c r="J245" s="275">
        <f>IF(J$115=0,0,J$115/CHI_fec!J$115)</f>
        <v>0.76870980103766751</v>
      </c>
      <c r="K245" s="275">
        <f>IF(K$115=0,0,K$115/CHI_fec!K$115)</f>
        <v>0.52269751205932347</v>
      </c>
      <c r="L245" s="275">
        <f>IF(L$115=0,0,L$115/CHI_fec!L$115)</f>
        <v>0.2608455730258516</v>
      </c>
      <c r="M245" s="275">
        <f>IF(M$115=0,0,M$115/CHI_fec!M$115)</f>
        <v>2.195803449543035</v>
      </c>
      <c r="N245" s="275">
        <f>IF(N$115=0,0,N$115/CHI_fec!N$115)</f>
        <v>2.1949140682135657</v>
      </c>
      <c r="O245" s="275">
        <f>IF(O$115=0,0,O$115/CHI_fec!O$115)</f>
        <v>2.2002471626677385</v>
      </c>
      <c r="P245" s="275">
        <f>IF(P$115=0,0,P$115/CHI_fec!P$115)</f>
        <v>2.1245445565933432</v>
      </c>
      <c r="Q245" s="275">
        <f>IF(Q$115=0,0,Q$115/CHI_fec!Q$115)</f>
        <v>2.0871467981441008</v>
      </c>
      <c r="R245" s="275">
        <f>IF(R$115=0,0,R$115/CHI_fec!R$115)</f>
        <v>2.0923611095408012</v>
      </c>
      <c r="S245" s="275">
        <f>IF(S$115=0,0,S$115/CHI_fec!S$115)</f>
        <v>1.983557564535092</v>
      </c>
      <c r="T245" s="275">
        <f>IF(T$115=0,0,T$115/CHI_fec!T$115)</f>
        <v>2.0468077135192977</v>
      </c>
      <c r="U245" s="275">
        <f>IF(U$115=0,0,U$115/CHI_fec!U$115)</f>
        <v>2.0280743964121113</v>
      </c>
      <c r="V245" s="275">
        <f>IF(V$115=0,0,V$115/CHI_fec!V$115)</f>
        <v>2.0142788713811819</v>
      </c>
      <c r="W245" s="275">
        <f>IF(W$115=0,0,W$115/CHI_fec!W$115)</f>
        <v>1.9098454149312103</v>
      </c>
      <c r="X245" s="275">
        <f>IF(X$115=0,0,X$115/CHI_fec!X$115)</f>
        <v>1.8618057672976951</v>
      </c>
      <c r="Y245" s="275">
        <f>IF(Y$115=0,0,Y$115/CHI_fec!Y$115)</f>
        <v>1.8234273429823937</v>
      </c>
      <c r="DA245" s="78"/>
    </row>
    <row r="246" spans="1:105" ht="12" customHeight="1" x14ac:dyDescent="0.25">
      <c r="A246" s="174" t="s">
        <v>1051</v>
      </c>
      <c r="B246" s="276">
        <f>IF(B$121=0,0,B$121/CHI_fec!B$121)</f>
        <v>2.4795847374133624</v>
      </c>
      <c r="C246" s="276">
        <f>IF(C$121=0,0,C$121/CHI_fec!C$121)</f>
        <v>2.4847733049621668</v>
      </c>
      <c r="D246" s="276">
        <f>IF(D$121=0,0,D$121/CHI_fec!D$121)</f>
        <v>2.6164915308349035</v>
      </c>
      <c r="E246" s="276">
        <f>IF(E$121=0,0,E$121/CHI_fec!E$121)</f>
        <v>2.5968461512993928</v>
      </c>
      <c r="F246" s="276">
        <f>IF(F$121=0,0,F$121/CHI_fec!F$121)</f>
        <v>2.6760320451476476</v>
      </c>
      <c r="G246" s="276">
        <f>IF(G$121=0,0,G$121/CHI_fec!G$121)</f>
        <v>2.661090059258842</v>
      </c>
      <c r="H246" s="276">
        <f>IF(H$121=0,0,H$121/CHI_fec!H$121)</f>
        <v>2.7642550304321398</v>
      </c>
      <c r="I246" s="276">
        <f>IF(I$121=0,0,I$121/CHI_fec!I$121)</f>
        <v>2.6809744952503771</v>
      </c>
      <c r="J246" s="276">
        <f>IF(J$121=0,0,J$121/CHI_fec!J$121)</f>
        <v>2.6638204551905669</v>
      </c>
      <c r="K246" s="276">
        <f>IF(K$121=0,0,K$121/CHI_fec!K$121)</f>
        <v>2.6155525976483678</v>
      </c>
      <c r="L246" s="276">
        <f>IF(L$121=0,0,L$121/CHI_fec!L$121)</f>
        <v>2.7487397527784614</v>
      </c>
      <c r="M246" s="276">
        <f>IF(M$121=0,0,M$121/CHI_fec!M$121)</f>
        <v>2.0618033287841437</v>
      </c>
      <c r="N246" s="276">
        <f>IF(N$121=0,0,N$121/CHI_fec!N$121)</f>
        <v>2.0305196039311815</v>
      </c>
      <c r="O246" s="276">
        <f>IF(O$121=0,0,O$121/CHI_fec!O$121)</f>
        <v>2.0365862450018666</v>
      </c>
      <c r="P246" s="276">
        <f>IF(P$121=0,0,P$121/CHI_fec!P$121)</f>
        <v>2.0257290575395612</v>
      </c>
      <c r="Q246" s="276">
        <f>IF(Q$121=0,0,Q$121/CHI_fec!Q$121)</f>
        <v>1.8767399266470415</v>
      </c>
      <c r="R246" s="276">
        <f>IF(R$121=0,0,R$121/CHI_fec!R$121)</f>
        <v>1.7236419749486303</v>
      </c>
      <c r="S246" s="276">
        <f>IF(S$121=0,0,S$121/CHI_fec!S$121)</f>
        <v>1.6532065114613852</v>
      </c>
      <c r="T246" s="276">
        <f>IF(T$121=0,0,T$121/CHI_fec!T$121)</f>
        <v>1.7216789174255143</v>
      </c>
      <c r="U246" s="276">
        <f>IF(U$121=0,0,U$121/CHI_fec!U$121)</f>
        <v>1.6182097991853042</v>
      </c>
      <c r="V246" s="276">
        <f>IF(V$121=0,0,V$121/CHI_fec!V$121)</f>
        <v>1.5847862387058775</v>
      </c>
      <c r="W246" s="276">
        <f>IF(W$121=0,0,W$121/CHI_fec!W$121)</f>
        <v>1.5092093310793839</v>
      </c>
      <c r="X246" s="276">
        <f>IF(X$121=0,0,X$121/CHI_fec!X$121)</f>
        <v>1.2622667836748827</v>
      </c>
      <c r="Y246" s="276">
        <f>IF(Y$121=0,0,Y$121/CHI_fec!Y$121)</f>
        <v>1.4111994564246506</v>
      </c>
      <c r="DA246" s="79"/>
    </row>
    <row r="247" spans="1:105" ht="12" customHeight="1" x14ac:dyDescent="0.25">
      <c r="A247" s="174" t="s">
        <v>1010</v>
      </c>
      <c r="B247" s="276">
        <f>IF(B$134=0,0,B$134/CHI_fec!B$134)</f>
        <v>2.3770736089010209</v>
      </c>
      <c r="C247" s="276">
        <f>IF(C$134=0,0,C$134/CHI_fec!C$134)</f>
        <v>2.4319990170658232</v>
      </c>
      <c r="D247" s="276">
        <f>IF(D$134=0,0,D$134/CHI_fec!D$134)</f>
        <v>2.5575955070230592</v>
      </c>
      <c r="E247" s="276">
        <f>IF(E$134=0,0,E$134/CHI_fec!E$134)</f>
        <v>2.5526188315196796</v>
      </c>
      <c r="F247" s="276">
        <f>IF(F$134=0,0,F$134/CHI_fec!F$134)</f>
        <v>2.5819086912151348</v>
      </c>
      <c r="G247" s="276">
        <f>IF(G$134=0,0,G$134/CHI_fec!G$134)</f>
        <v>2.5455704802623433</v>
      </c>
      <c r="H247" s="276">
        <f>IF(H$134=0,0,H$134/CHI_fec!H$134)</f>
        <v>2.4990089521865961</v>
      </c>
      <c r="I247" s="276">
        <f>IF(I$134=0,0,I$134/CHI_fec!I$134)</f>
        <v>2.5558329417037098</v>
      </c>
      <c r="J247" s="276">
        <f>IF(J$134=0,0,J$134/CHI_fec!J$134)</f>
        <v>2.4238451678199842</v>
      </c>
      <c r="K247" s="276">
        <f>IF(K$134=0,0,K$134/CHI_fec!K$134)</f>
        <v>2.172475385042532</v>
      </c>
      <c r="L247" s="276">
        <f>IF(L$134=0,0,L$134/CHI_fec!L$134)</f>
        <v>1.9959605224213777</v>
      </c>
      <c r="M247" s="276">
        <f>IF(M$134=0,0,M$134/CHI_fec!M$134)</f>
        <v>2.4998880700594639</v>
      </c>
      <c r="N247" s="276">
        <f>IF(N$134=0,0,N$134/CHI_fec!N$134)</f>
        <v>2.4890876169732703</v>
      </c>
      <c r="O247" s="276">
        <f>IF(O$134=0,0,O$134/CHI_fec!O$134)</f>
        <v>2.5882771179831132</v>
      </c>
      <c r="P247" s="276">
        <f>IF(P$134=0,0,P$134/CHI_fec!P$134)</f>
        <v>2.5666886212298361</v>
      </c>
      <c r="Q247" s="276">
        <f>IF(Q$134=0,0,Q$134/CHI_fec!Q$134)</f>
        <v>2.5547658181053996</v>
      </c>
      <c r="R247" s="276">
        <f>IF(R$134=0,0,R$134/CHI_fec!R$134)</f>
        <v>2.5148690211830411</v>
      </c>
      <c r="S247" s="276">
        <f>IF(S$134=0,0,S$134/CHI_fec!S$134)</f>
        <v>2.526339742332504</v>
      </c>
      <c r="T247" s="276">
        <f>IF(T$134=0,0,T$134/CHI_fec!T$134)</f>
        <v>2.5092161669779691</v>
      </c>
      <c r="U247" s="276">
        <f>IF(U$134=0,0,U$134/CHI_fec!U$134)</f>
        <v>2.4843527643072423</v>
      </c>
      <c r="V247" s="276">
        <f>IF(V$134=0,0,V$134/CHI_fec!V$134)</f>
        <v>2.4301842663988791</v>
      </c>
      <c r="W247" s="276">
        <f>IF(W$134=0,0,W$134/CHI_fec!W$134)</f>
        <v>2.4525446459126439</v>
      </c>
      <c r="X247" s="276">
        <f>IF(X$134=0,0,X$134/CHI_fec!X$134)</f>
        <v>2.446938655749971</v>
      </c>
      <c r="Y247" s="276">
        <f>IF(Y$134=0,0,Y$134/CHI_fec!Y$134)</f>
        <v>2.3663324342726293</v>
      </c>
      <c r="DA247" s="79"/>
    </row>
    <row r="248" spans="1:105" ht="12" customHeight="1" x14ac:dyDescent="0.25">
      <c r="A248" s="174" t="s">
        <v>1021</v>
      </c>
      <c r="B248" s="276">
        <f>IF(B$142=0,0,B$142/CHI_fec!B$142)</f>
        <v>1.7078385581545878</v>
      </c>
      <c r="C248" s="276">
        <f>IF(C$142=0,0,C$142/CHI_fec!C$142)</f>
        <v>1.9067964101049835</v>
      </c>
      <c r="D248" s="276">
        <f>IF(D$142=0,0,D$142/CHI_fec!D$142)</f>
        <v>1.865178566885231</v>
      </c>
      <c r="E248" s="276">
        <f>IF(E$142=0,0,E$142/CHI_fec!E$142)</f>
        <v>2.0448796653097157</v>
      </c>
      <c r="F248" s="276">
        <f>IF(F$142=0,0,F$142/CHI_fec!F$142)</f>
        <v>1.7980753488865637</v>
      </c>
      <c r="G248" s="276">
        <f>IF(G$142=0,0,G$142/CHI_fec!G$142)</f>
        <v>1.620974450447733</v>
      </c>
      <c r="H248" s="276">
        <f>IF(H$142=0,0,H$142/CHI_fec!H$142)</f>
        <v>1.2667243545349256</v>
      </c>
      <c r="I248" s="276">
        <f>IF(I$142=0,0,I$142/CHI_fec!I$142)</f>
        <v>1.3836906059577658</v>
      </c>
      <c r="J248" s="276">
        <f>IF(J$142=0,0,J$142/CHI_fec!J$142)</f>
        <v>1.1858321801824481</v>
      </c>
      <c r="K248" s="276">
        <f>IF(K$142=0,0,K$142/CHI_fec!K$142)</f>
        <v>0.94011563547006982</v>
      </c>
      <c r="L248" s="276">
        <f>IF(L$142=0,0,L$142/CHI_fec!L$142)</f>
        <v>0.69212575899598494</v>
      </c>
      <c r="M248" s="276">
        <f>IF(M$142=0,0,M$142/CHI_fec!M$142)</f>
        <v>2.1570439476535803</v>
      </c>
      <c r="N248" s="276">
        <f>IF(N$142=0,0,N$142/CHI_fec!N$142)</f>
        <v>2.1482149110418738</v>
      </c>
      <c r="O248" s="276">
        <f>IF(O$142=0,0,O$142/CHI_fec!O$142)</f>
        <v>2.1528794463412853</v>
      </c>
      <c r="P248" s="276">
        <f>IF(P$142=0,0,P$142/CHI_fec!P$142)</f>
        <v>2.1001309493129621</v>
      </c>
      <c r="Q248" s="276">
        <f>IF(Q$142=0,0,Q$142/CHI_fec!Q$142)</f>
        <v>2.0278308017441748</v>
      </c>
      <c r="R248" s="276">
        <f>IF(R$142=0,0,R$142/CHI_fec!R$142)</f>
        <v>1.9895975167424642</v>
      </c>
      <c r="S248" s="276">
        <f>IF(S$142=0,0,S$142/CHI_fec!S$142)</f>
        <v>1.8859469893790399</v>
      </c>
      <c r="T248" s="276">
        <f>IF(T$142=0,0,T$142/CHI_fec!T$142)</f>
        <v>1.9533959216666115</v>
      </c>
      <c r="U248" s="276">
        <f>IF(U$142=0,0,U$142/CHI_fec!U$142)</f>
        <v>1.9090259291293448</v>
      </c>
      <c r="V248" s="276">
        <f>IF(V$142=0,0,V$142/CHI_fec!V$142)</f>
        <v>1.8867926513713837</v>
      </c>
      <c r="W248" s="276">
        <f>IF(W$142=0,0,W$142/CHI_fec!W$142)</f>
        <v>1.7908629438738355</v>
      </c>
      <c r="X248" s="276">
        <f>IF(X$142=0,0,X$142/CHI_fec!X$142)</f>
        <v>1.6783661042491396</v>
      </c>
      <c r="Y248" s="276">
        <f>IF(Y$142=0,0,Y$142/CHI_fec!Y$142)</f>
        <v>1.7005235838854749</v>
      </c>
      <c r="DA248" s="79"/>
    </row>
    <row r="249" spans="1:105" ht="12" customHeight="1" x14ac:dyDescent="0.25">
      <c r="A249" s="41" t="s">
        <v>1038</v>
      </c>
      <c r="B249" s="277">
        <f>IF(B$156=0,0,B$156/CHI_fec!B$156)</f>
        <v>0</v>
      </c>
      <c r="C249" s="277">
        <f>IF(C$156=0,0,C$156/CHI_fec!C$156)</f>
        <v>0</v>
      </c>
      <c r="D249" s="277">
        <f>IF(D$156=0,0,D$156/CHI_fec!D$156)</f>
        <v>0</v>
      </c>
      <c r="E249" s="277">
        <f>IF(E$156=0,0,E$156/CHI_fec!E$156)</f>
        <v>0</v>
      </c>
      <c r="F249" s="277">
        <f>IF(F$156=0,0,F$156/CHI_fec!F$156)</f>
        <v>0</v>
      </c>
      <c r="G249" s="277">
        <f>IF(G$156=0,0,G$156/CHI_fec!G$156)</f>
        <v>0</v>
      </c>
      <c r="H249" s="277">
        <f>IF(H$156=0,0,H$156/CHI_fec!H$156)</f>
        <v>0</v>
      </c>
      <c r="I249" s="277">
        <f>IF(I$156=0,0,I$156/CHI_fec!I$156)</f>
        <v>0</v>
      </c>
      <c r="J249" s="277">
        <f>IF(J$156=0,0,J$156/CHI_fec!J$156)</f>
        <v>0</v>
      </c>
      <c r="K249" s="277">
        <f>IF(K$156=0,0,K$156/CHI_fec!K$156)</f>
        <v>0</v>
      </c>
      <c r="L249" s="277">
        <f>IF(L$156=0,0,L$156/CHI_fec!L$156)</f>
        <v>0</v>
      </c>
      <c r="M249" s="277">
        <f>IF(M$156=0,0,M$156/CHI_fec!M$156)</f>
        <v>0</v>
      </c>
      <c r="N249" s="277">
        <f>IF(N$156=0,0,N$156/CHI_fec!N$156)</f>
        <v>0</v>
      </c>
      <c r="O249" s="277">
        <f>IF(O$156=0,0,O$156/CHI_fec!O$156)</f>
        <v>0</v>
      </c>
      <c r="P249" s="277">
        <f>IF(P$156=0,0,P$156/CHI_fec!P$156)</f>
        <v>0</v>
      </c>
      <c r="Q249" s="277">
        <f>IF(Q$156=0,0,Q$156/CHI_fec!Q$156)</f>
        <v>0</v>
      </c>
      <c r="R249" s="277">
        <f>IF(R$156=0,0,R$156/CHI_fec!R$156)</f>
        <v>0</v>
      </c>
      <c r="S249" s="277">
        <f>IF(S$156=0,0,S$156/CHI_fec!S$156)</f>
        <v>0</v>
      </c>
      <c r="T249" s="277">
        <f>IF(T$156=0,0,T$156/CHI_fec!T$156)</f>
        <v>0</v>
      </c>
      <c r="U249" s="277">
        <f>IF(U$156=0,0,U$156/CHI_fec!U$156)</f>
        <v>0</v>
      </c>
      <c r="V249" s="277">
        <f>IF(V$156=0,0,V$156/CHI_fec!V$156)</f>
        <v>0</v>
      </c>
      <c r="W249" s="277">
        <f>IF(W$156=0,0,W$156/CHI_fec!W$156)</f>
        <v>0</v>
      </c>
      <c r="X249" s="277">
        <f>IF(X$156=0,0,X$156/CHI_fec!X$156)</f>
        <v>0</v>
      </c>
      <c r="Y249" s="277">
        <f>IF(Y$156=0,0,Y$156/CHI_fec!Y$156)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Y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FR: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SUM(B4:B6)</f>
        <v>11213.083189417601</v>
      </c>
      <c r="C3" s="203">
        <f t="shared" si="0"/>
        <v>11314.773059639792</v>
      </c>
      <c r="D3" s="203">
        <f t="shared" si="0"/>
        <v>11313.862332359464</v>
      </c>
      <c r="E3" s="203">
        <f t="shared" si="0"/>
        <v>11024.218072358499</v>
      </c>
      <c r="F3" s="203">
        <f t="shared" si="0"/>
        <v>10549.018752130922</v>
      </c>
      <c r="G3" s="203">
        <f t="shared" si="0"/>
        <v>10688.51086825747</v>
      </c>
      <c r="H3" s="203">
        <f t="shared" si="0"/>
        <v>10790.837674678593</v>
      </c>
      <c r="I3" s="203">
        <f t="shared" si="0"/>
        <v>11518.617845805235</v>
      </c>
      <c r="J3" s="203">
        <f t="shared" si="0"/>
        <v>10775.760779806928</v>
      </c>
      <c r="K3" s="203">
        <f t="shared" si="0"/>
        <v>9391.0463906880686</v>
      </c>
      <c r="L3" s="203">
        <f t="shared" si="0"/>
        <v>9229.2744214385275</v>
      </c>
      <c r="M3" s="203">
        <f t="shared" si="0"/>
        <v>9658.0726070503079</v>
      </c>
      <c r="N3" s="203">
        <f t="shared" si="0"/>
        <v>9182.9307376630804</v>
      </c>
      <c r="O3" s="203">
        <f t="shared" si="0"/>
        <v>9041.7017800091289</v>
      </c>
      <c r="P3" s="203">
        <f t="shared" si="0"/>
        <v>9130.2219814241471</v>
      </c>
      <c r="Q3" s="203">
        <f t="shared" si="0"/>
        <v>9104.6438280000002</v>
      </c>
      <c r="R3" s="203">
        <f t="shared" si="0"/>
        <v>9032.9363592044665</v>
      </c>
      <c r="S3" s="203">
        <f t="shared" si="0"/>
        <v>9169.789584407341</v>
      </c>
      <c r="T3" s="203">
        <f t="shared" si="0"/>
        <v>9153.054099181827</v>
      </c>
      <c r="U3" s="203">
        <f t="shared" si="0"/>
        <v>9687.5745738029582</v>
      </c>
      <c r="V3" s="203">
        <f t="shared" si="0"/>
        <v>8466.2119719900602</v>
      </c>
      <c r="W3" s="203">
        <f t="shared" si="0"/>
        <v>8910.844682615867</v>
      </c>
      <c r="X3" s="203">
        <f t="shared" si="0"/>
        <v>9465.4467334295641</v>
      </c>
      <c r="Y3" s="203">
        <f t="shared" si="0"/>
        <v>11074.444093993838</v>
      </c>
      <c r="DA3" s="112"/>
    </row>
    <row r="4" spans="1:105" ht="12" customHeight="1" x14ac:dyDescent="0.25">
      <c r="A4" s="50" t="s">
        <v>51</v>
      </c>
      <c r="B4" s="241">
        <v>4717.5438063631937</v>
      </c>
      <c r="C4" s="241">
        <v>4515.959383529389</v>
      </c>
      <c r="D4" s="241">
        <v>4267.9294977089439</v>
      </c>
      <c r="E4" s="241">
        <v>4342.621753159543</v>
      </c>
      <c r="F4" s="241">
        <v>4220.9521768692803</v>
      </c>
      <c r="G4" s="241">
        <v>4366.4006046908107</v>
      </c>
      <c r="H4" s="241">
        <v>4638.4944748110984</v>
      </c>
      <c r="I4" s="241">
        <v>4946.7482562181494</v>
      </c>
      <c r="J4" s="241">
        <v>4577.8418176889209</v>
      </c>
      <c r="K4" s="241">
        <v>4327.4430373698506</v>
      </c>
      <c r="L4" s="241">
        <v>4022.6419302586251</v>
      </c>
      <c r="M4" s="241">
        <v>4246.177512746217</v>
      </c>
      <c r="N4" s="241">
        <v>3893.226342246644</v>
      </c>
      <c r="O4" s="241">
        <v>3728.4963885841598</v>
      </c>
      <c r="P4" s="241">
        <v>4059.781658522651</v>
      </c>
      <c r="Q4" s="241">
        <v>3976.563102233808</v>
      </c>
      <c r="R4" s="241">
        <v>3951.8526000433899</v>
      </c>
      <c r="S4" s="241">
        <v>4116.9685308207409</v>
      </c>
      <c r="T4" s="241">
        <v>4079.1812086960699</v>
      </c>
      <c r="U4" s="241">
        <v>3859.5650032373192</v>
      </c>
      <c r="V4" s="241">
        <v>3758.840653553199</v>
      </c>
      <c r="W4" s="241">
        <v>3918.1992050122549</v>
      </c>
      <c r="X4" s="241">
        <v>3938.5158537975681</v>
      </c>
      <c r="Y4" s="241">
        <v>4477.1886365406099</v>
      </c>
      <c r="DA4" s="83" t="s">
        <v>1404</v>
      </c>
    </row>
    <row r="5" spans="1:105" ht="12" customHeight="1" x14ac:dyDescent="0.25">
      <c r="A5" s="144" t="s">
        <v>52</v>
      </c>
      <c r="B5" s="282">
        <v>2101.945843743149</v>
      </c>
      <c r="C5" s="282">
        <v>2665.19627555845</v>
      </c>
      <c r="D5" s="282">
        <v>2732.4171215547958</v>
      </c>
      <c r="E5" s="282">
        <v>2672.6013874543391</v>
      </c>
      <c r="F5" s="282">
        <v>2630.3108252682582</v>
      </c>
      <c r="G5" s="282">
        <v>2708.7479646433048</v>
      </c>
      <c r="H5" s="282">
        <v>2520.466556952319</v>
      </c>
      <c r="I5" s="282">
        <v>2814.3169941309689</v>
      </c>
      <c r="J5" s="282">
        <v>3010.256258296602</v>
      </c>
      <c r="K5" s="282">
        <v>2585.3231221493329</v>
      </c>
      <c r="L5" s="282">
        <v>2404.726694346673</v>
      </c>
      <c r="M5" s="282">
        <v>2277.1620467658831</v>
      </c>
      <c r="N5" s="282">
        <v>2413.8626794507891</v>
      </c>
      <c r="O5" s="282">
        <v>2456.3996400592</v>
      </c>
      <c r="P5" s="282">
        <v>2360.0735441145039</v>
      </c>
      <c r="Q5" s="282">
        <v>2275.0232801104448</v>
      </c>
      <c r="R5" s="282">
        <v>2283.0267702221608</v>
      </c>
      <c r="S5" s="282">
        <v>2123.8616624345382</v>
      </c>
      <c r="T5" s="282">
        <v>1722.897865459003</v>
      </c>
      <c r="U5" s="282">
        <v>2442.1727882116088</v>
      </c>
      <c r="V5" s="282">
        <v>2109.2774089837021</v>
      </c>
      <c r="W5" s="282">
        <v>2117.8887297830461</v>
      </c>
      <c r="X5" s="282">
        <v>2110.10552781973</v>
      </c>
      <c r="Y5" s="282">
        <v>4029.7930611239012</v>
      </c>
      <c r="DA5" s="94" t="s">
        <v>1405</v>
      </c>
    </row>
    <row r="6" spans="1:105" ht="12" customHeight="1" x14ac:dyDescent="0.25">
      <c r="A6" s="49" t="s">
        <v>60</v>
      </c>
      <c r="B6" s="242">
        <v>4393.5935393112586</v>
      </c>
      <c r="C6" s="242">
        <v>4133.6174005519524</v>
      </c>
      <c r="D6" s="242">
        <v>4313.5157130957241</v>
      </c>
      <c r="E6" s="242">
        <v>4008.9949317446171</v>
      </c>
      <c r="F6" s="242">
        <v>3697.7557499933828</v>
      </c>
      <c r="G6" s="242">
        <v>3613.362298923354</v>
      </c>
      <c r="H6" s="242">
        <v>3631.8766429151751</v>
      </c>
      <c r="I6" s="242">
        <v>3757.5525954561158</v>
      </c>
      <c r="J6" s="242">
        <v>3187.6627038214042</v>
      </c>
      <c r="K6" s="242">
        <v>2478.2802311688838</v>
      </c>
      <c r="L6" s="242">
        <v>2801.905796833229</v>
      </c>
      <c r="M6" s="242">
        <v>3134.7330475382082</v>
      </c>
      <c r="N6" s="242">
        <v>2875.8417159656469</v>
      </c>
      <c r="O6" s="242">
        <v>2856.80575136577</v>
      </c>
      <c r="P6" s="242">
        <v>2710.3667787869931</v>
      </c>
      <c r="Q6" s="242">
        <v>2853.057445655747</v>
      </c>
      <c r="R6" s="242">
        <v>2798.0569889389149</v>
      </c>
      <c r="S6" s="242">
        <v>2928.9593911520619</v>
      </c>
      <c r="T6" s="242">
        <v>3350.9750250267548</v>
      </c>
      <c r="U6" s="242">
        <v>3385.8367823540311</v>
      </c>
      <c r="V6" s="242">
        <v>2598.0939094531582</v>
      </c>
      <c r="W6" s="242">
        <v>2874.756747820566</v>
      </c>
      <c r="X6" s="242">
        <v>3416.8253518122651</v>
      </c>
      <c r="Y6" s="242">
        <v>2567.462396329327</v>
      </c>
      <c r="DA6" s="84" t="s">
        <v>1406</v>
      </c>
    </row>
    <row r="7" spans="1:105" ht="12" customHeight="1" x14ac:dyDescent="0.25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DA7" s="176"/>
    </row>
    <row r="8" spans="1:105" ht="12" customHeight="1" x14ac:dyDescent="0.25">
      <c r="A8" s="30" t="s">
        <v>437</v>
      </c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DA8" s="112"/>
    </row>
    <row r="9" spans="1:105" ht="12" customHeight="1" x14ac:dyDescent="0.25">
      <c r="A9" s="50" t="s">
        <v>1407</v>
      </c>
      <c r="B9" s="241">
        <v>20137</v>
      </c>
      <c r="C9" s="241">
        <v>19839</v>
      </c>
      <c r="D9" s="241">
        <v>19437</v>
      </c>
      <c r="E9" s="241">
        <v>19655</v>
      </c>
      <c r="F9" s="241">
        <v>20962</v>
      </c>
      <c r="G9" s="241">
        <v>21277</v>
      </c>
      <c r="H9" s="241">
        <v>22540</v>
      </c>
      <c r="I9" s="241">
        <v>22300</v>
      </c>
      <c r="J9" s="241">
        <v>21290.402667999999</v>
      </c>
      <c r="K9" s="241">
        <v>18927.759578000001</v>
      </c>
      <c r="L9" s="241">
        <v>18071.303</v>
      </c>
      <c r="M9" s="241">
        <v>20433.411</v>
      </c>
      <c r="N9" s="241">
        <v>20055.612075000001</v>
      </c>
      <c r="O9" s="241">
        <v>19659.682000000001</v>
      </c>
      <c r="P9" s="241">
        <v>18408.618097999999</v>
      </c>
      <c r="Q9" s="241">
        <v>18277.963799000001</v>
      </c>
      <c r="R9" s="241">
        <v>17874.605378</v>
      </c>
      <c r="S9" s="241">
        <v>18410.885992</v>
      </c>
      <c r="T9" s="241">
        <v>19288.912582000001</v>
      </c>
      <c r="U9" s="241">
        <v>19964.447072999999</v>
      </c>
      <c r="V9" s="241">
        <v>17905.182011000001</v>
      </c>
      <c r="W9" s="241">
        <v>18916.560730500001</v>
      </c>
      <c r="X9" s="241">
        <v>19755.958859999999</v>
      </c>
      <c r="Y9" s="241">
        <v>19412.908169999999</v>
      </c>
      <c r="DA9" s="83" t="s">
        <v>1408</v>
      </c>
    </row>
    <row r="10" spans="1:105" ht="12" customHeight="1" x14ac:dyDescent="0.25">
      <c r="A10" s="144" t="s">
        <v>1409</v>
      </c>
      <c r="B10" s="282">
        <v>42671.8341</v>
      </c>
      <c r="C10" s="282">
        <v>55685.215800000013</v>
      </c>
      <c r="D10" s="282">
        <v>59183.40600000001</v>
      </c>
      <c r="E10" s="282">
        <v>57530.240999999987</v>
      </c>
      <c r="F10" s="282">
        <v>62125.56</v>
      </c>
      <c r="G10" s="282">
        <v>62776.394999999997</v>
      </c>
      <c r="H10" s="282">
        <v>58250.380499999999</v>
      </c>
      <c r="I10" s="282">
        <v>60339.127500000002</v>
      </c>
      <c r="J10" s="282">
        <v>66583.638000000006</v>
      </c>
      <c r="K10" s="282">
        <v>60746.505299999997</v>
      </c>
      <c r="L10" s="282">
        <v>60316.304399999994</v>
      </c>
      <c r="M10" s="282">
        <v>61962.070500000002</v>
      </c>
      <c r="N10" s="282">
        <v>61153.1325</v>
      </c>
      <c r="O10" s="282">
        <v>55673.049302151332</v>
      </c>
      <c r="P10" s="282">
        <v>54642.271278151871</v>
      </c>
      <c r="Q10" s="282">
        <v>48443.980543792117</v>
      </c>
      <c r="R10" s="282">
        <v>56207.570693554102</v>
      </c>
      <c r="S10" s="282">
        <v>44307.773330271753</v>
      </c>
      <c r="T10" s="282">
        <v>48762.76711481961</v>
      </c>
      <c r="U10" s="282">
        <v>48444.455720512873</v>
      </c>
      <c r="V10" s="282">
        <v>46481.024629479703</v>
      </c>
      <c r="W10" s="282">
        <v>45383.028756859363</v>
      </c>
      <c r="X10" s="282">
        <v>45735.536635798497</v>
      </c>
      <c r="Y10" s="282">
        <v>40499.351352210513</v>
      </c>
      <c r="DA10" s="94" t="s">
        <v>1410</v>
      </c>
    </row>
    <row r="11" spans="1:105" ht="12" customHeight="1" x14ac:dyDescent="0.25">
      <c r="A11" s="49" t="s">
        <v>1411</v>
      </c>
      <c r="B11" s="242">
        <v>4227.5659999999998</v>
      </c>
      <c r="C11" s="242">
        <v>4093.471</v>
      </c>
      <c r="D11" s="242">
        <v>4428.28</v>
      </c>
      <c r="E11" s="242">
        <v>4090.2348333333298</v>
      </c>
      <c r="F11" s="242">
        <v>4139.5410833333299</v>
      </c>
      <c r="G11" s="242">
        <v>3969.0814856687598</v>
      </c>
      <c r="H11" s="242">
        <v>3978.3194076487098</v>
      </c>
      <c r="I11" s="242">
        <v>3818.4034436331399</v>
      </c>
      <c r="J11" s="242">
        <v>3341.8514854801201</v>
      </c>
      <c r="K11" s="242">
        <v>2715.9329921461699</v>
      </c>
      <c r="L11" s="242">
        <v>2921.1702248921101</v>
      </c>
      <c r="M11" s="242">
        <v>3187.61964146727</v>
      </c>
      <c r="N11" s="242">
        <v>3042.2090964536001</v>
      </c>
      <c r="O11" s="242">
        <v>2940.8724675471399</v>
      </c>
      <c r="P11" s="242">
        <v>3045.8656569907098</v>
      </c>
      <c r="Q11" s="242">
        <v>3160.0717896473002</v>
      </c>
      <c r="R11" s="242">
        <v>2856.8209900000002</v>
      </c>
      <c r="S11" s="242">
        <v>3317.2906200000002</v>
      </c>
      <c r="T11" s="242">
        <v>3468.0104500000002</v>
      </c>
      <c r="U11" s="242">
        <v>3400.8590530000001</v>
      </c>
      <c r="V11" s="242">
        <v>3012.2258499999998</v>
      </c>
      <c r="W11" s="242">
        <v>3512.4746</v>
      </c>
      <c r="X11" s="242">
        <v>3215.6972000000001</v>
      </c>
      <c r="Y11" s="242">
        <v>2747.2267614104699</v>
      </c>
      <c r="DA11" s="84" t="s">
        <v>1412</v>
      </c>
    </row>
    <row r="12" spans="1:105" ht="12" customHeight="1" x14ac:dyDescent="0.25">
      <c r="A12" s="172"/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DA12" s="176"/>
    </row>
    <row r="13" spans="1:105" ht="12" customHeight="1" x14ac:dyDescent="0.25">
      <c r="A13" s="30" t="s">
        <v>445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DA13" s="112"/>
    </row>
    <row r="14" spans="1:105" ht="12" customHeight="1" x14ac:dyDescent="0.25">
      <c r="A14" s="50" t="s">
        <v>1407</v>
      </c>
      <c r="B14" s="241">
        <v>25700</v>
      </c>
      <c r="C14" s="241">
        <v>25700</v>
      </c>
      <c r="D14" s="241">
        <v>25700</v>
      </c>
      <c r="E14" s="241">
        <v>23198.511767143351</v>
      </c>
      <c r="F14" s="241">
        <v>23198.511767143351</v>
      </c>
      <c r="G14" s="241">
        <v>23198.511767143351</v>
      </c>
      <c r="H14" s="241">
        <v>25700</v>
      </c>
      <c r="I14" s="241">
        <v>25700</v>
      </c>
      <c r="J14" s="241">
        <v>25700</v>
      </c>
      <c r="K14" s="241">
        <v>25700</v>
      </c>
      <c r="L14" s="241">
        <v>25700</v>
      </c>
      <c r="M14" s="241">
        <v>25700</v>
      </c>
      <c r="N14" s="241">
        <v>23198.511767143351</v>
      </c>
      <c r="O14" s="241">
        <v>23198.511767143351</v>
      </c>
      <c r="P14" s="241">
        <v>23198.511767143351</v>
      </c>
      <c r="Q14" s="241">
        <v>23198.511767143351</v>
      </c>
      <c r="R14" s="241">
        <v>23198.511767143351</v>
      </c>
      <c r="S14" s="241">
        <v>23198.511767143351</v>
      </c>
      <c r="T14" s="241">
        <v>23198.511767143351</v>
      </c>
      <c r="U14" s="241">
        <v>23198.511767143351</v>
      </c>
      <c r="V14" s="241">
        <v>23198.511767143351</v>
      </c>
      <c r="W14" s="241">
        <v>23198.511767143351</v>
      </c>
      <c r="X14" s="241">
        <v>23198.511767143351</v>
      </c>
      <c r="Y14" s="241">
        <v>23198.511767143351</v>
      </c>
      <c r="DA14" s="83" t="s">
        <v>1413</v>
      </c>
    </row>
    <row r="15" spans="1:105" ht="12" customHeight="1" x14ac:dyDescent="0.25">
      <c r="A15" s="107" t="s">
        <v>1409</v>
      </c>
      <c r="B15" s="282">
        <v>47413.148999999998</v>
      </c>
      <c r="C15" s="282">
        <v>59118.625133457361</v>
      </c>
      <c r="D15" s="282">
        <v>63020.450511276482</v>
      </c>
      <c r="E15" s="282">
        <v>63020.450511276482</v>
      </c>
      <c r="F15" s="282">
        <v>66922.275889095603</v>
      </c>
      <c r="G15" s="282">
        <v>66922.275889095603</v>
      </c>
      <c r="H15" s="282">
        <v>66922.275889095603</v>
      </c>
      <c r="I15" s="282">
        <v>66922.275889095603</v>
      </c>
      <c r="J15" s="282">
        <v>70824.101266914731</v>
      </c>
      <c r="K15" s="282">
        <v>70824.101266914731</v>
      </c>
      <c r="L15" s="282">
        <v>66922.275889095603</v>
      </c>
      <c r="M15" s="282">
        <v>66922.275889095603</v>
      </c>
      <c r="N15" s="282">
        <v>66922.275889095603</v>
      </c>
      <c r="O15" s="282">
        <v>63020.450511276482</v>
      </c>
      <c r="P15" s="282">
        <v>63020.450511276482</v>
      </c>
      <c r="Q15" s="282">
        <v>59118.625133457361</v>
      </c>
      <c r="R15" s="282">
        <v>63020.450511276482</v>
      </c>
      <c r="S15" s="282">
        <v>63020.450511276482</v>
      </c>
      <c r="T15" s="282">
        <v>63020.450511276482</v>
      </c>
      <c r="U15" s="282">
        <v>63020.450511276482</v>
      </c>
      <c r="V15" s="282">
        <v>63020.450511276482</v>
      </c>
      <c r="W15" s="282">
        <v>63020.450511276482</v>
      </c>
      <c r="X15" s="282">
        <v>63020.450511276482</v>
      </c>
      <c r="Y15" s="282">
        <v>63020.450511276482</v>
      </c>
      <c r="DA15" s="94" t="s">
        <v>1414</v>
      </c>
    </row>
    <row r="16" spans="1:105" ht="12" customHeight="1" x14ac:dyDescent="0.25">
      <c r="A16" s="49" t="s">
        <v>1411</v>
      </c>
      <c r="B16" s="242">
        <v>5237.0556719833367</v>
      </c>
      <c r="C16" s="242">
        <v>4760.184488115613</v>
      </c>
      <c r="D16" s="242">
        <v>4760.184488115613</v>
      </c>
      <c r="E16" s="242">
        <v>4635.5046319285966</v>
      </c>
      <c r="F16" s="242">
        <v>4760.184488115613</v>
      </c>
      <c r="G16" s="242">
        <v>4407.9931604349049</v>
      </c>
      <c r="H16" s="242">
        <v>4283.3133042478894</v>
      </c>
      <c r="I16" s="242">
        <v>4283.3133042478894</v>
      </c>
      <c r="J16" s="242">
        <v>4283.3133042478894</v>
      </c>
      <c r="K16" s="242">
        <v>3806.4421203801662</v>
      </c>
      <c r="L16" s="242">
        <v>3681.7622641931489</v>
      </c>
      <c r="M16" s="242">
        <v>3681.7622641931489</v>
      </c>
      <c r="N16" s="242">
        <v>3681.7622641931489</v>
      </c>
      <c r="O16" s="242">
        <v>3204.8910803254262</v>
      </c>
      <c r="P16" s="242">
        <v>3329.5709365124421</v>
      </c>
      <c r="Q16" s="242">
        <v>3681.7622641931489</v>
      </c>
      <c r="R16" s="242">
        <v>3681.7622641931489</v>
      </c>
      <c r="S16" s="242">
        <v>3806.4421203801662</v>
      </c>
      <c r="T16" s="242">
        <v>3806.4421203801662</v>
      </c>
      <c r="U16" s="242">
        <v>3806.4421203801662</v>
      </c>
      <c r="V16" s="242">
        <v>3806.4421203801662</v>
      </c>
      <c r="W16" s="242">
        <v>3806.4421203801662</v>
      </c>
      <c r="X16" s="242">
        <v>3806.4421203801662</v>
      </c>
      <c r="Y16" s="242">
        <v>3806.4421203801662</v>
      </c>
      <c r="DA16" s="84" t="s">
        <v>1415</v>
      </c>
    </row>
    <row r="17" spans="1:105" ht="12" customHeight="1" x14ac:dyDescent="0.25">
      <c r="A17" s="108" t="s">
        <v>450</v>
      </c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DA17" s="109"/>
    </row>
    <row r="18" spans="1:105" ht="12" customHeight="1" x14ac:dyDescent="0.25">
      <c r="A18" s="51" t="s">
        <v>1407</v>
      </c>
      <c r="B18" s="246">
        <v>0</v>
      </c>
      <c r="C18" s="241">
        <v>0</v>
      </c>
      <c r="D18" s="241">
        <v>0</v>
      </c>
      <c r="E18" s="241">
        <v>0</v>
      </c>
      <c r="F18" s="241">
        <v>0</v>
      </c>
      <c r="G18" s="241">
        <v>0</v>
      </c>
      <c r="H18" s="241">
        <v>2501.4882328566518</v>
      </c>
      <c r="I18" s="241">
        <v>2501.4882328566518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2501.4882328566518</v>
      </c>
      <c r="S18" s="241">
        <v>0</v>
      </c>
      <c r="T18" s="241">
        <v>0</v>
      </c>
      <c r="U18" s="241">
        <v>0</v>
      </c>
      <c r="V18" s="241">
        <v>0</v>
      </c>
      <c r="W18" s="241">
        <v>2501.4882328566518</v>
      </c>
      <c r="X18" s="241">
        <v>0</v>
      </c>
      <c r="Y18" s="241">
        <v>0</v>
      </c>
      <c r="DA18" s="83" t="s">
        <v>1416</v>
      </c>
    </row>
    <row r="19" spans="1:105" ht="12" customHeight="1" x14ac:dyDescent="0.25">
      <c r="A19" s="99" t="s">
        <v>1409</v>
      </c>
      <c r="B19" s="283">
        <v>0</v>
      </c>
      <c r="C19" s="282">
        <v>11705.47613345737</v>
      </c>
      <c r="D19" s="282">
        <v>3901.825377819122</v>
      </c>
      <c r="E19" s="282">
        <v>3901.825377819122</v>
      </c>
      <c r="F19" s="282">
        <v>3901.825377819122</v>
      </c>
      <c r="G19" s="282">
        <v>3901.825377819122</v>
      </c>
      <c r="H19" s="282">
        <v>0</v>
      </c>
      <c r="I19" s="282">
        <v>0</v>
      </c>
      <c r="J19" s="282">
        <v>7803.6507556382439</v>
      </c>
      <c r="K19" s="282">
        <v>0</v>
      </c>
      <c r="L19" s="282">
        <v>0</v>
      </c>
      <c r="M19" s="282">
        <v>0</v>
      </c>
      <c r="N19" s="282">
        <v>0</v>
      </c>
      <c r="O19" s="282">
        <v>0</v>
      </c>
      <c r="P19" s="282">
        <v>0</v>
      </c>
      <c r="Q19" s="282">
        <v>0</v>
      </c>
      <c r="R19" s="282">
        <v>3901.825377819122</v>
      </c>
      <c r="S19" s="282">
        <v>0</v>
      </c>
      <c r="T19" s="282">
        <v>3901.825377819122</v>
      </c>
      <c r="U19" s="282">
        <v>0</v>
      </c>
      <c r="V19" s="282">
        <v>3901.825377819122</v>
      </c>
      <c r="W19" s="282">
        <v>0</v>
      </c>
      <c r="X19" s="282">
        <v>0</v>
      </c>
      <c r="Y19" s="282">
        <v>3901.825377819122</v>
      </c>
      <c r="DA19" s="94" t="s">
        <v>1417</v>
      </c>
    </row>
    <row r="20" spans="1:105" ht="12" customHeight="1" x14ac:dyDescent="0.25">
      <c r="A20" s="52" t="s">
        <v>1411</v>
      </c>
      <c r="B20" s="247">
        <v>0</v>
      </c>
      <c r="C20" s="242">
        <v>0</v>
      </c>
      <c r="D20" s="242">
        <v>0</v>
      </c>
      <c r="E20" s="242">
        <v>227.5114714936918</v>
      </c>
      <c r="F20" s="242">
        <v>249.35971237403169</v>
      </c>
      <c r="G20" s="242">
        <v>0</v>
      </c>
      <c r="H20" s="242">
        <v>0</v>
      </c>
      <c r="I20" s="242">
        <v>476.87118386772352</v>
      </c>
      <c r="J20" s="242">
        <v>0</v>
      </c>
      <c r="K20" s="242">
        <v>0</v>
      </c>
      <c r="L20" s="242">
        <v>0</v>
      </c>
      <c r="M20" s="242">
        <v>352.19132768070767</v>
      </c>
      <c r="N20" s="242">
        <v>124.6798561870159</v>
      </c>
      <c r="O20" s="242">
        <v>0</v>
      </c>
      <c r="P20" s="242">
        <v>124.6798561870159</v>
      </c>
      <c r="Q20" s="242">
        <v>829.06251154843119</v>
      </c>
      <c r="R20" s="242">
        <v>124.6798561870159</v>
      </c>
      <c r="S20" s="242">
        <v>476.87118386772352</v>
      </c>
      <c r="T20" s="242">
        <v>124.6798561870159</v>
      </c>
      <c r="U20" s="242">
        <v>476.87118386772352</v>
      </c>
      <c r="V20" s="242">
        <v>0</v>
      </c>
      <c r="W20" s="242">
        <v>476.87118386772352</v>
      </c>
      <c r="X20" s="242">
        <v>124.6798561870159</v>
      </c>
      <c r="Y20" s="242">
        <v>352.19132768070767</v>
      </c>
      <c r="DA20" s="84" t="s">
        <v>1418</v>
      </c>
    </row>
    <row r="21" spans="1:105" ht="12" customHeight="1" x14ac:dyDescent="0.25">
      <c r="A21" s="108" t="s">
        <v>455</v>
      </c>
      <c r="B21" s="245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DA21" s="109"/>
    </row>
    <row r="22" spans="1:105" ht="12" customHeight="1" x14ac:dyDescent="0.25">
      <c r="A22" s="51" t="s">
        <v>1407</v>
      </c>
      <c r="B22" s="246"/>
      <c r="C22" s="241">
        <f t="shared" ref="C22:Y22" si="1">B14+C18-C14</f>
        <v>0</v>
      </c>
      <c r="D22" s="241">
        <f t="shared" si="1"/>
        <v>0</v>
      </c>
      <c r="E22" s="241">
        <f t="shared" si="1"/>
        <v>2501.4882328566491</v>
      </c>
      <c r="F22" s="241">
        <f t="shared" si="1"/>
        <v>0</v>
      </c>
      <c r="G22" s="241">
        <f t="shared" si="1"/>
        <v>0</v>
      </c>
      <c r="H22" s="241">
        <f t="shared" si="1"/>
        <v>0</v>
      </c>
      <c r="I22" s="241">
        <f t="shared" si="1"/>
        <v>2501.4882328566528</v>
      </c>
      <c r="J22" s="241">
        <f t="shared" si="1"/>
        <v>0</v>
      </c>
      <c r="K22" s="241">
        <f t="shared" si="1"/>
        <v>0</v>
      </c>
      <c r="L22" s="241">
        <f t="shared" si="1"/>
        <v>0</v>
      </c>
      <c r="M22" s="241">
        <f t="shared" si="1"/>
        <v>0</v>
      </c>
      <c r="N22" s="241">
        <f t="shared" si="1"/>
        <v>2501.4882328566491</v>
      </c>
      <c r="O22" s="241">
        <f t="shared" si="1"/>
        <v>0</v>
      </c>
      <c r="P22" s="241">
        <f t="shared" si="1"/>
        <v>0</v>
      </c>
      <c r="Q22" s="241">
        <f t="shared" si="1"/>
        <v>0</v>
      </c>
      <c r="R22" s="241">
        <f t="shared" si="1"/>
        <v>2501.4882328566528</v>
      </c>
      <c r="S22" s="241">
        <f t="shared" si="1"/>
        <v>0</v>
      </c>
      <c r="T22" s="241">
        <f t="shared" si="1"/>
        <v>0</v>
      </c>
      <c r="U22" s="241">
        <f t="shared" si="1"/>
        <v>0</v>
      </c>
      <c r="V22" s="241">
        <f t="shared" si="1"/>
        <v>0</v>
      </c>
      <c r="W22" s="241">
        <f t="shared" si="1"/>
        <v>2501.4882328566528</v>
      </c>
      <c r="X22" s="241">
        <f t="shared" si="1"/>
        <v>0</v>
      </c>
      <c r="Y22" s="241">
        <f t="shared" si="1"/>
        <v>0</v>
      </c>
      <c r="DA22" s="83"/>
    </row>
    <row r="23" spans="1:105" ht="12" customHeight="1" x14ac:dyDescent="0.25">
      <c r="A23" s="99" t="s">
        <v>1409</v>
      </c>
      <c r="B23" s="283"/>
      <c r="C23" s="282">
        <f t="shared" ref="C23:Y23" si="2">B15+C19-C15</f>
        <v>0</v>
      </c>
      <c r="D23" s="282">
        <f t="shared" si="2"/>
        <v>0</v>
      </c>
      <c r="E23" s="282">
        <f t="shared" si="2"/>
        <v>3901.8253778191211</v>
      </c>
      <c r="F23" s="282">
        <f t="shared" si="2"/>
        <v>0</v>
      </c>
      <c r="G23" s="282">
        <f t="shared" si="2"/>
        <v>3901.8253778191283</v>
      </c>
      <c r="H23" s="282">
        <f t="shared" si="2"/>
        <v>0</v>
      </c>
      <c r="I23" s="282">
        <f t="shared" si="2"/>
        <v>0</v>
      </c>
      <c r="J23" s="282">
        <f t="shared" si="2"/>
        <v>3901.8253778191138</v>
      </c>
      <c r="K23" s="282">
        <f t="shared" si="2"/>
        <v>0</v>
      </c>
      <c r="L23" s="282">
        <f t="shared" si="2"/>
        <v>3901.8253778191283</v>
      </c>
      <c r="M23" s="282">
        <f t="shared" si="2"/>
        <v>0</v>
      </c>
      <c r="N23" s="282">
        <f t="shared" si="2"/>
        <v>0</v>
      </c>
      <c r="O23" s="282">
        <f t="shared" si="2"/>
        <v>3901.8253778191211</v>
      </c>
      <c r="P23" s="282">
        <f t="shared" si="2"/>
        <v>0</v>
      </c>
      <c r="Q23" s="282">
        <f t="shared" si="2"/>
        <v>3901.8253778191211</v>
      </c>
      <c r="R23" s="282">
        <f t="shared" si="2"/>
        <v>0</v>
      </c>
      <c r="S23" s="282">
        <f t="shared" si="2"/>
        <v>0</v>
      </c>
      <c r="T23" s="282">
        <f t="shared" si="2"/>
        <v>3901.8253778191211</v>
      </c>
      <c r="U23" s="282">
        <f t="shared" si="2"/>
        <v>0</v>
      </c>
      <c r="V23" s="282">
        <f t="shared" si="2"/>
        <v>3901.8253778191211</v>
      </c>
      <c r="W23" s="282">
        <f t="shared" si="2"/>
        <v>0</v>
      </c>
      <c r="X23" s="282">
        <f t="shared" si="2"/>
        <v>0</v>
      </c>
      <c r="Y23" s="282">
        <f t="shared" si="2"/>
        <v>3901.8253778191211</v>
      </c>
      <c r="DA23" s="94"/>
    </row>
    <row r="24" spans="1:105" ht="12" customHeight="1" x14ac:dyDescent="0.25">
      <c r="A24" s="52" t="s">
        <v>1411</v>
      </c>
      <c r="B24" s="247"/>
      <c r="C24" s="242">
        <f t="shared" ref="C24:Y24" si="3">B16+C20-C16</f>
        <v>476.87118386772363</v>
      </c>
      <c r="D24" s="242">
        <f t="shared" si="3"/>
        <v>0</v>
      </c>
      <c r="E24" s="242">
        <f t="shared" si="3"/>
        <v>352.19132768070813</v>
      </c>
      <c r="F24" s="242">
        <f t="shared" si="3"/>
        <v>124.6798561870155</v>
      </c>
      <c r="G24" s="242">
        <f t="shared" si="3"/>
        <v>352.19132768070813</v>
      </c>
      <c r="H24" s="242">
        <f t="shared" si="3"/>
        <v>124.6798561870155</v>
      </c>
      <c r="I24" s="242">
        <f t="shared" si="3"/>
        <v>476.87118386772363</v>
      </c>
      <c r="J24" s="242">
        <f t="shared" si="3"/>
        <v>0</v>
      </c>
      <c r="K24" s="242">
        <f t="shared" si="3"/>
        <v>476.87118386772318</v>
      </c>
      <c r="L24" s="242">
        <f t="shared" si="3"/>
        <v>124.67985618701732</v>
      </c>
      <c r="M24" s="242">
        <f t="shared" si="3"/>
        <v>352.19132768070767</v>
      </c>
      <c r="N24" s="242">
        <f t="shared" si="3"/>
        <v>124.67985618701596</v>
      </c>
      <c r="O24" s="242">
        <f t="shared" si="3"/>
        <v>476.87118386772272</v>
      </c>
      <c r="P24" s="242">
        <f t="shared" si="3"/>
        <v>0</v>
      </c>
      <c r="Q24" s="242">
        <f t="shared" si="3"/>
        <v>476.87118386772408</v>
      </c>
      <c r="R24" s="242">
        <f t="shared" si="3"/>
        <v>124.67985618701596</v>
      </c>
      <c r="S24" s="242">
        <f t="shared" si="3"/>
        <v>352.19132768070585</v>
      </c>
      <c r="T24" s="242">
        <f t="shared" si="3"/>
        <v>124.67985618701596</v>
      </c>
      <c r="U24" s="242">
        <f t="shared" si="3"/>
        <v>476.87118386772318</v>
      </c>
      <c r="V24" s="242">
        <f t="shared" si="3"/>
        <v>0</v>
      </c>
      <c r="W24" s="242">
        <f t="shared" si="3"/>
        <v>476.87118386772318</v>
      </c>
      <c r="X24" s="242">
        <f t="shared" si="3"/>
        <v>124.67985618701596</v>
      </c>
      <c r="Y24" s="242">
        <f t="shared" si="3"/>
        <v>352.19132768070767</v>
      </c>
      <c r="DA24" s="84"/>
    </row>
    <row r="25" spans="1:105" ht="12" customHeight="1" x14ac:dyDescent="0.25">
      <c r="A25" s="30" t="s">
        <v>456</v>
      </c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DA25" s="112"/>
    </row>
    <row r="26" spans="1:105" ht="12" customHeight="1" x14ac:dyDescent="0.25">
      <c r="A26" s="50" t="s">
        <v>1407</v>
      </c>
      <c r="B26" s="241">
        <f t="shared" ref="B26:Y26" si="4">B14-B9</f>
        <v>5563</v>
      </c>
      <c r="C26" s="241">
        <f t="shared" si="4"/>
        <v>5861</v>
      </c>
      <c r="D26" s="241">
        <f t="shared" si="4"/>
        <v>6263</v>
      </c>
      <c r="E26" s="241">
        <f t="shared" si="4"/>
        <v>3543.5117671433509</v>
      </c>
      <c r="F26" s="241">
        <f t="shared" si="4"/>
        <v>2236.5117671433509</v>
      </c>
      <c r="G26" s="241">
        <f t="shared" si="4"/>
        <v>1921.5117671433509</v>
      </c>
      <c r="H26" s="241">
        <f t="shared" si="4"/>
        <v>3160</v>
      </c>
      <c r="I26" s="241">
        <f t="shared" si="4"/>
        <v>3400</v>
      </c>
      <c r="J26" s="241">
        <f t="shared" si="4"/>
        <v>4409.5973320000012</v>
      </c>
      <c r="K26" s="241">
        <f t="shared" si="4"/>
        <v>6772.2404219999989</v>
      </c>
      <c r="L26" s="241">
        <f t="shared" si="4"/>
        <v>7628.6970000000001</v>
      </c>
      <c r="M26" s="241">
        <f t="shared" si="4"/>
        <v>5266.5889999999999</v>
      </c>
      <c r="N26" s="241">
        <f t="shared" si="4"/>
        <v>3142.89969214335</v>
      </c>
      <c r="O26" s="241">
        <f t="shared" si="4"/>
        <v>3538.8297671433502</v>
      </c>
      <c r="P26" s="241">
        <f t="shared" si="4"/>
        <v>4789.8936691433519</v>
      </c>
      <c r="Q26" s="241">
        <f t="shared" si="4"/>
        <v>4920.5479681433499</v>
      </c>
      <c r="R26" s="241">
        <f t="shared" si="4"/>
        <v>5323.9063891433507</v>
      </c>
      <c r="S26" s="241">
        <f t="shared" si="4"/>
        <v>4787.6257751433513</v>
      </c>
      <c r="T26" s="241">
        <f t="shared" si="4"/>
        <v>3909.59918514335</v>
      </c>
      <c r="U26" s="241">
        <f t="shared" si="4"/>
        <v>3234.0646941433515</v>
      </c>
      <c r="V26" s="241">
        <f t="shared" si="4"/>
        <v>5293.3297561433501</v>
      </c>
      <c r="W26" s="241">
        <f t="shared" si="4"/>
        <v>4281.9510366433497</v>
      </c>
      <c r="X26" s="241">
        <f t="shared" si="4"/>
        <v>3442.5529071433521</v>
      </c>
      <c r="Y26" s="241">
        <f t="shared" si="4"/>
        <v>3785.6035971433521</v>
      </c>
      <c r="DA26" s="83"/>
    </row>
    <row r="27" spans="1:105" ht="12" customHeight="1" x14ac:dyDescent="0.25">
      <c r="A27" s="107" t="s">
        <v>1409</v>
      </c>
      <c r="B27" s="282">
        <f t="shared" ref="B27:Y27" si="5">B15-B10</f>
        <v>4741.3148999999976</v>
      </c>
      <c r="C27" s="282">
        <f t="shared" si="5"/>
        <v>3433.4093334573481</v>
      </c>
      <c r="D27" s="282">
        <f t="shared" si="5"/>
        <v>3837.0445112764719</v>
      </c>
      <c r="E27" s="282">
        <f t="shared" si="5"/>
        <v>5490.2095112764946</v>
      </c>
      <c r="F27" s="282">
        <f t="shared" si="5"/>
        <v>4796.7158890956052</v>
      </c>
      <c r="G27" s="282">
        <f t="shared" si="5"/>
        <v>4145.8808890956061</v>
      </c>
      <c r="H27" s="282">
        <f t="shared" si="5"/>
        <v>8671.8953890956036</v>
      </c>
      <c r="I27" s="282">
        <f t="shared" si="5"/>
        <v>6583.1483890956006</v>
      </c>
      <c r="J27" s="282">
        <f t="shared" si="5"/>
        <v>4240.463266914725</v>
      </c>
      <c r="K27" s="282">
        <f t="shared" si="5"/>
        <v>10077.595966914734</v>
      </c>
      <c r="L27" s="282">
        <f t="shared" si="5"/>
        <v>6605.9714890956093</v>
      </c>
      <c r="M27" s="282">
        <f t="shared" si="5"/>
        <v>4960.2053890956013</v>
      </c>
      <c r="N27" s="282">
        <f t="shared" si="5"/>
        <v>5769.1433890956032</v>
      </c>
      <c r="O27" s="282">
        <f t="shared" si="5"/>
        <v>7347.4012091251498</v>
      </c>
      <c r="P27" s="282">
        <f t="shared" si="5"/>
        <v>8378.1792331246106</v>
      </c>
      <c r="Q27" s="282">
        <f t="shared" si="5"/>
        <v>10674.644589665244</v>
      </c>
      <c r="R27" s="282">
        <f t="shared" si="5"/>
        <v>6812.8798177223798</v>
      </c>
      <c r="S27" s="282">
        <f t="shared" si="5"/>
        <v>18712.677181004728</v>
      </c>
      <c r="T27" s="282">
        <f t="shared" si="5"/>
        <v>14257.683396456872</v>
      </c>
      <c r="U27" s="282">
        <f t="shared" si="5"/>
        <v>14575.994790763609</v>
      </c>
      <c r="V27" s="282">
        <f t="shared" si="5"/>
        <v>16539.425881796778</v>
      </c>
      <c r="W27" s="282">
        <f t="shared" si="5"/>
        <v>17637.421754417119</v>
      </c>
      <c r="X27" s="282">
        <f t="shared" si="5"/>
        <v>17284.913875477985</v>
      </c>
      <c r="Y27" s="282">
        <f t="shared" si="5"/>
        <v>22521.099159065969</v>
      </c>
      <c r="DA27" s="94"/>
    </row>
    <row r="28" spans="1:105" ht="12" customHeight="1" x14ac:dyDescent="0.25">
      <c r="A28" s="49" t="s">
        <v>1411</v>
      </c>
      <c r="B28" s="242">
        <f t="shared" ref="B28:Y28" si="6">B16-B11</f>
        <v>1009.4896719833368</v>
      </c>
      <c r="C28" s="242">
        <f t="shared" si="6"/>
        <v>666.71348811561302</v>
      </c>
      <c r="D28" s="242">
        <f t="shared" si="6"/>
        <v>331.90448811561328</v>
      </c>
      <c r="E28" s="242">
        <f t="shared" si="6"/>
        <v>545.26979859526682</v>
      </c>
      <c r="F28" s="242">
        <f t="shared" si="6"/>
        <v>620.64340478228314</v>
      </c>
      <c r="G28" s="242">
        <f t="shared" si="6"/>
        <v>438.9116747661451</v>
      </c>
      <c r="H28" s="242">
        <f t="shared" si="6"/>
        <v>304.99389659917961</v>
      </c>
      <c r="I28" s="242">
        <f t="shared" si="6"/>
        <v>464.9098606147495</v>
      </c>
      <c r="J28" s="242">
        <f t="shared" si="6"/>
        <v>941.46181876776927</v>
      </c>
      <c r="K28" s="242">
        <f t="shared" si="6"/>
        <v>1090.5091282339963</v>
      </c>
      <c r="L28" s="242">
        <f t="shared" si="6"/>
        <v>760.59203930103877</v>
      </c>
      <c r="M28" s="242">
        <f t="shared" si="6"/>
        <v>494.14262272587894</v>
      </c>
      <c r="N28" s="242">
        <f t="shared" si="6"/>
        <v>639.55316773954883</v>
      </c>
      <c r="O28" s="242">
        <f t="shared" si="6"/>
        <v>264.0186127782863</v>
      </c>
      <c r="P28" s="242">
        <f t="shared" si="6"/>
        <v>283.70527952173234</v>
      </c>
      <c r="Q28" s="242">
        <f t="shared" si="6"/>
        <v>521.6904745458487</v>
      </c>
      <c r="R28" s="242">
        <f t="shared" si="6"/>
        <v>824.94127419314873</v>
      </c>
      <c r="S28" s="242">
        <f t="shared" si="6"/>
        <v>489.151500380166</v>
      </c>
      <c r="T28" s="242">
        <f t="shared" si="6"/>
        <v>338.431670380166</v>
      </c>
      <c r="U28" s="242">
        <f t="shared" si="6"/>
        <v>405.58306738016609</v>
      </c>
      <c r="V28" s="242">
        <f t="shared" si="6"/>
        <v>794.21627038016641</v>
      </c>
      <c r="W28" s="242">
        <f t="shared" si="6"/>
        <v>293.96752038016621</v>
      </c>
      <c r="X28" s="242">
        <f t="shared" si="6"/>
        <v>590.74492038016615</v>
      </c>
      <c r="Y28" s="242">
        <f t="shared" si="6"/>
        <v>1059.2153589696964</v>
      </c>
      <c r="DA28" s="84"/>
    </row>
    <row r="29" spans="1:105" ht="12" customHeight="1" x14ac:dyDescent="0.25">
      <c r="A29" s="142"/>
      <c r="B29" s="244"/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DA29" s="176"/>
    </row>
    <row r="30" spans="1:105" ht="12" customHeight="1" x14ac:dyDescent="0.25">
      <c r="A30" s="30" t="s">
        <v>69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DA30" s="112"/>
    </row>
    <row r="31" spans="1:105" ht="12" customHeight="1" x14ac:dyDescent="0.25">
      <c r="A31" s="31" t="s">
        <v>70</v>
      </c>
      <c r="B31" s="210">
        <v>3717.489337919174</v>
      </c>
      <c r="C31" s="210">
        <v>4252.0372312983664</v>
      </c>
      <c r="D31" s="210">
        <v>4382.8982803095432</v>
      </c>
      <c r="E31" s="210">
        <v>4294.6624247635418</v>
      </c>
      <c r="F31" s="210">
        <v>4269.7665520206356</v>
      </c>
      <c r="G31" s="210">
        <v>4290.6030954428206</v>
      </c>
      <c r="H31" s="210">
        <v>4330.9057609630263</v>
      </c>
      <c r="I31" s="210">
        <v>4148.3974204643164</v>
      </c>
      <c r="J31" s="210">
        <v>4245.7392089423893</v>
      </c>
      <c r="K31" s="210">
        <v>3691.0454858125531</v>
      </c>
      <c r="L31" s="210">
        <v>3763.1105760963019</v>
      </c>
      <c r="M31" s="210">
        <v>4099.6909716251066</v>
      </c>
      <c r="N31" s="210">
        <v>3976.1853826311249</v>
      </c>
      <c r="O31" s="210">
        <v>3932.6914015477209</v>
      </c>
      <c r="P31" s="210">
        <v>3833.7128976784179</v>
      </c>
      <c r="Q31" s="210">
        <v>3645.5543422184001</v>
      </c>
      <c r="R31" s="210">
        <v>3756.2058469475492</v>
      </c>
      <c r="S31" s="210">
        <v>3505.2718830610488</v>
      </c>
      <c r="T31" s="210">
        <v>3721.2476354256241</v>
      </c>
      <c r="U31" s="210">
        <v>3787.5927773000858</v>
      </c>
      <c r="V31" s="210">
        <v>3538.5361134995701</v>
      </c>
      <c r="W31" s="210">
        <v>3788.044196044711</v>
      </c>
      <c r="X31" s="210">
        <v>3694.3429062768691</v>
      </c>
      <c r="Y31" s="210">
        <v>3364.0442820292351</v>
      </c>
      <c r="DA31" s="109" t="s">
        <v>1419</v>
      </c>
    </row>
    <row r="32" spans="1:105" ht="12" customHeight="1" x14ac:dyDescent="0.25">
      <c r="A32" s="24" t="s">
        <v>28</v>
      </c>
      <c r="B32" s="213">
        <v>160.9343938091144</v>
      </c>
      <c r="C32" s="213">
        <v>148.37110920034391</v>
      </c>
      <c r="D32" s="213">
        <v>204.45210662080831</v>
      </c>
      <c r="E32" s="213">
        <v>222.69991401547719</v>
      </c>
      <c r="F32" s="213">
        <v>202.82794496990539</v>
      </c>
      <c r="G32" s="213">
        <v>242.4285468615648</v>
      </c>
      <c r="H32" s="213">
        <v>259.76878761822871</v>
      </c>
      <c r="I32" s="213">
        <v>383.01324161650899</v>
      </c>
      <c r="J32" s="213">
        <v>347.75967325881339</v>
      </c>
      <c r="K32" s="213">
        <v>398.01281169389512</v>
      </c>
      <c r="L32" s="213">
        <v>413.82441960447119</v>
      </c>
      <c r="M32" s="213">
        <v>482.59862424763543</v>
      </c>
      <c r="N32" s="213">
        <v>509.87394668959593</v>
      </c>
      <c r="O32" s="213">
        <v>281.35227858985382</v>
      </c>
      <c r="P32" s="213">
        <v>258.3804815133276</v>
      </c>
      <c r="Q32" s="213">
        <v>266.18237317282887</v>
      </c>
      <c r="R32" s="213">
        <v>267.93869303525361</v>
      </c>
      <c r="S32" s="213">
        <v>217.3362854686157</v>
      </c>
      <c r="T32" s="213">
        <v>265.19742046431651</v>
      </c>
      <c r="U32" s="213">
        <v>248.65528804815131</v>
      </c>
      <c r="V32" s="213">
        <v>206.85270851246781</v>
      </c>
      <c r="W32" s="213">
        <v>253.39750644883921</v>
      </c>
      <c r="X32" s="213">
        <v>227.25614789337919</v>
      </c>
      <c r="Y32" s="213">
        <v>227.23748925193459</v>
      </c>
      <c r="DA32" s="85" t="s">
        <v>1420</v>
      </c>
    </row>
    <row r="33" spans="1:105" ht="12" customHeight="1" x14ac:dyDescent="0.25">
      <c r="A33" s="14" t="s">
        <v>29</v>
      </c>
      <c r="B33" s="204">
        <f t="shared" ref="B33:Y33" si="7">B34+B35+B36+B37+B38</f>
        <v>1156.2720550300944</v>
      </c>
      <c r="C33" s="204">
        <f t="shared" si="7"/>
        <v>1505.6917454858126</v>
      </c>
      <c r="D33" s="204">
        <f t="shared" si="7"/>
        <v>1511.2329320722267</v>
      </c>
      <c r="E33" s="204">
        <f t="shared" si="7"/>
        <v>1368.3188306104898</v>
      </c>
      <c r="F33" s="204">
        <f t="shared" si="7"/>
        <v>1441.6011177987962</v>
      </c>
      <c r="G33" s="204">
        <f t="shared" si="7"/>
        <v>1329.6113499570076</v>
      </c>
      <c r="H33" s="204">
        <f t="shared" si="7"/>
        <v>1353.8395528804813</v>
      </c>
      <c r="I33" s="204">
        <f t="shared" si="7"/>
        <v>1223.2380911435939</v>
      </c>
      <c r="J33" s="204">
        <f t="shared" si="7"/>
        <v>1139.2972484952707</v>
      </c>
      <c r="K33" s="204">
        <f t="shared" si="7"/>
        <v>973.80404127257088</v>
      </c>
      <c r="L33" s="204">
        <f t="shared" si="7"/>
        <v>906.22777300085988</v>
      </c>
      <c r="M33" s="204">
        <f t="shared" si="7"/>
        <v>987.96096302665512</v>
      </c>
      <c r="N33" s="204">
        <f t="shared" si="7"/>
        <v>875.63731728288906</v>
      </c>
      <c r="O33" s="204">
        <f t="shared" si="7"/>
        <v>882.88607050730855</v>
      </c>
      <c r="P33" s="204">
        <f t="shared" si="7"/>
        <v>837.25666380051587</v>
      </c>
      <c r="Q33" s="204">
        <f t="shared" si="7"/>
        <v>773.68306104901114</v>
      </c>
      <c r="R33" s="204">
        <f t="shared" si="7"/>
        <v>772.93413585554595</v>
      </c>
      <c r="S33" s="204">
        <f t="shared" si="7"/>
        <v>617.26835769561478</v>
      </c>
      <c r="T33" s="204">
        <f t="shared" si="7"/>
        <v>577.4232158211521</v>
      </c>
      <c r="U33" s="204">
        <f t="shared" si="7"/>
        <v>612.44135855546006</v>
      </c>
      <c r="V33" s="204">
        <f t="shared" si="7"/>
        <v>573.70558899398111</v>
      </c>
      <c r="W33" s="204">
        <f t="shared" si="7"/>
        <v>548.63061049011174</v>
      </c>
      <c r="X33" s="204">
        <f t="shared" si="7"/>
        <v>625.32596732588127</v>
      </c>
      <c r="Y33" s="204">
        <f t="shared" si="7"/>
        <v>597.6960447119518</v>
      </c>
      <c r="DA33" s="71"/>
    </row>
    <row r="34" spans="1:105" ht="12" customHeight="1" x14ac:dyDescent="0.25">
      <c r="A34" s="18" t="s">
        <v>30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1421</v>
      </c>
    </row>
    <row r="35" spans="1:105" ht="12" customHeight="1" x14ac:dyDescent="0.25">
      <c r="A35" s="18" t="s">
        <v>31</v>
      </c>
      <c r="B35" s="204">
        <v>77.952106620808252</v>
      </c>
      <c r="C35" s="204">
        <v>65.525021496130691</v>
      </c>
      <c r="D35" s="204">
        <v>45.18968185726569</v>
      </c>
      <c r="E35" s="204">
        <v>39.552880481513327</v>
      </c>
      <c r="F35" s="204">
        <v>37.355460017196897</v>
      </c>
      <c r="G35" s="204">
        <v>45.0463456577816</v>
      </c>
      <c r="H35" s="204">
        <v>51.638521066208092</v>
      </c>
      <c r="I35" s="204">
        <v>36.256835769561476</v>
      </c>
      <c r="J35" s="204">
        <v>28.56595012897678</v>
      </c>
      <c r="K35" s="204">
        <v>26.368615649183141</v>
      </c>
      <c r="L35" s="204">
        <v>26.368615649183141</v>
      </c>
      <c r="M35" s="204">
        <v>46.626225279449699</v>
      </c>
      <c r="N35" s="204">
        <v>46.291143594153048</v>
      </c>
      <c r="O35" s="204">
        <v>42.893981083404988</v>
      </c>
      <c r="P35" s="204">
        <v>39.127687016337063</v>
      </c>
      <c r="Q35" s="204">
        <v>37.93998280309544</v>
      </c>
      <c r="R35" s="204">
        <v>38.181685296646599</v>
      </c>
      <c r="S35" s="204">
        <v>37.536801375752361</v>
      </c>
      <c r="T35" s="204">
        <v>37.726827171109193</v>
      </c>
      <c r="U35" s="204">
        <v>40.49552880481513</v>
      </c>
      <c r="V35" s="204">
        <v>42.105159071367147</v>
      </c>
      <c r="W35" s="204">
        <v>44.306878761822873</v>
      </c>
      <c r="X35" s="204">
        <v>39.149699054170242</v>
      </c>
      <c r="Y35" s="204">
        <v>39.840756663800512</v>
      </c>
      <c r="DA35" s="71" t="s">
        <v>1422</v>
      </c>
    </row>
    <row r="36" spans="1:105" ht="12" customHeight="1" x14ac:dyDescent="0.25">
      <c r="A36" s="18" t="s">
        <v>71</v>
      </c>
      <c r="B36" s="204">
        <v>76.000773860705067</v>
      </c>
      <c r="C36" s="204">
        <v>131.46079105760961</v>
      </c>
      <c r="D36" s="204">
        <v>103.7307824591573</v>
      </c>
      <c r="E36" s="204">
        <v>40.700257953568347</v>
      </c>
      <c r="F36" s="204">
        <v>37.647807394668959</v>
      </c>
      <c r="G36" s="204">
        <v>36.630266552020643</v>
      </c>
      <c r="H36" s="204">
        <v>40.700257953568347</v>
      </c>
      <c r="I36" s="204">
        <v>40.700257953568347</v>
      </c>
      <c r="J36" s="204">
        <v>46.805331040412717</v>
      </c>
      <c r="K36" s="204">
        <v>38.665262252794498</v>
      </c>
      <c r="L36" s="204">
        <v>36.630266552020643</v>
      </c>
      <c r="M36" s="204">
        <v>57.934823731728287</v>
      </c>
      <c r="N36" s="204">
        <v>55.635253654342208</v>
      </c>
      <c r="O36" s="204">
        <v>55.051246775580388</v>
      </c>
      <c r="P36" s="204">
        <v>53.930954428202917</v>
      </c>
      <c r="Q36" s="204">
        <v>48.339724849527087</v>
      </c>
      <c r="R36" s="204">
        <v>50.382889079965601</v>
      </c>
      <c r="S36" s="204">
        <v>54.855889939810837</v>
      </c>
      <c r="T36" s="204">
        <v>57.923645743766123</v>
      </c>
      <c r="U36" s="204">
        <v>60.875408426483233</v>
      </c>
      <c r="V36" s="204">
        <v>56.441100601891662</v>
      </c>
      <c r="W36" s="204">
        <v>54.563800515907133</v>
      </c>
      <c r="X36" s="204">
        <v>61.810490111779878</v>
      </c>
      <c r="Y36" s="204">
        <v>59.163972484952701</v>
      </c>
      <c r="DA36" s="71" t="s">
        <v>1423</v>
      </c>
    </row>
    <row r="37" spans="1:105" ht="12" customHeight="1" x14ac:dyDescent="0.25">
      <c r="A37" s="18" t="s">
        <v>32</v>
      </c>
      <c r="B37" s="204">
        <v>524.92596732588129</v>
      </c>
      <c r="C37" s="204">
        <v>531.68048151332755</v>
      </c>
      <c r="D37" s="204">
        <v>517.20644883920886</v>
      </c>
      <c r="E37" s="204">
        <v>471.97128116938939</v>
      </c>
      <c r="F37" s="204">
        <v>473.88211521926053</v>
      </c>
      <c r="G37" s="204">
        <v>468.14969905417018</v>
      </c>
      <c r="H37" s="204">
        <v>489.1686156491831</v>
      </c>
      <c r="I37" s="204">
        <v>469.10507308684441</v>
      </c>
      <c r="J37" s="204">
        <v>431.84419604471191</v>
      </c>
      <c r="K37" s="204">
        <v>370.69810834049872</v>
      </c>
      <c r="L37" s="204">
        <v>295.22089423903702</v>
      </c>
      <c r="M37" s="204">
        <v>292.03654342218402</v>
      </c>
      <c r="N37" s="204">
        <v>215.57429062768699</v>
      </c>
      <c r="O37" s="204">
        <v>158.55081685296639</v>
      </c>
      <c r="P37" s="204">
        <v>117.7071367153912</v>
      </c>
      <c r="Q37" s="204">
        <v>148.6327601031814</v>
      </c>
      <c r="R37" s="204">
        <v>159.76612209802241</v>
      </c>
      <c r="S37" s="204">
        <v>107.78426483233019</v>
      </c>
      <c r="T37" s="204">
        <v>65.839982803095438</v>
      </c>
      <c r="U37" s="204">
        <v>61.77188306104901</v>
      </c>
      <c r="V37" s="204">
        <v>32.352020636285467</v>
      </c>
      <c r="W37" s="204">
        <v>34.427171109200337</v>
      </c>
      <c r="X37" s="204">
        <v>55.552192605331037</v>
      </c>
      <c r="Y37" s="204">
        <v>77.455803955288047</v>
      </c>
      <c r="DA37" s="71" t="s">
        <v>1424</v>
      </c>
    </row>
    <row r="38" spans="1:105" ht="12" customHeight="1" x14ac:dyDescent="0.25">
      <c r="A38" s="18" t="s">
        <v>33</v>
      </c>
      <c r="B38" s="204">
        <v>477.39320722269991</v>
      </c>
      <c r="C38" s="204">
        <v>777.02545141874464</v>
      </c>
      <c r="D38" s="204">
        <v>845.10601891659485</v>
      </c>
      <c r="E38" s="204">
        <v>816.09441100601873</v>
      </c>
      <c r="F38" s="204">
        <v>892.71573516766978</v>
      </c>
      <c r="G38" s="204">
        <v>779.78503869303518</v>
      </c>
      <c r="H38" s="204">
        <v>772.33215821152191</v>
      </c>
      <c r="I38" s="204">
        <v>677.17592433361983</v>
      </c>
      <c r="J38" s="204">
        <v>632.08177128116938</v>
      </c>
      <c r="K38" s="204">
        <v>538.07205503009459</v>
      </c>
      <c r="L38" s="204">
        <v>548.00799656061906</v>
      </c>
      <c r="M38" s="204">
        <v>591.3633705932931</v>
      </c>
      <c r="N38" s="204">
        <v>558.13662940670679</v>
      </c>
      <c r="O38" s="204">
        <v>626.39002579535679</v>
      </c>
      <c r="P38" s="204">
        <v>626.49088564058468</v>
      </c>
      <c r="Q38" s="204">
        <v>538.77059329320718</v>
      </c>
      <c r="R38" s="204">
        <v>524.60343938091137</v>
      </c>
      <c r="S38" s="204">
        <v>417.09140154772138</v>
      </c>
      <c r="T38" s="204">
        <v>415.93276010318141</v>
      </c>
      <c r="U38" s="204">
        <v>449.29853826311262</v>
      </c>
      <c r="V38" s="204">
        <v>442.8073086844368</v>
      </c>
      <c r="W38" s="204">
        <v>415.33276010318139</v>
      </c>
      <c r="X38" s="204">
        <v>468.81358555460008</v>
      </c>
      <c r="Y38" s="204">
        <v>421.23551160791061</v>
      </c>
      <c r="DA38" s="71" t="s">
        <v>1425</v>
      </c>
    </row>
    <row r="39" spans="1:105" ht="12" customHeight="1" x14ac:dyDescent="0.25">
      <c r="A39" s="14" t="s">
        <v>34</v>
      </c>
      <c r="B39" s="204">
        <f t="shared" ref="B39:Y39" si="8">B40+B41</f>
        <v>1701.7446259673261</v>
      </c>
      <c r="C39" s="204">
        <f t="shared" si="8"/>
        <v>1877.9399828030951</v>
      </c>
      <c r="D39" s="204">
        <f t="shared" si="8"/>
        <v>1932.045571797076</v>
      </c>
      <c r="E39" s="204">
        <f t="shared" si="8"/>
        <v>1965.7245055889939</v>
      </c>
      <c r="F39" s="204">
        <f t="shared" si="8"/>
        <v>1850.3589853826311</v>
      </c>
      <c r="G39" s="204">
        <f t="shared" si="8"/>
        <v>1724.0996560619089</v>
      </c>
      <c r="H39" s="204">
        <f t="shared" si="8"/>
        <v>1721.3577815993119</v>
      </c>
      <c r="I39" s="204">
        <f t="shared" si="8"/>
        <v>1574.2517626827171</v>
      </c>
      <c r="J39" s="204">
        <f t="shared" si="8"/>
        <v>1678.860017196904</v>
      </c>
      <c r="K39" s="204">
        <f t="shared" si="8"/>
        <v>1372.362252794497</v>
      </c>
      <c r="L39" s="204">
        <f t="shared" si="8"/>
        <v>1496.6458297506449</v>
      </c>
      <c r="M39" s="204">
        <f t="shared" si="8"/>
        <v>1419.0629406706789</v>
      </c>
      <c r="N39" s="204">
        <f t="shared" si="8"/>
        <v>1413.3831684943859</v>
      </c>
      <c r="O39" s="204">
        <f t="shared" si="8"/>
        <v>1562.5626542460741</v>
      </c>
      <c r="P39" s="204">
        <f t="shared" si="8"/>
        <v>1536.984698241627</v>
      </c>
      <c r="Q39" s="204">
        <f t="shared" si="8"/>
        <v>1409.638409182757</v>
      </c>
      <c r="R39" s="204">
        <f t="shared" si="8"/>
        <v>1460.102430415734</v>
      </c>
      <c r="S39" s="204">
        <f t="shared" si="8"/>
        <v>1526.041987874685</v>
      </c>
      <c r="T39" s="204">
        <f t="shared" si="8"/>
        <v>1662.7151583889231</v>
      </c>
      <c r="U39" s="204">
        <f t="shared" si="8"/>
        <v>1680.4790925453131</v>
      </c>
      <c r="V39" s="204">
        <f t="shared" si="8"/>
        <v>1660.5933789506071</v>
      </c>
      <c r="W39" s="204">
        <f t="shared" si="8"/>
        <v>1774.8941197932511</v>
      </c>
      <c r="X39" s="204">
        <f t="shared" si="8"/>
        <v>1586.300247566342</v>
      </c>
      <c r="Y39" s="204">
        <f t="shared" si="8"/>
        <v>1347.8546234821049</v>
      </c>
      <c r="DA39" s="71"/>
    </row>
    <row r="40" spans="1:105" ht="12" customHeight="1" x14ac:dyDescent="0.25">
      <c r="A40" s="18" t="s">
        <v>73</v>
      </c>
      <c r="B40" s="204">
        <v>1701.7446259673261</v>
      </c>
      <c r="C40" s="204">
        <v>1877.9399828030951</v>
      </c>
      <c r="D40" s="204">
        <v>1932.045571797076</v>
      </c>
      <c r="E40" s="204">
        <v>1965.7245055889939</v>
      </c>
      <c r="F40" s="204">
        <v>1850.3589853826311</v>
      </c>
      <c r="G40" s="204">
        <v>1724.0996560619089</v>
      </c>
      <c r="H40" s="204">
        <v>1721.3577815993119</v>
      </c>
      <c r="I40" s="204">
        <v>1574.2517626827171</v>
      </c>
      <c r="J40" s="204">
        <v>1678.860017196904</v>
      </c>
      <c r="K40" s="204">
        <v>1372.362252794497</v>
      </c>
      <c r="L40" s="204">
        <v>1496.6458297506449</v>
      </c>
      <c r="M40" s="204">
        <v>1419.0629406706789</v>
      </c>
      <c r="N40" s="204">
        <v>1413.3831684943859</v>
      </c>
      <c r="O40" s="204">
        <v>1562.5626542460741</v>
      </c>
      <c r="P40" s="204">
        <v>1536.984698241627</v>
      </c>
      <c r="Q40" s="204">
        <v>1409.638409182757</v>
      </c>
      <c r="R40" s="204">
        <v>1460.102430415734</v>
      </c>
      <c r="S40" s="204">
        <v>1526.041987874685</v>
      </c>
      <c r="T40" s="204">
        <v>1662.7151583889231</v>
      </c>
      <c r="U40" s="204">
        <v>1680.4790925453131</v>
      </c>
      <c r="V40" s="204">
        <v>1660.5933789506071</v>
      </c>
      <c r="W40" s="204">
        <v>1774.8941197932511</v>
      </c>
      <c r="X40" s="204">
        <v>1586.300247566342</v>
      </c>
      <c r="Y40" s="204">
        <v>1347.8546234821049</v>
      </c>
      <c r="DA40" s="71" t="s">
        <v>1426</v>
      </c>
    </row>
    <row r="41" spans="1:105" ht="12" customHeight="1" x14ac:dyDescent="0.25">
      <c r="A41" s="18" t="s">
        <v>36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1427</v>
      </c>
    </row>
    <row r="42" spans="1:105" ht="12" customHeight="1" x14ac:dyDescent="0.25">
      <c r="A42" s="14" t="s">
        <v>37</v>
      </c>
      <c r="B42" s="204">
        <f t="shared" ref="B42:Y42" si="9">B43+B44+B45+B46+B47+B48</f>
        <v>0</v>
      </c>
      <c r="C42" s="204">
        <f t="shared" si="9"/>
        <v>0</v>
      </c>
      <c r="D42" s="204">
        <f t="shared" si="9"/>
        <v>0</v>
      </c>
      <c r="E42" s="204">
        <f t="shared" si="9"/>
        <v>0</v>
      </c>
      <c r="F42" s="204">
        <f t="shared" si="9"/>
        <v>0</v>
      </c>
      <c r="G42" s="204">
        <f t="shared" si="9"/>
        <v>235.04823731728291</v>
      </c>
      <c r="H42" s="204">
        <f t="shared" si="9"/>
        <v>221.64901117798789</v>
      </c>
      <c r="I42" s="204">
        <f t="shared" si="9"/>
        <v>201.08435081685289</v>
      </c>
      <c r="J42" s="204">
        <f t="shared" si="9"/>
        <v>219.1171969045572</v>
      </c>
      <c r="K42" s="204">
        <f t="shared" si="9"/>
        <v>201.89647463456581</v>
      </c>
      <c r="L42" s="204">
        <f t="shared" si="9"/>
        <v>157.59054170249351</v>
      </c>
      <c r="M42" s="204">
        <f t="shared" si="9"/>
        <v>455.16818572656922</v>
      </c>
      <c r="N42" s="204">
        <f t="shared" si="9"/>
        <v>450.20032247723833</v>
      </c>
      <c r="O42" s="204">
        <f t="shared" si="9"/>
        <v>488.33983930508691</v>
      </c>
      <c r="P42" s="204">
        <f t="shared" si="9"/>
        <v>496.04591224848406</v>
      </c>
      <c r="Q42" s="204">
        <f t="shared" si="9"/>
        <v>501.32951859024314</v>
      </c>
      <c r="R42" s="204">
        <f t="shared" si="9"/>
        <v>539.09318437360412</v>
      </c>
      <c r="S42" s="204">
        <f t="shared" si="9"/>
        <v>424.95938787767892</v>
      </c>
      <c r="T42" s="204">
        <f t="shared" si="9"/>
        <v>489.33350885097445</v>
      </c>
      <c r="U42" s="204">
        <f t="shared" si="9"/>
        <v>519.74154374015563</v>
      </c>
      <c r="V42" s="204">
        <f t="shared" si="9"/>
        <v>432.50086008636634</v>
      </c>
      <c r="W42" s="204">
        <f t="shared" si="9"/>
        <v>507.60983549479676</v>
      </c>
      <c r="X42" s="204">
        <f t="shared" si="9"/>
        <v>571.76793816022723</v>
      </c>
      <c r="Y42" s="204">
        <f t="shared" si="9"/>
        <v>565.03161899424947</v>
      </c>
      <c r="DA42" s="71"/>
    </row>
    <row r="43" spans="1:105" ht="12" customHeight="1" x14ac:dyDescent="0.25">
      <c r="A43" s="18" t="s">
        <v>38</v>
      </c>
      <c r="B43" s="204">
        <v>0</v>
      </c>
      <c r="C43" s="204">
        <v>0</v>
      </c>
      <c r="D43" s="204">
        <v>0</v>
      </c>
      <c r="E43" s="204">
        <v>0</v>
      </c>
      <c r="F43" s="204">
        <v>0</v>
      </c>
      <c r="G43" s="204">
        <v>235.04823731728291</v>
      </c>
      <c r="H43" s="204">
        <v>221.64901117798789</v>
      </c>
      <c r="I43" s="204">
        <v>201.08435081685289</v>
      </c>
      <c r="J43" s="204">
        <v>219.1171969045572</v>
      </c>
      <c r="K43" s="204">
        <v>201.89647463456581</v>
      </c>
      <c r="L43" s="204">
        <v>157.59054170249351</v>
      </c>
      <c r="M43" s="204">
        <v>455.16818572656922</v>
      </c>
      <c r="N43" s="204">
        <v>450.1840928632846</v>
      </c>
      <c r="O43" s="204">
        <v>488.29595872742902</v>
      </c>
      <c r="P43" s="204">
        <v>492.6509888220121</v>
      </c>
      <c r="Q43" s="204">
        <v>498.59544282029231</v>
      </c>
      <c r="R43" s="204">
        <v>534.04015477214102</v>
      </c>
      <c r="S43" s="204">
        <v>417.77437661220978</v>
      </c>
      <c r="T43" s="204">
        <v>481.76543422184011</v>
      </c>
      <c r="U43" s="204">
        <v>509.50042992261388</v>
      </c>
      <c r="V43" s="204">
        <v>416.98976784178848</v>
      </c>
      <c r="W43" s="204">
        <v>485.48890799656061</v>
      </c>
      <c r="X43" s="204">
        <v>540.20636285468606</v>
      </c>
      <c r="Y43" s="204">
        <v>527.52278589853813</v>
      </c>
      <c r="DA43" s="71" t="s">
        <v>1428</v>
      </c>
    </row>
    <row r="44" spans="1:105" ht="12" customHeight="1" x14ac:dyDescent="0.25">
      <c r="A44" s="18" t="s">
        <v>74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1.6229613953749701E-2</v>
      </c>
      <c r="O44" s="204">
        <v>4.3880577657877978E-2</v>
      </c>
      <c r="P44" s="204">
        <v>3.3949234264719621</v>
      </c>
      <c r="Q44" s="204">
        <v>2.734075769950846</v>
      </c>
      <c r="R44" s="204">
        <v>4.4703124905430176</v>
      </c>
      <c r="S44" s="204">
        <v>5.707711179484674</v>
      </c>
      <c r="T44" s="204">
        <v>5.9197513273286368</v>
      </c>
      <c r="U44" s="204">
        <v>8.5443812294075876</v>
      </c>
      <c r="V44" s="204">
        <v>13.9024078077765</v>
      </c>
      <c r="W44" s="204">
        <v>20.638124402793348</v>
      </c>
      <c r="X44" s="204">
        <v>29.865100670975419</v>
      </c>
      <c r="Y44" s="204">
        <v>35.382263878170541</v>
      </c>
      <c r="DA44" s="71" t="s">
        <v>1429</v>
      </c>
    </row>
    <row r="45" spans="1:105" ht="12" customHeight="1" x14ac:dyDescent="0.25">
      <c r="A45" s="18" t="s">
        <v>75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0.58271711092003442</v>
      </c>
      <c r="S45" s="204">
        <v>1.4773000859845229</v>
      </c>
      <c r="T45" s="204">
        <v>1.6483233018056751</v>
      </c>
      <c r="U45" s="204">
        <v>1.696732588134136</v>
      </c>
      <c r="V45" s="204">
        <v>1.608684436801376</v>
      </c>
      <c r="W45" s="204">
        <v>1.48280309544282</v>
      </c>
      <c r="X45" s="204">
        <v>1.696474634565778</v>
      </c>
      <c r="Y45" s="204">
        <v>2.126569217540843</v>
      </c>
      <c r="DA45" s="71" t="s">
        <v>1430</v>
      </c>
    </row>
    <row r="46" spans="1:105" ht="12" customHeight="1" x14ac:dyDescent="0.25">
      <c r="A46" s="18" t="s">
        <v>76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1431</v>
      </c>
    </row>
    <row r="47" spans="1:105" ht="12" customHeight="1" x14ac:dyDescent="0.25">
      <c r="A47" s="18" t="s">
        <v>77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1432</v>
      </c>
    </row>
    <row r="48" spans="1:105" ht="12" customHeight="1" x14ac:dyDescent="0.25">
      <c r="A48" s="18" t="s">
        <v>78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1433</v>
      </c>
    </row>
    <row r="49" spans="1:105" ht="12" customHeight="1" x14ac:dyDescent="0.25">
      <c r="A49" s="14" t="s">
        <v>39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13.02639724849527</v>
      </c>
      <c r="N49" s="204">
        <v>0.60163370593293197</v>
      </c>
      <c r="O49" s="204">
        <v>2.963284608770421</v>
      </c>
      <c r="P49" s="204">
        <v>9.1918314703353392</v>
      </c>
      <c r="Q49" s="204">
        <v>13.70627687016337</v>
      </c>
      <c r="R49" s="204">
        <v>15.827429062768701</v>
      </c>
      <c r="S49" s="204">
        <v>14.72975064488392</v>
      </c>
      <c r="T49" s="204">
        <v>19.839810834049871</v>
      </c>
      <c r="U49" s="204">
        <v>10.62914875322442</v>
      </c>
      <c r="V49" s="204">
        <v>15.016852966466031</v>
      </c>
      <c r="W49" s="204">
        <v>15.36380051590714</v>
      </c>
      <c r="X49" s="204">
        <v>9.6865004299226136</v>
      </c>
      <c r="Y49" s="204">
        <v>3.663972484952708</v>
      </c>
      <c r="DA49" s="71" t="s">
        <v>1434</v>
      </c>
    </row>
    <row r="50" spans="1:105" ht="12" customHeight="1" x14ac:dyDescent="0.25">
      <c r="A50" s="21" t="s">
        <v>40</v>
      </c>
      <c r="B50" s="207">
        <v>698.5382631126397</v>
      </c>
      <c r="C50" s="207">
        <v>720.03439380911436</v>
      </c>
      <c r="D50" s="207">
        <v>735.16766981943249</v>
      </c>
      <c r="E50" s="207">
        <v>737.91917454858117</v>
      </c>
      <c r="F50" s="207">
        <v>774.97850386930349</v>
      </c>
      <c r="G50" s="207">
        <v>759.41530524505583</v>
      </c>
      <c r="H50" s="207">
        <v>774.29062768701624</v>
      </c>
      <c r="I50" s="207">
        <v>766.80997420464314</v>
      </c>
      <c r="J50" s="207">
        <v>860.70507308684432</v>
      </c>
      <c r="K50" s="207">
        <v>744.96990541702485</v>
      </c>
      <c r="L50" s="207">
        <v>788.82201203783313</v>
      </c>
      <c r="M50" s="207">
        <v>741.87386070507307</v>
      </c>
      <c r="N50" s="207">
        <v>726.48899398108324</v>
      </c>
      <c r="O50" s="207">
        <v>714.58727429062765</v>
      </c>
      <c r="P50" s="207">
        <v>695.85331040412723</v>
      </c>
      <c r="Q50" s="207">
        <v>681.01470335339638</v>
      </c>
      <c r="R50" s="207">
        <v>700.30997420464303</v>
      </c>
      <c r="S50" s="207">
        <v>704.93611349956996</v>
      </c>
      <c r="T50" s="207">
        <v>706.73852106620814</v>
      </c>
      <c r="U50" s="207">
        <v>715.64634565778158</v>
      </c>
      <c r="V50" s="207">
        <v>649.86672398968176</v>
      </c>
      <c r="W50" s="207">
        <v>688.14832330180559</v>
      </c>
      <c r="X50" s="207">
        <v>674.00610490111774</v>
      </c>
      <c r="Y50" s="207">
        <v>622.56053310404127</v>
      </c>
      <c r="DA50" s="86" t="s">
        <v>1435</v>
      </c>
    </row>
    <row r="51" spans="1:105" ht="12" customHeight="1" x14ac:dyDescent="0.25">
      <c r="A51" s="114" t="s">
        <v>144</v>
      </c>
      <c r="B51" s="284">
        <f t="shared" ref="B51:Y51" si="10">SUM(B52:B54)</f>
        <v>3717.4893379191744</v>
      </c>
      <c r="C51" s="284">
        <f t="shared" si="10"/>
        <v>4252.0372312983673</v>
      </c>
      <c r="D51" s="284">
        <f t="shared" si="10"/>
        <v>4382.8982803095423</v>
      </c>
      <c r="E51" s="284">
        <f t="shared" si="10"/>
        <v>4294.6624247635445</v>
      </c>
      <c r="F51" s="284">
        <f t="shared" si="10"/>
        <v>4269.7665520206356</v>
      </c>
      <c r="G51" s="284">
        <f t="shared" si="10"/>
        <v>4290.6030954428206</v>
      </c>
      <c r="H51" s="284">
        <f t="shared" si="10"/>
        <v>4330.9057609630254</v>
      </c>
      <c r="I51" s="284">
        <f t="shared" si="10"/>
        <v>4148.3974204643155</v>
      </c>
      <c r="J51" s="284">
        <f t="shared" si="10"/>
        <v>4245.7392089423902</v>
      </c>
      <c r="K51" s="284">
        <f t="shared" si="10"/>
        <v>3691.0454858125536</v>
      </c>
      <c r="L51" s="284">
        <f t="shared" si="10"/>
        <v>3763.1105760963037</v>
      </c>
      <c r="M51" s="284">
        <f t="shared" si="10"/>
        <v>4099.6909716251057</v>
      </c>
      <c r="N51" s="284">
        <f t="shared" si="10"/>
        <v>3976.1853826311253</v>
      </c>
      <c r="O51" s="284">
        <f t="shared" si="10"/>
        <v>3932.6914015477214</v>
      </c>
      <c r="P51" s="284">
        <f t="shared" si="10"/>
        <v>3833.7128976784184</v>
      </c>
      <c r="Q51" s="284">
        <f t="shared" si="10"/>
        <v>3645.5543422183982</v>
      </c>
      <c r="R51" s="284">
        <f t="shared" si="10"/>
        <v>3756.2058469475496</v>
      </c>
      <c r="S51" s="284">
        <f t="shared" si="10"/>
        <v>3505.2718830610488</v>
      </c>
      <c r="T51" s="284">
        <f t="shared" si="10"/>
        <v>3721.2476354256241</v>
      </c>
      <c r="U51" s="284">
        <f t="shared" si="10"/>
        <v>3787.5927773000881</v>
      </c>
      <c r="V51" s="284">
        <f t="shared" si="10"/>
        <v>3538.5361134995696</v>
      </c>
      <c r="W51" s="284">
        <f t="shared" si="10"/>
        <v>3788.0441960447115</v>
      </c>
      <c r="X51" s="284">
        <f t="shared" si="10"/>
        <v>3694.3429062768687</v>
      </c>
      <c r="Y51" s="284">
        <f t="shared" si="10"/>
        <v>3364.0442820292337</v>
      </c>
      <c r="DA51" s="118"/>
    </row>
    <row r="52" spans="1:105" ht="12" customHeight="1" x14ac:dyDescent="0.25">
      <c r="A52" s="51" t="s">
        <v>51</v>
      </c>
      <c r="B52" s="241">
        <f>NMM_fec!B5</f>
        <v>1385.4256</v>
      </c>
      <c r="C52" s="241">
        <f>NMM_fec!C5</f>
        <v>1426.9711417711819</v>
      </c>
      <c r="D52" s="241">
        <f>NMM_fec!D5</f>
        <v>1401.013160724166</v>
      </c>
      <c r="E52" s="241">
        <f>NMM_fec!E5</f>
        <v>1442.0136090232199</v>
      </c>
      <c r="F52" s="241">
        <f>NMM_fec!F5</f>
        <v>1453.0823947956651</v>
      </c>
      <c r="G52" s="241">
        <f>NMM_fec!G5</f>
        <v>1488.2189234089301</v>
      </c>
      <c r="H52" s="241">
        <f>NMM_fec!H5</f>
        <v>1568.9852311982929</v>
      </c>
      <c r="I52" s="241">
        <f>NMM_fec!I5</f>
        <v>1439.709527934428</v>
      </c>
      <c r="J52" s="241">
        <f>NMM_fec!J5</f>
        <v>1410.0709524348961</v>
      </c>
      <c r="K52" s="241">
        <f>NMM_fec!K5</f>
        <v>1222.5321861031839</v>
      </c>
      <c r="L52" s="241">
        <f>NMM_fec!L5</f>
        <v>1201.7508241703199</v>
      </c>
      <c r="M52" s="241">
        <f>NMM_fec!M5</f>
        <v>1392.4302835017049</v>
      </c>
      <c r="N52" s="241">
        <f>NMM_fec!N5</f>
        <v>1354.9894190982779</v>
      </c>
      <c r="O52" s="241">
        <f>NMM_fec!O5</f>
        <v>1395.885208914</v>
      </c>
      <c r="P52" s="241">
        <f>NMM_fec!P5</f>
        <v>1314.3527824783901</v>
      </c>
      <c r="Q52" s="241">
        <f>NMM_fec!Q5</f>
        <v>1337.966616494647</v>
      </c>
      <c r="R52" s="241">
        <f>NMM_fec!R5</f>
        <v>1221.826185187708</v>
      </c>
      <c r="S52" s="241">
        <f>NMM_fec!S5</f>
        <v>1302.331529855657</v>
      </c>
      <c r="T52" s="241">
        <f>NMM_fec!T5</f>
        <v>1382.541080698943</v>
      </c>
      <c r="U52" s="241">
        <f>NMM_fec!U5</f>
        <v>1457.8975069503499</v>
      </c>
      <c r="V52" s="241">
        <f>NMM_fec!V5</f>
        <v>1350.409874543067</v>
      </c>
      <c r="W52" s="241">
        <f>NMM_fec!W5</f>
        <v>1406.5467272240819</v>
      </c>
      <c r="X52" s="241">
        <f>NMM_fec!X5</f>
        <v>1424.4733998351419</v>
      </c>
      <c r="Y52" s="241">
        <f>NMM_fec!Y5</f>
        <v>1434.863725869815</v>
      </c>
      <c r="DA52" s="83"/>
    </row>
    <row r="53" spans="1:105" ht="12" customHeight="1" x14ac:dyDescent="0.25">
      <c r="A53" s="99" t="s">
        <v>52</v>
      </c>
      <c r="B53" s="282">
        <f>NMM_fec!B48</f>
        <v>1595.571927619093</v>
      </c>
      <c r="C53" s="282">
        <f>NMM_fec!C48</f>
        <v>2079.4432474019832</v>
      </c>
      <c r="D53" s="282">
        <f>NMM_fec!D48</f>
        <v>2180.5856368026948</v>
      </c>
      <c r="E53" s="282">
        <f>NMM_fec!E48</f>
        <v>2121.5031070077571</v>
      </c>
      <c r="F53" s="282">
        <f>NMM_fec!F48</f>
        <v>2128.203072225358</v>
      </c>
      <c r="G53" s="282">
        <f>NMM_fec!G48</f>
        <v>2137.8425851788038</v>
      </c>
      <c r="H53" s="282">
        <f>NMM_fec!H48</f>
        <v>2066.0023960417261</v>
      </c>
      <c r="I53" s="282">
        <f>NMM_fec!I48</f>
        <v>2084.3594937758648</v>
      </c>
      <c r="J53" s="282">
        <f>NMM_fec!J48</f>
        <v>2275.129691090965</v>
      </c>
      <c r="K53" s="282">
        <f>NMM_fec!K48</f>
        <v>2024.2490128049469</v>
      </c>
      <c r="L53" s="282">
        <f>NMM_fec!L48</f>
        <v>2069.384691784509</v>
      </c>
      <c r="M53" s="282">
        <f>NMM_fec!M48</f>
        <v>2178.4121866933251</v>
      </c>
      <c r="N53" s="282">
        <f>NMM_fec!N48</f>
        <v>2131.573136007738</v>
      </c>
      <c r="O53" s="282">
        <f>NMM_fec!O48</f>
        <v>2039.3875912985029</v>
      </c>
      <c r="P53" s="282">
        <f>NMM_fec!P48</f>
        <v>2012.801979156791</v>
      </c>
      <c r="Q53" s="282">
        <f>NMM_fec!Q48</f>
        <v>1829.5270397546919</v>
      </c>
      <c r="R53" s="282">
        <f>NMM_fec!R48</f>
        <v>2102.071208956088</v>
      </c>
      <c r="S53" s="282">
        <f>NMM_fec!S48</f>
        <v>1714.7722015167251</v>
      </c>
      <c r="T53" s="282">
        <f>NMM_fec!T48</f>
        <v>1831.7969212434371</v>
      </c>
      <c r="U53" s="282">
        <f>NMM_fec!U48</f>
        <v>1854.097080644894</v>
      </c>
      <c r="V53" s="282">
        <f>NMM_fec!V48</f>
        <v>1753.0591327952559</v>
      </c>
      <c r="W53" s="282">
        <f>NMM_fec!W48</f>
        <v>1863.394466753477</v>
      </c>
      <c r="X53" s="282">
        <f>NMM_fec!X48</f>
        <v>1820.9975001567091</v>
      </c>
      <c r="Y53" s="282">
        <f>NMM_fec!Y48</f>
        <v>1558.1011062501841</v>
      </c>
      <c r="DA53" s="94"/>
    </row>
    <row r="54" spans="1:105" ht="12" customHeight="1" x14ac:dyDescent="0.25">
      <c r="A54" s="52" t="s">
        <v>53</v>
      </c>
      <c r="B54" s="242">
        <f>NMM_fec!B99</f>
        <v>736.4918103000814</v>
      </c>
      <c r="C54" s="242">
        <f>NMM_fec!C99</f>
        <v>745.62284212520217</v>
      </c>
      <c r="D54" s="242">
        <f>NMM_fec!D99</f>
        <v>801.29948278268159</v>
      </c>
      <c r="E54" s="242">
        <f>NMM_fec!E99</f>
        <v>731.14570873256707</v>
      </c>
      <c r="F54" s="242">
        <f>NMM_fec!F99</f>
        <v>688.48108499961268</v>
      </c>
      <c r="G54" s="242">
        <f>NMM_fec!G99</f>
        <v>664.54158685508719</v>
      </c>
      <c r="H54" s="242">
        <f>NMM_fec!H99</f>
        <v>695.91813372300635</v>
      </c>
      <c r="I54" s="242">
        <f>NMM_fec!I99</f>
        <v>624.32839875402237</v>
      </c>
      <c r="J54" s="242">
        <f>NMM_fec!J99</f>
        <v>560.53856541652885</v>
      </c>
      <c r="K54" s="242">
        <f>NMM_fec!K99</f>
        <v>444.26428690442248</v>
      </c>
      <c r="L54" s="242">
        <f>NMM_fec!L99</f>
        <v>491.97506014147473</v>
      </c>
      <c r="M54" s="242">
        <f>NMM_fec!M99</f>
        <v>528.84850143007623</v>
      </c>
      <c r="N54" s="242">
        <f>NMM_fec!N99</f>
        <v>489.62282752510981</v>
      </c>
      <c r="O54" s="242">
        <f>NMM_fec!O99</f>
        <v>497.418601335218</v>
      </c>
      <c r="P54" s="242">
        <f>NMM_fec!P99</f>
        <v>506.55813604323748</v>
      </c>
      <c r="Q54" s="242">
        <f>NMM_fec!Q99</f>
        <v>478.06068596905942</v>
      </c>
      <c r="R54" s="242">
        <f>NMM_fec!R99</f>
        <v>432.30845280375348</v>
      </c>
      <c r="S54" s="242">
        <f>NMM_fec!S99</f>
        <v>488.16815168866708</v>
      </c>
      <c r="T54" s="242">
        <f>NMM_fec!T99</f>
        <v>506.90963348324362</v>
      </c>
      <c r="U54" s="242">
        <f>NMM_fec!U99</f>
        <v>475.59818970484412</v>
      </c>
      <c r="V54" s="242">
        <f>NMM_fec!V99</f>
        <v>435.06710616124712</v>
      </c>
      <c r="W54" s="242">
        <f>NMM_fec!W99</f>
        <v>518.10300206715249</v>
      </c>
      <c r="X54" s="242">
        <f>NMM_fec!X99</f>
        <v>448.87200628501751</v>
      </c>
      <c r="Y54" s="242">
        <f>NMM_fec!Y99</f>
        <v>371.07944990923431</v>
      </c>
      <c r="DA54" s="84"/>
    </row>
    <row r="55" spans="1:105" ht="12" customHeight="1" x14ac:dyDescent="0.25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DA55" s="176"/>
    </row>
    <row r="56" spans="1:105" ht="12" customHeight="1" x14ac:dyDescent="0.25">
      <c r="A56" s="30" t="s">
        <v>84</v>
      </c>
      <c r="B56" s="203">
        <f t="shared" ref="B56:Y56" si="11">SUM(B57:B58)</f>
        <v>21081.914649802653</v>
      </c>
      <c r="C56" s="203">
        <f t="shared" si="11"/>
        <v>22773.449940363913</v>
      </c>
      <c r="D56" s="203">
        <f t="shared" si="11"/>
        <v>22963.37019064316</v>
      </c>
      <c r="E56" s="203">
        <f t="shared" si="11"/>
        <v>22519.192901283463</v>
      </c>
      <c r="F56" s="203">
        <f t="shared" si="11"/>
        <v>23135.483667884044</v>
      </c>
      <c r="G56" s="203">
        <f t="shared" si="11"/>
        <v>22545.252761283446</v>
      </c>
      <c r="H56" s="203">
        <f t="shared" si="11"/>
        <v>23071.541422883802</v>
      </c>
      <c r="I56" s="203">
        <f t="shared" si="11"/>
        <v>22865.046438844023</v>
      </c>
      <c r="J56" s="203">
        <f t="shared" si="11"/>
        <v>21923.267338684047</v>
      </c>
      <c r="K56" s="203">
        <f t="shared" si="11"/>
        <v>18972.091428363681</v>
      </c>
      <c r="L56" s="203">
        <f t="shared" si="11"/>
        <v>19584.694829403787</v>
      </c>
      <c r="M56" s="203">
        <f t="shared" si="11"/>
        <v>22266.128006204475</v>
      </c>
      <c r="N56" s="203">
        <f t="shared" si="11"/>
        <v>21101.16881149152</v>
      </c>
      <c r="O56" s="203">
        <f t="shared" si="11"/>
        <v>20718.171782449994</v>
      </c>
      <c r="P56" s="203">
        <f t="shared" si="11"/>
        <v>20105.732526565178</v>
      </c>
      <c r="Q56" s="203">
        <f t="shared" si="11"/>
        <v>19028.153402218835</v>
      </c>
      <c r="R56" s="203">
        <f t="shared" si="11"/>
        <v>19340.886764031071</v>
      </c>
      <c r="S56" s="203">
        <f t="shared" si="11"/>
        <v>18129.440551224627</v>
      </c>
      <c r="T56" s="203">
        <f t="shared" si="11"/>
        <v>19173.737520267685</v>
      </c>
      <c r="U56" s="203">
        <f t="shared" si="11"/>
        <v>19469.616730641792</v>
      </c>
      <c r="V56" s="203">
        <f t="shared" si="11"/>
        <v>17617.405275225829</v>
      </c>
      <c r="W56" s="203">
        <f t="shared" si="11"/>
        <v>19161.590100724919</v>
      </c>
      <c r="X56" s="203">
        <f t="shared" si="11"/>
        <v>18385.983286126597</v>
      </c>
      <c r="Y56" s="203">
        <f t="shared" si="11"/>
        <v>16751.466705515479</v>
      </c>
      <c r="DA56" s="112"/>
    </row>
    <row r="57" spans="1:105" ht="12" customHeight="1" x14ac:dyDescent="0.25">
      <c r="A57" s="24" t="s">
        <v>145</v>
      </c>
      <c r="B57" s="213">
        <f>(NMM_emi!B5-NMM_emi!B46)+(NMM_emi!B48-NMM_emi!B97)+(NMM_emi!B99-NMM_emi!B128)</f>
        <v>8744.7856698026535</v>
      </c>
      <c r="C57" s="213">
        <f>(NMM_emi!C5-NMM_emi!C46)+(NMM_emi!C48-NMM_emi!C97)+(NMM_emi!C99-NMM_emi!C128)</f>
        <v>10496.600640363911</v>
      </c>
      <c r="D57" s="213">
        <f>(NMM_emi!D5-NMM_emi!D46)+(NMM_emi!D48-NMM_emi!D97)+(NMM_emi!D99-NMM_emi!D128)</f>
        <v>10688.779790643159</v>
      </c>
      <c r="E57" s="213">
        <f>(NMM_emi!E5-NMM_emi!E46)+(NMM_emi!E48-NMM_emi!E97)+(NMM_emi!E99-NMM_emi!E128)</f>
        <v>10380.236651283463</v>
      </c>
      <c r="F57" s="213">
        <f>(NMM_emi!F5-NMM_emi!F46)+(NMM_emi!F48-NMM_emi!F97)+(NMM_emi!F99-NMM_emi!F128)</f>
        <v>10357.160717884044</v>
      </c>
      <c r="G57" s="213">
        <f>(NMM_emi!G5-NMM_emi!G46)+(NMM_emi!G48-NMM_emi!G97)+(NMM_emi!G99-NMM_emi!G128)</f>
        <v>9927.2721412834471</v>
      </c>
      <c r="H57" s="213">
        <f>(NMM_emi!H5-NMM_emi!H46)+(NMM_emi!H48-NMM_emi!H97)+(NMM_emi!H99-NMM_emi!H128)</f>
        <v>10094.649932883802</v>
      </c>
      <c r="I57" s="213">
        <f>(NMM_emi!I5-NMM_emi!I46)+(NMM_emi!I48-NMM_emi!I97)+(NMM_emi!I99-NMM_emi!I128)</f>
        <v>9742.6754888440228</v>
      </c>
      <c r="J57" s="213">
        <f>(NMM_emi!J5-NMM_emi!J46)+(NMM_emi!J48-NMM_emi!J97)+(NMM_emi!J99-NMM_emi!J128)</f>
        <v>9557.126968684046</v>
      </c>
      <c r="K57" s="213">
        <f>(NMM_emi!K5-NMM_emi!K46)+(NMM_emi!K48-NMM_emi!K97)+(NMM_emi!K99-NMM_emi!K128)</f>
        <v>8422.9498083636809</v>
      </c>
      <c r="L57" s="213">
        <f>(NMM_emi!L5-NMM_emi!L46)+(NMM_emi!L48-NMM_emi!L97)+(NMM_emi!L99-NMM_emi!L128)</f>
        <v>8564.7174894037889</v>
      </c>
      <c r="M57" s="213">
        <f>(NMM_emi!M5-NMM_emi!M46)+(NMM_emi!M48-NMM_emi!M97)+(NMM_emi!M99-NMM_emi!M128)</f>
        <v>10930.928596204474</v>
      </c>
      <c r="N57" s="213">
        <f>(NMM_emi!N5-NMM_emi!N46)+(NMM_emi!N48-NMM_emi!N97)+(NMM_emi!N99-NMM_emi!N128)</f>
        <v>10505.548671491519</v>
      </c>
      <c r="O57" s="213">
        <f>(NMM_emi!O5-NMM_emi!O46)+(NMM_emi!O48-NMM_emi!O97)+(NMM_emi!O99-NMM_emi!O128)</f>
        <v>10096.912692449994</v>
      </c>
      <c r="P57" s="213">
        <f>(NMM_emi!P5-NMM_emi!P46)+(NMM_emi!P48-NMM_emi!P97)+(NMM_emi!P99-NMM_emi!P128)</f>
        <v>9871.4424965651779</v>
      </c>
      <c r="Q57" s="213">
        <f>(NMM_emi!Q5-NMM_emi!Q46)+(NMM_emi!Q48-NMM_emi!Q97)+(NMM_emi!Q99-NMM_emi!Q128)</f>
        <v>9340.8429522188362</v>
      </c>
      <c r="R57" s="213">
        <f>(NMM_emi!R5-NMM_emi!R46)+(NMM_emi!R48-NMM_emi!R97)+(NMM_emi!R99-NMM_emi!R128)</f>
        <v>9746.3300040310714</v>
      </c>
      <c r="S57" s="213">
        <f>(NMM_emi!S5-NMM_emi!S46)+(NMM_emi!S48-NMM_emi!S97)+(NMM_emi!S99-NMM_emi!S128)</f>
        <v>8628.5099012246264</v>
      </c>
      <c r="T57" s="213">
        <f>(NMM_emi!T5-NMM_emi!T46)+(NMM_emi!T48-NMM_emi!T97)+(NMM_emi!T99-NMM_emi!T128)</f>
        <v>9237.5513502676822</v>
      </c>
      <c r="U57" s="213">
        <f>(NMM_emi!U5-NMM_emi!U46)+(NMM_emi!U48-NMM_emi!U97)+(NMM_emi!U99-NMM_emi!U128)</f>
        <v>9453.5082006417924</v>
      </c>
      <c r="V57" s="213">
        <f>(NMM_emi!V5-NMM_emi!V46)+(NMM_emi!V48-NMM_emi!V97)+(NMM_emi!V99-NMM_emi!V128)</f>
        <v>8563.2588352258299</v>
      </c>
      <c r="W57" s="213">
        <f>(NMM_emi!W5-NMM_emi!W46)+(NMM_emi!W48-NMM_emi!W97)+(NMM_emi!W99-NMM_emi!W128)</f>
        <v>9421.1553607249207</v>
      </c>
      <c r="X57" s="213">
        <f>(NMM_emi!X5-NMM_emi!X46)+(NMM_emi!X48-NMM_emi!X97)+(NMM_emi!X99-NMM_emi!X128)</f>
        <v>9123.8424261265991</v>
      </c>
      <c r="Y57" s="213">
        <f>(NMM_emi!Y5-NMM_emi!Y46)+(NMM_emi!Y48-NMM_emi!Y97)+(NMM_emi!Y99-NMM_emi!Y128)</f>
        <v>8354.9434655154764</v>
      </c>
      <c r="DA57" s="85"/>
    </row>
    <row r="58" spans="1:105" ht="12" customHeight="1" x14ac:dyDescent="0.25">
      <c r="A58" s="14" t="s">
        <v>146</v>
      </c>
      <c r="B58" s="204">
        <f>NMM_emi!B46+NMM_emi!B97+NMM_emi!B128</f>
        <v>12337.128980000001</v>
      </c>
      <c r="C58" s="204">
        <f>NMM_emi!C46+NMM_emi!C97+NMM_emi!C128</f>
        <v>12276.8493</v>
      </c>
      <c r="D58" s="204">
        <f>NMM_emi!D46+NMM_emi!D97+NMM_emi!D128</f>
        <v>12274.590399999999</v>
      </c>
      <c r="E58" s="204">
        <f>NMM_emi!E46+NMM_emi!E97+NMM_emi!E128</f>
        <v>12138.956249999999</v>
      </c>
      <c r="F58" s="204">
        <f>NMM_emi!F46+NMM_emi!F97+NMM_emi!F128</f>
        <v>12778.32295</v>
      </c>
      <c r="G58" s="204">
        <f>NMM_emi!G46+NMM_emi!G97+NMM_emi!G128</f>
        <v>12617.98062</v>
      </c>
      <c r="H58" s="204">
        <f>NMM_emi!H46+NMM_emi!H97+NMM_emi!H128</f>
        <v>12976.89149</v>
      </c>
      <c r="I58" s="204">
        <f>NMM_emi!I46+NMM_emi!I97+NMM_emi!I128</f>
        <v>13122.370949999999</v>
      </c>
      <c r="J58" s="204">
        <f>NMM_emi!J46+NMM_emi!J97+NMM_emi!J128</f>
        <v>12366.140369999999</v>
      </c>
      <c r="K58" s="204">
        <f>NMM_emi!K46+NMM_emi!K97+NMM_emi!K128</f>
        <v>10549.14162</v>
      </c>
      <c r="L58" s="204">
        <f>NMM_emi!L46+NMM_emi!L97+NMM_emi!L128</f>
        <v>11019.977339999999</v>
      </c>
      <c r="M58" s="204">
        <f>NMM_emi!M46+NMM_emi!M97+NMM_emi!M128</f>
        <v>11335.199409999999</v>
      </c>
      <c r="N58" s="204">
        <f>NMM_emi!N46+NMM_emi!N97+NMM_emi!N128</f>
        <v>10595.620140000001</v>
      </c>
      <c r="O58" s="204">
        <f>NMM_emi!O46+NMM_emi!O97+NMM_emi!O128</f>
        <v>10621.25909</v>
      </c>
      <c r="P58" s="204">
        <f>NMM_emi!P46+NMM_emi!P97+NMM_emi!P128</f>
        <v>10234.29003</v>
      </c>
      <c r="Q58" s="204">
        <f>NMM_emi!Q46+NMM_emi!Q97+NMM_emi!Q128</f>
        <v>9687.3104500000009</v>
      </c>
      <c r="R58" s="204">
        <f>NMM_emi!R46+NMM_emi!R97+NMM_emi!R128</f>
        <v>9594.5567599999995</v>
      </c>
      <c r="S58" s="204">
        <f>NMM_emi!S46+NMM_emi!S97+NMM_emi!S128</f>
        <v>9500.9306500000002</v>
      </c>
      <c r="T58" s="204">
        <f>NMM_emi!T46+NMM_emi!T97+NMM_emi!T128</f>
        <v>9936.1861700000009</v>
      </c>
      <c r="U58" s="204">
        <f>NMM_emi!U46+NMM_emi!U97+NMM_emi!U128</f>
        <v>10016.10853</v>
      </c>
      <c r="V58" s="204">
        <f>NMM_emi!V46+NMM_emi!V97+NMM_emi!V128</f>
        <v>9054.1464400000004</v>
      </c>
      <c r="W58" s="204">
        <f>NMM_emi!W46+NMM_emi!W97+NMM_emi!W128</f>
        <v>9740.4347400000006</v>
      </c>
      <c r="X58" s="204">
        <f>NMM_emi!X46+NMM_emi!X97+NMM_emi!X128</f>
        <v>9262.1408599999995</v>
      </c>
      <c r="Y58" s="204">
        <f>NMM_emi!Y46+NMM_emi!Y97+NMM_emi!Y128</f>
        <v>8396.5232400000004</v>
      </c>
      <c r="DA58" s="71"/>
    </row>
    <row r="59" spans="1:105" ht="12" customHeight="1" x14ac:dyDescent="0.25">
      <c r="A59" s="31" t="s">
        <v>144</v>
      </c>
      <c r="B59" s="210">
        <f t="shared" ref="B59:Y59" si="12">SUM(B60:B62)</f>
        <v>21081.914649802653</v>
      </c>
      <c r="C59" s="210">
        <f t="shared" si="12"/>
        <v>22773.449940363913</v>
      </c>
      <c r="D59" s="210">
        <f t="shared" si="12"/>
        <v>22963.37019064316</v>
      </c>
      <c r="E59" s="210">
        <f t="shared" si="12"/>
        <v>22519.192901283463</v>
      </c>
      <c r="F59" s="210">
        <f t="shared" si="12"/>
        <v>23135.483667884044</v>
      </c>
      <c r="G59" s="210">
        <f t="shared" si="12"/>
        <v>22545.252761283449</v>
      </c>
      <c r="H59" s="210">
        <f t="shared" si="12"/>
        <v>23071.541422883805</v>
      </c>
      <c r="I59" s="210">
        <f t="shared" si="12"/>
        <v>22865.04643884402</v>
      </c>
      <c r="J59" s="210">
        <f t="shared" si="12"/>
        <v>21923.267338684047</v>
      </c>
      <c r="K59" s="210">
        <f t="shared" si="12"/>
        <v>18972.091428363678</v>
      </c>
      <c r="L59" s="210">
        <f t="shared" si="12"/>
        <v>19584.69482940379</v>
      </c>
      <c r="M59" s="210">
        <f t="shared" si="12"/>
        <v>22266.128006204475</v>
      </c>
      <c r="N59" s="210">
        <f t="shared" si="12"/>
        <v>21101.16881149152</v>
      </c>
      <c r="O59" s="210">
        <f t="shared" si="12"/>
        <v>20718.171782449994</v>
      </c>
      <c r="P59" s="210">
        <f t="shared" si="12"/>
        <v>20105.732526565178</v>
      </c>
      <c r="Q59" s="210">
        <f t="shared" si="12"/>
        <v>19028.153402218839</v>
      </c>
      <c r="R59" s="210">
        <f t="shared" si="12"/>
        <v>19340.886764031071</v>
      </c>
      <c r="S59" s="210">
        <f t="shared" si="12"/>
        <v>18129.440551224627</v>
      </c>
      <c r="T59" s="210">
        <f t="shared" si="12"/>
        <v>19173.737520267685</v>
      </c>
      <c r="U59" s="210">
        <f t="shared" si="12"/>
        <v>19469.616730641792</v>
      </c>
      <c r="V59" s="210">
        <f t="shared" si="12"/>
        <v>17617.405275225832</v>
      </c>
      <c r="W59" s="210">
        <f t="shared" si="12"/>
        <v>19161.590100724919</v>
      </c>
      <c r="X59" s="210">
        <f t="shared" si="12"/>
        <v>18385.983286126597</v>
      </c>
      <c r="Y59" s="210">
        <f t="shared" si="12"/>
        <v>16751.466705515475</v>
      </c>
      <c r="DA59" s="109"/>
    </row>
    <row r="60" spans="1:105" ht="12" customHeight="1" x14ac:dyDescent="0.25">
      <c r="A60" s="51" t="s">
        <v>51</v>
      </c>
      <c r="B60" s="241">
        <f>NMM_emi!B$5</f>
        <v>14832.282503258246</v>
      </c>
      <c r="C60" s="241">
        <f>NMM_emi!C$5</f>
        <v>15056.006109517919</v>
      </c>
      <c r="D60" s="241">
        <f>NMM_emi!D$5</f>
        <v>14866.718013877533</v>
      </c>
      <c r="E60" s="241">
        <f>NMM_emi!E$5</f>
        <v>14908.562383562657</v>
      </c>
      <c r="F60" s="241">
        <f>NMM_emi!F$5</f>
        <v>15535.184692758125</v>
      </c>
      <c r="G60" s="241">
        <f>NMM_emi!G$5</f>
        <v>15261.051010377956</v>
      </c>
      <c r="H60" s="241">
        <f>NMM_emi!H$5</f>
        <v>15863.352785458888</v>
      </c>
      <c r="I60" s="241">
        <f>NMM_emi!I$5</f>
        <v>15663.977158068779</v>
      </c>
      <c r="J60" s="241">
        <f>NMM_emi!J$5</f>
        <v>14862.846691321061</v>
      </c>
      <c r="K60" s="241">
        <f>NMM_emi!K$5</f>
        <v>12762.875223423698</v>
      </c>
      <c r="L60" s="241">
        <f>NMM_emi!L$5</f>
        <v>13162.631619284934</v>
      </c>
      <c r="M60" s="241">
        <f>NMM_emi!M$5</f>
        <v>14558.779688690091</v>
      </c>
      <c r="N60" s="241">
        <f>NMM_emi!N$5</f>
        <v>13744.122917997811</v>
      </c>
      <c r="O60" s="241">
        <f>NMM_emi!O$5</f>
        <v>13806.683781424437</v>
      </c>
      <c r="P60" s="241">
        <f>NMM_emi!P$5</f>
        <v>13226.303772833648</v>
      </c>
      <c r="Q60" s="241">
        <f>NMM_emi!Q$5</f>
        <v>12729.571230420874</v>
      </c>
      <c r="R60" s="241">
        <f>NMM_emi!R$5</f>
        <v>12362.33542051828</v>
      </c>
      <c r="S60" s="241">
        <f>NMM_emi!S$5</f>
        <v>12285.604282926861</v>
      </c>
      <c r="T60" s="241">
        <f>NMM_emi!T$5</f>
        <v>12873.485548880119</v>
      </c>
      <c r="U60" s="241">
        <f>NMM_emi!U$5</f>
        <v>13171.994545409592</v>
      </c>
      <c r="V60" s="241">
        <f>NMM_emi!V$5</f>
        <v>11867.8619965733</v>
      </c>
      <c r="W60" s="241">
        <f>NMM_emi!W$5</f>
        <v>12792.272147131795</v>
      </c>
      <c r="X60" s="241">
        <f>NMM_emi!X$5</f>
        <v>12304.767987497624</v>
      </c>
      <c r="Y60" s="241">
        <f>NMM_emi!Y$5</f>
        <v>11610.637479926301</v>
      </c>
      <c r="DA60" s="83"/>
    </row>
    <row r="61" spans="1:105" ht="12" customHeight="1" x14ac:dyDescent="0.25">
      <c r="A61" s="99" t="s">
        <v>52</v>
      </c>
      <c r="B61" s="282">
        <f>NMM_emi!B$48</f>
        <v>4145.9437037733933</v>
      </c>
      <c r="C61" s="282">
        <f>NMM_emi!C$48</f>
        <v>5576.0040267971444</v>
      </c>
      <c r="D61" s="282">
        <f>NMM_emi!D$48</f>
        <v>5771.9910182571803</v>
      </c>
      <c r="E61" s="282">
        <f>NMM_emi!E$48</f>
        <v>5507.9923556015065</v>
      </c>
      <c r="F61" s="282">
        <f>NMM_emi!F$48</f>
        <v>5650.6513689860749</v>
      </c>
      <c r="G61" s="282">
        <f>NMM_emi!G$48</f>
        <v>5374.0820559333388</v>
      </c>
      <c r="H61" s="282">
        <f>NMM_emi!H$48</f>
        <v>5239.1164740341819</v>
      </c>
      <c r="I61" s="282">
        <f>NMM_emi!I$48</f>
        <v>5356.4737201631915</v>
      </c>
      <c r="J61" s="282">
        <f>NMM_emi!J$48</f>
        <v>5466.4389342149125</v>
      </c>
      <c r="K61" s="282">
        <f>NMM_emi!K$48</f>
        <v>4894.1970657713755</v>
      </c>
      <c r="L61" s="282">
        <f>NMM_emi!L$48</f>
        <v>5013.4275966830273</v>
      </c>
      <c r="M61" s="282">
        <f>NMM_emi!M$48</f>
        <v>6120.8835007843509</v>
      </c>
      <c r="N61" s="282">
        <f>NMM_emi!N$48</f>
        <v>5909.9486496223035</v>
      </c>
      <c r="O61" s="282">
        <f>NMM_emi!O$48</f>
        <v>5522.1197027914077</v>
      </c>
      <c r="P61" s="282">
        <f>NMM_emi!P$48</f>
        <v>5494.306334067337</v>
      </c>
      <c r="Q61" s="282">
        <f>NMM_emi!Q$48</f>
        <v>4965.4422230986274</v>
      </c>
      <c r="R61" s="282">
        <f>NMM_emi!R$48</f>
        <v>5728.6716589854668</v>
      </c>
      <c r="S61" s="282">
        <f>NMM_emi!S$48</f>
        <v>4502.3229998480519</v>
      </c>
      <c r="T61" s="282">
        <f>NMM_emi!T$48</f>
        <v>4879.0524354187182</v>
      </c>
      <c r="U61" s="282">
        <f>NMM_emi!U$48</f>
        <v>4959.4340188382312</v>
      </c>
      <c r="V61" s="282">
        <f>NMM_emi!V$48</f>
        <v>4554.1899603633719</v>
      </c>
      <c r="W61" s="282">
        <f>NMM_emi!W$48</f>
        <v>4974.4524408300931</v>
      </c>
      <c r="X61" s="282">
        <f>NMM_emi!X$48</f>
        <v>4830.1641288720921</v>
      </c>
      <c r="Y61" s="282">
        <f>NMM_emi!Y$48</f>
        <v>4105.5037754068535</v>
      </c>
      <c r="DA61" s="94"/>
    </row>
    <row r="62" spans="1:105" ht="12" customHeight="1" x14ac:dyDescent="0.25">
      <c r="A62" s="52" t="s">
        <v>53</v>
      </c>
      <c r="B62" s="242">
        <f>NMM_emi!B$99</f>
        <v>2103.6884427710152</v>
      </c>
      <c r="C62" s="242">
        <f>NMM_emi!C$99</f>
        <v>2141.4398040488468</v>
      </c>
      <c r="D62" s="242">
        <f>NMM_emi!D$99</f>
        <v>2324.6611585084456</v>
      </c>
      <c r="E62" s="242">
        <f>NMM_emi!E$99</f>
        <v>2102.6381621192995</v>
      </c>
      <c r="F62" s="242">
        <f>NMM_emi!F$99</f>
        <v>1949.6476061398444</v>
      </c>
      <c r="G62" s="242">
        <f>NMM_emi!G$99</f>
        <v>1910.1196949721511</v>
      </c>
      <c r="H62" s="242">
        <f>NMM_emi!H$99</f>
        <v>1969.0721633907328</v>
      </c>
      <c r="I62" s="242">
        <f>NMM_emi!I$99</f>
        <v>1844.5955606120492</v>
      </c>
      <c r="J62" s="242">
        <f>NMM_emi!J$99</f>
        <v>1593.9817131480722</v>
      </c>
      <c r="K62" s="242">
        <f>NMM_emi!K$99</f>
        <v>1315.0191391686071</v>
      </c>
      <c r="L62" s="242">
        <f>NMM_emi!L$99</f>
        <v>1408.6356134358268</v>
      </c>
      <c r="M62" s="242">
        <f>NMM_emi!M$99</f>
        <v>1586.4648167300322</v>
      </c>
      <c r="N62" s="242">
        <f>NMM_emi!N$99</f>
        <v>1447.0972438714068</v>
      </c>
      <c r="O62" s="242">
        <f>NMM_emi!O$99</f>
        <v>1389.3682982341481</v>
      </c>
      <c r="P62" s="242">
        <f>NMM_emi!P$99</f>
        <v>1385.1224196641938</v>
      </c>
      <c r="Q62" s="242">
        <f>NMM_emi!Q$99</f>
        <v>1333.1399486993373</v>
      </c>
      <c r="R62" s="242">
        <f>NMM_emi!R$99</f>
        <v>1249.8796845273228</v>
      </c>
      <c r="S62" s="242">
        <f>NMM_emi!S$99</f>
        <v>1341.5132684497141</v>
      </c>
      <c r="T62" s="242">
        <f>NMM_emi!T$99</f>
        <v>1421.1995359688462</v>
      </c>
      <c r="U62" s="242">
        <f>NMM_emi!U$99</f>
        <v>1338.1881663939675</v>
      </c>
      <c r="V62" s="242">
        <f>NMM_emi!V$99</f>
        <v>1195.3533182891592</v>
      </c>
      <c r="W62" s="242">
        <f>NMM_emi!W$99</f>
        <v>1394.8655127630336</v>
      </c>
      <c r="X62" s="242">
        <f>NMM_emi!X$99</f>
        <v>1251.0511697568813</v>
      </c>
      <c r="Y62" s="242">
        <f>NMM_emi!Y$99</f>
        <v>1035.3254501823221</v>
      </c>
      <c r="DA62" s="84"/>
    </row>
    <row r="63" spans="1:105" ht="12" customHeight="1" x14ac:dyDescent="0.25">
      <c r="A63" s="143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DA63" s="145"/>
    </row>
    <row r="64" spans="1:105" ht="12" customHeight="1" x14ac:dyDescent="0.25">
      <c r="A64" s="115" t="s">
        <v>147</v>
      </c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DA64" s="118"/>
    </row>
    <row r="65" spans="1:105" ht="12" customHeight="1" x14ac:dyDescent="0.25">
      <c r="A65" s="50" t="s">
        <v>51</v>
      </c>
      <c r="B65" s="287">
        <f t="shared" ref="B65:Y65" si="13">IF(B$9=0,"",B$4/B$9*1000)</f>
        <v>234.2724242123054</v>
      </c>
      <c r="C65" s="287">
        <f t="shared" si="13"/>
        <v>227.6303938469373</v>
      </c>
      <c r="D65" s="287">
        <f t="shared" si="13"/>
        <v>219.57758387142789</v>
      </c>
      <c r="E65" s="287">
        <f t="shared" si="13"/>
        <v>220.94234307603884</v>
      </c>
      <c r="F65" s="287">
        <f t="shared" si="13"/>
        <v>201.36209220824733</v>
      </c>
      <c r="G65" s="287">
        <f t="shared" si="13"/>
        <v>205.21692929881144</v>
      </c>
      <c r="H65" s="287">
        <f t="shared" si="13"/>
        <v>205.78946205905493</v>
      </c>
      <c r="I65" s="287">
        <f t="shared" si="13"/>
        <v>221.82727606359416</v>
      </c>
      <c r="J65" s="287">
        <f t="shared" si="13"/>
        <v>215.01903411951577</v>
      </c>
      <c r="K65" s="287">
        <f t="shared" si="13"/>
        <v>228.6294381295765</v>
      </c>
      <c r="L65" s="287">
        <f t="shared" si="13"/>
        <v>222.5983334051023</v>
      </c>
      <c r="M65" s="287">
        <f t="shared" si="13"/>
        <v>207.80561369544307</v>
      </c>
      <c r="N65" s="287">
        <f t="shared" si="13"/>
        <v>194.12154202462273</v>
      </c>
      <c r="O65" s="287">
        <f t="shared" si="13"/>
        <v>189.65191749206116</v>
      </c>
      <c r="P65" s="287">
        <f t="shared" si="13"/>
        <v>220.53701352866489</v>
      </c>
      <c r="Q65" s="287">
        <f t="shared" si="13"/>
        <v>217.56050870673943</v>
      </c>
      <c r="R65" s="287">
        <f t="shared" si="13"/>
        <v>221.08754383508324</v>
      </c>
      <c r="S65" s="287">
        <f t="shared" si="13"/>
        <v>223.61599178929623</v>
      </c>
      <c r="T65" s="287">
        <f t="shared" si="13"/>
        <v>211.4780287045665</v>
      </c>
      <c r="U65" s="287">
        <f t="shared" si="13"/>
        <v>193.32190814625719</v>
      </c>
      <c r="V65" s="287">
        <f t="shared" si="13"/>
        <v>209.93032359257592</v>
      </c>
      <c r="W65" s="287">
        <f t="shared" si="13"/>
        <v>207.13063335528906</v>
      </c>
      <c r="X65" s="287">
        <f t="shared" si="13"/>
        <v>199.35837494437709</v>
      </c>
      <c r="Y65" s="287">
        <f t="shared" si="13"/>
        <v>230.62946557690384</v>
      </c>
      <c r="DA65" s="83"/>
    </row>
    <row r="66" spans="1:105" ht="12" customHeight="1" x14ac:dyDescent="0.25">
      <c r="A66" s="107" t="s">
        <v>52</v>
      </c>
      <c r="B66" s="288">
        <f t="shared" ref="B66:Y66" si="14">IF(B$10=0,"",B$5/B$10*1000)</f>
        <v>49.258389944461022</v>
      </c>
      <c r="C66" s="288">
        <f t="shared" si="14"/>
        <v>47.861828984030787</v>
      </c>
      <c r="D66" s="288">
        <f t="shared" si="14"/>
        <v>46.16863587666441</v>
      </c>
      <c r="E66" s="288">
        <f t="shared" si="14"/>
        <v>46.455591720089267</v>
      </c>
      <c r="F66" s="288">
        <f t="shared" si="14"/>
        <v>42.338625603829698</v>
      </c>
      <c r="G66" s="288">
        <f t="shared" si="14"/>
        <v>43.149148093695167</v>
      </c>
      <c r="H66" s="288">
        <f t="shared" si="14"/>
        <v>43.269529491782791</v>
      </c>
      <c r="I66" s="288">
        <f t="shared" si="14"/>
        <v>46.641658750053502</v>
      </c>
      <c r="J66" s="288">
        <f t="shared" si="14"/>
        <v>45.210149951503126</v>
      </c>
      <c r="K66" s="288">
        <f t="shared" si="14"/>
        <v>42.559207470151094</v>
      </c>
      <c r="L66" s="288">
        <f t="shared" si="14"/>
        <v>39.868601338689999</v>
      </c>
      <c r="M66" s="288">
        <f t="shared" si="14"/>
        <v>36.75090306683478</v>
      </c>
      <c r="N66" s="288">
        <f t="shared" si="14"/>
        <v>39.472428979019007</v>
      </c>
      <c r="O66" s="288">
        <f t="shared" si="14"/>
        <v>44.12188070977961</v>
      </c>
      <c r="P66" s="288">
        <f t="shared" si="14"/>
        <v>43.191351474040104</v>
      </c>
      <c r="Q66" s="288">
        <f t="shared" si="14"/>
        <v>46.961939431337235</v>
      </c>
      <c r="R66" s="288">
        <f t="shared" si="14"/>
        <v>40.617780524074114</v>
      </c>
      <c r="S66" s="288">
        <f t="shared" si="14"/>
        <v>47.934290143699982</v>
      </c>
      <c r="T66" s="288">
        <f t="shared" si="14"/>
        <v>35.332241531785286</v>
      </c>
      <c r="U66" s="288">
        <f t="shared" si="14"/>
        <v>50.411811875874115</v>
      </c>
      <c r="V66" s="288">
        <f t="shared" si="14"/>
        <v>45.379322547161173</v>
      </c>
      <c r="W66" s="288">
        <f t="shared" si="14"/>
        <v>46.666976352100349</v>
      </c>
      <c r="X66" s="288">
        <f t="shared" si="14"/>
        <v>46.137110943355388</v>
      </c>
      <c r="Y66" s="288">
        <f t="shared" si="14"/>
        <v>99.502656871662452</v>
      </c>
      <c r="DA66" s="94"/>
    </row>
    <row r="67" spans="1:105" ht="12" customHeight="1" x14ac:dyDescent="0.25">
      <c r="A67" s="49" t="s">
        <v>60</v>
      </c>
      <c r="B67" s="289">
        <f t="shared" ref="B67:Y67" si="15">IF(B$11=0,"",B$6/B$11*1000)</f>
        <v>1039.2726072901662</v>
      </c>
      <c r="C67" s="289">
        <f t="shared" si="15"/>
        <v>1009.8074227353637</v>
      </c>
      <c r="D67" s="289">
        <f t="shared" si="15"/>
        <v>974.08377814766095</v>
      </c>
      <c r="E67" s="289">
        <f t="shared" si="15"/>
        <v>980.13808377781913</v>
      </c>
      <c r="F67" s="289">
        <f t="shared" si="15"/>
        <v>893.27673661250321</v>
      </c>
      <c r="G67" s="289">
        <f t="shared" si="15"/>
        <v>910.37745432291888</v>
      </c>
      <c r="H67" s="289">
        <f t="shared" si="15"/>
        <v>912.91730772861911</v>
      </c>
      <c r="I67" s="289">
        <f t="shared" si="15"/>
        <v>984.06379810952456</v>
      </c>
      <c r="J67" s="289">
        <f t="shared" si="15"/>
        <v>953.86127051766221</v>
      </c>
      <c r="K67" s="289">
        <f t="shared" si="15"/>
        <v>912.49682460336055</v>
      </c>
      <c r="L67" s="289">
        <f t="shared" si="15"/>
        <v>959.17237994465518</v>
      </c>
      <c r="M67" s="289">
        <f t="shared" si="15"/>
        <v>983.40875014036556</v>
      </c>
      <c r="N67" s="289">
        <f t="shared" si="15"/>
        <v>945.31362729738305</v>
      </c>
      <c r="O67" s="289">
        <f t="shared" si="15"/>
        <v>971.41436185721909</v>
      </c>
      <c r="P67" s="289">
        <f t="shared" si="15"/>
        <v>889.8510584556816</v>
      </c>
      <c r="Q67" s="289">
        <f t="shared" si="15"/>
        <v>902.84576920139534</v>
      </c>
      <c r="R67" s="289">
        <f t="shared" si="15"/>
        <v>979.43028237793601</v>
      </c>
      <c r="S67" s="289">
        <f t="shared" si="15"/>
        <v>882.93723000731893</v>
      </c>
      <c r="T67" s="289">
        <f t="shared" si="15"/>
        <v>966.25286265407726</v>
      </c>
      <c r="U67" s="289">
        <f t="shared" si="15"/>
        <v>995.58280116527703</v>
      </c>
      <c r="V67" s="289">
        <f t="shared" si="15"/>
        <v>862.51630482925395</v>
      </c>
      <c r="W67" s="289">
        <f t="shared" si="15"/>
        <v>818.44200320212019</v>
      </c>
      <c r="X67" s="289">
        <f t="shared" si="15"/>
        <v>1062.5457371459804</v>
      </c>
      <c r="Y67" s="289">
        <f t="shared" si="15"/>
        <v>934.56515217227684</v>
      </c>
      <c r="DA67" s="84"/>
    </row>
    <row r="68" spans="1:105" ht="12" customHeight="1" x14ac:dyDescent="0.25">
      <c r="A68" s="115" t="s">
        <v>148</v>
      </c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DA68" s="118"/>
    </row>
    <row r="69" spans="1:105" ht="12" customHeight="1" x14ac:dyDescent="0.25">
      <c r="A69" s="50" t="s">
        <v>51</v>
      </c>
      <c r="B69" s="252">
        <f t="shared" ref="B69:Y69" si="16">IF(B$52=0,"",B$52/B$9)</f>
        <v>6.88E-2</v>
      </c>
      <c r="C69" s="252">
        <f t="shared" si="16"/>
        <v>7.1927574059739999E-2</v>
      </c>
      <c r="D69" s="252">
        <f t="shared" si="16"/>
        <v>7.2079701637298252E-2</v>
      </c>
      <c r="E69" s="252">
        <f t="shared" si="16"/>
        <v>7.3366248233183412E-2</v>
      </c>
      <c r="F69" s="252">
        <f t="shared" si="16"/>
        <v>6.931983564524688E-2</v>
      </c>
      <c r="G69" s="252">
        <f t="shared" si="16"/>
        <v>6.9944960445971247E-2</v>
      </c>
      <c r="H69" s="252">
        <f t="shared" si="16"/>
        <v>6.9608927737280071E-2</v>
      </c>
      <c r="I69" s="252">
        <f t="shared" si="16"/>
        <v>6.4560965378225477E-2</v>
      </c>
      <c r="J69" s="252">
        <f t="shared" si="16"/>
        <v>6.6230356204313015E-2</v>
      </c>
      <c r="K69" s="252">
        <f t="shared" si="16"/>
        <v>6.4589376310767915E-2</v>
      </c>
      <c r="L69" s="252">
        <f t="shared" si="16"/>
        <v>6.6500507692794475E-2</v>
      </c>
      <c r="M69" s="252">
        <f t="shared" si="16"/>
        <v>6.8144779327431182E-2</v>
      </c>
      <c r="N69" s="252">
        <f t="shared" si="16"/>
        <v>6.7561608891873112E-2</v>
      </c>
      <c r="O69" s="252">
        <f t="shared" si="16"/>
        <v>7.1002430706356284E-2</v>
      </c>
      <c r="P69" s="252">
        <f t="shared" si="16"/>
        <v>7.1398775045541721E-2</v>
      </c>
      <c r="Q69" s="252">
        <f t="shared" si="16"/>
        <v>7.3201075962731038E-2</v>
      </c>
      <c r="R69" s="252">
        <f t="shared" si="16"/>
        <v>6.8355421523964233E-2</v>
      </c>
      <c r="S69" s="252">
        <f t="shared" si="16"/>
        <v>7.0737037338754541E-2</v>
      </c>
      <c r="T69" s="252">
        <f t="shared" si="16"/>
        <v>7.1675428815468872E-2</v>
      </c>
      <c r="U69" s="252">
        <f t="shared" si="16"/>
        <v>7.3024687416563441E-2</v>
      </c>
      <c r="V69" s="252">
        <f t="shared" si="16"/>
        <v>7.5420058489963762E-2</v>
      </c>
      <c r="W69" s="252">
        <f t="shared" si="16"/>
        <v>7.4355309469984407E-2</v>
      </c>
      <c r="X69" s="252">
        <f t="shared" si="16"/>
        <v>7.2103480774060591E-2</v>
      </c>
      <c r="Y69" s="252">
        <f t="shared" si="16"/>
        <v>7.3912868350513347E-2</v>
      </c>
      <c r="DA69" s="83"/>
    </row>
    <row r="70" spans="1:105" ht="12" customHeight="1" x14ac:dyDescent="0.25">
      <c r="A70" s="107" t="s">
        <v>52</v>
      </c>
      <c r="B70" s="291">
        <f t="shared" ref="B70:Y70" si="17">IF(B$53=0,"",B$53/B$10)</f>
        <v>3.7391688481913481E-2</v>
      </c>
      <c r="C70" s="291">
        <f t="shared" si="17"/>
        <v>3.7342824617409183E-2</v>
      </c>
      <c r="D70" s="291">
        <f t="shared" si="17"/>
        <v>3.6844544513080141E-2</v>
      </c>
      <c r="E70" s="291">
        <f t="shared" si="17"/>
        <v>3.6876311834114474E-2</v>
      </c>
      <c r="F70" s="291">
        <f t="shared" si="17"/>
        <v>3.4256481104159998E-2</v>
      </c>
      <c r="G70" s="291">
        <f t="shared" si="17"/>
        <v>3.4054879786881737E-2</v>
      </c>
      <c r="H70" s="291">
        <f t="shared" si="17"/>
        <v>3.5467620611366241E-2</v>
      </c>
      <c r="I70" s="291">
        <f t="shared" si="17"/>
        <v>3.4544077452493237E-2</v>
      </c>
      <c r="J70" s="291">
        <f t="shared" si="17"/>
        <v>3.4169501088104633E-2</v>
      </c>
      <c r="K70" s="291">
        <f t="shared" si="17"/>
        <v>3.3322888334202612E-2</v>
      </c>
      <c r="L70" s="291">
        <f t="shared" si="17"/>
        <v>3.4308877381826287E-2</v>
      </c>
      <c r="M70" s="291">
        <f t="shared" si="17"/>
        <v>3.5157188407597274E-2</v>
      </c>
      <c r="N70" s="291">
        <f t="shared" si="17"/>
        <v>3.4856319682523833E-2</v>
      </c>
      <c r="O70" s="291">
        <f t="shared" si="17"/>
        <v>3.663150513330507E-2</v>
      </c>
      <c r="P70" s="291">
        <f t="shared" si="17"/>
        <v>3.6835986720075972E-2</v>
      </c>
      <c r="Q70" s="291">
        <f t="shared" si="17"/>
        <v>3.7765828059914408E-2</v>
      </c>
      <c r="R70" s="291">
        <f t="shared" si="17"/>
        <v>3.7398364366548829E-2</v>
      </c>
      <c r="S70" s="291">
        <f t="shared" si="17"/>
        <v>3.8701385166317222E-2</v>
      </c>
      <c r="T70" s="291">
        <f t="shared" si="17"/>
        <v>3.7565483454418881E-2</v>
      </c>
      <c r="U70" s="291">
        <f t="shared" si="17"/>
        <v>3.8272637251651739E-2</v>
      </c>
      <c r="V70" s="291">
        <f t="shared" si="17"/>
        <v>3.7715587097523054E-2</v>
      </c>
      <c r="W70" s="291">
        <f t="shared" si="17"/>
        <v>4.1059279598474052E-2</v>
      </c>
      <c r="X70" s="291">
        <f t="shared" si="17"/>
        <v>3.9815811382244999E-2</v>
      </c>
      <c r="Y70" s="291">
        <f t="shared" si="17"/>
        <v>3.8472248424421755E-2</v>
      </c>
      <c r="DA70" s="94"/>
    </row>
    <row r="71" spans="1:105" ht="12" customHeight="1" x14ac:dyDescent="0.25">
      <c r="A71" s="49" t="s">
        <v>53</v>
      </c>
      <c r="B71" s="253">
        <f t="shared" ref="B71:Y71" si="18">IF(B$54=0,"",B$54/B$11)</f>
        <v>0.17421178292664891</v>
      </c>
      <c r="C71" s="253">
        <f t="shared" si="18"/>
        <v>0.18214929142656738</v>
      </c>
      <c r="D71" s="253">
        <f t="shared" si="18"/>
        <v>0.18095050059677384</v>
      </c>
      <c r="E71" s="253">
        <f t="shared" si="18"/>
        <v>0.17875396854334671</v>
      </c>
      <c r="F71" s="253">
        <f t="shared" si="18"/>
        <v>0.16631821526583793</v>
      </c>
      <c r="G71" s="253">
        <f t="shared" si="18"/>
        <v>0.16742956506550963</v>
      </c>
      <c r="H71" s="253">
        <f t="shared" si="18"/>
        <v>0.1749276672921323</v>
      </c>
      <c r="I71" s="253">
        <f t="shared" si="18"/>
        <v>0.16350509001217156</v>
      </c>
      <c r="J71" s="253">
        <f t="shared" si="18"/>
        <v>0.16773293722117544</v>
      </c>
      <c r="K71" s="253">
        <f t="shared" si="18"/>
        <v>0.16357704265500245</v>
      </c>
      <c r="L71" s="253">
        <f t="shared" si="18"/>
        <v>0.16841711446639343</v>
      </c>
      <c r="M71" s="253">
        <f t="shared" si="18"/>
        <v>0.16590702810033064</v>
      </c>
      <c r="N71" s="253">
        <f t="shared" si="18"/>
        <v>0.16094318700705967</v>
      </c>
      <c r="O71" s="253">
        <f t="shared" si="18"/>
        <v>0.16913980691930319</v>
      </c>
      <c r="P71" s="253">
        <f t="shared" si="18"/>
        <v>0.16631007177897425</v>
      </c>
      <c r="Q71" s="253">
        <f t="shared" si="18"/>
        <v>0.15128159035349523</v>
      </c>
      <c r="R71" s="253">
        <f t="shared" si="18"/>
        <v>0.15132500577285155</v>
      </c>
      <c r="S71" s="253">
        <f t="shared" si="18"/>
        <v>0.14715869292412706</v>
      </c>
      <c r="T71" s="253">
        <f t="shared" si="18"/>
        <v>0.14616727394326151</v>
      </c>
      <c r="U71" s="253">
        <f t="shared" si="18"/>
        <v>0.13984648651795922</v>
      </c>
      <c r="V71" s="253">
        <f t="shared" si="18"/>
        <v>0.14443376022460175</v>
      </c>
      <c r="W71" s="253">
        <f t="shared" si="18"/>
        <v>0.14750370068644839</v>
      </c>
      <c r="X71" s="253">
        <f t="shared" si="18"/>
        <v>0.13958777159896071</v>
      </c>
      <c r="Y71" s="253">
        <f t="shared" si="18"/>
        <v>0.13507419741307275</v>
      </c>
      <c r="DA71" s="84"/>
    </row>
    <row r="72" spans="1:105" ht="12" customHeight="1" x14ac:dyDescent="0.25">
      <c r="A72" s="115" t="s">
        <v>149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DA72" s="118"/>
    </row>
    <row r="73" spans="1:105" ht="12" customHeight="1" x14ac:dyDescent="0.25">
      <c r="A73" s="50" t="s">
        <v>51</v>
      </c>
      <c r="B73" s="252">
        <f>IF(NMM_ued!B$5=0,"",NMM_ued!B$5/B$9)</f>
        <v>3.9482392827852146E-2</v>
      </c>
      <c r="C73" s="252">
        <f>IF(NMM_ued!C$5=0,"",NMM_ued!C$5/C$9)</f>
        <v>4.1034406715073975E-2</v>
      </c>
      <c r="D73" s="252">
        <f>IF(NMM_ued!D$5=0,"",NMM_ued!D$5/D$9)</f>
        <v>4.107009071357768E-2</v>
      </c>
      <c r="E73" s="252">
        <f>IF(NMM_ued!E$5=0,"",NMM_ued!E$5/E$9)</f>
        <v>4.1898238869794144E-2</v>
      </c>
      <c r="F73" s="252">
        <f>IF(NMM_ued!F$5=0,"",NMM_ued!F$5/F$9)</f>
        <v>3.9578597344282762E-2</v>
      </c>
      <c r="G73" s="252">
        <f>IF(NMM_ued!G$5=0,"",NMM_ued!G$5/G$9)</f>
        <v>3.986767912889002E-2</v>
      </c>
      <c r="H73" s="252">
        <f>IF(NMM_ued!H$5=0,"",NMM_ued!H$5/H$9)</f>
        <v>4.0060708852246885E-2</v>
      </c>
      <c r="I73" s="252">
        <f>IF(NMM_ued!I$5=0,"",NMM_ued!I$5/I$9)</f>
        <v>3.7580616052899266E-2</v>
      </c>
      <c r="J73" s="252">
        <f>IF(NMM_ued!J$5=0,"",NMM_ued!J$5/J$9)</f>
        <v>3.8745742693811931E-2</v>
      </c>
      <c r="K73" s="252">
        <f>IF(NMM_ued!K$5=0,"",NMM_ued!K$5/K$9)</f>
        <v>3.7776434808195342E-2</v>
      </c>
      <c r="L73" s="252">
        <f>IF(NMM_ued!L$5=0,"",NMM_ued!L$5/L$9)</f>
        <v>3.9020003937582044E-2</v>
      </c>
      <c r="M73" s="252">
        <f>IF(NMM_ued!M$5=0,"",NMM_ued!M$5/M$9)</f>
        <v>3.9711034606640508E-2</v>
      </c>
      <c r="N73" s="252">
        <f>IF(NMM_ued!N$5=0,"",NMM_ued!N$5/N$9)</f>
        <v>3.9409354866552275E-2</v>
      </c>
      <c r="O73" s="252">
        <f>IF(NMM_ued!O$5=0,"",NMM_ued!O$5/O$9)</f>
        <v>4.1427935197574393E-2</v>
      </c>
      <c r="P73" s="252">
        <f>IF(NMM_ued!P$5=0,"",NMM_ued!P$5/P$9)</f>
        <v>4.1663697002142619E-2</v>
      </c>
      <c r="Q73" s="252">
        <f>IF(NMM_ued!Q$5=0,"",NMM_ued!Q$5/Q$9)</f>
        <v>4.2781725488690768E-2</v>
      </c>
      <c r="R73" s="252">
        <f>IF(NMM_ued!R$5=0,"",NMM_ued!R$5/R$9)</f>
        <v>4.0949340615441462E-2</v>
      </c>
      <c r="S73" s="252">
        <f>IF(NMM_ued!S$5=0,"",NMM_ued!S$5/S$9)</f>
        <v>4.2721259944873358E-2</v>
      </c>
      <c r="T73" s="252">
        <f>IF(NMM_ued!T$5=0,"",NMM_ued!T$5/T$9)</f>
        <v>4.3303048498488476E-2</v>
      </c>
      <c r="U73" s="252">
        <f>IF(NMM_ued!U$5=0,"",NMM_ued!U$5/U$9)</f>
        <v>4.4078801803731402E-2</v>
      </c>
      <c r="V73" s="252">
        <f>IF(NMM_ued!V$5=0,"",NMM_ued!V$5/V$9)</f>
        <v>4.5576374785539837E-2</v>
      </c>
      <c r="W73" s="252">
        <f>IF(NMM_ued!W$5=0,"",NMM_ued!W$5/W$9)</f>
        <v>4.6233035797203711E-2</v>
      </c>
      <c r="X73" s="252">
        <f>IF(NMM_ued!X$5=0,"",NMM_ued!X$5/X$9)</f>
        <v>4.4797213834569048E-2</v>
      </c>
      <c r="Y73" s="252">
        <f>IF(NMM_ued!Y$5=0,"",NMM_ued!Y$5/Y$9)</f>
        <v>4.5953347412520926E-2</v>
      </c>
      <c r="DA73" s="83"/>
    </row>
    <row r="74" spans="1:105" ht="12" customHeight="1" x14ac:dyDescent="0.25">
      <c r="A74" s="107" t="s">
        <v>52</v>
      </c>
      <c r="B74" s="291">
        <f>IF(NMM_ued!B$48=0,"",NMM_ued!B$48/B$10)</f>
        <v>2.5231624318890294E-2</v>
      </c>
      <c r="C74" s="291">
        <f>IF(NMM_ued!C$48=0,"",NMM_ued!C$48/C$10)</f>
        <v>2.516966927627156E-2</v>
      </c>
      <c r="D74" s="291">
        <f>IF(NMM_ued!D$48=0,"",NMM_ued!D$48/D$10)</f>
        <v>2.4860046316446515E-2</v>
      </c>
      <c r="E74" s="291">
        <f>IF(NMM_ued!E$48=0,"",NMM_ued!E$48/E$10)</f>
        <v>2.4981169158266488E-2</v>
      </c>
      <c r="F74" s="291">
        <f>IF(NMM_ued!F$48=0,"",NMM_ued!F$48/F$10)</f>
        <v>2.3265508776704934E-2</v>
      </c>
      <c r="G74" s="291">
        <f>IF(NMM_ued!G$48=0,"",NMM_ued!G$48/G$10)</f>
        <v>2.3280755416980936E-2</v>
      </c>
      <c r="H74" s="291">
        <f>IF(NMM_ued!H$48=0,"",NMM_ued!H$48/H$10)</f>
        <v>2.4247679866447998E-2</v>
      </c>
      <c r="I74" s="291">
        <f>IF(NMM_ued!I$48=0,"",NMM_ued!I$48/I$10)</f>
        <v>2.3643666492057031E-2</v>
      </c>
      <c r="J74" s="291">
        <f>IF(NMM_ued!J$48=0,"",NMM_ued!J$48/J$10)</f>
        <v>2.3662098092564993E-2</v>
      </c>
      <c r="K74" s="291">
        <f>IF(NMM_ued!K$48=0,"",NMM_ued!K$48/K$10)</f>
        <v>2.3122566152117677E-2</v>
      </c>
      <c r="L74" s="291">
        <f>IF(NMM_ued!L$48=0,"",NMM_ued!L$48/L$10)</f>
        <v>2.3862556909696579E-2</v>
      </c>
      <c r="M74" s="291">
        <f>IF(NMM_ued!M$48=0,"",NMM_ued!M$48/M$10)</f>
        <v>2.445110044120288E-2</v>
      </c>
      <c r="N74" s="291">
        <f>IF(NMM_ued!N$48=0,"",NMM_ued!N$48/N$10)</f>
        <v>2.428558000328827E-2</v>
      </c>
      <c r="O74" s="291">
        <f>IF(NMM_ued!O$48=0,"",NMM_ued!O$48/O$10)</f>
        <v>2.5550014555370391E-2</v>
      </c>
      <c r="P74" s="291">
        <f>IF(NMM_ued!P$48=0,"",NMM_ued!P$48/P$10)</f>
        <v>2.5704744491887175E-2</v>
      </c>
      <c r="Q74" s="291">
        <f>IF(NMM_ued!Q$48=0,"",NMM_ued!Q$48/Q$10)</f>
        <v>2.6372484261077519E-2</v>
      </c>
      <c r="R74" s="291">
        <f>IF(NMM_ued!R$48=0,"",NMM_ued!R$48/R$10)</f>
        <v>2.6317052390761448E-2</v>
      </c>
      <c r="S74" s="291">
        <f>IF(NMM_ued!S$48=0,"",NMM_ued!S$48/S$10)</f>
        <v>2.7395243712294022E-2</v>
      </c>
      <c r="T74" s="291">
        <f>IF(NMM_ued!T$48=0,"",NMM_ued!T$48/T$10)</f>
        <v>2.6785695444566996E-2</v>
      </c>
      <c r="U74" s="291">
        <f>IF(NMM_ued!U$48=0,"",NMM_ued!U$48/U$10)</f>
        <v>2.7372739995422619E-2</v>
      </c>
      <c r="V74" s="291">
        <f>IF(NMM_ued!V$48=0,"",NMM_ued!V$48/V$10)</f>
        <v>2.7139145527640907E-2</v>
      </c>
      <c r="W74" s="291">
        <f>IF(NMM_ued!W$48=0,"",NMM_ued!W$48/W$10)</f>
        <v>2.9633184105980086E-2</v>
      </c>
      <c r="X74" s="291">
        <f>IF(NMM_ued!X$48=0,"",NMM_ued!X$48/X$10)</f>
        <v>2.8767507583091361E-2</v>
      </c>
      <c r="Y74" s="291">
        <f>IF(NMM_ued!Y$48=0,"",NMM_ued!Y$48/Y$10)</f>
        <v>2.7943232298092275E-2</v>
      </c>
      <c r="DA74" s="94"/>
    </row>
    <row r="75" spans="1:105" ht="12" customHeight="1" x14ac:dyDescent="0.25">
      <c r="A75" s="49" t="s">
        <v>53</v>
      </c>
      <c r="B75" s="253">
        <f>IF(NMM_ued!B$99=0,"",NMM_ued!B$99/B$11)</f>
        <v>8.9989650690262296E-2</v>
      </c>
      <c r="C75" s="253">
        <f>IF(NMM_ued!C$99=0,"",NMM_ued!C$99/C$11)</f>
        <v>9.3515110384391503E-2</v>
      </c>
      <c r="D75" s="253">
        <f>IF(NMM_ued!D$99=0,"",NMM_ued!D$99/D$11)</f>
        <v>9.2701868876714888E-2</v>
      </c>
      <c r="E75" s="253">
        <f>IF(NMM_ued!E$99=0,"",NMM_ued!E$99/E$11)</f>
        <v>9.2186874129948387E-2</v>
      </c>
      <c r="F75" s="253">
        <f>IF(NMM_ued!F$99=0,"",NMM_ued!F$99/F$11)</f>
        <v>8.6442940804990723E-2</v>
      </c>
      <c r="G75" s="253">
        <f>IF(NMM_ued!G$99=0,"",NMM_ued!G$99/G$11)</f>
        <v>8.6717759004050723E-2</v>
      </c>
      <c r="H75" s="253">
        <f>IF(NMM_ued!H$99=0,"",NMM_ued!H$99/H$11)</f>
        <v>9.0587737985001374E-2</v>
      </c>
      <c r="I75" s="253">
        <f>IF(NMM_ued!I$99=0,"",NMM_ued!I$99/I$11)</f>
        <v>8.5432472170535345E-2</v>
      </c>
      <c r="J75" s="253">
        <f>IF(NMM_ued!J$99=0,"",NMM_ued!J$99/J$11)</f>
        <v>8.8658019867785917E-2</v>
      </c>
      <c r="K75" s="253">
        <f>IF(NMM_ued!K$99=0,"",NMM_ued!K$99/K$11)</f>
        <v>8.6122489470246172E-2</v>
      </c>
      <c r="L75" s="253">
        <f>IF(NMM_ued!L$99=0,"",NMM_ued!L$99/L$11)</f>
        <v>8.9135603383043743E-2</v>
      </c>
      <c r="M75" s="253">
        <f>IF(NMM_ued!M$99=0,"",NMM_ued!M$99/M$11)</f>
        <v>8.7882607945118887E-2</v>
      </c>
      <c r="N75" s="253">
        <f>IF(NMM_ued!N$99=0,"",NMM_ued!N$99/N$11)</f>
        <v>8.5884393641770973E-2</v>
      </c>
      <c r="O75" s="253">
        <f>IF(NMM_ued!O$99=0,"",NMM_ued!O$99/O$11)</f>
        <v>9.1375023433112976E-2</v>
      </c>
      <c r="P75" s="253">
        <f>IF(NMM_ued!P$99=0,"",NMM_ued!P$99/P$11)</f>
        <v>9.0613461763265193E-2</v>
      </c>
      <c r="Q75" s="253">
        <f>IF(NMM_ued!Q$99=0,"",NMM_ued!Q$99/Q$11)</f>
        <v>8.5416127480709439E-2</v>
      </c>
      <c r="R75" s="253">
        <f>IF(NMM_ued!R$99=0,"",NMM_ued!R$99/R$11)</f>
        <v>8.6485200137059723E-2</v>
      </c>
      <c r="S75" s="253">
        <f>IF(NMM_ued!S$99=0,"",NMM_ued!S$99/S$11)</f>
        <v>8.6790561169342487E-2</v>
      </c>
      <c r="T75" s="253">
        <f>IF(NMM_ued!T$99=0,"",NMM_ued!T$99/T$11)</f>
        <v>8.6349898256628504E-2</v>
      </c>
      <c r="U75" s="253">
        <f>IF(NMM_ued!U$99=0,"",NMM_ued!U$99/U$11)</f>
        <v>8.4502277386203736E-2</v>
      </c>
      <c r="V75" s="253">
        <f>IF(NMM_ued!V$99=0,"",NMM_ued!V$99/V$11)</f>
        <v>8.7383196850212244E-2</v>
      </c>
      <c r="W75" s="253">
        <f>IF(NMM_ued!W$99=0,"",NMM_ued!W$99/W$11)</f>
        <v>9.0850151015652844E-2</v>
      </c>
      <c r="X75" s="253">
        <f>IF(NMM_ued!X$99=0,"",NMM_ued!X$99/X$11)</f>
        <v>8.6701413024934962E-2</v>
      </c>
      <c r="Y75" s="253">
        <f>IF(NMM_ued!Y$99=0,"",NMM_ued!Y$99/Y$11)</f>
        <v>8.5272414004396765E-2</v>
      </c>
      <c r="DA75" s="84"/>
    </row>
    <row r="76" spans="1:105" ht="12" customHeight="1" x14ac:dyDescent="0.25">
      <c r="A76" s="110" t="s">
        <v>87</v>
      </c>
      <c r="B76" s="254">
        <f t="shared" ref="B76:Y76" si="19">IF(B$51=0,"",B$59/B$51)</f>
        <v>5.6710087732499144</v>
      </c>
      <c r="C76" s="254">
        <f t="shared" si="19"/>
        <v>5.3558914707362524</v>
      </c>
      <c r="D76" s="254">
        <f t="shared" si="19"/>
        <v>5.2393116887534452</v>
      </c>
      <c r="E76" s="254">
        <f t="shared" si="19"/>
        <v>5.2435303812087914</v>
      </c>
      <c r="F76" s="254">
        <f t="shared" si="19"/>
        <v>5.418442293276045</v>
      </c>
      <c r="G76" s="254">
        <f t="shared" si="19"/>
        <v>5.2545649783428914</v>
      </c>
      <c r="H76" s="254">
        <f t="shared" si="19"/>
        <v>5.3271862045212428</v>
      </c>
      <c r="I76" s="254">
        <f t="shared" si="19"/>
        <v>5.5117781932004037</v>
      </c>
      <c r="J76" s="254">
        <f t="shared" si="19"/>
        <v>5.1635925476791389</v>
      </c>
      <c r="K76" s="254">
        <f t="shared" si="19"/>
        <v>5.1400318693680704</v>
      </c>
      <c r="L76" s="254">
        <f t="shared" si="19"/>
        <v>5.2043899410790493</v>
      </c>
      <c r="M76" s="254">
        <f t="shared" si="19"/>
        <v>5.4311722908661686</v>
      </c>
      <c r="N76" s="254">
        <f t="shared" si="19"/>
        <v>5.3068875771401869</v>
      </c>
      <c r="O76" s="254">
        <f t="shared" si="19"/>
        <v>5.2681915937508599</v>
      </c>
      <c r="P76" s="254">
        <f t="shared" si="19"/>
        <v>5.2444544135635738</v>
      </c>
      <c r="Q76" s="254">
        <f t="shared" si="19"/>
        <v>5.2195500645423927</v>
      </c>
      <c r="R76" s="254">
        <f t="shared" si="19"/>
        <v>5.1490486815966934</v>
      </c>
      <c r="S76" s="254">
        <f t="shared" si="19"/>
        <v>5.1720497456513215</v>
      </c>
      <c r="T76" s="254">
        <f t="shared" si="19"/>
        <v>5.1525024397024994</v>
      </c>
      <c r="U76" s="254">
        <f t="shared" si="19"/>
        <v>5.1403669495114865</v>
      </c>
      <c r="V76" s="254">
        <f t="shared" si="19"/>
        <v>4.9787269961765146</v>
      </c>
      <c r="W76" s="254">
        <f t="shared" si="19"/>
        <v>5.0584388959169235</v>
      </c>
      <c r="X76" s="254">
        <f t="shared" si="19"/>
        <v>4.9767939123593301</v>
      </c>
      <c r="Y76" s="254">
        <f t="shared" si="19"/>
        <v>4.9795618907283767</v>
      </c>
      <c r="DA76" s="109"/>
    </row>
    <row r="77" spans="1:105" ht="12" customHeight="1" x14ac:dyDescent="0.25">
      <c r="A77" s="50" t="s">
        <v>1436</v>
      </c>
      <c r="B77" s="255">
        <f t="shared" ref="B77:Y77" si="20">IF(B$52=0,"",B$60/B$52)</f>
        <v>10.705939390219328</v>
      </c>
      <c r="C77" s="255">
        <f t="shared" si="20"/>
        <v>10.551023541254056</v>
      </c>
      <c r="D77" s="255">
        <f t="shared" si="20"/>
        <v>10.61140496795413</v>
      </c>
      <c r="E77" s="255">
        <f t="shared" si="20"/>
        <v>10.338711292510828</v>
      </c>
      <c r="F77" s="255">
        <f t="shared" si="20"/>
        <v>10.691193251255864</v>
      </c>
      <c r="G77" s="255">
        <f t="shared" si="20"/>
        <v>10.254573954362057</v>
      </c>
      <c r="H77" s="255">
        <f t="shared" si="20"/>
        <v>10.110581329910575</v>
      </c>
      <c r="I77" s="255">
        <f t="shared" si="20"/>
        <v>10.879956584396654</v>
      </c>
      <c r="J77" s="255">
        <f t="shared" si="20"/>
        <v>10.540495615242659</v>
      </c>
      <c r="K77" s="255">
        <f t="shared" si="20"/>
        <v>10.43970487526002</v>
      </c>
      <c r="L77" s="255">
        <f t="shared" si="20"/>
        <v>10.952879211355915</v>
      </c>
      <c r="M77" s="255">
        <f t="shared" si="20"/>
        <v>10.45566148710688</v>
      </c>
      <c r="N77" s="255">
        <f t="shared" si="20"/>
        <v>10.143343353296654</v>
      </c>
      <c r="O77" s="255">
        <f t="shared" si="20"/>
        <v>9.8909879503387312</v>
      </c>
      <c r="P77" s="255">
        <f t="shared" si="20"/>
        <v>10.062978485801706</v>
      </c>
      <c r="Q77" s="255">
        <f t="shared" si="20"/>
        <v>9.5141172234709508</v>
      </c>
      <c r="R77" s="255">
        <f t="shared" si="20"/>
        <v>10.117916582888643</v>
      </c>
      <c r="S77" s="255">
        <f t="shared" si="20"/>
        <v>9.4335459146017353</v>
      </c>
      <c r="T77" s="255">
        <f t="shared" si="20"/>
        <v>9.3114669275302351</v>
      </c>
      <c r="U77" s="255">
        <f t="shared" si="20"/>
        <v>9.0349249399314449</v>
      </c>
      <c r="V77" s="255">
        <f t="shared" si="20"/>
        <v>8.7883406514551616</v>
      </c>
      <c r="W77" s="255">
        <f t="shared" si="20"/>
        <v>9.094807800931175</v>
      </c>
      <c r="X77" s="255">
        <f t="shared" si="20"/>
        <v>8.6381170676277197</v>
      </c>
      <c r="Y77" s="255">
        <f t="shared" si="20"/>
        <v>8.0918050060035682</v>
      </c>
      <c r="DA77" s="83"/>
    </row>
    <row r="78" spans="1:105" ht="12" customHeight="1" x14ac:dyDescent="0.25">
      <c r="A78" s="107" t="s">
        <v>1437</v>
      </c>
      <c r="B78" s="293">
        <f t="shared" ref="B78:Y78" si="21">IF(B$53=0,"",B$61/B$53)</f>
        <v>2.5984060210685431</v>
      </c>
      <c r="C78" s="293">
        <f t="shared" si="21"/>
        <v>2.6814889195767653</v>
      </c>
      <c r="D78" s="293">
        <f t="shared" si="21"/>
        <v>2.6469912122875483</v>
      </c>
      <c r="E78" s="293">
        <f t="shared" si="21"/>
        <v>2.5962688140344858</v>
      </c>
      <c r="F78" s="293">
        <f t="shared" si="21"/>
        <v>2.6551279070739544</v>
      </c>
      <c r="G78" s="293">
        <f t="shared" si="21"/>
        <v>2.5137875413235178</v>
      </c>
      <c r="H78" s="293">
        <f t="shared" si="21"/>
        <v>2.5358714414232315</v>
      </c>
      <c r="I78" s="293">
        <f t="shared" si="21"/>
        <v>2.5698415921813069</v>
      </c>
      <c r="J78" s="293">
        <f t="shared" si="21"/>
        <v>2.4026933302398503</v>
      </c>
      <c r="K78" s="293">
        <f t="shared" si="21"/>
        <v>2.4177840941562914</v>
      </c>
      <c r="L78" s="293">
        <f t="shared" si="21"/>
        <v>2.422665837138168</v>
      </c>
      <c r="M78" s="293">
        <f t="shared" si="21"/>
        <v>2.8097912498715027</v>
      </c>
      <c r="N78" s="293">
        <f t="shared" si="21"/>
        <v>2.7725760612141856</v>
      </c>
      <c r="O78" s="293">
        <f t="shared" si="21"/>
        <v>2.7077342857006435</v>
      </c>
      <c r="P78" s="293">
        <f t="shared" si="21"/>
        <v>2.7296805105333948</v>
      </c>
      <c r="Q78" s="293">
        <f t="shared" si="21"/>
        <v>2.7140578494890173</v>
      </c>
      <c r="R78" s="293">
        <f t="shared" si="21"/>
        <v>2.7252509974818548</v>
      </c>
      <c r="S78" s="293">
        <f t="shared" si="21"/>
        <v>2.6256099765704874</v>
      </c>
      <c r="T78" s="293">
        <f t="shared" si="21"/>
        <v>2.6635334838901148</v>
      </c>
      <c r="U78" s="293">
        <f t="shared" si="21"/>
        <v>2.6748513174473234</v>
      </c>
      <c r="V78" s="293">
        <f t="shared" si="21"/>
        <v>2.597853018854936</v>
      </c>
      <c r="W78" s="293">
        <f t="shared" si="21"/>
        <v>2.6695648879417879</v>
      </c>
      <c r="X78" s="293">
        <f t="shared" si="21"/>
        <v>2.6524825698313284</v>
      </c>
      <c r="Y78" s="293">
        <f t="shared" si="21"/>
        <v>2.6349405432920818</v>
      </c>
      <c r="DA78" s="94"/>
    </row>
    <row r="79" spans="1:105" ht="12" customHeight="1" x14ac:dyDescent="0.25">
      <c r="A79" s="49" t="s">
        <v>1438</v>
      </c>
      <c r="B79" s="256">
        <f t="shared" ref="B79:Y79" si="22">IF(B$54=0,"",B$62/B$54)</f>
        <v>2.8563636599215863</v>
      </c>
      <c r="C79" s="256">
        <f t="shared" si="22"/>
        <v>2.8720147547320773</v>
      </c>
      <c r="D79" s="256">
        <f t="shared" si="22"/>
        <v>2.9011140134966382</v>
      </c>
      <c r="E79" s="256">
        <f t="shared" si="22"/>
        <v>2.8758127648238534</v>
      </c>
      <c r="F79" s="256">
        <f t="shared" si="22"/>
        <v>2.8318099779617638</v>
      </c>
      <c r="G79" s="256">
        <f t="shared" si="22"/>
        <v>2.8743418512176278</v>
      </c>
      <c r="H79" s="256">
        <f t="shared" si="22"/>
        <v>2.8294594837709388</v>
      </c>
      <c r="I79" s="256">
        <f t="shared" si="22"/>
        <v>2.954527720176312</v>
      </c>
      <c r="J79" s="256">
        <f t="shared" si="22"/>
        <v>2.8436610993279388</v>
      </c>
      <c r="K79" s="256">
        <f t="shared" si="22"/>
        <v>2.959992909471735</v>
      </c>
      <c r="L79" s="256">
        <f t="shared" si="22"/>
        <v>2.8632256542247339</v>
      </c>
      <c r="M79" s="256">
        <f t="shared" si="22"/>
        <v>2.9998474278361793</v>
      </c>
      <c r="N79" s="256">
        <f t="shared" si="22"/>
        <v>2.9555346738754618</v>
      </c>
      <c r="O79" s="256">
        <f t="shared" si="22"/>
        <v>2.7931571004877473</v>
      </c>
      <c r="P79" s="256">
        <f t="shared" si="22"/>
        <v>2.7343799676844318</v>
      </c>
      <c r="Q79" s="256">
        <f t="shared" si="22"/>
        <v>2.7886416679442649</v>
      </c>
      <c r="R79" s="256">
        <f t="shared" si="22"/>
        <v>2.8911756788958876</v>
      </c>
      <c r="S79" s="256">
        <f t="shared" si="22"/>
        <v>2.748055693123697</v>
      </c>
      <c r="T79" s="256">
        <f t="shared" si="22"/>
        <v>2.8036546202585146</v>
      </c>
      <c r="U79" s="256">
        <f t="shared" si="22"/>
        <v>2.8136948276116152</v>
      </c>
      <c r="V79" s="256">
        <f t="shared" si="22"/>
        <v>2.7475148117636143</v>
      </c>
      <c r="W79" s="256">
        <f t="shared" si="22"/>
        <v>2.6922552218337503</v>
      </c>
      <c r="X79" s="256">
        <f t="shared" si="22"/>
        <v>2.7871000023167163</v>
      </c>
      <c r="Y79" s="256">
        <f t="shared" si="22"/>
        <v>2.7900371482052209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FR: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1385.4256</v>
      </c>
      <c r="C5" s="223">
        <v>1426.9711417711819</v>
      </c>
      <c r="D5" s="223">
        <v>1401.013160724166</v>
      </c>
      <c r="E5" s="223">
        <v>1442.0136090232199</v>
      </c>
      <c r="F5" s="223">
        <v>1453.0823947956651</v>
      </c>
      <c r="G5" s="223">
        <v>1488.2189234089301</v>
      </c>
      <c r="H5" s="223">
        <v>1568.9852311982929</v>
      </c>
      <c r="I5" s="223">
        <v>1439.709527934428</v>
      </c>
      <c r="J5" s="223">
        <v>1410.0709524348961</v>
      </c>
      <c r="K5" s="223">
        <v>1222.5321861031839</v>
      </c>
      <c r="L5" s="223">
        <v>1201.7508241703199</v>
      </c>
      <c r="M5" s="223">
        <v>1392.4302835017049</v>
      </c>
      <c r="N5" s="223">
        <v>1354.9894190982779</v>
      </c>
      <c r="O5" s="223">
        <v>1395.885208914</v>
      </c>
      <c r="P5" s="223">
        <v>1314.3527824783901</v>
      </c>
      <c r="Q5" s="223">
        <v>1337.966616494647</v>
      </c>
      <c r="R5" s="223">
        <v>1221.826185187708</v>
      </c>
      <c r="S5" s="223">
        <v>1302.331529855657</v>
      </c>
      <c r="T5" s="223">
        <v>1382.541080698943</v>
      </c>
      <c r="U5" s="223">
        <v>1457.8975069503499</v>
      </c>
      <c r="V5" s="223">
        <v>1350.409874543067</v>
      </c>
      <c r="W5" s="223">
        <v>1406.5467272240819</v>
      </c>
      <c r="X5" s="223">
        <v>1424.4733998351419</v>
      </c>
      <c r="Y5" s="223">
        <v>1434.863725869815</v>
      </c>
      <c r="DA5" s="89" t="s">
        <v>1439</v>
      </c>
    </row>
    <row r="6" spans="1:105" ht="12" customHeight="1" x14ac:dyDescent="0.25">
      <c r="A6" s="55" t="s">
        <v>91</v>
      </c>
      <c r="B6" s="259">
        <v>6.6287424389176142</v>
      </c>
      <c r="C6" s="259">
        <v>6.8275222910343816</v>
      </c>
      <c r="D6" s="259">
        <v>6.703323077020146</v>
      </c>
      <c r="E6" s="259">
        <v>6.8994948610947793</v>
      </c>
      <c r="F6" s="259">
        <v>6.9524548540364597</v>
      </c>
      <c r="G6" s="259">
        <v>7.1205699793631627</v>
      </c>
      <c r="H6" s="259">
        <v>7.5070065026078554</v>
      </c>
      <c r="I6" s="259">
        <v>6.8884706963213587</v>
      </c>
      <c r="J6" s="259">
        <v>6.7466612168060696</v>
      </c>
      <c r="K6" s="259">
        <v>5.8493584823067728</v>
      </c>
      <c r="L6" s="259">
        <v>5.7499274513060437</v>
      </c>
      <c r="M6" s="259">
        <v>6.6622572251314809</v>
      </c>
      <c r="N6" s="259">
        <v>6.4831167163804384</v>
      </c>
      <c r="O6" s="259">
        <v>6.6787877488231793</v>
      </c>
      <c r="P6" s="259">
        <v>6.2886856348867131</v>
      </c>
      <c r="Q6" s="259">
        <v>6.4016689836055267</v>
      </c>
      <c r="R6" s="259">
        <v>5.8459805324334626</v>
      </c>
      <c r="S6" s="259">
        <v>6.2311684449131706</v>
      </c>
      <c r="T6" s="259">
        <v>6.6149410947626137</v>
      </c>
      <c r="U6" s="259">
        <v>6.9754933616889963</v>
      </c>
      <c r="V6" s="259">
        <v>6.4612053114346404</v>
      </c>
      <c r="W6" s="259">
        <v>6.729799119542327</v>
      </c>
      <c r="X6" s="259">
        <v>6.8155715316628784</v>
      </c>
      <c r="Y6" s="259">
        <v>6.8652853489478467</v>
      </c>
      <c r="DA6" s="67" t="s">
        <v>1440</v>
      </c>
    </row>
    <row r="7" spans="1:105" ht="12" customHeight="1" x14ac:dyDescent="0.25">
      <c r="A7" s="173" t="s">
        <v>92</v>
      </c>
      <c r="B7" s="224">
        <v>2.6504420276426401</v>
      </c>
      <c r="C7" s="224">
        <v>2.7299223331687208</v>
      </c>
      <c r="D7" s="224">
        <v>2.6802624135600071</v>
      </c>
      <c r="E7" s="224">
        <v>2.7586999069367981</v>
      </c>
      <c r="F7" s="224">
        <v>2.7798754756618971</v>
      </c>
      <c r="G7" s="224">
        <v>2.8470947706871921</v>
      </c>
      <c r="H7" s="224">
        <v>3.0016078795704928</v>
      </c>
      <c r="I7" s="224">
        <v>2.7542919954959202</v>
      </c>
      <c r="J7" s="224">
        <v>2.6975907723168779</v>
      </c>
      <c r="K7" s="224">
        <v>2.3388124820226568</v>
      </c>
      <c r="L7" s="224">
        <v>2.2990558938244301</v>
      </c>
      <c r="M7" s="224">
        <v>2.663842608333054</v>
      </c>
      <c r="N7" s="224">
        <v>2.5922149146004592</v>
      </c>
      <c r="O7" s="224">
        <v>2.6704521870178728</v>
      </c>
      <c r="P7" s="224">
        <v>2.514473425227532</v>
      </c>
      <c r="Q7" s="224">
        <v>2.5596487836952302</v>
      </c>
      <c r="R7" s="224">
        <v>2.3374618396656821</v>
      </c>
      <c r="S7" s="224">
        <v>2.4914757029562971</v>
      </c>
      <c r="T7" s="224">
        <v>2.644923686430344</v>
      </c>
      <c r="U7" s="224">
        <v>2.7890872122015389</v>
      </c>
      <c r="V7" s="224">
        <v>2.5834538397679112</v>
      </c>
      <c r="W7" s="224">
        <v>2.6908486169723549</v>
      </c>
      <c r="X7" s="224">
        <v>2.725143931353843</v>
      </c>
      <c r="Y7" s="224">
        <v>2.7450215464370662</v>
      </c>
      <c r="DA7" s="177" t="s">
        <v>1441</v>
      </c>
    </row>
    <row r="8" spans="1:105" ht="12" customHeight="1" x14ac:dyDescent="0.25">
      <c r="A8" s="173" t="s">
        <v>93</v>
      </c>
      <c r="B8" s="224">
        <v>13.68029959240047</v>
      </c>
      <c r="C8" s="224">
        <v>12.312679196413169</v>
      </c>
      <c r="D8" s="224">
        <v>11.724253661611289</v>
      </c>
      <c r="E8" s="224">
        <v>12.71721904494845</v>
      </c>
      <c r="F8" s="224">
        <v>13.81672403846459</v>
      </c>
      <c r="G8" s="224">
        <v>13.805753301756731</v>
      </c>
      <c r="H8" s="224">
        <v>14.8018675200549</v>
      </c>
      <c r="I8" s="224">
        <v>14.178422366203311</v>
      </c>
      <c r="J8" s="224">
        <v>15.69043695262256</v>
      </c>
      <c r="K8" s="224">
        <v>13.662521805350041</v>
      </c>
      <c r="L8" s="224">
        <v>13.853170686928101</v>
      </c>
      <c r="M8" s="224">
        <v>13.501262268623231</v>
      </c>
      <c r="N8" s="224">
        <v>13.39359318030859</v>
      </c>
      <c r="O8" s="224">
        <v>13.747680041768669</v>
      </c>
      <c r="P8" s="224">
        <v>12.73433341148038</v>
      </c>
      <c r="Q8" s="224">
        <v>13.64965345499609</v>
      </c>
      <c r="R8" s="224">
        <v>12.318879000145531</v>
      </c>
      <c r="S8" s="224">
        <v>14.55161401759519</v>
      </c>
      <c r="T8" s="224">
        <v>14.45702029187442</v>
      </c>
      <c r="U8" s="224">
        <v>15.42847048142149</v>
      </c>
      <c r="V8" s="224">
        <v>13.84190383156349</v>
      </c>
      <c r="W8" s="224">
        <v>13.947703832897099</v>
      </c>
      <c r="X8" s="224">
        <v>14.485013520694929</v>
      </c>
      <c r="Y8" s="224">
        <v>15.393969886458709</v>
      </c>
      <c r="DA8" s="177" t="s">
        <v>1442</v>
      </c>
    </row>
    <row r="9" spans="1:105" ht="12" customHeight="1" x14ac:dyDescent="0.25">
      <c r="A9" s="173" t="s">
        <v>94</v>
      </c>
      <c r="B9" s="224">
        <v>1.322583644010308</v>
      </c>
      <c r="C9" s="224">
        <v>1.362244708471783</v>
      </c>
      <c r="D9" s="224">
        <v>1.337464163659879</v>
      </c>
      <c r="E9" s="224">
        <v>1.3766048597156151</v>
      </c>
      <c r="F9" s="224">
        <v>1.3871715729492351</v>
      </c>
      <c r="G9" s="224">
        <v>1.42071433269842</v>
      </c>
      <c r="H9" s="224">
        <v>1.4978171361036301</v>
      </c>
      <c r="I9" s="224">
        <v>1.3744052901664039</v>
      </c>
      <c r="J9" s="224">
        <v>1.34611110014457</v>
      </c>
      <c r="K9" s="224">
        <v>1.1670789637612049</v>
      </c>
      <c r="L9" s="224">
        <v>1.147240230167248</v>
      </c>
      <c r="M9" s="224">
        <v>1.3292705998676839</v>
      </c>
      <c r="N9" s="224">
        <v>1.2935280274209411</v>
      </c>
      <c r="O9" s="224">
        <v>1.3325688122304411</v>
      </c>
      <c r="P9" s="224">
        <v>1.254734640795887</v>
      </c>
      <c r="Q9" s="224">
        <v>1.2772773674801681</v>
      </c>
      <c r="R9" s="224">
        <v>1.166404986563585</v>
      </c>
      <c r="S9" s="224">
        <v>1.243258663955721</v>
      </c>
      <c r="T9" s="224">
        <v>1.3198299645284199</v>
      </c>
      <c r="U9" s="224">
        <v>1.3917682749156219</v>
      </c>
      <c r="V9" s="224">
        <v>1.289156207869097</v>
      </c>
      <c r="W9" s="224">
        <v>1.342746731374741</v>
      </c>
      <c r="X9" s="224">
        <v>1.359860262398654</v>
      </c>
      <c r="Y9" s="224">
        <v>1.3697792903633541</v>
      </c>
      <c r="DA9" s="177" t="s">
        <v>1443</v>
      </c>
    </row>
    <row r="10" spans="1:105" ht="12" customHeight="1" x14ac:dyDescent="0.25">
      <c r="A10" s="56" t="s">
        <v>95</v>
      </c>
      <c r="B10" s="260">
        <v>5.8294055774148923</v>
      </c>
      <c r="C10" s="260">
        <v>5.690504727726359</v>
      </c>
      <c r="D10" s="260">
        <v>5.5208773714571393</v>
      </c>
      <c r="E10" s="260">
        <v>5.7798248027094701</v>
      </c>
      <c r="F10" s="260">
        <v>5.9626149795948962</v>
      </c>
      <c r="G10" s="260">
        <v>6.0390294370626112</v>
      </c>
      <c r="H10" s="260">
        <v>6.4206156350163717</v>
      </c>
      <c r="I10" s="260">
        <v>6.0384251394212516</v>
      </c>
      <c r="J10" s="260">
        <v>6.2761821704616629</v>
      </c>
      <c r="K10" s="260">
        <v>5.4880494492041478</v>
      </c>
      <c r="L10" s="260">
        <v>5.4665970179318109</v>
      </c>
      <c r="M10" s="260">
        <v>5.7770416474161461</v>
      </c>
      <c r="N10" s="260">
        <v>5.6748988828591767</v>
      </c>
      <c r="O10" s="260">
        <v>5.7561742704668717</v>
      </c>
      <c r="P10" s="260">
        <v>5.3560348703502738</v>
      </c>
      <c r="Q10" s="260">
        <v>5.6071675568186912</v>
      </c>
      <c r="R10" s="260">
        <v>5.093871817204878</v>
      </c>
      <c r="S10" s="260">
        <v>5.6999295094463092</v>
      </c>
      <c r="T10" s="260">
        <v>5.8407630415926608</v>
      </c>
      <c r="U10" s="260">
        <v>6.1933478332267828</v>
      </c>
      <c r="V10" s="260">
        <v>5.6424585170530461</v>
      </c>
      <c r="W10" s="260">
        <v>5.80003383151156</v>
      </c>
      <c r="X10" s="260">
        <v>5.9318430427782358</v>
      </c>
      <c r="Y10" s="260">
        <v>6.1548541536139014</v>
      </c>
      <c r="DA10" s="68" t="s">
        <v>1444</v>
      </c>
    </row>
    <row r="11" spans="1:105" ht="12" customHeight="1" x14ac:dyDescent="0.25">
      <c r="A11" s="37" t="s">
        <v>159</v>
      </c>
      <c r="B11" s="226">
        <v>0.1510757437463508</v>
      </c>
      <c r="C11" s="226">
        <v>0.25574296398722107</v>
      </c>
      <c r="D11" s="226">
        <v>0.19599395758859231</v>
      </c>
      <c r="E11" s="226">
        <v>7.855806544659151E-2</v>
      </c>
      <c r="F11" s="226">
        <v>7.1803689256459621E-2</v>
      </c>
      <c r="G11" s="226">
        <v>7.548413429900365E-2</v>
      </c>
      <c r="H11" s="226">
        <v>8.7313756138009194E-2</v>
      </c>
      <c r="I11" s="226">
        <v>8.3712444014071283E-2</v>
      </c>
      <c r="J11" s="226">
        <v>8.0484181398884094E-2</v>
      </c>
      <c r="K11" s="226">
        <v>6.875393836482474E-2</v>
      </c>
      <c r="L11" s="226">
        <v>5.838208874040017E-2</v>
      </c>
      <c r="M11" s="226">
        <v>0.121712654566313</v>
      </c>
      <c r="N11" s="226">
        <v>0.1145092215746755</v>
      </c>
      <c r="O11" s="226">
        <v>0.1091108373877938</v>
      </c>
      <c r="P11" s="226">
        <v>0.1023006950975744</v>
      </c>
      <c r="Q11" s="226">
        <v>9.6932552324779264E-2</v>
      </c>
      <c r="R11" s="226">
        <v>9.1042278174058855E-2</v>
      </c>
      <c r="S11" s="226">
        <v>9.950239034552659E-2</v>
      </c>
      <c r="T11" s="226">
        <v>0.1105852769210499</v>
      </c>
      <c r="U11" s="226">
        <v>0.1202988329556577</v>
      </c>
      <c r="V11" s="226">
        <v>0.110388521667414</v>
      </c>
      <c r="W11" s="226">
        <v>0.10583628391080691</v>
      </c>
      <c r="X11" s="226">
        <v>0.1272055361017192</v>
      </c>
      <c r="Y11" s="226">
        <v>0.1364354044273515</v>
      </c>
      <c r="DA11" s="69" t="s">
        <v>1445</v>
      </c>
    </row>
    <row r="12" spans="1:105" ht="12" customHeight="1" x14ac:dyDescent="0.25">
      <c r="A12" s="37" t="s">
        <v>35</v>
      </c>
      <c r="B12" s="226">
        <v>3.382759437496921</v>
      </c>
      <c r="C12" s="226">
        <v>3.6533321724932231</v>
      </c>
      <c r="D12" s="226">
        <v>3.6505003517843888</v>
      </c>
      <c r="E12" s="226">
        <v>3.7941654948771659</v>
      </c>
      <c r="F12" s="226">
        <v>3.5290926827820011</v>
      </c>
      <c r="G12" s="226">
        <v>3.5528589397028041</v>
      </c>
      <c r="H12" s="226">
        <v>3.6928073954786709</v>
      </c>
      <c r="I12" s="226">
        <v>3.237926961002858</v>
      </c>
      <c r="J12" s="226">
        <v>2.8868864115231321</v>
      </c>
      <c r="K12" s="226">
        <v>2.4403121625284059</v>
      </c>
      <c r="L12" s="226">
        <v>2.3853855805652602</v>
      </c>
      <c r="M12" s="226">
        <v>2.98124524043588</v>
      </c>
      <c r="N12" s="226">
        <v>2.9090775042933412</v>
      </c>
      <c r="O12" s="226">
        <v>3.0970653256464549</v>
      </c>
      <c r="P12" s="226">
        <v>2.9219194742894952</v>
      </c>
      <c r="Q12" s="226">
        <v>2.8321400302942821</v>
      </c>
      <c r="R12" s="226">
        <v>2.6162357132850702</v>
      </c>
      <c r="S12" s="226">
        <v>2.7055587726727368</v>
      </c>
      <c r="T12" s="226">
        <v>3.0975382638425528</v>
      </c>
      <c r="U12" s="226">
        <v>3.2472526820257519</v>
      </c>
      <c r="V12" s="226">
        <v>3.1842514888791218</v>
      </c>
      <c r="W12" s="226">
        <v>3.390615097491072</v>
      </c>
      <c r="X12" s="226">
        <v>3.2372068224750028</v>
      </c>
      <c r="Y12" s="226">
        <v>3.0791453118801848</v>
      </c>
      <c r="DA12" s="69" t="s">
        <v>1446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1447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1448</v>
      </c>
    </row>
    <row r="15" spans="1:105" ht="12" customHeight="1" x14ac:dyDescent="0.25">
      <c r="A15" s="37" t="s">
        <v>40</v>
      </c>
      <c r="B15" s="226">
        <v>2.295570396171621</v>
      </c>
      <c r="C15" s="226">
        <v>1.781429591245915</v>
      </c>
      <c r="D15" s="226">
        <v>1.674383062084158</v>
      </c>
      <c r="E15" s="226">
        <v>1.907101242385713</v>
      </c>
      <c r="F15" s="226">
        <v>2.361718607556436</v>
      </c>
      <c r="G15" s="226">
        <v>2.4106863630608029</v>
      </c>
      <c r="H15" s="226">
        <v>2.6404944833996922</v>
      </c>
      <c r="I15" s="226">
        <v>2.716785734404322</v>
      </c>
      <c r="J15" s="226">
        <v>3.3088115775396472</v>
      </c>
      <c r="K15" s="226">
        <v>2.9789833483109169</v>
      </c>
      <c r="L15" s="226">
        <v>3.0228293486261508</v>
      </c>
      <c r="M15" s="226">
        <v>2.6740837524139529</v>
      </c>
      <c r="N15" s="226">
        <v>2.65131215699116</v>
      </c>
      <c r="O15" s="226">
        <v>2.5499981074326219</v>
      </c>
      <c r="P15" s="226">
        <v>2.331814700963204</v>
      </c>
      <c r="Q15" s="226">
        <v>2.6780949741996301</v>
      </c>
      <c r="R15" s="226">
        <v>2.38659382574575</v>
      </c>
      <c r="S15" s="226">
        <v>2.8948683464280451</v>
      </c>
      <c r="T15" s="226">
        <v>2.632639500829058</v>
      </c>
      <c r="U15" s="226">
        <v>2.8257963182453731</v>
      </c>
      <c r="V15" s="226">
        <v>2.3478185065065098</v>
      </c>
      <c r="W15" s="226">
        <v>2.3035824501096811</v>
      </c>
      <c r="X15" s="226">
        <v>2.567430684201514</v>
      </c>
      <c r="Y15" s="226">
        <v>2.939273437306364</v>
      </c>
      <c r="DA15" s="69" t="s">
        <v>1449</v>
      </c>
    </row>
    <row r="16" spans="1:105" ht="12" customHeight="1" x14ac:dyDescent="0.25">
      <c r="A16" s="57" t="s">
        <v>1450</v>
      </c>
      <c r="B16" s="261">
        <v>54.206415225239077</v>
      </c>
      <c r="C16" s="261">
        <v>48.787396544056442</v>
      </c>
      <c r="D16" s="261">
        <v>46.455836576881261</v>
      </c>
      <c r="E16" s="261">
        <v>50.390333296774941</v>
      </c>
      <c r="F16" s="261">
        <v>54.746979422702523</v>
      </c>
      <c r="G16" s="261">
        <v>54.703509299457323</v>
      </c>
      <c r="H16" s="261">
        <v>58.650482870038303</v>
      </c>
      <c r="I16" s="261">
        <v>56.180162198215058</v>
      </c>
      <c r="J16" s="261">
        <v>62.171324156655643</v>
      </c>
      <c r="K16" s="261">
        <v>54.135973046679119</v>
      </c>
      <c r="L16" s="261">
        <v>54.891394546570019</v>
      </c>
      <c r="M16" s="261">
        <v>53.497003019173391</v>
      </c>
      <c r="N16" s="261">
        <v>53.070378202320072</v>
      </c>
      <c r="O16" s="261">
        <v>54.473401528561361</v>
      </c>
      <c r="P16" s="261">
        <v>50.45814675745838</v>
      </c>
      <c r="Q16" s="261">
        <v>54.084983875145412</v>
      </c>
      <c r="R16" s="261">
        <v>48.811962463330467</v>
      </c>
      <c r="S16" s="261">
        <v>57.6588857800567</v>
      </c>
      <c r="T16" s="261">
        <v>57.284070393924978</v>
      </c>
      <c r="U16" s="261">
        <v>61.133315945131983</v>
      </c>
      <c r="V16" s="261">
        <v>54.846751091501531</v>
      </c>
      <c r="W16" s="261">
        <v>55.265969893281763</v>
      </c>
      <c r="X16" s="261">
        <v>57.394989937367043</v>
      </c>
      <c r="Y16" s="261">
        <v>60.996611806202907</v>
      </c>
      <c r="DA16" s="70" t="s">
        <v>1451</v>
      </c>
    </row>
    <row r="17" spans="1:105" ht="12" customHeight="1" x14ac:dyDescent="0.25">
      <c r="A17" s="57" t="s">
        <v>1452</v>
      </c>
      <c r="B17" s="261">
        <v>477.18352539517178</v>
      </c>
      <c r="C17" s="261">
        <v>498.3263305004557</v>
      </c>
      <c r="D17" s="261">
        <v>490.66274529013538</v>
      </c>
      <c r="E17" s="261">
        <v>502.53086318687122</v>
      </c>
      <c r="F17" s="261">
        <v>502.55229473166401</v>
      </c>
      <c r="G17" s="261">
        <v>516.03328734407398</v>
      </c>
      <c r="H17" s="261">
        <v>543.08582406330106</v>
      </c>
      <c r="I17" s="261">
        <v>496.03117070601638</v>
      </c>
      <c r="J17" s="261">
        <v>478.86940654180052</v>
      </c>
      <c r="K17" s="261">
        <v>414.93961409765802</v>
      </c>
      <c r="L17" s="261">
        <v>406.26189203796469</v>
      </c>
      <c r="M17" s="261">
        <v>479.58395556944271</v>
      </c>
      <c r="N17" s="261">
        <v>466.61474538947732</v>
      </c>
      <c r="O17" s="261">
        <v>480.74105229402062</v>
      </c>
      <c r="P17" s="261">
        <v>452.99946486288189</v>
      </c>
      <c r="Q17" s="261">
        <v>458.06380382695238</v>
      </c>
      <c r="R17" s="261">
        <v>418.75729907332601</v>
      </c>
      <c r="S17" s="261">
        <v>440.83479796564808</v>
      </c>
      <c r="T17" s="261">
        <v>471.43997746507767</v>
      </c>
      <c r="U17" s="261">
        <v>497.31870519740932</v>
      </c>
      <c r="V17" s="261">
        <v>461.93906133803358</v>
      </c>
      <c r="W17" s="261">
        <v>482.98779142846843</v>
      </c>
      <c r="X17" s="261">
        <v>488.25606056434481</v>
      </c>
      <c r="Y17" s="261">
        <v>489.20639481333887</v>
      </c>
      <c r="DA17" s="70" t="s">
        <v>1453</v>
      </c>
    </row>
    <row r="18" spans="1:105" ht="12" customHeight="1" x14ac:dyDescent="0.25">
      <c r="A18" s="18" t="s">
        <v>28</v>
      </c>
      <c r="B18" s="230">
        <v>23.860220230957349</v>
      </c>
      <c r="C18" s="230">
        <v>18.980600835535501</v>
      </c>
      <c r="D18" s="230">
        <v>24.61317088206436</v>
      </c>
      <c r="E18" s="230">
        <v>28.423261111512311</v>
      </c>
      <c r="F18" s="230">
        <v>26.050763855245961</v>
      </c>
      <c r="G18" s="230">
        <v>31.097387450572029</v>
      </c>
      <c r="H18" s="230">
        <v>35.012077416680889</v>
      </c>
      <c r="I18" s="230">
        <v>50.336530283679252</v>
      </c>
      <c r="J18" s="230">
        <v>44.568609862417297</v>
      </c>
      <c r="K18" s="230">
        <v>51.000959374893633</v>
      </c>
      <c r="L18" s="230">
        <v>51.554863606585243</v>
      </c>
      <c r="M18" s="230">
        <v>60.408921883509123</v>
      </c>
      <c r="N18" s="230">
        <v>64.287054337584181</v>
      </c>
      <c r="O18" s="230">
        <v>36.073449440418223</v>
      </c>
      <c r="P18" s="230">
        <v>31.593556340070592</v>
      </c>
      <c r="Q18" s="230">
        <v>35.30962307564031</v>
      </c>
      <c r="R18" s="230">
        <v>31.606870772053391</v>
      </c>
      <c r="S18" s="230">
        <v>30.383164873443281</v>
      </c>
      <c r="T18" s="230">
        <v>36.893784117110293</v>
      </c>
      <c r="U18" s="230">
        <v>35.693062563620821</v>
      </c>
      <c r="V18" s="230">
        <v>29.632568153810169</v>
      </c>
      <c r="W18" s="230">
        <v>35.205072806833819</v>
      </c>
      <c r="X18" s="230">
        <v>32.173543820077391</v>
      </c>
      <c r="Y18" s="230">
        <v>35.749216594072728</v>
      </c>
      <c r="DA18" s="71" t="s">
        <v>1454</v>
      </c>
    </row>
    <row r="19" spans="1:105" ht="12" customHeight="1" x14ac:dyDescent="0.25">
      <c r="A19" s="18" t="s">
        <v>31</v>
      </c>
      <c r="B19" s="230">
        <v>11.55722147029466</v>
      </c>
      <c r="C19" s="230">
        <v>8.3823884883045494</v>
      </c>
      <c r="D19" s="230">
        <v>5.4402049460017778</v>
      </c>
      <c r="E19" s="230">
        <v>5.0481467611180184</v>
      </c>
      <c r="F19" s="230">
        <v>4.7978510444232327</v>
      </c>
      <c r="G19" s="230">
        <v>5.7782950163552567</v>
      </c>
      <c r="H19" s="230">
        <v>6.9599273793820293</v>
      </c>
      <c r="I19" s="230">
        <v>4.7649613992516633</v>
      </c>
      <c r="J19" s="230">
        <v>3.6609900012763181</v>
      </c>
      <c r="K19" s="230">
        <v>3.3788477556105789</v>
      </c>
      <c r="L19" s="230">
        <v>3.2850414786721238</v>
      </c>
      <c r="M19" s="230">
        <v>5.836402880385906</v>
      </c>
      <c r="N19" s="230">
        <v>5.8365823217830091</v>
      </c>
      <c r="O19" s="230">
        <v>5.4996315141492707</v>
      </c>
      <c r="P19" s="230">
        <v>4.7843504933770671</v>
      </c>
      <c r="Q19" s="230">
        <v>5.0328144433657158</v>
      </c>
      <c r="R19" s="230">
        <v>4.5040288110666307</v>
      </c>
      <c r="S19" s="230">
        <v>5.2475674853928984</v>
      </c>
      <c r="T19" s="230">
        <v>5.2484877667266661</v>
      </c>
      <c r="U19" s="230">
        <v>5.8129045013403342</v>
      </c>
      <c r="V19" s="230">
        <v>6.0317508278316954</v>
      </c>
      <c r="W19" s="230">
        <v>6.1556520997907347</v>
      </c>
      <c r="X19" s="230">
        <v>5.5425763823698304</v>
      </c>
      <c r="Y19" s="230">
        <v>6.267785495846943</v>
      </c>
      <c r="DA19" s="71" t="s">
        <v>1455</v>
      </c>
    </row>
    <row r="20" spans="1:105" ht="12" customHeight="1" x14ac:dyDescent="0.25">
      <c r="A20" s="18" t="s">
        <v>159</v>
      </c>
      <c r="B20" s="295">
        <v>11.17100958000994</v>
      </c>
      <c r="C20" s="295">
        <v>16.65355370337673</v>
      </c>
      <c r="D20" s="295">
        <v>12.361957006431179</v>
      </c>
      <c r="E20" s="295">
        <v>5.1445012012207094</v>
      </c>
      <c r="F20" s="295">
        <v>4.7903222176456994</v>
      </c>
      <c r="G20" s="295">
        <v>4.6522644909726543</v>
      </c>
      <c r="H20" s="295">
        <v>5.4322218071481414</v>
      </c>
      <c r="I20" s="295">
        <v>5.2965980099767496</v>
      </c>
      <c r="J20" s="295">
        <v>5.947455305282574</v>
      </c>
      <c r="K20" s="295">
        <v>4.9107698999086624</v>
      </c>
      <c r="L20" s="295">
        <v>4.5258754732112827</v>
      </c>
      <c r="M20" s="295">
        <v>7.1771884606895036</v>
      </c>
      <c r="N20" s="295">
        <v>6.9443309151621957</v>
      </c>
      <c r="O20" s="295">
        <v>6.9932543902636706</v>
      </c>
      <c r="P20" s="295">
        <v>6.5335007018858846</v>
      </c>
      <c r="Q20" s="295">
        <v>6.3550818931541304</v>
      </c>
      <c r="R20" s="295">
        <v>5.9566206347291093</v>
      </c>
      <c r="S20" s="295">
        <v>7.8150115907105908</v>
      </c>
      <c r="T20" s="295">
        <v>8.2204460058166795</v>
      </c>
      <c r="U20" s="295">
        <v>8.9098424734308956</v>
      </c>
      <c r="V20" s="295">
        <v>8.2490665347957979</v>
      </c>
      <c r="W20" s="295">
        <v>7.7222039271120693</v>
      </c>
      <c r="X20" s="295">
        <v>8.9155752012269112</v>
      </c>
      <c r="Y20" s="295">
        <v>9.5635990454306423</v>
      </c>
      <c r="DA20" s="122" t="s">
        <v>1456</v>
      </c>
    </row>
    <row r="21" spans="1:105" ht="12" customHeight="1" x14ac:dyDescent="0.25">
      <c r="A21" s="18" t="s">
        <v>32</v>
      </c>
      <c r="B21" s="295">
        <v>77.825807702731822</v>
      </c>
      <c r="C21" s="295">
        <v>68.016037933794692</v>
      </c>
      <c r="D21" s="295">
        <v>62.264414473338142</v>
      </c>
      <c r="E21" s="295">
        <v>60.237845268679521</v>
      </c>
      <c r="F21" s="295">
        <v>60.864350228629007</v>
      </c>
      <c r="G21" s="295">
        <v>60.051643112267158</v>
      </c>
      <c r="H21" s="295">
        <v>65.930974994926558</v>
      </c>
      <c r="I21" s="295">
        <v>61.650927832166403</v>
      </c>
      <c r="J21" s="295">
        <v>55.344817052844498</v>
      </c>
      <c r="K21" s="295">
        <v>47.500880897180629</v>
      </c>
      <c r="L21" s="295">
        <v>36.779059464047229</v>
      </c>
      <c r="M21" s="295">
        <v>36.555455926182482</v>
      </c>
      <c r="N21" s="295">
        <v>27.180514370947481</v>
      </c>
      <c r="O21" s="295">
        <v>20.328518056255579</v>
      </c>
      <c r="P21" s="295">
        <v>14.392677936294829</v>
      </c>
      <c r="Q21" s="295">
        <v>19.716432284296431</v>
      </c>
      <c r="R21" s="295">
        <v>18.846502226686201</v>
      </c>
      <c r="S21" s="295">
        <v>15.06801812731111</v>
      </c>
      <c r="T21" s="295">
        <v>9.1595389863096397</v>
      </c>
      <c r="U21" s="295">
        <v>8.8670050175797375</v>
      </c>
      <c r="V21" s="295">
        <v>4.6345704792181586</v>
      </c>
      <c r="W21" s="295">
        <v>4.7830425895585043</v>
      </c>
      <c r="X21" s="295">
        <v>7.8647417007505656</v>
      </c>
      <c r="Y21" s="295">
        <v>12.185420289500289</v>
      </c>
      <c r="DA21" s="122" t="s">
        <v>1457</v>
      </c>
    </row>
    <row r="22" spans="1:105" ht="12" customHeight="1" x14ac:dyDescent="0.25">
      <c r="A22" s="18" t="s">
        <v>33</v>
      </c>
      <c r="B22" s="295">
        <v>102.6375301968399</v>
      </c>
      <c r="C22" s="295">
        <v>148.39487411259199</v>
      </c>
      <c r="D22" s="295">
        <v>155.73442830217471</v>
      </c>
      <c r="E22" s="295">
        <v>155.21008212897439</v>
      </c>
      <c r="F22" s="295">
        <v>170.60858278468709</v>
      </c>
      <c r="G22" s="295">
        <v>150.2063975249207</v>
      </c>
      <c r="H22" s="295">
        <v>155.40391286972809</v>
      </c>
      <c r="I22" s="295">
        <v>130.3942173030548</v>
      </c>
      <c r="J22" s="295">
        <v>115.8557917499906</v>
      </c>
      <c r="K22" s="295">
        <v>97.328398598113296</v>
      </c>
      <c r="L22" s="295">
        <v>97.235926758533111</v>
      </c>
      <c r="M22" s="295">
        <v>109.51449249896081</v>
      </c>
      <c r="N22" s="295">
        <v>102.92757398180819</v>
      </c>
      <c r="O22" s="295">
        <v>119.8880786198431</v>
      </c>
      <c r="P22" s="295">
        <v>117.04494524452851</v>
      </c>
      <c r="Q22" s="295">
        <v>106.9730862756644</v>
      </c>
      <c r="R22" s="295">
        <v>92.503458005792808</v>
      </c>
      <c r="S22" s="295">
        <v>84.842485414789508</v>
      </c>
      <c r="T22" s="295">
        <v>84.168849133542395</v>
      </c>
      <c r="U22" s="295">
        <v>92.563923754894688</v>
      </c>
      <c r="V22" s="295">
        <v>90.353863030706904</v>
      </c>
      <c r="W22" s="295">
        <v>83.788460187149965</v>
      </c>
      <c r="X22" s="295">
        <v>96.116702627126813</v>
      </c>
      <c r="Y22" s="295">
        <v>93.061304039618904</v>
      </c>
      <c r="DA22" s="122" t="s">
        <v>1458</v>
      </c>
    </row>
    <row r="23" spans="1:105" ht="12" customHeight="1" x14ac:dyDescent="0.25">
      <c r="A23" s="18" t="s">
        <v>35</v>
      </c>
      <c r="B23" s="295">
        <v>250.1317362143381</v>
      </c>
      <c r="C23" s="295">
        <v>237.89887542685219</v>
      </c>
      <c r="D23" s="295">
        <v>230.2485696801252</v>
      </c>
      <c r="E23" s="295">
        <v>248.46702671536619</v>
      </c>
      <c r="F23" s="295">
        <v>235.44042460103299</v>
      </c>
      <c r="G23" s="295">
        <v>218.97104126730741</v>
      </c>
      <c r="H23" s="295">
        <v>229.74786277216</v>
      </c>
      <c r="I23" s="295">
        <v>204.8679584031145</v>
      </c>
      <c r="J23" s="295">
        <v>213.32922327764979</v>
      </c>
      <c r="K23" s="295">
        <v>174.30000083102951</v>
      </c>
      <c r="L23" s="295">
        <v>184.9190107129792</v>
      </c>
      <c r="M23" s="295">
        <v>175.79896695527381</v>
      </c>
      <c r="N23" s="295">
        <v>176.41895185265031</v>
      </c>
      <c r="O23" s="295">
        <v>198.50059081237879</v>
      </c>
      <c r="P23" s="295">
        <v>186.61029544243129</v>
      </c>
      <c r="Q23" s="295">
        <v>185.68046949898741</v>
      </c>
      <c r="R23" s="295">
        <v>171.1723821901185</v>
      </c>
      <c r="S23" s="295">
        <v>212.4971379517894</v>
      </c>
      <c r="T23" s="295">
        <v>230.2580122582479</v>
      </c>
      <c r="U23" s="295">
        <v>240.50532459396351</v>
      </c>
      <c r="V23" s="295">
        <v>237.95139203354651</v>
      </c>
      <c r="W23" s="295">
        <v>247.39172856103551</v>
      </c>
      <c r="X23" s="295">
        <v>226.8891885697625</v>
      </c>
      <c r="Y23" s="295">
        <v>215.83628742875001</v>
      </c>
      <c r="DA23" s="122" t="s">
        <v>1459</v>
      </c>
    </row>
    <row r="24" spans="1:105" ht="12" customHeight="1" x14ac:dyDescent="0.25">
      <c r="A24" s="18" t="s">
        <v>38</v>
      </c>
      <c r="B24" s="295">
        <v>0</v>
      </c>
      <c r="C24" s="295">
        <v>0</v>
      </c>
      <c r="D24" s="295">
        <v>0</v>
      </c>
      <c r="E24" s="295">
        <v>0</v>
      </c>
      <c r="F24" s="295">
        <v>0</v>
      </c>
      <c r="G24" s="295">
        <v>45.276258481678717</v>
      </c>
      <c r="H24" s="295">
        <v>44.598846823275458</v>
      </c>
      <c r="I24" s="295">
        <v>38.719977474773103</v>
      </c>
      <c r="J24" s="295">
        <v>40.162519292339439</v>
      </c>
      <c r="K24" s="295">
        <v>36.519756740921707</v>
      </c>
      <c r="L24" s="295">
        <v>27.96211454393654</v>
      </c>
      <c r="M24" s="295">
        <v>84.292526964441123</v>
      </c>
      <c r="N24" s="295">
        <v>83.019737609541934</v>
      </c>
      <c r="O24" s="295">
        <v>93.45752946071191</v>
      </c>
      <c r="P24" s="295">
        <v>92.040138704293724</v>
      </c>
      <c r="Q24" s="295">
        <v>98.996296355843924</v>
      </c>
      <c r="R24" s="295">
        <v>94.167436432879356</v>
      </c>
      <c r="S24" s="295">
        <v>84.981412522211301</v>
      </c>
      <c r="T24" s="295">
        <v>97.490859197324028</v>
      </c>
      <c r="U24" s="295">
        <v>104.96664229257929</v>
      </c>
      <c r="V24" s="295">
        <v>85.085850278124411</v>
      </c>
      <c r="W24" s="295">
        <v>97.941631256987733</v>
      </c>
      <c r="X24" s="295">
        <v>110.7537322630307</v>
      </c>
      <c r="Y24" s="295">
        <v>116.5427819201194</v>
      </c>
      <c r="DA24" s="122" t="s">
        <v>1460</v>
      </c>
    </row>
    <row r="25" spans="1:105" ht="12" customHeight="1" x14ac:dyDescent="0.25">
      <c r="A25" s="57" t="s">
        <v>1461</v>
      </c>
      <c r="B25" s="261">
        <v>724.73469341301325</v>
      </c>
      <c r="C25" s="261">
        <v>756.84586984807481</v>
      </c>
      <c r="D25" s="261">
        <v>745.20660364908633</v>
      </c>
      <c r="E25" s="261">
        <v>763.23161148681015</v>
      </c>
      <c r="F25" s="261">
        <v>763.26416119403643</v>
      </c>
      <c r="G25" s="261">
        <v>783.7387637901063</v>
      </c>
      <c r="H25" s="261">
        <v>824.82549638217802</v>
      </c>
      <c r="I25" s="261">
        <v>753.36003716225571</v>
      </c>
      <c r="J25" s="261">
        <v>727.29516855708027</v>
      </c>
      <c r="K25" s="261">
        <v>630.20015990481409</v>
      </c>
      <c r="L25" s="261">
        <v>617.02064740750643</v>
      </c>
      <c r="M25" s="261">
        <v>728.3804081827526</v>
      </c>
      <c r="N25" s="261">
        <v>708.68308825578697</v>
      </c>
      <c r="O25" s="261">
        <v>730.13777845080983</v>
      </c>
      <c r="P25" s="261">
        <v>688.00453245274923</v>
      </c>
      <c r="Q25" s="261">
        <v>695.69612688368784</v>
      </c>
      <c r="R25" s="261">
        <v>635.99836668091143</v>
      </c>
      <c r="S25" s="261">
        <v>669.52913322990901</v>
      </c>
      <c r="T25" s="261">
        <v>716.0115329795666</v>
      </c>
      <c r="U25" s="261">
        <v>755.3155131274109</v>
      </c>
      <c r="V25" s="261">
        <v>701.58177342159831</v>
      </c>
      <c r="W25" s="261">
        <v>733.55007101986848</v>
      </c>
      <c r="X25" s="261">
        <v>741.5513896191319</v>
      </c>
      <c r="Y25" s="261">
        <v>742.99473408500444</v>
      </c>
      <c r="DA25" s="70" t="s">
        <v>1462</v>
      </c>
    </row>
    <row r="26" spans="1:105" ht="12" customHeight="1" x14ac:dyDescent="0.25">
      <c r="A26" s="18" t="s">
        <v>28</v>
      </c>
      <c r="B26" s="230">
        <v>36.238320213442996</v>
      </c>
      <c r="C26" s="230">
        <v>28.82727335556039</v>
      </c>
      <c r="D26" s="230">
        <v>37.381883287698898</v>
      </c>
      <c r="E26" s="230">
        <v>43.168555348575588</v>
      </c>
      <c r="F26" s="230">
        <v>39.565264413039877</v>
      </c>
      <c r="G26" s="230">
        <v>47.229953174246873</v>
      </c>
      <c r="H26" s="230">
        <v>53.175488762562487</v>
      </c>
      <c r="I26" s="230">
        <v>76.449893806384608</v>
      </c>
      <c r="J26" s="230">
        <v>67.689717028126907</v>
      </c>
      <c r="K26" s="230">
        <v>77.459012495713168</v>
      </c>
      <c r="L26" s="230">
        <v>78.300268725594051</v>
      </c>
      <c r="M26" s="230">
        <v>91.74759636640762</v>
      </c>
      <c r="N26" s="230">
        <v>97.637609297578223</v>
      </c>
      <c r="O26" s="230">
        <v>54.787474691002529</v>
      </c>
      <c r="P26" s="230">
        <v>47.983522375350418</v>
      </c>
      <c r="Q26" s="230">
        <v>53.627393848228969</v>
      </c>
      <c r="R26" s="230">
        <v>48.003744009726923</v>
      </c>
      <c r="S26" s="230">
        <v>46.145209353647878</v>
      </c>
      <c r="T26" s="230">
        <v>56.033378978909653</v>
      </c>
      <c r="U26" s="230">
        <v>54.209752385300952</v>
      </c>
      <c r="V26" s="230">
        <v>45.005221373070327</v>
      </c>
      <c r="W26" s="230">
        <v>53.468605451360119</v>
      </c>
      <c r="X26" s="230">
        <v>48.864393206249318</v>
      </c>
      <c r="Y26" s="230">
        <v>54.295037756395367</v>
      </c>
      <c r="DA26" s="71" t="s">
        <v>1463</v>
      </c>
    </row>
    <row r="27" spans="1:105" ht="12" customHeight="1" x14ac:dyDescent="0.25">
      <c r="A27" s="18" t="s">
        <v>31</v>
      </c>
      <c r="B27" s="295">
        <v>17.552825932211121</v>
      </c>
      <c r="C27" s="295">
        <v>12.73096707626117</v>
      </c>
      <c r="D27" s="295">
        <v>8.2624505118433582</v>
      </c>
      <c r="E27" s="295">
        <v>7.6670021082412267</v>
      </c>
      <c r="F27" s="295">
        <v>7.2868590818214383</v>
      </c>
      <c r="G27" s="295">
        <v>8.7759334601088099</v>
      </c>
      <c r="H27" s="295">
        <v>10.57056785708618</v>
      </c>
      <c r="I27" s="295">
        <v>7.2369070913579323</v>
      </c>
      <c r="J27" s="295">
        <v>5.5602222728998338</v>
      </c>
      <c r="K27" s="295">
        <v>5.1317115154463329</v>
      </c>
      <c r="L27" s="295">
        <v>4.9892408312354606</v>
      </c>
      <c r="M27" s="295">
        <v>8.8641862659621999</v>
      </c>
      <c r="N27" s="295">
        <v>8.8644587971771198</v>
      </c>
      <c r="O27" s="295">
        <v>8.352706133328395</v>
      </c>
      <c r="P27" s="295">
        <v>7.2663547743534727</v>
      </c>
      <c r="Q27" s="295">
        <v>7.6437157582015338</v>
      </c>
      <c r="R27" s="295">
        <v>6.8406090440958494</v>
      </c>
      <c r="S27" s="295">
        <v>7.969877437702503</v>
      </c>
      <c r="T27" s="295">
        <v>7.9712751385341241</v>
      </c>
      <c r="U27" s="295">
        <v>8.8284975013109204</v>
      </c>
      <c r="V27" s="295">
        <v>9.1608759613655391</v>
      </c>
      <c r="W27" s="295">
        <v>9.3490541895899018</v>
      </c>
      <c r="X27" s="295">
        <v>8.4179297511758779</v>
      </c>
      <c r="Y27" s="295">
        <v>9.5193596550706197</v>
      </c>
      <c r="DA27" s="122" t="s">
        <v>1464</v>
      </c>
    </row>
    <row r="28" spans="1:105" ht="12" customHeight="1" x14ac:dyDescent="0.25">
      <c r="A28" s="18" t="s">
        <v>159</v>
      </c>
      <c r="B28" s="295">
        <v>16.966256738175851</v>
      </c>
      <c r="C28" s="295">
        <v>25.293010959376279</v>
      </c>
      <c r="D28" s="295">
        <v>18.775038626116409</v>
      </c>
      <c r="E28" s="295">
        <v>7.8133428804817964</v>
      </c>
      <c r="F28" s="295">
        <v>7.2754244834415864</v>
      </c>
      <c r="G28" s="295">
        <v>7.0657457772649037</v>
      </c>
      <c r="H28" s="295">
        <v>8.2503259153691388</v>
      </c>
      <c r="I28" s="295">
        <v>8.044343801923123</v>
      </c>
      <c r="J28" s="295">
        <v>9.0328499788253076</v>
      </c>
      <c r="K28" s="295">
        <v>7.4583574839152824</v>
      </c>
      <c r="L28" s="295">
        <v>6.8737892214257146</v>
      </c>
      <c r="M28" s="295">
        <v>10.90053868544107</v>
      </c>
      <c r="N28" s="295">
        <v>10.546880327837711</v>
      </c>
      <c r="O28" s="295">
        <v>10.62118410791688</v>
      </c>
      <c r="P28" s="295">
        <v>9.9229214256165186</v>
      </c>
      <c r="Q28" s="295">
        <v>9.6519432929614961</v>
      </c>
      <c r="R28" s="295">
        <v>9.046770057522421</v>
      </c>
      <c r="S28" s="295">
        <v>11.86924889018831</v>
      </c>
      <c r="T28" s="295">
        <v>12.485012785825029</v>
      </c>
      <c r="U28" s="295">
        <v>13.53205131713778</v>
      </c>
      <c r="V28" s="295">
        <v>12.52848094679689</v>
      </c>
      <c r="W28" s="295">
        <v>11.72829487554845</v>
      </c>
      <c r="X28" s="295">
        <v>13.540758044215639</v>
      </c>
      <c r="Y28" s="295">
        <v>14.52496084473014</v>
      </c>
      <c r="DA28" s="122" t="s">
        <v>1465</v>
      </c>
    </row>
    <row r="29" spans="1:105" ht="12" customHeight="1" x14ac:dyDescent="0.25">
      <c r="A29" s="18" t="s">
        <v>32</v>
      </c>
      <c r="B29" s="295">
        <v>118.19993751534101</v>
      </c>
      <c r="C29" s="295">
        <v>103.3010985831812</v>
      </c>
      <c r="D29" s="295">
        <v>94.565673231291456</v>
      </c>
      <c r="E29" s="295">
        <v>91.48776937867585</v>
      </c>
      <c r="F29" s="295">
        <v>92.439289822921538</v>
      </c>
      <c r="G29" s="295">
        <v>91.204970087504591</v>
      </c>
      <c r="H29" s="295">
        <v>100.1343558745011</v>
      </c>
      <c r="I29" s="295">
        <v>93.633924691912654</v>
      </c>
      <c r="J29" s="295">
        <v>84.056357531572047</v>
      </c>
      <c r="K29" s="295">
        <v>72.143178717993905</v>
      </c>
      <c r="L29" s="295">
        <v>55.859137975522742</v>
      </c>
      <c r="M29" s="295">
        <v>55.519534378926878</v>
      </c>
      <c r="N29" s="295">
        <v>41.281101926399273</v>
      </c>
      <c r="O29" s="295">
        <v>30.874457136466681</v>
      </c>
      <c r="P29" s="295">
        <v>21.85924801765675</v>
      </c>
      <c r="Q29" s="295">
        <v>29.944836203061818</v>
      </c>
      <c r="R29" s="295">
        <v>28.623607660918001</v>
      </c>
      <c r="S29" s="295">
        <v>22.884938219095179</v>
      </c>
      <c r="T29" s="295">
        <v>13.911284287424451</v>
      </c>
      <c r="U29" s="295">
        <v>13.4669908345757</v>
      </c>
      <c r="V29" s="295">
        <v>7.0388725440083268</v>
      </c>
      <c r="W29" s="295">
        <v>7.2643683619512966</v>
      </c>
      <c r="X29" s="295">
        <v>11.94477776772734</v>
      </c>
      <c r="Y29" s="295">
        <v>18.506918968558882</v>
      </c>
      <c r="DA29" s="122" t="s">
        <v>1466</v>
      </c>
    </row>
    <row r="30" spans="1:105" ht="12" customHeight="1" x14ac:dyDescent="0.25">
      <c r="A30" s="18" t="s">
        <v>33</v>
      </c>
      <c r="B30" s="295">
        <v>155.88337614605391</v>
      </c>
      <c r="C30" s="295">
        <v>225.3785134450919</v>
      </c>
      <c r="D30" s="295">
        <v>236.5256492372807</v>
      </c>
      <c r="E30" s="295">
        <v>235.72928506531611</v>
      </c>
      <c r="F30" s="295">
        <v>259.11615208361098</v>
      </c>
      <c r="G30" s="295">
        <v>228.12981099619091</v>
      </c>
      <c r="H30" s="295">
        <v>236.02367046422049</v>
      </c>
      <c r="I30" s="295">
        <v>198.03955516213509</v>
      </c>
      <c r="J30" s="295">
        <v>175.9589492208836</v>
      </c>
      <c r="K30" s="295">
        <v>147.8199966354012</v>
      </c>
      <c r="L30" s="295">
        <v>147.6795526620852</v>
      </c>
      <c r="M30" s="295">
        <v>166.32793866843571</v>
      </c>
      <c r="N30" s="295">
        <v>156.3238875685748</v>
      </c>
      <c r="O30" s="295">
        <v>182.08308811682701</v>
      </c>
      <c r="P30" s="295">
        <v>177.76500652885821</v>
      </c>
      <c r="Q30" s="295">
        <v>162.46811291574789</v>
      </c>
      <c r="R30" s="295">
        <v>140.49199460931379</v>
      </c>
      <c r="S30" s="295">
        <v>128.8566963927872</v>
      </c>
      <c r="T30" s="295">
        <v>127.83359404792481</v>
      </c>
      <c r="U30" s="295">
        <v>140.58382851347261</v>
      </c>
      <c r="V30" s="295">
        <v>137.22724221883479</v>
      </c>
      <c r="W30" s="295">
        <v>127.2558685989729</v>
      </c>
      <c r="X30" s="295">
        <v>145.97970236431249</v>
      </c>
      <c r="Y30" s="295">
        <v>141.33923755208261</v>
      </c>
      <c r="DA30" s="122" t="s">
        <v>1467</v>
      </c>
    </row>
    <row r="31" spans="1:105" ht="12" customHeight="1" x14ac:dyDescent="0.25">
      <c r="A31" s="18" t="s">
        <v>35</v>
      </c>
      <c r="B31" s="295">
        <v>379.89397686778818</v>
      </c>
      <c r="C31" s="295">
        <v>361.31500642860391</v>
      </c>
      <c r="D31" s="295">
        <v>349.69590875485562</v>
      </c>
      <c r="E31" s="295">
        <v>377.36565670551948</v>
      </c>
      <c r="F31" s="295">
        <v>357.58117130920101</v>
      </c>
      <c r="G31" s="295">
        <v>332.56787381284562</v>
      </c>
      <c r="H31" s="295">
        <v>348.93544732204862</v>
      </c>
      <c r="I31" s="295">
        <v>311.14845572355841</v>
      </c>
      <c r="J31" s="295">
        <v>323.99921833036541</v>
      </c>
      <c r="K31" s="295">
        <v>264.72258772880559</v>
      </c>
      <c r="L31" s="295">
        <v>280.85048079630269</v>
      </c>
      <c r="M31" s="295">
        <v>266.99918089825962</v>
      </c>
      <c r="N31" s="295">
        <v>267.94079883058203</v>
      </c>
      <c r="O31" s="295">
        <v>301.47785321292429</v>
      </c>
      <c r="P31" s="295">
        <v>283.41916277009568</v>
      </c>
      <c r="Q31" s="295">
        <v>282.00696581821808</v>
      </c>
      <c r="R31" s="295">
        <v>259.97243686189063</v>
      </c>
      <c r="S31" s="295">
        <v>322.73546744325881</v>
      </c>
      <c r="T31" s="295">
        <v>349.71024991207628</v>
      </c>
      <c r="U31" s="295">
        <v>365.27361781708089</v>
      </c>
      <c r="V31" s="295">
        <v>361.3947673692611</v>
      </c>
      <c r="W31" s="295">
        <v>375.73252010978092</v>
      </c>
      <c r="X31" s="295">
        <v>344.59376270515708</v>
      </c>
      <c r="Y31" s="295">
        <v>327.806886181869</v>
      </c>
      <c r="DA31" s="122" t="s">
        <v>1468</v>
      </c>
    </row>
    <row r="32" spans="1:105" ht="12" customHeight="1" x14ac:dyDescent="0.25">
      <c r="A32" s="18" t="s">
        <v>38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68.764476481944726</v>
      </c>
      <c r="H32" s="295">
        <v>67.735640186390071</v>
      </c>
      <c r="I32" s="295">
        <v>58.806956884983833</v>
      </c>
      <c r="J32" s="295">
        <v>60.99785419440709</v>
      </c>
      <c r="K32" s="295">
        <v>55.465315327538583</v>
      </c>
      <c r="L32" s="295">
        <v>42.468177195340502</v>
      </c>
      <c r="M32" s="295">
        <v>128.02143291931949</v>
      </c>
      <c r="N32" s="295">
        <v>126.0883515076377</v>
      </c>
      <c r="O32" s="295">
        <v>141.94101505234411</v>
      </c>
      <c r="P32" s="295">
        <v>139.7883165608182</v>
      </c>
      <c r="Q32" s="295">
        <v>150.35315904726809</v>
      </c>
      <c r="R32" s="295">
        <v>143.01920443744379</v>
      </c>
      <c r="S32" s="295">
        <v>129.06769549322919</v>
      </c>
      <c r="T32" s="295">
        <v>148.06673782887219</v>
      </c>
      <c r="U32" s="295">
        <v>159.42077475853199</v>
      </c>
      <c r="V32" s="295">
        <v>129.22631300826129</v>
      </c>
      <c r="W32" s="295">
        <v>148.751359432665</v>
      </c>
      <c r="X32" s="295">
        <v>168.21006578029409</v>
      </c>
      <c r="Y32" s="295">
        <v>177.0023331262978</v>
      </c>
      <c r="DA32" s="122" t="s">
        <v>1469</v>
      </c>
    </row>
    <row r="33" spans="1:105" ht="12" customHeight="1" x14ac:dyDescent="0.25">
      <c r="A33" s="57" t="s">
        <v>1470</v>
      </c>
      <c r="B33" s="261">
        <f t="shared" ref="B33:Y33" si="0">B34+B35</f>
        <v>99.189492686190079</v>
      </c>
      <c r="C33" s="261">
        <f t="shared" si="0"/>
        <v>94.088671621780719</v>
      </c>
      <c r="D33" s="261">
        <f t="shared" si="0"/>
        <v>90.721794520754571</v>
      </c>
      <c r="E33" s="261">
        <f t="shared" si="0"/>
        <v>96.328957577358125</v>
      </c>
      <c r="F33" s="261">
        <f t="shared" si="0"/>
        <v>101.62011852655527</v>
      </c>
      <c r="G33" s="261">
        <f t="shared" si="0"/>
        <v>102.51020115372366</v>
      </c>
      <c r="H33" s="261">
        <f t="shared" si="0"/>
        <v>109.19451320942281</v>
      </c>
      <c r="I33" s="261">
        <f t="shared" si="0"/>
        <v>102.90414238033304</v>
      </c>
      <c r="J33" s="261">
        <f t="shared" si="0"/>
        <v>108.97807096700782</v>
      </c>
      <c r="K33" s="261">
        <f t="shared" si="0"/>
        <v>94.750617871388343</v>
      </c>
      <c r="L33" s="261">
        <f t="shared" si="0"/>
        <v>95.060898898120683</v>
      </c>
      <c r="M33" s="261">
        <f t="shared" si="0"/>
        <v>101.03524238096485</v>
      </c>
      <c r="N33" s="261">
        <f t="shared" si="0"/>
        <v>97.183855529124429</v>
      </c>
      <c r="O33" s="261">
        <f t="shared" si="0"/>
        <v>100.34731358030101</v>
      </c>
      <c r="P33" s="261">
        <f t="shared" si="0"/>
        <v>94.742376422559346</v>
      </c>
      <c r="Q33" s="261">
        <f t="shared" si="0"/>
        <v>100.62628576226612</v>
      </c>
      <c r="R33" s="261">
        <f t="shared" si="0"/>
        <v>91.495958794127318</v>
      </c>
      <c r="S33" s="261">
        <f t="shared" si="0"/>
        <v>104.09126654117613</v>
      </c>
      <c r="T33" s="261">
        <f t="shared" si="0"/>
        <v>106.92802178118501</v>
      </c>
      <c r="U33" s="261">
        <f t="shared" si="0"/>
        <v>111.35180551694309</v>
      </c>
      <c r="V33" s="261">
        <f t="shared" si="0"/>
        <v>102.22411098424601</v>
      </c>
      <c r="W33" s="261">
        <f t="shared" si="0"/>
        <v>104.23176275016557</v>
      </c>
      <c r="X33" s="261">
        <f t="shared" si="0"/>
        <v>105.95352742540994</v>
      </c>
      <c r="Y33" s="261">
        <f t="shared" si="0"/>
        <v>109.1370749394481</v>
      </c>
      <c r="DA33" s="70"/>
    </row>
    <row r="34" spans="1:105" ht="12" customHeight="1" x14ac:dyDescent="0.25">
      <c r="A34" s="60" t="s">
        <v>1471</v>
      </c>
      <c r="B34" s="262">
        <v>65.81521835920266</v>
      </c>
      <c r="C34" s="262">
        <v>59.235666911045421</v>
      </c>
      <c r="D34" s="262">
        <v>56.404781900118493</v>
      </c>
      <c r="E34" s="262">
        <v>61.181887334546843</v>
      </c>
      <c r="F34" s="262">
        <v>66.471549358871044</v>
      </c>
      <c r="G34" s="262">
        <v>66.41876970831504</v>
      </c>
      <c r="H34" s="262">
        <v>71.211024025933838</v>
      </c>
      <c r="I34" s="262">
        <v>68.211661427287083</v>
      </c>
      <c r="J34" s="262">
        <v>75.485885905730711</v>
      </c>
      <c r="K34" s="262">
        <v>65.729690339237536</v>
      </c>
      <c r="L34" s="262">
        <v>66.646892311770969</v>
      </c>
      <c r="M34" s="262">
        <v>64.953878994574154</v>
      </c>
      <c r="N34" s="262">
        <v>64.43588854340733</v>
      </c>
      <c r="O34" s="262">
        <v>66.139382238681833</v>
      </c>
      <c r="P34" s="262">
        <v>61.264223672488193</v>
      </c>
      <c r="Q34" s="262">
        <v>65.667781366941512</v>
      </c>
      <c r="R34" s="262">
        <v>59.265493848216899</v>
      </c>
      <c r="S34" s="262">
        <v>70.007067285199184</v>
      </c>
      <c r="T34" s="262">
        <v>69.551981731577044</v>
      </c>
      <c r="U34" s="262">
        <v>74.225578674267325</v>
      </c>
      <c r="V34" s="262">
        <v>66.592688049573738</v>
      </c>
      <c r="W34" s="262">
        <v>67.101686419320231</v>
      </c>
      <c r="X34" s="262">
        <v>69.686655716964353</v>
      </c>
      <c r="Y34" s="262">
        <v>74.059598084758932</v>
      </c>
      <c r="DA34" s="72" t="s">
        <v>1472</v>
      </c>
    </row>
    <row r="35" spans="1:105" ht="12" customHeight="1" x14ac:dyDescent="0.25">
      <c r="A35" s="60" t="s">
        <v>1473</v>
      </c>
      <c r="B35" s="262">
        <v>33.374274326987411</v>
      </c>
      <c r="C35" s="262">
        <v>34.853004710735298</v>
      </c>
      <c r="D35" s="262">
        <v>34.317012620636078</v>
      </c>
      <c r="E35" s="262">
        <v>35.147070242811282</v>
      </c>
      <c r="F35" s="262">
        <v>35.148569167684222</v>
      </c>
      <c r="G35" s="262">
        <v>36.091431445408617</v>
      </c>
      <c r="H35" s="262">
        <v>37.98348918348897</v>
      </c>
      <c r="I35" s="262">
        <v>34.692480953045958</v>
      </c>
      <c r="J35" s="262">
        <v>33.492185061277112</v>
      </c>
      <c r="K35" s="262">
        <v>29.020927532150811</v>
      </c>
      <c r="L35" s="262">
        <v>28.414006586349711</v>
      </c>
      <c r="M35" s="262">
        <v>36.081363386390692</v>
      </c>
      <c r="N35" s="262">
        <v>32.747966985717092</v>
      </c>
      <c r="O35" s="262">
        <v>34.207931341619172</v>
      </c>
      <c r="P35" s="262">
        <v>33.47815275007116</v>
      </c>
      <c r="Q35" s="262">
        <v>34.958504395324603</v>
      </c>
      <c r="R35" s="262">
        <v>32.230464945910427</v>
      </c>
      <c r="S35" s="262">
        <v>34.084199255976941</v>
      </c>
      <c r="T35" s="262">
        <v>37.376040049607958</v>
      </c>
      <c r="U35" s="262">
        <v>37.126226842675763</v>
      </c>
      <c r="V35" s="262">
        <v>35.631422934672273</v>
      </c>
      <c r="W35" s="262">
        <v>37.130076330845341</v>
      </c>
      <c r="X35" s="262">
        <v>36.266871708445592</v>
      </c>
      <c r="Y35" s="262">
        <v>35.077476854689174</v>
      </c>
      <c r="DA35" s="72" t="s">
        <v>1474</v>
      </c>
    </row>
    <row r="36" spans="1:105" ht="12" customHeight="1" x14ac:dyDescent="0.25">
      <c r="A36" s="64" t="s">
        <v>28</v>
      </c>
      <c r="B36" s="229">
        <v>1.6687867311237281</v>
      </c>
      <c r="C36" s="229">
        <v>1.3275055517719629</v>
      </c>
      <c r="D36" s="229">
        <v>1.721448192065657</v>
      </c>
      <c r="E36" s="229">
        <v>1.9879263702946011</v>
      </c>
      <c r="F36" s="229">
        <v>1.8219936210340599</v>
      </c>
      <c r="G36" s="229">
        <v>2.1749550946221912</v>
      </c>
      <c r="H36" s="229">
        <v>2.4487489912698739</v>
      </c>
      <c r="I36" s="229">
        <v>3.5205431054330751</v>
      </c>
      <c r="J36" s="229">
        <v>3.1171340433201009</v>
      </c>
      <c r="K36" s="229">
        <v>3.5670133576125811</v>
      </c>
      <c r="L36" s="229">
        <v>3.6057534875532511</v>
      </c>
      <c r="M36" s="229">
        <v>3.9124381196656048</v>
      </c>
      <c r="N36" s="229">
        <v>4.4799174431023392</v>
      </c>
      <c r="O36" s="229">
        <v>2.477563308571447</v>
      </c>
      <c r="P36" s="229">
        <v>2.085035424749357</v>
      </c>
      <c r="Q36" s="229">
        <v>2.2527158556240421</v>
      </c>
      <c r="R36" s="229">
        <v>1.9983654371566051</v>
      </c>
      <c r="S36" s="229">
        <v>1.9121332261894011</v>
      </c>
      <c r="T36" s="229">
        <v>2.261368679160741</v>
      </c>
      <c r="U36" s="229">
        <v>2.330694110461442</v>
      </c>
      <c r="V36" s="229">
        <v>1.8694334481522259</v>
      </c>
      <c r="W36" s="229">
        <v>2.2290023295703092</v>
      </c>
      <c r="X36" s="229">
        <v>2.1120012242051129</v>
      </c>
      <c r="Y36" s="229">
        <v>2.4355792662966982</v>
      </c>
      <c r="DA36" s="73" t="s">
        <v>1475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1476</v>
      </c>
    </row>
    <row r="38" spans="1:105" ht="12" customHeight="1" x14ac:dyDescent="0.25">
      <c r="A38" s="64" t="s">
        <v>31</v>
      </c>
      <c r="B38" s="229">
        <v>0.80831348795610691</v>
      </c>
      <c r="C38" s="229">
        <v>0.58626527957431418</v>
      </c>
      <c r="D38" s="229">
        <v>0.38048860155542602</v>
      </c>
      <c r="E38" s="229">
        <v>0.35306800399054689</v>
      </c>
      <c r="F38" s="229">
        <v>0.3355622908481582</v>
      </c>
      <c r="G38" s="229">
        <v>0.40413466256699032</v>
      </c>
      <c r="H38" s="229">
        <v>0.4867781750492024</v>
      </c>
      <c r="I38" s="229">
        <v>0.33326198502858012</v>
      </c>
      <c r="J38" s="229">
        <v>0.25605008997276268</v>
      </c>
      <c r="K38" s="229">
        <v>0.23631702668588009</v>
      </c>
      <c r="L38" s="229">
        <v>0.22975620416472409</v>
      </c>
      <c r="M38" s="229">
        <v>0.37799987814683228</v>
      </c>
      <c r="N38" s="229">
        <v>0.40672896309968082</v>
      </c>
      <c r="O38" s="229">
        <v>0.37772060785661032</v>
      </c>
      <c r="P38" s="229">
        <v>0.315746038709043</v>
      </c>
      <c r="Q38" s="229">
        <v>0.32108813143364401</v>
      </c>
      <c r="R38" s="229">
        <v>0.2847702187573552</v>
      </c>
      <c r="S38" s="229">
        <v>0.33025026152760301</v>
      </c>
      <c r="T38" s="229">
        <v>0.32170096217182542</v>
      </c>
      <c r="U38" s="229">
        <v>0.37957242424350712</v>
      </c>
      <c r="V38" s="229">
        <v>0.38052580154172638</v>
      </c>
      <c r="W38" s="229">
        <v>0.38974391405872871</v>
      </c>
      <c r="X38" s="229">
        <v>0.36383707589931502</v>
      </c>
      <c r="Y38" s="229">
        <v>0.42702162043492298</v>
      </c>
      <c r="DA38" s="73" t="s">
        <v>1477</v>
      </c>
    </row>
    <row r="39" spans="1:105" ht="12" customHeight="1" x14ac:dyDescent="0.25">
      <c r="A39" s="64" t="s">
        <v>159</v>
      </c>
      <c r="B39" s="229">
        <v>0.78130178095295288</v>
      </c>
      <c r="C39" s="229">
        <v>1.16475158976923</v>
      </c>
      <c r="D39" s="229">
        <v>0.86459679011213564</v>
      </c>
      <c r="E39" s="229">
        <v>0.35980704535612501</v>
      </c>
      <c r="F39" s="229">
        <v>0.33503572377938579</v>
      </c>
      <c r="G39" s="229">
        <v>0.32537994943317222</v>
      </c>
      <c r="H39" s="229">
        <v>0.37993025984429762</v>
      </c>
      <c r="I39" s="229">
        <v>0.37044471482612568</v>
      </c>
      <c r="J39" s="229">
        <v>0.41596575393423191</v>
      </c>
      <c r="K39" s="229">
        <v>0.34345984945842062</v>
      </c>
      <c r="L39" s="229">
        <v>0.3165402860202467</v>
      </c>
      <c r="M39" s="229">
        <v>0.46483706131645591</v>
      </c>
      <c r="N39" s="229">
        <v>0.48392370000568052</v>
      </c>
      <c r="O39" s="229">
        <v>0.48030423354552892</v>
      </c>
      <c r="P39" s="229">
        <v>0.43118224059439408</v>
      </c>
      <c r="Q39" s="229">
        <v>0.40544736809649312</v>
      </c>
      <c r="R39" s="229">
        <v>0.37661130342651639</v>
      </c>
      <c r="S39" s="229">
        <v>0.49182971516948149</v>
      </c>
      <c r="T39" s="229">
        <v>0.50386425711383143</v>
      </c>
      <c r="U39" s="229">
        <v>0.58179701842480458</v>
      </c>
      <c r="V39" s="229">
        <v>0.52040986849793502</v>
      </c>
      <c r="W39" s="229">
        <v>0.48892983796382122</v>
      </c>
      <c r="X39" s="229">
        <v>0.58525432711996161</v>
      </c>
      <c r="Y39" s="229">
        <v>0.65156402756215281</v>
      </c>
      <c r="DA39" s="73" t="s">
        <v>1478</v>
      </c>
    </row>
    <row r="40" spans="1:105" ht="12" customHeight="1" x14ac:dyDescent="0.25">
      <c r="A40" s="64" t="s">
        <v>32</v>
      </c>
      <c r="B40" s="229">
        <v>5.4431465416568274</v>
      </c>
      <c r="C40" s="229">
        <v>4.7570500401441844</v>
      </c>
      <c r="D40" s="229">
        <v>4.3547807894699337</v>
      </c>
      <c r="E40" s="229">
        <v>4.2130422905917708</v>
      </c>
      <c r="F40" s="229">
        <v>4.2568601243764936</v>
      </c>
      <c r="G40" s="229">
        <v>4.2000192889212169</v>
      </c>
      <c r="H40" s="229">
        <v>4.6112204823169503</v>
      </c>
      <c r="I40" s="229">
        <v>4.3118734584981624</v>
      </c>
      <c r="J40" s="229">
        <v>3.8708232966947538</v>
      </c>
      <c r="K40" s="229">
        <v>3.3222174393451982</v>
      </c>
      <c r="L40" s="229">
        <v>2.572331932509996</v>
      </c>
      <c r="M40" s="229">
        <v>2.367546958099167</v>
      </c>
      <c r="N40" s="229">
        <v>1.894105457118652</v>
      </c>
      <c r="O40" s="229">
        <v>1.3961844856838019</v>
      </c>
      <c r="P40" s="229">
        <v>0.94985328752376008</v>
      </c>
      <c r="Q40" s="229">
        <v>1.257887107093308</v>
      </c>
      <c r="R40" s="229">
        <v>1.191582644568705</v>
      </c>
      <c r="S40" s="229">
        <v>0.94829022039238697</v>
      </c>
      <c r="T40" s="229">
        <v>0.56142504963556172</v>
      </c>
      <c r="U40" s="229">
        <v>0.57899980801783835</v>
      </c>
      <c r="V40" s="229">
        <v>0.2923817141564658</v>
      </c>
      <c r="W40" s="229">
        <v>0.30283741019533922</v>
      </c>
      <c r="X40" s="229">
        <v>0.51627337644032778</v>
      </c>
      <c r="Y40" s="229">
        <v>0.8301876190802675</v>
      </c>
      <c r="DA40" s="73" t="s">
        <v>1479</v>
      </c>
    </row>
    <row r="41" spans="1:105" ht="12" customHeight="1" x14ac:dyDescent="0.25">
      <c r="A41" s="64" t="s">
        <v>33</v>
      </c>
      <c r="B41" s="229">
        <v>7.1784814578354421</v>
      </c>
      <c r="C41" s="229">
        <v>10.37875570672943</v>
      </c>
      <c r="D41" s="229">
        <v>10.89208502747258</v>
      </c>
      <c r="E41" s="229">
        <v>10.85541219177022</v>
      </c>
      <c r="F41" s="229">
        <v>11.93238521736339</v>
      </c>
      <c r="G41" s="229">
        <v>10.50545387650123</v>
      </c>
      <c r="H41" s="229">
        <v>10.86896873756579</v>
      </c>
      <c r="I41" s="229">
        <v>9.119787560396345</v>
      </c>
      <c r="J41" s="229">
        <v>8.1029682930324274</v>
      </c>
      <c r="K41" s="229">
        <v>6.8071601422740056</v>
      </c>
      <c r="L41" s="229">
        <v>6.8006926504654546</v>
      </c>
      <c r="M41" s="229">
        <v>7.0928045353137366</v>
      </c>
      <c r="N41" s="229">
        <v>7.1726265701325183</v>
      </c>
      <c r="O41" s="229">
        <v>8.234042192561903</v>
      </c>
      <c r="P41" s="229">
        <v>7.7244503434761294</v>
      </c>
      <c r="Q41" s="229">
        <v>6.8247674879451461</v>
      </c>
      <c r="R41" s="229">
        <v>5.8485926882610633</v>
      </c>
      <c r="S41" s="229">
        <v>5.3394745422293894</v>
      </c>
      <c r="T41" s="229">
        <v>5.159047892388072</v>
      </c>
      <c r="U41" s="229">
        <v>6.0442611656591279</v>
      </c>
      <c r="V41" s="229">
        <v>5.7001651980559016</v>
      </c>
      <c r="W41" s="229">
        <v>5.3050500413114534</v>
      </c>
      <c r="X41" s="229">
        <v>6.3094881543130672</v>
      </c>
      <c r="Y41" s="229">
        <v>6.3402279604361844</v>
      </c>
      <c r="DA41" s="73" t="s">
        <v>1480</v>
      </c>
    </row>
    <row r="42" spans="1:105" ht="12" customHeight="1" x14ac:dyDescent="0.25">
      <c r="A42" s="64" t="s">
        <v>35</v>
      </c>
      <c r="B42" s="229">
        <v>17.494244327462351</v>
      </c>
      <c r="C42" s="229">
        <v>16.638676542746179</v>
      </c>
      <c r="D42" s="229">
        <v>16.103613219960351</v>
      </c>
      <c r="E42" s="229">
        <v>17.377814340808019</v>
      </c>
      <c r="F42" s="229">
        <v>16.466732190282741</v>
      </c>
      <c r="G42" s="229">
        <v>15.31486149876863</v>
      </c>
      <c r="H42" s="229">
        <v>16.068593717369591</v>
      </c>
      <c r="I42" s="229">
        <v>14.32849015249044</v>
      </c>
      <c r="J42" s="229">
        <v>14.920272056197589</v>
      </c>
      <c r="K42" s="229">
        <v>12.190563448542241</v>
      </c>
      <c r="L42" s="229">
        <v>12.93325830287044</v>
      </c>
      <c r="M42" s="229">
        <v>11.385778098142289</v>
      </c>
      <c r="N42" s="229">
        <v>12.29395790244603</v>
      </c>
      <c r="O42" s="229">
        <v>13.633234086437909</v>
      </c>
      <c r="P42" s="229">
        <v>12.315456747961139</v>
      </c>
      <c r="Q42" s="229">
        <v>11.84621361785806</v>
      </c>
      <c r="R42" s="229">
        <v>10.82248776955627</v>
      </c>
      <c r="S42" s="229">
        <v>13.37328878147648</v>
      </c>
      <c r="T42" s="229">
        <v>14.11344131558266</v>
      </c>
      <c r="U42" s="229">
        <v>15.70457403498594</v>
      </c>
      <c r="V42" s="229">
        <v>15.01166854634225</v>
      </c>
      <c r="W42" s="229">
        <v>15.663559121284701</v>
      </c>
      <c r="X42" s="229">
        <v>14.893921748191509</v>
      </c>
      <c r="Y42" s="229">
        <v>14.704836543553171</v>
      </c>
      <c r="DA42" s="73" t="s">
        <v>1481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1482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3.1666270745951981</v>
      </c>
      <c r="H44" s="229">
        <v>3.1192488200732571</v>
      </c>
      <c r="I44" s="229">
        <v>2.7080799763732299</v>
      </c>
      <c r="J44" s="229">
        <v>2.8089715281252321</v>
      </c>
      <c r="K44" s="229">
        <v>2.5541962682324839</v>
      </c>
      <c r="L44" s="229">
        <v>1.955673722765588</v>
      </c>
      <c r="M44" s="229">
        <v>5.4592812686605621</v>
      </c>
      <c r="N44" s="229">
        <v>5.7853260578052268</v>
      </c>
      <c r="O44" s="229">
        <v>6.418763647320068</v>
      </c>
      <c r="P44" s="229">
        <v>6.0742433561965976</v>
      </c>
      <c r="Q44" s="229">
        <v>6.3158568974563343</v>
      </c>
      <c r="R44" s="229">
        <v>5.9537988315975969</v>
      </c>
      <c r="S44" s="229">
        <v>5.3482177768208512</v>
      </c>
      <c r="T44" s="229">
        <v>5.9756075655859338</v>
      </c>
      <c r="U44" s="229">
        <v>6.8541368382206436</v>
      </c>
      <c r="V44" s="229">
        <v>5.3678214337944867</v>
      </c>
      <c r="W44" s="229">
        <v>6.2011553116675904</v>
      </c>
      <c r="X44" s="229">
        <v>7.2703218343898168</v>
      </c>
      <c r="Y44" s="229">
        <v>7.9400112876387672</v>
      </c>
      <c r="DA44" s="73" t="s">
        <v>1483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5.0206774670460419</v>
      </c>
      <c r="N45" s="325">
        <v>0.23138089200696851</v>
      </c>
      <c r="O45" s="325">
        <v>1.190118779641905</v>
      </c>
      <c r="P45" s="325">
        <v>3.5821853108607389</v>
      </c>
      <c r="Q45" s="325">
        <v>5.7345279298175784</v>
      </c>
      <c r="R45" s="325">
        <v>5.7542560525863129</v>
      </c>
      <c r="S45" s="325">
        <v>6.3407147321713504</v>
      </c>
      <c r="T45" s="325">
        <v>8.4795843279693344</v>
      </c>
      <c r="U45" s="325">
        <v>4.652191442662466</v>
      </c>
      <c r="V45" s="325">
        <v>6.4890169241312758</v>
      </c>
      <c r="W45" s="325">
        <v>6.5497983647933946</v>
      </c>
      <c r="X45" s="325">
        <v>4.2157739678864772</v>
      </c>
      <c r="Y45" s="325">
        <v>1.748048529687005</v>
      </c>
      <c r="DA45" s="148" t="s">
        <v>1484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1595.571927619093</v>
      </c>
      <c r="C48" s="223">
        <v>2079.4432474019832</v>
      </c>
      <c r="D48" s="223">
        <v>2180.5856368026948</v>
      </c>
      <c r="E48" s="223">
        <v>2121.5031070077571</v>
      </c>
      <c r="F48" s="223">
        <v>2128.203072225358</v>
      </c>
      <c r="G48" s="223">
        <v>2137.8425851788038</v>
      </c>
      <c r="H48" s="223">
        <v>2066.0023960417261</v>
      </c>
      <c r="I48" s="223">
        <v>2084.3594937758648</v>
      </c>
      <c r="J48" s="223">
        <v>2275.129691090965</v>
      </c>
      <c r="K48" s="223">
        <v>2024.2490128049469</v>
      </c>
      <c r="L48" s="223">
        <v>2069.384691784509</v>
      </c>
      <c r="M48" s="223">
        <v>2178.4121866933251</v>
      </c>
      <c r="N48" s="223">
        <v>2131.573136007738</v>
      </c>
      <c r="O48" s="223">
        <v>2039.3875912985029</v>
      </c>
      <c r="P48" s="223">
        <v>2012.801979156791</v>
      </c>
      <c r="Q48" s="223">
        <v>1829.5270397546919</v>
      </c>
      <c r="R48" s="223">
        <v>2102.071208956088</v>
      </c>
      <c r="S48" s="223">
        <v>1714.7722015167251</v>
      </c>
      <c r="T48" s="223">
        <v>1831.7969212434371</v>
      </c>
      <c r="U48" s="223">
        <v>1854.097080644894</v>
      </c>
      <c r="V48" s="223">
        <v>1753.0591327952559</v>
      </c>
      <c r="W48" s="223">
        <v>1863.394466753477</v>
      </c>
      <c r="X48" s="223">
        <v>1820.9975001567091</v>
      </c>
      <c r="Y48" s="223">
        <v>1558.1011062501841</v>
      </c>
      <c r="DA48" s="89" t="s">
        <v>1485</v>
      </c>
    </row>
    <row r="49" spans="1:105" ht="12" customHeight="1" x14ac:dyDescent="0.25">
      <c r="A49" s="55" t="s">
        <v>91</v>
      </c>
      <c r="B49" s="259">
        <v>11.481017948164951</v>
      </c>
      <c r="C49" s="259">
        <v>14.96273833373194</v>
      </c>
      <c r="D49" s="259">
        <v>15.69051347688241</v>
      </c>
      <c r="E49" s="259">
        <v>15.265382166123549</v>
      </c>
      <c r="F49" s="259">
        <v>15.31359210237512</v>
      </c>
      <c r="G49" s="259">
        <v>15.382953702008651</v>
      </c>
      <c r="H49" s="259">
        <v>14.866024012657</v>
      </c>
      <c r="I49" s="259">
        <v>14.998113431450159</v>
      </c>
      <c r="J49" s="259">
        <v>16.370809968307459</v>
      </c>
      <c r="K49" s="259">
        <v>14.56558544637214</v>
      </c>
      <c r="L49" s="259">
        <v>14.89036149156132</v>
      </c>
      <c r="M49" s="259">
        <v>15.674874307451409</v>
      </c>
      <c r="N49" s="259">
        <v>15.337841565593941</v>
      </c>
      <c r="O49" s="259">
        <v>14.674515848308721</v>
      </c>
      <c r="P49" s="259">
        <v>14.483217740791041</v>
      </c>
      <c r="Q49" s="259">
        <v>13.16445370872116</v>
      </c>
      <c r="R49" s="259">
        <v>15.125558967660011</v>
      </c>
      <c r="S49" s="259">
        <v>12.33872950623107</v>
      </c>
      <c r="T49" s="259">
        <v>13.180786754985879</v>
      </c>
      <c r="U49" s="259">
        <v>13.34124867205974</v>
      </c>
      <c r="V49" s="259">
        <v>12.61422504333596</v>
      </c>
      <c r="W49" s="259">
        <v>13.40814848079671</v>
      </c>
      <c r="X49" s="259">
        <v>13.103078978118941</v>
      </c>
      <c r="Y49" s="259">
        <v>11.21139477090631</v>
      </c>
      <c r="DA49" s="67" t="s">
        <v>1486</v>
      </c>
    </row>
    <row r="50" spans="1:105" ht="12" customHeight="1" x14ac:dyDescent="0.25">
      <c r="A50" s="173" t="s">
        <v>92</v>
      </c>
      <c r="B50" s="224">
        <v>12.85462993068893</v>
      </c>
      <c r="C50" s="224">
        <v>16.7529103166849</v>
      </c>
      <c r="D50" s="224">
        <v>17.567757935614779</v>
      </c>
      <c r="E50" s="224">
        <v>17.091763063345869</v>
      </c>
      <c r="F50" s="224">
        <v>17.145740932929751</v>
      </c>
      <c r="G50" s="224">
        <v>17.223401093267022</v>
      </c>
      <c r="H50" s="224">
        <v>16.644624900528498</v>
      </c>
      <c r="I50" s="224">
        <v>16.79251776194652</v>
      </c>
      <c r="J50" s="224">
        <v>18.32944646183234</v>
      </c>
      <c r="K50" s="224">
        <v>16.30824126242819</v>
      </c>
      <c r="L50" s="224">
        <v>16.6718741641542</v>
      </c>
      <c r="M50" s="224">
        <v>17.550247664629548</v>
      </c>
      <c r="N50" s="224">
        <v>17.172891650497039</v>
      </c>
      <c r="O50" s="224">
        <v>16.430204315827989</v>
      </c>
      <c r="P50" s="224">
        <v>16.216018919577991</v>
      </c>
      <c r="Q50" s="224">
        <v>14.73947531737319</v>
      </c>
      <c r="R50" s="224">
        <v>16.935211137367791</v>
      </c>
      <c r="S50" s="224">
        <v>13.814959817463199</v>
      </c>
      <c r="T50" s="224">
        <v>14.757762482006299</v>
      </c>
      <c r="U50" s="224">
        <v>14.9374223842263</v>
      </c>
      <c r="V50" s="224">
        <v>14.12341619241432</v>
      </c>
      <c r="W50" s="224">
        <v>15.012326220073451</v>
      </c>
      <c r="X50" s="224">
        <v>14.67075759107494</v>
      </c>
      <c r="Y50" s="224">
        <v>12.552748496477751</v>
      </c>
      <c r="DA50" s="177" t="s">
        <v>1487</v>
      </c>
    </row>
    <row r="51" spans="1:105" ht="12" customHeight="1" x14ac:dyDescent="0.25">
      <c r="A51" s="173" t="s">
        <v>93</v>
      </c>
      <c r="B51" s="224">
        <v>19.408158021972788</v>
      </c>
      <c r="C51" s="224">
        <v>22.42192594379874</v>
      </c>
      <c r="D51" s="224">
        <v>22.885701362004021</v>
      </c>
      <c r="E51" s="224">
        <v>23.349280136777661</v>
      </c>
      <c r="F51" s="224">
        <v>25.126032419298411</v>
      </c>
      <c r="G51" s="224">
        <v>24.71566289710147</v>
      </c>
      <c r="H51" s="224">
        <v>24.242913073010939</v>
      </c>
      <c r="I51" s="224">
        <v>25.401103513446959</v>
      </c>
      <c r="J51" s="224">
        <v>30.942589586367109</v>
      </c>
      <c r="K51" s="224">
        <v>27.62618521562009</v>
      </c>
      <c r="L51" s="224">
        <v>29.035467381278909</v>
      </c>
      <c r="M51" s="224">
        <v>26.230943941753331</v>
      </c>
      <c r="N51" s="224">
        <v>26.1137633399224</v>
      </c>
      <c r="O51" s="224">
        <v>24.956860112832651</v>
      </c>
      <c r="P51" s="224">
        <v>24.297697417470879</v>
      </c>
      <c r="Q51" s="224">
        <v>23.119532579649309</v>
      </c>
      <c r="R51" s="224">
        <v>26.275427038501611</v>
      </c>
      <c r="S51" s="224">
        <v>23.457757316618899</v>
      </c>
      <c r="T51" s="224">
        <v>23.598951154759138</v>
      </c>
      <c r="U51" s="224">
        <v>24.151657066138469</v>
      </c>
      <c r="V51" s="224">
        <v>22.164464665730542</v>
      </c>
      <c r="W51" s="224">
        <v>22.869118364373939</v>
      </c>
      <c r="X51" s="224">
        <v>22.902773138845991</v>
      </c>
      <c r="Y51" s="224">
        <v>20.557812391318929</v>
      </c>
      <c r="DA51" s="177" t="s">
        <v>1488</v>
      </c>
    </row>
    <row r="52" spans="1:105" ht="12" customHeight="1" x14ac:dyDescent="0.25">
      <c r="A52" s="173" t="s">
        <v>94</v>
      </c>
      <c r="B52" s="224">
        <v>9.4547826122739398</v>
      </c>
      <c r="C52" s="224">
        <v>12.32202918491082</v>
      </c>
      <c r="D52" s="224">
        <v>12.92136243220393</v>
      </c>
      <c r="E52" s="224">
        <v>12.57126071273588</v>
      </c>
      <c r="F52" s="224">
        <v>12.6109622852853</v>
      </c>
      <c r="G52" s="224">
        <v>12.66808255538116</v>
      </c>
      <c r="H52" s="224">
        <v>12.24238355719857</v>
      </c>
      <c r="I52" s="224">
        <v>12.351161084218329</v>
      </c>
      <c r="J52" s="224">
        <v>13.481596330222059</v>
      </c>
      <c r="K52" s="224">
        <v>11.99496809757718</v>
      </c>
      <c r="L52" s="224">
        <v>12.26242581942741</v>
      </c>
      <c r="M52" s="224">
        <v>12.908483352328419</v>
      </c>
      <c r="N52" s="224">
        <v>12.63093206533733</v>
      </c>
      <c r="O52" s="224">
        <v>12.08467384273218</v>
      </c>
      <c r="P52" s="224">
        <v>11.9271371130724</v>
      </c>
      <c r="Q52" s="224">
        <v>10.84111605671656</v>
      </c>
      <c r="R52" s="224">
        <v>12.456114307461171</v>
      </c>
      <c r="S52" s="224">
        <v>10.161120357076969</v>
      </c>
      <c r="T52" s="224">
        <v>10.854566554096349</v>
      </c>
      <c r="U52" s="224">
        <v>10.98670923955609</v>
      </c>
      <c r="V52" s="224">
        <v>10.38799487515006</v>
      </c>
      <c r="W52" s="224">
        <v>11.041802189612129</v>
      </c>
      <c r="X52" s="224">
        <v>10.790573087586919</v>
      </c>
      <c r="Y52" s="224">
        <v>9.2327440665874505</v>
      </c>
      <c r="DA52" s="177" t="s">
        <v>1489</v>
      </c>
    </row>
    <row r="53" spans="1:105" ht="12" customHeight="1" x14ac:dyDescent="0.25">
      <c r="A53" s="56" t="s">
        <v>95</v>
      </c>
      <c r="B53" s="260">
        <v>13.418822829366221</v>
      </c>
      <c r="C53" s="260">
        <v>16.81405925594979</v>
      </c>
      <c r="D53" s="260">
        <v>17.4859228003704</v>
      </c>
      <c r="E53" s="260">
        <v>17.218584799289658</v>
      </c>
      <c r="F53" s="260">
        <v>17.59369401587141</v>
      </c>
      <c r="G53" s="260">
        <v>17.54206583538431</v>
      </c>
      <c r="H53" s="260">
        <v>17.062646721292939</v>
      </c>
      <c r="I53" s="260">
        <v>17.55293710954869</v>
      </c>
      <c r="J53" s="260">
        <v>20.08253789575021</v>
      </c>
      <c r="K53" s="260">
        <v>18.00567895868495</v>
      </c>
      <c r="L53" s="260">
        <v>18.590802260905971</v>
      </c>
      <c r="M53" s="260">
        <v>18.21153192569097</v>
      </c>
      <c r="N53" s="260">
        <v>17.952788870908229</v>
      </c>
      <c r="O53" s="260">
        <v>16.954925980986658</v>
      </c>
      <c r="P53" s="260">
        <v>16.581878717478681</v>
      </c>
      <c r="Q53" s="260">
        <v>15.4099913059242</v>
      </c>
      <c r="R53" s="260">
        <v>17.62901475382218</v>
      </c>
      <c r="S53" s="260">
        <v>14.908922004283321</v>
      </c>
      <c r="T53" s="260">
        <v>15.46980835782492</v>
      </c>
      <c r="U53" s="260">
        <v>15.73080569367934</v>
      </c>
      <c r="V53" s="260">
        <v>14.659907467764119</v>
      </c>
      <c r="W53" s="260">
        <v>15.4304527005631</v>
      </c>
      <c r="X53" s="260">
        <v>15.218093666985091</v>
      </c>
      <c r="Y53" s="260">
        <v>13.33661049605842</v>
      </c>
      <c r="DA53" s="68" t="s">
        <v>1490</v>
      </c>
    </row>
    <row r="54" spans="1:105" ht="12" customHeight="1" x14ac:dyDescent="0.25">
      <c r="A54" s="37" t="s">
        <v>159</v>
      </c>
      <c r="B54" s="226">
        <v>0.34776421235834137</v>
      </c>
      <c r="C54" s="226">
        <v>0.75565833902601232</v>
      </c>
      <c r="D54" s="226">
        <v>0.62075916220335503</v>
      </c>
      <c r="E54" s="226">
        <v>0.2340310922445577</v>
      </c>
      <c r="F54" s="226">
        <v>0.21186880962666019</v>
      </c>
      <c r="G54" s="226">
        <v>0.21926497746038129</v>
      </c>
      <c r="H54" s="226">
        <v>0.2320344122091611</v>
      </c>
      <c r="I54" s="226">
        <v>0.243341472509576</v>
      </c>
      <c r="J54" s="226">
        <v>0.25753341427191723</v>
      </c>
      <c r="K54" s="226">
        <v>0.22557401364555321</v>
      </c>
      <c r="L54" s="226">
        <v>0.19854579801495501</v>
      </c>
      <c r="M54" s="226">
        <v>0.38368667385086219</v>
      </c>
      <c r="N54" s="226">
        <v>0.3622548914327875</v>
      </c>
      <c r="O54" s="226">
        <v>0.32138814509579983</v>
      </c>
      <c r="P54" s="226">
        <v>0.31671521188412433</v>
      </c>
      <c r="Q54" s="226">
        <v>0.26639649581532759</v>
      </c>
      <c r="R54" s="226">
        <v>0.31508167514760088</v>
      </c>
      <c r="S54" s="226">
        <v>0.26026170577069357</v>
      </c>
      <c r="T54" s="226">
        <v>0.29289547084573347</v>
      </c>
      <c r="U54" s="226">
        <v>0.30555325122372229</v>
      </c>
      <c r="V54" s="226">
        <v>0.28680503512018091</v>
      </c>
      <c r="W54" s="226">
        <v>0.28156762879837649</v>
      </c>
      <c r="X54" s="226">
        <v>0.32634473794983521</v>
      </c>
      <c r="Y54" s="226">
        <v>0.29563427520884439</v>
      </c>
      <c r="DA54" s="69" t="s">
        <v>1491</v>
      </c>
    </row>
    <row r="55" spans="1:105" ht="12" customHeight="1" x14ac:dyDescent="0.25">
      <c r="A55" s="37" t="s">
        <v>35</v>
      </c>
      <c r="B55" s="226">
        <v>7.7868401783544314</v>
      </c>
      <c r="C55" s="226">
        <v>10.79470918118578</v>
      </c>
      <c r="D55" s="226">
        <v>11.56199695070919</v>
      </c>
      <c r="E55" s="226">
        <v>11.303138511301549</v>
      </c>
      <c r="F55" s="226">
        <v>10.41317895369721</v>
      </c>
      <c r="G55" s="226">
        <v>10.320281772697401</v>
      </c>
      <c r="H55" s="226">
        <v>9.8135555187566954</v>
      </c>
      <c r="I55" s="226">
        <v>9.4122435899309025</v>
      </c>
      <c r="J55" s="226">
        <v>9.2374638252214787</v>
      </c>
      <c r="K55" s="226">
        <v>8.0063923920788636</v>
      </c>
      <c r="L55" s="226">
        <v>8.1122188994064057</v>
      </c>
      <c r="M55" s="226">
        <v>9.3980701868049596</v>
      </c>
      <c r="N55" s="226">
        <v>9.2029929205318268</v>
      </c>
      <c r="O55" s="226">
        <v>9.1224676125653481</v>
      </c>
      <c r="P55" s="226">
        <v>9.0460416180484788</v>
      </c>
      <c r="Q55" s="226">
        <v>7.7834758461822089</v>
      </c>
      <c r="R55" s="226">
        <v>9.0543420887035566</v>
      </c>
      <c r="S55" s="226">
        <v>7.0767479936257436</v>
      </c>
      <c r="T55" s="226">
        <v>8.2041204173911559</v>
      </c>
      <c r="U55" s="226">
        <v>8.2478656705144466</v>
      </c>
      <c r="V55" s="226">
        <v>8.2731369738875102</v>
      </c>
      <c r="W55" s="226">
        <v>9.0204173643615153</v>
      </c>
      <c r="X55" s="226">
        <v>8.3050270023251382</v>
      </c>
      <c r="Y55" s="226">
        <v>6.6720283958634976</v>
      </c>
      <c r="DA55" s="69" t="s">
        <v>1492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1493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1494</v>
      </c>
    </row>
    <row r="58" spans="1:105" ht="12" customHeight="1" x14ac:dyDescent="0.25">
      <c r="A58" s="37" t="s">
        <v>40</v>
      </c>
      <c r="B58" s="226">
        <v>5.2842184386534434</v>
      </c>
      <c r="C58" s="226">
        <v>5.2636917357379964</v>
      </c>
      <c r="D58" s="226">
        <v>5.3031666874578551</v>
      </c>
      <c r="E58" s="226">
        <v>5.6814151957435497</v>
      </c>
      <c r="F58" s="226">
        <v>6.9686462525475452</v>
      </c>
      <c r="G58" s="226">
        <v>7.0025190852265311</v>
      </c>
      <c r="H58" s="226">
        <v>7.0170567903270769</v>
      </c>
      <c r="I58" s="226">
        <v>7.8973520471082157</v>
      </c>
      <c r="J58" s="226">
        <v>10.58754065625681</v>
      </c>
      <c r="K58" s="226">
        <v>9.773712552960534</v>
      </c>
      <c r="L58" s="226">
        <v>10.28003756348461</v>
      </c>
      <c r="M58" s="226">
        <v>8.4297750650351482</v>
      </c>
      <c r="N58" s="226">
        <v>8.387541058943615</v>
      </c>
      <c r="O58" s="226">
        <v>7.5110702233255147</v>
      </c>
      <c r="P58" s="226">
        <v>7.2191218875460752</v>
      </c>
      <c r="Q58" s="226">
        <v>7.3601189639266673</v>
      </c>
      <c r="R58" s="226">
        <v>8.2595909899710254</v>
      </c>
      <c r="S58" s="226">
        <v>7.5719123048868813</v>
      </c>
      <c r="T58" s="226">
        <v>6.9727924695880326</v>
      </c>
      <c r="U58" s="226">
        <v>7.1773867719411708</v>
      </c>
      <c r="V58" s="226">
        <v>6.099965458756424</v>
      </c>
      <c r="W58" s="226">
        <v>6.1284677074032059</v>
      </c>
      <c r="X58" s="226">
        <v>6.5867219267101156</v>
      </c>
      <c r="Y58" s="226">
        <v>6.3689478249860727</v>
      </c>
      <c r="DA58" s="69" t="s">
        <v>1495</v>
      </c>
    </row>
    <row r="59" spans="1:105" ht="12" customHeight="1" x14ac:dyDescent="0.25">
      <c r="A59" s="57" t="s">
        <v>1496</v>
      </c>
      <c r="B59" s="261">
        <v>82.763575316542457</v>
      </c>
      <c r="C59" s="261">
        <v>95.615398148066845</v>
      </c>
      <c r="D59" s="261">
        <v>97.593108331131944</v>
      </c>
      <c r="E59" s="261">
        <v>99.569979953760495</v>
      </c>
      <c r="F59" s="261">
        <v>107.14670986222281</v>
      </c>
      <c r="G59" s="261">
        <v>105.3967422032874</v>
      </c>
      <c r="H59" s="261">
        <v>103.38076182907049</v>
      </c>
      <c r="I59" s="261">
        <v>108.31971490433931</v>
      </c>
      <c r="J59" s="261">
        <v>131.950664293893</v>
      </c>
      <c r="K59" s="261">
        <v>117.8082875362591</v>
      </c>
      <c r="L59" s="261">
        <v>123.81798874168599</v>
      </c>
      <c r="M59" s="261">
        <v>111.8584618947075</v>
      </c>
      <c r="N59" s="261">
        <v>111.3587604004033</v>
      </c>
      <c r="O59" s="261">
        <v>106.4252964796751</v>
      </c>
      <c r="P59" s="261">
        <v>103.614382568027</v>
      </c>
      <c r="Q59" s="261">
        <v>98.590251263039008</v>
      </c>
      <c r="R59" s="261">
        <v>112.0481542974523</v>
      </c>
      <c r="S59" s="261">
        <v>100.0325668326262</v>
      </c>
      <c r="T59" s="261">
        <v>100.6346696619581</v>
      </c>
      <c r="U59" s="261">
        <v>102.9916124111131</v>
      </c>
      <c r="V59" s="261">
        <v>94.517487885054337</v>
      </c>
      <c r="W59" s="261">
        <v>97.52239228627198</v>
      </c>
      <c r="X59" s="261">
        <v>97.665908711613611</v>
      </c>
      <c r="Y59" s="261">
        <v>87.666127422602642</v>
      </c>
      <c r="DA59" s="70" t="s">
        <v>1497</v>
      </c>
    </row>
    <row r="60" spans="1:105" ht="12" customHeight="1" x14ac:dyDescent="0.25">
      <c r="A60" s="57" t="s">
        <v>1498</v>
      </c>
      <c r="B60" s="261">
        <f t="shared" ref="B60:Y60" si="1">B61+B67+B78</f>
        <v>230.31898728957322</v>
      </c>
      <c r="C60" s="261">
        <f t="shared" si="1"/>
        <v>304.28455666606141</v>
      </c>
      <c r="D60" s="261">
        <f t="shared" si="1"/>
        <v>319.39506436805959</v>
      </c>
      <c r="E60" s="261">
        <f t="shared" si="1"/>
        <v>308.90489804013743</v>
      </c>
      <c r="F60" s="261">
        <f t="shared" si="1"/>
        <v>304.57936842754839</v>
      </c>
      <c r="G60" s="261">
        <f t="shared" si="1"/>
        <v>305.66112532286741</v>
      </c>
      <c r="H60" s="261">
        <f t="shared" si="1"/>
        <v>295.00267041037688</v>
      </c>
      <c r="I60" s="261">
        <f t="shared" si="1"/>
        <v>296.60218279805446</v>
      </c>
      <c r="J60" s="261">
        <f t="shared" si="1"/>
        <v>316.71335107337461</v>
      </c>
      <c r="K60" s="261">
        <f t="shared" si="1"/>
        <v>281.89954874138726</v>
      </c>
      <c r="L60" s="261">
        <f t="shared" si="1"/>
        <v>286.39956072543902</v>
      </c>
      <c r="M60" s="261">
        <f t="shared" si="1"/>
        <v>311.68047604016448</v>
      </c>
      <c r="N60" s="261">
        <f t="shared" si="1"/>
        <v>301.25665965971609</v>
      </c>
      <c r="O60" s="261">
        <f t="shared" si="1"/>
        <v>286.8247954184493</v>
      </c>
      <c r="P60" s="261">
        <f t="shared" si="1"/>
        <v>284.22114458420026</v>
      </c>
      <c r="Q60" s="261">
        <f t="shared" si="1"/>
        <v>257.94950334068642</v>
      </c>
      <c r="R60" s="261">
        <f t="shared" si="1"/>
        <v>297.66285787256078</v>
      </c>
      <c r="S60" s="261">
        <f t="shared" si="1"/>
        <v>240.11578164900243</v>
      </c>
      <c r="T60" s="261">
        <f t="shared" si="1"/>
        <v>261.2539305974135</v>
      </c>
      <c r="U60" s="261">
        <f t="shared" si="1"/>
        <v>261.32106686152258</v>
      </c>
      <c r="V60" s="261">
        <f t="shared" si="1"/>
        <v>250.64018997539171</v>
      </c>
      <c r="W60" s="261">
        <f t="shared" si="1"/>
        <v>267.68415460119451</v>
      </c>
      <c r="X60" s="261">
        <f t="shared" si="1"/>
        <v>257.58438547444393</v>
      </c>
      <c r="Y60" s="261">
        <f t="shared" si="1"/>
        <v>217.40246499422119</v>
      </c>
      <c r="DA60" s="70"/>
    </row>
    <row r="61" spans="1:105" ht="12" customHeight="1" x14ac:dyDescent="0.25">
      <c r="A61" s="60" t="s">
        <v>1499</v>
      </c>
      <c r="B61" s="262">
        <v>191.45932169292931</v>
      </c>
      <c r="C61" s="262">
        <v>252.19398891289299</v>
      </c>
      <c r="D61" s="262">
        <v>264.4173081542159</v>
      </c>
      <c r="E61" s="262">
        <v>255.94233552193791</v>
      </c>
      <c r="F61" s="262">
        <v>252.11976549994469</v>
      </c>
      <c r="G61" s="262">
        <v>252.63196162103841</v>
      </c>
      <c r="H61" s="262">
        <v>243.94492135115479</v>
      </c>
      <c r="I61" s="262">
        <v>245.59180387547909</v>
      </c>
      <c r="J61" s="262">
        <v>262.50532197144719</v>
      </c>
      <c r="K61" s="262">
        <v>233.73806521077421</v>
      </c>
      <c r="L61" s="262">
        <v>237.52187561930791</v>
      </c>
      <c r="M61" s="262">
        <v>254.146948642681</v>
      </c>
      <c r="N61" s="262">
        <v>248.8537718427867</v>
      </c>
      <c r="O61" s="262">
        <v>235.8581726092396</v>
      </c>
      <c r="P61" s="262">
        <v>231.7948810875998</v>
      </c>
      <c r="Q61" s="262">
        <v>209.35257892419469</v>
      </c>
      <c r="R61" s="262">
        <v>241.2414809592029</v>
      </c>
      <c r="S61" s="262">
        <v>195.0209329304783</v>
      </c>
      <c r="T61" s="262">
        <v>211.1806882730767</v>
      </c>
      <c r="U61" s="262">
        <v>213.62271315533749</v>
      </c>
      <c r="V61" s="262">
        <v>203.8135386821611</v>
      </c>
      <c r="W61" s="262">
        <v>217.7185595669406</v>
      </c>
      <c r="X61" s="262">
        <v>210.52158365865839</v>
      </c>
      <c r="Y61" s="262">
        <v>178.95629084351731</v>
      </c>
      <c r="DA61" s="72" t="s">
        <v>1500</v>
      </c>
    </row>
    <row r="62" spans="1:105" ht="12" customHeight="1" x14ac:dyDescent="0.25">
      <c r="A62" s="59" t="s">
        <v>28</v>
      </c>
      <c r="B62" s="230">
        <v>12.196797294399021</v>
      </c>
      <c r="C62" s="230">
        <v>13.67923160177808</v>
      </c>
      <c r="D62" s="230">
        <v>19.431466554704979</v>
      </c>
      <c r="E62" s="230">
        <v>20.945236302510999</v>
      </c>
      <c r="F62" s="230">
        <v>19.786223500833099</v>
      </c>
      <c r="G62" s="230">
        <v>24.50843400353968</v>
      </c>
      <c r="H62" s="230">
        <v>24.894899686841558</v>
      </c>
      <c r="I62" s="230">
        <v>37.814614056374339</v>
      </c>
      <c r="J62" s="230">
        <v>36.238059727360728</v>
      </c>
      <c r="K62" s="230">
        <v>42.409205960318907</v>
      </c>
      <c r="L62" s="230">
        <v>43.568064228429321</v>
      </c>
      <c r="M62" s="230">
        <v>53.722820940984242</v>
      </c>
      <c r="N62" s="230">
        <v>57.000114819437059</v>
      </c>
      <c r="O62" s="230">
        <v>31.818858730953568</v>
      </c>
      <c r="P62" s="230">
        <v>30.023750988103071</v>
      </c>
      <c r="Q62" s="230">
        <v>29.32298389100626</v>
      </c>
      <c r="R62" s="230">
        <v>32.853662089941309</v>
      </c>
      <c r="S62" s="230">
        <v>21.86389240570437</v>
      </c>
      <c r="T62" s="230">
        <v>26.886767501900369</v>
      </c>
      <c r="U62" s="230">
        <v>25.43412453636271</v>
      </c>
      <c r="V62" s="230">
        <v>21.080392040029249</v>
      </c>
      <c r="W62" s="230">
        <v>25.442661685831769</v>
      </c>
      <c r="X62" s="230">
        <v>24.070971573923131</v>
      </c>
      <c r="Y62" s="230">
        <v>22.880881164634889</v>
      </c>
      <c r="DA62" s="71" t="s">
        <v>1501</v>
      </c>
    </row>
    <row r="63" spans="1:105" ht="12" customHeight="1" x14ac:dyDescent="0.25">
      <c r="A63" s="59" t="s">
        <v>31</v>
      </c>
      <c r="B63" s="295">
        <v>5.907786524818861</v>
      </c>
      <c r="C63" s="295">
        <v>6.0411487761188818</v>
      </c>
      <c r="D63" s="295">
        <v>4.2949021467203981</v>
      </c>
      <c r="E63" s="295">
        <v>3.720003358747126</v>
      </c>
      <c r="F63" s="295">
        <v>3.64409096087011</v>
      </c>
      <c r="G63" s="295">
        <v>4.5539826227016409</v>
      </c>
      <c r="H63" s="295">
        <v>4.9487693025283823</v>
      </c>
      <c r="I63" s="295">
        <v>3.5796105788532069</v>
      </c>
      <c r="J63" s="295">
        <v>2.9766953633300122</v>
      </c>
      <c r="K63" s="295">
        <v>2.8096383309759889</v>
      </c>
      <c r="L63" s="295">
        <v>2.7761279561907348</v>
      </c>
      <c r="M63" s="295">
        <v>5.1904258031132198</v>
      </c>
      <c r="N63" s="295">
        <v>5.1750055422936043</v>
      </c>
      <c r="O63" s="295">
        <v>4.8509915446274867</v>
      </c>
      <c r="P63" s="295">
        <v>4.546627999291589</v>
      </c>
      <c r="Q63" s="295">
        <v>4.1795160637398068</v>
      </c>
      <c r="R63" s="295">
        <v>4.6816985354013827</v>
      </c>
      <c r="S63" s="295">
        <v>3.7761783991300328</v>
      </c>
      <c r="T63" s="295">
        <v>3.824895539926553</v>
      </c>
      <c r="U63" s="295">
        <v>4.1421533033638198</v>
      </c>
      <c r="V63" s="295">
        <v>4.2909433795434904</v>
      </c>
      <c r="W63" s="295">
        <v>4.4486820035848371</v>
      </c>
      <c r="X63" s="295">
        <v>4.1467361908409446</v>
      </c>
      <c r="Y63" s="295">
        <v>4.0116251140360371</v>
      </c>
      <c r="DA63" s="122" t="s">
        <v>1502</v>
      </c>
    </row>
    <row r="64" spans="1:105" ht="12" customHeight="1" x14ac:dyDescent="0.25">
      <c r="A64" s="59" t="s">
        <v>159</v>
      </c>
      <c r="B64" s="295">
        <v>5.7103638651412414</v>
      </c>
      <c r="C64" s="295">
        <v>12.002139451488659</v>
      </c>
      <c r="D64" s="295">
        <v>9.7594477067646057</v>
      </c>
      <c r="E64" s="295">
        <v>3.7910074039490178</v>
      </c>
      <c r="F64" s="295">
        <v>3.6383726237746181</v>
      </c>
      <c r="G64" s="295">
        <v>3.666536857002662</v>
      </c>
      <c r="H64" s="295">
        <v>3.8625133652079739</v>
      </c>
      <c r="I64" s="295">
        <v>3.9789951438899882</v>
      </c>
      <c r="J64" s="295">
        <v>4.8357855729393178</v>
      </c>
      <c r="K64" s="295">
        <v>4.083488912004321</v>
      </c>
      <c r="L64" s="295">
        <v>3.824733875962679</v>
      </c>
      <c r="M64" s="295">
        <v>6.3828123149898266</v>
      </c>
      <c r="N64" s="295">
        <v>6.1571907997190483</v>
      </c>
      <c r="O64" s="295">
        <v>6.1684528916744714</v>
      </c>
      <c r="P64" s="295">
        <v>6.2088672779526712</v>
      </c>
      <c r="Q64" s="295">
        <v>5.2775970896031676</v>
      </c>
      <c r="R64" s="295">
        <v>6.1915905229187036</v>
      </c>
      <c r="S64" s="295">
        <v>5.6237252860374847</v>
      </c>
      <c r="T64" s="295">
        <v>5.9907441269440094</v>
      </c>
      <c r="U64" s="295">
        <v>6.3489660676970212</v>
      </c>
      <c r="V64" s="295">
        <v>5.8683255401682644</v>
      </c>
      <c r="W64" s="295">
        <v>5.5808270320740636</v>
      </c>
      <c r="X64" s="295">
        <v>6.6702803531386312</v>
      </c>
      <c r="Y64" s="295">
        <v>6.1210732461475947</v>
      </c>
      <c r="DA64" s="122" t="s">
        <v>1503</v>
      </c>
    </row>
    <row r="65" spans="1:105" ht="12" customHeight="1" x14ac:dyDescent="0.25">
      <c r="A65" s="59" t="s">
        <v>32</v>
      </c>
      <c r="B65" s="295">
        <v>39.782767788183641</v>
      </c>
      <c r="C65" s="295">
        <v>49.018845272262993</v>
      </c>
      <c r="D65" s="295">
        <v>49.156156806622818</v>
      </c>
      <c r="E65" s="295">
        <v>44.389554687500663</v>
      </c>
      <c r="F65" s="295">
        <v>46.228035521274172</v>
      </c>
      <c r="G65" s="295">
        <v>47.327825668970952</v>
      </c>
      <c r="H65" s="295">
        <v>46.879395050473789</v>
      </c>
      <c r="I65" s="295">
        <v>46.314396901262889</v>
      </c>
      <c r="J65" s="295">
        <v>45.000030114290311</v>
      </c>
      <c r="K65" s="295">
        <v>39.498759747974113</v>
      </c>
      <c r="L65" s="295">
        <v>31.081304709070221</v>
      </c>
      <c r="M65" s="295">
        <v>32.509472970323799</v>
      </c>
      <c r="N65" s="295">
        <v>24.09960225988457</v>
      </c>
      <c r="O65" s="295">
        <v>17.930922999476159</v>
      </c>
      <c r="P65" s="295">
        <v>13.677541513843879</v>
      </c>
      <c r="Q65" s="295">
        <v>16.373571165629219</v>
      </c>
      <c r="R65" s="295">
        <v>19.589937270232632</v>
      </c>
      <c r="S65" s="295">
        <v>10.843028646784861</v>
      </c>
      <c r="T65" s="295">
        <v>6.6751188863623891</v>
      </c>
      <c r="U65" s="295">
        <v>6.3184409989950172</v>
      </c>
      <c r="V65" s="295">
        <v>3.296999508512152</v>
      </c>
      <c r="W65" s="295">
        <v>3.4566988428849168</v>
      </c>
      <c r="X65" s="295">
        <v>5.8840883358605236</v>
      </c>
      <c r="Y65" s="295">
        <v>7.799140237143396</v>
      </c>
      <c r="DA65" s="122" t="s">
        <v>1504</v>
      </c>
    </row>
    <row r="66" spans="1:105" ht="12" customHeight="1" x14ac:dyDescent="0.25">
      <c r="A66" s="59" t="s">
        <v>35</v>
      </c>
      <c r="B66" s="295">
        <v>127.86160622038651</v>
      </c>
      <c r="C66" s="295">
        <v>171.45262381124451</v>
      </c>
      <c r="D66" s="295">
        <v>181.77533493940311</v>
      </c>
      <c r="E66" s="295">
        <v>183.09653376923009</v>
      </c>
      <c r="F66" s="295">
        <v>178.82304289319259</v>
      </c>
      <c r="G66" s="295">
        <v>172.5751824688235</v>
      </c>
      <c r="H66" s="295">
        <v>163.35934394610311</v>
      </c>
      <c r="I66" s="295">
        <v>153.9041871950987</v>
      </c>
      <c r="J66" s="295">
        <v>173.45475119352679</v>
      </c>
      <c r="K66" s="295">
        <v>144.93697225950089</v>
      </c>
      <c r="L66" s="295">
        <v>156.27164484965499</v>
      </c>
      <c r="M66" s="295">
        <v>156.3414166132699</v>
      </c>
      <c r="N66" s="295">
        <v>156.42185842145241</v>
      </c>
      <c r="O66" s="295">
        <v>175.0889464425079</v>
      </c>
      <c r="P66" s="295">
        <v>177.33809330840859</v>
      </c>
      <c r="Q66" s="295">
        <v>154.1989107142162</v>
      </c>
      <c r="R66" s="295">
        <v>177.92459254070889</v>
      </c>
      <c r="S66" s="295">
        <v>152.91410819282149</v>
      </c>
      <c r="T66" s="295">
        <v>167.80316221794331</v>
      </c>
      <c r="U66" s="295">
        <v>171.3790282489189</v>
      </c>
      <c r="V66" s="295">
        <v>169.27687821390791</v>
      </c>
      <c r="W66" s="295">
        <v>178.78969000256501</v>
      </c>
      <c r="X66" s="295">
        <v>169.7495072048952</v>
      </c>
      <c r="Y66" s="295">
        <v>138.14357108155539</v>
      </c>
      <c r="DA66" s="122" t="s">
        <v>1505</v>
      </c>
    </row>
    <row r="67" spans="1:105" ht="12" customHeight="1" x14ac:dyDescent="0.25">
      <c r="A67" s="60" t="s">
        <v>1506</v>
      </c>
      <c r="B67" s="262">
        <v>38.859665596643907</v>
      </c>
      <c r="C67" s="262">
        <v>52.090567753168429</v>
      </c>
      <c r="D67" s="262">
        <v>54.977756213843683</v>
      </c>
      <c r="E67" s="262">
        <v>52.962562518199519</v>
      </c>
      <c r="F67" s="262">
        <v>52.459602927603697</v>
      </c>
      <c r="G67" s="262">
        <v>53.02916370182902</v>
      </c>
      <c r="H67" s="262">
        <v>51.057749059222083</v>
      </c>
      <c r="I67" s="262">
        <v>51.010378922575363</v>
      </c>
      <c r="J67" s="262">
        <v>54.208029101927437</v>
      </c>
      <c r="K67" s="262">
        <v>48.16148353061304</v>
      </c>
      <c r="L67" s="262">
        <v>48.877685106131104</v>
      </c>
      <c r="M67" s="262">
        <v>57.533527397483489</v>
      </c>
      <c r="N67" s="262">
        <v>52.402887816929407</v>
      </c>
      <c r="O67" s="262">
        <v>50.966622809209682</v>
      </c>
      <c r="P67" s="262">
        <v>52.426263496600441</v>
      </c>
      <c r="Q67" s="262">
        <v>48.59692441649171</v>
      </c>
      <c r="R67" s="262">
        <v>56.421376913357861</v>
      </c>
      <c r="S67" s="262">
        <v>45.09484871852414</v>
      </c>
      <c r="T67" s="262">
        <v>50.073242324336789</v>
      </c>
      <c r="U67" s="262">
        <v>47.698353706185117</v>
      </c>
      <c r="V67" s="262">
        <v>46.826651293230597</v>
      </c>
      <c r="W67" s="262">
        <v>49.965595034253923</v>
      </c>
      <c r="X67" s="262">
        <v>47.062801815785519</v>
      </c>
      <c r="Y67" s="262">
        <v>38.446174150703882</v>
      </c>
      <c r="DA67" s="72" t="s">
        <v>1507</v>
      </c>
    </row>
    <row r="68" spans="1:105" ht="12" customHeight="1" x14ac:dyDescent="0.25">
      <c r="A68" s="147" t="s">
        <v>28</v>
      </c>
      <c r="B68" s="229">
        <v>1.9430682953051119</v>
      </c>
      <c r="C68" s="229">
        <v>1.984061875330513</v>
      </c>
      <c r="D68" s="229">
        <v>2.757855413709184</v>
      </c>
      <c r="E68" s="229">
        <v>2.9955747076767958</v>
      </c>
      <c r="F68" s="229">
        <v>2.7193443192547182</v>
      </c>
      <c r="G68" s="229">
        <v>3.1956629354339361</v>
      </c>
      <c r="H68" s="229">
        <v>3.2916305003287758</v>
      </c>
      <c r="I68" s="229">
        <v>5.1764599385226164</v>
      </c>
      <c r="J68" s="229">
        <v>5.0451677794611349</v>
      </c>
      <c r="K68" s="229">
        <v>5.9196128340768794</v>
      </c>
      <c r="L68" s="229">
        <v>6.2026058521303078</v>
      </c>
      <c r="M68" s="229">
        <v>6.2385770553682161</v>
      </c>
      <c r="N68" s="229">
        <v>7.1687079476532736</v>
      </c>
      <c r="O68" s="229">
        <v>3.6913379348451891</v>
      </c>
      <c r="P68" s="229">
        <v>3.2651328582465982</v>
      </c>
      <c r="Q68" s="229">
        <v>3.131571675081025</v>
      </c>
      <c r="R68" s="229">
        <v>3.4982594799565971</v>
      </c>
      <c r="S68" s="229">
        <v>2.5298337777307141</v>
      </c>
      <c r="T68" s="229">
        <v>3.0295895901756689</v>
      </c>
      <c r="U68" s="229">
        <v>2.9943864894432162</v>
      </c>
      <c r="V68" s="229">
        <v>2.456800794989952</v>
      </c>
      <c r="W68" s="229">
        <v>2.9995475026049601</v>
      </c>
      <c r="X68" s="229">
        <v>2.740702199200566</v>
      </c>
      <c r="Y68" s="229">
        <v>2.669482329581204</v>
      </c>
      <c r="DA68" s="73" t="s">
        <v>1508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1509</v>
      </c>
    </row>
    <row r="70" spans="1:105" ht="12" customHeight="1" x14ac:dyDescent="0.25">
      <c r="A70" s="147" t="s">
        <v>31</v>
      </c>
      <c r="B70" s="229">
        <v>0.94116778484772912</v>
      </c>
      <c r="C70" s="229">
        <v>0.87621975552625919</v>
      </c>
      <c r="D70" s="229">
        <v>0.60956382799712316</v>
      </c>
      <c r="E70" s="229">
        <v>0.53203257356421874</v>
      </c>
      <c r="F70" s="229">
        <v>0.50083018888735209</v>
      </c>
      <c r="G70" s="229">
        <v>0.59379532261734935</v>
      </c>
      <c r="H70" s="229">
        <v>0.65433161732735057</v>
      </c>
      <c r="I70" s="229">
        <v>0.49001454118561522</v>
      </c>
      <c r="J70" s="229">
        <v>0.41442416203660493</v>
      </c>
      <c r="K70" s="229">
        <v>0.39217831946021042</v>
      </c>
      <c r="L70" s="229">
        <v>0.39522590255674472</v>
      </c>
      <c r="M70" s="229">
        <v>0.6027395947518176</v>
      </c>
      <c r="N70" s="229">
        <v>0.65084260755803625</v>
      </c>
      <c r="O70" s="229">
        <v>0.56276842804789273</v>
      </c>
      <c r="P70" s="229">
        <v>0.49445335729680912</v>
      </c>
      <c r="Q70" s="229">
        <v>0.44635478331276213</v>
      </c>
      <c r="R70" s="229">
        <v>0.49850747959026248</v>
      </c>
      <c r="S70" s="229">
        <v>0.43693517547515093</v>
      </c>
      <c r="T70" s="229">
        <v>0.43098761167372729</v>
      </c>
      <c r="U70" s="229">
        <v>0.4876601068404206</v>
      </c>
      <c r="V70" s="229">
        <v>0.50008524917853925</v>
      </c>
      <c r="W70" s="229">
        <v>0.5244747251097327</v>
      </c>
      <c r="X70" s="229">
        <v>0.47214417427397892</v>
      </c>
      <c r="Y70" s="229">
        <v>0.46803102895247539</v>
      </c>
      <c r="DA70" s="73" t="s">
        <v>1510</v>
      </c>
    </row>
    <row r="71" spans="1:105" ht="12" customHeight="1" x14ac:dyDescent="0.25">
      <c r="A71" s="147" t="s">
        <v>159</v>
      </c>
      <c r="B71" s="229">
        <v>0.90971643729023921</v>
      </c>
      <c r="C71" s="229">
        <v>1.740813227038545</v>
      </c>
      <c r="D71" s="229">
        <v>1.385131977410909</v>
      </c>
      <c r="E71" s="229">
        <v>0.54218752807881776</v>
      </c>
      <c r="F71" s="229">
        <v>0.50004428209237639</v>
      </c>
      <c r="G71" s="229">
        <v>0.47808097137636768</v>
      </c>
      <c r="H71" s="229">
        <v>0.51070568513140879</v>
      </c>
      <c r="I71" s="229">
        <v>0.54468647828102212</v>
      </c>
      <c r="J71" s="229">
        <v>0.67325209309028655</v>
      </c>
      <c r="K71" s="229">
        <v>0.56998646458811586</v>
      </c>
      <c r="L71" s="229">
        <v>0.54451160826206857</v>
      </c>
      <c r="M71" s="229">
        <v>0.74120579968725131</v>
      </c>
      <c r="N71" s="229">
        <v>0.77436866155420614</v>
      </c>
      <c r="O71" s="229">
        <v>0.71560844940654145</v>
      </c>
      <c r="P71" s="229">
        <v>0.67522464364191126</v>
      </c>
      <c r="Q71" s="229">
        <v>0.56362523062874337</v>
      </c>
      <c r="R71" s="229">
        <v>0.65928084922506358</v>
      </c>
      <c r="S71" s="229">
        <v>0.65071168121848477</v>
      </c>
      <c r="T71" s="229">
        <v>0.67503451439868245</v>
      </c>
      <c r="U71" s="229">
        <v>0.74747051693740552</v>
      </c>
      <c r="V71" s="229">
        <v>0.68392024327481271</v>
      </c>
      <c r="W71" s="229">
        <v>0.65794829146551037</v>
      </c>
      <c r="X71" s="229">
        <v>0.75947296007511611</v>
      </c>
      <c r="Y71" s="229">
        <v>0.71413756975053999</v>
      </c>
      <c r="DA71" s="73" t="s">
        <v>1511</v>
      </c>
    </row>
    <row r="72" spans="1:105" ht="12" customHeight="1" x14ac:dyDescent="0.25">
      <c r="A72" s="147" t="s">
        <v>32</v>
      </c>
      <c r="B72" s="229">
        <v>6.3377813800515437</v>
      </c>
      <c r="C72" s="229">
        <v>7.1097869316563553</v>
      </c>
      <c r="D72" s="229">
        <v>6.976600185303953</v>
      </c>
      <c r="E72" s="229">
        <v>6.3485665850889301</v>
      </c>
      <c r="F72" s="229">
        <v>6.3534077526107628</v>
      </c>
      <c r="G72" s="229">
        <v>6.1710910735123106</v>
      </c>
      <c r="H72" s="229">
        <v>6.1984442004666231</v>
      </c>
      <c r="I72" s="229">
        <v>6.3399991278189463</v>
      </c>
      <c r="J72" s="229">
        <v>6.2650347097910979</v>
      </c>
      <c r="K72" s="229">
        <v>5.5133634275775663</v>
      </c>
      <c r="L72" s="229">
        <v>4.4249173309501071</v>
      </c>
      <c r="M72" s="229">
        <v>3.7751713071353779</v>
      </c>
      <c r="N72" s="229">
        <v>3.0309238990656402</v>
      </c>
      <c r="O72" s="229">
        <v>2.080184485383985</v>
      </c>
      <c r="P72" s="229">
        <v>1.487455389387546</v>
      </c>
      <c r="Q72" s="229">
        <v>1.748628716395215</v>
      </c>
      <c r="R72" s="229">
        <v>2.085937439172973</v>
      </c>
      <c r="S72" s="229">
        <v>1.254628389791254</v>
      </c>
      <c r="T72" s="229">
        <v>0.75214957282905537</v>
      </c>
      <c r="U72" s="229">
        <v>0.74387676818541182</v>
      </c>
      <c r="V72" s="229">
        <v>0.38424669703547393</v>
      </c>
      <c r="W72" s="229">
        <v>0.40752545898949027</v>
      </c>
      <c r="X72" s="229">
        <v>0.66995774528078167</v>
      </c>
      <c r="Y72" s="229">
        <v>0.90991543984587997</v>
      </c>
      <c r="DA72" s="73" t="s">
        <v>1512</v>
      </c>
    </row>
    <row r="73" spans="1:105" ht="12" customHeight="1" x14ac:dyDescent="0.25">
      <c r="A73" s="147" t="s">
        <v>33</v>
      </c>
      <c r="B73" s="229">
        <v>8.358335711216478</v>
      </c>
      <c r="C73" s="229">
        <v>15.51186997568816</v>
      </c>
      <c r="D73" s="229">
        <v>17.449723899939659</v>
      </c>
      <c r="E73" s="229">
        <v>16.357848403738501</v>
      </c>
      <c r="F73" s="229">
        <v>17.809208320707679</v>
      </c>
      <c r="G73" s="229">
        <v>15.43567021501079</v>
      </c>
      <c r="H73" s="229">
        <v>14.610165897460339</v>
      </c>
      <c r="I73" s="229">
        <v>13.4093557557567</v>
      </c>
      <c r="J73" s="229">
        <v>13.11487859741176</v>
      </c>
      <c r="K73" s="229">
        <v>11.29677646309459</v>
      </c>
      <c r="L73" s="229">
        <v>11.69853019013232</v>
      </c>
      <c r="M73" s="229">
        <v>11.30982938996665</v>
      </c>
      <c r="N73" s="229">
        <v>11.47754746642179</v>
      </c>
      <c r="O73" s="229">
        <v>12.267953838905139</v>
      </c>
      <c r="P73" s="229">
        <v>12.09636840170713</v>
      </c>
      <c r="Q73" s="229">
        <v>9.4873254879907662</v>
      </c>
      <c r="R73" s="229">
        <v>10.23831499269007</v>
      </c>
      <c r="S73" s="229">
        <v>7.0643524558090371</v>
      </c>
      <c r="T73" s="229">
        <v>6.9116539616164214</v>
      </c>
      <c r="U73" s="229">
        <v>7.7654351516478917</v>
      </c>
      <c r="V73" s="229">
        <v>7.4911307508698464</v>
      </c>
      <c r="W73" s="229">
        <v>7.138956021493998</v>
      </c>
      <c r="X73" s="229">
        <v>8.1876979341543894</v>
      </c>
      <c r="Y73" s="229">
        <v>6.9491175015772528</v>
      </c>
      <c r="DA73" s="73" t="s">
        <v>1513</v>
      </c>
    </row>
    <row r="74" spans="1:105" ht="12" customHeight="1" x14ac:dyDescent="0.25">
      <c r="A74" s="147" t="s">
        <v>35</v>
      </c>
      <c r="B74" s="229">
        <v>20.369595987932811</v>
      </c>
      <c r="C74" s="229">
        <v>24.867815987928591</v>
      </c>
      <c r="D74" s="229">
        <v>25.798880909482861</v>
      </c>
      <c r="E74" s="229">
        <v>26.186352720052259</v>
      </c>
      <c r="F74" s="229">
        <v>24.5767680640508</v>
      </c>
      <c r="G74" s="229">
        <v>22.502135963143019</v>
      </c>
      <c r="H74" s="229">
        <v>21.59954873531418</v>
      </c>
      <c r="I74" s="229">
        <v>21.06801508534819</v>
      </c>
      <c r="J74" s="229">
        <v>24.148873546209689</v>
      </c>
      <c r="K74" s="229">
        <v>20.23076692174725</v>
      </c>
      <c r="L74" s="229">
        <v>22.247750411504629</v>
      </c>
      <c r="M74" s="229">
        <v>18.155189124538921</v>
      </c>
      <c r="N74" s="229">
        <v>19.672637909672819</v>
      </c>
      <c r="O74" s="229">
        <v>20.312245496931361</v>
      </c>
      <c r="P74" s="229">
        <v>19.285812612472299</v>
      </c>
      <c r="Q74" s="229">
        <v>16.467796828449451</v>
      </c>
      <c r="R74" s="229">
        <v>18.945418957222291</v>
      </c>
      <c r="S74" s="229">
        <v>17.693431197861141</v>
      </c>
      <c r="T74" s="229">
        <v>18.907989345246062</v>
      </c>
      <c r="U74" s="229">
        <v>20.176634978286479</v>
      </c>
      <c r="V74" s="229">
        <v>19.728265403206869</v>
      </c>
      <c r="W74" s="229">
        <v>21.07830441487776</v>
      </c>
      <c r="X74" s="229">
        <v>19.327547551660551</v>
      </c>
      <c r="Y74" s="229">
        <v>16.117028854528471</v>
      </c>
      <c r="DA74" s="73" t="s">
        <v>1514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1515</v>
      </c>
    </row>
    <row r="76" spans="1:105" ht="12" customHeight="1" x14ac:dyDescent="0.25">
      <c r="A76" s="147" t="s">
        <v>38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4.6527272207352448</v>
      </c>
      <c r="H76" s="229">
        <v>4.1929224231934024</v>
      </c>
      <c r="I76" s="229">
        <v>3.9818479956622652</v>
      </c>
      <c r="J76" s="229">
        <v>4.5463982139268628</v>
      </c>
      <c r="K76" s="229">
        <v>4.238799100068432</v>
      </c>
      <c r="L76" s="229">
        <v>3.364143810594916</v>
      </c>
      <c r="M76" s="229">
        <v>8.7050953445822703</v>
      </c>
      <c r="N76" s="229">
        <v>9.2576065110775065</v>
      </c>
      <c r="O76" s="229">
        <v>9.5633583465601095</v>
      </c>
      <c r="P76" s="229">
        <v>9.5121700743706832</v>
      </c>
      <c r="Q76" s="229">
        <v>8.7798727542850123</v>
      </c>
      <c r="R76" s="229">
        <v>10.42248470531298</v>
      </c>
      <c r="S76" s="229">
        <v>7.0759201279216022</v>
      </c>
      <c r="T76" s="229">
        <v>8.0056112223120124</v>
      </c>
      <c r="U76" s="229">
        <v>8.805932384279938</v>
      </c>
      <c r="V76" s="229">
        <v>7.054366112334872</v>
      </c>
      <c r="W76" s="229">
        <v>8.3448364685934173</v>
      </c>
      <c r="X76" s="229">
        <v>9.4345527891005219</v>
      </c>
      <c r="Y76" s="229">
        <v>8.7025374712008929</v>
      </c>
      <c r="DA76" s="73" t="s">
        <v>1516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8.0057197814529832</v>
      </c>
      <c r="N77" s="229">
        <v>0.3702528139261444</v>
      </c>
      <c r="O77" s="229">
        <v>1.773165829129463</v>
      </c>
      <c r="P77" s="229">
        <v>5.6096461594774674</v>
      </c>
      <c r="Q77" s="229">
        <v>7.9717489403487347</v>
      </c>
      <c r="R77" s="229">
        <v>10.07317301018762</v>
      </c>
      <c r="S77" s="229">
        <v>8.3890359127167553</v>
      </c>
      <c r="T77" s="229">
        <v>11.36022650608516</v>
      </c>
      <c r="U77" s="229">
        <v>5.9769573105643676</v>
      </c>
      <c r="V77" s="229">
        <v>8.5278360423402493</v>
      </c>
      <c r="W77" s="229">
        <v>8.8140021511190501</v>
      </c>
      <c r="X77" s="229">
        <v>5.4707264620396119</v>
      </c>
      <c r="Y77" s="229">
        <v>1.915923955267163</v>
      </c>
      <c r="DA77" s="73" t="s">
        <v>1517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1519</v>
      </c>
    </row>
    <row r="79" spans="1:105" ht="12" customHeight="1" x14ac:dyDescent="0.25">
      <c r="A79" s="57" t="s">
        <v>1520</v>
      </c>
      <c r="B79" s="261">
        <f t="shared" ref="B79:Y79" si="2">B80+B88</f>
        <v>1027.2540426659007</v>
      </c>
      <c r="C79" s="261">
        <f t="shared" si="2"/>
        <v>1361.8441839148336</v>
      </c>
      <c r="D79" s="261">
        <f t="shared" si="2"/>
        <v>1434.0387767413849</v>
      </c>
      <c r="E79" s="261">
        <f t="shared" si="2"/>
        <v>1386.9709688043683</v>
      </c>
      <c r="F79" s="261">
        <f t="shared" si="2"/>
        <v>1382.2334191760485</v>
      </c>
      <c r="G79" s="261">
        <f t="shared" si="2"/>
        <v>1394.3574744412199</v>
      </c>
      <c r="H79" s="261">
        <f t="shared" si="2"/>
        <v>1344.4032849525843</v>
      </c>
      <c r="I79" s="261">
        <f t="shared" si="2"/>
        <v>1348.1385858359802</v>
      </c>
      <c r="J79" s="261">
        <f t="shared" si="2"/>
        <v>1449.3143440110143</v>
      </c>
      <c r="K79" s="261">
        <f t="shared" si="2"/>
        <v>1288.2228220953134</v>
      </c>
      <c r="L79" s="261">
        <f t="shared" si="2"/>
        <v>1311.5933714576317</v>
      </c>
      <c r="M79" s="261">
        <f t="shared" si="2"/>
        <v>1411.8326774299464</v>
      </c>
      <c r="N79" s="261">
        <f t="shared" si="2"/>
        <v>1380.6280275223653</v>
      </c>
      <c r="O79" s="261">
        <f t="shared" si="2"/>
        <v>1324.0015147244346</v>
      </c>
      <c r="P79" s="261">
        <f t="shared" si="2"/>
        <v>1309.5321744492503</v>
      </c>
      <c r="Q79" s="261">
        <f t="shared" si="2"/>
        <v>1180.9989127827157</v>
      </c>
      <c r="R79" s="261">
        <f t="shared" si="2"/>
        <v>1358.1515842418926</v>
      </c>
      <c r="S79" s="261">
        <f t="shared" si="2"/>
        <v>1091.3547128162693</v>
      </c>
      <c r="T79" s="261">
        <f t="shared" si="2"/>
        <v>1174.2191624832076</v>
      </c>
      <c r="U79" s="261">
        <f t="shared" si="2"/>
        <v>1189.0416557001959</v>
      </c>
      <c r="V79" s="261">
        <f t="shared" si="2"/>
        <v>1126.4509033611248</v>
      </c>
      <c r="W79" s="261">
        <f t="shared" si="2"/>
        <v>1202.3726044625837</v>
      </c>
      <c r="X79" s="261">
        <f t="shared" si="2"/>
        <v>1174.6926440638558</v>
      </c>
      <c r="Y79" s="261">
        <f t="shared" si="2"/>
        <v>999.0540253733534</v>
      </c>
      <c r="DA79" s="70"/>
    </row>
    <row r="80" spans="1:105" ht="12" customHeight="1" x14ac:dyDescent="0.25">
      <c r="A80" s="60" t="s">
        <v>1521</v>
      </c>
      <c r="B80" s="262">
        <v>945.34954971147374</v>
      </c>
      <c r="C80" s="262">
        <v>1267.2212694986681</v>
      </c>
      <c r="D80" s="262">
        <v>1337.458680689032</v>
      </c>
      <c r="E80" s="262">
        <v>1288.4345209720429</v>
      </c>
      <c r="F80" s="262">
        <v>1276.19888756675</v>
      </c>
      <c r="G80" s="262">
        <v>1290.054745901612</v>
      </c>
      <c r="H80" s="262">
        <v>1242.0956109973729</v>
      </c>
      <c r="I80" s="262">
        <v>1240.9432249265931</v>
      </c>
      <c r="J80" s="262">
        <v>1318.7333219532229</v>
      </c>
      <c r="K80" s="262">
        <v>1171.637379530968</v>
      </c>
      <c r="L80" s="262">
        <v>1189.0606081286201</v>
      </c>
      <c r="M80" s="262">
        <v>1301.135301572177</v>
      </c>
      <c r="N80" s="262">
        <v>1270.4251662788211</v>
      </c>
      <c r="O80" s="262">
        <v>1218.680908257714</v>
      </c>
      <c r="P80" s="262">
        <v>1206.993304728333</v>
      </c>
      <c r="Q80" s="262">
        <v>1083.432024099322</v>
      </c>
      <c r="R80" s="262">
        <v>1247.266484980383</v>
      </c>
      <c r="S80" s="262">
        <v>992.36047973704092</v>
      </c>
      <c r="T80" s="262">
        <v>1074.629076376192</v>
      </c>
      <c r="U80" s="262">
        <v>1087.1190918086741</v>
      </c>
      <c r="V80" s="262">
        <v>1032.9145029465301</v>
      </c>
      <c r="W80" s="262">
        <v>1105.862490425578</v>
      </c>
      <c r="X80" s="262">
        <v>1078.0405032958481</v>
      </c>
      <c r="Y80" s="262">
        <v>912.29786859346018</v>
      </c>
      <c r="DA80" s="72" t="s">
        <v>1522</v>
      </c>
    </row>
    <row r="81" spans="1:105" ht="12" customHeight="1" x14ac:dyDescent="0.25">
      <c r="A81" s="59" t="s">
        <v>28</v>
      </c>
      <c r="B81" s="230">
        <v>47.269545679877631</v>
      </c>
      <c r="C81" s="230">
        <v>48.266807540551568</v>
      </c>
      <c r="D81" s="230">
        <v>67.091091327983321</v>
      </c>
      <c r="E81" s="230">
        <v>72.874152609123612</v>
      </c>
      <c r="F81" s="230">
        <v>66.154221562316351</v>
      </c>
      <c r="G81" s="230">
        <v>77.741752808676409</v>
      </c>
      <c r="H81" s="230">
        <v>80.076381603528375</v>
      </c>
      <c r="I81" s="230">
        <v>125.9291349229847</v>
      </c>
      <c r="J81" s="230">
        <v>122.7351552130786</v>
      </c>
      <c r="K81" s="230">
        <v>144.0080155410329</v>
      </c>
      <c r="L81" s="230">
        <v>150.89246290002939</v>
      </c>
      <c r="M81" s="230">
        <v>163.89243192930081</v>
      </c>
      <c r="N81" s="230">
        <v>175.03067038361709</v>
      </c>
      <c r="O81" s="230">
        <v>91.44636997039828</v>
      </c>
      <c r="P81" s="230">
        <v>84.179373118167092</v>
      </c>
      <c r="Q81" s="230">
        <v>83.515824824869469</v>
      </c>
      <c r="R81" s="230">
        <v>94.140903803530534</v>
      </c>
      <c r="S81" s="230">
        <v>68.395354016697425</v>
      </c>
      <c r="T81" s="230">
        <v>84.097944690593735</v>
      </c>
      <c r="U81" s="230">
        <v>78.02362821368456</v>
      </c>
      <c r="V81" s="230">
        <v>66.259625927637302</v>
      </c>
      <c r="W81" s="230">
        <v>80.606529151876032</v>
      </c>
      <c r="X81" s="230">
        <v>71.037281815852396</v>
      </c>
      <c r="Y81" s="230">
        <v>66.667023261424546</v>
      </c>
      <c r="DA81" s="71" t="s">
        <v>1523</v>
      </c>
    </row>
    <row r="82" spans="1:105" ht="12" customHeight="1" x14ac:dyDescent="0.25">
      <c r="A82" s="59" t="s">
        <v>31</v>
      </c>
      <c r="B82" s="295">
        <v>22.896042154454019</v>
      </c>
      <c r="C82" s="295">
        <v>21.316033954923849</v>
      </c>
      <c r="D82" s="295">
        <v>14.82902339662054</v>
      </c>
      <c r="E82" s="295">
        <v>12.9428996911957</v>
      </c>
      <c r="F82" s="295">
        <v>12.18383087649269</v>
      </c>
      <c r="G82" s="295">
        <v>14.445418719855651</v>
      </c>
      <c r="H82" s="295">
        <v>15.91810146343138</v>
      </c>
      <c r="I82" s="295">
        <v>11.92071570224482</v>
      </c>
      <c r="J82" s="295">
        <v>10.0818081925207</v>
      </c>
      <c r="K82" s="295">
        <v>9.5406275894543864</v>
      </c>
      <c r="L82" s="295">
        <v>9.6147669641448807</v>
      </c>
      <c r="M82" s="295">
        <v>15.834453454246241</v>
      </c>
      <c r="N82" s="295">
        <v>15.89092745121471</v>
      </c>
      <c r="O82" s="295">
        <v>13.94159266566456</v>
      </c>
      <c r="P82" s="295">
        <v>12.747650849273629</v>
      </c>
      <c r="Q82" s="295">
        <v>11.903827138788611</v>
      </c>
      <c r="R82" s="295">
        <v>13.41522690078714</v>
      </c>
      <c r="S82" s="295">
        <v>11.812766622073211</v>
      </c>
      <c r="T82" s="295">
        <v>11.96372355067623</v>
      </c>
      <c r="U82" s="295">
        <v>12.706780171799929</v>
      </c>
      <c r="V82" s="295">
        <v>13.48723983241581</v>
      </c>
      <c r="W82" s="295">
        <v>14.09415492912351</v>
      </c>
      <c r="X82" s="295">
        <v>12.237680830626831</v>
      </c>
      <c r="Y82" s="295">
        <v>11.68849673529709</v>
      </c>
      <c r="DA82" s="122" t="s">
        <v>1524</v>
      </c>
    </row>
    <row r="83" spans="1:105" ht="12" customHeight="1" x14ac:dyDescent="0.25">
      <c r="A83" s="59" t="s">
        <v>159</v>
      </c>
      <c r="B83" s="295">
        <v>22.130916752709449</v>
      </c>
      <c r="C83" s="295">
        <v>42.349232167731131</v>
      </c>
      <c r="D83" s="295">
        <v>33.696478624598718</v>
      </c>
      <c r="E83" s="295">
        <v>13.189942004358221</v>
      </c>
      <c r="F83" s="295">
        <v>12.16471191024997</v>
      </c>
      <c r="G83" s="295">
        <v>11.63040453583589</v>
      </c>
      <c r="H83" s="295">
        <v>12.424074733050791</v>
      </c>
      <c r="I83" s="295">
        <v>13.250734638883859</v>
      </c>
      <c r="J83" s="295">
        <v>16.378384972519601</v>
      </c>
      <c r="K83" s="295">
        <v>13.86621421895474</v>
      </c>
      <c r="L83" s="295">
        <v>13.246480528841021</v>
      </c>
      <c r="M83" s="295">
        <v>19.47207191523194</v>
      </c>
      <c r="N83" s="295">
        <v>18.906930920552611</v>
      </c>
      <c r="O83" s="295">
        <v>17.727933928953082</v>
      </c>
      <c r="P83" s="295">
        <v>17.408169799938069</v>
      </c>
      <c r="Q83" s="295">
        <v>15.03131044473024</v>
      </c>
      <c r="R83" s="295">
        <v>17.74176425791509</v>
      </c>
      <c r="S83" s="295">
        <v>17.592324124812919</v>
      </c>
      <c r="T83" s="295">
        <v>18.738186664039372</v>
      </c>
      <c r="U83" s="295">
        <v>19.476564538286759</v>
      </c>
      <c r="V83" s="295">
        <v>18.445247810135591</v>
      </c>
      <c r="W83" s="295">
        <v>17.68097624404464</v>
      </c>
      <c r="X83" s="295">
        <v>19.685062723017669</v>
      </c>
      <c r="Y83" s="295">
        <v>17.834703547891831</v>
      </c>
      <c r="DA83" s="122" t="s">
        <v>1525</v>
      </c>
    </row>
    <row r="84" spans="1:105" ht="12" customHeight="1" x14ac:dyDescent="0.25">
      <c r="A84" s="59" t="s">
        <v>32</v>
      </c>
      <c r="B84" s="295">
        <v>154.18091436996141</v>
      </c>
      <c r="C84" s="295">
        <v>172.96170132164849</v>
      </c>
      <c r="D84" s="295">
        <v>169.7216314765117</v>
      </c>
      <c r="E84" s="295">
        <v>154.4432889573155</v>
      </c>
      <c r="F84" s="295">
        <v>154.56106134332489</v>
      </c>
      <c r="G84" s="295">
        <v>150.12579439379411</v>
      </c>
      <c r="H84" s="295">
        <v>150.7912212792919</v>
      </c>
      <c r="I84" s="295">
        <v>154.234866117129</v>
      </c>
      <c r="J84" s="295">
        <v>152.4111865321681</v>
      </c>
      <c r="K84" s="295">
        <v>134.1250768278947</v>
      </c>
      <c r="L84" s="295">
        <v>107.646155521355</v>
      </c>
      <c r="M84" s="295">
        <v>99.176783581398908</v>
      </c>
      <c r="N84" s="295">
        <v>74.002825308129559</v>
      </c>
      <c r="O84" s="295">
        <v>51.532892250647947</v>
      </c>
      <c r="P84" s="295">
        <v>38.348535161023477</v>
      </c>
      <c r="Q84" s="295">
        <v>46.634145635009467</v>
      </c>
      <c r="R84" s="295">
        <v>56.134211005926304</v>
      </c>
      <c r="S84" s="295">
        <v>33.919522157754173</v>
      </c>
      <c r="T84" s="295">
        <v>20.878812555981831</v>
      </c>
      <c r="U84" s="295">
        <v>19.382923547884399</v>
      </c>
      <c r="V84" s="295">
        <v>10.363087826013521</v>
      </c>
      <c r="W84" s="295">
        <v>10.95138942178448</v>
      </c>
      <c r="X84" s="295">
        <v>17.36488450664433</v>
      </c>
      <c r="Y84" s="295">
        <v>22.724013986506272</v>
      </c>
      <c r="DA84" s="122" t="s">
        <v>1526</v>
      </c>
    </row>
    <row r="85" spans="1:105" ht="12" customHeight="1" x14ac:dyDescent="0.25">
      <c r="A85" s="59" t="s">
        <v>33</v>
      </c>
      <c r="B85" s="295">
        <v>203.33548371085931</v>
      </c>
      <c r="C85" s="295">
        <v>377.3614381788762</v>
      </c>
      <c r="D85" s="295">
        <v>424.50413244992438</v>
      </c>
      <c r="E85" s="295">
        <v>397.94178321643273</v>
      </c>
      <c r="F85" s="295">
        <v>433.24940676156689</v>
      </c>
      <c r="G85" s="295">
        <v>375.50770608060748</v>
      </c>
      <c r="H85" s="295">
        <v>355.42544024277203</v>
      </c>
      <c r="I85" s="295">
        <v>326.21300855250689</v>
      </c>
      <c r="J85" s="295">
        <v>319.04918342000911</v>
      </c>
      <c r="K85" s="295">
        <v>274.81972319133808</v>
      </c>
      <c r="L85" s="295">
        <v>284.59329429954721</v>
      </c>
      <c r="M85" s="295">
        <v>297.11830550079048</v>
      </c>
      <c r="N85" s="295">
        <v>280.23499381994287</v>
      </c>
      <c r="O85" s="295">
        <v>303.91686302742607</v>
      </c>
      <c r="P85" s="295">
        <v>311.86011512221512</v>
      </c>
      <c r="Q85" s="295">
        <v>253.01730112597701</v>
      </c>
      <c r="R85" s="295">
        <v>275.52107908503069</v>
      </c>
      <c r="S85" s="295">
        <v>190.98839274222681</v>
      </c>
      <c r="T85" s="295">
        <v>191.85961506780779</v>
      </c>
      <c r="U85" s="295">
        <v>202.34108967754281</v>
      </c>
      <c r="V85" s="295">
        <v>202.03490748613461</v>
      </c>
      <c r="W85" s="295">
        <v>191.84442525439911</v>
      </c>
      <c r="X85" s="295">
        <v>212.2199944748661</v>
      </c>
      <c r="Y85" s="295">
        <v>173.5456245543694</v>
      </c>
      <c r="DA85" s="122" t="s">
        <v>1527</v>
      </c>
    </row>
    <row r="86" spans="1:105" ht="12" customHeight="1" x14ac:dyDescent="0.25">
      <c r="A86" s="59" t="s">
        <v>35</v>
      </c>
      <c r="B86" s="295">
        <v>495.53664704361188</v>
      </c>
      <c r="C86" s="295">
        <v>604.96605633493721</v>
      </c>
      <c r="D86" s="295">
        <v>627.61632341339293</v>
      </c>
      <c r="E86" s="295">
        <v>637.0424544936177</v>
      </c>
      <c r="F86" s="295">
        <v>597.88565511279955</v>
      </c>
      <c r="G86" s="295">
        <v>547.41552130445484</v>
      </c>
      <c r="H86" s="295">
        <v>525.4580387501785</v>
      </c>
      <c r="I86" s="295">
        <v>512.52727650771487</v>
      </c>
      <c r="J86" s="295">
        <v>587.47614994711319</v>
      </c>
      <c r="K86" s="295">
        <v>492.15931496444108</v>
      </c>
      <c r="L86" s="295">
        <v>541.22701548480552</v>
      </c>
      <c r="M86" s="295">
        <v>476.95140596150839</v>
      </c>
      <c r="N86" s="295">
        <v>480.32574721800239</v>
      </c>
      <c r="O86" s="295">
        <v>503.19996419396989</v>
      </c>
      <c r="P86" s="295">
        <v>497.21334055122469</v>
      </c>
      <c r="Q86" s="295">
        <v>439.17935716439922</v>
      </c>
      <c r="R86" s="295">
        <v>509.83606956210588</v>
      </c>
      <c r="S86" s="295">
        <v>478.3509893813287</v>
      </c>
      <c r="T86" s="295">
        <v>524.8641754392338</v>
      </c>
      <c r="U86" s="295">
        <v>525.735162010355</v>
      </c>
      <c r="V86" s="295">
        <v>532.06897705476433</v>
      </c>
      <c r="W86" s="295">
        <v>566.4350898975332</v>
      </c>
      <c r="X86" s="295">
        <v>500.95790875677068</v>
      </c>
      <c r="Y86" s="295">
        <v>402.50288441447231</v>
      </c>
      <c r="DA86" s="122" t="s">
        <v>1528</v>
      </c>
    </row>
    <row r="87" spans="1:105" ht="12" customHeight="1" x14ac:dyDescent="0.25">
      <c r="A87" s="59" t="s">
        <v>38</v>
      </c>
      <c r="B87" s="295">
        <v>0</v>
      </c>
      <c r="C87" s="295">
        <v>0</v>
      </c>
      <c r="D87" s="295">
        <v>0</v>
      </c>
      <c r="E87" s="295">
        <v>0</v>
      </c>
      <c r="F87" s="295">
        <v>0</v>
      </c>
      <c r="G87" s="295">
        <v>113.18814805838809</v>
      </c>
      <c r="H87" s="295">
        <v>102.00235292512021</v>
      </c>
      <c r="I87" s="295">
        <v>96.867488485128732</v>
      </c>
      <c r="J87" s="295">
        <v>110.6014536758133</v>
      </c>
      <c r="K87" s="295">
        <v>103.11840719785209</v>
      </c>
      <c r="L87" s="295">
        <v>81.840432429897405</v>
      </c>
      <c r="M87" s="295">
        <v>228.68984922969989</v>
      </c>
      <c r="N87" s="295">
        <v>226.03307117736219</v>
      </c>
      <c r="O87" s="295">
        <v>236.91529222065361</v>
      </c>
      <c r="P87" s="295">
        <v>245.23612012649039</v>
      </c>
      <c r="Q87" s="295">
        <v>234.15025776554799</v>
      </c>
      <c r="R87" s="295">
        <v>280.47723036508762</v>
      </c>
      <c r="S87" s="295">
        <v>191.30113069214769</v>
      </c>
      <c r="T87" s="295">
        <v>222.2266184078596</v>
      </c>
      <c r="U87" s="295">
        <v>229.45294364912061</v>
      </c>
      <c r="V87" s="295">
        <v>190.25541700942901</v>
      </c>
      <c r="W87" s="295">
        <v>224.24992552681749</v>
      </c>
      <c r="X87" s="295">
        <v>244.53769018806989</v>
      </c>
      <c r="Y87" s="295">
        <v>217.3351220934988</v>
      </c>
      <c r="DA87" s="122" t="s">
        <v>1529</v>
      </c>
    </row>
    <row r="88" spans="1:105" ht="12" customHeight="1" x14ac:dyDescent="0.25">
      <c r="A88" s="60" t="s">
        <v>1530</v>
      </c>
      <c r="B88" s="262">
        <v>81.904492954427013</v>
      </c>
      <c r="C88" s="262">
        <v>94.622914416165585</v>
      </c>
      <c r="D88" s="262">
        <v>96.580096052353028</v>
      </c>
      <c r="E88" s="262">
        <v>98.536447832325351</v>
      </c>
      <c r="F88" s="262">
        <v>106.0345316092984</v>
      </c>
      <c r="G88" s="262">
        <v>104.3027285396078</v>
      </c>
      <c r="H88" s="262">
        <v>102.3076739552113</v>
      </c>
      <c r="I88" s="262">
        <v>107.19536090938701</v>
      </c>
      <c r="J88" s="262">
        <v>130.5810220577915</v>
      </c>
      <c r="K88" s="262">
        <v>116.5854425643455</v>
      </c>
      <c r="L88" s="262">
        <v>122.5327633290118</v>
      </c>
      <c r="M88" s="262">
        <v>110.6973758577694</v>
      </c>
      <c r="N88" s="262">
        <v>110.20286124354431</v>
      </c>
      <c r="O88" s="262">
        <v>105.3206064667206</v>
      </c>
      <c r="P88" s="262">
        <v>102.5388697209173</v>
      </c>
      <c r="Q88" s="262">
        <v>97.566888683393671</v>
      </c>
      <c r="R88" s="262">
        <v>110.88509926150959</v>
      </c>
      <c r="S88" s="262">
        <v>98.994233079228465</v>
      </c>
      <c r="T88" s="262">
        <v>99.590086107015708</v>
      </c>
      <c r="U88" s="262">
        <v>101.9225638915219</v>
      </c>
      <c r="V88" s="262">
        <v>93.536400414594638</v>
      </c>
      <c r="W88" s="262">
        <v>96.510114037005735</v>
      </c>
      <c r="X88" s="262">
        <v>96.652140768007683</v>
      </c>
      <c r="Y88" s="262">
        <v>86.756156779893217</v>
      </c>
      <c r="DA88" s="72" t="s">
        <v>1531</v>
      </c>
    </row>
    <row r="89" spans="1:105" ht="12" customHeight="1" x14ac:dyDescent="0.25">
      <c r="A89" s="57" t="s">
        <v>1532</v>
      </c>
      <c r="B89" s="261">
        <f t="shared" ref="B89:Y89" si="3">B90+B96</f>
        <v>188.61791100461011</v>
      </c>
      <c r="C89" s="261">
        <f t="shared" si="3"/>
        <v>234.42544563794439</v>
      </c>
      <c r="D89" s="261">
        <f t="shared" si="3"/>
        <v>243.0074293550436</v>
      </c>
      <c r="E89" s="261">
        <f t="shared" si="3"/>
        <v>240.56098933121731</v>
      </c>
      <c r="F89" s="261">
        <f t="shared" si="3"/>
        <v>246.4535530037785</v>
      </c>
      <c r="G89" s="261">
        <f t="shared" si="3"/>
        <v>244.8950771282866</v>
      </c>
      <c r="H89" s="261">
        <f t="shared" si="3"/>
        <v>238.1570865850058</v>
      </c>
      <c r="I89" s="261">
        <f t="shared" si="3"/>
        <v>244.203177336881</v>
      </c>
      <c r="J89" s="261">
        <f t="shared" si="3"/>
        <v>277.94435147020442</v>
      </c>
      <c r="K89" s="261">
        <f t="shared" si="3"/>
        <v>247.81769545130442</v>
      </c>
      <c r="L89" s="261">
        <f t="shared" si="3"/>
        <v>256.12283974242337</v>
      </c>
      <c r="M89" s="261">
        <f t="shared" si="3"/>
        <v>252.46449013665352</v>
      </c>
      <c r="N89" s="261">
        <f t="shared" si="3"/>
        <v>249.12147093299359</v>
      </c>
      <c r="O89" s="261">
        <f t="shared" si="3"/>
        <v>237.03480457525609</v>
      </c>
      <c r="P89" s="261">
        <f t="shared" si="3"/>
        <v>231.92832764692298</v>
      </c>
      <c r="Q89" s="261">
        <f t="shared" si="3"/>
        <v>214.71380339986672</v>
      </c>
      <c r="R89" s="261">
        <f t="shared" si="3"/>
        <v>245.78728633936868</v>
      </c>
      <c r="S89" s="261">
        <f t="shared" si="3"/>
        <v>208.58765121715379</v>
      </c>
      <c r="T89" s="261">
        <f t="shared" si="3"/>
        <v>217.82728319718439</v>
      </c>
      <c r="U89" s="261">
        <f t="shared" si="3"/>
        <v>221.59490261640173</v>
      </c>
      <c r="V89" s="261">
        <f t="shared" si="3"/>
        <v>207.50054332928983</v>
      </c>
      <c r="W89" s="261">
        <f t="shared" si="3"/>
        <v>218.05346744800761</v>
      </c>
      <c r="X89" s="261">
        <f t="shared" si="3"/>
        <v>214.36928544418379</v>
      </c>
      <c r="Y89" s="261">
        <f t="shared" si="3"/>
        <v>187.08717823865825</v>
      </c>
      <c r="DA89" s="70"/>
    </row>
    <row r="90" spans="1:105" ht="12" customHeight="1" x14ac:dyDescent="0.25">
      <c r="A90" s="60" t="s">
        <v>1533</v>
      </c>
      <c r="B90" s="262">
        <v>102.0048670686934</v>
      </c>
      <c r="C90" s="262">
        <v>134.36281966903701</v>
      </c>
      <c r="D90" s="262">
        <v>140.8751066829285</v>
      </c>
      <c r="E90" s="262">
        <v>136.35984751914211</v>
      </c>
      <c r="F90" s="262">
        <v>134.3232752409869</v>
      </c>
      <c r="G90" s="262">
        <v>134.5961608690321</v>
      </c>
      <c r="H90" s="262">
        <v>129.9679172290015</v>
      </c>
      <c r="I90" s="262">
        <v>130.845336157921</v>
      </c>
      <c r="J90" s="262">
        <v>139.85644697659509</v>
      </c>
      <c r="K90" s="262">
        <v>124.52995268080041</v>
      </c>
      <c r="L90" s="262">
        <v>126.5458747801936</v>
      </c>
      <c r="M90" s="262">
        <v>135.40330908405241</v>
      </c>
      <c r="N90" s="262">
        <v>132.5832333046643</v>
      </c>
      <c r="O90" s="262">
        <v>125.6594943058284</v>
      </c>
      <c r="P90" s="262">
        <v>123.49467147108049</v>
      </c>
      <c r="Q90" s="262">
        <v>111.53795905482561</v>
      </c>
      <c r="R90" s="262">
        <v>128.52758998156949</v>
      </c>
      <c r="S90" s="262">
        <v>103.9024068574284</v>
      </c>
      <c r="T90" s="262">
        <v>112.5119312253675</v>
      </c>
      <c r="U90" s="262">
        <v>113.81298265128321</v>
      </c>
      <c r="V90" s="262">
        <v>108.5868932170234</v>
      </c>
      <c r="W90" s="262">
        <v>115.99514993911809</v>
      </c>
      <c r="X90" s="262">
        <v>112.1607763273786</v>
      </c>
      <c r="Y90" s="262">
        <v>95.343556517329716</v>
      </c>
      <c r="DA90" s="72" t="s">
        <v>1534</v>
      </c>
    </row>
    <row r="91" spans="1:105" ht="12" customHeight="1" x14ac:dyDescent="0.25">
      <c r="A91" s="59" t="s">
        <v>28</v>
      </c>
      <c r="B91" s="230">
        <v>6.498156766032861</v>
      </c>
      <c r="C91" s="230">
        <v>7.2879616871262192</v>
      </c>
      <c r="D91" s="230">
        <v>10.35261247839072</v>
      </c>
      <c r="E91" s="230">
        <v>11.159112159535599</v>
      </c>
      <c r="F91" s="230">
        <v>10.541618345598019</v>
      </c>
      <c r="G91" s="230">
        <v>13.05749717740297</v>
      </c>
      <c r="H91" s="230">
        <v>13.26339668808359</v>
      </c>
      <c r="I91" s="230">
        <v>20.146706078176091</v>
      </c>
      <c r="J91" s="230">
        <v>19.306756300146851</v>
      </c>
      <c r="K91" s="230">
        <v>22.59459282640367</v>
      </c>
      <c r="L91" s="230">
        <v>23.212004308617349</v>
      </c>
      <c r="M91" s="230">
        <v>28.622211549612391</v>
      </c>
      <c r="N91" s="230">
        <v>30.368273968828461</v>
      </c>
      <c r="O91" s="230">
        <v>16.95231355898154</v>
      </c>
      <c r="P91" s="230">
        <v>15.995923840975919</v>
      </c>
      <c r="Q91" s="230">
        <v>15.62257218615224</v>
      </c>
      <c r="R91" s="230">
        <v>17.50363160472849</v>
      </c>
      <c r="S91" s="230">
        <v>11.648549774061239</v>
      </c>
      <c r="T91" s="230">
        <v>14.32461538402859</v>
      </c>
      <c r="U91" s="230">
        <v>13.55068256483896</v>
      </c>
      <c r="V91" s="230">
        <v>11.231119847211589</v>
      </c>
      <c r="W91" s="230">
        <v>13.5552309503082</v>
      </c>
      <c r="X91" s="230">
        <v>12.824427841389371</v>
      </c>
      <c r="Y91" s="230">
        <v>12.190376634450111</v>
      </c>
      <c r="DA91" s="71" t="s">
        <v>1535</v>
      </c>
    </row>
    <row r="92" spans="1:105" ht="12" customHeight="1" x14ac:dyDescent="0.25">
      <c r="A92" s="59" t="s">
        <v>31</v>
      </c>
      <c r="B92" s="295">
        <v>3.1475248831231029</v>
      </c>
      <c r="C92" s="295">
        <v>3.2185770449899378</v>
      </c>
      <c r="D92" s="295">
        <v>2.288219339102775</v>
      </c>
      <c r="E92" s="295">
        <v>1.981927256133736</v>
      </c>
      <c r="F92" s="295">
        <v>1.9414829780184599</v>
      </c>
      <c r="G92" s="295">
        <v>2.4262511114859762</v>
      </c>
      <c r="H92" s="295">
        <v>2.6365838466076661</v>
      </c>
      <c r="I92" s="295">
        <v>1.907129399733452</v>
      </c>
      <c r="J92" s="295">
        <v>1.585910845999239</v>
      </c>
      <c r="K92" s="295">
        <v>1.496906924813866</v>
      </c>
      <c r="L92" s="295">
        <v>1.4790534126674351</v>
      </c>
      <c r="M92" s="295">
        <v>2.765332548945477</v>
      </c>
      <c r="N92" s="295">
        <v>2.7571170092623669</v>
      </c>
      <c r="O92" s="295">
        <v>2.5844902368070848</v>
      </c>
      <c r="P92" s="295">
        <v>2.422332747121946</v>
      </c>
      <c r="Q92" s="295">
        <v>2.2267444422320462</v>
      </c>
      <c r="R92" s="295">
        <v>2.4942950415610472</v>
      </c>
      <c r="S92" s="295">
        <v>2.011855950522548</v>
      </c>
      <c r="T92" s="295">
        <v>2.0378112575140039</v>
      </c>
      <c r="U92" s="295">
        <v>2.2068384727980548</v>
      </c>
      <c r="V92" s="295">
        <v>2.2861102042950998</v>
      </c>
      <c r="W92" s="295">
        <v>2.3701495043127938</v>
      </c>
      <c r="X92" s="295">
        <v>2.209280123712523</v>
      </c>
      <c r="Y92" s="295">
        <v>2.1372962301777032</v>
      </c>
      <c r="DA92" s="122" t="s">
        <v>1536</v>
      </c>
    </row>
    <row r="93" spans="1:105" ht="12" customHeight="1" x14ac:dyDescent="0.25">
      <c r="A93" s="59" t="s">
        <v>159</v>
      </c>
      <c r="B93" s="295">
        <v>3.0423428947054179</v>
      </c>
      <c r="C93" s="295">
        <v>6.3944478047016631</v>
      </c>
      <c r="D93" s="295">
        <v>5.1995962233117696</v>
      </c>
      <c r="E93" s="295">
        <v>2.019756483397869</v>
      </c>
      <c r="F93" s="295">
        <v>1.938436387180668</v>
      </c>
      <c r="G93" s="295">
        <v>1.9534416052140109</v>
      </c>
      <c r="H93" s="295">
        <v>2.057853119322115</v>
      </c>
      <c r="I93" s="295">
        <v>2.1199117761967088</v>
      </c>
      <c r="J93" s="295">
        <v>2.5763888651580729</v>
      </c>
      <c r="K93" s="295">
        <v>2.17558351279204</v>
      </c>
      <c r="L93" s="295">
        <v>2.0377251268884531</v>
      </c>
      <c r="M93" s="295">
        <v>3.4006070634637648</v>
      </c>
      <c r="N93" s="295">
        <v>3.2804014110592048</v>
      </c>
      <c r="O93" s="295">
        <v>3.286401579568476</v>
      </c>
      <c r="P93" s="295">
        <v>3.3079333810160052</v>
      </c>
      <c r="Q93" s="295">
        <v>2.811775288907103</v>
      </c>
      <c r="R93" s="295">
        <v>3.298728746396832</v>
      </c>
      <c r="S93" s="295">
        <v>2.9961839682746998</v>
      </c>
      <c r="T93" s="295">
        <v>3.1917226746032461</v>
      </c>
      <c r="U93" s="295">
        <v>3.3825746066194111</v>
      </c>
      <c r="V93" s="295">
        <v>3.1265010308599082</v>
      </c>
      <c r="W93" s="295">
        <v>2.9733288225741652</v>
      </c>
      <c r="X93" s="295">
        <v>3.553763038104147</v>
      </c>
      <c r="Y93" s="295">
        <v>3.2611588575061772</v>
      </c>
      <c r="DA93" s="122" t="s">
        <v>1537</v>
      </c>
    </row>
    <row r="94" spans="1:105" ht="12" customHeight="1" x14ac:dyDescent="0.25">
      <c r="A94" s="59" t="s">
        <v>32</v>
      </c>
      <c r="B94" s="295">
        <v>21.19529048769337</v>
      </c>
      <c r="C94" s="295">
        <v>26.11604779357522</v>
      </c>
      <c r="D94" s="295">
        <v>26.189204037342972</v>
      </c>
      <c r="E94" s="295">
        <v>23.649674432666821</v>
      </c>
      <c r="F94" s="295">
        <v>24.629172277948971</v>
      </c>
      <c r="G94" s="295">
        <v>25.21511370314213</v>
      </c>
      <c r="H94" s="295">
        <v>24.976200783024819</v>
      </c>
      <c r="I94" s="295">
        <v>24.675183519437379</v>
      </c>
      <c r="J94" s="295">
        <v>23.974920882971571</v>
      </c>
      <c r="K94" s="295">
        <v>21.04397791574937</v>
      </c>
      <c r="L94" s="295">
        <v>16.559362725911861</v>
      </c>
      <c r="M94" s="295">
        <v>17.32025601829773</v>
      </c>
      <c r="N94" s="295">
        <v>12.83968157408705</v>
      </c>
      <c r="O94" s="295">
        <v>9.5531593907662415</v>
      </c>
      <c r="P94" s="295">
        <v>7.2870612494064089</v>
      </c>
      <c r="Q94" s="295">
        <v>8.7234402348322995</v>
      </c>
      <c r="R94" s="295">
        <v>10.437041818935469</v>
      </c>
      <c r="S94" s="295">
        <v>5.7769017771369819</v>
      </c>
      <c r="T94" s="295">
        <v>3.556340890850791</v>
      </c>
      <c r="U94" s="295">
        <v>3.3663115929009959</v>
      </c>
      <c r="V94" s="295">
        <v>1.756561099337425</v>
      </c>
      <c r="W94" s="295">
        <v>1.8416450181020569</v>
      </c>
      <c r="X94" s="295">
        <v>3.1348990647869202</v>
      </c>
      <c r="Y94" s="295">
        <v>4.1551921113344772</v>
      </c>
      <c r="DA94" s="122" t="s">
        <v>1538</v>
      </c>
    </row>
    <row r="95" spans="1:105" ht="12" customHeight="1" x14ac:dyDescent="0.25">
      <c r="A95" s="59" t="s">
        <v>35</v>
      </c>
      <c r="B95" s="295">
        <v>68.121552037138613</v>
      </c>
      <c r="C95" s="295">
        <v>91.345785338643921</v>
      </c>
      <c r="D95" s="295">
        <v>96.845474604780264</v>
      </c>
      <c r="E95" s="295">
        <v>97.549377187408012</v>
      </c>
      <c r="F95" s="295">
        <v>95.272565252240824</v>
      </c>
      <c r="G95" s="295">
        <v>91.943857271787039</v>
      </c>
      <c r="H95" s="295">
        <v>87.033882791963322</v>
      </c>
      <c r="I95" s="295">
        <v>81.996405384377368</v>
      </c>
      <c r="J95" s="295">
        <v>92.412470082319388</v>
      </c>
      <c r="K95" s="295">
        <v>77.218891501041426</v>
      </c>
      <c r="L95" s="295">
        <v>83.257729206108479</v>
      </c>
      <c r="M95" s="295">
        <v>83.29490190373302</v>
      </c>
      <c r="N95" s="295">
        <v>83.337759341427187</v>
      </c>
      <c r="O95" s="295">
        <v>93.283129539705101</v>
      </c>
      <c r="P95" s="295">
        <v>94.481420252560213</v>
      </c>
      <c r="Q95" s="295">
        <v>82.153426902701881</v>
      </c>
      <c r="R95" s="295">
        <v>94.793892769947647</v>
      </c>
      <c r="S95" s="295">
        <v>81.468915387432929</v>
      </c>
      <c r="T95" s="295">
        <v>89.401441018370846</v>
      </c>
      <c r="U95" s="295">
        <v>91.306575414125831</v>
      </c>
      <c r="V95" s="295">
        <v>90.18660103531937</v>
      </c>
      <c r="W95" s="295">
        <v>95.254795643820913</v>
      </c>
      <c r="X95" s="295">
        <v>90.438406259385658</v>
      </c>
      <c r="Y95" s="295">
        <v>73.599532683861256</v>
      </c>
      <c r="DA95" s="122" t="s">
        <v>1539</v>
      </c>
    </row>
    <row r="96" spans="1:105" ht="12" customHeight="1" x14ac:dyDescent="0.25">
      <c r="A96" s="61" t="s">
        <v>1540</v>
      </c>
      <c r="B96" s="263">
        <v>86.613043935916707</v>
      </c>
      <c r="C96" s="263">
        <v>100.0626259689074</v>
      </c>
      <c r="D96" s="263">
        <v>102.13232267211509</v>
      </c>
      <c r="E96" s="263">
        <v>104.20114181207521</v>
      </c>
      <c r="F96" s="263">
        <v>112.13027776279159</v>
      </c>
      <c r="G96" s="263">
        <v>110.2989162592545</v>
      </c>
      <c r="H96" s="263">
        <v>108.1891693560043</v>
      </c>
      <c r="I96" s="263">
        <v>113.35784117896</v>
      </c>
      <c r="J96" s="263">
        <v>138.0879044936093</v>
      </c>
      <c r="K96" s="263">
        <v>123.287742770504</v>
      </c>
      <c r="L96" s="263">
        <v>129.57696496222979</v>
      </c>
      <c r="M96" s="263">
        <v>117.0611810526011</v>
      </c>
      <c r="N96" s="263">
        <v>116.5382376283293</v>
      </c>
      <c r="O96" s="263">
        <v>111.3753102694277</v>
      </c>
      <c r="P96" s="263">
        <v>108.4336561758425</v>
      </c>
      <c r="Q96" s="263">
        <v>103.1758443450411</v>
      </c>
      <c r="R96" s="263">
        <v>117.2596963577992</v>
      </c>
      <c r="S96" s="263">
        <v>104.6852443597254</v>
      </c>
      <c r="T96" s="263">
        <v>105.3153519718169</v>
      </c>
      <c r="U96" s="263">
        <v>107.7819199651185</v>
      </c>
      <c r="V96" s="263">
        <v>98.913650112266438</v>
      </c>
      <c r="W96" s="263">
        <v>102.0583175088895</v>
      </c>
      <c r="X96" s="263">
        <v>102.2085091168052</v>
      </c>
      <c r="Y96" s="263">
        <v>91.743621721328537</v>
      </c>
      <c r="DA96" s="74" t="s">
        <v>1541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736.4918103000814</v>
      </c>
      <c r="C99" s="223">
        <v>745.62284212520217</v>
      </c>
      <c r="D99" s="223">
        <v>801.29948278268159</v>
      </c>
      <c r="E99" s="223">
        <v>731.14570873256707</v>
      </c>
      <c r="F99" s="223">
        <v>688.48108499961268</v>
      </c>
      <c r="G99" s="223">
        <v>664.54158685508719</v>
      </c>
      <c r="H99" s="223">
        <v>695.91813372300635</v>
      </c>
      <c r="I99" s="223">
        <v>624.32839875402237</v>
      </c>
      <c r="J99" s="223">
        <v>560.53856541652885</v>
      </c>
      <c r="K99" s="223">
        <v>444.26428690442248</v>
      </c>
      <c r="L99" s="223">
        <v>491.97506014147473</v>
      </c>
      <c r="M99" s="223">
        <v>528.84850143007623</v>
      </c>
      <c r="N99" s="223">
        <v>489.62282752510981</v>
      </c>
      <c r="O99" s="223">
        <v>497.418601335218</v>
      </c>
      <c r="P99" s="223">
        <v>506.55813604323748</v>
      </c>
      <c r="Q99" s="223">
        <v>478.06068596905942</v>
      </c>
      <c r="R99" s="223">
        <v>432.30845280375348</v>
      </c>
      <c r="S99" s="223">
        <v>488.16815168866708</v>
      </c>
      <c r="T99" s="223">
        <v>506.90963348324362</v>
      </c>
      <c r="U99" s="223">
        <v>475.59818970484412</v>
      </c>
      <c r="V99" s="223">
        <v>435.06710616124712</v>
      </c>
      <c r="W99" s="223">
        <v>518.10300206715249</v>
      </c>
      <c r="X99" s="223">
        <v>448.87200628501751</v>
      </c>
      <c r="Y99" s="223">
        <v>371.07944990923431</v>
      </c>
      <c r="DA99" s="89" t="s">
        <v>1542</v>
      </c>
    </row>
    <row r="100" spans="1:105" ht="12" customHeight="1" x14ac:dyDescent="0.25">
      <c r="A100" s="55" t="s">
        <v>91</v>
      </c>
      <c r="B100" s="259">
        <v>6.2528944530749664</v>
      </c>
      <c r="C100" s="259">
        <v>6.3304178925096366</v>
      </c>
      <c r="D100" s="259">
        <v>6.803118542624575</v>
      </c>
      <c r="E100" s="259">
        <v>6.2075054774343581</v>
      </c>
      <c r="F100" s="259">
        <v>5.8452782464571058</v>
      </c>
      <c r="G100" s="259">
        <v>5.6420293398654424</v>
      </c>
      <c r="H100" s="259">
        <v>5.9084195876904806</v>
      </c>
      <c r="I100" s="259">
        <v>5.3006150603022411</v>
      </c>
      <c r="J100" s="259">
        <v>4.7590325342509932</v>
      </c>
      <c r="K100" s="259">
        <v>3.7718514400751189</v>
      </c>
      <c r="L100" s="259">
        <v>4.1769210215064287</v>
      </c>
      <c r="M100" s="259">
        <v>4.4899804924667706</v>
      </c>
      <c r="N100" s="259">
        <v>4.156950314332712</v>
      </c>
      <c r="O100" s="259">
        <v>4.2231372700230034</v>
      </c>
      <c r="P100" s="259">
        <v>4.3007328998456877</v>
      </c>
      <c r="Q100" s="259">
        <v>4.0587864925627564</v>
      </c>
      <c r="R100" s="259">
        <v>3.6703451263800622</v>
      </c>
      <c r="S100" s="259">
        <v>4.1445999604775112</v>
      </c>
      <c r="T100" s="259">
        <v>4.3037171508072394</v>
      </c>
      <c r="U100" s="259">
        <v>4.0378796351939252</v>
      </c>
      <c r="V100" s="259">
        <v>3.693766389231484</v>
      </c>
      <c r="W100" s="259">
        <v>4.3987500504952797</v>
      </c>
      <c r="X100" s="259">
        <v>3.8109714717618499</v>
      </c>
      <c r="Y100" s="259">
        <v>3.1505043254204601</v>
      </c>
      <c r="DA100" s="67" t="s">
        <v>1543</v>
      </c>
    </row>
    <row r="101" spans="1:105" ht="12" customHeight="1" x14ac:dyDescent="0.25">
      <c r="A101" s="173" t="s">
        <v>92</v>
      </c>
      <c r="B101" s="224">
        <v>7.0106791053747664</v>
      </c>
      <c r="C101" s="224">
        <v>7.0975975654735368</v>
      </c>
      <c r="D101" s="224">
        <v>7.6275845332254333</v>
      </c>
      <c r="E101" s="224">
        <v>6.9597894661003474</v>
      </c>
      <c r="F101" s="224">
        <v>6.5536641270805642</v>
      </c>
      <c r="G101" s="224">
        <v>6.3257836033765873</v>
      </c>
      <c r="H101" s="224">
        <v>6.6244575308381606</v>
      </c>
      <c r="I101" s="224">
        <v>5.9429935252819144</v>
      </c>
      <c r="J101" s="224">
        <v>5.335776926998153</v>
      </c>
      <c r="K101" s="224">
        <v>4.2289599285509194</v>
      </c>
      <c r="L101" s="224">
        <v>4.6831196576291623</v>
      </c>
      <c r="M101" s="224">
        <v>5.0341186243112306</v>
      </c>
      <c r="N101" s="224">
        <v>4.6607287120354028</v>
      </c>
      <c r="O101" s="224">
        <v>4.7349368264995926</v>
      </c>
      <c r="P101" s="224">
        <v>4.8219362256976357</v>
      </c>
      <c r="Q101" s="224">
        <v>4.5506684736368586</v>
      </c>
      <c r="R101" s="224">
        <v>4.1151521235694046</v>
      </c>
      <c r="S101" s="224">
        <v>4.6468816259592796</v>
      </c>
      <c r="T101" s="224">
        <v>4.8252821363024516</v>
      </c>
      <c r="U101" s="224">
        <v>4.5272279263487727</v>
      </c>
      <c r="V101" s="224">
        <v>4.1414117956822452</v>
      </c>
      <c r="W101" s="224">
        <v>4.9318320179878024</v>
      </c>
      <c r="X101" s="224">
        <v>4.2728208941894632</v>
      </c>
      <c r="Y101" s="224">
        <v>3.5323121174316792</v>
      </c>
      <c r="DA101" s="177" t="s">
        <v>1544</v>
      </c>
    </row>
    <row r="102" spans="1:105" ht="12" customHeight="1" x14ac:dyDescent="0.25">
      <c r="A102" s="173" t="s">
        <v>93</v>
      </c>
      <c r="B102" s="224">
        <v>14.71182625929106</v>
      </c>
      <c r="C102" s="224">
        <v>13.58279802700102</v>
      </c>
      <c r="D102" s="224">
        <v>14.317717217190991</v>
      </c>
      <c r="E102" s="224">
        <v>13.56634715892058</v>
      </c>
      <c r="F102" s="224">
        <v>13.591826996306599</v>
      </c>
      <c r="G102" s="224">
        <v>12.951546635458509</v>
      </c>
      <c r="H102" s="224">
        <v>13.71145927193351</v>
      </c>
      <c r="I102" s="224">
        <v>12.64342619783991</v>
      </c>
      <c r="J102" s="224">
        <v>12.389595488729441</v>
      </c>
      <c r="K102" s="224">
        <v>9.8364868348900139</v>
      </c>
      <c r="L102" s="224">
        <v>11.13437566810614</v>
      </c>
      <c r="M102" s="224">
        <v>10.69418043351124</v>
      </c>
      <c r="N102" s="224">
        <v>10.013678227704499</v>
      </c>
      <c r="O102" s="224">
        <v>10.23147770302446</v>
      </c>
      <c r="P102" s="224">
        <v>10.353194796563789</v>
      </c>
      <c r="Q102" s="224">
        <v>10.12053705877611</v>
      </c>
      <c r="R102" s="224">
        <v>9.0675043172393188</v>
      </c>
      <c r="S102" s="224">
        <v>10.93445159185003</v>
      </c>
      <c r="T102" s="224">
        <v>10.817412216373789</v>
      </c>
      <c r="U102" s="224">
        <v>10.22830600065585</v>
      </c>
      <c r="V102" s="224">
        <v>9.1170063696684078</v>
      </c>
      <c r="W102" s="224">
        <v>10.60489340099153</v>
      </c>
      <c r="X102" s="224">
        <v>9.4083531001512561</v>
      </c>
      <c r="Y102" s="224">
        <v>8.0650557279177324</v>
      </c>
      <c r="DA102" s="177" t="s">
        <v>1545</v>
      </c>
    </row>
    <row r="103" spans="1:105" ht="12" customHeight="1" x14ac:dyDescent="0.25">
      <c r="A103" s="173" t="s">
        <v>94</v>
      </c>
      <c r="B103" s="224">
        <v>5.6122067446580104</v>
      </c>
      <c r="C103" s="224">
        <v>5.6817869323501888</v>
      </c>
      <c r="D103" s="224">
        <v>6.1060534535089914</v>
      </c>
      <c r="E103" s="224">
        <v>5.5714684406397676</v>
      </c>
      <c r="F103" s="224">
        <v>5.2463559468906329</v>
      </c>
      <c r="G103" s="224">
        <v>5.0639324479849144</v>
      </c>
      <c r="H103" s="224">
        <v>5.3030276632926956</v>
      </c>
      <c r="I103" s="224">
        <v>4.7575003569162932</v>
      </c>
      <c r="J103" s="224">
        <v>4.2714097746581778</v>
      </c>
      <c r="K103" s="224">
        <v>3.3853778039428901</v>
      </c>
      <c r="L103" s="224">
        <v>3.7489429103148102</v>
      </c>
      <c r="M103" s="224">
        <v>4.0299254996720766</v>
      </c>
      <c r="N103" s="224">
        <v>3.7310184533553938</v>
      </c>
      <c r="O103" s="224">
        <v>3.7904237226944208</v>
      </c>
      <c r="P103" s="224">
        <v>3.860068703961089</v>
      </c>
      <c r="Q103" s="224">
        <v>3.6429127501881449</v>
      </c>
      <c r="R103" s="224">
        <v>3.2942720892023152</v>
      </c>
      <c r="S103" s="224">
        <v>3.7199335486404279</v>
      </c>
      <c r="T103" s="224">
        <v>3.862747180864841</v>
      </c>
      <c r="U103" s="224">
        <v>3.6241480633994119</v>
      </c>
      <c r="V103" s="224">
        <v>3.3152935489965878</v>
      </c>
      <c r="W103" s="224">
        <v>3.9480427643096179</v>
      </c>
      <c r="X103" s="224">
        <v>3.4204894961889569</v>
      </c>
      <c r="Y103" s="224">
        <v>2.8276955187535391</v>
      </c>
      <c r="DA103" s="177" t="s">
        <v>1546</v>
      </c>
    </row>
    <row r="104" spans="1:105" ht="12" customHeight="1" x14ac:dyDescent="0.25">
      <c r="A104" s="56" t="s">
        <v>95</v>
      </c>
      <c r="B104" s="260">
        <v>5.9723879770039101</v>
      </c>
      <c r="C104" s="260">
        <v>5.9805376456264678</v>
      </c>
      <c r="D104" s="260">
        <v>6.4231702971076814</v>
      </c>
      <c r="E104" s="260">
        <v>5.8740577269599106</v>
      </c>
      <c r="F104" s="260">
        <v>5.5880757234669538</v>
      </c>
      <c r="G104" s="260">
        <v>5.3973605812051009</v>
      </c>
      <c r="H104" s="260">
        <v>5.6662613033398141</v>
      </c>
      <c r="I104" s="260">
        <v>5.1299521725004604</v>
      </c>
      <c r="J104" s="260">
        <v>4.7213956020702383</v>
      </c>
      <c r="K104" s="260">
        <v>3.7642626980373501</v>
      </c>
      <c r="L104" s="260">
        <v>4.1858774200142417</v>
      </c>
      <c r="M104" s="260">
        <v>4.3594469116282779</v>
      </c>
      <c r="N104" s="260">
        <v>4.0421033856709272</v>
      </c>
      <c r="O104" s="260">
        <v>4.0812729555551606</v>
      </c>
      <c r="P104" s="260">
        <v>4.1485308697262564</v>
      </c>
      <c r="Q104" s="260">
        <v>3.960757283538245</v>
      </c>
      <c r="R104" s="260">
        <v>3.5720485660130201</v>
      </c>
      <c r="S104" s="260">
        <v>4.08045023735274</v>
      </c>
      <c r="T104" s="260">
        <v>4.1635802293614317</v>
      </c>
      <c r="U104" s="260">
        <v>3.911641737407257</v>
      </c>
      <c r="V104" s="260">
        <v>3.5406057210584132</v>
      </c>
      <c r="W104" s="260">
        <v>4.201330806203881</v>
      </c>
      <c r="X104" s="260">
        <v>3.6706004686476961</v>
      </c>
      <c r="Y104" s="260">
        <v>3.0720428388716421</v>
      </c>
      <c r="DA104" s="68" t="s">
        <v>1547</v>
      </c>
    </row>
    <row r="105" spans="1:105" ht="12" customHeight="1" x14ac:dyDescent="0.25">
      <c r="A105" s="37" t="s">
        <v>159</v>
      </c>
      <c r="B105" s="226">
        <v>0.15478129692388901</v>
      </c>
      <c r="C105" s="226">
        <v>0.26877763870003391</v>
      </c>
      <c r="D105" s="226">
        <v>0.22802581584299231</v>
      </c>
      <c r="E105" s="226">
        <v>7.9838857941723809E-2</v>
      </c>
      <c r="F105" s="226">
        <v>6.7293369463316863E-2</v>
      </c>
      <c r="G105" s="226">
        <v>6.7463670316202554E-2</v>
      </c>
      <c r="H105" s="226">
        <v>7.7055314595667904E-2</v>
      </c>
      <c r="I105" s="226">
        <v>7.1118019039723909E-2</v>
      </c>
      <c r="J105" s="226">
        <v>6.054598954780864E-2</v>
      </c>
      <c r="K105" s="226">
        <v>4.7158446352446773E-2</v>
      </c>
      <c r="L105" s="226">
        <v>4.4704276936836602E-2</v>
      </c>
      <c r="M105" s="226">
        <v>9.184629234800655E-2</v>
      </c>
      <c r="N105" s="226">
        <v>8.1562354109177851E-2</v>
      </c>
      <c r="O105" s="226">
        <v>7.7362339787648837E-2</v>
      </c>
      <c r="P105" s="226">
        <v>7.9237271952074945E-2</v>
      </c>
      <c r="Q105" s="226">
        <v>6.8470633121252344E-2</v>
      </c>
      <c r="R105" s="226">
        <v>6.3842878436751474E-2</v>
      </c>
      <c r="S105" s="226">
        <v>7.1231504114163902E-2</v>
      </c>
      <c r="T105" s="226">
        <v>7.883056877469076E-2</v>
      </c>
      <c r="U105" s="226">
        <v>7.5979252033316819E-2</v>
      </c>
      <c r="V105" s="226">
        <v>6.9268073513273479E-2</v>
      </c>
      <c r="W105" s="226">
        <v>7.6663904543593162E-2</v>
      </c>
      <c r="X105" s="226">
        <v>7.8714270937766603E-2</v>
      </c>
      <c r="Y105" s="226">
        <v>6.8098349153164081E-2</v>
      </c>
      <c r="DA105" s="69" t="s">
        <v>1548</v>
      </c>
    </row>
    <row r="106" spans="1:105" ht="12" customHeight="1" x14ac:dyDescent="0.25">
      <c r="A106" s="37" t="s">
        <v>35</v>
      </c>
      <c r="B106" s="226">
        <v>3.4657310295713559</v>
      </c>
      <c r="C106" s="226">
        <v>3.8395347398830419</v>
      </c>
      <c r="D106" s="226">
        <v>4.2471121619884844</v>
      </c>
      <c r="E106" s="226">
        <v>3.8560246899006549</v>
      </c>
      <c r="F106" s="226">
        <v>3.3074141486591189</v>
      </c>
      <c r="G106" s="226">
        <v>3.1753547472458279</v>
      </c>
      <c r="H106" s="226">
        <v>3.258941639734914</v>
      </c>
      <c r="I106" s="226">
        <v>2.7507851905880272</v>
      </c>
      <c r="J106" s="226">
        <v>2.1717235792152039</v>
      </c>
      <c r="K106" s="226">
        <v>1.6738143724824941</v>
      </c>
      <c r="L106" s="226">
        <v>1.8265351565082639</v>
      </c>
      <c r="M106" s="226">
        <v>2.2496947658387718</v>
      </c>
      <c r="N106" s="226">
        <v>2.0720707579125759</v>
      </c>
      <c r="O106" s="226">
        <v>2.195897546048986</v>
      </c>
      <c r="P106" s="226">
        <v>2.2631803995614299</v>
      </c>
      <c r="Q106" s="226">
        <v>2.0005500351683221</v>
      </c>
      <c r="R106" s="226">
        <v>1.834620375885307</v>
      </c>
      <c r="S106" s="226">
        <v>1.936848151863666</v>
      </c>
      <c r="T106" s="226">
        <v>2.2080760652650389</v>
      </c>
      <c r="U106" s="226">
        <v>2.0509245508178902</v>
      </c>
      <c r="V106" s="226">
        <v>1.99809692968775</v>
      </c>
      <c r="W106" s="226">
        <v>2.4560366499373969</v>
      </c>
      <c r="X106" s="226">
        <v>2.0031704807416788</v>
      </c>
      <c r="Y106" s="226">
        <v>1.536879033868346</v>
      </c>
      <c r="DA106" s="69" t="s">
        <v>1549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1550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1551</v>
      </c>
    </row>
    <row r="109" spans="1:105" ht="12" customHeight="1" x14ac:dyDescent="0.25">
      <c r="A109" s="37" t="s">
        <v>40</v>
      </c>
      <c r="B109" s="226">
        <v>2.3518756505086649</v>
      </c>
      <c r="C109" s="226">
        <v>1.872225267043391</v>
      </c>
      <c r="D109" s="226">
        <v>1.9480323192762059</v>
      </c>
      <c r="E109" s="226">
        <v>1.938194179117533</v>
      </c>
      <c r="F109" s="226">
        <v>2.2133682053445178</v>
      </c>
      <c r="G109" s="226">
        <v>2.1545421636430691</v>
      </c>
      <c r="H109" s="226">
        <v>2.3302643490092332</v>
      </c>
      <c r="I109" s="226">
        <v>2.308048962872709</v>
      </c>
      <c r="J109" s="226">
        <v>2.489126033307226</v>
      </c>
      <c r="K109" s="226">
        <v>2.0432898792024088</v>
      </c>
      <c r="L109" s="226">
        <v>2.3146379865691422</v>
      </c>
      <c r="M109" s="226">
        <v>2.0179058534414991</v>
      </c>
      <c r="N109" s="226">
        <v>1.888470273649173</v>
      </c>
      <c r="O109" s="226">
        <v>1.8080130697185259</v>
      </c>
      <c r="P109" s="226">
        <v>1.8061131982127521</v>
      </c>
      <c r="Q109" s="226">
        <v>1.891736615248671</v>
      </c>
      <c r="R109" s="226">
        <v>1.673585311690962</v>
      </c>
      <c r="S109" s="226">
        <v>2.0723705813749098</v>
      </c>
      <c r="T109" s="226">
        <v>1.8766735953217011</v>
      </c>
      <c r="U109" s="226">
        <v>1.784737934556051</v>
      </c>
      <c r="V109" s="226">
        <v>1.473240717857389</v>
      </c>
      <c r="W109" s="226">
        <v>1.668630251722891</v>
      </c>
      <c r="X109" s="226">
        <v>1.58871571696825</v>
      </c>
      <c r="Y109" s="226">
        <v>1.4670654558501319</v>
      </c>
      <c r="DA109" s="69" t="s">
        <v>1552</v>
      </c>
    </row>
    <row r="110" spans="1:105" ht="12" customHeight="1" x14ac:dyDescent="0.25">
      <c r="A110" s="57" t="s">
        <v>1553</v>
      </c>
      <c r="B110" s="261">
        <f t="shared" ref="B110:Y110" si="4">B111+B117</f>
        <v>526.7680690270538</v>
      </c>
      <c r="C110" s="261">
        <f t="shared" si="4"/>
        <v>544.94421043314526</v>
      </c>
      <c r="D110" s="261">
        <f t="shared" si="4"/>
        <v>588.10697450903842</v>
      </c>
      <c r="E110" s="261">
        <f t="shared" si="4"/>
        <v>532.17029154213662</v>
      </c>
      <c r="F110" s="261">
        <f t="shared" si="4"/>
        <v>493.84609547230383</v>
      </c>
      <c r="G110" s="261">
        <f t="shared" si="4"/>
        <v>478.15216119829068</v>
      </c>
      <c r="H110" s="261">
        <f t="shared" si="4"/>
        <v>499.40439435475957</v>
      </c>
      <c r="I110" s="261">
        <f t="shared" si="4"/>
        <v>444.96195089005141</v>
      </c>
      <c r="J110" s="261">
        <f t="shared" si="4"/>
        <v>390.22286026678165</v>
      </c>
      <c r="K110" s="261">
        <f t="shared" si="4"/>
        <v>309.10785745301752</v>
      </c>
      <c r="L110" s="261">
        <f t="shared" si="4"/>
        <v>340.15431285779914</v>
      </c>
      <c r="M110" s="261">
        <f t="shared" si="4"/>
        <v>377.03833185882183</v>
      </c>
      <c r="N110" s="261">
        <f t="shared" si="4"/>
        <v>348.07158079418451</v>
      </c>
      <c r="O110" s="261">
        <f t="shared" si="4"/>
        <v>353.12128366861242</v>
      </c>
      <c r="P110" s="261">
        <f t="shared" si="4"/>
        <v>360.20208631423066</v>
      </c>
      <c r="Q110" s="261">
        <f t="shared" si="4"/>
        <v>336.80630611280338</v>
      </c>
      <c r="R110" s="261">
        <f t="shared" si="4"/>
        <v>305.32762545463015</v>
      </c>
      <c r="S110" s="261">
        <f t="shared" si="4"/>
        <v>338.59454684374617</v>
      </c>
      <c r="T110" s="261">
        <f t="shared" si="4"/>
        <v>356.40359992791667</v>
      </c>
      <c r="U110" s="261">
        <f t="shared" si="4"/>
        <v>333.68543710730154</v>
      </c>
      <c r="V110" s="261">
        <f t="shared" si="4"/>
        <v>307.39988288396398</v>
      </c>
      <c r="W110" s="261">
        <f t="shared" si="4"/>
        <v>368.31085942388103</v>
      </c>
      <c r="X110" s="261">
        <f t="shared" si="4"/>
        <v>317.11935725096612</v>
      </c>
      <c r="Y110" s="261">
        <f t="shared" si="4"/>
        <v>259.58846890612728</v>
      </c>
      <c r="DA110" s="70"/>
    </row>
    <row r="111" spans="1:105" ht="12" customHeight="1" x14ac:dyDescent="0.25">
      <c r="A111" s="60" t="s">
        <v>1554</v>
      </c>
      <c r="B111" s="262">
        <v>452.82825635121708</v>
      </c>
      <c r="C111" s="262">
        <v>476.67875351232811</v>
      </c>
      <c r="D111" s="262">
        <v>516.14790496006731</v>
      </c>
      <c r="E111" s="262">
        <v>463.98751464232998</v>
      </c>
      <c r="F111" s="262">
        <v>425.53526007247632</v>
      </c>
      <c r="G111" s="262">
        <v>413.05929541737618</v>
      </c>
      <c r="H111" s="262">
        <v>430.49230198697057</v>
      </c>
      <c r="I111" s="262">
        <v>381.41766018320209</v>
      </c>
      <c r="J111" s="262">
        <v>327.95429119722058</v>
      </c>
      <c r="K111" s="262">
        <v>259.67089557340171</v>
      </c>
      <c r="L111" s="262">
        <v>284.19432280270752</v>
      </c>
      <c r="M111" s="262">
        <v>323.29070841363279</v>
      </c>
      <c r="N111" s="262">
        <v>297.74407696813978</v>
      </c>
      <c r="O111" s="262">
        <v>301.69914671393872</v>
      </c>
      <c r="P111" s="262">
        <v>308.16821435554539</v>
      </c>
      <c r="Q111" s="262">
        <v>285.94174306563008</v>
      </c>
      <c r="R111" s="262">
        <v>259.75547425888021</v>
      </c>
      <c r="S111" s="262">
        <v>283.63935038036999</v>
      </c>
      <c r="T111" s="262">
        <v>302.03662883818811</v>
      </c>
      <c r="U111" s="262">
        <v>282.27924073504539</v>
      </c>
      <c r="V111" s="262">
        <v>261.57894051714072</v>
      </c>
      <c r="W111" s="262">
        <v>315.01198152139568</v>
      </c>
      <c r="X111" s="262">
        <v>269.83414238010789</v>
      </c>
      <c r="Y111" s="262">
        <v>219.05449989151779</v>
      </c>
      <c r="DA111" s="72" t="s">
        <v>1555</v>
      </c>
    </row>
    <row r="112" spans="1:105" ht="12" customHeight="1" x14ac:dyDescent="0.25">
      <c r="A112" s="59" t="s">
        <v>28</v>
      </c>
      <c r="B112" s="230">
        <v>28.847143106200189</v>
      </c>
      <c r="C112" s="230">
        <v>25.855489645291311</v>
      </c>
      <c r="D112" s="230">
        <v>37.930613629358518</v>
      </c>
      <c r="E112" s="230">
        <v>37.970772267042094</v>
      </c>
      <c r="F112" s="230">
        <v>33.395778179402598</v>
      </c>
      <c r="G112" s="230">
        <v>40.071875372883611</v>
      </c>
      <c r="H112" s="230">
        <v>43.932304942295147</v>
      </c>
      <c r="I112" s="230">
        <v>58.728187938332077</v>
      </c>
      <c r="J112" s="230">
        <v>45.273090476778258</v>
      </c>
      <c r="K112" s="230">
        <v>47.114433339483448</v>
      </c>
      <c r="L112" s="230">
        <v>52.129078540405523</v>
      </c>
      <c r="M112" s="230">
        <v>68.338765949176448</v>
      </c>
      <c r="N112" s="230">
        <v>68.198470323821269</v>
      </c>
      <c r="O112" s="230">
        <v>40.70125034185051</v>
      </c>
      <c r="P112" s="230">
        <v>39.916177988255967</v>
      </c>
      <c r="Q112" s="230">
        <v>40.050450626241208</v>
      </c>
      <c r="R112" s="230">
        <v>35.375004926109263</v>
      </c>
      <c r="S112" s="230">
        <v>31.798946633851919</v>
      </c>
      <c r="T112" s="230">
        <v>38.454219858063873</v>
      </c>
      <c r="U112" s="230">
        <v>33.608436372888889</v>
      </c>
      <c r="V112" s="230">
        <v>27.055055572711321</v>
      </c>
      <c r="W112" s="230">
        <v>36.812402620953932</v>
      </c>
      <c r="X112" s="230">
        <v>30.852750858253241</v>
      </c>
      <c r="Y112" s="230">
        <v>28.007732821077919</v>
      </c>
      <c r="DA112" s="71" t="s">
        <v>1556</v>
      </c>
    </row>
    <row r="113" spans="1:105" ht="12" customHeight="1" x14ac:dyDescent="0.25">
      <c r="A113" s="59" t="s">
        <v>31</v>
      </c>
      <c r="B113" s="295">
        <v>13.972747042421689</v>
      </c>
      <c r="C113" s="295">
        <v>11.418540468771869</v>
      </c>
      <c r="D113" s="295">
        <v>8.3837353935443701</v>
      </c>
      <c r="E113" s="295">
        <v>6.7438437231039989</v>
      </c>
      <c r="F113" s="295">
        <v>6.1506054144016042</v>
      </c>
      <c r="G113" s="295">
        <v>7.4458704330444672</v>
      </c>
      <c r="H113" s="295">
        <v>8.7331479468728599</v>
      </c>
      <c r="I113" s="295">
        <v>5.5593332912912734</v>
      </c>
      <c r="J113" s="295">
        <v>3.718858005085059</v>
      </c>
      <c r="K113" s="295">
        <v>3.1213627997818421</v>
      </c>
      <c r="L113" s="295">
        <v>3.3216300707721271</v>
      </c>
      <c r="M113" s="295">
        <v>6.6025440943463236</v>
      </c>
      <c r="N113" s="295">
        <v>6.1916973855177666</v>
      </c>
      <c r="O113" s="295">
        <v>6.2051697998838451</v>
      </c>
      <c r="P113" s="295">
        <v>6.0446815102491476</v>
      </c>
      <c r="Q113" s="295">
        <v>5.7085425676523398</v>
      </c>
      <c r="R113" s="295">
        <v>5.0409938563009771</v>
      </c>
      <c r="S113" s="295">
        <v>5.4920913973447556</v>
      </c>
      <c r="T113" s="295">
        <v>5.470474426353694</v>
      </c>
      <c r="U113" s="295">
        <v>5.473406232002465</v>
      </c>
      <c r="V113" s="295">
        <v>5.5070945252091148</v>
      </c>
      <c r="W113" s="295">
        <v>6.4366957777752356</v>
      </c>
      <c r="X113" s="295">
        <v>5.3150417372233276</v>
      </c>
      <c r="Y113" s="295">
        <v>4.9104981387652078</v>
      </c>
      <c r="DA113" s="122" t="s">
        <v>1557</v>
      </c>
    </row>
    <row r="114" spans="1:105" ht="12" customHeight="1" x14ac:dyDescent="0.25">
      <c r="A114" s="59" t="s">
        <v>159</v>
      </c>
      <c r="B114" s="295">
        <v>13.50581465200292</v>
      </c>
      <c r="C114" s="295">
        <v>22.685571919768559</v>
      </c>
      <c r="D114" s="295">
        <v>19.050638260321339</v>
      </c>
      <c r="E114" s="295">
        <v>6.8725640866014794</v>
      </c>
      <c r="F114" s="295">
        <v>6.1409538344935903</v>
      </c>
      <c r="G114" s="295">
        <v>5.9948753952486351</v>
      </c>
      <c r="H114" s="295">
        <v>6.8162200747367594</v>
      </c>
      <c r="I114" s="295">
        <v>6.1795996190179574</v>
      </c>
      <c r="J114" s="295">
        <v>6.0414646760097312</v>
      </c>
      <c r="K114" s="295">
        <v>4.5365448793632792</v>
      </c>
      <c r="L114" s="295">
        <v>4.5762843988397224</v>
      </c>
      <c r="M114" s="295">
        <v>8.1193338185047939</v>
      </c>
      <c r="N114" s="295">
        <v>7.3668447048382966</v>
      </c>
      <c r="O114" s="295">
        <v>7.8904069906730543</v>
      </c>
      <c r="P114" s="295">
        <v>8.2546065436800902</v>
      </c>
      <c r="Q114" s="295">
        <v>7.2083435453912283</v>
      </c>
      <c r="R114" s="295">
        <v>6.6667619776779627</v>
      </c>
      <c r="S114" s="295">
        <v>8.1791721682408465</v>
      </c>
      <c r="T114" s="295">
        <v>8.5681326977899879</v>
      </c>
      <c r="U114" s="295">
        <v>8.3894698956420548</v>
      </c>
      <c r="V114" s="295">
        <v>7.5315427391735206</v>
      </c>
      <c r="W114" s="295">
        <v>8.074770407257315</v>
      </c>
      <c r="X114" s="295">
        <v>8.5495717220252843</v>
      </c>
      <c r="Y114" s="295">
        <v>7.4926041013370863</v>
      </c>
      <c r="DA114" s="122" t="s">
        <v>1558</v>
      </c>
    </row>
    <row r="115" spans="1:105" ht="12" customHeight="1" x14ac:dyDescent="0.25">
      <c r="A115" s="59" t="s">
        <v>32</v>
      </c>
      <c r="B115" s="295">
        <v>94.091847871692607</v>
      </c>
      <c r="C115" s="295">
        <v>92.651859640741137</v>
      </c>
      <c r="D115" s="295">
        <v>95.953806990688051</v>
      </c>
      <c r="E115" s="295">
        <v>80.472029426205793</v>
      </c>
      <c r="F115" s="295">
        <v>78.025057175413721</v>
      </c>
      <c r="G115" s="295">
        <v>77.382126153089075</v>
      </c>
      <c r="H115" s="295">
        <v>82.728587171464497</v>
      </c>
      <c r="I115" s="295">
        <v>71.928820995314979</v>
      </c>
      <c r="J115" s="295">
        <v>56.219633450292058</v>
      </c>
      <c r="K115" s="295">
        <v>43.881078199847629</v>
      </c>
      <c r="L115" s="295">
        <v>37.188702390411628</v>
      </c>
      <c r="M115" s="295">
        <v>41.354069379390523</v>
      </c>
      <c r="N115" s="295">
        <v>28.834257873743461</v>
      </c>
      <c r="O115" s="295">
        <v>22.936428739732261</v>
      </c>
      <c r="P115" s="295">
        <v>18.184109697841802</v>
      </c>
      <c r="Q115" s="295">
        <v>22.363648460258251</v>
      </c>
      <c r="R115" s="295">
        <v>21.093360172131991</v>
      </c>
      <c r="S115" s="295">
        <v>15.77015121051733</v>
      </c>
      <c r="T115" s="295">
        <v>9.5469449504017518</v>
      </c>
      <c r="U115" s="295">
        <v>8.3491343288415294</v>
      </c>
      <c r="V115" s="295">
        <v>4.2314443088447629</v>
      </c>
      <c r="W115" s="295">
        <v>5.0014181344291666</v>
      </c>
      <c r="X115" s="295">
        <v>7.541877189989588</v>
      </c>
      <c r="Y115" s="295">
        <v>9.5466706209570962</v>
      </c>
      <c r="DA115" s="122" t="s">
        <v>1559</v>
      </c>
    </row>
    <row r="116" spans="1:105" ht="12" customHeight="1" x14ac:dyDescent="0.25">
      <c r="A116" s="59" t="s">
        <v>35</v>
      </c>
      <c r="B116" s="295">
        <v>302.41070367889972</v>
      </c>
      <c r="C116" s="295">
        <v>324.06729183775519</v>
      </c>
      <c r="D116" s="295">
        <v>354.82911068615499</v>
      </c>
      <c r="E116" s="295">
        <v>331.92830513937662</v>
      </c>
      <c r="F116" s="295">
        <v>301.8228654687648</v>
      </c>
      <c r="G116" s="295">
        <v>282.16454806311037</v>
      </c>
      <c r="H116" s="295">
        <v>288.28204185160138</v>
      </c>
      <c r="I116" s="295">
        <v>239.02171833924581</v>
      </c>
      <c r="J116" s="295">
        <v>216.70124458905551</v>
      </c>
      <c r="K116" s="295">
        <v>161.01747635492549</v>
      </c>
      <c r="L116" s="295">
        <v>186.97862740227839</v>
      </c>
      <c r="M116" s="295">
        <v>198.87599517221469</v>
      </c>
      <c r="N116" s="295">
        <v>187.15280668021899</v>
      </c>
      <c r="O116" s="295">
        <v>223.96589084179899</v>
      </c>
      <c r="P116" s="295">
        <v>235.76863861551831</v>
      </c>
      <c r="Q116" s="295">
        <v>210.61075786608711</v>
      </c>
      <c r="R116" s="295">
        <v>191.57935332666</v>
      </c>
      <c r="S116" s="295">
        <v>222.39898897041519</v>
      </c>
      <c r="T116" s="295">
        <v>239.99685690557871</v>
      </c>
      <c r="U116" s="295">
        <v>226.45879390567049</v>
      </c>
      <c r="V116" s="295">
        <v>217.253803371202</v>
      </c>
      <c r="W116" s="295">
        <v>258.68669458098009</v>
      </c>
      <c r="X116" s="295">
        <v>217.5749008726165</v>
      </c>
      <c r="Y116" s="295">
        <v>169.09699420938051</v>
      </c>
      <c r="DA116" s="122" t="s">
        <v>1560</v>
      </c>
    </row>
    <row r="117" spans="1:105" ht="12" customHeight="1" x14ac:dyDescent="0.25">
      <c r="A117" s="60" t="s">
        <v>1561</v>
      </c>
      <c r="B117" s="262">
        <v>73.939812675836777</v>
      </c>
      <c r="C117" s="262">
        <v>68.265456920817186</v>
      </c>
      <c r="D117" s="262">
        <v>71.959069548971158</v>
      </c>
      <c r="E117" s="262">
        <v>68.182776899806626</v>
      </c>
      <c r="F117" s="262">
        <v>68.310835399827496</v>
      </c>
      <c r="G117" s="262">
        <v>65.092865780914522</v>
      </c>
      <c r="H117" s="262">
        <v>68.912092367788986</v>
      </c>
      <c r="I117" s="262">
        <v>63.544290706849331</v>
      </c>
      <c r="J117" s="262">
        <v>62.268569069561053</v>
      </c>
      <c r="K117" s="262">
        <v>49.436961879615787</v>
      </c>
      <c r="L117" s="262">
        <v>55.959990055091623</v>
      </c>
      <c r="M117" s="262">
        <v>53.747623445189028</v>
      </c>
      <c r="N117" s="262">
        <v>50.32750382604474</v>
      </c>
      <c r="O117" s="262">
        <v>51.42213695467369</v>
      </c>
      <c r="P117" s="262">
        <v>52.03387195868526</v>
      </c>
      <c r="Q117" s="262">
        <v>50.864563047173291</v>
      </c>
      <c r="R117" s="262">
        <v>45.572151195749953</v>
      </c>
      <c r="S117" s="262">
        <v>54.955196463376197</v>
      </c>
      <c r="T117" s="262">
        <v>54.366971089728558</v>
      </c>
      <c r="U117" s="262">
        <v>51.40619637225614</v>
      </c>
      <c r="V117" s="262">
        <v>45.820942366823289</v>
      </c>
      <c r="W117" s="262">
        <v>53.29887790248533</v>
      </c>
      <c r="X117" s="262">
        <v>47.285214870858219</v>
      </c>
      <c r="Y117" s="262">
        <v>40.533969014609468</v>
      </c>
      <c r="DA117" s="72" t="s">
        <v>1562</v>
      </c>
    </row>
    <row r="118" spans="1:105" ht="12" customHeight="1" x14ac:dyDescent="0.25">
      <c r="A118" s="57" t="s">
        <v>1563</v>
      </c>
      <c r="B118" s="261">
        <v>60.577423209870091</v>
      </c>
      <c r="C118" s="261">
        <v>55.928535992341153</v>
      </c>
      <c r="D118" s="261">
        <v>58.954639619759753</v>
      </c>
      <c r="E118" s="261">
        <v>55.860797889653263</v>
      </c>
      <c r="F118" s="261">
        <v>55.965713680898162</v>
      </c>
      <c r="G118" s="261">
        <v>53.3292949448104</v>
      </c>
      <c r="H118" s="261">
        <v>56.458311599231671</v>
      </c>
      <c r="I118" s="261">
        <v>52.060578075791881</v>
      </c>
      <c r="J118" s="261">
        <v>51.015404620202979</v>
      </c>
      <c r="K118" s="261">
        <v>40.502723142147993</v>
      </c>
      <c r="L118" s="261">
        <v>45.846910855039482</v>
      </c>
      <c r="M118" s="261">
        <v>44.034362735516702</v>
      </c>
      <c r="N118" s="261">
        <v>41.232326510383139</v>
      </c>
      <c r="O118" s="261">
        <v>42.129137739581317</v>
      </c>
      <c r="P118" s="261">
        <v>42.630320105200319</v>
      </c>
      <c r="Q118" s="261">
        <v>41.672328486986743</v>
      </c>
      <c r="R118" s="261">
        <v>37.336360340432648</v>
      </c>
      <c r="S118" s="261">
        <v>45.023703378023477</v>
      </c>
      <c r="T118" s="261">
        <v>44.541781986655359</v>
      </c>
      <c r="U118" s="261">
        <v>42.116077936311967</v>
      </c>
      <c r="V118" s="261">
        <v>37.54019001642957</v>
      </c>
      <c r="W118" s="261">
        <v>43.666714405474501</v>
      </c>
      <c r="X118" s="261">
        <v>38.739839460503553</v>
      </c>
      <c r="Y118" s="261">
        <v>33.208677524499421</v>
      </c>
      <c r="DA118" s="70" t="s">
        <v>1564</v>
      </c>
    </row>
    <row r="119" spans="1:105" ht="12" customHeight="1" x14ac:dyDescent="0.25">
      <c r="A119" s="57" t="s">
        <v>1565</v>
      </c>
      <c r="B119" s="261">
        <f t="shared" ref="B119:Y119" si="5">B120+B126</f>
        <v>55.532622813408928</v>
      </c>
      <c r="C119" s="261">
        <f t="shared" si="5"/>
        <v>56.171494751281259</v>
      </c>
      <c r="D119" s="261">
        <f t="shared" si="5"/>
        <v>60.354546180286164</v>
      </c>
      <c r="E119" s="261">
        <f t="shared" si="5"/>
        <v>55.090431375339278</v>
      </c>
      <c r="F119" s="261">
        <f t="shared" si="5"/>
        <v>51.905437983253584</v>
      </c>
      <c r="G119" s="261">
        <f t="shared" si="5"/>
        <v>50.093337999495347</v>
      </c>
      <c r="H119" s="261">
        <f t="shared" si="5"/>
        <v>52.463616677221253</v>
      </c>
      <c r="I119" s="261">
        <f t="shared" si="5"/>
        <v>47.077328192323918</v>
      </c>
      <c r="J119" s="261">
        <f t="shared" si="5"/>
        <v>42.301652234040638</v>
      </c>
      <c r="K119" s="261">
        <f t="shared" si="5"/>
        <v>33.52587618461331</v>
      </c>
      <c r="L119" s="261">
        <f t="shared" si="5"/>
        <v>37.13504852656849</v>
      </c>
      <c r="M119" s="261">
        <f t="shared" si="5"/>
        <v>39.875954279379243</v>
      </c>
      <c r="N119" s="261">
        <f t="shared" si="5"/>
        <v>36.922519010485829</v>
      </c>
      <c r="O119" s="261">
        <f t="shared" si="5"/>
        <v>37.514777773908847</v>
      </c>
      <c r="P119" s="261">
        <f t="shared" si="5"/>
        <v>38.201903572602497</v>
      </c>
      <c r="Q119" s="261">
        <f t="shared" si="5"/>
        <v>36.063850045255911</v>
      </c>
      <c r="R119" s="261">
        <f t="shared" si="5"/>
        <v>32.609623251746555</v>
      </c>
      <c r="S119" s="261">
        <f t="shared" si="5"/>
        <v>36.84858764222718</v>
      </c>
      <c r="T119" s="261">
        <f t="shared" si="5"/>
        <v>38.24653795917704</v>
      </c>
      <c r="U119" s="261">
        <f t="shared" si="5"/>
        <v>35.886970985823908</v>
      </c>
      <c r="V119" s="261">
        <f t="shared" si="5"/>
        <v>32.821549113863732</v>
      </c>
      <c r="W119" s="261">
        <f t="shared" si="5"/>
        <v>39.076434036000649</v>
      </c>
      <c r="X119" s="261">
        <f t="shared" si="5"/>
        <v>33.861717393236113</v>
      </c>
      <c r="Y119" s="261">
        <f t="shared" si="5"/>
        <v>28.002334543736016</v>
      </c>
      <c r="DA119" s="70"/>
    </row>
    <row r="120" spans="1:105" ht="12" customHeight="1" x14ac:dyDescent="0.25">
      <c r="A120" s="60" t="s">
        <v>1566</v>
      </c>
      <c r="B120" s="262">
        <v>37.867969352512759</v>
      </c>
      <c r="C120" s="262">
        <v>39.862478049511203</v>
      </c>
      <c r="D120" s="262">
        <v>43.1631038307642</v>
      </c>
      <c r="E120" s="262">
        <v>38.801167413891868</v>
      </c>
      <c r="F120" s="262">
        <v>35.585580097589613</v>
      </c>
      <c r="G120" s="262">
        <v>34.542271866320718</v>
      </c>
      <c r="H120" s="262">
        <v>36.000114987284313</v>
      </c>
      <c r="I120" s="262">
        <v>31.896225696485949</v>
      </c>
      <c r="J120" s="262">
        <v>27.425327094537909</v>
      </c>
      <c r="K120" s="262">
        <v>21.715097009508181</v>
      </c>
      <c r="L120" s="262">
        <v>23.765879790204739</v>
      </c>
      <c r="M120" s="262">
        <v>27.035332858434341</v>
      </c>
      <c r="N120" s="262">
        <v>24.89898415874643</v>
      </c>
      <c r="O120" s="262">
        <v>25.22972866909959</v>
      </c>
      <c r="P120" s="262">
        <v>25.770707399458889</v>
      </c>
      <c r="Q120" s="262">
        <v>23.912008606227641</v>
      </c>
      <c r="R120" s="262">
        <v>21.722169940635268</v>
      </c>
      <c r="S120" s="262">
        <v>23.719469968410721</v>
      </c>
      <c r="T120" s="262">
        <v>25.25795076557624</v>
      </c>
      <c r="U120" s="262">
        <v>23.60573017933433</v>
      </c>
      <c r="V120" s="262">
        <v>21.874658137682761</v>
      </c>
      <c r="W120" s="262">
        <v>26.343020548334351</v>
      </c>
      <c r="X120" s="262">
        <v>22.565003156486501</v>
      </c>
      <c r="Y120" s="262">
        <v>18.31853240622031</v>
      </c>
      <c r="DA120" s="72" t="s">
        <v>1567</v>
      </c>
    </row>
    <row r="121" spans="1:105" ht="12" customHeight="1" x14ac:dyDescent="0.25">
      <c r="A121" s="59" t="s">
        <v>28</v>
      </c>
      <c r="B121" s="230">
        <v>2.4123554918045529</v>
      </c>
      <c r="C121" s="230">
        <v>2.1621771074345428</v>
      </c>
      <c r="D121" s="230">
        <v>3.1719648548709429</v>
      </c>
      <c r="E121" s="230">
        <v>3.1753231392529608</v>
      </c>
      <c r="F121" s="230">
        <v>2.7927371732299209</v>
      </c>
      <c r="G121" s="230">
        <v>3.3510288442361</v>
      </c>
      <c r="H121" s="230">
        <v>3.6738590266985351</v>
      </c>
      <c r="I121" s="230">
        <v>4.911171486729133</v>
      </c>
      <c r="J121" s="230">
        <v>3.785982828197175</v>
      </c>
      <c r="K121" s="230">
        <v>3.9399659644401281</v>
      </c>
      <c r="L121" s="230">
        <v>4.3593179552199581</v>
      </c>
      <c r="M121" s="230">
        <v>5.7148604537275149</v>
      </c>
      <c r="N121" s="230">
        <v>5.7031281681054793</v>
      </c>
      <c r="O121" s="230">
        <v>3.4036606129073381</v>
      </c>
      <c r="P121" s="230">
        <v>3.3380085794742378</v>
      </c>
      <c r="Q121" s="230">
        <v>3.3492371900319711</v>
      </c>
      <c r="R121" s="230">
        <v>2.9582509121248499</v>
      </c>
      <c r="S121" s="230">
        <v>2.659201407340924</v>
      </c>
      <c r="T121" s="230">
        <v>3.2157516644246762</v>
      </c>
      <c r="U121" s="230">
        <v>2.8105208115973399</v>
      </c>
      <c r="V121" s="230">
        <v>2.262491354919637</v>
      </c>
      <c r="W121" s="230">
        <v>3.078453949572967</v>
      </c>
      <c r="X121" s="230">
        <v>2.5800753542969699</v>
      </c>
      <c r="Y121" s="230">
        <v>2.342159424078293</v>
      </c>
      <c r="DA121" s="71" t="s">
        <v>1568</v>
      </c>
    </row>
    <row r="122" spans="1:105" ht="12" customHeight="1" x14ac:dyDescent="0.25">
      <c r="A122" s="59" t="s">
        <v>31</v>
      </c>
      <c r="B122" s="295">
        <v>1.1684773406950311</v>
      </c>
      <c r="C122" s="295">
        <v>0.95488065167582992</v>
      </c>
      <c r="D122" s="295">
        <v>0.70109369388839238</v>
      </c>
      <c r="E122" s="295">
        <v>0.56395700542716676</v>
      </c>
      <c r="F122" s="295">
        <v>0.51434718144291658</v>
      </c>
      <c r="G122" s="295">
        <v>0.62266430905455339</v>
      </c>
      <c r="H122" s="295">
        <v>0.73031347793509271</v>
      </c>
      <c r="I122" s="295">
        <v>0.46490178062505949</v>
      </c>
      <c r="J122" s="295">
        <v>0.31099119586230572</v>
      </c>
      <c r="K122" s="295">
        <v>0.26102538695936772</v>
      </c>
      <c r="L122" s="295">
        <v>0.27777282878483872</v>
      </c>
      <c r="M122" s="295">
        <v>0.55214075956293562</v>
      </c>
      <c r="N122" s="295">
        <v>0.51778351625868013</v>
      </c>
      <c r="O122" s="295">
        <v>0.51891015305124666</v>
      </c>
      <c r="P122" s="295">
        <v>0.50548924667430384</v>
      </c>
      <c r="Q122" s="295">
        <v>0.47737947437562173</v>
      </c>
      <c r="R122" s="295">
        <v>0.4215554090965406</v>
      </c>
      <c r="S122" s="295">
        <v>0.45927864659254758</v>
      </c>
      <c r="T122" s="295">
        <v>0.45747091753963981</v>
      </c>
      <c r="U122" s="295">
        <v>0.45771609112343881</v>
      </c>
      <c r="V122" s="295">
        <v>0.46053328999916138</v>
      </c>
      <c r="W122" s="295">
        <v>0.53827161849014726</v>
      </c>
      <c r="X122" s="295">
        <v>0.44447278805939328</v>
      </c>
      <c r="Y122" s="295">
        <v>0.41064264523304639</v>
      </c>
      <c r="DA122" s="122" t="s">
        <v>1569</v>
      </c>
    </row>
    <row r="123" spans="1:105" ht="12" customHeight="1" x14ac:dyDescent="0.25">
      <c r="A123" s="59" t="s">
        <v>159</v>
      </c>
      <c r="B123" s="295">
        <v>1.129429906701956</v>
      </c>
      <c r="C123" s="295">
        <v>1.897091292677038</v>
      </c>
      <c r="D123" s="295">
        <v>1.593118308474383</v>
      </c>
      <c r="E123" s="295">
        <v>0.57472130449993986</v>
      </c>
      <c r="F123" s="295">
        <v>0.51354006367357719</v>
      </c>
      <c r="G123" s="295">
        <v>0.50132418760399644</v>
      </c>
      <c r="H123" s="295">
        <v>0.57000951082415818</v>
      </c>
      <c r="I123" s="295">
        <v>0.51677183502054314</v>
      </c>
      <c r="J123" s="295">
        <v>0.50522023744468569</v>
      </c>
      <c r="K123" s="295">
        <v>0.37937063345443228</v>
      </c>
      <c r="L123" s="295">
        <v>0.38269386888532919</v>
      </c>
      <c r="M123" s="295">
        <v>0.67898299165211451</v>
      </c>
      <c r="N123" s="295">
        <v>0.61605574651058925</v>
      </c>
      <c r="O123" s="295">
        <v>0.65983888132173663</v>
      </c>
      <c r="P123" s="295">
        <v>0.69029523495699341</v>
      </c>
      <c r="Q123" s="295">
        <v>0.60280101480139126</v>
      </c>
      <c r="R123" s="295">
        <v>0.55751100932932729</v>
      </c>
      <c r="S123" s="295">
        <v>0.68398700092522891</v>
      </c>
      <c r="T123" s="295">
        <v>0.71651400251074826</v>
      </c>
      <c r="U123" s="295">
        <v>0.70157324424029999</v>
      </c>
      <c r="V123" s="295">
        <v>0.62982869470706437</v>
      </c>
      <c r="W123" s="295">
        <v>0.67525635607296419</v>
      </c>
      <c r="X123" s="295">
        <v>0.71496183245167544</v>
      </c>
      <c r="Y123" s="295">
        <v>0.62657243336838342</v>
      </c>
      <c r="DA123" s="122" t="s">
        <v>1570</v>
      </c>
    </row>
    <row r="124" spans="1:105" ht="12" customHeight="1" x14ac:dyDescent="0.25">
      <c r="A124" s="59" t="s">
        <v>32</v>
      </c>
      <c r="B124" s="295">
        <v>7.8684736686639249</v>
      </c>
      <c r="C124" s="295">
        <v>7.7480539964530184</v>
      </c>
      <c r="D124" s="295">
        <v>8.0241808487367656</v>
      </c>
      <c r="E124" s="295">
        <v>6.729510142764914</v>
      </c>
      <c r="F124" s="295">
        <v>6.5248809728758896</v>
      </c>
      <c r="G124" s="295">
        <v>6.4711155730632832</v>
      </c>
      <c r="H124" s="295">
        <v>6.9182158128310389</v>
      </c>
      <c r="I124" s="295">
        <v>6.0150804434349681</v>
      </c>
      <c r="J124" s="295">
        <v>4.7013924741788893</v>
      </c>
      <c r="K124" s="295">
        <v>3.6695751670104002</v>
      </c>
      <c r="L124" s="295">
        <v>3.1099221893246169</v>
      </c>
      <c r="M124" s="295">
        <v>3.458252902499638</v>
      </c>
      <c r="N124" s="295">
        <v>2.411277958366814</v>
      </c>
      <c r="O124" s="295">
        <v>1.918069308595918</v>
      </c>
      <c r="P124" s="295">
        <v>1.5206544624426519</v>
      </c>
      <c r="Q124" s="295">
        <v>1.8701702966313849</v>
      </c>
      <c r="R124" s="295">
        <v>1.763941859494476</v>
      </c>
      <c r="S124" s="295">
        <v>1.3187860835724481</v>
      </c>
      <c r="T124" s="295">
        <v>0.7983676233126662</v>
      </c>
      <c r="U124" s="295">
        <v>0.69820016408022745</v>
      </c>
      <c r="V124" s="295">
        <v>0.3538564591691859</v>
      </c>
      <c r="W124" s="295">
        <v>0.41824587131499619</v>
      </c>
      <c r="X124" s="295">
        <v>0.63069291786736614</v>
      </c>
      <c r="Y124" s="295">
        <v>0.79834468238780776</v>
      </c>
      <c r="DA124" s="122" t="s">
        <v>1571</v>
      </c>
    </row>
    <row r="125" spans="1:105" ht="12" customHeight="1" x14ac:dyDescent="0.25">
      <c r="A125" s="59" t="s">
        <v>35</v>
      </c>
      <c r="B125" s="295">
        <v>25.289232944647289</v>
      </c>
      <c r="C125" s="295">
        <v>27.10027500127077</v>
      </c>
      <c r="D125" s="295">
        <v>29.672746124793711</v>
      </c>
      <c r="E125" s="295">
        <v>27.75765582194688</v>
      </c>
      <c r="F125" s="295">
        <v>25.240074706367309</v>
      </c>
      <c r="G125" s="295">
        <v>23.596138952362789</v>
      </c>
      <c r="H125" s="295">
        <v>24.107717158995481</v>
      </c>
      <c r="I125" s="295">
        <v>19.988300150676249</v>
      </c>
      <c r="J125" s="295">
        <v>18.121740358854861</v>
      </c>
      <c r="K125" s="295">
        <v>13.465159857643849</v>
      </c>
      <c r="L125" s="295">
        <v>15.63617294799</v>
      </c>
      <c r="M125" s="295">
        <v>16.631095750992131</v>
      </c>
      <c r="N125" s="295">
        <v>15.65073876950486</v>
      </c>
      <c r="O125" s="295">
        <v>18.72924971322335</v>
      </c>
      <c r="P125" s="295">
        <v>19.716259875910701</v>
      </c>
      <c r="Q125" s="295">
        <v>17.61242063038727</v>
      </c>
      <c r="R125" s="295">
        <v>16.020910750590069</v>
      </c>
      <c r="S125" s="295">
        <v>18.59821682997957</v>
      </c>
      <c r="T125" s="295">
        <v>20.069846557788509</v>
      </c>
      <c r="U125" s="295">
        <v>18.937719868293019</v>
      </c>
      <c r="V125" s="295">
        <v>18.167948338887712</v>
      </c>
      <c r="W125" s="295">
        <v>21.63279275288328</v>
      </c>
      <c r="X125" s="295">
        <v>18.1948002638111</v>
      </c>
      <c r="Y125" s="295">
        <v>14.14081322115277</v>
      </c>
      <c r="DA125" s="122" t="s">
        <v>1572</v>
      </c>
    </row>
    <row r="126" spans="1:105" ht="12" customHeight="1" x14ac:dyDescent="0.25">
      <c r="A126" s="60" t="s">
        <v>1573</v>
      </c>
      <c r="B126" s="262">
        <v>17.664653460896169</v>
      </c>
      <c r="C126" s="262">
        <v>16.309016701770059</v>
      </c>
      <c r="D126" s="262">
        <v>17.19144234952196</v>
      </c>
      <c r="E126" s="262">
        <v>16.289263961447411</v>
      </c>
      <c r="F126" s="262">
        <v>16.319857885663971</v>
      </c>
      <c r="G126" s="262">
        <v>15.551066133174629</v>
      </c>
      <c r="H126" s="262">
        <v>16.46350168993694</v>
      </c>
      <c r="I126" s="262">
        <v>15.181102495837971</v>
      </c>
      <c r="J126" s="262">
        <v>14.876325139502731</v>
      </c>
      <c r="K126" s="262">
        <v>11.810779175105131</v>
      </c>
      <c r="L126" s="262">
        <v>13.369168736363751</v>
      </c>
      <c r="M126" s="262">
        <v>12.840621420944901</v>
      </c>
      <c r="N126" s="262">
        <v>12.023534851739401</v>
      </c>
      <c r="O126" s="262">
        <v>12.285049104809261</v>
      </c>
      <c r="P126" s="262">
        <v>12.43119617314361</v>
      </c>
      <c r="Q126" s="262">
        <v>12.151841439028271</v>
      </c>
      <c r="R126" s="262">
        <v>10.88745331111129</v>
      </c>
      <c r="S126" s="262">
        <v>13.129117673816459</v>
      </c>
      <c r="T126" s="262">
        <v>12.9885871936008</v>
      </c>
      <c r="U126" s="262">
        <v>12.281240806489579</v>
      </c>
      <c r="V126" s="262">
        <v>10.946890976180971</v>
      </c>
      <c r="W126" s="262">
        <v>12.733413487666301</v>
      </c>
      <c r="X126" s="262">
        <v>11.29671423674961</v>
      </c>
      <c r="Y126" s="262">
        <v>9.6838021375157055</v>
      </c>
      <c r="DA126" s="72" t="s">
        <v>1574</v>
      </c>
    </row>
    <row r="127" spans="1:105" ht="12" customHeight="1" x14ac:dyDescent="0.25">
      <c r="A127" s="132" t="s">
        <v>1575</v>
      </c>
      <c r="B127" s="316">
        <v>54.05370071034573</v>
      </c>
      <c r="C127" s="316">
        <v>49.905462885473717</v>
      </c>
      <c r="D127" s="316">
        <v>52.605678429939537</v>
      </c>
      <c r="E127" s="316">
        <v>49.845019655382998</v>
      </c>
      <c r="F127" s="316">
        <v>49.938636822955381</v>
      </c>
      <c r="G127" s="316">
        <v>47.586140104600148</v>
      </c>
      <c r="H127" s="316">
        <v>50.378185734699123</v>
      </c>
      <c r="I127" s="316">
        <v>46.454054283014372</v>
      </c>
      <c r="J127" s="316">
        <v>45.521437968796583</v>
      </c>
      <c r="K127" s="316">
        <v>36.140891419147493</v>
      </c>
      <c r="L127" s="316">
        <v>40.90955122449683</v>
      </c>
      <c r="M127" s="316">
        <v>39.292200594768822</v>
      </c>
      <c r="N127" s="316">
        <v>36.791922116957331</v>
      </c>
      <c r="O127" s="316">
        <v>37.592153675318777</v>
      </c>
      <c r="P127" s="316">
        <v>38.039362555409568</v>
      </c>
      <c r="Q127" s="316">
        <v>37.184539265311301</v>
      </c>
      <c r="R127" s="316">
        <v>33.315521534539968</v>
      </c>
      <c r="S127" s="316">
        <v>40.174996860390237</v>
      </c>
      <c r="T127" s="316">
        <v>39.744974695784848</v>
      </c>
      <c r="U127" s="316">
        <v>37.580500312401497</v>
      </c>
      <c r="V127" s="316">
        <v>33.497400322352611</v>
      </c>
      <c r="W127" s="316">
        <v>38.964145161808077</v>
      </c>
      <c r="X127" s="316">
        <v>34.56785674937246</v>
      </c>
      <c r="Y127" s="316">
        <v>29.63235840647647</v>
      </c>
      <c r="DA127" s="139" t="s">
        <v>1576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251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1</v>
      </c>
      <c r="C132" s="232">
        <f t="shared" si="6"/>
        <v>1.0000000000000002</v>
      </c>
      <c r="D132" s="232">
        <f t="shared" si="6"/>
        <v>1</v>
      </c>
      <c r="E132" s="232">
        <f t="shared" si="6"/>
        <v>0.99999999999999967</v>
      </c>
      <c r="F132" s="232">
        <f t="shared" si="6"/>
        <v>1</v>
      </c>
      <c r="G132" s="232">
        <f t="shared" si="6"/>
        <v>0.99999999999999956</v>
      </c>
      <c r="H132" s="232">
        <f t="shared" si="6"/>
        <v>1.0000000000000002</v>
      </c>
      <c r="I132" s="232">
        <f t="shared" si="6"/>
        <v>1.0000000000000004</v>
      </c>
      <c r="J132" s="232">
        <f t="shared" si="6"/>
        <v>0.99999999999999989</v>
      </c>
      <c r="K132" s="232">
        <f t="shared" si="6"/>
        <v>1.0000000000000004</v>
      </c>
      <c r="L132" s="232">
        <f t="shared" si="6"/>
        <v>0.99999999999999956</v>
      </c>
      <c r="M132" s="232">
        <f t="shared" si="6"/>
        <v>1</v>
      </c>
      <c r="N132" s="232">
        <f t="shared" si="6"/>
        <v>1.0000000000000002</v>
      </c>
      <c r="O132" s="232">
        <f t="shared" si="6"/>
        <v>0.99999999999999989</v>
      </c>
      <c r="P132" s="232">
        <f t="shared" si="6"/>
        <v>0.99999999999999956</v>
      </c>
      <c r="Q132" s="232">
        <f t="shared" si="6"/>
        <v>1.0000000000000002</v>
      </c>
      <c r="R132" s="232">
        <f t="shared" si="6"/>
        <v>1.0000000000000002</v>
      </c>
      <c r="S132" s="232">
        <f t="shared" si="6"/>
        <v>0.99999999999999967</v>
      </c>
      <c r="T132" s="232">
        <f t="shared" si="6"/>
        <v>0.99999999999999978</v>
      </c>
      <c r="U132" s="232">
        <f t="shared" si="6"/>
        <v>0.99999999999999978</v>
      </c>
      <c r="V132" s="232">
        <f t="shared" si="6"/>
        <v>1.0000000000000004</v>
      </c>
      <c r="W132" s="232">
        <f t="shared" si="6"/>
        <v>1.0000000000000004</v>
      </c>
      <c r="X132" s="232">
        <f t="shared" si="6"/>
        <v>1</v>
      </c>
      <c r="Y132" s="232">
        <f t="shared" si="6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4.7846253446721457E-3</v>
      </c>
      <c r="C133" s="266">
        <f t="shared" si="7"/>
        <v>4.7846253446723105E-3</v>
      </c>
      <c r="D133" s="266">
        <f t="shared" si="7"/>
        <v>4.784625344672196E-3</v>
      </c>
      <c r="E133" s="266">
        <f t="shared" si="7"/>
        <v>4.7846253446722367E-3</v>
      </c>
      <c r="F133" s="266">
        <f t="shared" si="7"/>
        <v>4.7846253446723001E-3</v>
      </c>
      <c r="G133" s="266">
        <f t="shared" si="7"/>
        <v>4.7846253446722133E-3</v>
      </c>
      <c r="H133" s="266">
        <f t="shared" si="7"/>
        <v>4.7846253446722836E-3</v>
      </c>
      <c r="I133" s="266">
        <f t="shared" si="7"/>
        <v>4.7846253446723703E-3</v>
      </c>
      <c r="J133" s="266">
        <f t="shared" si="7"/>
        <v>4.7846253446721986E-3</v>
      </c>
      <c r="K133" s="266">
        <f t="shared" si="7"/>
        <v>4.7846253446721743E-3</v>
      </c>
      <c r="L133" s="266">
        <f t="shared" si="7"/>
        <v>4.784625344672222E-3</v>
      </c>
      <c r="M133" s="266">
        <f t="shared" si="7"/>
        <v>4.7846253446722914E-3</v>
      </c>
      <c r="N133" s="266">
        <f t="shared" si="7"/>
        <v>4.7846253446723157E-3</v>
      </c>
      <c r="O133" s="266">
        <f t="shared" si="7"/>
        <v>4.7846253446723478E-3</v>
      </c>
      <c r="P133" s="266">
        <f t="shared" si="7"/>
        <v>4.7846253446723374E-3</v>
      </c>
      <c r="Q133" s="266">
        <f t="shared" si="7"/>
        <v>4.7846253446721465E-3</v>
      </c>
      <c r="R133" s="266">
        <f t="shared" si="7"/>
        <v>4.7846253446723686E-3</v>
      </c>
      <c r="S133" s="266">
        <f t="shared" si="7"/>
        <v>4.7846253446722567E-3</v>
      </c>
      <c r="T133" s="266">
        <f t="shared" si="7"/>
        <v>4.7846253446721691E-3</v>
      </c>
      <c r="U133" s="266">
        <f t="shared" si="7"/>
        <v>4.784625344672157E-3</v>
      </c>
      <c r="V133" s="266">
        <f t="shared" si="7"/>
        <v>4.7846253446724041E-3</v>
      </c>
      <c r="W133" s="266">
        <f t="shared" si="7"/>
        <v>4.7846253446723773E-3</v>
      </c>
      <c r="X133" s="266">
        <f t="shared" si="7"/>
        <v>4.7846253446723981E-3</v>
      </c>
      <c r="Y133" s="266">
        <f t="shared" si="7"/>
        <v>4.7846253446724414E-3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1.9130886766078525E-3</v>
      </c>
      <c r="C134" s="267">
        <f t="shared" si="8"/>
        <v>1.9130886766079184E-3</v>
      </c>
      <c r="D134" s="267">
        <f t="shared" si="8"/>
        <v>1.9130886766078722E-3</v>
      </c>
      <c r="E134" s="267">
        <f t="shared" si="8"/>
        <v>1.9130886766078894E-3</v>
      </c>
      <c r="F134" s="267">
        <f t="shared" si="8"/>
        <v>1.9130886766079139E-3</v>
      </c>
      <c r="G134" s="267">
        <f t="shared" si="8"/>
        <v>1.9130886766078787E-3</v>
      </c>
      <c r="H134" s="267">
        <f t="shared" si="8"/>
        <v>1.9130886766079067E-3</v>
      </c>
      <c r="I134" s="267">
        <f t="shared" si="8"/>
        <v>1.9130886766079423E-3</v>
      </c>
      <c r="J134" s="267">
        <f t="shared" si="8"/>
        <v>1.9130886766078727E-3</v>
      </c>
      <c r="K134" s="267">
        <f t="shared" si="8"/>
        <v>1.9130886766078623E-3</v>
      </c>
      <c r="L134" s="267">
        <f t="shared" si="8"/>
        <v>1.9130886766078831E-3</v>
      </c>
      <c r="M134" s="267">
        <f t="shared" si="8"/>
        <v>1.9130886766079102E-3</v>
      </c>
      <c r="N134" s="267">
        <f t="shared" si="8"/>
        <v>1.9130886766079202E-3</v>
      </c>
      <c r="O134" s="267">
        <f t="shared" si="8"/>
        <v>1.9130886766079334E-3</v>
      </c>
      <c r="P134" s="267">
        <f t="shared" si="8"/>
        <v>1.9130886766079288E-3</v>
      </c>
      <c r="Q134" s="267">
        <f t="shared" si="8"/>
        <v>1.9130886766078523E-3</v>
      </c>
      <c r="R134" s="267">
        <f t="shared" si="8"/>
        <v>1.9130886766079416E-3</v>
      </c>
      <c r="S134" s="267">
        <f t="shared" si="8"/>
        <v>1.9130886766078972E-3</v>
      </c>
      <c r="T134" s="267">
        <f t="shared" si="8"/>
        <v>1.9130886766078618E-3</v>
      </c>
      <c r="U134" s="267">
        <f t="shared" si="8"/>
        <v>1.9130886766078571E-3</v>
      </c>
      <c r="V134" s="267">
        <f t="shared" si="8"/>
        <v>1.9130886766079555E-3</v>
      </c>
      <c r="W134" s="267">
        <f t="shared" si="8"/>
        <v>1.9130886766079449E-3</v>
      </c>
      <c r="X134" s="267">
        <f t="shared" si="8"/>
        <v>1.9130886766079529E-3</v>
      </c>
      <c r="Y134" s="267">
        <f t="shared" si="8"/>
        <v>1.9130886766079707E-3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9.8744382898659222E-3</v>
      </c>
      <c r="C135" s="267">
        <f t="shared" si="9"/>
        <v>8.6285411358287545E-3</v>
      </c>
      <c r="D135" s="267">
        <f t="shared" si="9"/>
        <v>8.3684107974768569E-3</v>
      </c>
      <c r="E135" s="267">
        <f t="shared" si="9"/>
        <v>8.8190700596527255E-3</v>
      </c>
      <c r="F135" s="267">
        <f t="shared" si="9"/>
        <v>9.5085619975510891E-3</v>
      </c>
      <c r="G135" s="267">
        <f t="shared" si="9"/>
        <v>9.2766951720605235E-3</v>
      </c>
      <c r="H135" s="267">
        <f t="shared" si="9"/>
        <v>9.4340387823473384E-3</v>
      </c>
      <c r="I135" s="267">
        <f t="shared" si="9"/>
        <v>9.8481131722072419E-3</v>
      </c>
      <c r="J135" s="267">
        <f t="shared" si="9"/>
        <v>1.1127409528952054E-2</v>
      </c>
      <c r="K135" s="267">
        <f t="shared" si="9"/>
        <v>1.117559272521018E-2</v>
      </c>
      <c r="L135" s="267">
        <f t="shared" si="9"/>
        <v>1.1527490065581798E-2</v>
      </c>
      <c r="M135" s="267">
        <f t="shared" si="9"/>
        <v>9.6961854597632357E-3</v>
      </c>
      <c r="N135" s="267">
        <f t="shared" si="9"/>
        <v>9.8846477998490914E-3</v>
      </c>
      <c r="O135" s="267">
        <f t="shared" si="9"/>
        <v>9.8487181854046407E-3</v>
      </c>
      <c r="P135" s="267">
        <f t="shared" si="9"/>
        <v>9.688672311757936E-3</v>
      </c>
      <c r="Q135" s="267">
        <f t="shared" si="9"/>
        <v>1.020178925746067E-2</v>
      </c>
      <c r="R135" s="267">
        <f t="shared" si="9"/>
        <v>1.0082349805142695E-2</v>
      </c>
      <c r="S135" s="267">
        <f t="shared" si="9"/>
        <v>1.1173509727748054E-2</v>
      </c>
      <c r="T135" s="267">
        <f t="shared" si="9"/>
        <v>1.045684681178926E-2</v>
      </c>
      <c r="U135" s="267">
        <f t="shared" si="9"/>
        <v>1.058268527648077E-2</v>
      </c>
      <c r="V135" s="267">
        <f t="shared" si="9"/>
        <v>1.0250150041480645E-2</v>
      </c>
      <c r="W135" s="267">
        <f t="shared" si="9"/>
        <v>9.9162747763267469E-3</v>
      </c>
      <c r="X135" s="267">
        <f t="shared" si="9"/>
        <v>1.0168679543171055E-2</v>
      </c>
      <c r="Y135" s="267">
        <f t="shared" si="9"/>
        <v>1.0728523976816598E-2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9.5464068515141345E-4</v>
      </c>
      <c r="C136" s="267">
        <f t="shared" si="10"/>
        <v>9.5464068515144652E-4</v>
      </c>
      <c r="D136" s="267">
        <f t="shared" si="10"/>
        <v>9.5464068515142332E-4</v>
      </c>
      <c r="E136" s="267">
        <f t="shared" si="10"/>
        <v>9.5464068515143145E-4</v>
      </c>
      <c r="F136" s="267">
        <f t="shared" si="10"/>
        <v>9.5464068515144424E-4</v>
      </c>
      <c r="G136" s="267">
        <f t="shared" si="10"/>
        <v>9.5464068515142689E-4</v>
      </c>
      <c r="H136" s="267">
        <f t="shared" si="10"/>
        <v>9.5464068515144077E-4</v>
      </c>
      <c r="I136" s="267">
        <f t="shared" si="10"/>
        <v>9.5464068515145758E-4</v>
      </c>
      <c r="J136" s="267">
        <f t="shared" si="10"/>
        <v>9.5464068515142386E-4</v>
      </c>
      <c r="K136" s="267">
        <f t="shared" si="10"/>
        <v>9.5464068515141844E-4</v>
      </c>
      <c r="L136" s="267">
        <f t="shared" si="10"/>
        <v>9.5464068515142841E-4</v>
      </c>
      <c r="M136" s="267">
        <f t="shared" si="10"/>
        <v>9.5464068515144175E-4</v>
      </c>
      <c r="N136" s="267">
        <f t="shared" si="10"/>
        <v>9.5464068515144684E-4</v>
      </c>
      <c r="O136" s="267">
        <f t="shared" si="10"/>
        <v>9.5464068515145367E-4</v>
      </c>
      <c r="P136" s="267">
        <f t="shared" si="10"/>
        <v>9.5464068515145151E-4</v>
      </c>
      <c r="Q136" s="267">
        <f t="shared" si="10"/>
        <v>9.5464068515141323E-4</v>
      </c>
      <c r="R136" s="267">
        <f t="shared" si="10"/>
        <v>9.5464068515145736E-4</v>
      </c>
      <c r="S136" s="267">
        <f t="shared" si="10"/>
        <v>9.5464068515143513E-4</v>
      </c>
      <c r="T136" s="267">
        <f t="shared" si="10"/>
        <v>9.5464068515141735E-4</v>
      </c>
      <c r="U136" s="267">
        <f t="shared" si="10"/>
        <v>9.5464068515141508E-4</v>
      </c>
      <c r="V136" s="267">
        <f t="shared" si="10"/>
        <v>9.5464068515146473E-4</v>
      </c>
      <c r="W136" s="267">
        <f t="shared" si="10"/>
        <v>9.5464068515145985E-4</v>
      </c>
      <c r="X136" s="267">
        <f t="shared" si="10"/>
        <v>9.5464068515146321E-4</v>
      </c>
      <c r="Y136" s="267">
        <f t="shared" si="10"/>
        <v>9.54640685151472E-4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4.2076641123239616E-3</v>
      </c>
      <c r="C137" s="268">
        <f t="shared" si="11"/>
        <v>3.987820468929178E-3</v>
      </c>
      <c r="D137" s="268">
        <f t="shared" si="11"/>
        <v>3.9406320555928735E-3</v>
      </c>
      <c r="E137" s="268">
        <f t="shared" si="11"/>
        <v>4.008162451826348E-3</v>
      </c>
      <c r="F137" s="268">
        <f t="shared" si="11"/>
        <v>4.1034252434345745E-3</v>
      </c>
      <c r="G137" s="268">
        <f t="shared" si="11"/>
        <v>4.0578905039250178E-3</v>
      </c>
      <c r="H137" s="268">
        <f t="shared" si="11"/>
        <v>4.0922090962658116E-3</v>
      </c>
      <c r="I137" s="268">
        <f t="shared" si="11"/>
        <v>4.1941968308598105E-3</v>
      </c>
      <c r="J137" s="268">
        <f t="shared" si="11"/>
        <v>4.4509690520353005E-3</v>
      </c>
      <c r="K137" s="268">
        <f t="shared" si="11"/>
        <v>4.4890838143879725E-3</v>
      </c>
      <c r="L137" s="268">
        <f t="shared" si="11"/>
        <v>4.5488606356529106E-3</v>
      </c>
      <c r="M137" s="268">
        <f t="shared" si="11"/>
        <v>4.1488911264468869E-3</v>
      </c>
      <c r="N137" s="268">
        <f t="shared" si="11"/>
        <v>4.1881499610791966E-3</v>
      </c>
      <c r="O137" s="268">
        <f t="shared" si="11"/>
        <v>4.1236730883803694E-3</v>
      </c>
      <c r="P137" s="268">
        <f t="shared" si="11"/>
        <v>4.0750359734094714E-3</v>
      </c>
      <c r="Q137" s="268">
        <f t="shared" si="11"/>
        <v>4.1908127510004462E-3</v>
      </c>
      <c r="R137" s="268">
        <f t="shared" si="11"/>
        <v>4.1690642081159126E-3</v>
      </c>
      <c r="S137" s="268">
        <f t="shared" si="11"/>
        <v>4.3767115966838769E-3</v>
      </c>
      <c r="T137" s="268">
        <f t="shared" si="11"/>
        <v>4.224657858730582E-3</v>
      </c>
      <c r="U137" s="268">
        <f t="shared" si="11"/>
        <v>4.2481366513768947E-3</v>
      </c>
      <c r="V137" s="268">
        <f t="shared" si="11"/>
        <v>4.1783303154253543E-3</v>
      </c>
      <c r="W137" s="268">
        <f t="shared" si="11"/>
        <v>4.1235983982973188E-3</v>
      </c>
      <c r="X137" s="268">
        <f t="shared" si="11"/>
        <v>4.164235740354817E-3</v>
      </c>
      <c r="Y137" s="268">
        <f t="shared" si="11"/>
        <v>4.2895043220099712E-3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3.9126182759463286E-2</v>
      </c>
      <c r="C138" s="269">
        <f t="shared" si="12"/>
        <v>3.4189476658582359E-2</v>
      </c>
      <c r="D138" s="269">
        <f t="shared" si="12"/>
        <v>3.3158743885652597E-2</v>
      </c>
      <c r="E138" s="269">
        <f t="shared" si="12"/>
        <v>3.4944422841409903E-2</v>
      </c>
      <c r="F138" s="269">
        <f t="shared" si="12"/>
        <v>3.7676445340459261E-2</v>
      </c>
      <c r="G138" s="269">
        <f t="shared" si="12"/>
        <v>3.6757703076475391E-2</v>
      </c>
      <c r="H138" s="269">
        <f t="shared" si="12"/>
        <v>3.7381156752664096E-2</v>
      </c>
      <c r="I138" s="269">
        <f t="shared" si="12"/>
        <v>3.9021872890441692E-2</v>
      </c>
      <c r="J138" s="269">
        <f t="shared" si="12"/>
        <v>4.4090919006095998E-2</v>
      </c>
      <c r="K138" s="269">
        <f t="shared" si="12"/>
        <v>4.4281838680450041E-2</v>
      </c>
      <c r="L138" s="269">
        <f t="shared" si="12"/>
        <v>4.5676186312971032E-2</v>
      </c>
      <c r="M138" s="269">
        <f t="shared" si="12"/>
        <v>3.8419879007973244E-2</v>
      </c>
      <c r="N138" s="269">
        <f t="shared" si="12"/>
        <v>3.916663662040807E-2</v>
      </c>
      <c r="O138" s="269">
        <f t="shared" si="12"/>
        <v>3.9024270176873439E-2</v>
      </c>
      <c r="P138" s="269">
        <f t="shared" si="12"/>
        <v>3.8390109132125635E-2</v>
      </c>
      <c r="Q138" s="269">
        <f t="shared" si="12"/>
        <v>4.0423268569168967E-2</v>
      </c>
      <c r="R138" s="269">
        <f t="shared" si="12"/>
        <v>3.9950005209482012E-2</v>
      </c>
      <c r="S138" s="269">
        <f t="shared" si="12"/>
        <v>4.4273585072801915E-2</v>
      </c>
      <c r="T138" s="269">
        <f t="shared" si="12"/>
        <v>4.1433901092447135E-2</v>
      </c>
      <c r="U138" s="269">
        <f t="shared" si="12"/>
        <v>4.1932519709846745E-2</v>
      </c>
      <c r="V138" s="269">
        <f t="shared" si="12"/>
        <v>4.0614891912027683E-2</v>
      </c>
      <c r="W138" s="269">
        <f t="shared" si="12"/>
        <v>3.9291954418288692E-2</v>
      </c>
      <c r="X138" s="269">
        <f t="shared" si="12"/>
        <v>4.0292075614756666E-2</v>
      </c>
      <c r="Y138" s="269">
        <f t="shared" si="12"/>
        <v>4.2510386670501922E-2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0.34443100040534241</v>
      </c>
      <c r="C139" s="269">
        <f t="shared" si="13"/>
        <v>0.34921962744244722</v>
      </c>
      <c r="D139" s="269">
        <f t="shared" si="13"/>
        <v>0.35021994014425817</v>
      </c>
      <c r="E139" s="269">
        <f t="shared" si="13"/>
        <v>0.3484924553016332</v>
      </c>
      <c r="F139" s="269">
        <f t="shared" si="13"/>
        <v>0.34585257968274657</v>
      </c>
      <c r="G139" s="269">
        <f t="shared" si="13"/>
        <v>0.34674554880813008</v>
      </c>
      <c r="H139" s="269">
        <f t="shared" si="13"/>
        <v>0.34613826393287722</v>
      </c>
      <c r="I139" s="269">
        <f t="shared" si="13"/>
        <v>0.34453558935438833</v>
      </c>
      <c r="J139" s="269">
        <f t="shared" si="13"/>
        <v>0.33960660328112835</v>
      </c>
      <c r="K139" s="269">
        <f t="shared" si="13"/>
        <v>0.33940997121742555</v>
      </c>
      <c r="L139" s="269">
        <f t="shared" si="13"/>
        <v>0.33805834276705821</v>
      </c>
      <c r="M139" s="269">
        <f t="shared" si="13"/>
        <v>0.34442223876615041</v>
      </c>
      <c r="N139" s="269">
        <f t="shared" si="13"/>
        <v>0.34436781484242246</v>
      </c>
      <c r="O139" s="269">
        <f t="shared" si="13"/>
        <v>0.34439870071267364</v>
      </c>
      <c r="P139" s="269">
        <f t="shared" si="13"/>
        <v>0.34465591803190776</v>
      </c>
      <c r="Q139" s="269">
        <f t="shared" si="13"/>
        <v>0.34235817110821393</v>
      </c>
      <c r="R139" s="269">
        <f t="shared" si="13"/>
        <v>0.34273066345275022</v>
      </c>
      <c r="S139" s="269">
        <f t="shared" si="13"/>
        <v>0.33849660233174861</v>
      </c>
      <c r="T139" s="269">
        <f t="shared" si="13"/>
        <v>0.34099527605121244</v>
      </c>
      <c r="U139" s="269">
        <f t="shared" si="13"/>
        <v>0.34112048537465944</v>
      </c>
      <c r="V139" s="269">
        <f t="shared" si="13"/>
        <v>0.34207322535636681</v>
      </c>
      <c r="W139" s="269">
        <f t="shared" si="13"/>
        <v>0.34338552860001925</v>
      </c>
      <c r="X139" s="269">
        <f t="shared" si="13"/>
        <v>0.34276249779100965</v>
      </c>
      <c r="Y139" s="269">
        <f t="shared" si="13"/>
        <v>0.34094275713659272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0.52311339808721102</v>
      </c>
      <c r="C140" s="269">
        <f t="shared" si="14"/>
        <v>0.53038624797181555</v>
      </c>
      <c r="D140" s="269">
        <f t="shared" si="14"/>
        <v>0.53190549849217583</v>
      </c>
      <c r="E140" s="269">
        <f t="shared" si="14"/>
        <v>0.52928183666990636</v>
      </c>
      <c r="F140" s="269">
        <f t="shared" si="14"/>
        <v>0.52527245800219602</v>
      </c>
      <c r="G140" s="269">
        <f t="shared" si="14"/>
        <v>0.52662867771823918</v>
      </c>
      <c r="H140" s="269">
        <f t="shared" si="14"/>
        <v>0.52570634826959317</v>
      </c>
      <c r="I140" s="269">
        <f t="shared" si="14"/>
        <v>0.52327224523068361</v>
      </c>
      <c r="J140" s="269">
        <f t="shared" si="14"/>
        <v>0.51578622146722075</v>
      </c>
      <c r="K140" s="269">
        <f t="shared" si="14"/>
        <v>0.51548758148738349</v>
      </c>
      <c r="L140" s="269">
        <f t="shared" si="14"/>
        <v>0.51343476118145626</v>
      </c>
      <c r="M140" s="269">
        <f t="shared" si="14"/>
        <v>0.52310009112342082</v>
      </c>
      <c r="N140" s="269">
        <f t="shared" si="14"/>
        <v>0.52301743339619822</v>
      </c>
      <c r="O140" s="269">
        <f t="shared" si="14"/>
        <v>0.52306434210221175</v>
      </c>
      <c r="P140" s="269">
        <f t="shared" si="14"/>
        <v>0.52345499748965685</v>
      </c>
      <c r="Q140" s="269">
        <f t="shared" si="14"/>
        <v>0.51996523553506102</v>
      </c>
      <c r="R140" s="269">
        <f t="shared" si="14"/>
        <v>0.52053096781781905</v>
      </c>
      <c r="S140" s="269">
        <f t="shared" si="14"/>
        <v>0.51410037911323225</v>
      </c>
      <c r="T140" s="269">
        <f t="shared" si="14"/>
        <v>0.51789530378192261</v>
      </c>
      <c r="U140" s="269">
        <f t="shared" si="14"/>
        <v>0.5180854686468257</v>
      </c>
      <c r="V140" s="269">
        <f t="shared" si="14"/>
        <v>0.51953246688083488</v>
      </c>
      <c r="W140" s="269">
        <f t="shared" si="14"/>
        <v>0.52152556102247716</v>
      </c>
      <c r="X140" s="269">
        <f t="shared" si="14"/>
        <v>0.52057931703389726</v>
      </c>
      <c r="Y140" s="269">
        <f t="shared" si="14"/>
        <v>0.51781553933604441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7.1594961639361993E-2</v>
      </c>
      <c r="C141" s="269">
        <f t="shared" si="15"/>
        <v>6.5935931615965407E-2</v>
      </c>
      <c r="D141" s="269">
        <f t="shared" si="15"/>
        <v>6.4754419918412201E-2</v>
      </c>
      <c r="E141" s="269">
        <f t="shared" si="15"/>
        <v>6.6801697969139623E-2</v>
      </c>
      <c r="F141" s="269">
        <f t="shared" si="15"/>
        <v>6.9934175027180939E-2</v>
      </c>
      <c r="G141" s="269">
        <f t="shared" si="15"/>
        <v>6.8881130014737821E-2</v>
      </c>
      <c r="H141" s="269">
        <f t="shared" si="15"/>
        <v>6.9595628459821035E-2</v>
      </c>
      <c r="I141" s="269">
        <f t="shared" si="15"/>
        <v>7.1475627814987855E-2</v>
      </c>
      <c r="J141" s="269">
        <f t="shared" si="15"/>
        <v>7.7285522958135983E-2</v>
      </c>
      <c r="K141" s="269">
        <f t="shared" si="15"/>
        <v>7.7503577368711676E-2</v>
      </c>
      <c r="L141" s="269">
        <f t="shared" si="15"/>
        <v>7.9102004330847908E-2</v>
      </c>
      <c r="M141" s="269">
        <f t="shared" si="15"/>
        <v>7.2560359809813874E-2</v>
      </c>
      <c r="N141" s="269">
        <f t="shared" si="15"/>
        <v>7.1722962673611584E-2</v>
      </c>
      <c r="O141" s="269">
        <f t="shared" si="15"/>
        <v>7.1887941028024288E-2</v>
      </c>
      <c r="P141" s="269">
        <f t="shared" si="15"/>
        <v>7.208291235471026E-2</v>
      </c>
      <c r="Q141" s="269">
        <f t="shared" si="15"/>
        <v>7.5208368072663873E-2</v>
      </c>
      <c r="R141" s="269">
        <f t="shared" si="15"/>
        <v>7.4884594800258664E-2</v>
      </c>
      <c r="S141" s="269">
        <f t="shared" si="15"/>
        <v>7.9926857451353431E-2</v>
      </c>
      <c r="T141" s="269">
        <f t="shared" si="15"/>
        <v>7.7341659697466342E-2</v>
      </c>
      <c r="U141" s="269">
        <f t="shared" si="15"/>
        <v>7.6378349634378839E-2</v>
      </c>
      <c r="V141" s="269">
        <f t="shared" si="15"/>
        <v>7.5698580787433287E-2</v>
      </c>
      <c r="W141" s="269">
        <f t="shared" si="15"/>
        <v>7.4104728078159363E-2</v>
      </c>
      <c r="X141" s="269">
        <f t="shared" si="15"/>
        <v>7.4380839570378943E-2</v>
      </c>
      <c r="Y141" s="269">
        <f t="shared" si="15"/>
        <v>7.6060933851602633E-2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4.7505415201799836E-2</v>
      </c>
      <c r="C142" s="318">
        <f t="shared" si="16"/>
        <v>4.1511468015758932E-2</v>
      </c>
      <c r="D142" s="318">
        <f t="shared" si="16"/>
        <v>4.0259994325080838E-2</v>
      </c>
      <c r="E142" s="318">
        <f t="shared" si="16"/>
        <v>4.2428092877701593E-2</v>
      </c>
      <c r="F142" s="318">
        <f t="shared" si="16"/>
        <v>4.5745203160498266E-2</v>
      </c>
      <c r="G142" s="318">
        <f t="shared" si="16"/>
        <v>4.4629703777839015E-2</v>
      </c>
      <c r="H142" s="318">
        <f t="shared" si="16"/>
        <v>4.5386675801624532E-2</v>
      </c>
      <c r="I142" s="318">
        <f t="shared" si="16"/>
        <v>4.7378766413494075E-2</v>
      </c>
      <c r="J142" s="318">
        <f t="shared" si="16"/>
        <v>5.3533395447500326E-2</v>
      </c>
      <c r="K142" s="318">
        <f t="shared" si="16"/>
        <v>5.3765202328742476E-2</v>
      </c>
      <c r="L142" s="318">
        <f t="shared" si="16"/>
        <v>5.5458162350571716E-2</v>
      </c>
      <c r="M142" s="318">
        <f t="shared" si="16"/>
        <v>4.6647849995927373E-2</v>
      </c>
      <c r="N142" s="318">
        <f t="shared" si="16"/>
        <v>4.7554532629700018E-2</v>
      </c>
      <c r="O142" s="318">
        <f t="shared" si="16"/>
        <v>4.7381677100897385E-2</v>
      </c>
      <c r="P142" s="318">
        <f t="shared" si="16"/>
        <v>4.6611704626946658E-2</v>
      </c>
      <c r="Q142" s="318">
        <f t="shared" si="16"/>
        <v>4.9080283885546583E-2</v>
      </c>
      <c r="R142" s="318">
        <f t="shared" si="16"/>
        <v>4.8505666817995063E-2</v>
      </c>
      <c r="S142" s="318">
        <f t="shared" si="16"/>
        <v>5.3755181134989775E-2</v>
      </c>
      <c r="T142" s="318">
        <f t="shared" si="16"/>
        <v>5.0307352672960048E-2</v>
      </c>
      <c r="U142" s="318">
        <f t="shared" si="16"/>
        <v>5.091275506021916E-2</v>
      </c>
      <c r="V142" s="318">
        <f t="shared" si="16"/>
        <v>4.9312945132385419E-2</v>
      </c>
      <c r="W142" s="318">
        <f t="shared" si="16"/>
        <v>4.7706688388341065E-2</v>
      </c>
      <c r="X142" s="318">
        <f t="shared" si="16"/>
        <v>4.8920994751484564E-2</v>
      </c>
      <c r="Y142" s="318">
        <f t="shared" si="16"/>
        <v>5.1614377553425135E-2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2.4089546437562153E-2</v>
      </c>
      <c r="C143" s="326">
        <f t="shared" si="17"/>
        <v>2.4424463600206468E-2</v>
      </c>
      <c r="D143" s="326">
        <f t="shared" si="17"/>
        <v>2.4494425593331363E-2</v>
      </c>
      <c r="E143" s="326">
        <f t="shared" si="17"/>
        <v>2.437360509143803E-2</v>
      </c>
      <c r="F143" s="326">
        <f t="shared" si="17"/>
        <v>2.418897186668267E-2</v>
      </c>
      <c r="G143" s="326">
        <f t="shared" si="17"/>
        <v>2.4251426236898802E-2</v>
      </c>
      <c r="H143" s="326">
        <f t="shared" si="17"/>
        <v>2.4208952658196503E-2</v>
      </c>
      <c r="I143" s="326">
        <f t="shared" si="17"/>
        <v>2.4096861401493787E-2</v>
      </c>
      <c r="J143" s="326">
        <f t="shared" si="17"/>
        <v>2.3752127510635653E-2</v>
      </c>
      <c r="K143" s="326">
        <f t="shared" si="17"/>
        <v>2.3738375039969208E-2</v>
      </c>
      <c r="L143" s="326">
        <f t="shared" si="17"/>
        <v>2.3643841980276182E-2</v>
      </c>
      <c r="M143" s="326">
        <f t="shared" si="17"/>
        <v>2.59125098138865E-2</v>
      </c>
      <c r="N143" s="326">
        <f t="shared" si="17"/>
        <v>2.416843004391156E-2</v>
      </c>
      <c r="O143" s="326">
        <f t="shared" si="17"/>
        <v>2.450626392712691E-2</v>
      </c>
      <c r="P143" s="326">
        <f t="shared" si="17"/>
        <v>2.5471207727763602E-2</v>
      </c>
      <c r="Q143" s="326">
        <f t="shared" si="17"/>
        <v>2.6128084187117283E-2</v>
      </c>
      <c r="R143" s="326">
        <f t="shared" si="17"/>
        <v>2.6378927982263607E-2</v>
      </c>
      <c r="S143" s="326">
        <f t="shared" si="17"/>
        <v>2.6171676316363652E-2</v>
      </c>
      <c r="T143" s="326">
        <f t="shared" si="17"/>
        <v>2.7034307024506293E-2</v>
      </c>
      <c r="U143" s="326">
        <f t="shared" si="17"/>
        <v>2.5465594574159686E-2</v>
      </c>
      <c r="V143" s="326">
        <f t="shared" si="17"/>
        <v>2.6385635655047875E-2</v>
      </c>
      <c r="W143" s="326">
        <f t="shared" si="17"/>
        <v>2.6398039689818294E-2</v>
      </c>
      <c r="X143" s="326">
        <f t="shared" si="17"/>
        <v>2.5459844818894375E-2</v>
      </c>
      <c r="Y143" s="326">
        <f t="shared" si="17"/>
        <v>2.4446556298177512E-2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1.0000000000000002</v>
      </c>
      <c r="C146" s="232">
        <f t="shared" si="18"/>
        <v>0.99999999999999978</v>
      </c>
      <c r="D146" s="232">
        <f t="shared" si="18"/>
        <v>1.0000000000000004</v>
      </c>
      <c r="E146" s="232">
        <f t="shared" si="18"/>
        <v>0.99999999999999944</v>
      </c>
      <c r="F146" s="232">
        <f t="shared" si="18"/>
        <v>1</v>
      </c>
      <c r="G146" s="232">
        <f t="shared" si="18"/>
        <v>1</v>
      </c>
      <c r="H146" s="232">
        <f t="shared" si="18"/>
        <v>0.99999999999999956</v>
      </c>
      <c r="I146" s="232">
        <f t="shared" si="18"/>
        <v>1.0000000000000002</v>
      </c>
      <c r="J146" s="232">
        <f t="shared" si="18"/>
        <v>1.0000000000000002</v>
      </c>
      <c r="K146" s="232">
        <f t="shared" si="18"/>
        <v>1</v>
      </c>
      <c r="L146" s="232">
        <f t="shared" si="18"/>
        <v>0.99999999999999956</v>
      </c>
      <c r="M146" s="232">
        <f t="shared" si="18"/>
        <v>1.0000000000000002</v>
      </c>
      <c r="N146" s="232">
        <f t="shared" si="18"/>
        <v>0.99999999999999967</v>
      </c>
      <c r="O146" s="232">
        <f t="shared" si="18"/>
        <v>1.0000000000000002</v>
      </c>
      <c r="P146" s="232">
        <f t="shared" si="18"/>
        <v>1.0000000000000002</v>
      </c>
      <c r="Q146" s="232">
        <f t="shared" si="18"/>
        <v>1.0000000000000002</v>
      </c>
      <c r="R146" s="232">
        <f t="shared" si="18"/>
        <v>0.99999999999999956</v>
      </c>
      <c r="S146" s="232">
        <f t="shared" si="18"/>
        <v>1</v>
      </c>
      <c r="T146" s="232">
        <f t="shared" si="18"/>
        <v>0.99999999999999944</v>
      </c>
      <c r="U146" s="232">
        <f t="shared" si="18"/>
        <v>0.99999999999999956</v>
      </c>
      <c r="V146" s="232">
        <f t="shared" si="18"/>
        <v>0.99999999999999967</v>
      </c>
      <c r="W146" s="232">
        <f t="shared" si="18"/>
        <v>1.0000000000000002</v>
      </c>
      <c r="X146" s="232">
        <f t="shared" si="18"/>
        <v>0.99999999999999989</v>
      </c>
      <c r="Y146" s="232">
        <f t="shared" si="18"/>
        <v>1.0000000000000002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7.1955502283728989E-3</v>
      </c>
      <c r="C147" s="266">
        <f t="shared" si="19"/>
        <v>7.1955502283729553E-3</v>
      </c>
      <c r="D147" s="266">
        <f t="shared" si="19"/>
        <v>7.1955502283729518E-3</v>
      </c>
      <c r="E147" s="266">
        <f t="shared" si="19"/>
        <v>7.195550228372931E-3</v>
      </c>
      <c r="F147" s="266">
        <f t="shared" si="19"/>
        <v>7.195550228372918E-3</v>
      </c>
      <c r="G147" s="266">
        <f t="shared" si="19"/>
        <v>7.1955502283728989E-3</v>
      </c>
      <c r="H147" s="266">
        <f t="shared" si="19"/>
        <v>7.1955502283728998E-3</v>
      </c>
      <c r="I147" s="266">
        <f t="shared" si="19"/>
        <v>7.1955502283729059E-3</v>
      </c>
      <c r="J147" s="266">
        <f t="shared" si="19"/>
        <v>7.1955502283728556E-3</v>
      </c>
      <c r="K147" s="266">
        <f t="shared" si="19"/>
        <v>7.1955502283728443E-3</v>
      </c>
      <c r="L147" s="266">
        <f t="shared" si="19"/>
        <v>7.1955502283728582E-3</v>
      </c>
      <c r="M147" s="266">
        <f t="shared" si="19"/>
        <v>7.1955502283728746E-3</v>
      </c>
      <c r="N147" s="266">
        <f t="shared" si="19"/>
        <v>7.1955502283728642E-3</v>
      </c>
      <c r="O147" s="266">
        <f t="shared" si="19"/>
        <v>7.1955502283728608E-3</v>
      </c>
      <c r="P147" s="266">
        <f t="shared" si="19"/>
        <v>7.1955502283728842E-3</v>
      </c>
      <c r="Q147" s="266">
        <f t="shared" si="19"/>
        <v>7.1955502283728399E-3</v>
      </c>
      <c r="R147" s="266">
        <f t="shared" si="19"/>
        <v>7.1955502283728686E-3</v>
      </c>
      <c r="S147" s="266">
        <f t="shared" si="19"/>
        <v>7.1955502283728408E-3</v>
      </c>
      <c r="T147" s="266">
        <f t="shared" si="19"/>
        <v>7.1955502283728408E-3</v>
      </c>
      <c r="U147" s="266">
        <f t="shared" si="19"/>
        <v>7.1955502283728165E-3</v>
      </c>
      <c r="V147" s="266">
        <f t="shared" si="19"/>
        <v>7.1955502283728191E-3</v>
      </c>
      <c r="W147" s="266">
        <f t="shared" si="19"/>
        <v>7.1955502283728625E-3</v>
      </c>
      <c r="X147" s="266">
        <f t="shared" si="19"/>
        <v>7.1955502283728191E-3</v>
      </c>
      <c r="Y147" s="266">
        <f t="shared" si="19"/>
        <v>7.1955502283727263E-3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8.0564402695844396E-3</v>
      </c>
      <c r="C148" s="267">
        <f t="shared" si="20"/>
        <v>8.0564402695845003E-3</v>
      </c>
      <c r="D148" s="267">
        <f t="shared" si="20"/>
        <v>8.0564402695844951E-3</v>
      </c>
      <c r="E148" s="267">
        <f t="shared" si="20"/>
        <v>8.0564402695844726E-3</v>
      </c>
      <c r="F148" s="267">
        <f t="shared" si="20"/>
        <v>8.0564402695844656E-3</v>
      </c>
      <c r="G148" s="267">
        <f t="shared" si="20"/>
        <v>8.0564402695844414E-3</v>
      </c>
      <c r="H148" s="267">
        <f t="shared" si="20"/>
        <v>8.0564402695844379E-3</v>
      </c>
      <c r="I148" s="267">
        <f t="shared" si="20"/>
        <v>8.0564402695844431E-3</v>
      </c>
      <c r="J148" s="267">
        <f t="shared" si="20"/>
        <v>8.0564402695843876E-3</v>
      </c>
      <c r="K148" s="267">
        <f t="shared" si="20"/>
        <v>8.0564402695843737E-3</v>
      </c>
      <c r="L148" s="267">
        <f t="shared" si="20"/>
        <v>8.0564402695843911E-3</v>
      </c>
      <c r="M148" s="267">
        <f t="shared" si="20"/>
        <v>8.0564402695844153E-3</v>
      </c>
      <c r="N148" s="267">
        <f t="shared" si="20"/>
        <v>8.056440269584398E-3</v>
      </c>
      <c r="O148" s="267">
        <f t="shared" si="20"/>
        <v>8.0564402695843997E-3</v>
      </c>
      <c r="P148" s="267">
        <f t="shared" si="20"/>
        <v>8.0564402695844188E-3</v>
      </c>
      <c r="Q148" s="267">
        <f t="shared" si="20"/>
        <v>8.056440269584372E-3</v>
      </c>
      <c r="R148" s="267">
        <f t="shared" si="20"/>
        <v>8.0564402695843997E-3</v>
      </c>
      <c r="S148" s="267">
        <f t="shared" si="20"/>
        <v>8.0564402695843772E-3</v>
      </c>
      <c r="T148" s="267">
        <f t="shared" si="20"/>
        <v>8.056440269584372E-3</v>
      </c>
      <c r="U148" s="267">
        <f t="shared" si="20"/>
        <v>8.0564402695843459E-3</v>
      </c>
      <c r="V148" s="267">
        <f t="shared" si="20"/>
        <v>8.0564402695843512E-3</v>
      </c>
      <c r="W148" s="267">
        <f t="shared" si="20"/>
        <v>8.0564402695843945E-3</v>
      </c>
      <c r="X148" s="267">
        <f t="shared" si="20"/>
        <v>8.0564402695843477E-3</v>
      </c>
      <c r="Y148" s="267">
        <f t="shared" si="20"/>
        <v>8.0564402695842488E-3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1.2163762526790989E-2</v>
      </c>
      <c r="C149" s="267">
        <f t="shared" si="21"/>
        <v>1.0782658277311615E-2</v>
      </c>
      <c r="D149" s="267">
        <f t="shared" si="21"/>
        <v>1.0495208707125305E-2</v>
      </c>
      <c r="E149" s="267">
        <f t="shared" si="21"/>
        <v>1.1006007985399706E-2</v>
      </c>
      <c r="F149" s="267">
        <f t="shared" si="21"/>
        <v>1.1806219409797838E-2</v>
      </c>
      <c r="G149" s="267">
        <f t="shared" si="21"/>
        <v>1.1561030296828105E-2</v>
      </c>
      <c r="H149" s="267">
        <f t="shared" si="21"/>
        <v>1.1734213435307806E-2</v>
      </c>
      <c r="I149" s="267">
        <f t="shared" si="21"/>
        <v>1.2186527127061119E-2</v>
      </c>
      <c r="J149" s="267">
        <f t="shared" si="21"/>
        <v>1.3600362962838215E-2</v>
      </c>
      <c r="K149" s="267">
        <f t="shared" si="21"/>
        <v>1.3647621928361093E-2</v>
      </c>
      <c r="L149" s="267">
        <f t="shared" si="21"/>
        <v>1.4030966546022202E-2</v>
      </c>
      <c r="M149" s="267">
        <f t="shared" si="21"/>
        <v>1.2041313440120825E-2</v>
      </c>
      <c r="N149" s="267">
        <f t="shared" si="21"/>
        <v>1.2250934719899567E-2</v>
      </c>
      <c r="O149" s="267">
        <f t="shared" si="21"/>
        <v>1.2237428637555999E-2</v>
      </c>
      <c r="P149" s="267">
        <f t="shared" si="21"/>
        <v>1.2071578659540935E-2</v>
      </c>
      <c r="Q149" s="267">
        <f t="shared" si="21"/>
        <v>1.2636890342298106E-2</v>
      </c>
      <c r="R149" s="267">
        <f t="shared" si="21"/>
        <v>1.2499779706107236E-2</v>
      </c>
      <c r="S149" s="267">
        <f t="shared" si="21"/>
        <v>1.3679809653941432E-2</v>
      </c>
      <c r="T149" s="267">
        <f t="shared" si="21"/>
        <v>1.2882951642226803E-2</v>
      </c>
      <c r="U149" s="267">
        <f t="shared" si="21"/>
        <v>1.3026101663316364E-2</v>
      </c>
      <c r="V149" s="267">
        <f t="shared" si="21"/>
        <v>1.2643306920508302E-2</v>
      </c>
      <c r="W149" s="267">
        <f t="shared" si="21"/>
        <v>1.2272827236746041E-2</v>
      </c>
      <c r="X149" s="267">
        <f t="shared" si="21"/>
        <v>1.2577048094176434E-2</v>
      </c>
      <c r="Y149" s="267">
        <f t="shared" si="21"/>
        <v>1.3194145302158565E-2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5.9256386055765806E-3</v>
      </c>
      <c r="C150" s="267">
        <f t="shared" si="22"/>
        <v>5.9256386055766266E-3</v>
      </c>
      <c r="D150" s="267">
        <f t="shared" si="22"/>
        <v>5.9256386055766214E-3</v>
      </c>
      <c r="E150" s="267">
        <f t="shared" si="22"/>
        <v>5.9256386055766049E-3</v>
      </c>
      <c r="F150" s="267">
        <f t="shared" si="22"/>
        <v>5.9256386055765971E-3</v>
      </c>
      <c r="G150" s="267">
        <f t="shared" si="22"/>
        <v>5.9256386055765806E-3</v>
      </c>
      <c r="H150" s="267">
        <f t="shared" si="22"/>
        <v>5.9256386055765815E-3</v>
      </c>
      <c r="I150" s="267">
        <f t="shared" si="22"/>
        <v>5.9256386055765832E-3</v>
      </c>
      <c r="J150" s="267">
        <f t="shared" si="22"/>
        <v>5.9256386055765442E-3</v>
      </c>
      <c r="K150" s="267">
        <f t="shared" si="22"/>
        <v>5.9256386055765338E-3</v>
      </c>
      <c r="L150" s="267">
        <f t="shared" si="22"/>
        <v>5.9256386055765468E-3</v>
      </c>
      <c r="M150" s="267">
        <f t="shared" si="22"/>
        <v>5.9256386055765598E-3</v>
      </c>
      <c r="N150" s="267">
        <f t="shared" si="22"/>
        <v>5.925638605576552E-3</v>
      </c>
      <c r="O150" s="267">
        <f t="shared" si="22"/>
        <v>5.9256386055765503E-3</v>
      </c>
      <c r="P150" s="267">
        <f t="shared" si="22"/>
        <v>5.9256386055765659E-3</v>
      </c>
      <c r="Q150" s="267">
        <f t="shared" si="22"/>
        <v>5.9256386055765355E-3</v>
      </c>
      <c r="R150" s="267">
        <f t="shared" si="22"/>
        <v>5.925638605576552E-3</v>
      </c>
      <c r="S150" s="267">
        <f t="shared" si="22"/>
        <v>5.9256386055765338E-3</v>
      </c>
      <c r="T150" s="267">
        <f t="shared" si="22"/>
        <v>5.9256386055765347E-3</v>
      </c>
      <c r="U150" s="267">
        <f t="shared" si="22"/>
        <v>5.9256386055765112E-3</v>
      </c>
      <c r="V150" s="267">
        <f t="shared" si="22"/>
        <v>5.9256386055765182E-3</v>
      </c>
      <c r="W150" s="267">
        <f t="shared" si="22"/>
        <v>5.9256386055765485E-3</v>
      </c>
      <c r="X150" s="267">
        <f t="shared" si="22"/>
        <v>5.9256386055765138E-3</v>
      </c>
      <c r="Y150" s="267">
        <f t="shared" si="22"/>
        <v>5.925638605576441E-3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8.4100394329384709E-3</v>
      </c>
      <c r="C151" s="268">
        <f t="shared" si="23"/>
        <v>8.0858466692740744E-3</v>
      </c>
      <c r="D151" s="268">
        <f t="shared" si="23"/>
        <v>8.0189112985304747E-3</v>
      </c>
      <c r="E151" s="268">
        <f t="shared" si="23"/>
        <v>8.116219458936055E-3</v>
      </c>
      <c r="F151" s="268">
        <f t="shared" si="23"/>
        <v>8.2669244516570227E-3</v>
      </c>
      <c r="G151" s="268">
        <f t="shared" si="23"/>
        <v>8.2054992996208539E-3</v>
      </c>
      <c r="H151" s="268">
        <f t="shared" si="23"/>
        <v>8.2587739268760903E-3</v>
      </c>
      <c r="I151" s="268">
        <f t="shared" si="23"/>
        <v>8.4212618610003519E-3</v>
      </c>
      <c r="J151" s="268">
        <f t="shared" si="23"/>
        <v>8.8269859843111958E-3</v>
      </c>
      <c r="K151" s="268">
        <f t="shared" si="23"/>
        <v>8.8949920907877671E-3</v>
      </c>
      <c r="L151" s="268">
        <f t="shared" si="23"/>
        <v>8.9837343122870089E-3</v>
      </c>
      <c r="M151" s="268">
        <f t="shared" si="23"/>
        <v>8.3600027749269907E-3</v>
      </c>
      <c r="N151" s="268">
        <f t="shared" si="23"/>
        <v>8.4223189754269161E-3</v>
      </c>
      <c r="O151" s="268">
        <f t="shared" si="23"/>
        <v>8.313734011783043E-3</v>
      </c>
      <c r="P151" s="268">
        <f t="shared" si="23"/>
        <v>8.2382066836128656E-3</v>
      </c>
      <c r="Q151" s="268">
        <f t="shared" si="23"/>
        <v>8.4229371695924288E-3</v>
      </c>
      <c r="R151" s="268">
        <f t="shared" si="23"/>
        <v>8.3864974120343647E-3</v>
      </c>
      <c r="S151" s="268">
        <f t="shared" si="23"/>
        <v>8.6944038345713216E-3</v>
      </c>
      <c r="T151" s="268">
        <f t="shared" si="23"/>
        <v>8.4451546885032994E-3</v>
      </c>
      <c r="U151" s="268">
        <f t="shared" si="23"/>
        <v>8.484348450733677E-3</v>
      </c>
      <c r="V151" s="268">
        <f t="shared" si="23"/>
        <v>8.3624717463973222E-3</v>
      </c>
      <c r="W151" s="268">
        <f t="shared" si="23"/>
        <v>8.2808299454956557E-3</v>
      </c>
      <c r="X151" s="268">
        <f t="shared" si="23"/>
        <v>8.3570096420645668E-3</v>
      </c>
      <c r="Y151" s="268">
        <f t="shared" si="23"/>
        <v>8.5595282889921534E-3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5.1870789328840837E-2</v>
      </c>
      <c r="C152" s="269">
        <f t="shared" si="24"/>
        <v>4.5981249196161957E-2</v>
      </c>
      <c r="D152" s="269">
        <f t="shared" si="24"/>
        <v>4.4755457746767882E-2</v>
      </c>
      <c r="E152" s="269">
        <f t="shared" si="24"/>
        <v>4.6933695088572133E-2</v>
      </c>
      <c r="F152" s="269">
        <f t="shared" si="24"/>
        <v>5.0346093030579422E-2</v>
      </c>
      <c r="G152" s="269">
        <f t="shared" si="24"/>
        <v>4.9300515825617855E-2</v>
      </c>
      <c r="H152" s="269">
        <f t="shared" si="24"/>
        <v>5.00390328816359E-2</v>
      </c>
      <c r="I152" s="269">
        <f t="shared" si="24"/>
        <v>5.1967866017255816E-2</v>
      </c>
      <c r="J152" s="269">
        <f t="shared" si="24"/>
        <v>5.7996985758917471E-2</v>
      </c>
      <c r="K152" s="269">
        <f t="shared" si="24"/>
        <v>5.8198515494403205E-2</v>
      </c>
      <c r="L152" s="269">
        <f t="shared" si="24"/>
        <v>5.9833238949357957E-2</v>
      </c>
      <c r="M152" s="269">
        <f t="shared" si="24"/>
        <v>5.1348621063537429E-2</v>
      </c>
      <c r="N152" s="269">
        <f t="shared" si="24"/>
        <v>5.2242523852110999E-2</v>
      </c>
      <c r="O152" s="269">
        <f t="shared" si="24"/>
        <v>5.2184928913837712E-2</v>
      </c>
      <c r="P152" s="269">
        <f t="shared" si="24"/>
        <v>5.147768317051906E-2</v>
      </c>
      <c r="Q152" s="269">
        <f t="shared" si="24"/>
        <v>5.3888381598480369E-2</v>
      </c>
      <c r="R152" s="269">
        <f t="shared" si="24"/>
        <v>5.3303691054831896E-2</v>
      </c>
      <c r="S152" s="269">
        <f t="shared" si="24"/>
        <v>5.8335775879820577E-2</v>
      </c>
      <c r="T152" s="269">
        <f t="shared" si="24"/>
        <v>5.4937678131725731E-2</v>
      </c>
      <c r="U152" s="269">
        <f t="shared" si="24"/>
        <v>5.5548122849797293E-2</v>
      </c>
      <c r="V152" s="269">
        <f t="shared" si="24"/>
        <v>5.3915744264910241E-2</v>
      </c>
      <c r="W152" s="269">
        <f t="shared" si="24"/>
        <v>5.2335881653755058E-2</v>
      </c>
      <c r="X152" s="269">
        <f t="shared" si="24"/>
        <v>5.3633192084672716E-2</v>
      </c>
      <c r="Y152" s="269">
        <f t="shared" si="24"/>
        <v>5.6264723175497251E-2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0.14434885905347711</v>
      </c>
      <c r="C153" s="269">
        <f t="shared" si="25"/>
        <v>0.14632982027580158</v>
      </c>
      <c r="D153" s="269">
        <f t="shared" si="25"/>
        <v>0.14647214903074193</v>
      </c>
      <c r="E153" s="269">
        <f t="shared" si="25"/>
        <v>0.14560662061712829</v>
      </c>
      <c r="F153" s="269">
        <f t="shared" si="25"/>
        <v>0.14311574511029374</v>
      </c>
      <c r="G153" s="269">
        <f t="shared" si="25"/>
        <v>0.14297644150320013</v>
      </c>
      <c r="H153" s="269">
        <f t="shared" si="25"/>
        <v>0.14278912307922553</v>
      </c>
      <c r="I153" s="269">
        <f t="shared" si="25"/>
        <v>0.14229895739374249</v>
      </c>
      <c r="J153" s="269">
        <f t="shared" si="25"/>
        <v>0.13920672404459938</v>
      </c>
      <c r="K153" s="269">
        <f t="shared" si="25"/>
        <v>0.13926129984905697</v>
      </c>
      <c r="L153" s="269">
        <f t="shared" si="25"/>
        <v>0.138398414689376</v>
      </c>
      <c r="M153" s="269">
        <f t="shared" si="25"/>
        <v>0.14307690617232238</v>
      </c>
      <c r="N153" s="269">
        <f t="shared" si="25"/>
        <v>0.14133067009089126</v>
      </c>
      <c r="O153" s="269">
        <f t="shared" si="25"/>
        <v>0.14064261087115101</v>
      </c>
      <c r="P153" s="269">
        <f t="shared" si="25"/>
        <v>0.14120670961545209</v>
      </c>
      <c r="Q153" s="269">
        <f t="shared" si="25"/>
        <v>0.1409924520029357</v>
      </c>
      <c r="R153" s="269">
        <f t="shared" si="25"/>
        <v>0.14160455488108012</v>
      </c>
      <c r="S153" s="269">
        <f t="shared" si="25"/>
        <v>0.14002780161505929</v>
      </c>
      <c r="T153" s="269">
        <f t="shared" si="25"/>
        <v>0.14262166704596951</v>
      </c>
      <c r="U153" s="269">
        <f t="shared" si="25"/>
        <v>0.14094249410641951</v>
      </c>
      <c r="V153" s="269">
        <f t="shared" si="25"/>
        <v>0.1429730379806102</v>
      </c>
      <c r="W153" s="269">
        <f t="shared" si="25"/>
        <v>0.14365404608481566</v>
      </c>
      <c r="X153" s="269">
        <f t="shared" si="25"/>
        <v>0.14145235534495632</v>
      </c>
      <c r="Y153" s="269">
        <f t="shared" si="25"/>
        <v>0.13953039640504106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0.11999416533896047</v>
      </c>
      <c r="C154" s="318">
        <f t="shared" si="26"/>
        <v>0.12127957289913027</v>
      </c>
      <c r="D154" s="318">
        <f t="shared" si="26"/>
        <v>0.12125976787681697</v>
      </c>
      <c r="E154" s="318">
        <f t="shared" si="26"/>
        <v>0.12064198005485272</v>
      </c>
      <c r="F154" s="318">
        <f t="shared" si="26"/>
        <v>0.11846602835523368</v>
      </c>
      <c r="G154" s="318">
        <f t="shared" si="26"/>
        <v>0.11817145161785095</v>
      </c>
      <c r="H154" s="318">
        <f t="shared" si="26"/>
        <v>0.11807581724906574</v>
      </c>
      <c r="I154" s="318">
        <f t="shared" si="26"/>
        <v>0.11782602982299561</v>
      </c>
      <c r="J154" s="318">
        <f t="shared" si="26"/>
        <v>0.11538037721514295</v>
      </c>
      <c r="K154" s="318">
        <f t="shared" si="26"/>
        <v>0.1154690276404728</v>
      </c>
      <c r="L154" s="318">
        <f t="shared" si="26"/>
        <v>0.1147789855420665</v>
      </c>
      <c r="M154" s="318">
        <f t="shared" si="26"/>
        <v>0.11666614343929925</v>
      </c>
      <c r="N154" s="318">
        <f t="shared" si="26"/>
        <v>0.11674653223903424</v>
      </c>
      <c r="O154" s="318">
        <f t="shared" si="26"/>
        <v>0.11565146989006922</v>
      </c>
      <c r="P154" s="318">
        <f t="shared" si="26"/>
        <v>0.11516030065943397</v>
      </c>
      <c r="Q154" s="318">
        <f t="shared" si="26"/>
        <v>0.11442989055371669</v>
      </c>
      <c r="R154" s="318">
        <f t="shared" si="26"/>
        <v>0.1147637054022571</v>
      </c>
      <c r="S154" s="318">
        <f t="shared" si="26"/>
        <v>0.11372993611511853</v>
      </c>
      <c r="T154" s="318">
        <f t="shared" si="26"/>
        <v>0.11528608101913705</v>
      </c>
      <c r="U154" s="318">
        <f t="shared" si="26"/>
        <v>0.11521657381663911</v>
      </c>
      <c r="V154" s="318">
        <f t="shared" si="26"/>
        <v>0.11626164506908564</v>
      </c>
      <c r="W154" s="318">
        <f t="shared" si="26"/>
        <v>0.11683975854359145</v>
      </c>
      <c r="X154" s="318">
        <f t="shared" si="26"/>
        <v>0.11560783781446245</v>
      </c>
      <c r="Y154" s="318">
        <f t="shared" si="26"/>
        <v>0.11485537756545455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2.435469371451663E-2</v>
      </c>
      <c r="C155" s="318">
        <f t="shared" si="27"/>
        <v>2.5050247376671324E-2</v>
      </c>
      <c r="D155" s="318">
        <f t="shared" si="27"/>
        <v>2.5212381153924945E-2</v>
      </c>
      <c r="E155" s="318">
        <f t="shared" si="27"/>
        <v>2.4964640562275577E-2</v>
      </c>
      <c r="F155" s="318">
        <f t="shared" si="27"/>
        <v>2.4649716755060058E-2</v>
      </c>
      <c r="G155" s="318">
        <f t="shared" si="27"/>
        <v>2.4804989885349203E-2</v>
      </c>
      <c r="H155" s="318">
        <f t="shared" si="27"/>
        <v>2.471330583015979E-2</v>
      </c>
      <c r="I155" s="318">
        <f t="shared" si="27"/>
        <v>2.4472927570746875E-2</v>
      </c>
      <c r="J155" s="318">
        <f t="shared" si="27"/>
        <v>2.3826346829456446E-2</v>
      </c>
      <c r="K155" s="318">
        <f t="shared" si="27"/>
        <v>2.379227220858415E-2</v>
      </c>
      <c r="L155" s="318">
        <f t="shared" si="27"/>
        <v>2.3619429147309492E-2</v>
      </c>
      <c r="M155" s="318">
        <f t="shared" si="27"/>
        <v>2.6410762733023126E-2</v>
      </c>
      <c r="N155" s="318">
        <f t="shared" si="27"/>
        <v>2.4584137851857021E-2</v>
      </c>
      <c r="O155" s="318">
        <f t="shared" si="27"/>
        <v>2.4991140981081784E-2</v>
      </c>
      <c r="P155" s="318">
        <f t="shared" si="27"/>
        <v>2.6046408956018122E-2</v>
      </c>
      <c r="Q155" s="318">
        <f t="shared" si="27"/>
        <v>2.6562561449218987E-2</v>
      </c>
      <c r="R155" s="318">
        <f t="shared" si="27"/>
        <v>2.6840849478823006E-2</v>
      </c>
      <c r="S155" s="318">
        <f t="shared" si="27"/>
        <v>2.6297865499940756E-2</v>
      </c>
      <c r="T155" s="318">
        <f t="shared" si="27"/>
        <v>2.7335586026832445E-2</v>
      </c>
      <c r="U155" s="318">
        <f t="shared" si="27"/>
        <v>2.5725920289780418E-2</v>
      </c>
      <c r="V155" s="318">
        <f t="shared" si="27"/>
        <v>2.6711392911524565E-2</v>
      </c>
      <c r="W155" s="318">
        <f t="shared" si="27"/>
        <v>2.6814287541224228E-2</v>
      </c>
      <c r="X155" s="318">
        <f t="shared" si="27"/>
        <v>2.5844517530493837E-2</v>
      </c>
      <c r="Y155" s="318">
        <f t="shared" si="27"/>
        <v>2.4675018839586515E-2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0.6438155653683163</v>
      </c>
      <c r="C157" s="269">
        <f t="shared" si="29"/>
        <v>0.65490807965848352</v>
      </c>
      <c r="D157" s="269">
        <f t="shared" si="29"/>
        <v>0.65763928393294313</v>
      </c>
      <c r="E157" s="269">
        <f t="shared" si="29"/>
        <v>0.6537680591760251</v>
      </c>
      <c r="F157" s="269">
        <f t="shared" si="29"/>
        <v>0.64948380030798214</v>
      </c>
      <c r="G157" s="269">
        <f t="shared" si="29"/>
        <v>0.65222644740449831</v>
      </c>
      <c r="H157" s="269">
        <f t="shared" si="29"/>
        <v>0.65072687598443224</v>
      </c>
      <c r="I157" s="269">
        <f t="shared" si="29"/>
        <v>0.64678794126525474</v>
      </c>
      <c r="J157" s="269">
        <f t="shared" si="29"/>
        <v>0.63702493518777925</v>
      </c>
      <c r="K157" s="269">
        <f t="shared" si="29"/>
        <v>0.63639543057514347</v>
      </c>
      <c r="L157" s="269">
        <f t="shared" si="29"/>
        <v>0.63380838597322131</v>
      </c>
      <c r="M157" s="269">
        <f t="shared" si="29"/>
        <v>0.64810171649517268</v>
      </c>
      <c r="N157" s="269">
        <f t="shared" si="29"/>
        <v>0.64770380344920686</v>
      </c>
      <c r="O157" s="269">
        <f t="shared" si="29"/>
        <v>0.6492152449949089</v>
      </c>
      <c r="P157" s="269">
        <f t="shared" si="29"/>
        <v>0.65060159320682076</v>
      </c>
      <c r="Q157" s="269">
        <f t="shared" si="29"/>
        <v>0.64552143101479786</v>
      </c>
      <c r="R157" s="269">
        <f t="shared" si="29"/>
        <v>0.64610160609942702</v>
      </c>
      <c r="S157" s="269">
        <f t="shared" si="29"/>
        <v>0.63644297000555539</v>
      </c>
      <c r="T157" s="269">
        <f t="shared" si="29"/>
        <v>0.6410203821535736</v>
      </c>
      <c r="U157" s="269">
        <f t="shared" si="29"/>
        <v>0.64130496084197608</v>
      </c>
      <c r="V157" s="269">
        <f t="shared" si="29"/>
        <v>0.6425629816405547</v>
      </c>
      <c r="W157" s="269">
        <f t="shared" si="29"/>
        <v>0.6452592974355198</v>
      </c>
      <c r="X157" s="269">
        <f t="shared" si="29"/>
        <v>0.64508196412283136</v>
      </c>
      <c r="Y157" s="269">
        <f t="shared" si="29"/>
        <v>0.64119974073937624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0.59248319260800808</v>
      </c>
      <c r="C158" s="318">
        <f t="shared" si="30"/>
        <v>0.60940411385687498</v>
      </c>
      <c r="D158" s="318">
        <f t="shared" si="30"/>
        <v>0.61334838591805729</v>
      </c>
      <c r="E158" s="318">
        <f t="shared" si="30"/>
        <v>0.60732153382951981</v>
      </c>
      <c r="F158" s="318">
        <f t="shared" si="30"/>
        <v>0.59966029756375228</v>
      </c>
      <c r="G158" s="318">
        <f t="shared" si="30"/>
        <v>0.60343766881868666</v>
      </c>
      <c r="H158" s="318">
        <f t="shared" si="30"/>
        <v>0.60120724611796961</v>
      </c>
      <c r="I158" s="318">
        <f t="shared" si="30"/>
        <v>0.5953594994683935</v>
      </c>
      <c r="J158" s="318">
        <f t="shared" si="30"/>
        <v>0.57962995565359043</v>
      </c>
      <c r="K158" s="318">
        <f t="shared" si="30"/>
        <v>0.57880101317547983</v>
      </c>
      <c r="L158" s="318">
        <f t="shared" si="30"/>
        <v>0.5745962134779532</v>
      </c>
      <c r="M158" s="318">
        <f t="shared" si="30"/>
        <v>0.59728609191596926</v>
      </c>
      <c r="N158" s="318">
        <f t="shared" si="30"/>
        <v>0.59600355475403644</v>
      </c>
      <c r="O158" s="318">
        <f t="shared" si="30"/>
        <v>0.59757199340502265</v>
      </c>
      <c r="P158" s="318">
        <f t="shared" si="30"/>
        <v>0.59965824617977082</v>
      </c>
      <c r="Q158" s="318">
        <f t="shared" si="30"/>
        <v>0.5921924085060758</v>
      </c>
      <c r="R158" s="318">
        <f t="shared" si="30"/>
        <v>0.59335120507158723</v>
      </c>
      <c r="S158" s="318">
        <f t="shared" si="30"/>
        <v>0.57871271697738791</v>
      </c>
      <c r="T158" s="318">
        <f t="shared" si="30"/>
        <v>0.58665295476461765</v>
      </c>
      <c r="U158" s="318">
        <f t="shared" si="30"/>
        <v>0.58633342512494069</v>
      </c>
      <c r="V158" s="318">
        <f t="shared" si="30"/>
        <v>0.58920688048870662</v>
      </c>
      <c r="W158" s="318">
        <f t="shared" si="30"/>
        <v>0.59346665998868242</v>
      </c>
      <c r="X158" s="318">
        <f t="shared" si="30"/>
        <v>0.59200548227170846</v>
      </c>
      <c r="Y158" s="318">
        <f t="shared" si="30"/>
        <v>0.58551904297728719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5.1332372760308345E-2</v>
      </c>
      <c r="C159" s="318">
        <f t="shared" si="31"/>
        <v>4.5503965801608509E-2</v>
      </c>
      <c r="D159" s="318">
        <f t="shared" si="31"/>
        <v>4.4290898014885831E-2</v>
      </c>
      <c r="E159" s="318">
        <f t="shared" si="31"/>
        <v>4.6446525346505216E-2</v>
      </c>
      <c r="F159" s="318">
        <f t="shared" si="31"/>
        <v>4.9823502744229788E-2</v>
      </c>
      <c r="G159" s="318">
        <f t="shared" si="31"/>
        <v>4.8788778585811633E-2</v>
      </c>
      <c r="H159" s="318">
        <f t="shared" si="31"/>
        <v>4.9519629866462668E-2</v>
      </c>
      <c r="I159" s="318">
        <f t="shared" si="31"/>
        <v>5.1428441796861138E-2</v>
      </c>
      <c r="J159" s="318">
        <f t="shared" si="31"/>
        <v>5.7394979534188921E-2</v>
      </c>
      <c r="K159" s="318">
        <f t="shared" si="31"/>
        <v>5.7594417399663797E-2</v>
      </c>
      <c r="L159" s="318">
        <f t="shared" si="31"/>
        <v>5.9212172495268216E-2</v>
      </c>
      <c r="M159" s="318">
        <f t="shared" si="31"/>
        <v>5.0815624579203328E-2</v>
      </c>
      <c r="N159" s="318">
        <f t="shared" si="31"/>
        <v>5.1700248695170391E-2</v>
      </c>
      <c r="O159" s="318">
        <f t="shared" si="31"/>
        <v>5.1643251589886204E-2</v>
      </c>
      <c r="P159" s="318">
        <f t="shared" si="31"/>
        <v>5.0943347027049918E-2</v>
      </c>
      <c r="Q159" s="318">
        <f t="shared" si="31"/>
        <v>5.3329022508722096E-2</v>
      </c>
      <c r="R159" s="318">
        <f t="shared" si="31"/>
        <v>5.2750401027839761E-2</v>
      </c>
      <c r="S159" s="318">
        <f t="shared" si="31"/>
        <v>5.7730253028167554E-2</v>
      </c>
      <c r="T159" s="318">
        <f t="shared" si="31"/>
        <v>5.4367427388955995E-2</v>
      </c>
      <c r="U159" s="318">
        <f t="shared" si="31"/>
        <v>5.4971535717035426E-2</v>
      </c>
      <c r="V159" s="318">
        <f t="shared" si="31"/>
        <v>5.3356101151848016E-2</v>
      </c>
      <c r="W159" s="318">
        <f t="shared" si="31"/>
        <v>5.1792637446837396E-2</v>
      </c>
      <c r="X159" s="318">
        <f t="shared" si="31"/>
        <v>5.3076481851122868E-2</v>
      </c>
      <c r="Y159" s="318">
        <f t="shared" si="31"/>
        <v>5.5680697762089129E-2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0.11821335518610253</v>
      </c>
      <c r="C160" s="269">
        <f t="shared" si="32"/>
        <v>0.11273471681943284</v>
      </c>
      <c r="D160" s="269">
        <f t="shared" si="32"/>
        <v>0.11144136018035762</v>
      </c>
      <c r="E160" s="269">
        <f t="shared" si="32"/>
        <v>0.11339176857040432</v>
      </c>
      <c r="F160" s="269">
        <f t="shared" si="32"/>
        <v>0.11580358858615594</v>
      </c>
      <c r="G160" s="269">
        <f t="shared" si="32"/>
        <v>0.11455243656670082</v>
      </c>
      <c r="H160" s="269">
        <f t="shared" si="32"/>
        <v>0.11527435158898812</v>
      </c>
      <c r="I160" s="269">
        <f t="shared" si="32"/>
        <v>0.11715981723215191</v>
      </c>
      <c r="J160" s="269">
        <f t="shared" si="32"/>
        <v>0.12216637695802088</v>
      </c>
      <c r="K160" s="269">
        <f t="shared" si="32"/>
        <v>0.12242451095871361</v>
      </c>
      <c r="L160" s="269">
        <f t="shared" si="32"/>
        <v>0.12376763042620119</v>
      </c>
      <c r="M160" s="269">
        <f t="shared" si="32"/>
        <v>0.11589381095038616</v>
      </c>
      <c r="N160" s="269">
        <f t="shared" si="32"/>
        <v>0.11687211980893028</v>
      </c>
      <c r="O160" s="269">
        <f t="shared" si="32"/>
        <v>0.11622842346722977</v>
      </c>
      <c r="P160" s="269">
        <f t="shared" si="32"/>
        <v>0.11522659956052064</v>
      </c>
      <c r="Q160" s="269">
        <f t="shared" si="32"/>
        <v>0.11736027876836198</v>
      </c>
      <c r="R160" s="269">
        <f t="shared" si="32"/>
        <v>0.11692624174298519</v>
      </c>
      <c r="S160" s="269">
        <f t="shared" si="32"/>
        <v>0.12164160990751828</v>
      </c>
      <c r="T160" s="269">
        <f t="shared" si="32"/>
        <v>0.11891453723446682</v>
      </c>
      <c r="U160" s="269">
        <f t="shared" si="32"/>
        <v>0.11951634298422299</v>
      </c>
      <c r="V160" s="269">
        <f t="shared" si="32"/>
        <v>0.1183648283434854</v>
      </c>
      <c r="W160" s="269">
        <f t="shared" si="32"/>
        <v>0.117019488540134</v>
      </c>
      <c r="X160" s="269">
        <f t="shared" si="32"/>
        <v>0.11772080160776491</v>
      </c>
      <c r="Y160" s="269">
        <f t="shared" si="32"/>
        <v>0.12007383698540144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6.3929971004757349E-2</v>
      </c>
      <c r="C161" s="318">
        <f t="shared" si="33"/>
        <v>6.4614804869960921E-2</v>
      </c>
      <c r="D161" s="318">
        <f t="shared" si="33"/>
        <v>6.4604253236065529E-2</v>
      </c>
      <c r="E161" s="318">
        <f t="shared" si="33"/>
        <v>6.4275110919572886E-2</v>
      </c>
      <c r="F161" s="318">
        <f t="shared" si="33"/>
        <v>6.3115816809968056E-2</v>
      </c>
      <c r="G161" s="318">
        <f t="shared" si="33"/>
        <v>6.2958873493379697E-2</v>
      </c>
      <c r="H161" s="318">
        <f t="shared" si="33"/>
        <v>6.2907921829136446E-2</v>
      </c>
      <c r="I161" s="318">
        <f t="shared" si="33"/>
        <v>6.2774841167581738E-2</v>
      </c>
      <c r="J161" s="318">
        <f t="shared" si="33"/>
        <v>6.1471856977758241E-2</v>
      </c>
      <c r="K161" s="318">
        <f t="shared" si="33"/>
        <v>6.1519087766896144E-2</v>
      </c>
      <c r="L161" s="318">
        <f t="shared" si="33"/>
        <v>6.1151450130361357E-2</v>
      </c>
      <c r="M161" s="318">
        <f t="shared" si="33"/>
        <v>6.2156881930405014E-2</v>
      </c>
      <c r="N161" s="318">
        <f t="shared" si="33"/>
        <v>6.2199711126488415E-2</v>
      </c>
      <c r="O161" s="318">
        <f t="shared" si="33"/>
        <v>6.1616288557399465E-2</v>
      </c>
      <c r="P161" s="318">
        <f t="shared" si="33"/>
        <v>6.1354605544861024E-2</v>
      </c>
      <c r="Q161" s="318">
        <f t="shared" si="33"/>
        <v>6.0965460816463757E-2</v>
      </c>
      <c r="R161" s="318">
        <f t="shared" si="33"/>
        <v>6.114330924374238E-2</v>
      </c>
      <c r="S161" s="318">
        <f t="shared" si="33"/>
        <v>6.0592542126310524E-2</v>
      </c>
      <c r="T161" s="318">
        <f t="shared" si="33"/>
        <v>6.1421618259404863E-2</v>
      </c>
      <c r="U161" s="318">
        <f t="shared" si="33"/>
        <v>6.1384586513504813E-2</v>
      </c>
      <c r="V161" s="318">
        <f t="shared" si="33"/>
        <v>6.1941375042997786E-2</v>
      </c>
      <c r="W161" s="318">
        <f t="shared" si="33"/>
        <v>6.2249379832715793E-2</v>
      </c>
      <c r="X161" s="318">
        <f t="shared" si="33"/>
        <v>6.1593042449386348E-2</v>
      </c>
      <c r="Y161" s="318">
        <f t="shared" si="33"/>
        <v>6.1192149941276287E-2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5.4283384181345179E-2</v>
      </c>
      <c r="C162" s="326">
        <f t="shared" si="34"/>
        <v>4.8119911949471926E-2</v>
      </c>
      <c r="D162" s="326">
        <f t="shared" si="34"/>
        <v>4.6837106944292092E-2</v>
      </c>
      <c r="E162" s="326">
        <f t="shared" si="34"/>
        <v>4.9116657650831431E-2</v>
      </c>
      <c r="F162" s="326">
        <f t="shared" si="34"/>
        <v>5.26877717761879E-2</v>
      </c>
      <c r="G162" s="326">
        <f t="shared" si="34"/>
        <v>5.1593563073321122E-2</v>
      </c>
      <c r="H162" s="326">
        <f t="shared" si="34"/>
        <v>5.2366429759851667E-2</v>
      </c>
      <c r="I162" s="326">
        <f t="shared" si="34"/>
        <v>5.438497606457017E-2</v>
      </c>
      <c r="J162" s="326">
        <f t="shared" si="34"/>
        <v>6.0694519980262623E-2</v>
      </c>
      <c r="K162" s="326">
        <f t="shared" si="34"/>
        <v>6.0905423191817451E-2</v>
      </c>
      <c r="L162" s="326">
        <f t="shared" si="34"/>
        <v>6.2616180295839846E-2</v>
      </c>
      <c r="M162" s="326">
        <f t="shared" si="34"/>
        <v>5.3736929019981131E-2</v>
      </c>
      <c r="N162" s="326">
        <f t="shared" si="34"/>
        <v>5.4672408682441873E-2</v>
      </c>
      <c r="O162" s="326">
        <f t="shared" si="34"/>
        <v>5.4612134909830301E-2</v>
      </c>
      <c r="P162" s="326">
        <f t="shared" si="34"/>
        <v>5.3871994015659626E-2</v>
      </c>
      <c r="Q162" s="326">
        <f t="shared" si="34"/>
        <v>5.6394817951898213E-2</v>
      </c>
      <c r="R162" s="326">
        <f t="shared" si="34"/>
        <v>5.5782932499242821E-2</v>
      </c>
      <c r="S162" s="326">
        <f t="shared" si="34"/>
        <v>6.1049067781207757E-2</v>
      </c>
      <c r="T162" s="326">
        <f t="shared" si="34"/>
        <v>5.7492918975061966E-2</v>
      </c>
      <c r="U162" s="326">
        <f t="shared" si="34"/>
        <v>5.8131756470718179E-2</v>
      </c>
      <c r="V162" s="326">
        <f t="shared" si="34"/>
        <v>5.6423453300487612E-2</v>
      </c>
      <c r="W162" s="326">
        <f t="shared" si="34"/>
        <v>5.4770108707418198E-2</v>
      </c>
      <c r="X162" s="326">
        <f t="shared" si="34"/>
        <v>5.6127759158378566E-2</v>
      </c>
      <c r="Y162" s="326">
        <f t="shared" si="34"/>
        <v>5.8881687044125157E-2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1</v>
      </c>
      <c r="C165" s="232">
        <f t="shared" si="35"/>
        <v>1.0000000000000002</v>
      </c>
      <c r="D165" s="232">
        <f t="shared" si="35"/>
        <v>1.0000000000000002</v>
      </c>
      <c r="E165" s="232">
        <f t="shared" si="35"/>
        <v>1.0000000000000002</v>
      </c>
      <c r="F165" s="232">
        <f t="shared" si="35"/>
        <v>1.0000000000000002</v>
      </c>
      <c r="G165" s="232">
        <f t="shared" si="35"/>
        <v>1</v>
      </c>
      <c r="H165" s="232">
        <f t="shared" si="35"/>
        <v>0.99999999999999989</v>
      </c>
      <c r="I165" s="232">
        <f t="shared" si="35"/>
        <v>0.99999999999999989</v>
      </c>
      <c r="J165" s="232">
        <f t="shared" si="35"/>
        <v>0.99999999999999989</v>
      </c>
      <c r="K165" s="232">
        <f t="shared" si="35"/>
        <v>1.0000000000000004</v>
      </c>
      <c r="L165" s="232">
        <f t="shared" si="35"/>
        <v>0.99999999999999989</v>
      </c>
      <c r="M165" s="232">
        <f t="shared" si="35"/>
        <v>1</v>
      </c>
      <c r="N165" s="232">
        <f t="shared" si="35"/>
        <v>0.99999999999999989</v>
      </c>
      <c r="O165" s="232">
        <f t="shared" si="35"/>
        <v>1.0000000000000002</v>
      </c>
      <c r="P165" s="232">
        <f t="shared" si="35"/>
        <v>1</v>
      </c>
      <c r="Q165" s="232">
        <f t="shared" si="35"/>
        <v>1</v>
      </c>
      <c r="R165" s="232">
        <f t="shared" si="35"/>
        <v>1</v>
      </c>
      <c r="S165" s="232">
        <f t="shared" si="35"/>
        <v>0.99999999999999989</v>
      </c>
      <c r="T165" s="232">
        <f t="shared" si="35"/>
        <v>1.0000000000000002</v>
      </c>
      <c r="U165" s="232">
        <f t="shared" si="35"/>
        <v>1</v>
      </c>
      <c r="V165" s="232">
        <f t="shared" si="35"/>
        <v>0.99999999999999978</v>
      </c>
      <c r="W165" s="232">
        <f t="shared" si="35"/>
        <v>0.99999999999999978</v>
      </c>
      <c r="X165" s="232">
        <f t="shared" si="35"/>
        <v>0.99999999999999989</v>
      </c>
      <c r="Y165" s="232">
        <f t="shared" si="35"/>
        <v>0.99999999999999967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8.4901072430489666E-3</v>
      </c>
      <c r="C166" s="266">
        <f t="shared" si="36"/>
        <v>8.4901072430485659E-3</v>
      </c>
      <c r="D166" s="266">
        <f t="shared" si="36"/>
        <v>8.4901072430488903E-3</v>
      </c>
      <c r="E166" s="266">
        <f t="shared" si="36"/>
        <v>8.4901072430487202E-3</v>
      </c>
      <c r="F166" s="266">
        <f t="shared" si="36"/>
        <v>8.4901072430485069E-3</v>
      </c>
      <c r="G166" s="266">
        <f t="shared" si="36"/>
        <v>8.4901072430486856E-3</v>
      </c>
      <c r="H166" s="266">
        <f t="shared" si="36"/>
        <v>8.4901072430484861E-3</v>
      </c>
      <c r="I166" s="266">
        <f t="shared" si="36"/>
        <v>8.4901072430482501E-3</v>
      </c>
      <c r="J166" s="266">
        <f t="shared" si="36"/>
        <v>8.490107243048689E-3</v>
      </c>
      <c r="K166" s="266">
        <f t="shared" si="36"/>
        <v>8.4901072430487359E-3</v>
      </c>
      <c r="L166" s="266">
        <f t="shared" si="36"/>
        <v>8.4901072430486474E-3</v>
      </c>
      <c r="M166" s="266">
        <f t="shared" si="36"/>
        <v>8.4901072430483785E-3</v>
      </c>
      <c r="N166" s="266">
        <f t="shared" si="36"/>
        <v>8.4901072430482762E-3</v>
      </c>
      <c r="O166" s="266">
        <f t="shared" si="36"/>
        <v>8.490107243048127E-3</v>
      </c>
      <c r="P166" s="266">
        <f t="shared" si="36"/>
        <v>8.4901072430482033E-3</v>
      </c>
      <c r="Q166" s="266">
        <f t="shared" si="36"/>
        <v>8.4901072430487307E-3</v>
      </c>
      <c r="R166" s="266">
        <f t="shared" si="36"/>
        <v>8.4901072430480923E-3</v>
      </c>
      <c r="S166" s="266">
        <f t="shared" si="36"/>
        <v>8.4901072430484184E-3</v>
      </c>
      <c r="T166" s="266">
        <f t="shared" si="36"/>
        <v>8.4901072430486821E-3</v>
      </c>
      <c r="U166" s="266">
        <f t="shared" si="36"/>
        <v>8.4901072430486543E-3</v>
      </c>
      <c r="V166" s="266">
        <f t="shared" si="36"/>
        <v>8.4901072430478772E-3</v>
      </c>
      <c r="W166" s="266">
        <f t="shared" si="36"/>
        <v>8.490107243048068E-3</v>
      </c>
      <c r="X166" s="266">
        <f t="shared" si="36"/>
        <v>8.4901072430478564E-3</v>
      </c>
      <c r="Y166" s="266">
        <f t="shared" si="36"/>
        <v>8.4901072430474678E-3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9.5190184158575851E-3</v>
      </c>
      <c r="C167" s="267">
        <f t="shared" si="37"/>
        <v>9.5190184158571358E-3</v>
      </c>
      <c r="D167" s="267">
        <f t="shared" si="37"/>
        <v>9.5190184158574966E-3</v>
      </c>
      <c r="E167" s="267">
        <f t="shared" si="37"/>
        <v>9.5190184158573058E-3</v>
      </c>
      <c r="F167" s="267">
        <f t="shared" si="37"/>
        <v>9.5190184158570612E-3</v>
      </c>
      <c r="G167" s="267">
        <f t="shared" si="37"/>
        <v>9.5190184158572676E-3</v>
      </c>
      <c r="H167" s="267">
        <f t="shared" si="37"/>
        <v>9.5190184158570421E-3</v>
      </c>
      <c r="I167" s="267">
        <f t="shared" si="37"/>
        <v>9.5190184158567802E-3</v>
      </c>
      <c r="J167" s="267">
        <f t="shared" si="37"/>
        <v>9.5190184158572694E-3</v>
      </c>
      <c r="K167" s="267">
        <f t="shared" si="37"/>
        <v>9.5190184158573249E-3</v>
      </c>
      <c r="L167" s="267">
        <f t="shared" si="37"/>
        <v>9.5190184158572225E-3</v>
      </c>
      <c r="M167" s="267">
        <f t="shared" si="37"/>
        <v>9.5190184158569207E-3</v>
      </c>
      <c r="N167" s="267">
        <f t="shared" si="37"/>
        <v>9.5190184158568097E-3</v>
      </c>
      <c r="O167" s="267">
        <f t="shared" si="37"/>
        <v>9.5190184158566397E-3</v>
      </c>
      <c r="P167" s="267">
        <f t="shared" si="37"/>
        <v>9.5190184158567281E-3</v>
      </c>
      <c r="Q167" s="267">
        <f t="shared" si="37"/>
        <v>9.5190184158573179E-3</v>
      </c>
      <c r="R167" s="267">
        <f t="shared" si="37"/>
        <v>9.5190184158566032E-3</v>
      </c>
      <c r="S167" s="267">
        <f t="shared" si="37"/>
        <v>9.5190184158569675E-3</v>
      </c>
      <c r="T167" s="267">
        <f t="shared" si="37"/>
        <v>9.5190184158572624E-3</v>
      </c>
      <c r="U167" s="267">
        <f t="shared" si="37"/>
        <v>9.5190184158572329E-3</v>
      </c>
      <c r="V167" s="267">
        <f t="shared" si="37"/>
        <v>9.5190184158563586E-3</v>
      </c>
      <c r="W167" s="267">
        <f t="shared" si="37"/>
        <v>9.5190184158565755E-3</v>
      </c>
      <c r="X167" s="267">
        <f t="shared" si="37"/>
        <v>9.5190184158563378E-3</v>
      </c>
      <c r="Y167" s="267">
        <f t="shared" si="37"/>
        <v>9.5190184158559024E-3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1.9975546304169724E-2</v>
      </c>
      <c r="C168" s="267">
        <f t="shared" si="38"/>
        <v>1.8216713946540078E-2</v>
      </c>
      <c r="D168" s="267">
        <f t="shared" si="38"/>
        <v>1.786812237475768E-2</v>
      </c>
      <c r="E168" s="267">
        <f t="shared" si="38"/>
        <v>1.8554915931104473E-2</v>
      </c>
      <c r="F168" s="267">
        <f t="shared" si="38"/>
        <v>1.9741758041637768E-2</v>
      </c>
      <c r="G168" s="267">
        <f t="shared" si="38"/>
        <v>1.9489444892006103E-2</v>
      </c>
      <c r="H168" s="267">
        <f t="shared" si="38"/>
        <v>1.9702690025592908E-2</v>
      </c>
      <c r="I168" s="267">
        <f t="shared" si="38"/>
        <v>2.0251243132736723E-2</v>
      </c>
      <c r="J168" s="267">
        <f t="shared" si="38"/>
        <v>2.2103020653936441E-2</v>
      </c>
      <c r="K168" s="267">
        <f t="shared" si="38"/>
        <v>2.2141070360234025E-2</v>
      </c>
      <c r="L168" s="267">
        <f t="shared" si="38"/>
        <v>2.2631992086965314E-2</v>
      </c>
      <c r="M168" s="267">
        <f t="shared" si="38"/>
        <v>2.0221633236347958E-2</v>
      </c>
      <c r="N168" s="267">
        <f t="shared" si="38"/>
        <v>2.0451820594886292E-2</v>
      </c>
      <c r="O168" s="267">
        <f t="shared" si="38"/>
        <v>2.0569149757488282E-2</v>
      </c>
      <c r="P168" s="267">
        <f t="shared" si="38"/>
        <v>2.0438315091399675E-2</v>
      </c>
      <c r="Q168" s="267">
        <f t="shared" si="38"/>
        <v>2.116998397025921E-2</v>
      </c>
      <c r="R168" s="267">
        <f t="shared" si="38"/>
        <v>2.0974617217016375E-2</v>
      </c>
      <c r="S168" s="267">
        <f t="shared" si="38"/>
        <v>2.2398945023401607E-2</v>
      </c>
      <c r="T168" s="267">
        <f t="shared" si="38"/>
        <v>2.1339922348765875E-2</v>
      </c>
      <c r="U168" s="267">
        <f t="shared" si="38"/>
        <v>2.1506192037870308E-2</v>
      </c>
      <c r="V168" s="267">
        <f t="shared" si="38"/>
        <v>2.0955402604694754E-2</v>
      </c>
      <c r="W168" s="267">
        <f t="shared" si="38"/>
        <v>2.0468697071199381E-2</v>
      </c>
      <c r="X168" s="267">
        <f t="shared" si="38"/>
        <v>2.0959990751076803E-2</v>
      </c>
      <c r="Y168" s="267">
        <f t="shared" si="38"/>
        <v>2.1734040324492335E-2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7.6201889364816335E-3</v>
      </c>
      <c r="C169" s="267">
        <f t="shared" si="39"/>
        <v>7.6201889364812736E-3</v>
      </c>
      <c r="D169" s="267">
        <f t="shared" si="39"/>
        <v>7.6201889364815659E-3</v>
      </c>
      <c r="E169" s="267">
        <f t="shared" si="39"/>
        <v>7.6201889364814106E-3</v>
      </c>
      <c r="F169" s="267">
        <f t="shared" si="39"/>
        <v>7.6201889364812172E-3</v>
      </c>
      <c r="G169" s="267">
        <f t="shared" si="39"/>
        <v>7.6201889364813785E-3</v>
      </c>
      <c r="H169" s="267">
        <f t="shared" si="39"/>
        <v>7.6201889364811972E-3</v>
      </c>
      <c r="I169" s="267">
        <f t="shared" si="39"/>
        <v>7.6201889364809899E-3</v>
      </c>
      <c r="J169" s="267">
        <f t="shared" si="39"/>
        <v>7.6201889364813803E-3</v>
      </c>
      <c r="K169" s="267">
        <f t="shared" si="39"/>
        <v>7.6201889364814254E-3</v>
      </c>
      <c r="L169" s="267">
        <f t="shared" si="39"/>
        <v>7.6201889364813456E-3</v>
      </c>
      <c r="M169" s="267">
        <f t="shared" si="39"/>
        <v>7.620188936481101E-3</v>
      </c>
      <c r="N169" s="267">
        <f t="shared" si="39"/>
        <v>7.6201889364810151E-3</v>
      </c>
      <c r="O169" s="267">
        <f t="shared" si="39"/>
        <v>7.620188936480878E-3</v>
      </c>
      <c r="P169" s="267">
        <f t="shared" si="39"/>
        <v>7.6201889364809474E-3</v>
      </c>
      <c r="Q169" s="267">
        <f t="shared" si="39"/>
        <v>7.6201889364814193E-3</v>
      </c>
      <c r="R169" s="267">
        <f t="shared" si="39"/>
        <v>7.6201889364808486E-3</v>
      </c>
      <c r="S169" s="267">
        <f t="shared" si="39"/>
        <v>7.62018893648114E-3</v>
      </c>
      <c r="T169" s="267">
        <f t="shared" si="39"/>
        <v>7.6201889364813733E-3</v>
      </c>
      <c r="U169" s="267">
        <f t="shared" si="39"/>
        <v>7.6201889364813508E-3</v>
      </c>
      <c r="V169" s="267">
        <f t="shared" si="39"/>
        <v>7.6201889364806499E-3</v>
      </c>
      <c r="W169" s="267">
        <f t="shared" si="39"/>
        <v>7.620188936480826E-3</v>
      </c>
      <c r="X169" s="267">
        <f t="shared" si="39"/>
        <v>7.6201889364806361E-3</v>
      </c>
      <c r="Y169" s="267">
        <f t="shared" si="39"/>
        <v>7.6201889364802891E-3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8.1092388177004694E-3</v>
      </c>
      <c r="C170" s="268">
        <f t="shared" si="40"/>
        <v>8.0208616310365639E-3</v>
      </c>
      <c r="D170" s="268">
        <f t="shared" si="40"/>
        <v>8.015942147874433E-3</v>
      </c>
      <c r="E170" s="268">
        <f t="shared" si="40"/>
        <v>8.0340452755204208E-3</v>
      </c>
      <c r="F170" s="268">
        <f t="shared" si="40"/>
        <v>8.1165275927226055E-3</v>
      </c>
      <c r="G170" s="268">
        <f t="shared" si="40"/>
        <v>8.1219304976049185E-3</v>
      </c>
      <c r="H170" s="268">
        <f t="shared" si="40"/>
        <v>8.1421377440282858E-3</v>
      </c>
      <c r="I170" s="268">
        <f t="shared" si="40"/>
        <v>8.2167528863629317E-3</v>
      </c>
      <c r="J170" s="268">
        <f t="shared" si="40"/>
        <v>8.4229630098008167E-3</v>
      </c>
      <c r="K170" s="268">
        <f t="shared" si="40"/>
        <v>8.4730256493634852E-3</v>
      </c>
      <c r="L170" s="268">
        <f t="shared" si="40"/>
        <v>8.5083122278810843E-3</v>
      </c>
      <c r="M170" s="268">
        <f t="shared" si="40"/>
        <v>8.2432812040494716E-3</v>
      </c>
      <c r="N170" s="268">
        <f t="shared" si="40"/>
        <v>8.2555452042595619E-3</v>
      </c>
      <c r="O170" s="268">
        <f t="shared" si="40"/>
        <v>8.2049061788196549E-3</v>
      </c>
      <c r="P170" s="268">
        <f t="shared" si="40"/>
        <v>8.1896441386387232E-3</v>
      </c>
      <c r="Q170" s="268">
        <f t="shared" si="40"/>
        <v>8.285051249318982E-3</v>
      </c>
      <c r="R170" s="268">
        <f t="shared" si="40"/>
        <v>8.2627312578469336E-3</v>
      </c>
      <c r="S170" s="268">
        <f t="shared" si="40"/>
        <v>8.3586981724180116E-3</v>
      </c>
      <c r="T170" s="268">
        <f t="shared" si="40"/>
        <v>8.2136537843072229E-3</v>
      </c>
      <c r="U170" s="268">
        <f t="shared" si="40"/>
        <v>8.2246775157719144E-3</v>
      </c>
      <c r="V170" s="268">
        <f t="shared" si="40"/>
        <v>8.1380680610364815E-3</v>
      </c>
      <c r="W170" s="268">
        <f t="shared" si="40"/>
        <v>8.109064779476682E-3</v>
      </c>
      <c r="X170" s="268">
        <f t="shared" si="40"/>
        <v>8.1773878015395721E-3</v>
      </c>
      <c r="Y170" s="268">
        <f t="shared" si="40"/>
        <v>8.2786660366750593E-3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0.71523954735141415</v>
      </c>
      <c r="C171" s="269">
        <f t="shared" si="41"/>
        <v>0.73085772007725092</v>
      </c>
      <c r="D171" s="269">
        <f t="shared" si="41"/>
        <v>0.73394153764671455</v>
      </c>
      <c r="E171" s="269">
        <f t="shared" si="41"/>
        <v>0.72785805234998624</v>
      </c>
      <c r="F171" s="269">
        <f t="shared" si="41"/>
        <v>0.71729798571384373</v>
      </c>
      <c r="G171" s="269">
        <f t="shared" si="41"/>
        <v>0.71952180368594243</v>
      </c>
      <c r="H171" s="269">
        <f t="shared" si="41"/>
        <v>0.71761945860364029</v>
      </c>
      <c r="I171" s="269">
        <f t="shared" si="41"/>
        <v>0.71270496709434628</v>
      </c>
      <c r="J171" s="269">
        <f t="shared" si="41"/>
        <v>0.69615702530085899</v>
      </c>
      <c r="K171" s="269">
        <f t="shared" si="41"/>
        <v>0.69577471465654395</v>
      </c>
      <c r="L171" s="269">
        <f t="shared" si="41"/>
        <v>0.69140560247095195</v>
      </c>
      <c r="M171" s="269">
        <f t="shared" si="41"/>
        <v>0.71294204453498566</v>
      </c>
      <c r="N171" s="269">
        <f t="shared" si="41"/>
        <v>0.71089737084681581</v>
      </c>
      <c r="O171" s="269">
        <f t="shared" si="41"/>
        <v>0.70990767679522015</v>
      </c>
      <c r="P171" s="269">
        <f t="shared" si="41"/>
        <v>0.71107748683654637</v>
      </c>
      <c r="Q171" s="269">
        <f t="shared" si="41"/>
        <v>0.70452625785380274</v>
      </c>
      <c r="R171" s="269">
        <f t="shared" si="41"/>
        <v>0.70627262426726989</v>
      </c>
      <c r="S171" s="269">
        <f t="shared" si="41"/>
        <v>0.69360228780284583</v>
      </c>
      <c r="T171" s="269">
        <f t="shared" si="41"/>
        <v>0.70309099765747085</v>
      </c>
      <c r="U171" s="269">
        <f t="shared" si="41"/>
        <v>0.70161208417211696</v>
      </c>
      <c r="V171" s="269">
        <f t="shared" si="41"/>
        <v>0.70655739891775138</v>
      </c>
      <c r="W171" s="269">
        <f t="shared" si="41"/>
        <v>0.71088346902908595</v>
      </c>
      <c r="X171" s="269">
        <f t="shared" si="41"/>
        <v>0.70648058424388971</v>
      </c>
      <c r="Y171" s="269">
        <f t="shared" si="41"/>
        <v>0.69954956807665414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0.61484493108852567</v>
      </c>
      <c r="C172" s="318">
        <f t="shared" si="42"/>
        <v>0.63930277692899062</v>
      </c>
      <c r="D172" s="318">
        <f t="shared" si="42"/>
        <v>0.64413857246935291</v>
      </c>
      <c r="E172" s="318">
        <f t="shared" si="42"/>
        <v>0.6346033480065788</v>
      </c>
      <c r="F172" s="318">
        <f t="shared" si="42"/>
        <v>0.61807836023950569</v>
      </c>
      <c r="G172" s="318">
        <f t="shared" si="42"/>
        <v>0.62157027278331889</v>
      </c>
      <c r="H172" s="318">
        <f t="shared" si="42"/>
        <v>0.61859618412863171</v>
      </c>
      <c r="I172" s="318">
        <f t="shared" si="42"/>
        <v>0.61092473279190984</v>
      </c>
      <c r="J172" s="318">
        <f t="shared" si="42"/>
        <v>0.58506998702849655</v>
      </c>
      <c r="K172" s="318">
        <f t="shared" si="42"/>
        <v>0.58449644328324424</v>
      </c>
      <c r="L172" s="318">
        <f t="shared" si="42"/>
        <v>0.57766001943469092</v>
      </c>
      <c r="M172" s="318">
        <f t="shared" si="42"/>
        <v>0.61131062589647511</v>
      </c>
      <c r="N172" s="318">
        <f t="shared" si="42"/>
        <v>0.60810905911626489</v>
      </c>
      <c r="O172" s="318">
        <f t="shared" si="42"/>
        <v>0.60652968325689749</v>
      </c>
      <c r="P172" s="318">
        <f t="shared" si="42"/>
        <v>0.60835705209015056</v>
      </c>
      <c r="Q172" s="318">
        <f t="shared" si="42"/>
        <v>0.59812854614055533</v>
      </c>
      <c r="R172" s="318">
        <f t="shared" si="42"/>
        <v>0.60085680160595023</v>
      </c>
      <c r="S172" s="318">
        <f t="shared" si="42"/>
        <v>0.58102797038112208</v>
      </c>
      <c r="T172" s="318">
        <f t="shared" si="42"/>
        <v>0.59583919674742625</v>
      </c>
      <c r="U172" s="318">
        <f t="shared" si="42"/>
        <v>0.59352463244283515</v>
      </c>
      <c r="V172" s="318">
        <f t="shared" si="42"/>
        <v>0.60123814651294916</v>
      </c>
      <c r="W172" s="318">
        <f t="shared" si="42"/>
        <v>0.60801033822337569</v>
      </c>
      <c r="X172" s="318">
        <f t="shared" si="42"/>
        <v>0.60113827238487438</v>
      </c>
      <c r="Y172" s="318">
        <f t="shared" si="42"/>
        <v>0.59031697914044634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0.10039461626288855</v>
      </c>
      <c r="C173" s="318">
        <f t="shared" si="43"/>
        <v>9.1554943148260348E-2</v>
      </c>
      <c r="D173" s="318">
        <f t="shared" si="43"/>
        <v>8.9802965177361777E-2</v>
      </c>
      <c r="E173" s="318">
        <f t="shared" si="43"/>
        <v>9.3254704343407435E-2</v>
      </c>
      <c r="F173" s="318">
        <f t="shared" si="43"/>
        <v>9.9219625474338088E-2</v>
      </c>
      <c r="G173" s="318">
        <f t="shared" si="43"/>
        <v>9.7951530902623485E-2</v>
      </c>
      <c r="H173" s="318">
        <f t="shared" si="43"/>
        <v>9.9023274475008582E-2</v>
      </c>
      <c r="I173" s="318">
        <f t="shared" si="43"/>
        <v>0.10178023430243639</v>
      </c>
      <c r="J173" s="318">
        <f t="shared" si="43"/>
        <v>0.1110870382723624</v>
      </c>
      <c r="K173" s="318">
        <f t="shared" si="43"/>
        <v>0.11127827137329967</v>
      </c>
      <c r="L173" s="318">
        <f t="shared" si="43"/>
        <v>0.11374558303626102</v>
      </c>
      <c r="M173" s="318">
        <f t="shared" si="43"/>
        <v>0.10163141863851057</v>
      </c>
      <c r="N173" s="318">
        <f t="shared" si="43"/>
        <v>0.10278831173055089</v>
      </c>
      <c r="O173" s="318">
        <f t="shared" si="43"/>
        <v>0.10337799353832272</v>
      </c>
      <c r="P173" s="318">
        <f t="shared" si="43"/>
        <v>0.10272043474639579</v>
      </c>
      <c r="Q173" s="318">
        <f t="shared" si="43"/>
        <v>0.10639771171324743</v>
      </c>
      <c r="R173" s="318">
        <f t="shared" si="43"/>
        <v>0.10541582266131964</v>
      </c>
      <c r="S173" s="318">
        <f t="shared" si="43"/>
        <v>0.11257431742172375</v>
      </c>
      <c r="T173" s="318">
        <f t="shared" si="43"/>
        <v>0.10725180091004467</v>
      </c>
      <c r="U173" s="318">
        <f t="shared" si="43"/>
        <v>0.10808745172928179</v>
      </c>
      <c r="V173" s="318">
        <f t="shared" si="43"/>
        <v>0.10531925240480226</v>
      </c>
      <c r="W173" s="318">
        <f t="shared" si="43"/>
        <v>0.10287313080571021</v>
      </c>
      <c r="X173" s="318">
        <f t="shared" si="43"/>
        <v>0.10534231185901537</v>
      </c>
      <c r="Y173" s="318">
        <f t="shared" si="43"/>
        <v>0.1092325889362077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8.225131951594683E-2</v>
      </c>
      <c r="C174" s="269">
        <f t="shared" si="44"/>
        <v>7.5009150514932649E-2</v>
      </c>
      <c r="D174" s="269">
        <f t="shared" si="44"/>
        <v>7.3573789683511748E-2</v>
      </c>
      <c r="E174" s="269">
        <f t="shared" si="44"/>
        <v>7.6401731176795565E-2</v>
      </c>
      <c r="F174" s="269">
        <f t="shared" si="44"/>
        <v>8.1288672848477239E-2</v>
      </c>
      <c r="G174" s="269">
        <f t="shared" si="44"/>
        <v>8.0249748096562115E-2</v>
      </c>
      <c r="H174" s="269">
        <f t="shared" si="44"/>
        <v>8.1127806365947575E-2</v>
      </c>
      <c r="I174" s="269">
        <f t="shared" si="44"/>
        <v>8.3386528916015404E-2</v>
      </c>
      <c r="J174" s="269">
        <f t="shared" si="44"/>
        <v>9.1011408969325955E-2</v>
      </c>
      <c r="K174" s="269">
        <f t="shared" si="44"/>
        <v>9.1168082459127789E-2</v>
      </c>
      <c r="L174" s="269">
        <f t="shared" si="44"/>
        <v>9.318950200820246E-2</v>
      </c>
      <c r="M174" s="269">
        <f t="shared" si="44"/>
        <v>8.3264607191742002E-2</v>
      </c>
      <c r="N174" s="269">
        <f t="shared" si="44"/>
        <v>8.4212426775115132E-2</v>
      </c>
      <c r="O174" s="269">
        <f t="shared" si="44"/>
        <v>8.4695541394098059E-2</v>
      </c>
      <c r="P174" s="269">
        <f t="shared" si="44"/>
        <v>8.415681650716117E-2</v>
      </c>
      <c r="Q174" s="269">
        <f t="shared" si="44"/>
        <v>8.7169536651009655E-2</v>
      </c>
      <c r="R174" s="269">
        <f t="shared" si="44"/>
        <v>8.6365094409526846E-2</v>
      </c>
      <c r="S174" s="269">
        <f t="shared" si="44"/>
        <v>9.222990730197754E-2</v>
      </c>
      <c r="T174" s="269">
        <f t="shared" si="44"/>
        <v>8.7869275003880407E-2</v>
      </c>
      <c r="U174" s="269">
        <f t="shared" si="44"/>
        <v>8.855390715942206E-2</v>
      </c>
      <c r="V174" s="269">
        <f t="shared" si="44"/>
        <v>8.6285976312160464E-2</v>
      </c>
      <c r="W174" s="269">
        <f t="shared" si="44"/>
        <v>8.4281917362476047E-2</v>
      </c>
      <c r="X174" s="269">
        <f t="shared" si="44"/>
        <v>8.6304868466012458E-2</v>
      </c>
      <c r="Y174" s="269">
        <f t="shared" si="44"/>
        <v>8.9492095379095318E-2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7.5401548308843144E-2</v>
      </c>
      <c r="C175" s="269">
        <f t="shared" si="45"/>
        <v>7.5334997236912907E-2</v>
      </c>
      <c r="D175" s="269">
        <f t="shared" si="45"/>
        <v>7.5320835064927608E-2</v>
      </c>
      <c r="E175" s="269">
        <f t="shared" si="45"/>
        <v>7.5348088236526653E-2</v>
      </c>
      <c r="F175" s="269">
        <f t="shared" si="45"/>
        <v>7.5391233127752214E-2</v>
      </c>
      <c r="G175" s="269">
        <f t="shared" si="45"/>
        <v>7.538029070017993E-2</v>
      </c>
      <c r="H175" s="269">
        <f t="shared" si="45"/>
        <v>7.5387626985019981E-2</v>
      </c>
      <c r="I175" s="269">
        <f t="shared" si="45"/>
        <v>7.5404752188554219E-2</v>
      </c>
      <c r="J175" s="269">
        <f t="shared" si="45"/>
        <v>7.5466087159599515E-2</v>
      </c>
      <c r="K175" s="269">
        <f t="shared" si="45"/>
        <v>7.5463811008121731E-2</v>
      </c>
      <c r="L175" s="269">
        <f t="shared" si="45"/>
        <v>7.5481567126369692E-2</v>
      </c>
      <c r="M175" s="269">
        <f t="shared" si="45"/>
        <v>7.5401469743318544E-2</v>
      </c>
      <c r="N175" s="269">
        <f t="shared" si="45"/>
        <v>7.5410125784203336E-2</v>
      </c>
      <c r="O175" s="269">
        <f t="shared" si="45"/>
        <v>7.5418928188869763E-2</v>
      </c>
      <c r="P175" s="269">
        <f t="shared" si="45"/>
        <v>7.5414648101401249E-2</v>
      </c>
      <c r="Q175" s="269">
        <f t="shared" si="45"/>
        <v>7.5437807591628644E-2</v>
      </c>
      <c r="R175" s="269">
        <f t="shared" si="45"/>
        <v>7.5431380164453318E-2</v>
      </c>
      <c r="S175" s="269">
        <f t="shared" si="45"/>
        <v>7.5483391357590329E-2</v>
      </c>
      <c r="T175" s="269">
        <f t="shared" si="45"/>
        <v>7.5450406606725723E-2</v>
      </c>
      <c r="U175" s="269">
        <f t="shared" si="45"/>
        <v>7.5456491977177909E-2</v>
      </c>
      <c r="V175" s="269">
        <f t="shared" si="45"/>
        <v>7.5440199107351544E-2</v>
      </c>
      <c r="W175" s="269">
        <f t="shared" si="45"/>
        <v>7.542213397739754E-2</v>
      </c>
      <c r="X175" s="269">
        <f t="shared" si="45"/>
        <v>7.5437356126269867E-2</v>
      </c>
      <c r="Y175" s="269">
        <f t="shared" si="45"/>
        <v>7.546183048019868E-2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5.1416687630353376E-2</v>
      </c>
      <c r="C176" s="318">
        <f t="shared" si="46"/>
        <v>5.3461986137513809E-2</v>
      </c>
      <c r="D176" s="318">
        <f t="shared" si="46"/>
        <v>5.3866381743903305E-2</v>
      </c>
      <c r="E176" s="318">
        <f t="shared" si="46"/>
        <v>5.3068994251711139E-2</v>
      </c>
      <c r="F176" s="318">
        <f t="shared" si="46"/>
        <v>5.1687084617015489E-2</v>
      </c>
      <c r="G176" s="318">
        <f t="shared" si="46"/>
        <v>5.1979097395229164E-2</v>
      </c>
      <c r="H176" s="318">
        <f t="shared" si="46"/>
        <v>5.173038787578612E-2</v>
      </c>
      <c r="I176" s="318">
        <f t="shared" si="46"/>
        <v>5.1088859260833765E-2</v>
      </c>
      <c r="J176" s="318">
        <f t="shared" si="46"/>
        <v>4.8926744360860364E-2</v>
      </c>
      <c r="K176" s="318">
        <f t="shared" si="46"/>
        <v>4.8878781503722116E-2</v>
      </c>
      <c r="L176" s="318">
        <f t="shared" si="46"/>
        <v>4.8307082443102924E-2</v>
      </c>
      <c r="M176" s="318">
        <f t="shared" si="46"/>
        <v>5.112112974760679E-2</v>
      </c>
      <c r="N176" s="318">
        <f t="shared" si="46"/>
        <v>5.0853397266224294E-2</v>
      </c>
      <c r="O176" s="318">
        <f t="shared" si="46"/>
        <v>5.0721321240049265E-2</v>
      </c>
      <c r="P176" s="318">
        <f t="shared" si="46"/>
        <v>5.0874135791709442E-2</v>
      </c>
      <c r="Q176" s="318">
        <f t="shared" si="46"/>
        <v>5.0018772319159605E-2</v>
      </c>
      <c r="R176" s="318">
        <f t="shared" si="46"/>
        <v>5.0246923926088607E-2</v>
      </c>
      <c r="S176" s="318">
        <f t="shared" si="46"/>
        <v>4.8588728876229496E-2</v>
      </c>
      <c r="T176" s="318">
        <f t="shared" si="46"/>
        <v>4.9827324432592711E-2</v>
      </c>
      <c r="U176" s="318">
        <f t="shared" si="46"/>
        <v>4.9633767937560969E-2</v>
      </c>
      <c r="V176" s="318">
        <f t="shared" si="46"/>
        <v>5.0278814067766929E-2</v>
      </c>
      <c r="W176" s="318">
        <f t="shared" si="46"/>
        <v>5.0845141686555934E-2</v>
      </c>
      <c r="X176" s="318">
        <f t="shared" si="46"/>
        <v>5.0270462048280506E-2</v>
      </c>
      <c r="Y176" s="318">
        <f t="shared" si="46"/>
        <v>4.9365526467986857E-2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2.3984860678489768E-2</v>
      </c>
      <c r="C177" s="318">
        <f t="shared" si="47"/>
        <v>2.1873011099399112E-2</v>
      </c>
      <c r="D177" s="318">
        <f t="shared" si="47"/>
        <v>2.1454453321024303E-2</v>
      </c>
      <c r="E177" s="318">
        <f t="shared" si="47"/>
        <v>2.2279093984815514E-2</v>
      </c>
      <c r="F177" s="318">
        <f t="shared" si="47"/>
        <v>2.3704148510736722E-2</v>
      </c>
      <c r="G177" s="318">
        <f t="shared" si="47"/>
        <v>2.3401193304950774E-2</v>
      </c>
      <c r="H177" s="318">
        <f t="shared" si="47"/>
        <v>2.3657239109233855E-2</v>
      </c>
      <c r="I177" s="318">
        <f t="shared" si="47"/>
        <v>2.4315892927720458E-2</v>
      </c>
      <c r="J177" s="318">
        <f t="shared" si="47"/>
        <v>2.6539342798739152E-2</v>
      </c>
      <c r="K177" s="318">
        <f t="shared" si="47"/>
        <v>2.6585029504399622E-2</v>
      </c>
      <c r="L177" s="318">
        <f t="shared" si="47"/>
        <v>2.7174484683266765E-2</v>
      </c>
      <c r="M177" s="318">
        <f t="shared" si="47"/>
        <v>2.4280339995711747E-2</v>
      </c>
      <c r="N177" s="318">
        <f t="shared" si="47"/>
        <v>2.4556728517979048E-2</v>
      </c>
      <c r="O177" s="318">
        <f t="shared" si="47"/>
        <v>2.4697606948820512E-2</v>
      </c>
      <c r="P177" s="318">
        <f t="shared" si="47"/>
        <v>2.4540512309691814E-2</v>
      </c>
      <c r="Q177" s="318">
        <f t="shared" si="47"/>
        <v>2.541903527246905E-2</v>
      </c>
      <c r="R177" s="318">
        <f t="shared" si="47"/>
        <v>2.5184456238364721E-2</v>
      </c>
      <c r="S177" s="318">
        <f t="shared" si="47"/>
        <v>2.6894662481360836E-2</v>
      </c>
      <c r="T177" s="318">
        <f t="shared" si="47"/>
        <v>2.5623082174133015E-2</v>
      </c>
      <c r="U177" s="318">
        <f t="shared" si="47"/>
        <v>2.5822724039616947E-2</v>
      </c>
      <c r="V177" s="318">
        <f t="shared" si="47"/>
        <v>2.5161385039584604E-2</v>
      </c>
      <c r="W177" s="318">
        <f t="shared" si="47"/>
        <v>2.457699229084161E-2</v>
      </c>
      <c r="X177" s="318">
        <f t="shared" si="47"/>
        <v>2.516689407798936E-2</v>
      </c>
      <c r="Y177" s="318">
        <f t="shared" si="47"/>
        <v>2.6096304012211819E-2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7.3393485106537315E-2</v>
      </c>
      <c r="C178" s="319">
        <f t="shared" si="48"/>
        <v>6.6931241997939997E-2</v>
      </c>
      <c r="D178" s="319">
        <f t="shared" si="48"/>
        <v>6.5650458486825949E-2</v>
      </c>
      <c r="E178" s="319">
        <f t="shared" si="48"/>
        <v>6.8173852434679244E-2</v>
      </c>
      <c r="F178" s="319">
        <f t="shared" si="48"/>
        <v>7.2534508080179833E-2</v>
      </c>
      <c r="G178" s="319">
        <f t="shared" si="48"/>
        <v>7.1607467532317115E-2</v>
      </c>
      <c r="H178" s="319">
        <f t="shared" si="48"/>
        <v>7.2390965680384126E-2</v>
      </c>
      <c r="I178" s="319">
        <f t="shared" si="48"/>
        <v>7.440644118659849E-2</v>
      </c>
      <c r="J178" s="319">
        <f t="shared" si="48"/>
        <v>8.1210180311090993E-2</v>
      </c>
      <c r="K178" s="319">
        <f t="shared" si="48"/>
        <v>8.1349981271221838E-2</v>
      </c>
      <c r="L178" s="319">
        <f t="shared" si="48"/>
        <v>8.3153709484242319E-2</v>
      </c>
      <c r="M178" s="319">
        <f t="shared" si="48"/>
        <v>7.4297649494169921E-2</v>
      </c>
      <c r="N178" s="319">
        <f t="shared" si="48"/>
        <v>7.5143396199333648E-2</v>
      </c>
      <c r="O178" s="319">
        <f t="shared" si="48"/>
        <v>7.5574483090118397E-2</v>
      </c>
      <c r="P178" s="319">
        <f t="shared" si="48"/>
        <v>7.5093774729466989E-2</v>
      </c>
      <c r="Q178" s="319">
        <f t="shared" si="48"/>
        <v>7.7782048088593347E-2</v>
      </c>
      <c r="R178" s="319">
        <f t="shared" si="48"/>
        <v>7.7064238088501033E-2</v>
      </c>
      <c r="S178" s="319">
        <f t="shared" si="48"/>
        <v>8.2297455746380074E-2</v>
      </c>
      <c r="T178" s="319">
        <f t="shared" si="48"/>
        <v>7.8406430003462646E-2</v>
      </c>
      <c r="U178" s="319">
        <f t="shared" si="48"/>
        <v>7.901733254225364E-2</v>
      </c>
      <c r="V178" s="319">
        <f t="shared" si="48"/>
        <v>7.6993640401620267E-2</v>
      </c>
      <c r="W178" s="319">
        <f t="shared" si="48"/>
        <v>7.5205403184978745E-2</v>
      </c>
      <c r="X178" s="319">
        <f t="shared" si="48"/>
        <v>7.7010498015826628E-2</v>
      </c>
      <c r="Y178" s="319">
        <f t="shared" si="48"/>
        <v>7.9854485107500608E-2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252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 t="shared" ref="B183:Y183" si="49">SUM(B184:B190,B191:B192)</f>
        <v>68.8</v>
      </c>
      <c r="C183" s="320">
        <f t="shared" si="49"/>
        <v>71.92757405974001</v>
      </c>
      <c r="D183" s="320">
        <f t="shared" si="49"/>
        <v>72.079701637298243</v>
      </c>
      <c r="E183" s="320">
        <f t="shared" si="49"/>
        <v>73.366248233183398</v>
      </c>
      <c r="F183" s="320">
        <f t="shared" si="49"/>
        <v>69.319835645246897</v>
      </c>
      <c r="G183" s="320">
        <f t="shared" si="49"/>
        <v>69.944960445971205</v>
      </c>
      <c r="H183" s="320">
        <f t="shared" si="49"/>
        <v>69.608927737280098</v>
      </c>
      <c r="I183" s="320">
        <f t="shared" si="49"/>
        <v>64.56096537822549</v>
      </c>
      <c r="J183" s="320">
        <f t="shared" si="49"/>
        <v>66.230356204313011</v>
      </c>
      <c r="K183" s="320">
        <f t="shared" si="49"/>
        <v>64.589376310767946</v>
      </c>
      <c r="L183" s="320">
        <f t="shared" si="49"/>
        <v>66.500507692794457</v>
      </c>
      <c r="M183" s="320">
        <f t="shared" si="49"/>
        <v>68.144779327431195</v>
      </c>
      <c r="N183" s="320">
        <f t="shared" si="49"/>
        <v>67.561608891873135</v>
      </c>
      <c r="O183" s="320">
        <f t="shared" si="49"/>
        <v>71.002430706356279</v>
      </c>
      <c r="P183" s="320">
        <f t="shared" si="49"/>
        <v>71.398775045541697</v>
      </c>
      <c r="Q183" s="320">
        <f t="shared" si="49"/>
        <v>73.201075962731053</v>
      </c>
      <c r="R183" s="320">
        <f t="shared" si="49"/>
        <v>68.355421523964253</v>
      </c>
      <c r="S183" s="320">
        <f t="shared" si="49"/>
        <v>70.737037338754519</v>
      </c>
      <c r="T183" s="320">
        <f t="shared" si="49"/>
        <v>71.675428815468848</v>
      </c>
      <c r="U183" s="320">
        <f t="shared" si="49"/>
        <v>73.024687416563438</v>
      </c>
      <c r="V183" s="320">
        <f t="shared" si="49"/>
        <v>75.420058489963793</v>
      </c>
      <c r="W183" s="320">
        <f t="shared" si="49"/>
        <v>74.355309469984434</v>
      </c>
      <c r="X183" s="320">
        <f t="shared" si="49"/>
        <v>72.103480774060614</v>
      </c>
      <c r="Y183" s="320">
        <f t="shared" si="49"/>
        <v>73.912868350513349</v>
      </c>
      <c r="DA183" s="95"/>
    </row>
    <row r="184" spans="1:105" ht="12" customHeight="1" x14ac:dyDescent="0.25">
      <c r="A184" s="55" t="s">
        <v>91</v>
      </c>
      <c r="B184" s="273">
        <f>IF(B$6=0,0,B$6/NMM!B$9*1000)</f>
        <v>0.32918222371344363</v>
      </c>
      <c r="C184" s="273">
        <f>IF(C$6=0,0,C$6/NMM!C$9*1000)</f>
        <v>0.34414649382702667</v>
      </c>
      <c r="D184" s="273">
        <f>IF(D$6=0,0,D$6/NMM!D$9*1000)</f>
        <v>0.34487436729022719</v>
      </c>
      <c r="E184" s="273">
        <f>IF(E$6=0,0,E$6/NMM!E$9*1000)</f>
        <v>0.35103001074000406</v>
      </c>
      <c r="F184" s="273">
        <f>IF(F$6=0,0,F$6/NMM!F$9*1000)</f>
        <v>0.33166944251676655</v>
      </c>
      <c r="G184" s="273">
        <f>IF(G$6=0,0,G$6/NMM!G$9*1000)</f>
        <v>0.33466043048188948</v>
      </c>
      <c r="H184" s="273">
        <f>IF(H$6=0,0,H$6/NMM!H$9*1000)</f>
        <v>0.33305263986725181</v>
      </c>
      <c r="I184" s="273">
        <f>IF(I$6=0,0,I$6/NMM!I$9*1000)</f>
        <v>0.30890003122517301</v>
      </c>
      <c r="J184" s="273">
        <f>IF(J$6=0,0,J$6/NMM!J$9*1000)</f>
        <v>0.31688744088182363</v>
      </c>
      <c r="K184" s="273">
        <f>IF(K$6=0,0,K$6/NMM!K$9*1000)</f>
        <v>0.30903596689306873</v>
      </c>
      <c r="L184" s="273">
        <f>IF(L$6=0,0,L$6/NMM!L$9*1000)</f>
        <v>0.31818001454051453</v>
      </c>
      <c r="M184" s="273">
        <f>IF(M$6=0,0,M$6/NMM!M$9*1000)</f>
        <v>0.32604723827712762</v>
      </c>
      <c r="N184" s="273">
        <f>IF(N$6=0,0,N$6/NMM!N$9*1000)</f>
        <v>0.32325698623089461</v>
      </c>
      <c r="O184" s="273">
        <f>IF(O$6=0,0,O$6/NMM!O$9*1000)</f>
        <v>0.33972002949097446</v>
      </c>
      <c r="P184" s="273">
        <f>IF(P$6=0,0,P$6/NMM!P$9*1000)</f>
        <v>0.34161638866145777</v>
      </c>
      <c r="Q184" s="273">
        <f>IF(Q$6=0,0,Q$6/NMM!Q$9*1000)</f>
        <v>0.35023972330855396</v>
      </c>
      <c r="R184" s="273">
        <f>IF(R$6=0,0,R$6/NMM!R$9*1000)</f>
        <v>0.32705508226932239</v>
      </c>
      <c r="S184" s="273">
        <f>IF(S$6=0,0,S$6/NMM!S$9*1000)</f>
        <v>0.33845022165803273</v>
      </c>
      <c r="T184" s="273">
        <f>IF(T$6=0,0,T$6/NMM!T$9*1000)</f>
        <v>0.34294007330073834</v>
      </c>
      <c r="U184" s="273">
        <f>IF(U$6=0,0,U$6/NMM!U$9*1000)</f>
        <v>0.34939577020005136</v>
      </c>
      <c r="V184" s="273">
        <f>IF(V$6=0,0,V$6/NMM!V$9*1000)</f>
        <v>0.36085672334775576</v>
      </c>
      <c r="W184" s="273">
        <f>IF(W$6=0,0,W$6/NMM!W$9*1000)</f>
        <v>0.35576229820104543</v>
      </c>
      <c r="X184" s="273">
        <f>IF(X$6=0,0,X$6/NMM!X$9*1000)</f>
        <v>0.34498814155066926</v>
      </c>
      <c r="Y184" s="273">
        <f>IF(Y$6=0,0,Y$6/NMM!Y$9*1000)</f>
        <v>0.35364538320730371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0.13162050095062025</v>
      </c>
      <c r="C185" s="274">
        <f>IF(C$7=0,0,C$7/NMM!C$9*1000)</f>
        <v>0.13760382746956604</v>
      </c>
      <c r="D185" s="274">
        <f>IF(D$7=0,0,D$7/NMM!D$9*1000)</f>
        <v>0.13789486101558918</v>
      </c>
      <c r="E185" s="274">
        <f>IF(E$7=0,0,E$7/NMM!E$9*1000)</f>
        <v>0.14035613874010677</v>
      </c>
      <c r="F185" s="274">
        <f>IF(F$7=0,0,F$7/NMM!F$9*1000)</f>
        <v>0.13261499263724347</v>
      </c>
      <c r="G185" s="274">
        <f>IF(G$7=0,0,G$7/NMM!G$9*1000)</f>
        <v>0.13381091181497354</v>
      </c>
      <c r="H185" s="274">
        <f>IF(H$7=0,0,H$7/NMM!H$9*1000)</f>
        <v>0.13316805144500854</v>
      </c>
      <c r="I185" s="274">
        <f>IF(I$7=0,0,I$7/NMM!I$9*1000)</f>
        <v>0.12351085181596055</v>
      </c>
      <c r="J185" s="274">
        <f>IF(J$7=0,0,J$7/NMM!J$9*1000)</f>
        <v>0.12670454450217719</v>
      </c>
      <c r="K185" s="274">
        <f>IF(K$7=0,0,K$7/NMM!K$9*1000)</f>
        <v>0.12356520444929421</v>
      </c>
      <c r="L185" s="274">
        <f>IF(L$7=0,0,L$7/NMM!L$9*1000)</f>
        <v>0.12722136825576053</v>
      </c>
      <c r="M185" s="274">
        <f>IF(M$7=0,0,M$7/NMM!M$9*1000)</f>
        <v>0.1303670057012534</v>
      </c>
      <c r="N185" s="274">
        <f>IF(N$7=0,0,N$7/NMM!N$9*1000)</f>
        <v>0.12925134894445542</v>
      </c>
      <c r="O185" s="274">
        <f>IF(O$7=0,0,O$7/NMM!O$9*1000)</f>
        <v>0.13583394619596964</v>
      </c>
      <c r="P185" s="274">
        <f>IF(P$7=0,0,P$7/NMM!P$9*1000)</f>
        <v>0.13659218806330262</v>
      </c>
      <c r="Q185" s="274">
        <f>IF(Q$7=0,0,Q$7/NMM!Q$9*1000)</f>
        <v>0.14004014953981198</v>
      </c>
      <c r="R185" s="274">
        <f>IF(R$7=0,0,R$7/NMM!R$9*1000)</f>
        <v>0.13076998290225875</v>
      </c>
      <c r="S185" s="274">
        <f>IF(S$7=0,0,S$7/NMM!S$9*1000)</f>
        <v>0.13532622514956136</v>
      </c>
      <c r="T185" s="274">
        <f>IF(T$7=0,0,T$7/NMM!T$9*1000)</f>
        <v>0.13712145125788636</v>
      </c>
      <c r="U185" s="274">
        <f>IF(U$7=0,0,U$7/NMM!U$9*1000)</f>
        <v>0.1397027026094558</v>
      </c>
      <c r="V185" s="274">
        <f>IF(V$7=0,0,V$7/NMM!V$9*1000)</f>
        <v>0.14428525988625937</v>
      </c>
      <c r="W185" s="274">
        <f>IF(W$7=0,0,W$7/NMM!W$9*1000)</f>
        <v>0.14224830059270666</v>
      </c>
      <c r="X185" s="274">
        <f>IF(X$7=0,0,X$7/NMM!X$9*1000)</f>
        <v>0.13794035261287454</v>
      </c>
      <c r="Y185" s="274">
        <f>IF(Y$7=0,0,Y$7/NMM!Y$9*1000)</f>
        <v>0.14140187149698275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0.67936135434277545</v>
      </c>
      <c r="C186" s="274">
        <f>IF(C$8=0,0,C$8/NMM!C$9*1000)</f>
        <v>0.62063003157483587</v>
      </c>
      <c r="D186" s="274">
        <f>IF(D$8=0,0,D$8/NMM!D$9*1000)</f>
        <v>0.60319255346047684</v>
      </c>
      <c r="E186" s="274">
        <f>IF(E$8=0,0,E$8/NMM!E$9*1000)</f>
        <v>0.64702208318231746</v>
      </c>
      <c r="F186" s="274">
        <f>IF(F$8=0,0,F$8/NMM!F$9*1000)</f>
        <v>0.6591319548928819</v>
      </c>
      <c r="G186" s="274">
        <f>IF(G$8=0,0,G$8/NMM!G$9*1000)</f>
        <v>0.64885807687910557</v>
      </c>
      <c r="H186" s="274">
        <f>IF(H$8=0,0,H$8/NMM!H$9*1000)</f>
        <v>0.65669332387111357</v>
      </c>
      <c r="I186" s="274">
        <f>IF(I$8=0,0,I$8/NMM!I$9*1000)</f>
        <v>0.63580369355171795</v>
      </c>
      <c r="J186" s="274">
        <f>IF(J$8=0,0,J$8/NMM!J$9*1000)</f>
        <v>0.73697229673376141</v>
      </c>
      <c r="K186" s="274">
        <f>IF(K$8=0,0,K$8/NMM!K$9*1000)</f>
        <v>0.72182456402448081</v>
      </c>
      <c r="L186" s="274">
        <f>IF(L$8=0,0,L$8/NMM!L$9*1000)</f>
        <v>0.76658394178483424</v>
      </c>
      <c r="M186" s="274">
        <f>IF(M$8=0,0,M$8/NMM!M$9*1000)</f>
        <v>0.66074441847341248</v>
      </c>
      <c r="N186" s="274">
        <f>IF(N$8=0,0,N$8/NMM!N$9*1000)</f>
        <v>0.6678227086873183</v>
      </c>
      <c r="O186" s="274">
        <f>IF(O$8=0,0,O$8/NMM!O$9*1000)</f>
        <v>0.69928293050562407</v>
      </c>
      <c r="P186" s="274">
        <f>IF(P$8=0,0,P$8/NMM!P$9*1000)</f>
        <v>0.69175933487717367</v>
      </c>
      <c r="Q186" s="274">
        <f>IF(Q$8=0,0,Q$8/NMM!Q$9*1000)</f>
        <v>0.74678195039115192</v>
      </c>
      <c r="R186" s="274">
        <f>IF(R$8=0,0,R$8/NMM!R$9*1000)</f>
        <v>0.68918327088258757</v>
      </c>
      <c r="S186" s="274">
        <f>IF(S$8=0,0,S$8/NMM!S$9*1000)</f>
        <v>0.79038097481665126</v>
      </c>
      <c r="T186" s="274">
        <f>IF(T$8=0,0,T$8/NMM!T$9*1000)</f>
        <v>0.74949897929266374</v>
      </c>
      <c r="U186" s="274">
        <f>IF(U$8=0,0,U$8/NMM!U$9*1000)</f>
        <v>0.77279728434287664</v>
      </c>
      <c r="V186" s="274">
        <f>IF(V$8=0,0,V$8/NMM!V$9*1000)</f>
        <v>0.77306691565937469</v>
      </c>
      <c r="W186" s="274">
        <f>IF(W$8=0,0,W$8/NMM!W$9*1000)</f>
        <v>0.73732767978317559</v>
      </c>
      <c r="X186" s="274">
        <f>IF(X$8=0,0,X$8/NMM!X$9*1000)</f>
        <v>0.73319718993861738</v>
      </c>
      <c r="Y186" s="274">
        <f>IF(Y$8=0,0,Y$8/NMM!Y$9*1000)</f>
        <v>0.79297598029377114</v>
      </c>
      <c r="DA186" s="77"/>
    </row>
    <row r="187" spans="1:105" ht="12" customHeight="1" x14ac:dyDescent="0.25">
      <c r="A187" s="173" t="s">
        <v>94</v>
      </c>
      <c r="B187" s="274">
        <f>IF(B$9=0,0,B$9/NMM!B$9*1000)</f>
        <v>6.5679279138417243E-2</v>
      </c>
      <c r="C187" s="274">
        <f>IF(C$9=0,0,C$9/NMM!C$9*1000)</f>
        <v>6.866498858167161E-2</v>
      </c>
      <c r="D187" s="274">
        <f>IF(D$9=0,0,D$9/NMM!D$9*1000)</f>
        <v>6.881021575654056E-2</v>
      </c>
      <c r="E187" s="274">
        <f>IF(E$9=0,0,E$9/NMM!E$9*1000)</f>
        <v>7.0038405480316202E-2</v>
      </c>
      <c r="F187" s="274">
        <f>IF(F$9=0,0,F$9/NMM!F$9*1000)</f>
        <v>6.6175535394963986E-2</v>
      </c>
      <c r="G187" s="274">
        <f>IF(G$9=0,0,G$9/NMM!G$9*1000)</f>
        <v>6.6772304963031437E-2</v>
      </c>
      <c r="H187" s="274">
        <f>IF(H$9=0,0,H$9/NMM!H$9*1000)</f>
        <v>6.6451514467774184E-2</v>
      </c>
      <c r="I187" s="274">
        <f>IF(I$9=0,0,I$9/NMM!I$9*1000)</f>
        <v>6.1632524222708693E-2</v>
      </c>
      <c r="J187" s="274">
        <f>IF(J$9=0,0,J$9/NMM!J$9*1000)</f>
        <v>6.3226192624708244E-2</v>
      </c>
      <c r="K187" s="274">
        <f>IF(K$9=0,0,K$9/NMM!K$9*1000)</f>
        <v>6.1659646454814282E-2</v>
      </c>
      <c r="L187" s="274">
        <f>IF(L$9=0,0,L$9/NMM!L$9*1000)</f>
        <v>6.3484090226767154E-2</v>
      </c>
      <c r="M187" s="274">
        <f>IF(M$9=0,0,M$9/NMM!M$9*1000)</f>
        <v>6.5053778826632699E-2</v>
      </c>
      <c r="N187" s="274">
        <f>IF(N$9=0,0,N$9/NMM!N$9*1000)</f>
        <v>6.4497060602471845E-2</v>
      </c>
      <c r="O187" s="274">
        <f>IF(O$9=0,0,O$9/NMM!O$9*1000)</f>
        <v>6.7781809096934584E-2</v>
      </c>
      <c r="P187" s="274">
        <f>IF(P$9=0,0,P$9/NMM!P$9*1000)</f>
        <v>6.8160175528450301E-2</v>
      </c>
      <c r="Q187" s="274">
        <f>IF(Q$9=0,0,Q$9/NMM!Q$9*1000)</f>
        <v>6.9880725310882214E-2</v>
      </c>
      <c r="R187" s="274">
        <f>IF(R$9=0,0,R$9/NMM!R$9*1000)</f>
        <v>6.5254866437453901E-2</v>
      </c>
      <c r="S187" s="274">
        <f>IF(S$9=0,0,S$9/NMM!S$9*1000)</f>
        <v>6.7528453790651297E-2</v>
      </c>
      <c r="T187" s="274">
        <f>IF(T$9=0,0,T$9/NMM!T$9*1000)</f>
        <v>6.8424280472920859E-2</v>
      </c>
      <c r="U187" s="274">
        <f>IF(U$9=0,0,U$9/NMM!U$9*1000)</f>
        <v>6.9712337628316037E-2</v>
      </c>
      <c r="V187" s="274">
        <f>IF(V$9=0,0,V$9/NMM!V$9*1000)</f>
        <v>7.1999056311022547E-2</v>
      </c>
      <c r="W187" s="274">
        <f>IF(W$9=0,0,W$9/NMM!W$9*1000)</f>
        <v>7.098260357707474E-2</v>
      </c>
      <c r="X187" s="274">
        <f>IF(X$9=0,0,X$9/NMM!X$9*1000)</f>
        <v>6.8832916287954543E-2</v>
      </c>
      <c r="Y187" s="274">
        <f>IF(Y$9=0,0,Y$9/NMM!Y$9*1000)</f>
        <v>7.0560231283644623E-2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0.28948729092788855</v>
      </c>
      <c r="C188" s="275">
        <f>IF(C$10=0,0,C$10/NMM!C$9*1000)</f>
        <v>0.28683425211585051</v>
      </c>
      <c r="D188" s="275">
        <f>IF(D$10=0,0,D$10/NMM!D$9*1000)</f>
        <v>0.28403958282950764</v>
      </c>
      <c r="E188" s="275">
        <f>IF(E$10=0,0,E$10/NMM!E$9*1000)</f>
        <v>0.29406384139961689</v>
      </c>
      <c r="F188" s="275">
        <f>IF(F$10=0,0,F$10/NMM!F$9*1000)</f>
        <v>0.28444876345744186</v>
      </c>
      <c r="G188" s="275">
        <f>IF(G$10=0,0,G$10/NMM!G$9*1000)</f>
        <v>0.28382899079111767</v>
      </c>
      <c r="H188" s="275">
        <f>IF(H$10=0,0,H$10/NMM!H$9*1000)</f>
        <v>0.28485428726780709</v>
      </c>
      <c r="I188" s="275">
        <f>IF(I$10=0,0,I$10/NMM!I$9*1000)</f>
        <v>0.2707813963866032</v>
      </c>
      <c r="J188" s="275">
        <f>IF(J$10=0,0,J$10/NMM!J$9*1000)</f>
        <v>0.29478926577067138</v>
      </c>
      <c r="K188" s="275">
        <f>IF(K$10=0,0,K$10/NMM!K$9*1000)</f>
        <v>0.28994712377808224</v>
      </c>
      <c r="L188" s="275">
        <f>IF(L$10=0,0,L$10/NMM!L$9*1000)</f>
        <v>0.3025015416946864</v>
      </c>
      <c r="M188" s="275">
        <f>IF(M$10=0,0,M$10/NMM!M$9*1000)</f>
        <v>0.28272527026526045</v>
      </c>
      <c r="N188" s="275">
        <f>IF(N$10=0,0,N$10/NMM!N$9*1000)</f>
        <v>0.28295814965094634</v>
      </c>
      <c r="O188" s="275">
        <f>IF(O$10=0,0,O$10/NMM!O$9*1000)</f>
        <v>0.29279081271339341</v>
      </c>
      <c r="P188" s="275">
        <f>IF(P$10=0,0,P$10/NMM!P$9*1000)</f>
        <v>0.29095257676795305</v>
      </c>
      <c r="Q188" s="275">
        <f>IF(Q$10=0,0,Q$10/NMM!Q$9*1000)</f>
        <v>0.30677200253156556</v>
      </c>
      <c r="R188" s="275">
        <f>IF(R$10=0,0,R$10/NMM!R$9*1000)</f>
        <v>0.28497814130623533</v>
      </c>
      <c r="S188" s="275">
        <f>IF(S$10=0,0,S$10/NMM!S$9*1000)</f>
        <v>0.30959561163558746</v>
      </c>
      <c r="T188" s="275">
        <f>IF(T$10=0,0,T$10/NMM!T$9*1000)</f>
        <v>0.30280416362315493</v>
      </c>
      <c r="U188" s="275">
        <f>IF(U$10=0,0,U$10/NMM!U$9*1000)</f>
        <v>0.31021885106964431</v>
      </c>
      <c r="V188" s="275">
        <f>IF(V$10=0,0,V$10/NMM!V$9*1000)</f>
        <v>0.31512991677976893</v>
      </c>
      <c r="W188" s="275">
        <f>IF(W$10=0,0,W$10/NMM!W$9*1000)</f>
        <v>0.30661143503532917</v>
      </c>
      <c r="X188" s="275">
        <f>IF(X$10=0,0,X$10/NMM!X$9*1000)</f>
        <v>0.3002558916433295</v>
      </c>
      <c r="Y188" s="275">
        <f>IF(Y$10=0,0,Y$10/NMM!Y$9*1000)</f>
        <v>0.31704956824168101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2.6918813738510741</v>
      </c>
      <c r="C189" s="276">
        <f>IF(C$16=0,0,C$16/NMM!C$9*1000)</f>
        <v>2.459166114423935</v>
      </c>
      <c r="D189" s="276">
        <f>IF(D$16=0,0,D$16/NMM!D$9*1000)</f>
        <v>2.3900723659454268</v>
      </c>
      <c r="E189" s="276">
        <f>IF(E$16=0,0,E$16/NMM!E$9*1000)</f>
        <v>2.5637412005482036</v>
      </c>
      <c r="F189" s="276">
        <f>IF(F$16=0,0,F$16/NMM!F$9*1000)</f>
        <v>2.6117249986977638</v>
      </c>
      <c r="G189" s="276">
        <f>IF(G$16=0,0,G$16/NMM!G$9*1000)</f>
        <v>2.5710160877688266</v>
      </c>
      <c r="H189" s="276">
        <f>IF(H$16=0,0,H$16/NMM!H$9*1000)</f>
        <v>2.6020622391321342</v>
      </c>
      <c r="I189" s="276">
        <f>IF(I$16=0,0,I$16/NMM!I$9*1000)</f>
        <v>2.5192897846733211</v>
      </c>
      <c r="J189" s="276">
        <f>IF(J$16=0,0,J$16/NMM!J$9*1000)</f>
        <v>2.9201572711492525</v>
      </c>
      <c r="K189" s="276">
        <f>IF(K$16=0,0,K$16/NMM!K$9*1000)</f>
        <v>2.8601363422643069</v>
      </c>
      <c r="L189" s="276">
        <f>IF(L$16=0,0,L$16/NMM!L$9*1000)</f>
        <v>3.0374895792832439</v>
      </c>
      <c r="M189" s="276">
        <f>IF(M$16=0,0,M$16/NMM!M$9*1000)</f>
        <v>2.6181141767849425</v>
      </c>
      <c r="N189" s="276">
        <f>IF(N$16=0,0,N$16/NMM!N$9*1000)</f>
        <v>2.6461609849581254</v>
      </c>
      <c r="O189" s="276">
        <f>IF(O$16=0,0,O$16/NMM!O$9*1000)</f>
        <v>2.7708180390995825</v>
      </c>
      <c r="P189" s="276">
        <f>IF(P$16=0,0,P$16/NMM!P$9*1000)</f>
        <v>2.7410067658984354</v>
      </c>
      <c r="Q189" s="276">
        <f>IF(Q$16=0,0,Q$16/NMM!Q$9*1000)</f>
        <v>2.9590267531936152</v>
      </c>
      <c r="R189" s="276">
        <f>IF(R$16=0,0,R$16/NMM!R$9*1000)</f>
        <v>2.7307994459787097</v>
      </c>
      <c r="S189" s="276">
        <f>IF(S$16=0,0,S$16/NMM!S$9*1000)</f>
        <v>3.1317822404153155</v>
      </c>
      <c r="T189" s="276">
        <f>IF(T$16=0,0,T$16/NMM!T$9*1000)</f>
        <v>2.9697926282988729</v>
      </c>
      <c r="U189" s="276">
        <f>IF(U$16=0,0,U$16/NMM!U$9*1000)</f>
        <v>3.062109144400444</v>
      </c>
      <c r="V189" s="276">
        <f>IF(V$16=0,0,V$16/NMM!V$9*1000)</f>
        <v>3.063177523568684</v>
      </c>
      <c r="W189" s="276">
        <f>IF(W$16=0,0,W$16/NMM!W$9*1000)</f>
        <v>2.921565430452377</v>
      </c>
      <c r="X189" s="276">
        <f>IF(X$16=0,0,X$16/NMM!X$9*1000)</f>
        <v>2.9051988994356028</v>
      </c>
      <c r="Y189" s="276">
        <f>IF(Y$16=0,0,Y$16/NMM!Y$9*1000)</f>
        <v>3.1420646135062262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23.696852827887557</v>
      </c>
      <c r="C190" s="276">
        <f>IF(C$17=0,0,C$17/NMM!C$9*1000)</f>
        <v>25.118520615981435</v>
      </c>
      <c r="D190" s="276">
        <f>IF(D$17=0,0,D$17/NMM!D$9*1000)</f>
        <v>25.24374879303058</v>
      </c>
      <c r="E190" s="276">
        <f>IF(E$17=0,0,E$17/NMM!E$9*1000)</f>
        <v>25.567583983051193</v>
      </c>
      <c r="F190" s="276">
        <f>IF(F$17=0,0,F$17/NMM!F$9*1000)</f>
        <v>23.974443981092644</v>
      </c>
      <c r="G190" s="276">
        <f>IF(G$17=0,0,G$17/NMM!G$9*1000)</f>
        <v>24.253103696201251</v>
      </c>
      <c r="H190" s="276">
        <f>IF(H$17=0,0,H$17/NMM!H$9*1000)</f>
        <v>24.094313401211227</v>
      </c>
      <c r="I190" s="276">
        <f>IF(I$17=0,0,I$17/NMM!I$9*1000)</f>
        <v>22.243550255875174</v>
      </c>
      <c r="J190" s="276">
        <f>IF(J$17=0,0,J$17/NMM!J$9*1000)</f>
        <v>22.492266304645945</v>
      </c>
      <c r="K190" s="276">
        <f>IF(K$17=0,0,K$17/NMM!K$9*1000)</f>
        <v>21.92227835458921</v>
      </c>
      <c r="L190" s="276">
        <f>IF(L$17=0,0,L$17/NMM!L$9*1000)</f>
        <v>22.481051423794106</v>
      </c>
      <c r="M190" s="276">
        <f>IF(M$17=0,0,M$17/NMM!M$9*1000)</f>
        <v>23.470577456179132</v>
      </c>
      <c r="N190" s="276">
        <f>IF(N$17=0,0,N$17/NMM!N$9*1000)</f>
        <v>23.266043621332724</v>
      </c>
      <c r="O190" s="276">
        <f>IF(O$17=0,0,O$17/NMM!O$9*1000)</f>
        <v>24.453144882710749</v>
      </c>
      <c r="P190" s="276">
        <f>IF(P$17=0,0,P$17/NMM!P$9*1000)</f>
        <v>24.60801035967485</v>
      </c>
      <c r="Q190" s="276">
        <f>IF(Q$17=0,0,Q$17/NMM!Q$9*1000)</f>
        <v>25.060986489754036</v>
      </c>
      <c r="R190" s="276">
        <f>IF(R$17=0,0,R$17/NMM!R$9*1000)</f>
        <v>23.427498969500661</v>
      </c>
      <c r="S190" s="276">
        <f>IF(S$17=0,0,S$17/NMM!S$9*1000)</f>
        <v>23.944246798182448</v>
      </c>
      <c r="T190" s="276">
        <f>IF(T$17=0,0,T$17/NMM!T$9*1000)</f>
        <v>24.440982635019839</v>
      </c>
      <c r="U190" s="276">
        <f>IF(U$17=0,0,U$17/NMM!U$9*1000)</f>
        <v>24.910216815870907</v>
      </c>
      <c r="V190" s="276">
        <f>IF(V$17=0,0,V$17/NMM!V$9*1000)</f>
        <v>25.79918266422774</v>
      </c>
      <c r="W190" s="276">
        <f>IF(W$17=0,0,W$17/NMM!W$9*1000)</f>
        <v>25.532537246568609</v>
      </c>
      <c r="X190" s="276">
        <f>IF(X$17=0,0,X$17/NMM!X$9*1000)</f>
        <v>24.714369169543051</v>
      </c>
      <c r="Y190" s="276">
        <f>IF(Y$17=0,0,Y$17/NMM!Y$9*1000)</f>
        <v>25.200057123298023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35.990201788400121</v>
      </c>
      <c r="C191" s="276">
        <f>IF(C$25=0,0,C$25/NMM!C$9*1000)</f>
        <v>38.149396131260389</v>
      </c>
      <c r="D191" s="276">
        <f>IF(D$25=0,0,D$25/NMM!D$9*1000)</f>
        <v>38.339589630554421</v>
      </c>
      <c r="E191" s="276">
        <f>IF(E$25=0,0,E$25/NMM!E$9*1000)</f>
        <v>38.831422614439596</v>
      </c>
      <c r="F191" s="276">
        <f>IF(F$25=0,0,F$25/NMM!F$9*1000)</f>
        <v>36.411800457687079</v>
      </c>
      <c r="G191" s="276">
        <f>IF(G$25=0,0,G$25/NMM!G$9*1000)</f>
        <v>36.835022032716374</v>
      </c>
      <c r="H191" s="276">
        <f>IF(H$25=0,0,H$25/NMM!H$9*1000)</f>
        <v>36.593855207727508</v>
      </c>
      <c r="I191" s="276">
        <f>IF(I$25=0,0,I$25/NMM!I$9*1000)</f>
        <v>33.78296130772447</v>
      </c>
      <c r="J191" s="276">
        <f>IF(J$25=0,0,J$25/NMM!J$9*1000)</f>
        <v>34.160705173050715</v>
      </c>
      <c r="K191" s="276">
        <f>IF(K$25=0,0,K$25/NMM!K$9*1000)</f>
        <v>33.295021384216255</v>
      </c>
      <c r="L191" s="276">
        <f>IF(L$25=0,0,L$25/NMM!L$9*1000)</f>
        <v>34.14367228569553</v>
      </c>
      <c r="M191" s="276">
        <f>IF(M$25=0,0,M$25/NMM!M$9*1000)</f>
        <v>35.646540275764657</v>
      </c>
      <c r="N191" s="276">
        <f>IF(N$25=0,0,N$25/NMM!N$9*1000)</f>
        <v>35.335899278745245</v>
      </c>
      <c r="O191" s="276">
        <f>IF(O$25=0,0,O$25/NMM!O$9*1000)</f>
        <v>37.138839705078126</v>
      </c>
      <c r="P191" s="276">
        <f>IF(P$25=0,0,P$25/NMM!P$9*1000)</f>
        <v>37.37404561222862</v>
      </c>
      <c r="Q191" s="276">
        <f>IF(Q$25=0,0,Q$25/NMM!Q$9*1000)</f>
        <v>38.062014704381333</v>
      </c>
      <c r="R191" s="276">
        <f>IF(R$25=0,0,R$25/NMM!R$9*1000)</f>
        <v>35.581113721464078</v>
      </c>
      <c r="S191" s="276">
        <f>IF(S$25=0,0,S$25/NMM!S$9*1000)</f>
        <v>36.365937713200573</v>
      </c>
      <c r="T191" s="276">
        <f>IF(T$25=0,0,T$25/NMM!T$9*1000)</f>
        <v>37.120367980086819</v>
      </c>
      <c r="U191" s="276">
        <f>IF(U$25=0,0,U$25/NMM!U$9*1000)</f>
        <v>37.833029402998228</v>
      </c>
      <c r="V191" s="276">
        <f>IF(V$25=0,0,V$25/NMM!V$9*1000)</f>
        <v>39.183169039587725</v>
      </c>
      <c r="W191" s="276">
        <f>IF(W$25=0,0,W$25/NMM!W$9*1000)</f>
        <v>38.778194486333533</v>
      </c>
      <c r="X191" s="276">
        <f>IF(X$25=0,0,X$25/NMM!X$9*1000)</f>
        <v>37.535580777127208</v>
      </c>
      <c r="Y191" s="276">
        <f>IF(Y$25=0,0,Y$25/NMM!Y$9*1000)</f>
        <v>38.273231788795115</v>
      </c>
      <c r="DA191" s="79"/>
    </row>
    <row r="192" spans="1:105" ht="12" customHeight="1" x14ac:dyDescent="0.25">
      <c r="A192" s="41" t="s">
        <v>1470</v>
      </c>
      <c r="B192" s="277">
        <f>IF(B$33=0,0,B$33/NMM!B$9*1000)</f>
        <v>4.9257333607881062</v>
      </c>
      <c r="C192" s="277">
        <f>IF(C$33=0,0,C$33/NMM!C$9*1000)</f>
        <v>4.7426116045053037</v>
      </c>
      <c r="D192" s="277">
        <f>IF(D$33=0,0,D$33/NMM!D$9*1000)</f>
        <v>4.6674792674154739</v>
      </c>
      <c r="E192" s="277">
        <f>IF(E$33=0,0,E$33/NMM!E$9*1000)</f>
        <v>4.900989955602042</v>
      </c>
      <c r="F192" s="277">
        <f>IF(F$33=0,0,F$33/NMM!F$9*1000)</f>
        <v>4.8478255188701107</v>
      </c>
      <c r="G192" s="277">
        <f>IF(G$33=0,0,G$33/NMM!G$9*1000)</f>
        <v>4.8178879143546389</v>
      </c>
      <c r="H192" s="277">
        <f>IF(H$33=0,0,H$33/NMM!H$9*1000)</f>
        <v>4.8444770722902755</v>
      </c>
      <c r="I192" s="277">
        <f>IF(I$33=0,0,I$33/NMM!I$9*1000)</f>
        <v>4.6145355327503603</v>
      </c>
      <c r="J192" s="277">
        <f>IF(J$33=0,0,J$33/NMM!J$9*1000)</f>
        <v>5.1186477149539567</v>
      </c>
      <c r="K192" s="277">
        <f>IF(K$33=0,0,K$33/NMM!K$9*1000)</f>
        <v>5.0059077240984351</v>
      </c>
      <c r="L192" s="277">
        <f>IF(L$33=0,0,L$33/NMM!L$9*1000)</f>
        <v>5.2603234475190135</v>
      </c>
      <c r="M192" s="277">
        <f>IF(M$33=0,0,M$33/NMM!M$9*1000)</f>
        <v>4.9446097071587722</v>
      </c>
      <c r="N192" s="277">
        <f>IF(N$33=0,0,N$33/NMM!N$9*1000)</f>
        <v>4.84571875272096</v>
      </c>
      <c r="O192" s="277">
        <f>IF(O$33=0,0,O$33/NMM!O$9*1000)</f>
        <v>5.1042185514649221</v>
      </c>
      <c r="P192" s="277">
        <f>IF(P$33=0,0,P$33/NMM!P$9*1000)</f>
        <v>5.1466316438414577</v>
      </c>
      <c r="Q192" s="277">
        <f>IF(Q$33=0,0,Q$33/NMM!Q$9*1000)</f>
        <v>5.5053334643201035</v>
      </c>
      <c r="R192" s="277">
        <f>IF(R$33=0,0,R$33/NMM!R$9*1000)</f>
        <v>5.118768043222941</v>
      </c>
      <c r="S192" s="277">
        <f>IF(S$33=0,0,S$33/NMM!S$9*1000)</f>
        <v>5.6537890999056994</v>
      </c>
      <c r="T192" s="277">
        <f>IF(T$33=0,0,T$33/NMM!T$9*1000)</f>
        <v>5.5434966241159671</v>
      </c>
      <c r="U192" s="277">
        <f>IF(U$33=0,0,U$33/NMM!U$9*1000)</f>
        <v>5.5775051074435078</v>
      </c>
      <c r="V192" s="277">
        <f>IF(V$33=0,0,V$33/NMM!V$9*1000)</f>
        <v>5.7091913905954659</v>
      </c>
      <c r="W192" s="277">
        <f>IF(W$33=0,0,W$33/NMM!W$9*1000)</f>
        <v>5.5100799894405821</v>
      </c>
      <c r="X192" s="277">
        <f>IF(X$33=0,0,X$33/NMM!X$9*1000)</f>
        <v>5.3631174359213034</v>
      </c>
      <c r="Y192" s="277">
        <f>IF(Y$33=0,0,Y$33/NMM!Y$9*1000)</f>
        <v>5.62188179039061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 t="shared" ref="B194:Y194" si="50">SUM(B195:B201,B202,B203)</f>
        <v>37.391688481913491</v>
      </c>
      <c r="C194" s="320">
        <f t="shared" si="50"/>
        <v>37.342824617409164</v>
      </c>
      <c r="D194" s="320">
        <f t="shared" si="50"/>
        <v>36.844544513080159</v>
      </c>
      <c r="E194" s="320">
        <f t="shared" si="50"/>
        <v>36.876311834114453</v>
      </c>
      <c r="F194" s="320">
        <f t="shared" si="50"/>
        <v>34.256481104160002</v>
      </c>
      <c r="G194" s="320">
        <f t="shared" si="50"/>
        <v>34.054879786881742</v>
      </c>
      <c r="H194" s="320">
        <f t="shared" si="50"/>
        <v>35.467620611366229</v>
      </c>
      <c r="I194" s="320">
        <f t="shared" si="50"/>
        <v>34.544077452493255</v>
      </c>
      <c r="J194" s="320">
        <f t="shared" si="50"/>
        <v>34.169501088104639</v>
      </c>
      <c r="K194" s="320">
        <f t="shared" si="50"/>
        <v>33.322888334202609</v>
      </c>
      <c r="L194" s="320">
        <f t="shared" si="50"/>
        <v>34.308877381826264</v>
      </c>
      <c r="M194" s="320">
        <f t="shared" si="50"/>
        <v>35.157188407597282</v>
      </c>
      <c r="N194" s="320">
        <f t="shared" si="50"/>
        <v>34.856319682523825</v>
      </c>
      <c r="O194" s="320">
        <f t="shared" si="50"/>
        <v>36.631505133305083</v>
      </c>
      <c r="P194" s="320">
        <f t="shared" si="50"/>
        <v>36.835986720075979</v>
      </c>
      <c r="Q194" s="320">
        <f t="shared" si="50"/>
        <v>37.765828059914412</v>
      </c>
      <c r="R194" s="320">
        <f t="shared" si="50"/>
        <v>37.398364366548819</v>
      </c>
      <c r="S194" s="320">
        <f t="shared" si="50"/>
        <v>38.701385166317223</v>
      </c>
      <c r="T194" s="320">
        <f t="shared" si="50"/>
        <v>37.56548345441886</v>
      </c>
      <c r="U194" s="320">
        <f t="shared" si="50"/>
        <v>38.272637251651723</v>
      </c>
      <c r="V194" s="320">
        <f t="shared" si="50"/>
        <v>37.715587097523048</v>
      </c>
      <c r="W194" s="320">
        <f t="shared" si="50"/>
        <v>41.059279598474056</v>
      </c>
      <c r="X194" s="320">
        <f t="shared" si="50"/>
        <v>39.815811382245002</v>
      </c>
      <c r="Y194" s="320">
        <f t="shared" si="50"/>
        <v>38.472248424421757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0.26905377259528085</v>
      </c>
      <c r="C195" s="273">
        <f>IF(C$49=0,0,C$49/NMM!C$10*1000)</f>
        <v>0.26870217020388981</v>
      </c>
      <c r="D195" s="273">
        <f>IF(D$49=0,0,D$49/NMM!D$10*1000)</f>
        <v>0.26511677068539125</v>
      </c>
      <c r="E195" s="273">
        <f>IF(E$49=0,0,E$49/NMM!E$10*1000)</f>
        <v>0.26534535403951381</v>
      </c>
      <c r="F195" s="273">
        <f>IF(F$49=0,0,F$49/NMM!F$10*1000)</f>
        <v>0.24649423043229102</v>
      </c>
      <c r="G195" s="273">
        <f>IF(G$49=0,0,G$49/NMM!G$10*1000)</f>
        <v>0.24504359802770853</v>
      </c>
      <c r="H195" s="273">
        <f>IF(H$49=0,0,H$49/NMM!H$10*1000)</f>
        <v>0.25520904558995972</v>
      </c>
      <c r="I195" s="273">
        <f>IF(I$49=0,0,I$49/NMM!I$10*1000)</f>
        <v>0.24856364440221906</v>
      </c>
      <c r="J195" s="273">
        <f>IF(J$49=0,0,J$49/NMM!J$10*1000)</f>
        <v>0.2458683613578978</v>
      </c>
      <c r="K195" s="273">
        <f>IF(K$49=0,0,K$49/NMM!K$10*1000)</f>
        <v>0.23977651676321438</v>
      </c>
      <c r="L195" s="273">
        <f>IF(L$49=0,0,L$49/NMM!L$10*1000)</f>
        <v>0.24687125048001651</v>
      </c>
      <c r="M195" s="273">
        <f>IF(M$49=0,0,M$49/NMM!M$10*1000)</f>
        <v>0.25297531507523474</v>
      </c>
      <c r="N195" s="273">
        <f>IF(N$49=0,0,N$49/NMM!N$10*1000)</f>
        <v>0.25081039905182195</v>
      </c>
      <c r="O195" s="273">
        <f>IF(O$49=0,0,O$49/NMM!O$10*1000)</f>
        <v>0.26358383512759492</v>
      </c>
      <c r="P195" s="273">
        <f>IF(P$49=0,0,P$49/NMM!P$10*1000)</f>
        <v>0.26505519265598315</v>
      </c>
      <c r="Q195" s="273">
        <f>IF(Q$49=0,0,Q$49/NMM!Q$10*1000)</f>
        <v>0.27174591272120657</v>
      </c>
      <c r="R195" s="273">
        <f>IF(R$49=0,0,R$49/NMM!R$10*1000)</f>
        <v>0.2691018092584922</v>
      </c>
      <c r="S195" s="273">
        <f>IF(S$49=0,0,S$49/NMM!S$10*1000)</f>
        <v>0.27847776087183918</v>
      </c>
      <c r="T195" s="273">
        <f>IF(T$49=0,0,T$49/NMM!T$10*1000)</f>
        <v>0.2703043230493799</v>
      </c>
      <c r="U195" s="273">
        <f>IF(U$49=0,0,U$49/NMM!U$10*1000)</f>
        <v>0.27539268371655262</v>
      </c>
      <c r="V195" s="273">
        <f>IF(V$49=0,0,V$49/NMM!V$10*1000)</f>
        <v>0.27138440135279696</v>
      </c>
      <c r="W195" s="273">
        <f>IF(W$49=0,0,W$49/NMM!W$10*1000)</f>
        <v>0.29544410869162518</v>
      </c>
      <c r="X195" s="273">
        <f>IF(X$49=0,0,X$49/NMM!X$10*1000)</f>
        <v>0.28649667068436213</v>
      </c>
      <c r="Y195" s="273">
        <f>IF(Y$49=0,0,Y$49/NMM!Y$10*1000)</f>
        <v>0.27682899593636023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0.30124390483344443</v>
      </c>
      <c r="C196" s="274">
        <f>IF(C$50=0,0,C$50/NMM!C$10*1000)</f>
        <v>0.30085023602772676</v>
      </c>
      <c r="D196" s="274">
        <f>IF(D$50=0,0,D$50/NMM!D$10*1000)</f>
        <v>0.29683587212967733</v>
      </c>
      <c r="E196" s="274">
        <f>IF(E$50=0,0,E$50/NMM!E$10*1000)</f>
        <v>0.29709180365411425</v>
      </c>
      <c r="F196" s="274">
        <f>IF(F$50=0,0,F$50/NMM!F$10*1000)</f>
        <v>0.27598529386181392</v>
      </c>
      <c r="G196" s="274">
        <f>IF(G$50=0,0,G$50/NMM!G$10*1000)</f>
        <v>0.27436110489089127</v>
      </c>
      <c r="H196" s="274">
        <f>IF(H$50=0,0,H$50/NMM!H$10*1000)</f>
        <v>0.28574276695975404</v>
      </c>
      <c r="I196" s="274">
        <f>IF(I$50=0,0,I$50/NMM!I$10*1000)</f>
        <v>0.27830229666391049</v>
      </c>
      <c r="J196" s="274">
        <f>IF(J$50=0,0,J$50/NMM!J$10*1000)</f>
        <v>0.2752845445578137</v>
      </c>
      <c r="K196" s="274">
        <f>IF(K$50=0,0,K$50/NMM!K$10*1000)</f>
        <v>0.26846385947453327</v>
      </c>
      <c r="L196" s="274">
        <f>IF(L$50=0,0,L$50/NMM!L$10*1000)</f>
        <v>0.27640742134317836</v>
      </c>
      <c r="M196" s="274">
        <f>IF(M$50=0,0,M$50/NMM!M$10*1000)</f>
        <v>0.28324178845233311</v>
      </c>
      <c r="N196" s="274">
        <f>IF(N$50=0,0,N$50/NMM!N$10*1000)</f>
        <v>0.28081785753979227</v>
      </c>
      <c r="O196" s="274">
        <f>IF(O$50=0,0,O$50/NMM!O$10*1000)</f>
        <v>0.29511953309144662</v>
      </c>
      <c r="P196" s="274">
        <f>IF(P$50=0,0,P$50/NMM!P$10*1000)</f>
        <v>0.29676692678149691</v>
      </c>
      <c r="Q196" s="274">
        <f>IF(Q$50=0,0,Q$50/NMM!Q$10*1000)</f>
        <v>0.30425813799609391</v>
      </c>
      <c r="R196" s="274">
        <f>IF(R$50=0,0,R$50/NMM!R$10*1000)</f>
        <v>0.30129768869925427</v>
      </c>
      <c r="S196" s="274">
        <f>IF(S$50=0,0,S$50/NMM!S$10*1000)</f>
        <v>0.31179539794261352</v>
      </c>
      <c r="T196" s="274">
        <f>IF(T$50=0,0,T$50/NMM!T$10*1000)</f>
        <v>0.30264407364858575</v>
      </c>
      <c r="U196" s="274">
        <f>IF(U$50=0,0,U$50/NMM!U$10*1000)</f>
        <v>0.308341215977401</v>
      </c>
      <c r="V196" s="274">
        <f>IF(V$50=0,0,V$50/NMM!V$10*1000)</f>
        <v>0.30385337468350065</v>
      </c>
      <c r="W196" s="274">
        <f>IF(W$50=0,0,W$50/NMM!W$10*1000)</f>
        <v>0.33079163359727132</v>
      </c>
      <c r="X196" s="274">
        <f>IF(X$50=0,0,X$50/NMM!X$10*1000)</f>
        <v>0.32077370618609341</v>
      </c>
      <c r="Y196" s="274">
        <f>IF(Y$50=0,0,Y$50/NMM!Y$10*1000)</f>
        <v>0.30994937146796064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0.45482361916974151</v>
      </c>
      <c r="C197" s="274">
        <f>IF(C$51=0,0,C$51/NMM!C$10*1000)</f>
        <v>0.4026549169591031</v>
      </c>
      <c r="D197" s="274">
        <f>IF(D$51=0,0,D$51/NMM!D$10*1000)</f>
        <v>0.38669118438374461</v>
      </c>
      <c r="E197" s="274">
        <f>IF(E$51=0,0,E$51/NMM!E$10*1000)</f>
        <v>0.40586098251835351</v>
      </c>
      <c r="F197" s="274">
        <f>IF(F$51=0,0,F$51/NMM!F$10*1000)</f>
        <v>0.40443953212330663</v>
      </c>
      <c r="G197" s="274">
        <f>IF(G$51=0,0,G$51/NMM!G$10*1000)</f>
        <v>0.39370949697097885</v>
      </c>
      <c r="H197" s="274">
        <f>IF(H$51=0,0,H$51/NMM!H$10*1000)</f>
        <v>0.41618463029629377</v>
      </c>
      <c r="I197" s="274">
        <f>IF(I$51=0,0,I$51/NMM!I$10*1000)</f>
        <v>0.42097233695410924</v>
      </c>
      <c r="J197" s="274">
        <f>IF(J$51=0,0,J$51/NMM!J$10*1000)</f>
        <v>0.46471761705731829</v>
      </c>
      <c r="K197" s="274">
        <f>IF(K$51=0,0,K$51/NMM!K$10*1000)</f>
        <v>0.45477818154619165</v>
      </c>
      <c r="L197" s="274">
        <f>IF(L$51=0,0,L$51/NMM!L$10*1000)</f>
        <v>0.48138671077598238</v>
      </c>
      <c r="M197" s="274">
        <f>IF(M$51=0,0,M$51/NMM!M$10*1000)</f>
        <v>0.42333872528926109</v>
      </c>
      <c r="N197" s="274">
        <f>IF(N$51=0,0,N$51/NMM!N$10*1000)</f>
        <v>0.42702249700654987</v>
      </c>
      <c r="O197" s="274">
        <f>IF(O$51=0,0,O$51/NMM!O$10*1000)</f>
        <v>0.44827542995508707</v>
      </c>
      <c r="P197" s="274">
        <f>IF(P$51=0,0,P$51/NMM!P$10*1000)</f>
        <v>0.44466851119320239</v>
      </c>
      <c r="Q197" s="274">
        <f>IF(Q$51=0,0,Q$51/NMM!Q$10*1000)</f>
        <v>0.47724262787922317</v>
      </c>
      <c r="R197" s="274">
        <f>IF(R$51=0,0,R$51/NMM!R$10*1000)</f>
        <v>0.46747131595059105</v>
      </c>
      <c r="S197" s="274">
        <f>IF(S$51=0,0,S$51/NMM!S$10*1000)</f>
        <v>0.52942758241909205</v>
      </c>
      <c r="T197" s="274">
        <f>IF(T$51=0,0,T$51/NMM!T$10*1000)</f>
        <v>0.4839543067601495</v>
      </c>
      <c r="U197" s="274">
        <f>IF(U$51=0,0,U$51/NMM!U$10*1000)</f>
        <v>0.49854326376324448</v>
      </c>
      <c r="V197" s="274">
        <f>IF(V$51=0,0,V$51/NMM!V$10*1000)</f>
        <v>0.47684974336114683</v>
      </c>
      <c r="W197" s="274">
        <f>IF(W$51=0,0,W$51/NMM!W$10*1000)</f>
        <v>0.50391344497732349</v>
      </c>
      <c r="X197" s="274">
        <f>IF(X$51=0,0,X$51/NMM!X$10*1000)</f>
        <v>0.50076537466315296</v>
      </c>
      <c r="Y197" s="274">
        <f>IF(Y$51=0,0,Y$51/NMM!Y$10*1000)</f>
        <v>0.50760843581256165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0.22156963279611971</v>
      </c>
      <c r="C198" s="274">
        <f>IF(C$52=0,0,C$52/NMM!C$10*1000)</f>
        <v>0.22128008319419709</v>
      </c>
      <c r="D198" s="274">
        <f>IF(D$52=0,0,D$52/NMM!D$10*1000)</f>
        <v>0.21832745537159398</v>
      </c>
      <c r="E198" s="274">
        <f>IF(E$52=0,0,E$52/NMM!E$10*1000)</f>
        <v>0.2185156970355101</v>
      </c>
      <c r="F198" s="274">
        <f>IF(F$52=0,0,F$52/NMM!F$10*1000)</f>
        <v>0.20299152692201566</v>
      </c>
      <c r="G198" s="274">
        <f>IF(G$52=0,0,G$52/NMM!G$10*1000)</f>
        <v>0.20179691037341599</v>
      </c>
      <c r="H198" s="274">
        <f>IF(H$52=0,0,H$52/NMM!H$10*1000)</f>
        <v>0.21016830194265548</v>
      </c>
      <c r="I198" s="274">
        <f>IF(I$52=0,0,I$52/NMM!I$10*1000)</f>
        <v>0.20469571894652153</v>
      </c>
      <c r="J198" s="274">
        <f>IF(J$52=0,0,J$52/NMM!J$10*1000)</f>
        <v>0.20247611478096253</v>
      </c>
      <c r="K198" s="274">
        <f>IF(K$52=0,0,K$52/NMM!K$10*1000)</f>
        <v>0.19745939356246689</v>
      </c>
      <c r="L198" s="274">
        <f>IF(L$52=0,0,L$52/NMM!L$10*1000)</f>
        <v>0.20330200832774184</v>
      </c>
      <c r="M198" s="274">
        <f>IF(M$52=0,0,M$52/NMM!M$10*1000)</f>
        <v>0.20832879289158709</v>
      </c>
      <c r="N198" s="274">
        <f>IF(N$52=0,0,N$52/NMM!N$10*1000)</f>
        <v>0.20654595355908104</v>
      </c>
      <c r="O198" s="274">
        <f>IF(O$52=0,0,O$52/NMM!O$10*1000)</f>
        <v>0.2170650609982881</v>
      </c>
      <c r="P198" s="274">
        <f>IF(P$52=0,0,P$52/NMM!P$10*1000)</f>
        <v>0.21827674498298788</v>
      </c>
      <c r="Q198" s="274">
        <f>IF(Q$52=0,0,Q$52/NMM!Q$10*1000)</f>
        <v>0.2237866487233944</v>
      </c>
      <c r="R198" s="274">
        <f>IF(R$52=0,0,R$52/NMM!R$10*1000)</f>
        <v>0.22160919167584023</v>
      </c>
      <c r="S198" s="274">
        <f>IF(S$52=0,0,S$52/NMM!S$10*1000)</f>
        <v>0.22933042203081633</v>
      </c>
      <c r="T198" s="274">
        <f>IF(T$52=0,0,T$52/NMM!T$10*1000)</f>
        <v>0.22259947899465107</v>
      </c>
      <c r="U198" s="274">
        <f>IF(U$52=0,0,U$52/NMM!U$10*1000)</f>
        <v>0.22678981683561322</v>
      </c>
      <c r="V198" s="274">
        <f>IF(V$52=0,0,V$52/NMM!V$10*1000)</f>
        <v>0.2234889389370662</v>
      </c>
      <c r="W198" s="274">
        <f>IF(W$52=0,0,W$52/NMM!W$10*1000)</f>
        <v>0.24330245230587941</v>
      </c>
      <c r="X198" s="274">
        <f>IF(X$52=0,0,X$52/NMM!X$10*1000)</f>
        <v>0.23593410903898376</v>
      </c>
      <c r="Y198" s="274">
        <f>IF(Y$52=0,0,Y$52/NMM!Y$10*1000)</f>
        <v>0.22797264050708096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0.31446557459704366</v>
      </c>
      <c r="C199" s="275">
        <f>IF(C$53=0,0,C$53/NMM!C$10*1000)</f>
        <v>0.30194835405396392</v>
      </c>
      <c r="D199" s="275">
        <f>IF(D$53=0,0,D$53/NMM!D$10*1000)</f>
        <v>0.29545313428514741</v>
      </c>
      <c r="E199" s="275">
        <f>IF(E$53=0,0,E$53/NMM!E$10*1000)</f>
        <v>0.29929623968183378</v>
      </c>
      <c r="F199" s="275">
        <f>IF(F$53=0,0,F$53/NMM!F$10*1000)</f>
        <v>0.28319574126770708</v>
      </c>
      <c r="G199" s="275">
        <f>IF(G$53=0,0,G$53/NMM!G$10*1000)</f>
        <v>0.27943729223993052</v>
      </c>
      <c r="H199" s="275">
        <f>IF(H$53=0,0,H$53/NMM!H$10*1000)</f>
        <v>0.29291906035348458</v>
      </c>
      <c r="I199" s="275">
        <f>IF(I$53=0,0,I$53/NMM!I$10*1000)</f>
        <v>0.29090472197412348</v>
      </c>
      <c r="J199" s="275">
        <f>IF(J$53=0,0,J$53/NMM!J$10*1000)</f>
        <v>0.30161370719560571</v>
      </c>
      <c r="K199" s="275">
        <f>IF(K$53=0,0,K$53/NMM!K$10*1000)</f>
        <v>0.29640682817493624</v>
      </c>
      <c r="L199" s="275">
        <f>IF(L$53=0,0,L$53/NMM!L$10*1000)</f>
        <v>0.30822183895116051</v>
      </c>
      <c r="M199" s="275">
        <f>IF(M$53=0,0,M$53/NMM!M$10*1000)</f>
        <v>0.29391419264614421</v>
      </c>
      <c r="N199" s="275">
        <f>IF(N$53=0,0,N$53/NMM!N$10*1000)</f>
        <v>0.29357104267566714</v>
      </c>
      <c r="O199" s="275">
        <f>IF(O$53=0,0,O$53/NMM!O$10*1000)</f>
        <v>0.30454459012956353</v>
      </c>
      <c r="P199" s="275">
        <f>IF(P$53=0,0,P$53/NMM!P$10*1000)</f>
        <v>0.30346247199480464</v>
      </c>
      <c r="Q199" s="275">
        <f>IF(Q$53=0,0,Q$53/NMM!Q$10*1000)</f>
        <v>0.31809919690628979</v>
      </c>
      <c r="R199" s="275">
        <f>IF(R$53=0,0,R$53/NMM!R$10*1000)</f>
        <v>0.31364128597437996</v>
      </c>
      <c r="S199" s="275">
        <f>IF(S$53=0,0,S$53/NMM!S$10*1000)</f>
        <v>0.3364854715932501</v>
      </c>
      <c r="T199" s="275">
        <f>IF(T$53=0,0,T$53/NMM!T$10*1000)</f>
        <v>0.31724631872097869</v>
      </c>
      <c r="U199" s="275">
        <f>IF(U$53=0,0,U$53/NMM!U$10*1000)</f>
        <v>0.32471839057154339</v>
      </c>
      <c r="V199" s="275">
        <f>IF(V$53=0,0,V$53/NMM!V$10*1000)</f>
        <v>0.31539553150182392</v>
      </c>
      <c r="W199" s="275">
        <f>IF(W$53=0,0,W$53/NMM!W$10*1000)</f>
        <v>0.34000491203952277</v>
      </c>
      <c r="X199" s="275">
        <f>IF(X$53=0,0,X$53/NMM!X$10*1000)</f>
        <v>0.33274111962804565</v>
      </c>
      <c r="Y199" s="275">
        <f>IF(Y$53=0,0,Y$53/NMM!Y$10*1000)</f>
        <v>0.32930429872997186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1.9395363958949789</v>
      </c>
      <c r="C200" s="276">
        <f>IF(C$59=0,0,C$59/NMM!C$10*1000)</f>
        <v>1.7170697244216628</v>
      </c>
      <c r="D200" s="276">
        <f>IF(D$59=0,0,D$59/NMM!D$10*1000)</f>
        <v>1.6489944551540667</v>
      </c>
      <c r="E200" s="276">
        <f>IF(E$59=0,0,E$59/NMM!E$10*1000)</f>
        <v>1.7307415756134328</v>
      </c>
      <c r="F200" s="276">
        <f>IF(F$59=0,0,F$59/NMM!F$10*1000)</f>
        <v>1.7246799845703253</v>
      </c>
      <c r="G200" s="276">
        <f>IF(G$59=0,0,G$59/NMM!G$10*1000)</f>
        <v>1.6789231398726767</v>
      </c>
      <c r="H200" s="276">
        <f>IF(H$59=0,0,H$59/NMM!H$10*1000)</f>
        <v>1.7747654340055425</v>
      </c>
      <c r="I200" s="276">
        <f>IF(I$59=0,0,I$59/NMM!I$10*1000)</f>
        <v>1.7951819887408764</v>
      </c>
      <c r="J200" s="276">
        <f>IF(J$59=0,0,J$59/NMM!J$10*1000)</f>
        <v>1.9817280679961191</v>
      </c>
      <c r="K200" s="276">
        <f>IF(K$59=0,0,K$59/NMM!K$10*1000)</f>
        <v>1.9393426330363586</v>
      </c>
      <c r="L200" s="276">
        <f>IF(L$59=0,0,L$59/NMM!L$10*1000)</f>
        <v>2.052811258471035</v>
      </c>
      <c r="M200" s="276">
        <f>IF(M$59=0,0,M$59/NMM!M$10*1000)</f>
        <v>1.8052731452011033</v>
      </c>
      <c r="N200" s="276">
        <f>IF(N$59=0,0,N$59/NMM!N$10*1000)</f>
        <v>1.8209821124110575</v>
      </c>
      <c r="O200" s="276">
        <f>IF(O$59=0,0,O$59/NMM!O$10*1000)</f>
        <v>1.9116124913884065</v>
      </c>
      <c r="P200" s="276">
        <f>IF(P$59=0,0,P$59/NMM!P$10*1000)</f>
        <v>1.8962312536495185</v>
      </c>
      <c r="Q200" s="276">
        <f>IF(Q$59=0,0,Q$59/NMM!Q$10*1000)</f>
        <v>2.0351393538752651</v>
      </c>
      <c r="R200" s="276">
        <f>IF(R$59=0,0,R$59/NMM!R$10*1000)</f>
        <v>1.9934708601505531</v>
      </c>
      <c r="S200" s="276">
        <f>IF(S$59=0,0,S$59/NMM!S$10*1000)</f>
        <v>2.2576753313008942</v>
      </c>
      <c r="T200" s="276">
        <f>IF(T$59=0,0,T$59/NMM!T$10*1000)</f>
        <v>2.0637604388815332</v>
      </c>
      <c r="U200" s="276">
        <f>IF(U$59=0,0,U$59/NMM!U$10*1000)</f>
        <v>2.1259731558404789</v>
      </c>
      <c r="V200" s="276">
        <f>IF(V$59=0,0,V$59/NMM!V$10*1000)</f>
        <v>2.0334639487510011</v>
      </c>
      <c r="W200" s="276">
        <f>IF(W$59=0,0,W$59/NMM!W$10*1000)</f>
        <v>2.1488735978541778</v>
      </c>
      <c r="X200" s="276">
        <f>IF(X$59=0,0,X$59/NMM!X$10*1000)</f>
        <v>2.1354490598710445</v>
      </c>
      <c r="Y200" s="276">
        <f>IF(Y$59=0,0,Y$59/NMM!Y$10*1000)</f>
        <v>2.1646304075390503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5.3974475704472527</v>
      </c>
      <c r="C201" s="276">
        <f>IF(C$60=0,0,C$60/NMM!C$10*1000)</f>
        <v>5.4643688148562646</v>
      </c>
      <c r="D201" s="276">
        <f>IF(D$60=0,0,D$60/NMM!D$10*1000)</f>
        <v>5.3966996148896795</v>
      </c>
      <c r="E201" s="276">
        <f>IF(E$60=0,0,E$60/NMM!E$10*1000)</f>
        <v>5.3694351469888248</v>
      </c>
      <c r="F201" s="276">
        <f>IF(F$60=0,0,F$60/NMM!F$10*1000)</f>
        <v>4.9026418180785551</v>
      </c>
      <c r="G201" s="276">
        <f>IF(G$60=0,0,G$60/NMM!G$10*1000)</f>
        <v>4.8690455277476099</v>
      </c>
      <c r="H201" s="276">
        <f>IF(H$60=0,0,H$60/NMM!H$10*1000)</f>
        <v>5.0643904448036503</v>
      </c>
      <c r="I201" s="276">
        <f>IF(I$60=0,0,I$60/NMM!I$10*1000)</f>
        <v>4.9155862056184754</v>
      </c>
      <c r="J201" s="276">
        <f>IF(J$60=0,0,J$60/NMM!J$10*1000)</f>
        <v>4.7566243087134197</v>
      </c>
      <c r="K201" s="276">
        <f>IF(K$60=0,0,K$60/NMM!K$10*1000)</f>
        <v>4.6405887441460321</v>
      </c>
      <c r="L201" s="276">
        <f>IF(L$60=0,0,L$60/NMM!L$10*1000)</f>
        <v>4.7482942394169463</v>
      </c>
      <c r="M201" s="276">
        <f>IF(M$60=0,0,M$60/NMM!M$10*1000)</f>
        <v>5.0301817470764556</v>
      </c>
      <c r="N201" s="276">
        <f>IF(N$60=0,0,N$60/NMM!N$10*1000)</f>
        <v>4.9262670176334158</v>
      </c>
      <c r="O201" s="276">
        <f>IF(O$60=0,0,O$60/NMM!O$10*1000)</f>
        <v>5.1519505220879962</v>
      </c>
      <c r="P201" s="276">
        <f>IF(P$60=0,0,P$60/NMM!P$10*1000)</f>
        <v>5.2014884801804175</v>
      </c>
      <c r="Q201" s="276">
        <f>IF(Q$60=0,0,Q$60/NMM!Q$10*1000)</f>
        <v>5.3246967000886034</v>
      </c>
      <c r="R201" s="276">
        <f>IF(R$60=0,0,R$60/NMM!R$10*1000)</f>
        <v>5.295778739405594</v>
      </c>
      <c r="S201" s="276">
        <f>IF(S$60=0,0,S$60/NMM!S$10*1000)</f>
        <v>5.4192698842970657</v>
      </c>
      <c r="T201" s="276">
        <f>IF(T$60=0,0,T$60/NMM!T$10*1000)</f>
        <v>5.357651873657006</v>
      </c>
      <c r="U201" s="276">
        <f>IF(U$60=0,0,U$60/NMM!U$10*1000)</f>
        <v>5.3942409502780562</v>
      </c>
      <c r="V201" s="276">
        <f>IF(V$60=0,0,V$60/NMM!V$10*1000)</f>
        <v>5.3923120665551751</v>
      </c>
      <c r="W201" s="276">
        <f>IF(W$60=0,0,W$60/NMM!W$10*1000)</f>
        <v>5.8983316436485236</v>
      </c>
      <c r="X201" s="276">
        <f>IF(X$60=0,0,X$60/NMM!X$10*1000)</f>
        <v>5.6320402999890753</v>
      </c>
      <c r="Y201" s="276">
        <f>IF(Y$60=0,0,Y$60/NMM!Y$10*1000)</f>
        <v>5.3680480732527842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24.073351060059089</v>
      </c>
      <c r="C202" s="276">
        <f>IF(C$79=0,0,C$79/NMM!C$10*1000)</f>
        <v>24.456117559210991</v>
      </c>
      <c r="D202" s="276">
        <f>IF(D$79=0,0,D$79/NMM!D$10*1000)</f>
        <v>24.230419870417474</v>
      </c>
      <c r="E202" s="276">
        <f>IF(E$79=0,0,E$79/NMM!E$10*1000)</f>
        <v>24.108554817358904</v>
      </c>
      <c r="F202" s="276">
        <f>IF(F$79=0,0,F$79/NMM!F$10*1000)</f>
        <v>22.249029532708416</v>
      </c>
      <c r="G202" s="276">
        <f>IF(G$79=0,0,G$79/NMM!G$10*1000)</f>
        <v>22.211493260185136</v>
      </c>
      <c r="H202" s="276">
        <f>IF(H$79=0,0,H$79/NMM!H$10*1000)</f>
        <v>23.079733959035416</v>
      </c>
      <c r="I202" s="276">
        <f>IF(I$79=0,0,I$79/NMM!I$10*1000)</f>
        <v>22.34269273840561</v>
      </c>
      <c r="J202" s="276">
        <f>IF(J$79=0,0,J$79/NMM!J$10*1000)</f>
        <v>21.766824216048608</v>
      </c>
      <c r="K202" s="276">
        <f>IF(K$79=0,0,K$79/NMM!K$10*1000)</f>
        <v>21.206533869452297</v>
      </c>
      <c r="L202" s="276">
        <f>IF(L$79=0,0,L$79/NMM!L$10*1000)</f>
        <v>21.745254197928478</v>
      </c>
      <c r="M202" s="276">
        <f>IF(M$79=0,0,M$79/NMM!M$10*1000)</f>
        <v>22.785434154107978</v>
      </c>
      <c r="N202" s="276">
        <f>IF(N$79=0,0,N$79/NMM!N$10*1000)</f>
        <v>22.576570832612138</v>
      </c>
      <c r="O202" s="276">
        <f>IF(O$79=0,0,O$79/NMM!O$10*1000)</f>
        <v>23.781731579650913</v>
      </c>
      <c r="P202" s="276">
        <f>IF(P$79=0,0,P$79/NMM!P$10*1000)</f>
        <v>23.965551647426718</v>
      </c>
      <c r="Q202" s="276">
        <f>IF(Q$79=0,0,Q$79/NMM!Q$10*1000)</f>
        <v>24.378651372694755</v>
      </c>
      <c r="R202" s="276">
        <f>IF(R$79=0,0,R$79/NMM!R$10*1000)</f>
        <v>24.163143282718778</v>
      </c>
      <c r="S202" s="276">
        <f>IF(S$79=0,0,S$79/NMM!S$10*1000)</f>
        <v>24.631224518579881</v>
      </c>
      <c r="T202" s="276">
        <f>IF(T$79=0,0,T$79/NMM!T$10*1000)</f>
        <v>24.080240559735337</v>
      </c>
      <c r="U202" s="276">
        <f>IF(U$79=0,0,U$79/NMM!U$10*1000)</f>
        <v>24.544432133989673</v>
      </c>
      <c r="V202" s="276">
        <f>IF(V$79=0,0,V$79/NMM!V$10*1000)</f>
        <v>24.234640099708447</v>
      </c>
      <c r="W202" s="276">
        <f>IF(W$79=0,0,W$79/NMM!W$10*1000)</f>
        <v>26.493881906919942</v>
      </c>
      <c r="X202" s="276">
        <f>IF(X$79=0,0,X$79/NMM!X$10*1000)</f>
        <v>25.684461809602791</v>
      </c>
      <c r="Y202" s="276">
        <f>IF(Y$79=0,0,Y$79/NMM!Y$10*1000)</f>
        <v>24.668395715400106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4.4201969515205368</v>
      </c>
      <c r="C203" s="277">
        <f>IF(C$89=0,0,C$89/NMM!C$10*1000)</f>
        <v>4.2098327584813697</v>
      </c>
      <c r="D203" s="277">
        <f>IF(D$89=0,0,D$89/NMM!D$10*1000)</f>
        <v>4.1060061557633833</v>
      </c>
      <c r="E203" s="277">
        <f>IF(E$89=0,0,E$89/NMM!E$10*1000)</f>
        <v>4.1814702172239704</v>
      </c>
      <c r="F203" s="277">
        <f>IF(F$89=0,0,F$89/NMM!F$10*1000)</f>
        <v>3.9670234441955694</v>
      </c>
      <c r="G203" s="277">
        <f>IF(G$89=0,0,G$89/NMM!G$10*1000)</f>
        <v>3.9010694565733921</v>
      </c>
      <c r="H203" s="277">
        <f>IF(H$89=0,0,H$89/NMM!H$10*1000)</f>
        <v>4.0885069683794732</v>
      </c>
      <c r="I203" s="277">
        <f>IF(I$89=0,0,I$89/NMM!I$10*1000)</f>
        <v>4.0471778007874075</v>
      </c>
      <c r="J203" s="277">
        <f>IF(J$89=0,0,J$89/NMM!J$10*1000)</f>
        <v>4.1743641503968947</v>
      </c>
      <c r="K203" s="277">
        <f>IF(K$89=0,0,K$89/NMM!K$10*1000)</f>
        <v>4.079538308046577</v>
      </c>
      <c r="L203" s="277">
        <f>IF(L$89=0,0,L$89/NMM!L$10*1000)</f>
        <v>4.246328456131728</v>
      </c>
      <c r="M203" s="277">
        <f>IF(M$89=0,0,M$89/NMM!M$10*1000)</f>
        <v>4.0745005468571867</v>
      </c>
      <c r="N203" s="277">
        <f>IF(N$89=0,0,N$89/NMM!N$10*1000)</f>
        <v>4.0737319700343004</v>
      </c>
      <c r="O203" s="277">
        <f>IF(O$89=0,0,O$89/NMM!O$10*1000)</f>
        <v>4.2576220908757829</v>
      </c>
      <c r="P203" s="277">
        <f>IF(P$89=0,0,P$89/NMM!P$10*1000)</f>
        <v>4.2444854912108498</v>
      </c>
      <c r="Q203" s="277">
        <f>IF(Q$89=0,0,Q$89/NMM!Q$10*1000)</f>
        <v>4.432208109029582</v>
      </c>
      <c r="R203" s="277">
        <f>IF(R$89=0,0,R$89/NMM!R$10*1000)</f>
        <v>4.3728501927153314</v>
      </c>
      <c r="S203" s="277">
        <f>IF(S$89=0,0,S$89/NMM!S$10*1000)</f>
        <v>4.7076987972817745</v>
      </c>
      <c r="T203" s="277">
        <f>IF(T$89=0,0,T$89/NMM!T$10*1000)</f>
        <v>4.4670820809712408</v>
      </c>
      <c r="U203" s="277">
        <f>IF(U$89=0,0,U$89/NMM!U$10*1000)</f>
        <v>4.5742056406791587</v>
      </c>
      <c r="V203" s="277">
        <f>IF(V$89=0,0,V$89/NMM!V$10*1000)</f>
        <v>4.4641989926720882</v>
      </c>
      <c r="W203" s="277">
        <f>IF(W$89=0,0,W$89/NMM!W$10*1000)</f>
        <v>4.8047358984397919</v>
      </c>
      <c r="X203" s="277">
        <f>IF(X$89=0,0,X$89/NMM!X$10*1000)</f>
        <v>4.6871492325814517</v>
      </c>
      <c r="Y203" s="277">
        <f>IF(Y$89=0,0,Y$89/NMM!Y$10*1000)</f>
        <v>4.6195104857758862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 t="shared" ref="B205:Y205" si="51">SUM(B206:B211,B212:B213,B214)</f>
        <v>174.21178292664888</v>
      </c>
      <c r="C205" s="320">
        <f t="shared" si="51"/>
        <v>182.1492914265674</v>
      </c>
      <c r="D205" s="320">
        <f t="shared" si="51"/>
        <v>180.95050059677382</v>
      </c>
      <c r="E205" s="320">
        <f t="shared" si="51"/>
        <v>178.75396854334676</v>
      </c>
      <c r="F205" s="320">
        <f t="shared" si="51"/>
        <v>166.31821526583792</v>
      </c>
      <c r="G205" s="320">
        <f t="shared" si="51"/>
        <v>167.42956506550962</v>
      </c>
      <c r="H205" s="320">
        <f t="shared" si="51"/>
        <v>174.92766729213227</v>
      </c>
      <c r="I205" s="320">
        <f t="shared" si="51"/>
        <v>163.50509001217154</v>
      </c>
      <c r="J205" s="320">
        <f t="shared" si="51"/>
        <v>167.73293722117546</v>
      </c>
      <c r="K205" s="320">
        <f t="shared" si="51"/>
        <v>163.57704265500249</v>
      </c>
      <c r="L205" s="320">
        <f t="shared" si="51"/>
        <v>168.41711446639343</v>
      </c>
      <c r="M205" s="320">
        <f t="shared" si="51"/>
        <v>165.90702810033065</v>
      </c>
      <c r="N205" s="320">
        <f t="shared" si="51"/>
        <v>160.94318700705966</v>
      </c>
      <c r="O205" s="320">
        <f t="shared" si="51"/>
        <v>169.1398069193032</v>
      </c>
      <c r="P205" s="320">
        <f t="shared" si="51"/>
        <v>166.31007177897425</v>
      </c>
      <c r="Q205" s="320">
        <f t="shared" si="51"/>
        <v>151.28159035349523</v>
      </c>
      <c r="R205" s="320">
        <f t="shared" si="51"/>
        <v>151.32500577285154</v>
      </c>
      <c r="S205" s="320">
        <f t="shared" si="51"/>
        <v>147.15869292412705</v>
      </c>
      <c r="T205" s="320">
        <f t="shared" si="51"/>
        <v>146.16727394326151</v>
      </c>
      <c r="U205" s="320">
        <f t="shared" si="51"/>
        <v>139.84648651795922</v>
      </c>
      <c r="V205" s="320">
        <f t="shared" si="51"/>
        <v>144.43376022460168</v>
      </c>
      <c r="W205" s="320">
        <f t="shared" si="51"/>
        <v>147.50370068644835</v>
      </c>
      <c r="X205" s="320">
        <f t="shared" si="51"/>
        <v>139.5877715989607</v>
      </c>
      <c r="Y205" s="320">
        <f t="shared" si="51"/>
        <v>135.07419741307274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1.4790767200500161</v>
      </c>
      <c r="C206" s="273">
        <f>IF(C$100=0,0,C$100/NMM!C$11*1000)</f>
        <v>1.5464670184568639</v>
      </c>
      <c r="D206" s="273">
        <f>IF(D$100=0,0,D$100/NMM!D$11*1000)</f>
        <v>1.5362891557499923</v>
      </c>
      <c r="E206" s="273">
        <f>IF(E$100=0,0,E$100/NMM!E$11*1000)</f>
        <v>1.5176403630535711</v>
      </c>
      <c r="F206" s="273">
        <f>IF(F$100=0,0,F$100/NMM!F$11*1000)</f>
        <v>1.4120594840793912</v>
      </c>
      <c r="G206" s="273">
        <f>IF(G$100=0,0,G$100/NMM!G$11*1000)</f>
        <v>1.4214949630631744</v>
      </c>
      <c r="H206" s="273">
        <f>IF(H$100=0,0,H$100/NMM!H$11*1000)</f>
        <v>1.485154655086508</v>
      </c>
      <c r="I206" s="273">
        <f>IF(I$100=0,0,I$100/NMM!I$11*1000)</f>
        <v>1.3881757489875937</v>
      </c>
      <c r="J206" s="273">
        <f>IF(J$100=0,0,J$100/NMM!J$11*1000)</f>
        <v>1.4240706251993325</v>
      </c>
      <c r="K206" s="273">
        <f>IF(K$100=0,0,K$100/NMM!K$11*1000)</f>
        <v>1.3887866346417284</v>
      </c>
      <c r="L206" s="273">
        <f>IF(L$100=0,0,L$100/NMM!L$11*1000)</f>
        <v>1.42987936338448</v>
      </c>
      <c r="M206" s="273">
        <f>IF(M$100=0,0,M$100/NMM!M$11*1000)</f>
        <v>1.4085684609472477</v>
      </c>
      <c r="N206" s="273">
        <f>IF(N$100=0,0,N$100/NMM!N$11*1000)</f>
        <v>1.3664249177279109</v>
      </c>
      <c r="O206" s="273">
        <f>IF(O$100=0,0,O$100/NMM!O$11*1000)</f>
        <v>1.4360150998133379</v>
      </c>
      <c r="P206" s="273">
        <f>IF(P$100=0,0,P$100/NMM!P$11*1000)</f>
        <v>1.4119903450025357</v>
      </c>
      <c r="Q206" s="273">
        <f>IF(Q$100=0,0,Q$100/NMM!Q$11*1000)</f>
        <v>1.2843969260001409</v>
      </c>
      <c r="R206" s="273">
        <f>IF(R$100=0,0,R$100/NMM!R$11*1000)</f>
        <v>1.2847655275663814</v>
      </c>
      <c r="S206" s="273">
        <f>IF(S$100=0,0,S$100/NMM!S$11*1000)</f>
        <v>1.2493930846726691</v>
      </c>
      <c r="T206" s="273">
        <f>IF(T$100=0,0,T$100/NMM!T$11*1000)</f>
        <v>1.2409758312023653</v>
      </c>
      <c r="U206" s="273">
        <f>IF(U$100=0,0,U$100/NMM!U$11*1000)</f>
        <v>1.1873116681010316</v>
      </c>
      <c r="V206" s="273">
        <f>IF(V$100=0,0,V$100/NMM!V$11*1000)</f>
        <v>1.2262581138235316</v>
      </c>
      <c r="W206" s="273">
        <f>IF(W$100=0,0,W$100/NMM!W$11*1000)</f>
        <v>1.2523222375744096</v>
      </c>
      <c r="X206" s="273">
        <f>IF(X$100=0,0,X$100/NMM!X$11*1000)</f>
        <v>1.185115150693246</v>
      </c>
      <c r="Y206" s="273">
        <f>IF(Y$100=0,0,Y$100/NMM!Y$11*1000)</f>
        <v>1.1467944218055524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1.6583251699381552</v>
      </c>
      <c r="C207" s="274">
        <f>IF(C$101=0,0,C$101/NMM!C$11*1000)</f>
        <v>1.733882459524823</v>
      </c>
      <c r="D207" s="274">
        <f>IF(D$101=0,0,D$101/NMM!D$11*1000)</f>
        <v>1.7224711475393231</v>
      </c>
      <c r="E207" s="274">
        <f>IF(E$101=0,0,E$101/NMM!E$11*1000)</f>
        <v>1.701562318471695</v>
      </c>
      <c r="F207" s="274">
        <f>IF(F$101=0,0,F$101/NMM!F$11*1000)</f>
        <v>1.5831861540079903</v>
      </c>
      <c r="G207" s="274">
        <f>IF(G$101=0,0,G$101/NMM!G$11*1000)</f>
        <v>1.5937651132175588</v>
      </c>
      <c r="H207" s="274">
        <f>IF(H$101=0,0,H$101/NMM!H$11*1000)</f>
        <v>1.6651396863967209</v>
      </c>
      <c r="I207" s="274">
        <f>IF(I$101=0,0,I$101/NMM!I$11*1000)</f>
        <v>1.5564079629121814</v>
      </c>
      <c r="J207" s="274">
        <f>IF(J$101=0,0,J$101/NMM!J$11*1000)</f>
        <v>1.5966529183542002</v>
      </c>
      <c r="K207" s="274">
        <f>IF(K$101=0,0,K$101/NMM!K$11*1000)</f>
        <v>1.5570928814444474</v>
      </c>
      <c r="L207" s="274">
        <f>IF(L$101=0,0,L$101/NMM!L$11*1000)</f>
        <v>1.6031656141511326</v>
      </c>
      <c r="M207" s="274">
        <f>IF(M$101=0,0,M$101/NMM!M$11*1000)</f>
        <v>1.5792720558071389</v>
      </c>
      <c r="N207" s="274">
        <f>IF(N$101=0,0,N$101/NMM!N$11*1000)</f>
        <v>1.5320211610268875</v>
      </c>
      <c r="O207" s="274">
        <f>IF(O$101=0,0,O$101/NMM!O$11*1000)</f>
        <v>1.6100449369192835</v>
      </c>
      <c r="P207" s="274">
        <f>IF(P$101=0,0,P$101/NMM!P$11*1000)</f>
        <v>1.5831086360065103</v>
      </c>
      <c r="Q207" s="274">
        <f>IF(Q$101=0,0,Q$101/NMM!Q$11*1000)</f>
        <v>1.4400522445551038</v>
      </c>
      <c r="R207" s="274">
        <f>IF(R$101=0,0,R$101/NMM!R$11*1000)</f>
        <v>1.4404655167313807</v>
      </c>
      <c r="S207" s="274">
        <f>IF(S$101=0,0,S$101/NMM!S$11*1000)</f>
        <v>1.4008063079982058</v>
      </c>
      <c r="T207" s="274">
        <f>IF(T$101=0,0,T$101/NMM!T$11*1000)</f>
        <v>1.3913689724615597</v>
      </c>
      <c r="U207" s="274">
        <f>IF(U$101=0,0,U$101/NMM!U$11*1000)</f>
        <v>1.3312012805573841</v>
      </c>
      <c r="V207" s="274">
        <f>IF(V$101=0,0,V$101/NMM!V$11*1000)</f>
        <v>1.3748676234493655</v>
      </c>
      <c r="W207" s="274">
        <f>IF(W$101=0,0,W$101/NMM!W$11*1000)</f>
        <v>1.4040904432412984</v>
      </c>
      <c r="X207" s="274">
        <f>IF(X$101=0,0,X$101/NMM!X$11*1000)</f>
        <v>1.3287385684788553</v>
      </c>
      <c r="Y207" s="274">
        <f>IF(Y$101=0,0,Y$101/NMM!Y$11*1000)</f>
        <v>1.2857737726819951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3.4799755365832397</v>
      </c>
      <c r="C208" s="274">
        <f>IF(C$102=0,0,C$102/NMM!C$11*1000)</f>
        <v>3.3181615374827427</v>
      </c>
      <c r="D208" s="274">
        <f>IF(D$102=0,0,D$102/NMM!D$11*1000)</f>
        <v>3.2332456884368175</v>
      </c>
      <c r="E208" s="274">
        <f>IF(E$102=0,0,E$102/NMM!E$11*1000)</f>
        <v>3.3167648586730922</v>
      </c>
      <c r="F208" s="274">
        <f>IF(F$102=0,0,F$102/NMM!F$11*1000)</f>
        <v>3.2834139636951973</v>
      </c>
      <c r="G208" s="274">
        <f>IF(G$102=0,0,G$102/NMM!G$11*1000)</f>
        <v>3.2631092816368001</v>
      </c>
      <c r="H208" s="274">
        <f>IF(H$102=0,0,H$102/NMM!H$11*1000)</f>
        <v>3.4465456055569303</v>
      </c>
      <c r="I208" s="274">
        <f>IF(I$102=0,0,I$102/NMM!I$11*1000)</f>
        <v>3.3111813312764888</v>
      </c>
      <c r="J208" s="274">
        <f>IF(J$102=0,0,J$102/NMM!J$11*1000)</f>
        <v>3.7074045757450653</v>
      </c>
      <c r="K208" s="274">
        <f>IF(K$102=0,0,K$102/NMM!K$11*1000)</f>
        <v>3.6217708107434121</v>
      </c>
      <c r="L208" s="274">
        <f>IF(L$102=0,0,L$102/NMM!L$11*1000)</f>
        <v>3.8116148019129472</v>
      </c>
      <c r="M208" s="274">
        <f>IF(M$102=0,0,M$102/NMM!M$11*1000)</f>
        <v>3.3549110735773606</v>
      </c>
      <c r="N208" s="274">
        <f>IF(N$102=0,0,N$102/NMM!N$11*1000)</f>
        <v>3.291581186637619</v>
      </c>
      <c r="O208" s="274">
        <f>IF(O$102=0,0,O$102/NMM!O$11*1000)</f>
        <v>3.4790620184757999</v>
      </c>
      <c r="P208" s="274">
        <f>IF(P$102=0,0,P$102/NMM!P$11*1000)</f>
        <v>3.3990976498919721</v>
      </c>
      <c r="Q208" s="274">
        <f>IF(Q$102=0,0,Q$102/NMM!Q$11*1000)</f>
        <v>3.2026288427788145</v>
      </c>
      <c r="R208" s="274">
        <f>IF(R$102=0,0,R$102/NMM!R$11*1000)</f>
        <v>3.1739840714483543</v>
      </c>
      <c r="S208" s="274">
        <f>IF(S$102=0,0,S$102/NMM!S$11*1000)</f>
        <v>3.2961994725231607</v>
      </c>
      <c r="T208" s="274">
        <f>IF(T$102=0,0,T$102/NMM!T$11*1000)</f>
        <v>3.1191982758799899</v>
      </c>
      <c r="U208" s="274">
        <f>IF(U$102=0,0,U$102/NMM!U$11*1000)</f>
        <v>3.0075653948766718</v>
      </c>
      <c r="V208" s="274">
        <f>IF(V$102=0,0,V$102/NMM!V$11*1000)</f>
        <v>3.0266675952164772</v>
      </c>
      <c r="W208" s="274">
        <f>IF(W$102=0,0,W$102/NMM!W$11*1000)</f>
        <v>3.0192085662317756</v>
      </c>
      <c r="X208" s="274">
        <f>IF(X$102=0,0,X$102/NMM!X$11*1000)</f>
        <v>2.9257584016776379</v>
      </c>
      <c r="Y208" s="274">
        <f>IF(Y$102=0,0,Y$102/NMM!Y$11*1000)</f>
        <v>2.9357080533741615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1.3275267008623899</v>
      </c>
      <c r="C209" s="274">
        <f>IF(C$103=0,0,C$103/NMM!C$11*1000)</f>
        <v>1.388012015316632</v>
      </c>
      <c r="D209" s="274">
        <f>IF(D$103=0,0,D$103/NMM!D$11*1000)</f>
        <v>1.378877002698337</v>
      </c>
      <c r="E209" s="274">
        <f>IF(E$103=0,0,E$103/NMM!E$11*1000)</f>
        <v>1.3621390134461568</v>
      </c>
      <c r="F209" s="274">
        <f>IF(F$103=0,0,F$103/NMM!F$11*1000)</f>
        <v>1.2673762239040396</v>
      </c>
      <c r="G209" s="274">
        <f>IF(G$103=0,0,G$103/NMM!G$11*1000)</f>
        <v>1.2758449193520855</v>
      </c>
      <c r="H209" s="274">
        <f>IF(H$103=0,0,H$103/NMM!H$11*1000)</f>
        <v>1.3329818749839706</v>
      </c>
      <c r="I209" s="274">
        <f>IF(I$103=0,0,I$103/NMM!I$11*1000)</f>
        <v>1.2459396779690781</v>
      </c>
      <c r="J209" s="274">
        <f>IF(J$103=0,0,J$103/NMM!J$11*1000)</f>
        <v>1.2781566724963269</v>
      </c>
      <c r="K209" s="274">
        <f>IF(K$103=0,0,K$103/NMM!K$11*1000)</f>
        <v>1.246487970702</v>
      </c>
      <c r="L209" s="274">
        <f>IF(L$103=0,0,L$103/NMM!L$11*1000)</f>
        <v>1.2833702323709235</v>
      </c>
      <c r="M209" s="274">
        <f>IF(M$103=0,0,M$103/NMM!M$11*1000)</f>
        <v>1.2642429000145987</v>
      </c>
      <c r="N209" s="274">
        <f>IF(N$103=0,0,N$103/NMM!N$11*1000)</f>
        <v>1.2264174930331913</v>
      </c>
      <c r="O209" s="274">
        <f>IF(O$103=0,0,O$103/NMM!O$11*1000)</f>
        <v>1.2888772854049861</v>
      </c>
      <c r="P209" s="274">
        <f>IF(P$103=0,0,P$103/NMM!P$11*1000)</f>
        <v>1.2673141689954917</v>
      </c>
      <c r="Q209" s="274">
        <f>IF(Q$103=0,0,Q$103/NMM!Q$11*1000)</f>
        <v>1.1527943011050188</v>
      </c>
      <c r="R209" s="274">
        <f>IF(R$103=0,0,R$103/NMM!R$11*1000)</f>
        <v>1.1531251348031839</v>
      </c>
      <c r="S209" s="274">
        <f>IF(S$103=0,0,S$103/NMM!S$11*1000)</f>
        <v>1.1213770437274586</v>
      </c>
      <c r="T209" s="274">
        <f>IF(T$103=0,0,T$103/NMM!T$11*1000)</f>
        <v>1.1138222437780834</v>
      </c>
      <c r="U209" s="274">
        <f>IF(U$103=0,0,U$103/NMM!U$11*1000)</f>
        <v>1.0656566493699413</v>
      </c>
      <c r="V209" s="274">
        <f>IF(V$103=0,0,V$103/NMM!V$11*1000)</f>
        <v>1.100612541717809</v>
      </c>
      <c r="W209" s="274">
        <f>IF(W$103=0,0,W$103/NMM!W$11*1000)</f>
        <v>1.124006068060853</v>
      </c>
      <c r="X209" s="274">
        <f>IF(X$103=0,0,X$103/NMM!X$11*1000)</f>
        <v>1.0636851928063862</v>
      </c>
      <c r="Y209" s="274">
        <f>IF(Y$103=0,0,Y$103/NMM!Y$11*1000)</f>
        <v>1.0292909047310514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1.4127249526095891</v>
      </c>
      <c r="C210" s="275">
        <f>IF(C$104=0,0,C$104/NMM!C$11*1000)</f>
        <v>1.4609942627238517</v>
      </c>
      <c r="D210" s="275">
        <f>IF(D$104=0,0,D$104/NMM!D$11*1000)</f>
        <v>1.4504887444126571</v>
      </c>
      <c r="E210" s="275">
        <f>IF(E$104=0,0,E$104/NMM!E$11*1000)</f>
        <v>1.4361174764562008</v>
      </c>
      <c r="F210" s="275">
        <f>IF(F$104=0,0,F$104/NMM!F$11*1000)</f>
        <v>1.3499263833775514</v>
      </c>
      <c r="G210" s="275">
        <f>IF(G$104=0,0,G$104/NMM!G$11*1000)</f>
        <v>1.3598512907062899</v>
      </c>
      <c r="H210" s="275">
        <f>IF(H$104=0,0,H$104/NMM!H$11*1000)</f>
        <v>1.4242851623340926</v>
      </c>
      <c r="I210" s="275">
        <f>IF(I$104=0,0,I$104/NMM!I$11*1000)</f>
        <v>1.3434809202925415</v>
      </c>
      <c r="J210" s="275">
        <f>IF(J$104=0,0,J$104/NMM!J$11*1000)</f>
        <v>1.4128083257392035</v>
      </c>
      <c r="K210" s="275">
        <f>IF(K$104=0,0,K$104/NMM!K$11*1000)</f>
        <v>1.3859924780628607</v>
      </c>
      <c r="L210" s="275">
        <f>IF(L$104=0,0,L$104/NMM!L$11*1000)</f>
        <v>1.4329453943988635</v>
      </c>
      <c r="M210" s="275">
        <f>IF(M$104=0,0,M$104/NMM!M$11*1000)</f>
        <v>1.3676182863591633</v>
      </c>
      <c r="N210" s="275">
        <f>IF(N$104=0,0,N$104/NMM!N$11*1000)</f>
        <v>1.3286737556543813</v>
      </c>
      <c r="O210" s="275">
        <f>IF(O$104=0,0,O$104/NMM!O$11*1000)</f>
        <v>1.3877762468765542</v>
      </c>
      <c r="P210" s="275">
        <f>IF(P$104=0,0,P$104/NMM!P$11*1000)</f>
        <v>1.3620203045412616</v>
      </c>
      <c r="Q210" s="275">
        <f>IF(Q$104=0,0,Q$104/NMM!Q$11*1000)</f>
        <v>1.2533757291571881</v>
      </c>
      <c r="R210" s="275">
        <f>IF(R$104=0,0,R$104/NMM!R$11*1000)</f>
        <v>1.2503578552932084</v>
      </c>
      <c r="S210" s="275">
        <f>IF(S$104=0,0,S$104/NMM!S$11*1000)</f>
        <v>1.2300550976003242</v>
      </c>
      <c r="T210" s="275">
        <f>IF(T$104=0,0,T$104/NMM!T$11*1000)</f>
        <v>1.2005673827659404</v>
      </c>
      <c r="U210" s="275">
        <f>IF(U$104=0,0,U$104/NMM!U$11*1000)</f>
        <v>1.1501922533239595</v>
      </c>
      <c r="V210" s="275">
        <f>IF(V$104=0,0,V$104/NMM!V$11*1000)</f>
        <v>1.1754117710192327</v>
      </c>
      <c r="W210" s="275">
        <f>IF(W$104=0,0,W$104/NMM!W$11*1000)</f>
        <v>1.1961170640789489</v>
      </c>
      <c r="X210" s="275">
        <f>IF(X$104=0,0,X$104/NMM!X$11*1000)</f>
        <v>1.1414633407174331</v>
      </c>
      <c r="Y210" s="275">
        <f>IF(Y$104=0,0,Y$104/NMM!Y$11*1000)</f>
        <v>1.1182341705547474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124.60315676373919</v>
      </c>
      <c r="C211" s="276">
        <f>IF(C$110=0,0,C$110/NMM!C$11*1000)</f>
        <v>133.12521584570777</v>
      </c>
      <c r="D211" s="276">
        <f>IF(D$110=0,0,D$110/NMM!D$11*1000)</f>
        <v>132.80708864593893</v>
      </c>
      <c r="E211" s="276">
        <f>IF(E$110=0,0,E$110/NMM!E$11*1000)</f>
        <v>130.10751539379106</v>
      </c>
      <c r="F211" s="276">
        <f>IF(F$110=0,0,F$110/NMM!F$11*1000)</f>
        <v>119.299720797707</v>
      </c>
      <c r="G211" s="276">
        <f>IF(G$110=0,0,G$110/NMM!G$11*1000)</f>
        <v>120.46922264628833</v>
      </c>
      <c r="H211" s="276">
        <f>IF(H$110=0,0,H$110/NMM!H$11*1000)</f>
        <v>125.53149789697771</v>
      </c>
      <c r="I211" s="276">
        <f>IF(I$110=0,0,I$110/NMM!I$11*1000)</f>
        <v>116.53088979688285</v>
      </c>
      <c r="J211" s="276">
        <f>IF(J$110=0,0,J$110/NMM!J$11*1000)</f>
        <v>116.7684626208692</v>
      </c>
      <c r="K211" s="276">
        <f>IF(K$110=0,0,K$110/NMM!K$11*1000)</f>
        <v>113.81277017764565</v>
      </c>
      <c r="L211" s="276">
        <f>IF(L$110=0,0,L$110/NMM!L$11*1000)</f>
        <v>116.44453649405602</v>
      </c>
      <c r="M211" s="276">
        <f>IF(M$110=0,0,M$110/NMM!M$11*1000)</f>
        <v>118.28209581657305</v>
      </c>
      <c r="N211" s="276">
        <f>IF(N$110=0,0,N$110/NMM!N$11*1000)</f>
        <v>114.41408849902612</v>
      </c>
      <c r="O211" s="276">
        <f>IF(O$110=0,0,O$110/NMM!O$11*1000)</f>
        <v>120.07364738367464</v>
      </c>
      <c r="P211" s="276">
        <f>IF(P$110=0,0,P$110/NMM!P$11*1000)</f>
        <v>118.25934787619863</v>
      </c>
      <c r="Q211" s="276">
        <f>IF(Q$110=0,0,Q$110/NMM!Q$11*1000)</f>
        <v>106.58185273391994</v>
      </c>
      <c r="R211" s="276">
        <f>IF(R$110=0,0,R$110/NMM!R$11*1000)</f>
        <v>106.87670894445162</v>
      </c>
      <c r="S211" s="276">
        <f>IF(S$110=0,0,S$110/NMM!S$11*1000)</f>
        <v>102.06960608225098</v>
      </c>
      <c r="T211" s="276">
        <f>IF(T$110=0,0,T$110/NMM!T$11*1000)</f>
        <v>102.76889446164057</v>
      </c>
      <c r="U211" s="276">
        <f>IF(U$110=0,0,U$110/NMM!U$11*1000)</f>
        <v>98.117984870013231</v>
      </c>
      <c r="V211" s="276">
        <f>IF(V$110=0,0,V$110/NMM!V$11*1000)</f>
        <v>102.05074194020479</v>
      </c>
      <c r="W211" s="276">
        <f>IF(W$110=0,0,W$110/NMM!W$11*1000)</f>
        <v>104.85794243861038</v>
      </c>
      <c r="X211" s="276">
        <f>IF(X$110=0,0,X$110/NMM!X$11*1000)</f>
        <v>98.616050432536412</v>
      </c>
      <c r="Y211" s="276">
        <f>IF(Y$110=0,0,Y$110/NMM!Y$11*1000)</f>
        <v>94.491096458615758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14.32914902094257</v>
      </c>
      <c r="C212" s="276">
        <f>IF(C$118=0,0,C$118/NMM!C$11*1000)</f>
        <v>13.662863616803724</v>
      </c>
      <c r="D212" s="276">
        <f>IF(D$118=0,0,D$118/NMM!D$11*1000)</f>
        <v>13.313214074033203</v>
      </c>
      <c r="E212" s="276">
        <f>IF(E$118=0,0,E$118/NMM!E$11*1000)</f>
        <v>13.657112651434149</v>
      </c>
      <c r="F212" s="276">
        <f>IF(F$118=0,0,F$118/NMM!F$11*1000)</f>
        <v>13.51978698948731</v>
      </c>
      <c r="G212" s="276">
        <f>IF(G$118=0,0,G$118/NMM!G$11*1000)</f>
        <v>13.436180420424103</v>
      </c>
      <c r="H212" s="276">
        <f>IF(H$118=0,0,H$118/NMM!H$11*1000)</f>
        <v>14.191497920123011</v>
      </c>
      <c r="I212" s="276">
        <f>IF(I$118=0,0,I$118/NMM!I$11*1000)</f>
        <v>13.634121916215644</v>
      </c>
      <c r="J212" s="276">
        <f>IF(J$118=0,0,J$118/NMM!J$11*1000)</f>
        <v>15.265610947062674</v>
      </c>
      <c r="K212" s="276">
        <f>IF(K$118=0,0,K$118/NMM!K$11*1000)</f>
        <v>14.913005313191526</v>
      </c>
      <c r="L212" s="276">
        <f>IF(L$118=0,0,L$118/NMM!L$11*1000)</f>
        <v>15.69470702678163</v>
      </c>
      <c r="M212" s="276">
        <f>IF(M$118=0,0,M$118/NMM!M$11*1000)</f>
        <v>13.814183525123331</v>
      </c>
      <c r="N212" s="276">
        <f>IF(N$118=0,0,N$118/NMM!N$11*1000)</f>
        <v>13.553416350785675</v>
      </c>
      <c r="O212" s="276">
        <f>IF(O$118=0,0,O$118/NMM!O$11*1000)</f>
        <v>14.325387518323598</v>
      </c>
      <c r="P212" s="276">
        <f>IF(P$118=0,0,P$118/NMM!P$11*1000)</f>
        <v>13.996126193995936</v>
      </c>
      <c r="Q212" s="276">
        <f>IF(Q$118=0,0,Q$118/NMM!Q$11*1000)</f>
        <v>13.187146134942031</v>
      </c>
      <c r="R212" s="276">
        <f>IF(R$118=0,0,R$118/NMM!R$11*1000)</f>
        <v>13.069198410094518</v>
      </c>
      <c r="S212" s="276">
        <f>IF(S$118=0,0,S$118/NMM!S$11*1000)</f>
        <v>13.572432607072416</v>
      </c>
      <c r="T212" s="276">
        <f>IF(T$118=0,0,T$118/NMM!T$11*1000)</f>
        <v>12.843612390687969</v>
      </c>
      <c r="U212" s="276">
        <f>IF(U$118=0,0,U$118/NMM!U$11*1000)</f>
        <v>12.38395278368273</v>
      </c>
      <c r="V212" s="276">
        <f>IF(V$118=0,0,V$118/NMM!V$11*1000)</f>
        <v>12.462608013416249</v>
      </c>
      <c r="W212" s="276">
        <f>IF(W$118=0,0,W$118/NMM!W$11*1000)</f>
        <v>12.431894711914643</v>
      </c>
      <c r="X212" s="276">
        <f>IF(X$118=0,0,X$118/NMM!X$11*1000)</f>
        <v>12.047104267312093</v>
      </c>
      <c r="Y212" s="276">
        <f>IF(Y$118=0,0,Y$118/NMM!Y$11*1000)</f>
        <v>12.088072958145457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13.135838166313413</v>
      </c>
      <c r="C213" s="276">
        <f>IF(C$119=0,0,C$119/NMM!C$11*1000)</f>
        <v>13.722216366326098</v>
      </c>
      <c r="D213" s="276">
        <f>IF(D$119=0,0,D$119/NMM!D$11*1000)</f>
        <v>13.629342810365687</v>
      </c>
      <c r="E213" s="276">
        <f>IF(E$119=0,0,E$119/NMM!E$11*1000)</f>
        <v>13.468769794433397</v>
      </c>
      <c r="F213" s="276">
        <f>IF(F$119=0,0,F$119/NMM!F$11*1000)</f>
        <v>12.538935340498464</v>
      </c>
      <c r="G213" s="276">
        <f>IF(G$119=0,0,G$119/NMM!G$11*1000)</f>
        <v>12.620889286442807</v>
      </c>
      <c r="H213" s="276">
        <f>IF(H$119=0,0,H$119/NMM!H$11*1000)</f>
        <v>13.187381731178949</v>
      </c>
      <c r="I213" s="276">
        <f>IF(I$119=0,0,I$119/NMM!I$11*1000)</f>
        <v>12.329060793935048</v>
      </c>
      <c r="J213" s="276">
        <f>IF(J$119=0,0,J$119/NMM!J$11*1000)</f>
        <v>12.658148459868858</v>
      </c>
      <c r="K213" s="276">
        <f>IF(K$119=0,0,K$119/NMM!K$11*1000)</f>
        <v>12.344147032184573</v>
      </c>
      <c r="L213" s="276">
        <f>IF(L$119=0,0,L$119/NMM!L$11*1000)</f>
        <v>12.712387730824563</v>
      </c>
      <c r="M213" s="276">
        <f>IF(M$119=0,0,M$119/NMM!M$11*1000)</f>
        <v>12.509633759510979</v>
      </c>
      <c r="N213" s="276">
        <f>IF(N$119=0,0,N$119/NMM!N$11*1000)</f>
        <v>12.13674597631293</v>
      </c>
      <c r="O213" s="276">
        <f>IF(O$119=0,0,O$119/NMM!O$11*1000)</f>
        <v>12.756342951926225</v>
      </c>
      <c r="P213" s="276">
        <f>IF(P$119=0,0,P$119/NMM!P$11*1000)</f>
        <v>12.542215538930126</v>
      </c>
      <c r="Q213" s="276">
        <f>IF(Q$119=0,0,Q$119/NMM!Q$11*1000)</f>
        <v>11.412351505242558</v>
      </c>
      <c r="R213" s="276">
        <f>IF(R$119=0,0,R$119/NMM!R$11*1000)</f>
        <v>11.414654038840057</v>
      </c>
      <c r="S213" s="276">
        <f>IF(S$119=0,0,S$119/NMM!S$11*1000)</f>
        <v>11.108037209663342</v>
      </c>
      <c r="T213" s="276">
        <f>IF(T$119=0,0,T$119/NMM!T$11*1000)</f>
        <v>11.028380251615747</v>
      </c>
      <c r="U213" s="276">
        <f>IF(U$119=0,0,U$119/NMM!U$11*1000)</f>
        <v>10.55232528797891</v>
      </c>
      <c r="V213" s="276">
        <f>IF(V$119=0,0,V$119/NMM!V$11*1000)</f>
        <v>10.896111629167427</v>
      </c>
      <c r="W213" s="276">
        <f>IF(W$119=0,0,W$119/NMM!W$11*1000)</f>
        <v>11.125043875335255</v>
      </c>
      <c r="X213" s="276">
        <f>IF(X$119=0,0,X$119/NMM!X$11*1000)</f>
        <v>10.530132436983218</v>
      </c>
      <c r="Y213" s="276">
        <f>IF(Y$119=0,0,Y$119/NMM!Y$11*1000)</f>
        <v>10.192946187434186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12.78600989561032</v>
      </c>
      <c r="C214" s="277">
        <f>IF(C$127=0,0,C$127/NMM!C$11*1000)</f>
        <v>12.191478304224878</v>
      </c>
      <c r="D214" s="277">
        <f>IF(D$127=0,0,D$127/NMM!D$11*1000)</f>
        <v>11.879483327598873</v>
      </c>
      <c r="E214" s="277">
        <f>IF(E$127=0,0,E$127/NMM!E$11*1000)</f>
        <v>12.186346673587416</v>
      </c>
      <c r="F214" s="277">
        <f>IF(F$127=0,0,F$127/NMM!F$11*1000)</f>
        <v>12.063809929081009</v>
      </c>
      <c r="G214" s="277">
        <f>IF(G$127=0,0,G$127/NMM!G$11*1000)</f>
        <v>11.989207144378454</v>
      </c>
      <c r="H214" s="277">
        <f>IF(H$127=0,0,H$127/NMM!H$11*1000)</f>
        <v>12.663182759494402</v>
      </c>
      <c r="I214" s="277">
        <f>IF(I$127=0,0,I$127/NMM!I$11*1000)</f>
        <v>12.165831863700134</v>
      </c>
      <c r="J214" s="277">
        <f>IF(J$127=0,0,J$127/NMM!J$11*1000)</f>
        <v>13.621622075840563</v>
      </c>
      <c r="K214" s="277">
        <f>IF(K$127=0,0,K$127/NMM!K$11*1000)</f>
        <v>13.306989356386305</v>
      </c>
      <c r="L214" s="277">
        <f>IF(L$127=0,0,L$127/NMM!L$11*1000)</f>
        <v>14.004507808512862</v>
      </c>
      <c r="M214" s="277">
        <f>IF(M$127=0,0,M$127/NMM!M$11*1000)</f>
        <v>12.326502222417764</v>
      </c>
      <c r="N214" s="277">
        <f>IF(N$127=0,0,N$127/NMM!N$11*1000)</f>
        <v>12.093817666854932</v>
      </c>
      <c r="O214" s="277">
        <f>IF(O$127=0,0,O$127/NMM!O$11*1000)</f>
        <v>12.78265347788877</v>
      </c>
      <c r="P214" s="277">
        <f>IF(P$127=0,0,P$127/NMM!P$11*1000)</f>
        <v>12.488851065411778</v>
      </c>
      <c r="Q214" s="277">
        <f>IF(Q$127=0,0,Q$127/NMM!Q$11*1000)</f>
        <v>11.766991935794445</v>
      </c>
      <c r="R214" s="277">
        <f>IF(R$127=0,0,R$127/NMM!R$11*1000)</f>
        <v>11.661746273622823</v>
      </c>
      <c r="S214" s="277">
        <f>IF(S$127=0,0,S$127/NMM!S$11*1000)</f>
        <v>12.110786018618482</v>
      </c>
      <c r="T214" s="277">
        <f>IF(T$127=0,0,T$127/NMM!T$11*1000)</f>
        <v>11.460454133229284</v>
      </c>
      <c r="U214" s="277">
        <f>IF(U$127=0,0,U$127/NMM!U$11*1000)</f>
        <v>11.050296330055374</v>
      </c>
      <c r="V214" s="277">
        <f>IF(V$127=0,0,V$127/NMM!V$11*1000)</f>
        <v>11.120480996586831</v>
      </c>
      <c r="W214" s="277">
        <f>IF(W$127=0,0,W$127/NMM!W$11*1000)</f>
        <v>11.093075281400775</v>
      </c>
      <c r="X214" s="277">
        <f>IF(X$127=0,0,X$127/NMM!X$11*1000)</f>
        <v>10.749723807755426</v>
      </c>
      <c r="Y214" s="277">
        <f>IF(Y$127=0,0,Y$127/NMM!Y$11*1000)</f>
        <v>10.786280485729815</v>
      </c>
      <c r="DA214" s="82"/>
    </row>
    <row r="215" spans="1:105" ht="12" customHeight="1" x14ac:dyDescent="0.25">
      <c r="B215" s="311"/>
      <c r="C215" s="311"/>
      <c r="D215" s="311"/>
      <c r="E215" s="311"/>
      <c r="F215" s="311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DA215" s="150"/>
    </row>
  </sheetData>
  <conditionalFormatting sqref="B16:V16">
    <cfRule type="cellIs" dxfId="111" priority="428" operator="lessThan">
      <formula>0</formula>
    </cfRule>
  </conditionalFormatting>
  <conditionalFormatting sqref="B6:Y16">
    <cfRule type="cellIs" dxfId="110" priority="327" operator="lessThan">
      <formula>0</formula>
    </cfRule>
  </conditionalFormatting>
  <conditionalFormatting sqref="B20:Y25">
    <cfRule type="cellIs" dxfId="109" priority="329" operator="lessThan">
      <formula>0</formula>
    </cfRule>
  </conditionalFormatting>
  <conditionalFormatting sqref="B27:Y46">
    <cfRule type="cellIs" dxfId="108" priority="292" operator="lessThan">
      <formula>0</formula>
    </cfRule>
  </conditionalFormatting>
  <conditionalFormatting sqref="B49:Y59 B100:Y110 B147:Y152 B166:Y171 B195:Y200 B206:Y211 B214:Y215">
    <cfRule type="cellIs" dxfId="107" priority="331" operator="lessThan">
      <formula>0</formula>
    </cfRule>
  </conditionalFormatting>
  <conditionalFormatting sqref="B63:Y97">
    <cfRule type="cellIs" dxfId="106" priority="308" operator="lessThan">
      <formula>0</formula>
    </cfRule>
  </conditionalFormatting>
  <conditionalFormatting sqref="B113:Y117">
    <cfRule type="cellIs" dxfId="105" priority="303" operator="lessThan">
      <formula>0</formula>
    </cfRule>
  </conditionalFormatting>
  <conditionalFormatting sqref="B122:Y128">
    <cfRule type="cellIs" dxfId="104" priority="302" operator="lessThan">
      <formula>0</formula>
    </cfRule>
  </conditionalFormatting>
  <conditionalFormatting sqref="B133:Y139">
    <cfRule type="cellIs" dxfId="103" priority="300" operator="lessThan">
      <formula>0</formula>
    </cfRule>
  </conditionalFormatting>
  <conditionalFormatting sqref="B142:Y144">
    <cfRule type="cellIs" dxfId="102" priority="291" operator="lessThan">
      <formula>0</formula>
    </cfRule>
  </conditionalFormatting>
  <conditionalFormatting sqref="B156:Y163">
    <cfRule type="cellIs" dxfId="101" priority="296" operator="lessThan">
      <formula>0</formula>
    </cfRule>
  </conditionalFormatting>
  <conditionalFormatting sqref="B177:Y179">
    <cfRule type="cellIs" dxfId="100" priority="295" operator="lessThan">
      <formula>0</formula>
    </cfRule>
  </conditionalFormatting>
  <conditionalFormatting sqref="B184:Y190">
    <cfRule type="cellIs" dxfId="99" priority="293" operator="lessThan">
      <formula>0</formula>
    </cfRule>
  </conditionalFormatting>
  <conditionalFormatting sqref="B192:Y193">
    <cfRule type="cellIs" dxfId="98" priority="294" operator="lessThan">
      <formula>0</formula>
    </cfRule>
  </conditionalFormatting>
  <conditionalFormatting sqref="DA6:DA16">
    <cfRule type="cellIs" dxfId="97" priority="41" operator="lessThan">
      <formula>0</formula>
    </cfRule>
  </conditionalFormatting>
  <conditionalFormatting sqref="DA20:DA25">
    <cfRule type="cellIs" dxfId="96" priority="43" operator="lessThan">
      <formula>0</formula>
    </cfRule>
  </conditionalFormatting>
  <conditionalFormatting sqref="DA27:DA46">
    <cfRule type="cellIs" dxfId="95" priority="2" operator="lessThan">
      <formula>0</formula>
    </cfRule>
  </conditionalFormatting>
  <conditionalFormatting sqref="DA49:DA59 DA100:DA110">
    <cfRule type="cellIs" dxfId="94" priority="44" operator="lessThan">
      <formula>0</formula>
    </cfRule>
  </conditionalFormatting>
  <conditionalFormatting sqref="DA63:DA97">
    <cfRule type="cellIs" dxfId="93" priority="31" operator="lessThan">
      <formula>0</formula>
    </cfRule>
  </conditionalFormatting>
  <conditionalFormatting sqref="DA113:DA117">
    <cfRule type="cellIs" dxfId="92" priority="29" operator="lessThan">
      <formula>0</formula>
    </cfRule>
  </conditionalFormatting>
  <conditionalFormatting sqref="DA122:DA128">
    <cfRule type="cellIs" dxfId="91" priority="28" operator="lessThan">
      <formula>0</formula>
    </cfRule>
  </conditionalFormatting>
  <conditionalFormatting sqref="DA133:DA139">
    <cfRule type="cellIs" dxfId="90" priority="23" operator="lessThan">
      <formula>0</formula>
    </cfRule>
  </conditionalFormatting>
  <conditionalFormatting sqref="DA142:DA144">
    <cfRule type="cellIs" dxfId="89" priority="1" operator="lessThan">
      <formula>0</formula>
    </cfRule>
  </conditionalFormatting>
  <conditionalFormatting sqref="DA147:DA152">
    <cfRule type="cellIs" dxfId="88" priority="14" operator="lessThan">
      <formula>0</formula>
    </cfRule>
  </conditionalFormatting>
  <conditionalFormatting sqref="DA156:DA163">
    <cfRule type="cellIs" dxfId="87" priority="15" operator="lessThan">
      <formula>0</formula>
    </cfRule>
  </conditionalFormatting>
  <conditionalFormatting sqref="DA166:DA171">
    <cfRule type="cellIs" dxfId="86" priority="11" operator="lessThan">
      <formula>0</formula>
    </cfRule>
  </conditionalFormatting>
  <conditionalFormatting sqref="DA177:DA179">
    <cfRule type="cellIs" dxfId="85" priority="12" operator="lessThan">
      <formula>0</formula>
    </cfRule>
  </conditionalFormatting>
  <conditionalFormatting sqref="DA184:DA190">
    <cfRule type="cellIs" dxfId="84" priority="6" operator="lessThan">
      <formula>0</formula>
    </cfRule>
  </conditionalFormatting>
  <conditionalFormatting sqref="DA192:DA193">
    <cfRule type="cellIs" dxfId="83" priority="8" operator="lessThan">
      <formula>0</formula>
    </cfRule>
  </conditionalFormatting>
  <conditionalFormatting sqref="DA195:DA200">
    <cfRule type="cellIs" dxfId="82" priority="5" operator="lessThan">
      <formula>0</formula>
    </cfRule>
  </conditionalFormatting>
  <conditionalFormatting sqref="DA206:DA211">
    <cfRule type="cellIs" dxfId="81" priority="3" operator="lessThan">
      <formula>0</formula>
    </cfRule>
  </conditionalFormatting>
  <conditionalFormatting sqref="DA214:DA215">
    <cfRule type="cellIs" dxfId="80" priority="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FR: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795.05694437445868</v>
      </c>
      <c r="C5" s="223">
        <v>814.08159482035262</v>
      </c>
      <c r="D5" s="223">
        <v>798.27935319980941</v>
      </c>
      <c r="E5" s="223">
        <v>823.50988498580386</v>
      </c>
      <c r="F5" s="223">
        <v>829.64655753085526</v>
      </c>
      <c r="G5" s="223">
        <v>848.26460882539288</v>
      </c>
      <c r="H5" s="223">
        <v>902.96837752964484</v>
      </c>
      <c r="I5" s="223">
        <v>838.04773797965356</v>
      </c>
      <c r="J5" s="223">
        <v>824.91246362197501</v>
      </c>
      <c r="K5" s="223">
        <v>715.02327576351206</v>
      </c>
      <c r="L5" s="223">
        <v>705.14231421723821</v>
      </c>
      <c r="M5" s="223">
        <v>811.43189135270882</v>
      </c>
      <c r="N5" s="223">
        <v>790.37873332958588</v>
      </c>
      <c r="O5" s="223">
        <v>814.46003190091983</v>
      </c>
      <c r="P5" s="223">
        <v>766.97108666323095</v>
      </c>
      <c r="Q5" s="223">
        <v>781.96282974104554</v>
      </c>
      <c r="R5" s="223">
        <v>731.95330399032377</v>
      </c>
      <c r="S5" s="223">
        <v>786.53624627965962</v>
      </c>
      <c r="T5" s="223">
        <v>835.26871702145058</v>
      </c>
      <c r="U5" s="223">
        <v>880.0089056518525</v>
      </c>
      <c r="V5" s="223">
        <v>816.05328593664194</v>
      </c>
      <c r="W5" s="223">
        <v>874.57002941318456</v>
      </c>
      <c r="X5" s="223">
        <v>885.01191355836886</v>
      </c>
      <c r="Y5" s="223">
        <v>892.08811342337583</v>
      </c>
      <c r="DA5" s="89" t="s">
        <v>1579</v>
      </c>
    </row>
    <row r="6" spans="1:105" ht="12" customHeight="1" x14ac:dyDescent="0.25">
      <c r="A6" s="55" t="s">
        <v>91</v>
      </c>
      <c r="B6" s="259">
        <v>3.1959468863033602</v>
      </c>
      <c r="C6" s="259">
        <v>3.2917855548421469</v>
      </c>
      <c r="D6" s="259">
        <v>3.2319048014461931</v>
      </c>
      <c r="E6" s="259">
        <v>3.3264860298271639</v>
      </c>
      <c r="F6" s="259">
        <v>3.352019881247744</v>
      </c>
      <c r="G6" s="259">
        <v>3.4330740202913641</v>
      </c>
      <c r="H6" s="259">
        <v>3.6528280725385018</v>
      </c>
      <c r="I6" s="259">
        <v>3.3849430289061622</v>
      </c>
      <c r="J6" s="259">
        <v>3.3152589102854</v>
      </c>
      <c r="K6" s="259">
        <v>2.8743310512783431</v>
      </c>
      <c r="L6" s="259">
        <v>2.825471385602099</v>
      </c>
      <c r="M6" s="259">
        <v>3.2737834194506461</v>
      </c>
      <c r="N6" s="259">
        <v>3.1857551120042089</v>
      </c>
      <c r="O6" s="259">
        <v>3.2819063952752021</v>
      </c>
      <c r="P6" s="259">
        <v>3.0902131313645391</v>
      </c>
      <c r="Q6" s="259">
        <v>3.1457323047033259</v>
      </c>
      <c r="R6" s="259">
        <v>2.9069329660396872</v>
      </c>
      <c r="S6" s="259">
        <v>3.1313362898213599</v>
      </c>
      <c r="T6" s="259">
        <v>3.3380074662677282</v>
      </c>
      <c r="U6" s="259">
        <v>3.519948037126766</v>
      </c>
      <c r="V6" s="259">
        <v>3.2604298755938532</v>
      </c>
      <c r="W6" s="259">
        <v>3.426508985280833</v>
      </c>
      <c r="X6" s="259">
        <v>3.4980188066110181</v>
      </c>
      <c r="Y6" s="259">
        <v>3.5487711941142419</v>
      </c>
      <c r="DA6" s="67" t="s">
        <v>1580</v>
      </c>
    </row>
    <row r="7" spans="1:105" ht="12" customHeight="1" x14ac:dyDescent="0.25">
      <c r="A7" s="173" t="s">
        <v>92</v>
      </c>
      <c r="B7" s="224">
        <v>0.33102257114433931</v>
      </c>
      <c r="C7" s="224">
        <v>0.34094913238061031</v>
      </c>
      <c r="D7" s="224">
        <v>0.33474693889731488</v>
      </c>
      <c r="E7" s="224">
        <v>0.34454325983582468</v>
      </c>
      <c r="F7" s="224">
        <v>0.34718794745084142</v>
      </c>
      <c r="G7" s="224">
        <v>0.35558319006988998</v>
      </c>
      <c r="H7" s="224">
        <v>0.37834437915785218</v>
      </c>
      <c r="I7" s="224">
        <v>0.35059798690886862</v>
      </c>
      <c r="J7" s="224">
        <v>0.34338040259524072</v>
      </c>
      <c r="K7" s="224">
        <v>0.29771097229175131</v>
      </c>
      <c r="L7" s="224">
        <v>0.2926502961501305</v>
      </c>
      <c r="M7" s="224">
        <v>0.33908454784420178</v>
      </c>
      <c r="N7" s="224">
        <v>0.3299669505558101</v>
      </c>
      <c r="O7" s="224">
        <v>0.33992589109502741</v>
      </c>
      <c r="P7" s="224">
        <v>0.32007111898892587</v>
      </c>
      <c r="Q7" s="224">
        <v>0.325821558580139</v>
      </c>
      <c r="R7" s="224">
        <v>0.30554609796544019</v>
      </c>
      <c r="S7" s="224">
        <v>0.32567833463449342</v>
      </c>
      <c r="T7" s="224">
        <v>0.34573660116767729</v>
      </c>
      <c r="U7" s="224">
        <v>0.36458123085139821</v>
      </c>
      <c r="V7" s="224">
        <v>0.33770144462671459</v>
      </c>
      <c r="W7" s="224">
        <v>0.36170581966179638</v>
      </c>
      <c r="X7" s="224">
        <v>0.3682201530919666</v>
      </c>
      <c r="Y7" s="224">
        <v>0.37090600699672222</v>
      </c>
      <c r="DA7" s="177" t="s">
        <v>1581</v>
      </c>
    </row>
    <row r="8" spans="1:105" ht="12" customHeight="1" x14ac:dyDescent="0.25">
      <c r="A8" s="173" t="s">
        <v>93</v>
      </c>
      <c r="B8" s="224">
        <v>9.3657187677983842</v>
      </c>
      <c r="C8" s="224">
        <v>8.4294272835798996</v>
      </c>
      <c r="D8" s="224">
        <v>8.026583176437164</v>
      </c>
      <c r="E8" s="224">
        <v>8.7063807542373635</v>
      </c>
      <c r="F8" s="224">
        <v>9.4591167951046771</v>
      </c>
      <c r="G8" s="224">
        <v>9.4516060798613886</v>
      </c>
      <c r="H8" s="224">
        <v>10.2271835068283</v>
      </c>
      <c r="I8" s="224">
        <v>9.8931263089871351</v>
      </c>
      <c r="J8" s="224">
        <v>10.94814857437914</v>
      </c>
      <c r="K8" s="224">
        <v>9.5331518859113569</v>
      </c>
      <c r="L8" s="224">
        <v>9.6661789193431389</v>
      </c>
      <c r="M8" s="224">
        <v>9.4206315416754656</v>
      </c>
      <c r="N8" s="224">
        <v>9.3455044321312286</v>
      </c>
      <c r="O8" s="224">
        <v>9.5925718388074106</v>
      </c>
      <c r="P8" s="224">
        <v>8.8854997859868288</v>
      </c>
      <c r="Q8" s="224">
        <v>9.5241728745551058</v>
      </c>
      <c r="R8" s="224">
        <v>8.6798745967263375</v>
      </c>
      <c r="S8" s="224">
        <v>10.34263897743452</v>
      </c>
      <c r="T8" s="224">
        <v>10.35550446853887</v>
      </c>
      <c r="U8" s="224">
        <v>11.05506479774153</v>
      </c>
      <c r="V8" s="224">
        <v>9.9182316203221266</v>
      </c>
      <c r="W8" s="224">
        <v>10.06325438405238</v>
      </c>
      <c r="X8" s="224">
        <v>10.51561433205678</v>
      </c>
      <c r="Y8" s="224">
        <v>11.23736086666209</v>
      </c>
      <c r="DA8" s="177" t="s">
        <v>1582</v>
      </c>
    </row>
    <row r="9" spans="1:105" ht="12" customHeight="1" x14ac:dyDescent="0.25">
      <c r="A9" s="173" t="s">
        <v>94</v>
      </c>
      <c r="B9" s="224">
        <v>0.63026645375983703</v>
      </c>
      <c r="C9" s="224">
        <v>0.64916661070921411</v>
      </c>
      <c r="D9" s="224">
        <v>0.63735764409181561</v>
      </c>
      <c r="E9" s="224">
        <v>0.6560098237195171</v>
      </c>
      <c r="F9" s="224">
        <v>0.661045304770422</v>
      </c>
      <c r="G9" s="224">
        <v>0.67702983348600032</v>
      </c>
      <c r="H9" s="224">
        <v>0.72036710163733664</v>
      </c>
      <c r="I9" s="224">
        <v>0.66753801452420714</v>
      </c>
      <c r="J9" s="224">
        <v>0.65379574536613427</v>
      </c>
      <c r="K9" s="224">
        <v>0.56684122204433529</v>
      </c>
      <c r="L9" s="224">
        <v>0.5572057026464281</v>
      </c>
      <c r="M9" s="224">
        <v>0.6456164446905196</v>
      </c>
      <c r="N9" s="224">
        <v>0.6282565538229592</v>
      </c>
      <c r="O9" s="224">
        <v>0.64721836091411555</v>
      </c>
      <c r="P9" s="224">
        <v>0.60941490611566362</v>
      </c>
      <c r="Q9" s="224">
        <v>0.62036373403451217</v>
      </c>
      <c r="R9" s="224">
        <v>0.58175928897870532</v>
      </c>
      <c r="S9" s="224">
        <v>0.62009103586772685</v>
      </c>
      <c r="T9" s="224">
        <v>0.65828194373463156</v>
      </c>
      <c r="U9" s="224">
        <v>0.69416208895287779</v>
      </c>
      <c r="V9" s="224">
        <v>0.64298301834422555</v>
      </c>
      <c r="W9" s="224">
        <v>0.69022370247705545</v>
      </c>
      <c r="X9" s="224">
        <v>0.70109059116389749</v>
      </c>
      <c r="Y9" s="224">
        <v>0.70620445276558608</v>
      </c>
      <c r="DA9" s="177" t="s">
        <v>1583</v>
      </c>
    </row>
    <row r="10" spans="1:105" ht="12" customHeight="1" x14ac:dyDescent="0.25">
      <c r="A10" s="56" t="s">
        <v>95</v>
      </c>
      <c r="B10" s="260">
        <v>4.3579129484556951</v>
      </c>
      <c r="C10" s="260">
        <v>4.1695655027406318</v>
      </c>
      <c r="D10" s="260">
        <v>4.0397216883597471</v>
      </c>
      <c r="E10" s="260">
        <v>4.2636419488991306</v>
      </c>
      <c r="F10" s="260">
        <v>4.46537145092742</v>
      </c>
      <c r="G10" s="260">
        <v>4.5255547572845432</v>
      </c>
      <c r="H10" s="260">
        <v>4.8686255236758891</v>
      </c>
      <c r="I10" s="260">
        <v>4.6638983526399116</v>
      </c>
      <c r="J10" s="260">
        <v>4.9310666867080188</v>
      </c>
      <c r="K10" s="260">
        <v>4.32663386930321</v>
      </c>
      <c r="L10" s="260">
        <v>4.3199199693007539</v>
      </c>
      <c r="M10" s="260">
        <v>4.4719845264587974</v>
      </c>
      <c r="N10" s="260">
        <v>4.3974610851406588</v>
      </c>
      <c r="O10" s="260">
        <v>4.4370664983393677</v>
      </c>
      <c r="P10" s="260">
        <v>4.1215622193842272</v>
      </c>
      <c r="Q10" s="260">
        <v>4.3560972238541371</v>
      </c>
      <c r="R10" s="260">
        <v>4.0554617113777081</v>
      </c>
      <c r="S10" s="260">
        <v>4.5775966405718211</v>
      </c>
      <c r="T10" s="260">
        <v>4.6313849178792212</v>
      </c>
      <c r="U10" s="260">
        <v>4.9167716128473424</v>
      </c>
      <c r="V10" s="260">
        <v>4.4395130984431077</v>
      </c>
      <c r="W10" s="260">
        <v>4.6977822675895533</v>
      </c>
      <c r="X10" s="260">
        <v>4.8416146413895724</v>
      </c>
      <c r="Y10" s="260">
        <v>5.0733725697013936</v>
      </c>
      <c r="DA10" s="68" t="s">
        <v>1584</v>
      </c>
    </row>
    <row r="11" spans="1:105" ht="12" customHeight="1" x14ac:dyDescent="0.25">
      <c r="A11" s="37" t="s">
        <v>159</v>
      </c>
      <c r="B11" s="226">
        <v>9.3026987634066097E-2</v>
      </c>
      <c r="C11" s="226">
        <v>0.15747728231133271</v>
      </c>
      <c r="D11" s="226">
        <v>0.1206860017155207</v>
      </c>
      <c r="E11" s="226">
        <v>4.8373219959956339E-2</v>
      </c>
      <c r="F11" s="226">
        <v>4.4214119003483918E-2</v>
      </c>
      <c r="G11" s="226">
        <v>4.6480404159328942E-2</v>
      </c>
      <c r="H11" s="226">
        <v>5.4261390637408473E-2</v>
      </c>
      <c r="I11" s="226">
        <v>5.2536892178962027E-2</v>
      </c>
      <c r="J11" s="226">
        <v>5.0510874578628261E-2</v>
      </c>
      <c r="K11" s="226">
        <v>4.3149119456417202E-2</v>
      </c>
      <c r="L11" s="226">
        <v>3.6639875199694652E-2</v>
      </c>
      <c r="M11" s="226">
        <v>7.6385353277832843E-2</v>
      </c>
      <c r="N11" s="226">
        <v>7.1864568024729639E-2</v>
      </c>
      <c r="O11" s="226">
        <v>6.8476609026433752E-2</v>
      </c>
      <c r="P11" s="226">
        <v>6.4202648142380414E-2</v>
      </c>
      <c r="Q11" s="226">
        <v>6.0833668280698097E-2</v>
      </c>
      <c r="R11" s="226">
        <v>5.8674614901299472E-2</v>
      </c>
      <c r="S11" s="226">
        <v>6.4126958951100557E-2</v>
      </c>
      <c r="T11" s="226">
        <v>7.1269619645183441E-2</v>
      </c>
      <c r="U11" s="226">
        <v>7.752977889299105E-2</v>
      </c>
      <c r="V11" s="226">
        <v>7.1142815494755401E-2</v>
      </c>
      <c r="W11" s="226">
        <v>7.0506249066584106E-2</v>
      </c>
      <c r="X11" s="226">
        <v>8.4742064626858779E-2</v>
      </c>
      <c r="Y11" s="226">
        <v>9.0890838667028545E-2</v>
      </c>
      <c r="DA11" s="69" t="s">
        <v>1585</v>
      </c>
    </row>
    <row r="12" spans="1:105" ht="12" customHeight="1" x14ac:dyDescent="0.25">
      <c r="A12" s="37" t="s">
        <v>35</v>
      </c>
      <c r="B12" s="226">
        <v>2.3108964460203629</v>
      </c>
      <c r="C12" s="226">
        <v>2.4957353573428982</v>
      </c>
      <c r="D12" s="226">
        <v>2.4938008288809348</v>
      </c>
      <c r="E12" s="226">
        <v>2.591944156754042</v>
      </c>
      <c r="F12" s="226">
        <v>2.4108624597769128</v>
      </c>
      <c r="G12" s="226">
        <v>2.4270981276298209</v>
      </c>
      <c r="H12" s="226">
        <v>2.546009727116652</v>
      </c>
      <c r="I12" s="226">
        <v>2.2544289787417049</v>
      </c>
      <c r="J12" s="226">
        <v>2.0100145750222982</v>
      </c>
      <c r="K12" s="226">
        <v>1.6990841741148901</v>
      </c>
      <c r="L12" s="226">
        <v>1.660841162591679</v>
      </c>
      <c r="M12" s="226">
        <v>2.0757125604503401</v>
      </c>
      <c r="N12" s="226">
        <v>2.0254652764166279</v>
      </c>
      <c r="O12" s="226">
        <v>2.1563530935950972</v>
      </c>
      <c r="P12" s="226">
        <v>2.034406586598156</v>
      </c>
      <c r="Q12" s="226">
        <v>1.9718970295031939</v>
      </c>
      <c r="R12" s="226">
        <v>1.870592351458048</v>
      </c>
      <c r="S12" s="226">
        <v>1.9344577863846291</v>
      </c>
      <c r="T12" s="226">
        <v>2.2147206978598302</v>
      </c>
      <c r="U12" s="226">
        <v>2.3217655807556579</v>
      </c>
      <c r="V12" s="226">
        <v>2.2767201173693179</v>
      </c>
      <c r="W12" s="226">
        <v>2.505916945521605</v>
      </c>
      <c r="X12" s="226">
        <v>2.392536810975967</v>
      </c>
      <c r="Y12" s="226">
        <v>2.2757175889630101</v>
      </c>
      <c r="DA12" s="69" t="s">
        <v>1586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1587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1588</v>
      </c>
    </row>
    <row r="15" spans="1:105" ht="12" customHeight="1" x14ac:dyDescent="0.25">
      <c r="A15" s="37" t="s">
        <v>40</v>
      </c>
      <c r="B15" s="226">
        <v>1.953989514801266</v>
      </c>
      <c r="C15" s="226">
        <v>1.5163528630864009</v>
      </c>
      <c r="D15" s="226">
        <v>1.425234857763291</v>
      </c>
      <c r="E15" s="226">
        <v>1.6233245721851319</v>
      </c>
      <c r="F15" s="226">
        <v>2.010294872147024</v>
      </c>
      <c r="G15" s="226">
        <v>2.0519762254953928</v>
      </c>
      <c r="H15" s="226">
        <v>2.2683544059218281</v>
      </c>
      <c r="I15" s="226">
        <v>2.3569324817192441</v>
      </c>
      <c r="J15" s="226">
        <v>2.8705412371070929</v>
      </c>
      <c r="K15" s="226">
        <v>2.584400575731904</v>
      </c>
      <c r="L15" s="226">
        <v>2.622438931509381</v>
      </c>
      <c r="M15" s="226">
        <v>2.3198866127306248</v>
      </c>
      <c r="N15" s="226">
        <v>2.3001312406993009</v>
      </c>
      <c r="O15" s="226">
        <v>2.2122367957178359</v>
      </c>
      <c r="P15" s="226">
        <v>2.0229529846436902</v>
      </c>
      <c r="Q15" s="226">
        <v>2.3233665260702452</v>
      </c>
      <c r="R15" s="226">
        <v>2.1261947450183598</v>
      </c>
      <c r="S15" s="226">
        <v>2.579011895236091</v>
      </c>
      <c r="T15" s="226">
        <v>2.345394600374207</v>
      </c>
      <c r="U15" s="226">
        <v>2.5174762531986921</v>
      </c>
      <c r="V15" s="226">
        <v>2.091650165579034</v>
      </c>
      <c r="W15" s="226">
        <v>2.1213590730013641</v>
      </c>
      <c r="X15" s="226">
        <v>2.3643357657867461</v>
      </c>
      <c r="Y15" s="226">
        <v>2.7067641420713562</v>
      </c>
      <c r="DA15" s="69" t="s">
        <v>1589</v>
      </c>
    </row>
    <row r="16" spans="1:105" ht="12" customHeight="1" x14ac:dyDescent="0.25">
      <c r="A16" s="57" t="s">
        <v>1450</v>
      </c>
      <c r="B16" s="261">
        <v>36.498180013512631</v>
      </c>
      <c r="C16" s="261">
        <v>32.849454701193849</v>
      </c>
      <c r="D16" s="261">
        <v>31.27957233504474</v>
      </c>
      <c r="E16" s="261">
        <v>33.928741606773151</v>
      </c>
      <c r="F16" s="261">
        <v>36.862151866399401</v>
      </c>
      <c r="G16" s="261">
        <v>36.832882629966413</v>
      </c>
      <c r="H16" s="261">
        <v>39.855305707753217</v>
      </c>
      <c r="I16" s="261">
        <v>38.553485736013648</v>
      </c>
      <c r="J16" s="261">
        <v>42.664904572647487</v>
      </c>
      <c r="K16" s="261">
        <v>37.150666409551143</v>
      </c>
      <c r="L16" s="261">
        <v>37.669072389191527</v>
      </c>
      <c r="M16" s="261">
        <v>36.712174940725063</v>
      </c>
      <c r="N16" s="261">
        <v>36.419404803587447</v>
      </c>
      <c r="O16" s="261">
        <v>37.38222580087637</v>
      </c>
      <c r="P16" s="261">
        <v>34.626767975781341</v>
      </c>
      <c r="Q16" s="261">
        <v>37.115675227245887</v>
      </c>
      <c r="R16" s="261">
        <v>33.903451085947452</v>
      </c>
      <c r="S16" s="261">
        <v>40.480304618436243</v>
      </c>
      <c r="T16" s="261">
        <v>40.368936219844088</v>
      </c>
      <c r="U16" s="261">
        <v>43.08155679800177</v>
      </c>
      <c r="V16" s="261">
        <v>38.651321064525767</v>
      </c>
      <c r="W16" s="261">
        <v>39.304792092413713</v>
      </c>
      <c r="X16" s="261">
        <v>41.153587829691233</v>
      </c>
      <c r="Y16" s="261">
        <v>44.056122857054419</v>
      </c>
      <c r="DA16" s="70" t="s">
        <v>1590</v>
      </c>
    </row>
    <row r="17" spans="1:105" ht="12" customHeight="1" x14ac:dyDescent="0.25">
      <c r="A17" s="57" t="s">
        <v>1452</v>
      </c>
      <c r="B17" s="261">
        <v>219.1629452346352</v>
      </c>
      <c r="C17" s="261">
        <v>228.76050124246561</v>
      </c>
      <c r="D17" s="261">
        <v>224.95669135652989</v>
      </c>
      <c r="E17" s="261">
        <v>230.80279075976949</v>
      </c>
      <c r="F17" s="261">
        <v>230.47207515408761</v>
      </c>
      <c r="G17" s="261">
        <v>233.0363592852257</v>
      </c>
      <c r="H17" s="261">
        <v>247.49104303168559</v>
      </c>
      <c r="I17" s="261">
        <v>227.26213240351609</v>
      </c>
      <c r="J17" s="261">
        <v>220.07223276885739</v>
      </c>
      <c r="K17" s="261">
        <v>189.64642066680329</v>
      </c>
      <c r="L17" s="261">
        <v>186.9039359414339</v>
      </c>
      <c r="M17" s="261">
        <v>216.31142685677401</v>
      </c>
      <c r="N17" s="261">
        <v>210.6056673258723</v>
      </c>
      <c r="O17" s="261">
        <v>218.78476907094341</v>
      </c>
      <c r="P17" s="261">
        <v>206.1746312257427</v>
      </c>
      <c r="Q17" s="261">
        <v>207.67069871317051</v>
      </c>
      <c r="R17" s="261">
        <v>194.77718074976769</v>
      </c>
      <c r="S17" s="261">
        <v>207.38140690530881</v>
      </c>
      <c r="T17" s="261">
        <v>221.48379585874059</v>
      </c>
      <c r="U17" s="261">
        <v>233.61774032711571</v>
      </c>
      <c r="V17" s="261">
        <v>218.60819353297259</v>
      </c>
      <c r="W17" s="261">
        <v>235.41047108623081</v>
      </c>
      <c r="X17" s="261">
        <v>236.42454683447079</v>
      </c>
      <c r="Y17" s="261">
        <v>235.77620335878959</v>
      </c>
      <c r="DA17" s="70" t="s">
        <v>1591</v>
      </c>
    </row>
    <row r="18" spans="1:105" ht="12" customHeight="1" x14ac:dyDescent="0.25">
      <c r="A18" s="18" t="s">
        <v>28</v>
      </c>
      <c r="B18" s="230">
        <v>9.5853232294633468</v>
      </c>
      <c r="C18" s="230">
        <v>7.6250425325906566</v>
      </c>
      <c r="D18" s="230">
        <v>9.8878047362070074</v>
      </c>
      <c r="E18" s="230">
        <v>11.41842541066729</v>
      </c>
      <c r="F18" s="230">
        <v>10.4653263679006</v>
      </c>
      <c r="G18" s="230">
        <v>12.492697360724661</v>
      </c>
      <c r="H18" s="230">
        <v>14.19528858332802</v>
      </c>
      <c r="I18" s="230">
        <v>20.609892694794599</v>
      </c>
      <c r="J18" s="230">
        <v>18.2482634707623</v>
      </c>
      <c r="K18" s="230">
        <v>20.88193791118227</v>
      </c>
      <c r="L18" s="230">
        <v>21.10872960131309</v>
      </c>
      <c r="M18" s="230">
        <v>24.733953468998411</v>
      </c>
      <c r="N18" s="230">
        <v>26.321824013198452</v>
      </c>
      <c r="O18" s="230">
        <v>14.76998748042781</v>
      </c>
      <c r="P18" s="230">
        <v>12.935730817086601</v>
      </c>
      <c r="Q18" s="230">
        <v>14.457244839510579</v>
      </c>
      <c r="R18" s="230">
        <v>13.28944149202133</v>
      </c>
      <c r="S18" s="230">
        <v>12.77492146691972</v>
      </c>
      <c r="T18" s="230">
        <v>15.512379854987779</v>
      </c>
      <c r="U18" s="230">
        <v>15.00752383971226</v>
      </c>
      <c r="V18" s="230">
        <v>12.459325175796611</v>
      </c>
      <c r="W18" s="230">
        <v>15.30087870769391</v>
      </c>
      <c r="X18" s="230">
        <v>13.983311277007781</v>
      </c>
      <c r="Y18" s="230">
        <v>15.537375252773391</v>
      </c>
      <c r="DA18" s="71" t="s">
        <v>1592</v>
      </c>
    </row>
    <row r="19" spans="1:105" ht="12" customHeight="1" x14ac:dyDescent="0.25">
      <c r="A19" s="18" t="s">
        <v>31</v>
      </c>
      <c r="B19" s="230">
        <v>5.388744018619775</v>
      </c>
      <c r="C19" s="230">
        <v>3.9084260818397838</v>
      </c>
      <c r="D19" s="230">
        <v>2.5365847611541321</v>
      </c>
      <c r="E19" s="230">
        <v>2.353781203726983</v>
      </c>
      <c r="F19" s="230">
        <v>2.2370767216253018</v>
      </c>
      <c r="G19" s="230">
        <v>2.6942248002461229</v>
      </c>
      <c r="H19" s="230">
        <v>3.275162536496345</v>
      </c>
      <c r="I19" s="230">
        <v>2.2644025998071791</v>
      </c>
      <c r="J19" s="230">
        <v>1.7397738579918229</v>
      </c>
      <c r="K19" s="230">
        <v>1.6056943595301421</v>
      </c>
      <c r="L19" s="230">
        <v>1.561115786992066</v>
      </c>
      <c r="M19" s="230">
        <v>2.7735724906278398</v>
      </c>
      <c r="N19" s="230">
        <v>2.773657764679835</v>
      </c>
      <c r="O19" s="230">
        <v>2.6135321685033799</v>
      </c>
      <c r="P19" s="230">
        <v>2.2736166755292539</v>
      </c>
      <c r="Q19" s="230">
        <v>2.3916915909736929</v>
      </c>
      <c r="R19" s="230">
        <v>2.1980025512466002</v>
      </c>
      <c r="S19" s="230">
        <v>2.560855448435909</v>
      </c>
      <c r="T19" s="230">
        <v>2.5613045531828682</v>
      </c>
      <c r="U19" s="230">
        <v>2.8367444925542431</v>
      </c>
      <c r="V19" s="230">
        <v>2.943543272965472</v>
      </c>
      <c r="W19" s="230">
        <v>3.1051815421044502</v>
      </c>
      <c r="X19" s="230">
        <v>2.7959191973867301</v>
      </c>
      <c r="Y19" s="230">
        <v>3.161746556832794</v>
      </c>
      <c r="DA19" s="71" t="s">
        <v>1593</v>
      </c>
    </row>
    <row r="20" spans="1:105" ht="12" customHeight="1" x14ac:dyDescent="0.25">
      <c r="A20" s="18" t="s">
        <v>159</v>
      </c>
      <c r="B20" s="295">
        <v>4.979061168839781</v>
      </c>
      <c r="C20" s="295">
        <v>7.4227008735227669</v>
      </c>
      <c r="D20" s="295">
        <v>5.5098815967118293</v>
      </c>
      <c r="E20" s="295">
        <v>2.2929696712358232</v>
      </c>
      <c r="F20" s="295">
        <v>2.1351075898091678</v>
      </c>
      <c r="G20" s="295">
        <v>2.0735735036540439</v>
      </c>
      <c r="H20" s="295">
        <v>2.4435800086732891</v>
      </c>
      <c r="I20" s="295">
        <v>2.4060917856292181</v>
      </c>
      <c r="J20" s="295">
        <v>2.7017574919755201</v>
      </c>
      <c r="K20" s="295">
        <v>2.2308211978762782</v>
      </c>
      <c r="L20" s="295">
        <v>2.055974755562433</v>
      </c>
      <c r="M20" s="295">
        <v>3.2603898137351051</v>
      </c>
      <c r="N20" s="295">
        <v>3.1546093436183069</v>
      </c>
      <c r="O20" s="295">
        <v>3.1768338679911898</v>
      </c>
      <c r="P20" s="295">
        <v>2.9679810211383901</v>
      </c>
      <c r="Q20" s="295">
        <v>2.886930499788154</v>
      </c>
      <c r="R20" s="295">
        <v>2.7787398750116061</v>
      </c>
      <c r="S20" s="295">
        <v>3.6456718771335659</v>
      </c>
      <c r="T20" s="295">
        <v>3.834805421980934</v>
      </c>
      <c r="U20" s="295">
        <v>4.156406136836412</v>
      </c>
      <c r="V20" s="295">
        <v>3.84815678511031</v>
      </c>
      <c r="W20" s="295">
        <v>3.7237036872515619</v>
      </c>
      <c r="X20" s="295">
        <v>4.299156117105146</v>
      </c>
      <c r="Y20" s="295">
        <v>4.6116379941527512</v>
      </c>
      <c r="DA20" s="122" t="s">
        <v>1594</v>
      </c>
    </row>
    <row r="21" spans="1:105" ht="12" customHeight="1" x14ac:dyDescent="0.25">
      <c r="A21" s="18" t="s">
        <v>32</v>
      </c>
      <c r="B21" s="295">
        <v>32.335731509378277</v>
      </c>
      <c r="C21" s="295">
        <v>28.25988455345863</v>
      </c>
      <c r="D21" s="295">
        <v>25.870150897615879</v>
      </c>
      <c r="E21" s="295">
        <v>25.028134609942779</v>
      </c>
      <c r="F21" s="295">
        <v>25.2884402434108</v>
      </c>
      <c r="G21" s="295">
        <v>24.950769747129971</v>
      </c>
      <c r="H21" s="295">
        <v>27.646654363668969</v>
      </c>
      <c r="I21" s="295">
        <v>26.107110688007609</v>
      </c>
      <c r="J21" s="295">
        <v>23.43668320352948</v>
      </c>
      <c r="K21" s="295">
        <v>20.115037988342038</v>
      </c>
      <c r="L21" s="295">
        <v>15.57470439119186</v>
      </c>
      <c r="M21" s="295">
        <v>15.48001575440189</v>
      </c>
      <c r="N21" s="295">
        <v>11.510040841089671</v>
      </c>
      <c r="O21" s="295">
        <v>8.6084490482059355</v>
      </c>
      <c r="P21" s="295">
        <v>6.0948188322908834</v>
      </c>
      <c r="Q21" s="295">
        <v>8.349251148661029</v>
      </c>
      <c r="R21" s="295">
        <v>8.1956372522666996</v>
      </c>
      <c r="S21" s="295">
        <v>6.5525161749727294</v>
      </c>
      <c r="T21" s="295">
        <v>3.9831401088045699</v>
      </c>
      <c r="U21" s="295">
        <v>3.8559280530692952</v>
      </c>
      <c r="V21" s="295">
        <v>2.0154009487210041</v>
      </c>
      <c r="W21" s="295">
        <v>2.150018082893443</v>
      </c>
      <c r="X21" s="295">
        <v>3.5352678880203432</v>
      </c>
      <c r="Y21" s="295">
        <v>5.4774494434306389</v>
      </c>
      <c r="DA21" s="122" t="s">
        <v>1595</v>
      </c>
    </row>
    <row r="22" spans="1:105" ht="12" customHeight="1" x14ac:dyDescent="0.25">
      <c r="A22" s="18" t="s">
        <v>33</v>
      </c>
      <c r="B22" s="295">
        <v>46.150192432333839</v>
      </c>
      <c r="C22" s="295">
        <v>66.724637499889212</v>
      </c>
      <c r="D22" s="295">
        <v>70.024812762945317</v>
      </c>
      <c r="E22" s="295">
        <v>69.78904445531029</v>
      </c>
      <c r="F22" s="295">
        <v>76.712864300426162</v>
      </c>
      <c r="G22" s="295">
        <v>67.539175358646304</v>
      </c>
      <c r="H22" s="295">
        <v>70.521786285410556</v>
      </c>
      <c r="I22" s="295">
        <v>59.756588422296367</v>
      </c>
      <c r="J22" s="295">
        <v>53.093971551307988</v>
      </c>
      <c r="K22" s="295">
        <v>44.603305093748261</v>
      </c>
      <c r="L22" s="295">
        <v>44.560927434886281</v>
      </c>
      <c r="M22" s="295">
        <v>50.187903956870848</v>
      </c>
      <c r="N22" s="295">
        <v>47.169274857039852</v>
      </c>
      <c r="O22" s="295">
        <v>54.941873336111783</v>
      </c>
      <c r="P22" s="295">
        <v>53.638932496768383</v>
      </c>
      <c r="Q22" s="295">
        <v>49.023237541132268</v>
      </c>
      <c r="R22" s="295">
        <v>43.532960777367236</v>
      </c>
      <c r="S22" s="295">
        <v>39.927638052029259</v>
      </c>
      <c r="T22" s="295">
        <v>39.610618748730289</v>
      </c>
      <c r="U22" s="295">
        <v>43.56141650368032</v>
      </c>
      <c r="V22" s="295">
        <v>42.521342014620217</v>
      </c>
      <c r="W22" s="295">
        <v>40.759640394127523</v>
      </c>
      <c r="X22" s="295">
        <v>46.756823388333473</v>
      </c>
      <c r="Y22" s="295">
        <v>45.270497617345647</v>
      </c>
      <c r="DA22" s="122" t="s">
        <v>1596</v>
      </c>
    </row>
    <row r="23" spans="1:105" ht="12" customHeight="1" x14ac:dyDescent="0.25">
      <c r="A23" s="18" t="s">
        <v>35</v>
      </c>
      <c r="B23" s="295">
        <v>120.72389287600009</v>
      </c>
      <c r="C23" s="295">
        <v>114.8198097011646</v>
      </c>
      <c r="D23" s="295">
        <v>111.1274566018957</v>
      </c>
      <c r="E23" s="295">
        <v>119.92043540888631</v>
      </c>
      <c r="F23" s="295">
        <v>113.6332599309156</v>
      </c>
      <c r="G23" s="295">
        <v>105.68445623488741</v>
      </c>
      <c r="H23" s="295">
        <v>111.9102703914959</v>
      </c>
      <c r="I23" s="295">
        <v>100.7763473250305</v>
      </c>
      <c r="J23" s="295">
        <v>104.93851780035411</v>
      </c>
      <c r="K23" s="295">
        <v>85.739700631652823</v>
      </c>
      <c r="L23" s="295">
        <v>90.96328481950124</v>
      </c>
      <c r="M23" s="295">
        <v>86.47705522796339</v>
      </c>
      <c r="N23" s="295">
        <v>86.78203124198383</v>
      </c>
      <c r="O23" s="295">
        <v>97.644183306450842</v>
      </c>
      <c r="P23" s="295">
        <v>91.795242626126196</v>
      </c>
      <c r="Q23" s="295">
        <v>91.337853081373936</v>
      </c>
      <c r="R23" s="295">
        <v>86.467129676792894</v>
      </c>
      <c r="S23" s="295">
        <v>107.3421853930676</v>
      </c>
      <c r="T23" s="295">
        <v>116.3140288772814</v>
      </c>
      <c r="U23" s="295">
        <v>121.4904228330937</v>
      </c>
      <c r="V23" s="295">
        <v>120.2003127402045</v>
      </c>
      <c r="W23" s="295">
        <v>129.17795941977519</v>
      </c>
      <c r="X23" s="295">
        <v>118.4723618866646</v>
      </c>
      <c r="Y23" s="295">
        <v>112.7009837433075</v>
      </c>
      <c r="DA23" s="122" t="s">
        <v>1597</v>
      </c>
    </row>
    <row r="24" spans="1:105" ht="12" customHeight="1" x14ac:dyDescent="0.25">
      <c r="A24" s="18" t="s">
        <v>38</v>
      </c>
      <c r="B24" s="295">
        <v>0</v>
      </c>
      <c r="C24" s="295">
        <v>0</v>
      </c>
      <c r="D24" s="295">
        <v>0</v>
      </c>
      <c r="E24" s="295">
        <v>0</v>
      </c>
      <c r="F24" s="295">
        <v>0</v>
      </c>
      <c r="G24" s="295">
        <v>17.601462279937149</v>
      </c>
      <c r="H24" s="295">
        <v>17.498300862612531</v>
      </c>
      <c r="I24" s="295">
        <v>15.34169888795059</v>
      </c>
      <c r="J24" s="295">
        <v>15.91326539293626</v>
      </c>
      <c r="K24" s="295">
        <v>14.469923484471449</v>
      </c>
      <c r="L24" s="295">
        <v>11.079199151986909</v>
      </c>
      <c r="M24" s="295">
        <v>33.398536144176553</v>
      </c>
      <c r="N24" s="295">
        <v>32.894229264262322</v>
      </c>
      <c r="O24" s="295">
        <v>37.02990986325247</v>
      </c>
      <c r="P24" s="295">
        <v>36.468308756802969</v>
      </c>
      <c r="Q24" s="295">
        <v>39.224490011730779</v>
      </c>
      <c r="R24" s="295">
        <v>38.315269125061327</v>
      </c>
      <c r="S24" s="295">
        <v>34.577618492749927</v>
      </c>
      <c r="T24" s="295">
        <v>39.667518293772808</v>
      </c>
      <c r="U24" s="295">
        <v>42.709298468169472</v>
      </c>
      <c r="V24" s="295">
        <v>34.620112595554573</v>
      </c>
      <c r="W24" s="295">
        <v>41.193089252384688</v>
      </c>
      <c r="X24" s="295">
        <v>46.581707079952693</v>
      </c>
      <c r="Y24" s="295">
        <v>49.016512750946937</v>
      </c>
      <c r="DA24" s="122" t="s">
        <v>1598</v>
      </c>
    </row>
    <row r="25" spans="1:105" ht="12" customHeight="1" x14ac:dyDescent="0.25">
      <c r="A25" s="57" t="s">
        <v>1461</v>
      </c>
      <c r="B25" s="261">
        <v>452.84859042879282</v>
      </c>
      <c r="C25" s="261">
        <v>470.76237951777802</v>
      </c>
      <c r="D25" s="261">
        <v>463.36982518323958</v>
      </c>
      <c r="E25" s="261">
        <v>475.09546189414192</v>
      </c>
      <c r="F25" s="261">
        <v>473.96499447115463</v>
      </c>
      <c r="G25" s="261">
        <v>489.5223057473936</v>
      </c>
      <c r="H25" s="261">
        <v>520.02842909317678</v>
      </c>
      <c r="I25" s="261">
        <v>481.18443959806052</v>
      </c>
      <c r="J25" s="261">
        <v>465.30166683036492</v>
      </c>
      <c r="K25" s="261">
        <v>404.04687073026128</v>
      </c>
      <c r="L25" s="261">
        <v>395.95255678119491</v>
      </c>
      <c r="M25" s="261">
        <v>469.19499188151508</v>
      </c>
      <c r="N25" s="261">
        <v>457.52035806223381</v>
      </c>
      <c r="O25" s="261">
        <v>469.5838147934312</v>
      </c>
      <c r="P25" s="261">
        <v>442.45107034755739</v>
      </c>
      <c r="Q25" s="261">
        <v>448.12717210820358</v>
      </c>
      <c r="R25" s="261">
        <v>421.04916665911969</v>
      </c>
      <c r="S25" s="261">
        <v>443.9747158220294</v>
      </c>
      <c r="T25" s="261">
        <v>476.00473368901032</v>
      </c>
      <c r="U25" s="261">
        <v>501.81371356164601</v>
      </c>
      <c r="V25" s="261">
        <v>465.60893049603919</v>
      </c>
      <c r="W25" s="261">
        <v>503.5474084756413</v>
      </c>
      <c r="X25" s="261">
        <v>508.96190617429107</v>
      </c>
      <c r="Y25" s="261">
        <v>510.22977960201752</v>
      </c>
      <c r="DA25" s="70" t="s">
        <v>1599</v>
      </c>
    </row>
    <row r="26" spans="1:105" ht="12" customHeight="1" x14ac:dyDescent="0.25">
      <c r="A26" s="18" t="s">
        <v>28</v>
      </c>
      <c r="B26" s="230">
        <v>24.267432562762181</v>
      </c>
      <c r="C26" s="230">
        <v>19.30453475779106</v>
      </c>
      <c r="D26" s="230">
        <v>25.033233505584999</v>
      </c>
      <c r="E26" s="230">
        <v>28.908348940655632</v>
      </c>
      <c r="F26" s="230">
        <v>26.495361272709381</v>
      </c>
      <c r="G26" s="230">
        <v>31.628113467943649</v>
      </c>
      <c r="H26" s="230">
        <v>35.938611579209862</v>
      </c>
      <c r="I26" s="230">
        <v>52.178645323022067</v>
      </c>
      <c r="J26" s="230">
        <v>46.19964215740211</v>
      </c>
      <c r="K26" s="230">
        <v>52.867389853036187</v>
      </c>
      <c r="L26" s="230">
        <v>53.441564757136213</v>
      </c>
      <c r="M26" s="230">
        <v>62.619646041192667</v>
      </c>
      <c r="N26" s="230">
        <v>66.639702582564837</v>
      </c>
      <c r="O26" s="230">
        <v>37.393592949727889</v>
      </c>
      <c r="P26" s="230">
        <v>32.749753736918983</v>
      </c>
      <c r="Q26" s="230">
        <v>36.601813604756991</v>
      </c>
      <c r="R26" s="230">
        <v>33.645253006502656</v>
      </c>
      <c r="S26" s="230">
        <v>32.342628179729523</v>
      </c>
      <c r="T26" s="230">
        <v>39.273128616231602</v>
      </c>
      <c r="U26" s="230">
        <v>37.994970435092263</v>
      </c>
      <c r="V26" s="230">
        <v>31.543624168227161</v>
      </c>
      <c r="W26" s="230">
        <v>38.438551660444823</v>
      </c>
      <c r="X26" s="230">
        <v>35.401942667497998</v>
      </c>
      <c r="Y26" s="230">
        <v>39.336410168206527</v>
      </c>
      <c r="DA26" s="71" t="s">
        <v>1600</v>
      </c>
    </row>
    <row r="27" spans="1:105" ht="12" customHeight="1" x14ac:dyDescent="0.25">
      <c r="A27" s="18" t="s">
        <v>31</v>
      </c>
      <c r="B27" s="295">
        <v>11.295798335563241</v>
      </c>
      <c r="C27" s="295">
        <v>8.1927797418786366</v>
      </c>
      <c r="D27" s="295">
        <v>5.3171480820123946</v>
      </c>
      <c r="E27" s="295">
        <v>4.9339582120564822</v>
      </c>
      <c r="F27" s="295">
        <v>4.6893241581615657</v>
      </c>
      <c r="G27" s="295">
        <v>5.6475905905154304</v>
      </c>
      <c r="H27" s="295">
        <v>6.865342907479616</v>
      </c>
      <c r="I27" s="295">
        <v>4.7466042234639998</v>
      </c>
      <c r="J27" s="295">
        <v>3.6468859128316828</v>
      </c>
      <c r="K27" s="295">
        <v>3.36583062975952</v>
      </c>
      <c r="L27" s="295">
        <v>3.2723857446921572</v>
      </c>
      <c r="M27" s="295">
        <v>5.813917939865779</v>
      </c>
      <c r="N27" s="295">
        <v>5.8140966899587996</v>
      </c>
      <c r="O27" s="295">
        <v>5.4784439967669751</v>
      </c>
      <c r="P27" s="295">
        <v>4.7659186204451043</v>
      </c>
      <c r="Q27" s="295">
        <v>5.0134253546192538</v>
      </c>
      <c r="R27" s="295">
        <v>4.6074175121597918</v>
      </c>
      <c r="S27" s="295">
        <v>5.3680239054052281</v>
      </c>
      <c r="T27" s="295">
        <v>5.3689653115354226</v>
      </c>
      <c r="U27" s="295">
        <v>5.9463380718573564</v>
      </c>
      <c r="V27" s="295">
        <v>6.1702079535665169</v>
      </c>
      <c r="W27" s="295">
        <v>6.4997663657459572</v>
      </c>
      <c r="X27" s="295">
        <v>5.8607607463045701</v>
      </c>
      <c r="Y27" s="295">
        <v>6.6276021593789194</v>
      </c>
      <c r="DA27" s="122" t="s">
        <v>1601</v>
      </c>
    </row>
    <row r="28" spans="1:105" ht="12" customHeight="1" x14ac:dyDescent="0.25">
      <c r="A28" s="18" t="s">
        <v>159</v>
      </c>
      <c r="B28" s="295">
        <v>10.99045651570221</v>
      </c>
      <c r="C28" s="295">
        <v>16.384388223639</v>
      </c>
      <c r="D28" s="295">
        <v>12.162155081424711</v>
      </c>
      <c r="E28" s="295">
        <v>5.0613524536019288</v>
      </c>
      <c r="F28" s="295">
        <v>4.7128979392738426</v>
      </c>
      <c r="G28" s="295">
        <v>4.5770715906533948</v>
      </c>
      <c r="H28" s="295">
        <v>5.3937999388388711</v>
      </c>
      <c r="I28" s="295">
        <v>5.3110508680310469</v>
      </c>
      <c r="J28" s="295">
        <v>5.9636841614558378</v>
      </c>
      <c r="K28" s="295">
        <v>4.9241699465361393</v>
      </c>
      <c r="L28" s="295">
        <v>4.5382252561592322</v>
      </c>
      <c r="M28" s="295">
        <v>7.1967728969362952</v>
      </c>
      <c r="N28" s="295">
        <v>6.9632799516588024</v>
      </c>
      <c r="O28" s="295">
        <v>7.0123369245337237</v>
      </c>
      <c r="P28" s="295">
        <v>6.5513287035700118</v>
      </c>
      <c r="Q28" s="295">
        <v>6.3724230423884469</v>
      </c>
      <c r="R28" s="295">
        <v>6.133610078118239</v>
      </c>
      <c r="S28" s="295">
        <v>8.0472195214045641</v>
      </c>
      <c r="T28" s="295">
        <v>8.4647006347747737</v>
      </c>
      <c r="U28" s="295">
        <v>9.1745811829708686</v>
      </c>
      <c r="V28" s="295">
        <v>8.4941715673307101</v>
      </c>
      <c r="W28" s="295">
        <v>8.1944548269662434</v>
      </c>
      <c r="X28" s="295">
        <v>9.4896782258791532</v>
      </c>
      <c r="Y28" s="295">
        <v>10.17943044325088</v>
      </c>
      <c r="DA28" s="122" t="s">
        <v>1602</v>
      </c>
    </row>
    <row r="29" spans="1:105" ht="12" customHeight="1" x14ac:dyDescent="0.25">
      <c r="A29" s="18" t="s">
        <v>32</v>
      </c>
      <c r="B29" s="295">
        <v>71.010674295179257</v>
      </c>
      <c r="C29" s="295">
        <v>62.059936917245977</v>
      </c>
      <c r="D29" s="295">
        <v>56.811977759802403</v>
      </c>
      <c r="E29" s="295">
        <v>54.962873330609312</v>
      </c>
      <c r="F29" s="295">
        <v>55.534515835435222</v>
      </c>
      <c r="G29" s="295">
        <v>54.792976723399491</v>
      </c>
      <c r="H29" s="295">
        <v>60.713256720371668</v>
      </c>
      <c r="I29" s="295">
        <v>57.332351776752667</v>
      </c>
      <c r="J29" s="295">
        <v>51.46797675019193</v>
      </c>
      <c r="K29" s="295">
        <v>44.173499232916477</v>
      </c>
      <c r="L29" s="295">
        <v>34.202728967051868</v>
      </c>
      <c r="M29" s="295">
        <v>33.994788597909498</v>
      </c>
      <c r="N29" s="295">
        <v>25.276550835220149</v>
      </c>
      <c r="O29" s="295">
        <v>18.904528922486431</v>
      </c>
      <c r="P29" s="295">
        <v>13.384487524657031</v>
      </c>
      <c r="Q29" s="295">
        <v>18.335319049586548</v>
      </c>
      <c r="R29" s="295">
        <v>17.997976244742102</v>
      </c>
      <c r="S29" s="295">
        <v>14.38961081736878</v>
      </c>
      <c r="T29" s="295">
        <v>8.7471491052043504</v>
      </c>
      <c r="U29" s="295">
        <v>8.4677858919856241</v>
      </c>
      <c r="V29" s="295">
        <v>4.42590823412531</v>
      </c>
      <c r="W29" s="295">
        <v>4.7215333220098099</v>
      </c>
      <c r="X29" s="295">
        <v>7.7636022079664313</v>
      </c>
      <c r="Y29" s="295">
        <v>12.02871746640262</v>
      </c>
      <c r="DA29" s="122" t="s">
        <v>1603</v>
      </c>
    </row>
    <row r="30" spans="1:105" ht="12" customHeight="1" x14ac:dyDescent="0.25">
      <c r="A30" s="18" t="s">
        <v>33</v>
      </c>
      <c r="B30" s="295">
        <v>92.847985515087757</v>
      </c>
      <c r="C30" s="295">
        <v>134.2410041989049</v>
      </c>
      <c r="D30" s="295">
        <v>140.88051335091441</v>
      </c>
      <c r="E30" s="295">
        <v>140.4061791984771</v>
      </c>
      <c r="F30" s="295">
        <v>154.33597430455319</v>
      </c>
      <c r="G30" s="295">
        <v>135.87974491319889</v>
      </c>
      <c r="H30" s="295">
        <v>141.88035729485671</v>
      </c>
      <c r="I30" s="295">
        <v>120.2222258206054</v>
      </c>
      <c r="J30" s="295">
        <v>106.81793599804119</v>
      </c>
      <c r="K30" s="295">
        <v>89.73585606043703</v>
      </c>
      <c r="L30" s="295">
        <v>89.650597905512754</v>
      </c>
      <c r="M30" s="295">
        <v>100.9713185151395</v>
      </c>
      <c r="N30" s="295">
        <v>94.898242409390349</v>
      </c>
      <c r="O30" s="295">
        <v>110.5356660681885</v>
      </c>
      <c r="P30" s="295">
        <v>107.9143241885041</v>
      </c>
      <c r="Q30" s="295">
        <v>98.628166194443196</v>
      </c>
      <c r="R30" s="295">
        <v>87.58246712865278</v>
      </c>
      <c r="S30" s="295">
        <v>80.329042288220975</v>
      </c>
      <c r="T30" s="295">
        <v>79.691242051009326</v>
      </c>
      <c r="U30" s="295">
        <v>87.63971622611669</v>
      </c>
      <c r="V30" s="295">
        <v>85.547226119245408</v>
      </c>
      <c r="W30" s="295">
        <v>82.002919196121724</v>
      </c>
      <c r="X30" s="295">
        <v>94.06844547954492</v>
      </c>
      <c r="Y30" s="295">
        <v>91.078157760642796</v>
      </c>
      <c r="DA30" s="122" t="s">
        <v>1604</v>
      </c>
    </row>
    <row r="31" spans="1:105" ht="12" customHeight="1" x14ac:dyDescent="0.25">
      <c r="A31" s="18" t="s">
        <v>35</v>
      </c>
      <c r="B31" s="295">
        <v>242.43624320449811</v>
      </c>
      <c r="C31" s="295">
        <v>230.5797356783184</v>
      </c>
      <c r="D31" s="295">
        <v>223.1647974035007</v>
      </c>
      <c r="E31" s="295">
        <v>240.82274975874139</v>
      </c>
      <c r="F31" s="295">
        <v>228.19692096102131</v>
      </c>
      <c r="G31" s="295">
        <v>212.23423072525759</v>
      </c>
      <c r="H31" s="295">
        <v>224.7368344688916</v>
      </c>
      <c r="I31" s="295">
        <v>202.37782652061179</v>
      </c>
      <c r="J31" s="295">
        <v>210.73624629631061</v>
      </c>
      <c r="K31" s="295">
        <v>172.18141678024509</v>
      </c>
      <c r="L31" s="295">
        <v>182.67135457462311</v>
      </c>
      <c r="M31" s="295">
        <v>173.6621632503967</v>
      </c>
      <c r="N31" s="295">
        <v>174.27461234680339</v>
      </c>
      <c r="O31" s="295">
        <v>196.08785309716751</v>
      </c>
      <c r="P31" s="295">
        <v>184.3420820531511</v>
      </c>
      <c r="Q31" s="295">
        <v>183.42355797089141</v>
      </c>
      <c r="R31" s="295">
        <v>173.64223088009149</v>
      </c>
      <c r="S31" s="295">
        <v>215.5632621190064</v>
      </c>
      <c r="T31" s="295">
        <v>233.58040832854479</v>
      </c>
      <c r="U31" s="295">
        <v>243.97557927687231</v>
      </c>
      <c r="V31" s="295">
        <v>241.38479598792119</v>
      </c>
      <c r="W31" s="295">
        <v>259.41359610330562</v>
      </c>
      <c r="X31" s="295">
        <v>237.9147462455351</v>
      </c>
      <c r="Y31" s="295">
        <v>226.3247353383718</v>
      </c>
      <c r="DA31" s="122" t="s">
        <v>1605</v>
      </c>
    </row>
    <row r="32" spans="1:105" ht="12" customHeight="1" x14ac:dyDescent="0.25">
      <c r="A32" s="18" t="s">
        <v>38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44.762577736425122</v>
      </c>
      <c r="H32" s="295">
        <v>44.500226183528532</v>
      </c>
      <c r="I32" s="295">
        <v>39.015735065573622</v>
      </c>
      <c r="J32" s="295">
        <v>40.469295554131442</v>
      </c>
      <c r="K32" s="295">
        <v>36.798708227330849</v>
      </c>
      <c r="L32" s="295">
        <v>28.175699576019571</v>
      </c>
      <c r="M32" s="295">
        <v>84.936384640074692</v>
      </c>
      <c r="N32" s="295">
        <v>83.653873246637488</v>
      </c>
      <c r="O32" s="295">
        <v>94.17139283456018</v>
      </c>
      <c r="P32" s="295">
        <v>92.74317552031107</v>
      </c>
      <c r="Q32" s="295">
        <v>99.752466891517813</v>
      </c>
      <c r="R32" s="295">
        <v>97.440211808852723</v>
      </c>
      <c r="S32" s="295">
        <v>87.934928990893866</v>
      </c>
      <c r="T32" s="295">
        <v>100.87913964171</v>
      </c>
      <c r="U32" s="295">
        <v>108.61474247675091</v>
      </c>
      <c r="V32" s="295">
        <v>88.042996465622977</v>
      </c>
      <c r="W32" s="295">
        <v>104.2765870010472</v>
      </c>
      <c r="X32" s="295">
        <v>118.462730601563</v>
      </c>
      <c r="Y32" s="295">
        <v>124.654726265764</v>
      </c>
      <c r="DA32" s="122" t="s">
        <v>1606</v>
      </c>
    </row>
    <row r="33" spans="1:105" ht="12" customHeight="1" x14ac:dyDescent="0.25">
      <c r="A33" s="57" t="s">
        <v>1470</v>
      </c>
      <c r="B33" s="261">
        <f t="shared" ref="B33:Y33" si="0">B34+B35</f>
        <v>68.66636107005661</v>
      </c>
      <c r="C33" s="261">
        <f t="shared" si="0"/>
        <v>64.828365274662616</v>
      </c>
      <c r="D33" s="261">
        <f t="shared" si="0"/>
        <v>62.402950075763016</v>
      </c>
      <c r="E33" s="261">
        <f t="shared" si="0"/>
        <v>66.385828908600217</v>
      </c>
      <c r="F33" s="261">
        <f t="shared" si="0"/>
        <v>70.062594659712573</v>
      </c>
      <c r="G33" s="261">
        <f t="shared" si="0"/>
        <v>70.430213281813934</v>
      </c>
      <c r="H33" s="261">
        <f t="shared" si="0"/>
        <v>75.746251113191278</v>
      </c>
      <c r="I33" s="261">
        <f t="shared" si="0"/>
        <v>72.087576550096927</v>
      </c>
      <c r="J33" s="261">
        <f t="shared" si="0"/>
        <v>76.682009130771121</v>
      </c>
      <c r="K33" s="261">
        <f t="shared" si="0"/>
        <v>66.580648956067364</v>
      </c>
      <c r="L33" s="261">
        <f t="shared" si="0"/>
        <v>66.955322832375273</v>
      </c>
      <c r="M33" s="261">
        <f t="shared" si="0"/>
        <v>71.062197193575003</v>
      </c>
      <c r="N33" s="261">
        <f t="shared" si="0"/>
        <v>67.946359004237493</v>
      </c>
      <c r="O33" s="261">
        <f t="shared" si="0"/>
        <v>70.410533251237666</v>
      </c>
      <c r="P33" s="261">
        <f t="shared" si="0"/>
        <v>66.691855952309339</v>
      </c>
      <c r="Q33" s="261">
        <f t="shared" si="0"/>
        <v>71.077095996698517</v>
      </c>
      <c r="R33" s="261">
        <f t="shared" si="0"/>
        <v>65.693930834400916</v>
      </c>
      <c r="S33" s="261">
        <f t="shared" si="0"/>
        <v>75.70247765555537</v>
      </c>
      <c r="T33" s="261">
        <f t="shared" si="0"/>
        <v>78.082335856267377</v>
      </c>
      <c r="U33" s="261">
        <f t="shared" si="0"/>
        <v>80.945367197569169</v>
      </c>
      <c r="V33" s="261">
        <f t="shared" si="0"/>
        <v>74.585981785774308</v>
      </c>
      <c r="W33" s="261">
        <f t="shared" si="0"/>
        <v>77.067882599837063</v>
      </c>
      <c r="X33" s="261">
        <f t="shared" si="0"/>
        <v>78.547314195602453</v>
      </c>
      <c r="Y33" s="261">
        <f t="shared" si="0"/>
        <v>81.089392515274241</v>
      </c>
      <c r="DA33" s="70"/>
    </row>
    <row r="34" spans="1:105" ht="12" customHeight="1" x14ac:dyDescent="0.25">
      <c r="A34" s="60" t="s">
        <v>1471</v>
      </c>
      <c r="B34" s="262">
        <v>46.776523763743697</v>
      </c>
      <c r="C34" s="262">
        <v>42.100271791292897</v>
      </c>
      <c r="D34" s="262">
        <v>40.088290925965673</v>
      </c>
      <c r="E34" s="262">
        <v>43.483499381491541</v>
      </c>
      <c r="F34" s="262">
        <v>47.242994640362411</v>
      </c>
      <c r="G34" s="262">
        <v>47.205482821059462</v>
      </c>
      <c r="H34" s="262">
        <v>51.079058020421201</v>
      </c>
      <c r="I34" s="262">
        <v>49.410629270778131</v>
      </c>
      <c r="J34" s="262">
        <v>54.679875048055372</v>
      </c>
      <c r="K34" s="262">
        <v>47.612758485543928</v>
      </c>
      <c r="L34" s="262">
        <v>48.27715406956861</v>
      </c>
      <c r="M34" s="262">
        <v>47.050782337578539</v>
      </c>
      <c r="N34" s="262">
        <v>46.675564469946181</v>
      </c>
      <c r="O34" s="262">
        <v>47.90952789615654</v>
      </c>
      <c r="P34" s="262">
        <v>44.378098701938278</v>
      </c>
      <c r="Q34" s="262">
        <v>47.567913348881852</v>
      </c>
      <c r="R34" s="262">
        <v>43.4510867338482</v>
      </c>
      <c r="S34" s="262">
        <v>51.880064437372781</v>
      </c>
      <c r="T34" s="262">
        <v>51.737333305536957</v>
      </c>
      <c r="U34" s="262">
        <v>55.213861748578111</v>
      </c>
      <c r="V34" s="262">
        <v>49.536016250824439</v>
      </c>
      <c r="W34" s="262">
        <v>50.373512889111637</v>
      </c>
      <c r="X34" s="262">
        <v>52.742952617532417</v>
      </c>
      <c r="Y34" s="262">
        <v>56.462877792768182</v>
      </c>
      <c r="DA34" s="72" t="s">
        <v>1607</v>
      </c>
    </row>
    <row r="35" spans="1:105" ht="12" customHeight="1" x14ac:dyDescent="0.25">
      <c r="A35" s="60" t="s">
        <v>1473</v>
      </c>
      <c r="B35" s="262">
        <v>21.889837306312909</v>
      </c>
      <c r="C35" s="262">
        <v>22.728093483369712</v>
      </c>
      <c r="D35" s="262">
        <v>22.31465914979734</v>
      </c>
      <c r="E35" s="262">
        <v>22.90232952710868</v>
      </c>
      <c r="F35" s="262">
        <v>22.819600019350169</v>
      </c>
      <c r="G35" s="262">
        <v>23.224730460754468</v>
      </c>
      <c r="H35" s="262">
        <v>24.66719309277007</v>
      </c>
      <c r="I35" s="262">
        <v>22.676947279318799</v>
      </c>
      <c r="J35" s="262">
        <v>22.002134082715742</v>
      </c>
      <c r="K35" s="262">
        <v>18.967890470523429</v>
      </c>
      <c r="L35" s="262">
        <v>18.67816876280666</v>
      </c>
      <c r="M35" s="262">
        <v>24.01141485599646</v>
      </c>
      <c r="N35" s="262">
        <v>21.270794534291309</v>
      </c>
      <c r="O35" s="262">
        <v>22.50100535508113</v>
      </c>
      <c r="P35" s="262">
        <v>22.313757250371062</v>
      </c>
      <c r="Q35" s="262">
        <v>23.509182647816662</v>
      </c>
      <c r="R35" s="262">
        <v>22.24284410055272</v>
      </c>
      <c r="S35" s="262">
        <v>23.822413218182589</v>
      </c>
      <c r="T35" s="262">
        <v>26.34500255073042</v>
      </c>
      <c r="U35" s="262">
        <v>25.731505448991051</v>
      </c>
      <c r="V35" s="262">
        <v>25.04996553494987</v>
      </c>
      <c r="W35" s="262">
        <v>26.694369710725429</v>
      </c>
      <c r="X35" s="262">
        <v>25.80436157807004</v>
      </c>
      <c r="Y35" s="262">
        <v>24.626514722506059</v>
      </c>
      <c r="DA35" s="72" t="s">
        <v>1608</v>
      </c>
    </row>
    <row r="36" spans="1:105" ht="12" customHeight="1" x14ac:dyDescent="0.25">
      <c r="A36" s="64" t="s">
        <v>28</v>
      </c>
      <c r="B36" s="229">
        <v>0.9656322031900183</v>
      </c>
      <c r="C36" s="229">
        <v>0.76815214718380931</v>
      </c>
      <c r="D36" s="229">
        <v>0.99610440290502722</v>
      </c>
      <c r="E36" s="229">
        <v>1.150300206087141</v>
      </c>
      <c r="F36" s="229">
        <v>1.05428433823449</v>
      </c>
      <c r="G36" s="229">
        <v>1.258523117837318</v>
      </c>
      <c r="H36" s="229">
        <v>1.4300433549808</v>
      </c>
      <c r="I36" s="229">
        <v>2.07625508435761</v>
      </c>
      <c r="J36" s="229">
        <v>1.8383428954696499</v>
      </c>
      <c r="K36" s="229">
        <v>2.1036611107772769</v>
      </c>
      <c r="L36" s="229">
        <v>2.126508265136462</v>
      </c>
      <c r="M36" s="229">
        <v>2.3073768151436882</v>
      </c>
      <c r="N36" s="229">
        <v>2.6420501298192081</v>
      </c>
      <c r="O36" s="229">
        <v>1.4611533681552631</v>
      </c>
      <c r="P36" s="229">
        <v>1.229658399870394</v>
      </c>
      <c r="Q36" s="229">
        <v>1.3285486383150129</v>
      </c>
      <c r="R36" s="229">
        <v>1.2102601308793881</v>
      </c>
      <c r="S36" s="229">
        <v>1.1580357453937771</v>
      </c>
      <c r="T36" s="229">
        <v>1.3695414776097079</v>
      </c>
      <c r="U36" s="229">
        <v>1.4115266941267819</v>
      </c>
      <c r="V36" s="229">
        <v>1.1321756909738401</v>
      </c>
      <c r="W36" s="229">
        <v>1.3952217814165679</v>
      </c>
      <c r="X36" s="229">
        <v>1.322159590419826</v>
      </c>
      <c r="Y36" s="229">
        <v>1.5247266186476049</v>
      </c>
      <c r="DA36" s="73" t="s">
        <v>1609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1610</v>
      </c>
    </row>
    <row r="38" spans="1:105" ht="12" customHeight="1" x14ac:dyDescent="0.25">
      <c r="A38" s="64" t="s">
        <v>31</v>
      </c>
      <c r="B38" s="229">
        <v>0.54827693829031332</v>
      </c>
      <c r="C38" s="229">
        <v>0.39766221558877918</v>
      </c>
      <c r="D38" s="229">
        <v>0.25808442964705303</v>
      </c>
      <c r="E38" s="229">
        <v>0.23948510957758609</v>
      </c>
      <c r="F38" s="229">
        <v>0.2276110298457649</v>
      </c>
      <c r="G38" s="229">
        <v>0.27412349138141612</v>
      </c>
      <c r="H38" s="229">
        <v>0.33323091275233491</v>
      </c>
      <c r="I38" s="229">
        <v>0.23039129715367279</v>
      </c>
      <c r="J38" s="229">
        <v>0.17701302583335571</v>
      </c>
      <c r="K38" s="229">
        <v>0.16337112771200071</v>
      </c>
      <c r="L38" s="229">
        <v>0.15883548764817959</v>
      </c>
      <c r="M38" s="229">
        <v>0.26131958087782031</v>
      </c>
      <c r="N38" s="229">
        <v>0.28118062547838341</v>
      </c>
      <c r="O38" s="229">
        <v>0.26112651521983588</v>
      </c>
      <c r="P38" s="229">
        <v>0.21828214046997191</v>
      </c>
      <c r="Q38" s="229">
        <v>0.22197524597743171</v>
      </c>
      <c r="R38" s="229">
        <v>0.20216577556175391</v>
      </c>
      <c r="S38" s="229">
        <v>0.2344532393258747</v>
      </c>
      <c r="T38" s="229">
        <v>0.22838386963436541</v>
      </c>
      <c r="U38" s="229">
        <v>0.26946832384333258</v>
      </c>
      <c r="V38" s="229">
        <v>0.27014515115251742</v>
      </c>
      <c r="W38" s="229">
        <v>0.28491483593742528</v>
      </c>
      <c r="X38" s="229">
        <v>0.26699671433147848</v>
      </c>
      <c r="Y38" s="229">
        <v>0.313363802528413</v>
      </c>
      <c r="DA38" s="73" t="s">
        <v>1611</v>
      </c>
    </row>
    <row r="39" spans="1:105" ht="12" customHeight="1" x14ac:dyDescent="0.25">
      <c r="A39" s="64" t="s">
        <v>159</v>
      </c>
      <c r="B39" s="229">
        <v>0.51622763517984949</v>
      </c>
      <c r="C39" s="229">
        <v>0.76958349950919458</v>
      </c>
      <c r="D39" s="229">
        <v>0.57126294502911501</v>
      </c>
      <c r="E39" s="229">
        <v>0.23773443843772049</v>
      </c>
      <c r="F39" s="229">
        <v>0.22136734307254349</v>
      </c>
      <c r="G39" s="229">
        <v>0.21498750665325819</v>
      </c>
      <c r="H39" s="229">
        <v>0.25334967506416689</v>
      </c>
      <c r="I39" s="229">
        <v>0.24946290684162539</v>
      </c>
      <c r="J39" s="229">
        <v>0.28011744254930732</v>
      </c>
      <c r="K39" s="229">
        <v>0.23129090252914039</v>
      </c>
      <c r="L39" s="229">
        <v>0.21316287349423729</v>
      </c>
      <c r="M39" s="229">
        <v>0.3130280980743631</v>
      </c>
      <c r="N39" s="229">
        <v>0.32588132064357872</v>
      </c>
      <c r="O39" s="229">
        <v>0.3234439188175357</v>
      </c>
      <c r="P39" s="229">
        <v>0.29036444795183419</v>
      </c>
      <c r="Q39" s="229">
        <v>0.27303420718017613</v>
      </c>
      <c r="R39" s="229">
        <v>0.2604406078946418</v>
      </c>
      <c r="S39" s="229">
        <v>0.34011838952778911</v>
      </c>
      <c r="T39" s="229">
        <v>0.34844071918492753</v>
      </c>
      <c r="U39" s="229">
        <v>0.40233409823667482</v>
      </c>
      <c r="V39" s="229">
        <v>0.35988261975365332</v>
      </c>
      <c r="W39" s="229">
        <v>0.34841663268332218</v>
      </c>
      <c r="X39" s="229">
        <v>0.41835588262090062</v>
      </c>
      <c r="Y39" s="229">
        <v>0.46575587945874408</v>
      </c>
      <c r="DA39" s="73" t="s">
        <v>1612</v>
      </c>
    </row>
    <row r="40" spans="1:105" ht="12" customHeight="1" x14ac:dyDescent="0.25">
      <c r="A40" s="64" t="s">
        <v>32</v>
      </c>
      <c r="B40" s="229">
        <v>3.2502283050767948</v>
      </c>
      <c r="C40" s="229">
        <v>2.8405442643910588</v>
      </c>
      <c r="D40" s="229">
        <v>2.600340019512231</v>
      </c>
      <c r="E40" s="229">
        <v>2.5157046937043992</v>
      </c>
      <c r="F40" s="229">
        <v>2.5418693325845618</v>
      </c>
      <c r="G40" s="229">
        <v>2.507928359129763</v>
      </c>
      <c r="H40" s="229">
        <v>2.778905389148548</v>
      </c>
      <c r="I40" s="229">
        <v>2.6241580493493748</v>
      </c>
      <c r="J40" s="229">
        <v>2.3557398447329581</v>
      </c>
      <c r="K40" s="229">
        <v>2.0218644445523881</v>
      </c>
      <c r="L40" s="229">
        <v>1.565492496768599</v>
      </c>
      <c r="M40" s="229">
        <v>1.4408626475491471</v>
      </c>
      <c r="N40" s="229">
        <v>1.15273143552448</v>
      </c>
      <c r="O40" s="229">
        <v>0.84970229106862127</v>
      </c>
      <c r="P40" s="229">
        <v>0.57807010668272474</v>
      </c>
      <c r="Q40" s="229">
        <v>0.76553605040195594</v>
      </c>
      <c r="R40" s="229">
        <v>0.74469926413231369</v>
      </c>
      <c r="S40" s="229">
        <v>0.5926496433368974</v>
      </c>
      <c r="T40" s="229">
        <v>0.35087186208588972</v>
      </c>
      <c r="U40" s="229">
        <v>0.36185549775248832</v>
      </c>
      <c r="V40" s="229">
        <v>0.1827287837486711</v>
      </c>
      <c r="W40" s="229">
        <v>0.19561186213405579</v>
      </c>
      <c r="X40" s="229">
        <v>0.33352038402787149</v>
      </c>
      <c r="Y40" s="229">
        <v>0.53631371704645348</v>
      </c>
      <c r="DA40" s="73" t="s">
        <v>1613</v>
      </c>
    </row>
    <row r="41" spans="1:105" ht="12" customHeight="1" x14ac:dyDescent="0.25">
      <c r="A41" s="64" t="s">
        <v>33</v>
      </c>
      <c r="B41" s="229">
        <v>4.3559465817966423</v>
      </c>
      <c r="C41" s="229">
        <v>6.2978926266757567</v>
      </c>
      <c r="D41" s="229">
        <v>6.6093840072916974</v>
      </c>
      <c r="E41" s="229">
        <v>6.5871307056344053</v>
      </c>
      <c r="F41" s="229">
        <v>7.2406445437734144</v>
      </c>
      <c r="G41" s="229">
        <v>6.3747738532665048</v>
      </c>
      <c r="H41" s="229">
        <v>6.6562915065312724</v>
      </c>
      <c r="I41" s="229">
        <v>5.6402041542856329</v>
      </c>
      <c r="J41" s="229">
        <v>5.011344302237239</v>
      </c>
      <c r="K41" s="229">
        <v>4.2099415868052139</v>
      </c>
      <c r="L41" s="229">
        <v>4.2059417157638297</v>
      </c>
      <c r="M41" s="229">
        <v>4.3866006023361708</v>
      </c>
      <c r="N41" s="229">
        <v>4.4359671659109106</v>
      </c>
      <c r="O41" s="229">
        <v>5.0924079835728637</v>
      </c>
      <c r="P41" s="229">
        <v>4.7772469071586263</v>
      </c>
      <c r="Q41" s="229">
        <v>4.2208309878513042</v>
      </c>
      <c r="R41" s="229">
        <v>3.7144477484669078</v>
      </c>
      <c r="S41" s="229">
        <v>3.3911062453003971</v>
      </c>
      <c r="T41" s="229">
        <v>3.276517078471997</v>
      </c>
      <c r="U41" s="229">
        <v>3.838717016999829</v>
      </c>
      <c r="V41" s="229">
        <v>3.620181283662522</v>
      </c>
      <c r="W41" s="229">
        <v>3.4822606041338511</v>
      </c>
      <c r="X41" s="229">
        <v>4.1421221575445886</v>
      </c>
      <c r="Y41" s="229">
        <v>4.1623025634582049</v>
      </c>
      <c r="DA41" s="73" t="s">
        <v>1614</v>
      </c>
    </row>
    <row r="42" spans="1:105" ht="12" customHeight="1" x14ac:dyDescent="0.25">
      <c r="A42" s="64" t="s">
        <v>35</v>
      </c>
      <c r="B42" s="229">
        <v>12.253525642779289</v>
      </c>
      <c r="C42" s="229">
        <v>11.654258730021111</v>
      </c>
      <c r="D42" s="229">
        <v>11.27948334541221</v>
      </c>
      <c r="E42" s="229">
        <v>12.17197437366743</v>
      </c>
      <c r="F42" s="229">
        <v>11.533823431839391</v>
      </c>
      <c r="G42" s="229">
        <v>10.727016530584599</v>
      </c>
      <c r="H42" s="229">
        <v>11.358939272618271</v>
      </c>
      <c r="I42" s="229">
        <v>10.228841422478551</v>
      </c>
      <c r="J42" s="229">
        <v>10.65130346734801</v>
      </c>
      <c r="K42" s="229">
        <v>8.702615491146398</v>
      </c>
      <c r="L42" s="229">
        <v>9.232811471976488</v>
      </c>
      <c r="M42" s="229">
        <v>8.1280942651996355</v>
      </c>
      <c r="N42" s="229">
        <v>8.7764268600826938</v>
      </c>
      <c r="O42" s="229">
        <v>9.7325111063055321</v>
      </c>
      <c r="P42" s="229">
        <v>8.7917744842357006</v>
      </c>
      <c r="Q42" s="229">
        <v>8.4567905804656522</v>
      </c>
      <c r="R42" s="229">
        <v>7.9338848718161818</v>
      </c>
      <c r="S42" s="229">
        <v>9.803858023129516</v>
      </c>
      <c r="T42" s="229">
        <v>10.34645831228856</v>
      </c>
      <c r="U42" s="229">
        <v>11.512905813115159</v>
      </c>
      <c r="V42" s="229">
        <v>11.004941979752109</v>
      </c>
      <c r="W42" s="229">
        <v>11.79909705570824</v>
      </c>
      <c r="X42" s="229">
        <v>11.286356267261089</v>
      </c>
      <c r="Y42" s="229">
        <v>11.14307076996247</v>
      </c>
      <c r="DA42" s="73" t="s">
        <v>1615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1616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1.867377601901602</v>
      </c>
      <c r="H44" s="229">
        <v>1.856432981674681</v>
      </c>
      <c r="I44" s="229">
        <v>1.6276343648523259</v>
      </c>
      <c r="J44" s="229">
        <v>1.6882731045452211</v>
      </c>
      <c r="K44" s="229">
        <v>1.5351458070010111</v>
      </c>
      <c r="L44" s="229">
        <v>1.1754164520188639</v>
      </c>
      <c r="M44" s="229">
        <v>3.28118588734098</v>
      </c>
      <c r="N44" s="229">
        <v>3.4771482325903231</v>
      </c>
      <c r="O44" s="229">
        <v>3.857862538548281</v>
      </c>
      <c r="P44" s="229">
        <v>3.650795882425196</v>
      </c>
      <c r="Q44" s="229">
        <v>3.7960126065245641</v>
      </c>
      <c r="R44" s="229">
        <v>3.674703435774104</v>
      </c>
      <c r="S44" s="229">
        <v>3.300936896868274</v>
      </c>
      <c r="T44" s="229">
        <v>3.6881638552446971</v>
      </c>
      <c r="U44" s="229">
        <v>4.2303948959452491</v>
      </c>
      <c r="V44" s="229">
        <v>3.313036335843679</v>
      </c>
      <c r="W44" s="229">
        <v>3.9411539719209019</v>
      </c>
      <c r="X44" s="229">
        <v>4.6383943820306994</v>
      </c>
      <c r="Y44" s="229">
        <v>5.0656497179584576</v>
      </c>
      <c r="DA44" s="73" t="s">
        <v>1617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3.8929469594746622</v>
      </c>
      <c r="N45" s="325">
        <v>0.17940876424173671</v>
      </c>
      <c r="O45" s="325">
        <v>0.92279763339319887</v>
      </c>
      <c r="P45" s="325">
        <v>2.777564881576613</v>
      </c>
      <c r="Q45" s="325">
        <v>4.4464543311005613</v>
      </c>
      <c r="R45" s="325">
        <v>4.5022422660274311</v>
      </c>
      <c r="S45" s="325">
        <v>5.0012550353000611</v>
      </c>
      <c r="T45" s="325">
        <v>6.7366253762102799</v>
      </c>
      <c r="U45" s="325">
        <v>3.7043031089715308</v>
      </c>
      <c r="V45" s="325">
        <v>5.1668736900628804</v>
      </c>
      <c r="W45" s="325">
        <v>5.2476929667910657</v>
      </c>
      <c r="X45" s="325">
        <v>3.3964561998335951</v>
      </c>
      <c r="Y45" s="325">
        <v>1.4153316534457061</v>
      </c>
      <c r="DA45" s="148" t="s">
        <v>1618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1076.6796870092121</v>
      </c>
      <c r="C48" s="223">
        <v>1401.5784652638119</v>
      </c>
      <c r="D48" s="223">
        <v>1471.3022143250589</v>
      </c>
      <c r="E48" s="223">
        <v>1437.1726821368379</v>
      </c>
      <c r="F48" s="223">
        <v>1445.382761437709</v>
      </c>
      <c r="G48" s="223">
        <v>1461.4818979547849</v>
      </c>
      <c r="H48" s="223">
        <v>1412.4365784627851</v>
      </c>
      <c r="I48" s="223">
        <v>1426.638207031707</v>
      </c>
      <c r="J48" s="223">
        <v>1575.5085737158381</v>
      </c>
      <c r="K48" s="223">
        <v>1404.615087309217</v>
      </c>
      <c r="L48" s="223">
        <v>1439.301246327582</v>
      </c>
      <c r="M48" s="223">
        <v>1515.0408093403939</v>
      </c>
      <c r="N48" s="223">
        <v>1485.139291780438</v>
      </c>
      <c r="O48" s="223">
        <v>1422.44722001182</v>
      </c>
      <c r="P48" s="223">
        <v>1404.565621661279</v>
      </c>
      <c r="Q48" s="223">
        <v>1277.5881144351031</v>
      </c>
      <c r="R48" s="223">
        <v>1479.2175826996911</v>
      </c>
      <c r="S48" s="223">
        <v>1213.822248731876</v>
      </c>
      <c r="T48" s="223">
        <v>1306.1446289719049</v>
      </c>
      <c r="U48" s="223">
        <v>1326.0574906573629</v>
      </c>
      <c r="V48" s="223">
        <v>1261.455291693311</v>
      </c>
      <c r="W48" s="223">
        <v>1344.843646439002</v>
      </c>
      <c r="X48" s="223">
        <v>1315.697396987086</v>
      </c>
      <c r="Y48" s="223">
        <v>1131.6827827568759</v>
      </c>
      <c r="DA48" s="89" t="s">
        <v>1619</v>
      </c>
    </row>
    <row r="49" spans="1:105" ht="12" customHeight="1" x14ac:dyDescent="0.25">
      <c r="A49" s="55" t="s">
        <v>91</v>
      </c>
      <c r="B49" s="259">
        <v>6.2514142727758166</v>
      </c>
      <c r="C49" s="259">
        <v>8.1472110227170429</v>
      </c>
      <c r="D49" s="259">
        <v>8.543484588162471</v>
      </c>
      <c r="E49" s="259">
        <v>8.3120005894542732</v>
      </c>
      <c r="F49" s="259">
        <v>8.3382508997432545</v>
      </c>
      <c r="G49" s="259">
        <v>8.376018290743712</v>
      </c>
      <c r="H49" s="259">
        <v>8.0945500748917372</v>
      </c>
      <c r="I49" s="259">
        <v>8.1664727634246095</v>
      </c>
      <c r="J49" s="259">
        <v>8.9139060277434101</v>
      </c>
      <c r="K49" s="259">
        <v>7.9309612755496302</v>
      </c>
      <c r="L49" s="259">
        <v>8.1078018321551362</v>
      </c>
      <c r="M49" s="259">
        <v>8.5349690604072954</v>
      </c>
      <c r="N49" s="259">
        <v>8.3514547324658999</v>
      </c>
      <c r="O49" s="259">
        <v>7.9902738794040999</v>
      </c>
      <c r="P49" s="259">
        <v>7.8861120598607224</v>
      </c>
      <c r="Q49" s="259">
        <v>7.1680450443986734</v>
      </c>
      <c r="R49" s="259">
        <v>8.2358668578908727</v>
      </c>
      <c r="S49" s="259">
        <v>6.7184382161428173</v>
      </c>
      <c r="T49" s="259">
        <v>7.1769383880898134</v>
      </c>
      <c r="U49" s="259">
        <v>7.264309901936528</v>
      </c>
      <c r="V49" s="259">
        <v>6.8684455360964316</v>
      </c>
      <c r="W49" s="259">
        <v>7.3007368477938099</v>
      </c>
      <c r="X49" s="259">
        <v>7.1346265035857623</v>
      </c>
      <c r="Y49" s="259">
        <v>6.1046044527584877</v>
      </c>
      <c r="DA49" s="67" t="s">
        <v>1620</v>
      </c>
    </row>
    <row r="50" spans="1:105" ht="12" customHeight="1" x14ac:dyDescent="0.25">
      <c r="A50" s="173" t="s">
        <v>92</v>
      </c>
      <c r="B50" s="224">
        <v>2.0402636557832969</v>
      </c>
      <c r="C50" s="224">
        <v>2.6670091403035641</v>
      </c>
      <c r="D50" s="224">
        <v>2.801507671951454</v>
      </c>
      <c r="E50" s="224">
        <v>2.732597818498383</v>
      </c>
      <c r="F50" s="224">
        <v>2.7499560979610158</v>
      </c>
      <c r="G50" s="224">
        <v>2.7732469359782832</v>
      </c>
      <c r="H50" s="224">
        <v>2.6800545813186258</v>
      </c>
      <c r="I50" s="224">
        <v>2.7038677307981982</v>
      </c>
      <c r="J50" s="224">
        <v>2.9636879045369522</v>
      </c>
      <c r="K50" s="224">
        <v>2.6467683861165558</v>
      </c>
      <c r="L50" s="224">
        <v>2.714883345071585</v>
      </c>
      <c r="M50" s="224">
        <v>2.8608769441989259</v>
      </c>
      <c r="N50" s="224">
        <v>2.7993639022626429</v>
      </c>
      <c r="O50" s="224">
        <v>2.678297971279493</v>
      </c>
      <c r="P50" s="224">
        <v>2.6433834747079898</v>
      </c>
      <c r="Q50" s="224">
        <v>2.4026911705665772</v>
      </c>
      <c r="R50" s="224">
        <v>2.7686522131292639</v>
      </c>
      <c r="S50" s="224">
        <v>2.2644355484276328</v>
      </c>
      <c r="T50" s="224">
        <v>2.424642029565963</v>
      </c>
      <c r="U50" s="224">
        <v>2.4593245257378502</v>
      </c>
      <c r="V50" s="224">
        <v>2.3297003130016209</v>
      </c>
      <c r="W50" s="224">
        <v>2.4805334143716111</v>
      </c>
      <c r="X50" s="224">
        <v>2.4277930932270659</v>
      </c>
      <c r="Y50" s="224">
        <v>2.080141765387483</v>
      </c>
      <c r="DA50" s="177" t="s">
        <v>1621</v>
      </c>
    </row>
    <row r="51" spans="1:105" ht="12" customHeight="1" x14ac:dyDescent="0.25">
      <c r="A51" s="173" t="s">
        <v>93</v>
      </c>
      <c r="B51" s="224">
        <v>14.72105717470393</v>
      </c>
      <c r="C51" s="224">
        <v>17.00699537853864</v>
      </c>
      <c r="D51" s="224">
        <v>17.35876830000252</v>
      </c>
      <c r="E51" s="224">
        <v>17.710392067734411</v>
      </c>
      <c r="F51" s="224">
        <v>19.058055864920199</v>
      </c>
      <c r="G51" s="224">
        <v>18.74679123114209</v>
      </c>
      <c r="H51" s="224">
        <v>18.38821123700308</v>
      </c>
      <c r="I51" s="224">
        <v>19.266696854935049</v>
      </c>
      <c r="J51" s="224">
        <v>23.469905279965751</v>
      </c>
      <c r="K51" s="224">
        <v>20.95441780810301</v>
      </c>
      <c r="L51" s="224">
        <v>22.023356102631858</v>
      </c>
      <c r="M51" s="224">
        <v>19.896129507799309</v>
      </c>
      <c r="N51" s="224">
        <v>19.807248206577089</v>
      </c>
      <c r="O51" s="224">
        <v>18.929738937933131</v>
      </c>
      <c r="P51" s="224">
        <v>18.429765075660018</v>
      </c>
      <c r="Q51" s="224">
        <v>17.53612890889131</v>
      </c>
      <c r="R51" s="224">
        <v>19.929869866353581</v>
      </c>
      <c r="S51" s="224">
        <v>17.79267183713786</v>
      </c>
      <c r="T51" s="224">
        <v>17.899767140134941</v>
      </c>
      <c r="U51" s="224">
        <v>18.318993700069178</v>
      </c>
      <c r="V51" s="224">
        <v>16.811711406179001</v>
      </c>
      <c r="W51" s="224">
        <v>17.34619012251839</v>
      </c>
      <c r="X51" s="224">
        <v>17.371717215746099</v>
      </c>
      <c r="Y51" s="224">
        <v>15.59306819621006</v>
      </c>
      <c r="DA51" s="177" t="s">
        <v>1622</v>
      </c>
    </row>
    <row r="52" spans="1:105" ht="12" customHeight="1" x14ac:dyDescent="0.25">
      <c r="A52" s="173" t="s">
        <v>94</v>
      </c>
      <c r="B52" s="224">
        <v>5.7256173394341303</v>
      </c>
      <c r="C52" s="224">
        <v>7.4844610081969227</v>
      </c>
      <c r="D52" s="224">
        <v>7.8619059147651091</v>
      </c>
      <c r="E52" s="224">
        <v>7.6685233337097731</v>
      </c>
      <c r="F52" s="224">
        <v>7.7172360898245396</v>
      </c>
      <c r="G52" s="224">
        <v>7.7825974589905362</v>
      </c>
      <c r="H52" s="224">
        <v>7.5210705919949206</v>
      </c>
      <c r="I52" s="224">
        <v>7.5878977303308393</v>
      </c>
      <c r="J52" s="224">
        <v>8.3324953265520687</v>
      </c>
      <c r="K52" s="224">
        <v>7.4537957238981356</v>
      </c>
      <c r="L52" s="224">
        <v>7.6266949859890119</v>
      </c>
      <c r="M52" s="224">
        <v>8.0285146438115547</v>
      </c>
      <c r="N52" s="224">
        <v>7.8558898271544662</v>
      </c>
      <c r="O52" s="224">
        <v>7.5161409953370688</v>
      </c>
      <c r="P52" s="224">
        <v>7.418160008222606</v>
      </c>
      <c r="Q52" s="224">
        <v>6.7427021936631757</v>
      </c>
      <c r="R52" s="224">
        <v>7.7839881874351171</v>
      </c>
      <c r="S52" s="224">
        <v>6.3768544266537557</v>
      </c>
      <c r="T52" s="224">
        <v>6.838037960929932</v>
      </c>
      <c r="U52" s="224">
        <v>6.9449638282335586</v>
      </c>
      <c r="V52" s="224">
        <v>6.5866527436617499</v>
      </c>
      <c r="W52" s="224">
        <v>7.0204854372569736</v>
      </c>
      <c r="X52" s="224">
        <v>6.8777061426500454</v>
      </c>
      <c r="Y52" s="224">
        <v>5.8978317404642384</v>
      </c>
      <c r="DA52" s="177" t="s">
        <v>1623</v>
      </c>
    </row>
    <row r="53" spans="1:105" ht="12" customHeight="1" x14ac:dyDescent="0.25">
      <c r="A53" s="56" t="s">
        <v>95</v>
      </c>
      <c r="B53" s="260">
        <v>12.70414411129387</v>
      </c>
      <c r="C53" s="260">
        <v>15.64936880676659</v>
      </c>
      <c r="D53" s="260">
        <v>16.280111627366789</v>
      </c>
      <c r="E53" s="260">
        <v>16.203258425646659</v>
      </c>
      <c r="F53" s="260">
        <v>16.861544827762909</v>
      </c>
      <c r="G53" s="260">
        <v>16.88904292894653</v>
      </c>
      <c r="H53" s="260">
        <v>16.470306935334079</v>
      </c>
      <c r="I53" s="260">
        <v>17.089709186360761</v>
      </c>
      <c r="J53" s="260">
        <v>20.135838425457401</v>
      </c>
      <c r="K53" s="260">
        <v>18.11537879592213</v>
      </c>
      <c r="L53" s="260">
        <v>18.748328742907919</v>
      </c>
      <c r="M53" s="260">
        <v>17.990658535642321</v>
      </c>
      <c r="N53" s="260">
        <v>17.753402047515909</v>
      </c>
      <c r="O53" s="260">
        <v>16.678757304149428</v>
      </c>
      <c r="P53" s="260">
        <v>16.283883487820141</v>
      </c>
      <c r="Q53" s="260">
        <v>15.27784892570055</v>
      </c>
      <c r="R53" s="260">
        <v>17.701084869165989</v>
      </c>
      <c r="S53" s="260">
        <v>15.100586986988301</v>
      </c>
      <c r="T53" s="260">
        <v>15.71898169955448</v>
      </c>
      <c r="U53" s="260">
        <v>16.003085130595309</v>
      </c>
      <c r="V53" s="260">
        <v>15.034695703007049</v>
      </c>
      <c r="W53" s="260">
        <v>15.75983168112465</v>
      </c>
      <c r="X53" s="260">
        <v>15.662871004643661</v>
      </c>
      <c r="Y53" s="260">
        <v>14.13193844528174</v>
      </c>
      <c r="DA53" s="68" t="s">
        <v>1624</v>
      </c>
    </row>
    <row r="54" spans="1:105" ht="12" customHeight="1" x14ac:dyDescent="0.25">
      <c r="A54" s="37" t="s">
        <v>159</v>
      </c>
      <c r="B54" s="226">
        <v>0.27119134115827881</v>
      </c>
      <c r="C54" s="226">
        <v>0.59104961127424382</v>
      </c>
      <c r="D54" s="226">
        <v>0.48636557945332609</v>
      </c>
      <c r="E54" s="226">
        <v>0.18383433536068841</v>
      </c>
      <c r="F54" s="226">
        <v>0.16695550589468869</v>
      </c>
      <c r="G54" s="226">
        <v>0.17346150545148159</v>
      </c>
      <c r="H54" s="226">
        <v>0.18356346245776201</v>
      </c>
      <c r="I54" s="226">
        <v>0.19250852849000169</v>
      </c>
      <c r="J54" s="226">
        <v>0.20625939048551059</v>
      </c>
      <c r="K54" s="226">
        <v>0.180662997442253</v>
      </c>
      <c r="L54" s="226">
        <v>0.15901600729288171</v>
      </c>
      <c r="M54" s="226">
        <v>0.30729596665981629</v>
      </c>
      <c r="N54" s="226">
        <v>0.29013117897171159</v>
      </c>
      <c r="O54" s="226">
        <v>0.25740086234688281</v>
      </c>
      <c r="P54" s="226">
        <v>0.25365829418832142</v>
      </c>
      <c r="Q54" s="226">
        <v>0.21335786274448129</v>
      </c>
      <c r="R54" s="226">
        <v>0.25610014640742401</v>
      </c>
      <c r="S54" s="226">
        <v>0.21154216893412389</v>
      </c>
      <c r="T54" s="226">
        <v>0.2418900322044151</v>
      </c>
      <c r="U54" s="226">
        <v>0.25234355985517481</v>
      </c>
      <c r="V54" s="226">
        <v>0.24092970528545671</v>
      </c>
      <c r="W54" s="226">
        <v>0.23653003789104091</v>
      </c>
      <c r="X54" s="226">
        <v>0.27414491346975972</v>
      </c>
      <c r="Y54" s="226">
        <v>0.25317749083783159</v>
      </c>
      <c r="DA54" s="69" t="s">
        <v>1625</v>
      </c>
    </row>
    <row r="55" spans="1:105" ht="12" customHeight="1" x14ac:dyDescent="0.25">
      <c r="A55" s="37" t="s">
        <v>35</v>
      </c>
      <c r="B55" s="226">
        <v>6.7367021378715348</v>
      </c>
      <c r="C55" s="226">
        <v>9.3670870563071098</v>
      </c>
      <c r="D55" s="226">
        <v>10.050037849782189</v>
      </c>
      <c r="E55" s="226">
        <v>9.8502504431861109</v>
      </c>
      <c r="F55" s="226">
        <v>9.1035798221570818</v>
      </c>
      <c r="G55" s="226">
        <v>9.0577546110394938</v>
      </c>
      <c r="H55" s="226">
        <v>8.6130184919822987</v>
      </c>
      <c r="I55" s="226">
        <v>8.2608008826333528</v>
      </c>
      <c r="J55" s="226">
        <v>8.20782424714751</v>
      </c>
      <c r="K55" s="226">
        <v>7.113972281921944</v>
      </c>
      <c r="L55" s="226">
        <v>7.208003001745964</v>
      </c>
      <c r="M55" s="226">
        <v>8.3505288697357791</v>
      </c>
      <c r="N55" s="226">
        <v>8.1771955883850982</v>
      </c>
      <c r="O55" s="226">
        <v>8.1056459089772375</v>
      </c>
      <c r="P55" s="226">
        <v>8.0377386194033189</v>
      </c>
      <c r="Q55" s="226">
        <v>6.9159027830725597</v>
      </c>
      <c r="R55" s="226">
        <v>8.1646718241418554</v>
      </c>
      <c r="S55" s="226">
        <v>6.3813940741421256</v>
      </c>
      <c r="T55" s="226">
        <v>7.5167913564879516</v>
      </c>
      <c r="U55" s="226">
        <v>7.5568716970772343</v>
      </c>
      <c r="V55" s="226">
        <v>7.710258626687291</v>
      </c>
      <c r="W55" s="226">
        <v>8.4066963981628717</v>
      </c>
      <c r="X55" s="226">
        <v>7.7399789573965014</v>
      </c>
      <c r="Y55" s="226">
        <v>6.3390378775125349</v>
      </c>
      <c r="DA55" s="69" t="s">
        <v>1626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1627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1628</v>
      </c>
    </row>
    <row r="58" spans="1:105" ht="12" customHeight="1" x14ac:dyDescent="0.25">
      <c r="A58" s="37" t="s">
        <v>40</v>
      </c>
      <c r="B58" s="226">
        <v>5.696250632264058</v>
      </c>
      <c r="C58" s="226">
        <v>5.6912321391852414</v>
      </c>
      <c r="D58" s="226">
        <v>5.7437081981312819</v>
      </c>
      <c r="E58" s="226">
        <v>6.1691736470998588</v>
      </c>
      <c r="F58" s="226">
        <v>7.5910094997111353</v>
      </c>
      <c r="G58" s="226">
        <v>7.6578268124555544</v>
      </c>
      <c r="H58" s="226">
        <v>7.6737249808940229</v>
      </c>
      <c r="I58" s="226">
        <v>8.636399775237404</v>
      </c>
      <c r="J58" s="226">
        <v>11.721754787824381</v>
      </c>
      <c r="K58" s="226">
        <v>10.820743516557931</v>
      </c>
      <c r="L58" s="226">
        <v>11.38130973386907</v>
      </c>
      <c r="M58" s="226">
        <v>9.3328336992467218</v>
      </c>
      <c r="N58" s="226">
        <v>9.2860752801591051</v>
      </c>
      <c r="O58" s="226">
        <v>8.3157105328253103</v>
      </c>
      <c r="P58" s="226">
        <v>7.9924865742284998</v>
      </c>
      <c r="Q58" s="226">
        <v>8.1485882798835103</v>
      </c>
      <c r="R58" s="226">
        <v>9.2803128986167103</v>
      </c>
      <c r="S58" s="226">
        <v>8.5076507439120554</v>
      </c>
      <c r="T58" s="226">
        <v>7.9603003108621122</v>
      </c>
      <c r="U58" s="226">
        <v>8.1938698736628996</v>
      </c>
      <c r="V58" s="226">
        <v>7.0835073710343002</v>
      </c>
      <c r="W58" s="226">
        <v>7.1166052450707369</v>
      </c>
      <c r="X58" s="226">
        <v>7.6487471337774036</v>
      </c>
      <c r="Y58" s="226">
        <v>7.5397230769313772</v>
      </c>
      <c r="DA58" s="69" t="s">
        <v>1629</v>
      </c>
    </row>
    <row r="59" spans="1:105" ht="12" customHeight="1" x14ac:dyDescent="0.25">
      <c r="A59" s="57" t="s">
        <v>1496</v>
      </c>
      <c r="B59" s="261">
        <v>54.643078094816147</v>
      </c>
      <c r="C59" s="261">
        <v>63.128249934696321</v>
      </c>
      <c r="D59" s="261">
        <v>64.433995506571577</v>
      </c>
      <c r="E59" s="261">
        <v>65.739187434851246</v>
      </c>
      <c r="F59" s="261">
        <v>70.74157939904525</v>
      </c>
      <c r="G59" s="261">
        <v>69.586196501618659</v>
      </c>
      <c r="H59" s="261">
        <v>68.255183763169057</v>
      </c>
      <c r="I59" s="261">
        <v>71.516033691006854</v>
      </c>
      <c r="J59" s="261">
        <v>87.117919037421245</v>
      </c>
      <c r="K59" s="261">
        <v>77.780683488351912</v>
      </c>
      <c r="L59" s="261">
        <v>81.748474524912055</v>
      </c>
      <c r="M59" s="261">
        <v>73.852424155204616</v>
      </c>
      <c r="N59" s="261">
        <v>73.522505737918678</v>
      </c>
      <c r="O59" s="261">
        <v>70.265279920072402</v>
      </c>
      <c r="P59" s="261">
        <v>68.409427417271019</v>
      </c>
      <c r="Q59" s="261">
        <v>65.092340181647515</v>
      </c>
      <c r="R59" s="261">
        <v>73.977664959961245</v>
      </c>
      <c r="S59" s="261">
        <v>66.04460163247164</v>
      </c>
      <c r="T59" s="261">
        <v>66.442128585584285</v>
      </c>
      <c r="U59" s="261">
        <v>67.998255253801588</v>
      </c>
      <c r="V59" s="261">
        <v>62.403375543837313</v>
      </c>
      <c r="W59" s="261">
        <v>64.387306581557638</v>
      </c>
      <c r="X59" s="261">
        <v>64.482060574577361</v>
      </c>
      <c r="Y59" s="261">
        <v>57.879894974352368</v>
      </c>
      <c r="DA59" s="70" t="s">
        <v>1630</v>
      </c>
    </row>
    <row r="60" spans="1:105" ht="12" customHeight="1" x14ac:dyDescent="0.25">
      <c r="A60" s="57" t="s">
        <v>1498</v>
      </c>
      <c r="B60" s="261">
        <f t="shared" ref="B60:Y60" si="1">B61+B67+B78</f>
        <v>123.10303186880817</v>
      </c>
      <c r="C60" s="261">
        <f t="shared" si="1"/>
        <v>163.34340656246601</v>
      </c>
      <c r="D60" s="261">
        <f t="shared" si="1"/>
        <v>171.54467279308662</v>
      </c>
      <c r="E60" s="261">
        <f t="shared" si="1"/>
        <v>166.671301434323</v>
      </c>
      <c r="F60" s="261">
        <f t="shared" si="1"/>
        <v>164.65857843230756</v>
      </c>
      <c r="G60" s="261">
        <f t="shared" si="1"/>
        <v>165.11511023667475</v>
      </c>
      <c r="H60" s="261">
        <f t="shared" si="1"/>
        <v>159.11749055204342</v>
      </c>
      <c r="I60" s="261">
        <f t="shared" si="1"/>
        <v>158.76121838916035</v>
      </c>
      <c r="J60" s="261">
        <f t="shared" si="1"/>
        <v>172.28229235739494</v>
      </c>
      <c r="K60" s="261">
        <f t="shared" si="1"/>
        <v>152.40713945908053</v>
      </c>
      <c r="L60" s="261">
        <f t="shared" si="1"/>
        <v>155.72817964392777</v>
      </c>
      <c r="M60" s="261">
        <f t="shared" si="1"/>
        <v>168.79928590385541</v>
      </c>
      <c r="N60" s="261">
        <f t="shared" si="1"/>
        <v>162.97026279666051</v>
      </c>
      <c r="O60" s="261">
        <f t="shared" si="1"/>
        <v>157.94599767693003</v>
      </c>
      <c r="P60" s="261">
        <f t="shared" si="1"/>
        <v>157.14002006258539</v>
      </c>
      <c r="Q60" s="261">
        <f t="shared" si="1"/>
        <v>142.18265980760162</v>
      </c>
      <c r="R60" s="261">
        <f t="shared" si="1"/>
        <v>166.19483041422478</v>
      </c>
      <c r="S60" s="261">
        <f t="shared" si="1"/>
        <v>135.20658673181822</v>
      </c>
      <c r="T60" s="261">
        <f t="shared" si="1"/>
        <v>149.23453008078789</v>
      </c>
      <c r="U60" s="261">
        <f t="shared" si="1"/>
        <v>149.35855715842499</v>
      </c>
      <c r="V60" s="261">
        <f t="shared" si="1"/>
        <v>146.00405530366359</v>
      </c>
      <c r="W60" s="261">
        <f t="shared" si="1"/>
        <v>155.71185840739776</v>
      </c>
      <c r="X60" s="261">
        <f t="shared" si="1"/>
        <v>149.4760720362151</v>
      </c>
      <c r="Y60" s="261">
        <f t="shared" si="1"/>
        <v>127.35669614046387</v>
      </c>
      <c r="DA60" s="70"/>
    </row>
    <row r="61" spans="1:105" ht="12" customHeight="1" x14ac:dyDescent="0.25">
      <c r="A61" s="60" t="s">
        <v>1499</v>
      </c>
      <c r="B61" s="262">
        <v>98.447017646498068</v>
      </c>
      <c r="C61" s="262">
        <v>130.38376279867009</v>
      </c>
      <c r="D61" s="262">
        <v>136.79828461144021</v>
      </c>
      <c r="E61" s="262">
        <v>133.042238295793</v>
      </c>
      <c r="F61" s="262">
        <v>131.3649387412309</v>
      </c>
      <c r="G61" s="262">
        <v>131.6264806925827</v>
      </c>
      <c r="H61" s="262">
        <v>126.8750036686379</v>
      </c>
      <c r="I61" s="262">
        <v>126.6554060033307</v>
      </c>
      <c r="J61" s="262">
        <v>137.77862754733329</v>
      </c>
      <c r="K61" s="262">
        <v>121.7917805815879</v>
      </c>
      <c r="L61" s="262">
        <v>124.4301969879271</v>
      </c>
      <c r="M61" s="262">
        <v>132.4014001544306</v>
      </c>
      <c r="N61" s="262">
        <v>129.8330238330704</v>
      </c>
      <c r="O61" s="262">
        <v>125.4708433593444</v>
      </c>
      <c r="P61" s="262">
        <v>123.72538555511071</v>
      </c>
      <c r="Q61" s="262">
        <v>111.2461821050486</v>
      </c>
      <c r="R61" s="262">
        <v>130.12582740199991</v>
      </c>
      <c r="S61" s="262">
        <v>105.99794215542219</v>
      </c>
      <c r="T61" s="262">
        <v>116.72847961939971</v>
      </c>
      <c r="U61" s="262">
        <v>118.2630059857002</v>
      </c>
      <c r="V61" s="262">
        <v>115.3019244694504</v>
      </c>
      <c r="W61" s="262">
        <v>122.9229639913107</v>
      </c>
      <c r="X61" s="262">
        <v>118.6530314124151</v>
      </c>
      <c r="Y61" s="262">
        <v>102.16885988319881</v>
      </c>
      <c r="DA61" s="72" t="s">
        <v>1631</v>
      </c>
    </row>
    <row r="62" spans="1:105" ht="12" customHeight="1" x14ac:dyDescent="0.25">
      <c r="A62" s="59" t="s">
        <v>28</v>
      </c>
      <c r="B62" s="230">
        <v>5.4542019003457751</v>
      </c>
      <c r="C62" s="230">
        <v>6.1355660033294281</v>
      </c>
      <c r="D62" s="230">
        <v>8.7305126534624122</v>
      </c>
      <c r="E62" s="230">
        <v>9.4348023651112545</v>
      </c>
      <c r="F62" s="230">
        <v>8.9411031026601631</v>
      </c>
      <c r="G62" s="230">
        <v>11.11844054474064</v>
      </c>
      <c r="H62" s="230">
        <v>11.293763689489669</v>
      </c>
      <c r="I62" s="230">
        <v>17.15489198728034</v>
      </c>
      <c r="J62" s="230">
        <v>16.643304310171111</v>
      </c>
      <c r="K62" s="230">
        <v>19.47756931967827</v>
      </c>
      <c r="L62" s="230">
        <v>20.00980617103367</v>
      </c>
      <c r="M62" s="230">
        <v>24.67365151579968</v>
      </c>
      <c r="N62" s="230">
        <v>26.17883694082861</v>
      </c>
      <c r="O62" s="230">
        <v>14.613667305751591</v>
      </c>
      <c r="P62" s="230">
        <v>13.789215757887749</v>
      </c>
      <c r="Q62" s="230">
        <v>13.467369606761411</v>
      </c>
      <c r="R62" s="230">
        <v>15.313164223029609</v>
      </c>
      <c r="S62" s="230">
        <v>10.190808380710379</v>
      </c>
      <c r="T62" s="230">
        <v>12.73322405609199</v>
      </c>
      <c r="U62" s="230">
        <v>12.0452712052188</v>
      </c>
      <c r="V62" s="230">
        <v>10.15492532943737</v>
      </c>
      <c r="W62" s="230">
        <v>12.25633418539593</v>
      </c>
      <c r="X62" s="230">
        <v>11.595558492272691</v>
      </c>
      <c r="Y62" s="230">
        <v>11.23666740135984</v>
      </c>
      <c r="DA62" s="71" t="s">
        <v>1632</v>
      </c>
    </row>
    <row r="63" spans="1:105" ht="12" customHeight="1" x14ac:dyDescent="0.25">
      <c r="A63" s="59" t="s">
        <v>31</v>
      </c>
      <c r="B63" s="295">
        <v>3.0662813515239629</v>
      </c>
      <c r="C63" s="295">
        <v>3.1449537614729488</v>
      </c>
      <c r="D63" s="295">
        <v>2.2396968735379019</v>
      </c>
      <c r="E63" s="295">
        <v>1.9448794093037689</v>
      </c>
      <c r="F63" s="295">
        <v>1.9112575101301219</v>
      </c>
      <c r="G63" s="295">
        <v>2.397847109454402</v>
      </c>
      <c r="H63" s="295">
        <v>2.60571748962552</v>
      </c>
      <c r="I63" s="295">
        <v>1.8848027299637571</v>
      </c>
      <c r="J63" s="295">
        <v>1.586758422018157</v>
      </c>
      <c r="K63" s="295">
        <v>1.4977069334746449</v>
      </c>
      <c r="L63" s="295">
        <v>1.4798438796766229</v>
      </c>
      <c r="M63" s="295">
        <v>2.7668104564575748</v>
      </c>
      <c r="N63" s="295">
        <v>2.7585905260519752</v>
      </c>
      <c r="O63" s="295">
        <v>2.5858714947456178</v>
      </c>
      <c r="P63" s="295">
        <v>2.423627341424949</v>
      </c>
      <c r="Q63" s="295">
        <v>2.2279345060961369</v>
      </c>
      <c r="R63" s="295">
        <v>2.532715468147019</v>
      </c>
      <c r="S63" s="295">
        <v>2.042845213043885</v>
      </c>
      <c r="T63" s="295">
        <v>2.1024281932523472</v>
      </c>
      <c r="U63" s="295">
        <v>2.2768150907286371</v>
      </c>
      <c r="V63" s="295">
        <v>2.3991236860082079</v>
      </c>
      <c r="W63" s="295">
        <v>2.4873174549915218</v>
      </c>
      <c r="X63" s="295">
        <v>2.3184955230363302</v>
      </c>
      <c r="Y63" s="295">
        <v>2.2865827650125881</v>
      </c>
      <c r="DA63" s="122" t="s">
        <v>1633</v>
      </c>
    </row>
    <row r="64" spans="1:105" ht="12" customHeight="1" x14ac:dyDescent="0.25">
      <c r="A64" s="59" t="s">
        <v>159</v>
      </c>
      <c r="B64" s="295">
        <v>2.8331652714171658</v>
      </c>
      <c r="C64" s="295">
        <v>5.9727497830751846</v>
      </c>
      <c r="D64" s="295">
        <v>4.8649920060643508</v>
      </c>
      <c r="E64" s="295">
        <v>1.8946321317730479</v>
      </c>
      <c r="F64" s="295">
        <v>1.824139680374403</v>
      </c>
      <c r="G64" s="295">
        <v>1.845470441636448</v>
      </c>
      <c r="H64" s="295">
        <v>1.944110893717893</v>
      </c>
      <c r="I64" s="295">
        <v>2.0027394273807531</v>
      </c>
      <c r="J64" s="295">
        <v>2.4641343097264512</v>
      </c>
      <c r="K64" s="295">
        <v>2.0807922476474232</v>
      </c>
      <c r="L64" s="295">
        <v>1.9489404207813359</v>
      </c>
      <c r="M64" s="295">
        <v>3.2524409076209291</v>
      </c>
      <c r="N64" s="295">
        <v>3.1374726757989242</v>
      </c>
      <c r="O64" s="295">
        <v>3.143211413955957</v>
      </c>
      <c r="P64" s="295">
        <v>3.1638050640118909</v>
      </c>
      <c r="Q64" s="295">
        <v>2.689264828899149</v>
      </c>
      <c r="R64" s="295">
        <v>3.2018877591417469</v>
      </c>
      <c r="S64" s="295">
        <v>2.9082248070970769</v>
      </c>
      <c r="T64" s="295">
        <v>3.1477721088617652</v>
      </c>
      <c r="U64" s="295">
        <v>3.3359959772144721</v>
      </c>
      <c r="V64" s="295">
        <v>3.1364254690675448</v>
      </c>
      <c r="W64" s="295">
        <v>2.9827670469276382</v>
      </c>
      <c r="X64" s="295">
        <v>3.5650437321861652</v>
      </c>
      <c r="Y64" s="295">
        <v>3.3351477629092479</v>
      </c>
      <c r="DA64" s="122" t="s">
        <v>1634</v>
      </c>
    </row>
    <row r="65" spans="1:105" ht="12" customHeight="1" x14ac:dyDescent="0.25">
      <c r="A65" s="59" t="s">
        <v>32</v>
      </c>
      <c r="B65" s="295">
        <v>18.39954731056012</v>
      </c>
      <c r="C65" s="295">
        <v>22.739596032824309</v>
      </c>
      <c r="D65" s="295">
        <v>22.842247170554248</v>
      </c>
      <c r="E65" s="295">
        <v>20.680215977205499</v>
      </c>
      <c r="F65" s="295">
        <v>21.605303415602389</v>
      </c>
      <c r="G65" s="295">
        <v>22.20606502892873</v>
      </c>
      <c r="H65" s="295">
        <v>21.995662811320859</v>
      </c>
      <c r="I65" s="295">
        <v>21.73056747965791</v>
      </c>
      <c r="J65" s="295">
        <v>21.375395593251088</v>
      </c>
      <c r="K65" s="295">
        <v>18.762245556533781</v>
      </c>
      <c r="L65" s="295">
        <v>14.76388309126428</v>
      </c>
      <c r="M65" s="295">
        <v>15.442275116347091</v>
      </c>
      <c r="N65" s="295">
        <v>11.447515271360951</v>
      </c>
      <c r="O65" s="295">
        <v>8.5173403549392699</v>
      </c>
      <c r="P65" s="295">
        <v>6.4969481100121307</v>
      </c>
      <c r="Q65" s="295">
        <v>7.7775850382915577</v>
      </c>
      <c r="R65" s="295">
        <v>9.4436729513190691</v>
      </c>
      <c r="S65" s="295">
        <v>5.2270721916816036</v>
      </c>
      <c r="T65" s="295">
        <v>3.2695315564947021</v>
      </c>
      <c r="U65" s="295">
        <v>3.0948276106767438</v>
      </c>
      <c r="V65" s="295">
        <v>1.6426448346413329</v>
      </c>
      <c r="W65" s="295">
        <v>1.7222109025239041</v>
      </c>
      <c r="X65" s="295">
        <v>2.9315950113187541</v>
      </c>
      <c r="Y65" s="295">
        <v>3.9613046992996712</v>
      </c>
      <c r="DA65" s="122" t="s">
        <v>1635</v>
      </c>
    </row>
    <row r="66" spans="1:105" ht="12" customHeight="1" x14ac:dyDescent="0.25">
      <c r="A66" s="59" t="s">
        <v>35</v>
      </c>
      <c r="B66" s="295">
        <v>68.693821812651038</v>
      </c>
      <c r="C66" s="295">
        <v>92.390897217968231</v>
      </c>
      <c r="D66" s="295">
        <v>98.120835907821288</v>
      </c>
      <c r="E66" s="295">
        <v>99.087708412399408</v>
      </c>
      <c r="F66" s="295">
        <v>97.083135032463815</v>
      </c>
      <c r="G66" s="295">
        <v>94.058657567822522</v>
      </c>
      <c r="H66" s="295">
        <v>89.035748784483999</v>
      </c>
      <c r="I66" s="295">
        <v>83.882404379047969</v>
      </c>
      <c r="J66" s="295">
        <v>95.70903491216653</v>
      </c>
      <c r="K66" s="295">
        <v>79.973466524253752</v>
      </c>
      <c r="L66" s="295">
        <v>86.227723425171206</v>
      </c>
      <c r="M66" s="295">
        <v>86.266222158205366</v>
      </c>
      <c r="N66" s="295">
        <v>86.310608419029933</v>
      </c>
      <c r="O66" s="295">
        <v>96.610752789951974</v>
      </c>
      <c r="P66" s="295">
        <v>97.851789281774032</v>
      </c>
      <c r="Q66" s="295">
        <v>85.08402812500033</v>
      </c>
      <c r="R66" s="295">
        <v>99.634387000362423</v>
      </c>
      <c r="S66" s="295">
        <v>85.628991562889254</v>
      </c>
      <c r="T66" s="295">
        <v>95.475523704698858</v>
      </c>
      <c r="U66" s="295">
        <v>97.510096101861521</v>
      </c>
      <c r="V66" s="295">
        <v>97.968805150295992</v>
      </c>
      <c r="W66" s="295">
        <v>103.47433440147169</v>
      </c>
      <c r="X66" s="295">
        <v>98.242338653601166</v>
      </c>
      <c r="Y66" s="295">
        <v>81.349157254617509</v>
      </c>
      <c r="DA66" s="122" t="s">
        <v>1636</v>
      </c>
    </row>
    <row r="67" spans="1:105" ht="12" customHeight="1" x14ac:dyDescent="0.25">
      <c r="A67" s="60" t="s">
        <v>1506</v>
      </c>
      <c r="B67" s="262">
        <v>24.656014222310102</v>
      </c>
      <c r="C67" s="262">
        <v>32.959643763795917</v>
      </c>
      <c r="D67" s="262">
        <v>34.74638818164641</v>
      </c>
      <c r="E67" s="262">
        <v>33.629063138529993</v>
      </c>
      <c r="F67" s="262">
        <v>33.293639691076663</v>
      </c>
      <c r="G67" s="262">
        <v>33.488629544092063</v>
      </c>
      <c r="H67" s="262">
        <v>32.242486883405519</v>
      </c>
      <c r="I67" s="262">
        <v>32.105812385829651</v>
      </c>
      <c r="J67" s="262">
        <v>34.503664810061657</v>
      </c>
      <c r="K67" s="262">
        <v>30.615358877492628</v>
      </c>
      <c r="L67" s="262">
        <v>31.297982656000659</v>
      </c>
      <c r="M67" s="262">
        <v>36.397885749424809</v>
      </c>
      <c r="N67" s="262">
        <v>33.137238963590093</v>
      </c>
      <c r="O67" s="262">
        <v>32.475154317585627</v>
      </c>
      <c r="P67" s="262">
        <v>33.414634507474688</v>
      </c>
      <c r="Q67" s="262">
        <v>30.93647770255302</v>
      </c>
      <c r="R67" s="262">
        <v>36.069003012224861</v>
      </c>
      <c r="S67" s="262">
        <v>29.208644576396011</v>
      </c>
      <c r="T67" s="262">
        <v>32.506050461388178</v>
      </c>
      <c r="U67" s="262">
        <v>31.095551172724779</v>
      </c>
      <c r="V67" s="262">
        <v>30.70213083421319</v>
      </c>
      <c r="W67" s="262">
        <v>32.788894416087047</v>
      </c>
      <c r="X67" s="262">
        <v>30.823040623800011</v>
      </c>
      <c r="Y67" s="262">
        <v>25.187836257265069</v>
      </c>
      <c r="DA67" s="72" t="s">
        <v>1637</v>
      </c>
    </row>
    <row r="68" spans="1:105" ht="12" customHeight="1" x14ac:dyDescent="0.25">
      <c r="A68" s="147" t="s">
        <v>28</v>
      </c>
      <c r="B68" s="229">
        <v>1.0876572996962131</v>
      </c>
      <c r="C68" s="229">
        <v>1.1139527011404911</v>
      </c>
      <c r="D68" s="229">
        <v>1.5510445407408131</v>
      </c>
      <c r="E68" s="229">
        <v>1.689064783256228</v>
      </c>
      <c r="F68" s="229">
        <v>1.538193608098303</v>
      </c>
      <c r="G68" s="229">
        <v>1.8147127492889119</v>
      </c>
      <c r="H68" s="229">
        <v>1.8692095992544819</v>
      </c>
      <c r="I68" s="229">
        <v>2.9395427604271771</v>
      </c>
      <c r="J68" s="229">
        <v>2.890518617283337</v>
      </c>
      <c r="K68" s="229">
        <v>3.4031926119925622</v>
      </c>
      <c r="L68" s="229">
        <v>3.565885641972637</v>
      </c>
      <c r="M68" s="229">
        <v>3.5865655304273378</v>
      </c>
      <c r="N68" s="229">
        <v>4.1212989107235147</v>
      </c>
      <c r="O68" s="229">
        <v>2.1221546645612732</v>
      </c>
      <c r="P68" s="229">
        <v>1.87712884808822</v>
      </c>
      <c r="Q68" s="229">
        <v>1.8003443615789869</v>
      </c>
      <c r="R68" s="229">
        <v>2.0263968667768708</v>
      </c>
      <c r="S68" s="229">
        <v>1.475349055325651</v>
      </c>
      <c r="T68" s="229">
        <v>1.77748963260222</v>
      </c>
      <c r="U68" s="229">
        <v>1.76634738679962</v>
      </c>
      <c r="V68" s="229">
        <v>1.456256671798122</v>
      </c>
      <c r="W68" s="229">
        <v>1.7856849328502311</v>
      </c>
      <c r="X68" s="229">
        <v>1.6379362530458681</v>
      </c>
      <c r="Y68" s="229">
        <v>1.6009363753315089</v>
      </c>
      <c r="DA68" s="73" t="s">
        <v>1638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1639</v>
      </c>
    </row>
    <row r="70" spans="1:105" ht="12" customHeight="1" x14ac:dyDescent="0.25">
      <c r="A70" s="147" t="s">
        <v>31</v>
      </c>
      <c r="B70" s="229">
        <v>0.61756164740210251</v>
      </c>
      <c r="C70" s="229">
        <v>0.57667859267290977</v>
      </c>
      <c r="D70" s="229">
        <v>0.4018659534952726</v>
      </c>
      <c r="E70" s="229">
        <v>0.35165243174016769</v>
      </c>
      <c r="F70" s="229">
        <v>0.33208292919130628</v>
      </c>
      <c r="G70" s="229">
        <v>0.3952691751457742</v>
      </c>
      <c r="H70" s="229">
        <v>0.43556610973753318</v>
      </c>
      <c r="I70" s="229">
        <v>0.32618586931626659</v>
      </c>
      <c r="J70" s="229">
        <v>0.27746801012345601</v>
      </c>
      <c r="K70" s="229">
        <v>0.26393658221397198</v>
      </c>
      <c r="L70" s="229">
        <v>0.26634704135702941</v>
      </c>
      <c r="M70" s="229">
        <v>0.4061927791988082</v>
      </c>
      <c r="N70" s="229">
        <v>0.43860992356716377</v>
      </c>
      <c r="O70" s="229">
        <v>0.37925577450780001</v>
      </c>
      <c r="P70" s="229">
        <v>0.33321750409855</v>
      </c>
      <c r="Q70" s="229">
        <v>0.30080335110081291</v>
      </c>
      <c r="R70" s="229">
        <v>0.33746329466909342</v>
      </c>
      <c r="S70" s="229">
        <v>0.29697613249092608</v>
      </c>
      <c r="T70" s="229">
        <v>0.29399370271766873</v>
      </c>
      <c r="U70" s="229">
        <v>0.33373171079197611</v>
      </c>
      <c r="V70" s="229">
        <v>0.34323115992166658</v>
      </c>
      <c r="W70" s="229">
        <v>0.36091112956970822</v>
      </c>
      <c r="X70" s="229">
        <v>0.32566236123643871</v>
      </c>
      <c r="Y70" s="229">
        <v>0.32350503542743803</v>
      </c>
      <c r="DA70" s="73" t="s">
        <v>1640</v>
      </c>
    </row>
    <row r="71" spans="1:105" ht="12" customHeight="1" x14ac:dyDescent="0.25">
      <c r="A71" s="147" t="s">
        <v>159</v>
      </c>
      <c r="B71" s="229">
        <v>0.58146233509342526</v>
      </c>
      <c r="C71" s="229">
        <v>1.1160284081407159</v>
      </c>
      <c r="D71" s="229">
        <v>0.88951948172385309</v>
      </c>
      <c r="E71" s="229">
        <v>0.34908180108761111</v>
      </c>
      <c r="F71" s="229">
        <v>0.32297343307413928</v>
      </c>
      <c r="G71" s="229">
        <v>0.30999873083931179</v>
      </c>
      <c r="H71" s="229">
        <v>0.3311533478677664</v>
      </c>
      <c r="I71" s="229">
        <v>0.35318727805947958</v>
      </c>
      <c r="J71" s="229">
        <v>0.43934968105282352</v>
      </c>
      <c r="K71" s="229">
        <v>0.37409234006755021</v>
      </c>
      <c r="L71" s="229">
        <v>0.35744720227830967</v>
      </c>
      <c r="M71" s="229">
        <v>0.48656802791824227</v>
      </c>
      <c r="N71" s="229">
        <v>0.50833794432410129</v>
      </c>
      <c r="O71" s="229">
        <v>0.4697645271209297</v>
      </c>
      <c r="P71" s="229">
        <v>0.4432543881837811</v>
      </c>
      <c r="Q71" s="229">
        <v>0.36999442943877048</v>
      </c>
      <c r="R71" s="229">
        <v>0.43499793891429572</v>
      </c>
      <c r="S71" s="229">
        <v>0.43130702902628137</v>
      </c>
      <c r="T71" s="229">
        <v>0.44926159208455141</v>
      </c>
      <c r="U71" s="229">
        <v>0.49929709643038289</v>
      </c>
      <c r="V71" s="229">
        <v>0.45835075996937208</v>
      </c>
      <c r="W71" s="229">
        <v>0.44224713951652739</v>
      </c>
      <c r="X71" s="229">
        <v>0.51184098579127713</v>
      </c>
      <c r="Y71" s="229">
        <v>0.48243249894217533</v>
      </c>
      <c r="DA71" s="73" t="s">
        <v>1641</v>
      </c>
    </row>
    <row r="72" spans="1:105" ht="12" customHeight="1" x14ac:dyDescent="0.25">
      <c r="A72" s="147" t="s">
        <v>32</v>
      </c>
      <c r="B72" s="229">
        <v>3.660953445853937</v>
      </c>
      <c r="C72" s="229">
        <v>4.1192776296053104</v>
      </c>
      <c r="D72" s="229">
        <v>4.0490165283596813</v>
      </c>
      <c r="E72" s="229">
        <v>3.6939819542087409</v>
      </c>
      <c r="F72" s="229">
        <v>3.708569897329772</v>
      </c>
      <c r="G72" s="229">
        <v>3.616278082707657</v>
      </c>
      <c r="H72" s="229">
        <v>3.6323070980503358</v>
      </c>
      <c r="I72" s="229">
        <v>3.7152587147394298</v>
      </c>
      <c r="J72" s="229">
        <v>3.7040477570628449</v>
      </c>
      <c r="K72" s="229">
        <v>3.270866255453456</v>
      </c>
      <c r="L72" s="229">
        <v>2.625133091822152</v>
      </c>
      <c r="M72" s="229">
        <v>2.2396637913076338</v>
      </c>
      <c r="N72" s="229">
        <v>1.79813045784596</v>
      </c>
      <c r="O72" s="229">
        <v>1.2340933674582379</v>
      </c>
      <c r="P72" s="229">
        <v>0.88245001504966636</v>
      </c>
      <c r="Q72" s="229">
        <v>1.0373940947127109</v>
      </c>
      <c r="R72" s="229">
        <v>1.2468858694306211</v>
      </c>
      <c r="S72" s="229">
        <v>0.75504153901471982</v>
      </c>
      <c r="T72" s="229">
        <v>0.45538678997733789</v>
      </c>
      <c r="U72" s="229">
        <v>0.45281645434951617</v>
      </c>
      <c r="V72" s="229">
        <v>0.23503420236365691</v>
      </c>
      <c r="W72" s="229">
        <v>0.25035529085914571</v>
      </c>
      <c r="X72" s="229">
        <v>0.41317639117647559</v>
      </c>
      <c r="Y72" s="229">
        <v>0.56312005556148736</v>
      </c>
      <c r="DA72" s="73" t="s">
        <v>1642</v>
      </c>
    </row>
    <row r="73" spans="1:105" ht="12" customHeight="1" x14ac:dyDescent="0.25">
      <c r="A73" s="147" t="s">
        <v>33</v>
      </c>
      <c r="B73" s="229">
        <v>4.9063992285327513</v>
      </c>
      <c r="C73" s="229">
        <v>9.1330272638026084</v>
      </c>
      <c r="D73" s="229">
        <v>10.29154067813797</v>
      </c>
      <c r="E73" s="229">
        <v>9.6723363507334348</v>
      </c>
      <c r="F73" s="229">
        <v>10.564050656765939</v>
      </c>
      <c r="G73" s="229">
        <v>9.1920308982768333</v>
      </c>
      <c r="H73" s="229">
        <v>8.7004383021739766</v>
      </c>
      <c r="I73" s="229">
        <v>7.9853489168896266</v>
      </c>
      <c r="J73" s="229">
        <v>7.8795876650274543</v>
      </c>
      <c r="K73" s="229">
        <v>6.8106226957069138</v>
      </c>
      <c r="L73" s="229">
        <v>7.0528327686765691</v>
      </c>
      <c r="M73" s="229">
        <v>6.8184920697970091</v>
      </c>
      <c r="N73" s="229">
        <v>6.9196062718631746</v>
      </c>
      <c r="O73" s="229">
        <v>7.396128012100557</v>
      </c>
      <c r="P73" s="229">
        <v>7.2926822480234046</v>
      </c>
      <c r="Q73" s="229">
        <v>5.719737351726649</v>
      </c>
      <c r="R73" s="229">
        <v>6.2192788866229849</v>
      </c>
      <c r="S73" s="229">
        <v>4.3203030782194203</v>
      </c>
      <c r="T73" s="229">
        <v>4.2525000032805176</v>
      </c>
      <c r="U73" s="229">
        <v>4.8036695302000876</v>
      </c>
      <c r="V73" s="229">
        <v>4.6564443924048611</v>
      </c>
      <c r="W73" s="229">
        <v>4.4567970310400442</v>
      </c>
      <c r="X73" s="229">
        <v>5.131401757810913</v>
      </c>
      <c r="Y73" s="229">
        <v>4.3703451474378152</v>
      </c>
      <c r="DA73" s="73" t="s">
        <v>1643</v>
      </c>
    </row>
    <row r="74" spans="1:105" ht="12" customHeight="1" x14ac:dyDescent="0.25">
      <c r="A74" s="147" t="s">
        <v>35</v>
      </c>
      <c r="B74" s="229">
        <v>13.80198026573167</v>
      </c>
      <c r="C74" s="229">
        <v>16.900679168433889</v>
      </c>
      <c r="D74" s="229">
        <v>17.563400999188811</v>
      </c>
      <c r="E74" s="229">
        <v>17.872945817503808</v>
      </c>
      <c r="F74" s="229">
        <v>16.827769166617198</v>
      </c>
      <c r="G74" s="229">
        <v>15.46769652776541</v>
      </c>
      <c r="H74" s="229">
        <v>14.84726896689916</v>
      </c>
      <c r="I74" s="229">
        <v>14.481899154653959</v>
      </c>
      <c r="J74" s="229">
        <v>16.666324109444449</v>
      </c>
      <c r="K74" s="229">
        <v>14.012521437103009</v>
      </c>
      <c r="L74" s="229">
        <v>15.45931205270935</v>
      </c>
      <c r="M74" s="229">
        <v>12.63423578164616</v>
      </c>
      <c r="N74" s="229">
        <v>13.690231706912581</v>
      </c>
      <c r="O74" s="229">
        <v>14.135336024456249</v>
      </c>
      <c r="P74" s="229">
        <v>13.4210391373606</v>
      </c>
      <c r="Q74" s="229">
        <v>11.45997579577179</v>
      </c>
      <c r="R74" s="229">
        <v>13.22034005944883</v>
      </c>
      <c r="S74" s="229">
        <v>12.377099547752451</v>
      </c>
      <c r="T74" s="229">
        <v>13.255969547481881</v>
      </c>
      <c r="U74" s="229">
        <v>14.17347923184516</v>
      </c>
      <c r="V74" s="229">
        <v>13.88323275795141</v>
      </c>
      <c r="W74" s="229">
        <v>14.85705631735105</v>
      </c>
      <c r="X74" s="229">
        <v>13.642650452548461</v>
      </c>
      <c r="Y74" s="229">
        <v>11.39117780880791</v>
      </c>
      <c r="DA74" s="73" t="s">
        <v>1644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1645</v>
      </c>
    </row>
    <row r="76" spans="1:105" ht="12" customHeight="1" x14ac:dyDescent="0.25">
      <c r="A76" s="147" t="s">
        <v>38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2.692643380068156</v>
      </c>
      <c r="H76" s="229">
        <v>2.426543459422267</v>
      </c>
      <c r="I76" s="229">
        <v>2.304389691743709</v>
      </c>
      <c r="J76" s="229">
        <v>2.6463689700672881</v>
      </c>
      <c r="K76" s="229">
        <v>2.4801269549551712</v>
      </c>
      <c r="L76" s="229">
        <v>1.9710248571846101</v>
      </c>
      <c r="M76" s="229">
        <v>5.1002454931614416</v>
      </c>
      <c r="N76" s="229">
        <v>5.4239573510209294</v>
      </c>
      <c r="O76" s="229">
        <v>5.6030948973910002</v>
      </c>
      <c r="P76" s="229">
        <v>5.5731040995648362</v>
      </c>
      <c r="Q76" s="229">
        <v>5.144056977324456</v>
      </c>
      <c r="R76" s="229">
        <v>6.133963698466709</v>
      </c>
      <c r="S76" s="229">
        <v>4.1812153077824874</v>
      </c>
      <c r="T76" s="229">
        <v>4.7476949653615304</v>
      </c>
      <c r="U76" s="229">
        <v>5.239268593106603</v>
      </c>
      <c r="V76" s="229">
        <v>4.2093567090243811</v>
      </c>
      <c r="W76" s="229">
        <v>4.9923912425764714</v>
      </c>
      <c r="X76" s="229">
        <v>5.6575620062597096</v>
      </c>
      <c r="Y76" s="229">
        <v>5.2295867558683797</v>
      </c>
      <c r="DA76" s="73" t="s">
        <v>1646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5.1259222759681702</v>
      </c>
      <c r="N77" s="229">
        <v>0.2370663973326666</v>
      </c>
      <c r="O77" s="229">
        <v>1.135327049989586</v>
      </c>
      <c r="P77" s="229">
        <v>3.5917582671056318</v>
      </c>
      <c r="Q77" s="229">
        <v>5.1041713408988398</v>
      </c>
      <c r="R77" s="229">
        <v>6.4496763978954581</v>
      </c>
      <c r="S77" s="229">
        <v>5.3713528867840674</v>
      </c>
      <c r="T77" s="229">
        <v>7.2737542278824749</v>
      </c>
      <c r="U77" s="229">
        <v>3.8269411692014299</v>
      </c>
      <c r="V77" s="229">
        <v>5.4602241807797212</v>
      </c>
      <c r="W77" s="229">
        <v>5.6434513323238837</v>
      </c>
      <c r="X77" s="229">
        <v>3.5028104159308779</v>
      </c>
      <c r="Y77" s="229">
        <v>1.2267325798883471</v>
      </c>
      <c r="DA77" s="73" t="s">
        <v>1647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1648</v>
      </c>
    </row>
    <row r="79" spans="1:105" ht="12" customHeight="1" x14ac:dyDescent="0.25">
      <c r="A79" s="57" t="s">
        <v>1520</v>
      </c>
      <c r="B79" s="261">
        <f t="shared" ref="B79:Y79" si="2">B80+B88</f>
        <v>740.79258228500476</v>
      </c>
      <c r="C79" s="261">
        <f t="shared" si="2"/>
        <v>979.72658601142939</v>
      </c>
      <c r="D79" s="261">
        <f t="shared" si="2"/>
        <v>1032.8445357160335</v>
      </c>
      <c r="E79" s="261">
        <f t="shared" si="2"/>
        <v>1002.9634225906395</v>
      </c>
      <c r="F79" s="261">
        <f t="shared" si="2"/>
        <v>1001.1375947164811</v>
      </c>
      <c r="G79" s="261">
        <f t="shared" si="2"/>
        <v>1018.9435086632316</v>
      </c>
      <c r="H79" s="261">
        <f t="shared" si="2"/>
        <v>982.83210454578932</v>
      </c>
      <c r="I79" s="261">
        <f t="shared" si="2"/>
        <v>988.88980659461947</v>
      </c>
      <c r="J79" s="261">
        <f t="shared" si="2"/>
        <v>1074.4195959366073</v>
      </c>
      <c r="K79" s="261">
        <f t="shared" si="2"/>
        <v>959.2054280706534</v>
      </c>
      <c r="L79" s="261">
        <f t="shared" si="2"/>
        <v>978.43330868591693</v>
      </c>
      <c r="M79" s="261">
        <f t="shared" si="2"/>
        <v>1055.4882739791342</v>
      </c>
      <c r="N79" s="261">
        <f t="shared" si="2"/>
        <v>1034.3176194823475</v>
      </c>
      <c r="O79" s="261">
        <f t="shared" si="2"/>
        <v>988.88643565684856</v>
      </c>
      <c r="P79" s="261">
        <f t="shared" si="2"/>
        <v>977.91668148665462</v>
      </c>
      <c r="Q79" s="261">
        <f t="shared" si="2"/>
        <v>883.60051080563687</v>
      </c>
      <c r="R79" s="261">
        <f t="shared" si="2"/>
        <v>1022.9118255089645</v>
      </c>
      <c r="S79" s="261">
        <f t="shared" si="2"/>
        <v>827.47048379624118</v>
      </c>
      <c r="T79" s="261">
        <f t="shared" si="2"/>
        <v>895.80018629888696</v>
      </c>
      <c r="U79" s="261">
        <f t="shared" si="2"/>
        <v>910.39028818073166</v>
      </c>
      <c r="V79" s="261">
        <f t="shared" si="2"/>
        <v>865.33978730057925</v>
      </c>
      <c r="W79" s="261">
        <f t="shared" si="2"/>
        <v>927.85733853907459</v>
      </c>
      <c r="X79" s="261">
        <f t="shared" si="2"/>
        <v>907.57966773775468</v>
      </c>
      <c r="Y79" s="261">
        <f t="shared" si="2"/>
        <v>774.34836351014087</v>
      </c>
      <c r="DA79" s="70"/>
    </row>
    <row r="80" spans="1:105" ht="12" customHeight="1" x14ac:dyDescent="0.25">
      <c r="A80" s="60" t="s">
        <v>1521</v>
      </c>
      <c r="B80" s="262">
        <v>675.37023709267169</v>
      </c>
      <c r="C80" s="262">
        <v>903.91733114313524</v>
      </c>
      <c r="D80" s="262">
        <v>955.33506388020101</v>
      </c>
      <c r="E80" s="262">
        <v>923.68090676308873</v>
      </c>
      <c r="F80" s="262">
        <v>915.55045896309809</v>
      </c>
      <c r="G80" s="262">
        <v>934.42400010210554</v>
      </c>
      <c r="H80" s="262">
        <v>899.92924624287571</v>
      </c>
      <c r="I80" s="262">
        <v>902.02631461364547</v>
      </c>
      <c r="J80" s="262">
        <v>968.18325990339213</v>
      </c>
      <c r="K80" s="262">
        <v>864.01571487301646</v>
      </c>
      <c r="L80" s="262">
        <v>878.06638914585847</v>
      </c>
      <c r="M80" s="262">
        <v>964.67592253294515</v>
      </c>
      <c r="N80" s="262">
        <v>943.91095095857906</v>
      </c>
      <c r="O80" s="262">
        <v>902.48500242621321</v>
      </c>
      <c r="P80" s="262">
        <v>893.79729020175841</v>
      </c>
      <c r="Q80" s="262">
        <v>803.55996317773497</v>
      </c>
      <c r="R80" s="262">
        <v>931.69776712019529</v>
      </c>
      <c r="S80" s="262">
        <v>745.83882136208092</v>
      </c>
      <c r="T80" s="262">
        <v>813.49697399650904</v>
      </c>
      <c r="U80" s="262">
        <v>825.99348875760336</v>
      </c>
      <c r="V80" s="262">
        <v>787.75004367939471</v>
      </c>
      <c r="W80" s="262">
        <v>847.67355268243273</v>
      </c>
      <c r="X80" s="262">
        <v>827.16313785191642</v>
      </c>
      <c r="Y80" s="262">
        <v>702.07279613627611</v>
      </c>
      <c r="DA80" s="72" t="s">
        <v>1649</v>
      </c>
    </row>
    <row r="81" spans="1:105" ht="12" customHeight="1" x14ac:dyDescent="0.25">
      <c r="A81" s="59" t="s">
        <v>28</v>
      </c>
      <c r="B81" s="230">
        <v>36.19201214256676</v>
      </c>
      <c r="C81" s="230">
        <v>37.064712676611983</v>
      </c>
      <c r="D81" s="230">
        <v>51.611314398232103</v>
      </c>
      <c r="E81" s="230">
        <v>56.198468686612493</v>
      </c>
      <c r="F81" s="230">
        <v>51.129328138995618</v>
      </c>
      <c r="G81" s="230">
        <v>60.204705555937323</v>
      </c>
      <c r="H81" s="230">
        <v>62.123556538313551</v>
      </c>
      <c r="I81" s="230">
        <v>97.813867758428287</v>
      </c>
      <c r="J81" s="230">
        <v>95.474464632716433</v>
      </c>
      <c r="K81" s="230">
        <v>112.171814470714</v>
      </c>
      <c r="L81" s="230">
        <v>117.6751902093299</v>
      </c>
      <c r="M81" s="230">
        <v>127.8987090757814</v>
      </c>
      <c r="N81" s="230">
        <v>136.5907902348419</v>
      </c>
      <c r="O81" s="230">
        <v>71.363104026216163</v>
      </c>
      <c r="P81" s="230">
        <v>65.692070255364115</v>
      </c>
      <c r="Q81" s="230">
        <v>65.174249089840046</v>
      </c>
      <c r="R81" s="230">
        <v>73.465869814494283</v>
      </c>
      <c r="S81" s="230">
        <v>53.374505354159353</v>
      </c>
      <c r="T81" s="230">
        <v>65.628524973583225</v>
      </c>
      <c r="U81" s="230">
        <v>60.888237537677902</v>
      </c>
      <c r="V81" s="230">
        <v>51.707821527992763</v>
      </c>
      <c r="W81" s="230">
        <v>62.903887020552247</v>
      </c>
      <c r="X81" s="230">
        <v>55.436218338741227</v>
      </c>
      <c r="Y81" s="230">
        <v>52.025747087208217</v>
      </c>
      <c r="DA81" s="71" t="s">
        <v>1650</v>
      </c>
    </row>
    <row r="82" spans="1:105" ht="12" customHeight="1" x14ac:dyDescent="0.25">
      <c r="A82" s="59" t="s">
        <v>31</v>
      </c>
      <c r="B82" s="295">
        <v>16.846350328300129</v>
      </c>
      <c r="C82" s="295">
        <v>15.73110901537807</v>
      </c>
      <c r="D82" s="295">
        <v>10.96242725900645</v>
      </c>
      <c r="E82" s="295">
        <v>9.5926618562118779</v>
      </c>
      <c r="F82" s="295">
        <v>9.0588290039362764</v>
      </c>
      <c r="G82" s="295">
        <v>10.782474958566009</v>
      </c>
      <c r="H82" s="295">
        <v>11.88172760831379</v>
      </c>
      <c r="I82" s="295">
        <v>8.8979641947633166</v>
      </c>
      <c r="J82" s="295">
        <v>7.5760730750191154</v>
      </c>
      <c r="K82" s="295">
        <v>7.2096066219595416</v>
      </c>
      <c r="L82" s="295">
        <v>7.26563183850896</v>
      </c>
      <c r="M82" s="295">
        <v>11.965688777647021</v>
      </c>
      <c r="N82" s="295">
        <v>12.00836472309137</v>
      </c>
      <c r="O82" s="295">
        <v>10.53530261616531</v>
      </c>
      <c r="P82" s="295">
        <v>9.633071526545903</v>
      </c>
      <c r="Q82" s="295">
        <v>8.9954156748906424</v>
      </c>
      <c r="R82" s="295">
        <v>10.19263126550074</v>
      </c>
      <c r="S82" s="295">
        <v>9.0187710537586909</v>
      </c>
      <c r="T82" s="295">
        <v>9.173817708155287</v>
      </c>
      <c r="U82" s="295">
        <v>9.7816352261424395</v>
      </c>
      <c r="V82" s="295">
        <v>10.418768739648581</v>
      </c>
      <c r="W82" s="295">
        <v>10.921781289603169</v>
      </c>
      <c r="X82" s="295">
        <v>9.5098775409130241</v>
      </c>
      <c r="Y82" s="295">
        <v>9.1060653824757498</v>
      </c>
      <c r="DA82" s="122" t="s">
        <v>1651</v>
      </c>
    </row>
    <row r="83" spans="1:105" ht="12" customHeight="1" x14ac:dyDescent="0.25">
      <c r="A83" s="59" t="s">
        <v>159</v>
      </c>
      <c r="B83" s="295">
        <v>16.390969033906391</v>
      </c>
      <c r="C83" s="295">
        <v>31.45996907238225</v>
      </c>
      <c r="D83" s="295">
        <v>25.074859367545301</v>
      </c>
      <c r="E83" s="295">
        <v>9.8403432975722609</v>
      </c>
      <c r="F83" s="295">
        <v>9.1043687970641773</v>
      </c>
      <c r="G83" s="295">
        <v>8.7386220758753606</v>
      </c>
      <c r="H83" s="295">
        <v>9.3349542055941797</v>
      </c>
      <c r="I83" s="295">
        <v>9.9560734865354039</v>
      </c>
      <c r="J83" s="295">
        <v>12.37238302813622</v>
      </c>
      <c r="K83" s="295">
        <v>10.52519728174336</v>
      </c>
      <c r="L83" s="295">
        <v>10.07615742274842</v>
      </c>
      <c r="M83" s="295">
        <v>14.811757850530119</v>
      </c>
      <c r="N83" s="295">
        <v>14.38187388127208</v>
      </c>
      <c r="O83" s="295">
        <v>13.48505005984733</v>
      </c>
      <c r="P83" s="295">
        <v>13.241816115926291</v>
      </c>
      <c r="Q83" s="295">
        <v>11.4338182116783</v>
      </c>
      <c r="R83" s="295">
        <v>13.55089699878789</v>
      </c>
      <c r="S83" s="295">
        <v>13.486131418825289</v>
      </c>
      <c r="T83" s="295">
        <v>14.41187174750171</v>
      </c>
      <c r="U83" s="295">
        <v>15.024048207243441</v>
      </c>
      <c r="V83" s="295">
        <v>14.26623884052175</v>
      </c>
      <c r="W83" s="295">
        <v>13.70768077065811</v>
      </c>
      <c r="X83" s="295">
        <v>15.29402935926985</v>
      </c>
      <c r="Y83" s="295">
        <v>13.883020325532311</v>
      </c>
      <c r="DA83" s="122" t="s">
        <v>1652</v>
      </c>
    </row>
    <row r="84" spans="1:105" ht="12" customHeight="1" x14ac:dyDescent="0.25">
      <c r="A84" s="59" t="s">
        <v>32</v>
      </c>
      <c r="B84" s="295">
        <v>105.9040415460603</v>
      </c>
      <c r="C84" s="295">
        <v>119.16244106286931</v>
      </c>
      <c r="D84" s="295">
        <v>117.12992830480179</v>
      </c>
      <c r="E84" s="295">
        <v>106.8594900576968</v>
      </c>
      <c r="F84" s="295">
        <v>107.2814899976608</v>
      </c>
      <c r="G84" s="295">
        <v>104.61167288180231</v>
      </c>
      <c r="H84" s="295">
        <v>105.0753601512255</v>
      </c>
      <c r="I84" s="295">
        <v>107.474984071629</v>
      </c>
      <c r="J84" s="295">
        <v>107.3734806468389</v>
      </c>
      <c r="K84" s="295">
        <v>94.619601405051554</v>
      </c>
      <c r="L84" s="295">
        <v>75.939835928567263</v>
      </c>
      <c r="M84" s="295">
        <v>69.965050183332878</v>
      </c>
      <c r="N84" s="295">
        <v>52.205881249841077</v>
      </c>
      <c r="O84" s="295">
        <v>36.35428839502211</v>
      </c>
      <c r="P84" s="295">
        <v>27.053278903688231</v>
      </c>
      <c r="Q84" s="295">
        <v>32.898428662312838</v>
      </c>
      <c r="R84" s="295">
        <v>39.982531637017694</v>
      </c>
      <c r="S84" s="295">
        <v>24.284400825390161</v>
      </c>
      <c r="T84" s="295">
        <v>15.068283547232589</v>
      </c>
      <c r="U84" s="295">
        <v>14.08918564074791</v>
      </c>
      <c r="V84" s="295">
        <v>7.5811422746808441</v>
      </c>
      <c r="W84" s="295">
        <v>8.0575044130293794</v>
      </c>
      <c r="X84" s="295">
        <v>12.841873958159431</v>
      </c>
      <c r="Y84" s="295">
        <v>16.882412482796308</v>
      </c>
      <c r="DA84" s="122" t="s">
        <v>1653</v>
      </c>
    </row>
    <row r="85" spans="1:105" ht="12" customHeight="1" x14ac:dyDescent="0.25">
      <c r="A85" s="59" t="s">
        <v>33</v>
      </c>
      <c r="B85" s="295">
        <v>138.47181445684981</v>
      </c>
      <c r="C85" s="295">
        <v>257.75865309697241</v>
      </c>
      <c r="D85" s="295">
        <v>290.45502513753132</v>
      </c>
      <c r="E85" s="295">
        <v>272.97940957069909</v>
      </c>
      <c r="F85" s="295">
        <v>298.14599145327003</v>
      </c>
      <c r="G85" s="295">
        <v>259.42389474255219</v>
      </c>
      <c r="H85" s="295">
        <v>245.54982628924529</v>
      </c>
      <c r="I85" s="295">
        <v>225.36807587168531</v>
      </c>
      <c r="J85" s="295">
        <v>223.14905935043461</v>
      </c>
      <c r="K85" s="295">
        <v>192.21413471026571</v>
      </c>
      <c r="L85" s="295">
        <v>199.04995599622819</v>
      </c>
      <c r="M85" s="295">
        <v>207.8101867479607</v>
      </c>
      <c r="N85" s="295">
        <v>196.00167785313721</v>
      </c>
      <c r="O85" s="295">
        <v>212.56522702340121</v>
      </c>
      <c r="P85" s="295">
        <v>218.12088842373811</v>
      </c>
      <c r="Q85" s="295">
        <v>176.96510657204999</v>
      </c>
      <c r="R85" s="295">
        <v>194.8501297201025</v>
      </c>
      <c r="S85" s="295">
        <v>135.56604731048441</v>
      </c>
      <c r="T85" s="295">
        <v>137.47902339711479</v>
      </c>
      <c r="U85" s="295">
        <v>145.93070459211029</v>
      </c>
      <c r="V85" s="295">
        <v>146.84282381530511</v>
      </c>
      <c r="W85" s="295">
        <v>140.4044039647795</v>
      </c>
      <c r="X85" s="295">
        <v>155.68513779095321</v>
      </c>
      <c r="Y85" s="295">
        <v>128.07165981517241</v>
      </c>
      <c r="DA85" s="122" t="s">
        <v>1654</v>
      </c>
    </row>
    <row r="86" spans="1:105" ht="12" customHeight="1" x14ac:dyDescent="0.25">
      <c r="A86" s="59" t="s">
        <v>35</v>
      </c>
      <c r="B86" s="295">
        <v>361.56504958498829</v>
      </c>
      <c r="C86" s="295">
        <v>442.74044621892131</v>
      </c>
      <c r="D86" s="295">
        <v>460.10150941308399</v>
      </c>
      <c r="E86" s="295">
        <v>468.21053329429623</v>
      </c>
      <c r="F86" s="295">
        <v>440.83045157217123</v>
      </c>
      <c r="G86" s="295">
        <v>405.20116348178101</v>
      </c>
      <c r="H86" s="295">
        <v>388.94806664425943</v>
      </c>
      <c r="I86" s="295">
        <v>379.37661734945863</v>
      </c>
      <c r="J86" s="295">
        <v>438.3881541307332</v>
      </c>
      <c r="K86" s="295">
        <v>368.81246240424252</v>
      </c>
      <c r="L86" s="295">
        <v>405.58262788355898</v>
      </c>
      <c r="M86" s="295">
        <v>357.41601780419148</v>
      </c>
      <c r="N86" s="295">
        <v>359.94466873075118</v>
      </c>
      <c r="O86" s="295">
        <v>377.08606183652842</v>
      </c>
      <c r="P86" s="295">
        <v>372.59982874079219</v>
      </c>
      <c r="Q86" s="295">
        <v>329.11054454921202</v>
      </c>
      <c r="R86" s="295">
        <v>384.65834061749592</v>
      </c>
      <c r="S86" s="295">
        <v>363.09858372968102</v>
      </c>
      <c r="T86" s="295">
        <v>400.57255328080322</v>
      </c>
      <c r="U86" s="295">
        <v>403.19129498181542</v>
      </c>
      <c r="V86" s="295">
        <v>409.82855481863459</v>
      </c>
      <c r="W86" s="295">
        <v>438.00448774808081</v>
      </c>
      <c r="X86" s="295">
        <v>388.73060890145052</v>
      </c>
      <c r="Y86" s="295">
        <v>313.31353125045962</v>
      </c>
      <c r="DA86" s="122" t="s">
        <v>1655</v>
      </c>
    </row>
    <row r="87" spans="1:105" ht="12" customHeight="1" x14ac:dyDescent="0.25">
      <c r="A87" s="59" t="s">
        <v>38</v>
      </c>
      <c r="B87" s="295">
        <v>0</v>
      </c>
      <c r="C87" s="295">
        <v>0</v>
      </c>
      <c r="D87" s="295">
        <v>0</v>
      </c>
      <c r="E87" s="295">
        <v>0</v>
      </c>
      <c r="F87" s="295">
        <v>0</v>
      </c>
      <c r="G87" s="295">
        <v>85.461466405591324</v>
      </c>
      <c r="H87" s="295">
        <v>77.015754805923933</v>
      </c>
      <c r="I87" s="295">
        <v>73.138731881145375</v>
      </c>
      <c r="J87" s="295">
        <v>83.849645039513732</v>
      </c>
      <c r="K87" s="295">
        <v>78.462897979039752</v>
      </c>
      <c r="L87" s="295">
        <v>62.47698986691676</v>
      </c>
      <c r="M87" s="295">
        <v>174.80851209350141</v>
      </c>
      <c r="N87" s="295">
        <v>172.77769428564429</v>
      </c>
      <c r="O87" s="295">
        <v>181.09596846903261</v>
      </c>
      <c r="P87" s="295">
        <v>187.4563362357035</v>
      </c>
      <c r="Q87" s="295">
        <v>178.98240041775111</v>
      </c>
      <c r="R87" s="295">
        <v>214.99736706679619</v>
      </c>
      <c r="S87" s="295">
        <v>147.01038166978211</v>
      </c>
      <c r="T87" s="295">
        <v>171.16289934211829</v>
      </c>
      <c r="U87" s="295">
        <v>177.08838257186599</v>
      </c>
      <c r="V87" s="295">
        <v>147.10469366261111</v>
      </c>
      <c r="W87" s="295">
        <v>173.67380747572949</v>
      </c>
      <c r="X87" s="295">
        <v>189.6653919624292</v>
      </c>
      <c r="Y87" s="295">
        <v>168.79035979263159</v>
      </c>
      <c r="DA87" s="122" t="s">
        <v>1656</v>
      </c>
    </row>
    <row r="88" spans="1:105" ht="12" customHeight="1" x14ac:dyDescent="0.25">
      <c r="A88" s="60" t="s">
        <v>1530</v>
      </c>
      <c r="B88" s="262">
        <v>65.42234519233304</v>
      </c>
      <c r="C88" s="262">
        <v>75.809254868294204</v>
      </c>
      <c r="D88" s="262">
        <v>77.509471835832528</v>
      </c>
      <c r="E88" s="262">
        <v>79.282515827550867</v>
      </c>
      <c r="F88" s="262">
        <v>85.587135753383023</v>
      </c>
      <c r="G88" s="262">
        <v>84.519508561126031</v>
      </c>
      <c r="H88" s="262">
        <v>82.902858302913657</v>
      </c>
      <c r="I88" s="262">
        <v>86.863491980973961</v>
      </c>
      <c r="J88" s="262">
        <v>106.2363360332152</v>
      </c>
      <c r="K88" s="262">
        <v>95.189713197636991</v>
      </c>
      <c r="L88" s="262">
        <v>100.3669195400585</v>
      </c>
      <c r="M88" s="262">
        <v>90.812351446189126</v>
      </c>
      <c r="N88" s="262">
        <v>90.40666852376836</v>
      </c>
      <c r="O88" s="262">
        <v>86.401433230635305</v>
      </c>
      <c r="P88" s="262">
        <v>84.119391284896267</v>
      </c>
      <c r="Q88" s="262">
        <v>80.040547627901944</v>
      </c>
      <c r="R88" s="262">
        <v>91.214058388769189</v>
      </c>
      <c r="S88" s="262">
        <v>81.631662434160305</v>
      </c>
      <c r="T88" s="262">
        <v>82.303212302377901</v>
      </c>
      <c r="U88" s="262">
        <v>84.396799423128328</v>
      </c>
      <c r="V88" s="262">
        <v>77.589743621184553</v>
      </c>
      <c r="W88" s="262">
        <v>80.183785856641833</v>
      </c>
      <c r="X88" s="262">
        <v>80.416529885838287</v>
      </c>
      <c r="Y88" s="262">
        <v>72.275567373864789</v>
      </c>
      <c r="DA88" s="72" t="s">
        <v>1657</v>
      </c>
    </row>
    <row r="89" spans="1:105" ht="12" customHeight="1" x14ac:dyDescent="0.25">
      <c r="A89" s="57" t="s">
        <v>1532</v>
      </c>
      <c r="B89" s="261">
        <f t="shared" ref="B89:Y89" si="3">B90+B96</f>
        <v>116.69849820659196</v>
      </c>
      <c r="C89" s="261">
        <f t="shared" si="3"/>
        <v>144.42517739869754</v>
      </c>
      <c r="D89" s="261">
        <f t="shared" si="3"/>
        <v>149.63323220711851</v>
      </c>
      <c r="E89" s="261">
        <f t="shared" si="3"/>
        <v>149.17199844198075</v>
      </c>
      <c r="F89" s="261">
        <f t="shared" si="3"/>
        <v>154.1199651096631</v>
      </c>
      <c r="G89" s="261">
        <f t="shared" si="3"/>
        <v>153.26938570745844</v>
      </c>
      <c r="H89" s="261">
        <f t="shared" si="3"/>
        <v>149.0776061812409</v>
      </c>
      <c r="I89" s="261">
        <f t="shared" si="3"/>
        <v>152.65650409107093</v>
      </c>
      <c r="J89" s="261">
        <f t="shared" si="3"/>
        <v>177.87293342015931</v>
      </c>
      <c r="K89" s="261">
        <f t="shared" si="3"/>
        <v>158.1205143015415</v>
      </c>
      <c r="L89" s="261">
        <f t="shared" si="3"/>
        <v>164.17021846406954</v>
      </c>
      <c r="M89" s="261">
        <f t="shared" si="3"/>
        <v>159.58967661034049</v>
      </c>
      <c r="N89" s="261">
        <f t="shared" si="3"/>
        <v>157.76154504753552</v>
      </c>
      <c r="O89" s="261">
        <f t="shared" si="3"/>
        <v>151.55629766986559</v>
      </c>
      <c r="P89" s="261">
        <f t="shared" si="3"/>
        <v>148.4381885884963</v>
      </c>
      <c r="Q89" s="261">
        <f t="shared" si="3"/>
        <v>137.5851873969967</v>
      </c>
      <c r="R89" s="261">
        <f t="shared" si="3"/>
        <v>159.71379982256622</v>
      </c>
      <c r="S89" s="261">
        <f t="shared" si="3"/>
        <v>136.84758955599492</v>
      </c>
      <c r="T89" s="261">
        <f t="shared" si="3"/>
        <v>144.60941678837111</v>
      </c>
      <c r="U89" s="261">
        <f t="shared" si="3"/>
        <v>147.31971297783275</v>
      </c>
      <c r="V89" s="261">
        <f t="shared" si="3"/>
        <v>140.0768678432849</v>
      </c>
      <c r="W89" s="261">
        <f t="shared" si="3"/>
        <v>146.97936540790678</v>
      </c>
      <c r="X89" s="261">
        <f t="shared" si="3"/>
        <v>144.68488267868574</v>
      </c>
      <c r="Y89" s="261">
        <f t="shared" si="3"/>
        <v>128.29024353181686</v>
      </c>
      <c r="DA89" s="70"/>
    </row>
    <row r="90" spans="1:105" ht="12" customHeight="1" x14ac:dyDescent="0.25">
      <c r="A90" s="60" t="s">
        <v>1533</v>
      </c>
      <c r="B90" s="262">
        <v>55.535479523282277</v>
      </c>
      <c r="C90" s="262">
        <v>73.551489544098061</v>
      </c>
      <c r="D90" s="262">
        <v>77.170020133454287</v>
      </c>
      <c r="E90" s="262">
        <v>75.051176533741142</v>
      </c>
      <c r="F90" s="262">
        <v>74.104986011228078</v>
      </c>
      <c r="G90" s="262">
        <v>74.252525855816728</v>
      </c>
      <c r="H90" s="262">
        <v>71.572144455984414</v>
      </c>
      <c r="I90" s="262">
        <v>71.448266029429959</v>
      </c>
      <c r="J90" s="262">
        <v>77.7230466886881</v>
      </c>
      <c r="K90" s="262">
        <v>68.704619990420468</v>
      </c>
      <c r="L90" s="262">
        <v>70.192991337882546</v>
      </c>
      <c r="M90" s="262">
        <v>74.689669864182491</v>
      </c>
      <c r="N90" s="262">
        <v>73.240809207832712</v>
      </c>
      <c r="O90" s="262">
        <v>70.780035990249218</v>
      </c>
      <c r="P90" s="262">
        <v>69.795396348916029</v>
      </c>
      <c r="Q90" s="262">
        <v>62.755685403518441</v>
      </c>
      <c r="R90" s="262">
        <v>73.405984212575035</v>
      </c>
      <c r="S90" s="262">
        <v>59.795072383199923</v>
      </c>
      <c r="T90" s="262">
        <v>65.848333902450563</v>
      </c>
      <c r="U90" s="262">
        <v>66.713983869619966</v>
      </c>
      <c r="V90" s="262">
        <v>65.043592162042358</v>
      </c>
      <c r="W90" s="262">
        <v>69.342737981087424</v>
      </c>
      <c r="X90" s="262">
        <v>66.934003222330716</v>
      </c>
      <c r="Y90" s="262">
        <v>57.635028075046208</v>
      </c>
      <c r="DA90" s="72" t="s">
        <v>1658</v>
      </c>
    </row>
    <row r="91" spans="1:105" ht="12" customHeight="1" x14ac:dyDescent="0.25">
      <c r="A91" s="59" t="s">
        <v>28</v>
      </c>
      <c r="B91" s="230">
        <v>3.0767993301752892</v>
      </c>
      <c r="C91" s="230">
        <v>3.4611673191073971</v>
      </c>
      <c r="D91" s="230">
        <v>4.9250167073127802</v>
      </c>
      <c r="E91" s="230">
        <v>5.3223173853300558</v>
      </c>
      <c r="F91" s="230">
        <v>5.0438140244769754</v>
      </c>
      <c r="G91" s="230">
        <v>6.2720836239089488</v>
      </c>
      <c r="H91" s="230">
        <v>6.3709861112359789</v>
      </c>
      <c r="I91" s="230">
        <v>9.677338892120483</v>
      </c>
      <c r="J91" s="230">
        <v>9.3887444009345558</v>
      </c>
      <c r="K91" s="230">
        <v>10.987596963073489</v>
      </c>
      <c r="L91" s="230">
        <v>11.287839971613581</v>
      </c>
      <c r="M91" s="230">
        <v>13.91878699099464</v>
      </c>
      <c r="N91" s="230">
        <v>14.767885281108359</v>
      </c>
      <c r="O91" s="230">
        <v>8.2437948941513408</v>
      </c>
      <c r="P91" s="230">
        <v>7.7787090728749666</v>
      </c>
      <c r="Q91" s="230">
        <v>7.5971507000281102</v>
      </c>
      <c r="R91" s="230">
        <v>8.6383918830167978</v>
      </c>
      <c r="S91" s="230">
        <v>5.7487920272490571</v>
      </c>
      <c r="T91" s="230">
        <v>7.1830078832013946</v>
      </c>
      <c r="U91" s="230">
        <v>6.7949230800655531</v>
      </c>
      <c r="V91" s="230">
        <v>5.728549845140896</v>
      </c>
      <c r="W91" s="230">
        <v>6.9139869592359648</v>
      </c>
      <c r="X91" s="230">
        <v>6.5412332095317618</v>
      </c>
      <c r="Y91" s="230">
        <v>6.3387772153639306</v>
      </c>
      <c r="DA91" s="71" t="s">
        <v>1659</v>
      </c>
    </row>
    <row r="92" spans="1:105" ht="12" customHeight="1" x14ac:dyDescent="0.25">
      <c r="A92" s="59" t="s">
        <v>31</v>
      </c>
      <c r="B92" s="295">
        <v>1.729736555571918</v>
      </c>
      <c r="C92" s="295">
        <v>1.7741168742064319</v>
      </c>
      <c r="D92" s="295">
        <v>1.263447515549478</v>
      </c>
      <c r="E92" s="295">
        <v>1.0971364414357649</v>
      </c>
      <c r="F92" s="295">
        <v>1.078169810066629</v>
      </c>
      <c r="G92" s="295">
        <v>1.3526625004043851</v>
      </c>
      <c r="H92" s="295">
        <v>1.4699253847199121</v>
      </c>
      <c r="I92" s="295">
        <v>1.0632462609602711</v>
      </c>
      <c r="J92" s="295">
        <v>0.89511487458980132</v>
      </c>
      <c r="K92" s="295">
        <v>0.8448795577995637</v>
      </c>
      <c r="L92" s="295">
        <v>0.83480273391866588</v>
      </c>
      <c r="M92" s="295">
        <v>1.5608004094257979</v>
      </c>
      <c r="N92" s="295">
        <v>1.556163420031542</v>
      </c>
      <c r="O92" s="295">
        <v>1.458729953221626</v>
      </c>
      <c r="P92" s="295">
        <v>1.367205526480062</v>
      </c>
      <c r="Q92" s="295">
        <v>1.2568121828413501</v>
      </c>
      <c r="R92" s="295">
        <v>1.4287438195907869</v>
      </c>
      <c r="S92" s="295">
        <v>1.152400460779927</v>
      </c>
      <c r="T92" s="295">
        <v>1.1860121379684121</v>
      </c>
      <c r="U92" s="295">
        <v>1.2843864737832229</v>
      </c>
      <c r="V92" s="295">
        <v>1.353382636907843</v>
      </c>
      <c r="W92" s="295">
        <v>1.4031341008784539</v>
      </c>
      <c r="X92" s="295">
        <v>1.307899047858927</v>
      </c>
      <c r="Y92" s="295">
        <v>1.2898965693468509</v>
      </c>
      <c r="DA92" s="122" t="s">
        <v>1660</v>
      </c>
    </row>
    <row r="93" spans="1:105" ht="12" customHeight="1" x14ac:dyDescent="0.25">
      <c r="A93" s="59" t="s">
        <v>159</v>
      </c>
      <c r="B93" s="295">
        <v>1.598232182937636</v>
      </c>
      <c r="C93" s="295">
        <v>3.3693201805942139</v>
      </c>
      <c r="D93" s="295">
        <v>2.7444169502815772</v>
      </c>
      <c r="E93" s="295">
        <v>1.06879117797204</v>
      </c>
      <c r="F93" s="295">
        <v>1.0290252999923459</v>
      </c>
      <c r="G93" s="295">
        <v>1.0410583110840379</v>
      </c>
      <c r="H93" s="295">
        <v>1.0967029099525061</v>
      </c>
      <c r="I93" s="295">
        <v>1.1297761691385311</v>
      </c>
      <c r="J93" s="295">
        <v>1.3900561314291739</v>
      </c>
      <c r="K93" s="295">
        <v>1.173806967686631</v>
      </c>
      <c r="L93" s="295">
        <v>1.099427320582212</v>
      </c>
      <c r="M93" s="295">
        <v>1.834752029507448</v>
      </c>
      <c r="N93" s="295">
        <v>1.7698966785093559</v>
      </c>
      <c r="O93" s="295">
        <v>1.773133989126054</v>
      </c>
      <c r="P93" s="295">
        <v>1.7847511844289909</v>
      </c>
      <c r="Q93" s="295">
        <v>1.517055726099231</v>
      </c>
      <c r="R93" s="295">
        <v>1.8062342195288441</v>
      </c>
      <c r="S93" s="295">
        <v>1.640574423529898</v>
      </c>
      <c r="T93" s="295">
        <v>1.7757067473934811</v>
      </c>
      <c r="U93" s="295">
        <v>1.881886731679338</v>
      </c>
      <c r="V93" s="295">
        <v>1.769305933056853</v>
      </c>
      <c r="W93" s="295">
        <v>1.682624849563064</v>
      </c>
      <c r="X93" s="295">
        <v>2.01109609942027</v>
      </c>
      <c r="Y93" s="295">
        <v>1.8814082409204991</v>
      </c>
      <c r="DA93" s="122" t="s">
        <v>1661</v>
      </c>
    </row>
    <row r="94" spans="1:105" ht="12" customHeight="1" x14ac:dyDescent="0.25">
      <c r="A94" s="59" t="s">
        <v>32</v>
      </c>
      <c r="B94" s="295">
        <v>10.379468137596991</v>
      </c>
      <c r="C94" s="295">
        <v>12.827756493175469</v>
      </c>
      <c r="D94" s="295">
        <v>12.8856635816148</v>
      </c>
      <c r="E94" s="295">
        <v>11.666028472930639</v>
      </c>
      <c r="F94" s="295">
        <v>12.187884550651679</v>
      </c>
      <c r="G94" s="295">
        <v>12.526783433247211</v>
      </c>
      <c r="H94" s="295">
        <v>12.40809230042311</v>
      </c>
      <c r="I94" s="295">
        <v>12.258547939250599</v>
      </c>
      <c r="J94" s="295">
        <v>12.058190005650021</v>
      </c>
      <c r="K94" s="295">
        <v>10.58407180659516</v>
      </c>
      <c r="L94" s="295">
        <v>8.3285339332796617</v>
      </c>
      <c r="M94" s="295">
        <v>8.7112253272742137</v>
      </c>
      <c r="N94" s="295">
        <v>6.4577197475696408</v>
      </c>
      <c r="O94" s="295">
        <v>4.8047629291630622</v>
      </c>
      <c r="P94" s="295">
        <v>3.6650285336524968</v>
      </c>
      <c r="Q94" s="295">
        <v>4.387455556912875</v>
      </c>
      <c r="R94" s="295">
        <v>5.32732141968763</v>
      </c>
      <c r="S94" s="295">
        <v>2.9486719619096369</v>
      </c>
      <c r="T94" s="295">
        <v>1.844393127869383</v>
      </c>
      <c r="U94" s="295">
        <v>1.745839940199964</v>
      </c>
      <c r="V94" s="295">
        <v>0.92664126104681699</v>
      </c>
      <c r="W94" s="295">
        <v>0.9715257058911223</v>
      </c>
      <c r="X94" s="295">
        <v>1.6537579158187989</v>
      </c>
      <c r="Y94" s="295">
        <v>2.2346330165468888</v>
      </c>
      <c r="DA94" s="122" t="s">
        <v>1662</v>
      </c>
    </row>
    <row r="95" spans="1:105" ht="12" customHeight="1" x14ac:dyDescent="0.25">
      <c r="A95" s="59" t="s">
        <v>35</v>
      </c>
      <c r="B95" s="295">
        <v>38.751243317000437</v>
      </c>
      <c r="C95" s="295">
        <v>52.119128677014537</v>
      </c>
      <c r="D95" s="295">
        <v>55.351475378695653</v>
      </c>
      <c r="E95" s="295">
        <v>55.896903056072652</v>
      </c>
      <c r="F95" s="295">
        <v>54.766092326040443</v>
      </c>
      <c r="G95" s="295">
        <v>53.059937987172148</v>
      </c>
      <c r="H95" s="295">
        <v>50.226437749652909</v>
      </c>
      <c r="I95" s="295">
        <v>47.31935676796008</v>
      </c>
      <c r="J95" s="295">
        <v>53.990941276084548</v>
      </c>
      <c r="K95" s="295">
        <v>45.114264695265618</v>
      </c>
      <c r="L95" s="295">
        <v>48.642387378488444</v>
      </c>
      <c r="M95" s="295">
        <v>48.664105106980401</v>
      </c>
      <c r="N95" s="295">
        <v>48.689144080613808</v>
      </c>
      <c r="O95" s="295">
        <v>54.499614224587127</v>
      </c>
      <c r="P95" s="295">
        <v>55.199702031479497</v>
      </c>
      <c r="Q95" s="295">
        <v>47.997211237636883</v>
      </c>
      <c r="R95" s="295">
        <v>56.205292870750966</v>
      </c>
      <c r="S95" s="295">
        <v>48.304633509731403</v>
      </c>
      <c r="T95" s="295">
        <v>53.859214006017893</v>
      </c>
      <c r="U95" s="295">
        <v>55.006947643891877</v>
      </c>
      <c r="V95" s="295">
        <v>55.265712485889964</v>
      </c>
      <c r="W95" s="295">
        <v>58.37146636551882</v>
      </c>
      <c r="X95" s="295">
        <v>55.420016949700958</v>
      </c>
      <c r="Y95" s="295">
        <v>45.890313032868043</v>
      </c>
      <c r="DA95" s="122" t="s">
        <v>1663</v>
      </c>
    </row>
    <row r="96" spans="1:105" ht="12" customHeight="1" x14ac:dyDescent="0.25">
      <c r="A96" s="61" t="s">
        <v>1540</v>
      </c>
      <c r="B96" s="263">
        <v>61.163018683309687</v>
      </c>
      <c r="C96" s="263">
        <v>70.873687854599467</v>
      </c>
      <c r="D96" s="263">
        <v>72.463212073664224</v>
      </c>
      <c r="E96" s="263">
        <v>74.120821908239606</v>
      </c>
      <c r="F96" s="263">
        <v>80.014979098435035</v>
      </c>
      <c r="G96" s="263">
        <v>79.016859851641712</v>
      </c>
      <c r="H96" s="263">
        <v>77.505461725256481</v>
      </c>
      <c r="I96" s="263">
        <v>81.208238061640955</v>
      </c>
      <c r="J96" s="263">
        <v>100.1498867314712</v>
      </c>
      <c r="K96" s="263">
        <v>89.415894311121022</v>
      </c>
      <c r="L96" s="263">
        <v>93.977227126186989</v>
      </c>
      <c r="M96" s="263">
        <v>84.900006746157999</v>
      </c>
      <c r="N96" s="263">
        <v>84.520735839702809</v>
      </c>
      <c r="O96" s="263">
        <v>80.776261679616368</v>
      </c>
      <c r="P96" s="263">
        <v>78.642792239580288</v>
      </c>
      <c r="Q96" s="263">
        <v>74.82950199347826</v>
      </c>
      <c r="R96" s="263">
        <v>86.307815609991195</v>
      </c>
      <c r="S96" s="263">
        <v>77.052517172794992</v>
      </c>
      <c r="T96" s="263">
        <v>78.761082885920558</v>
      </c>
      <c r="U96" s="263">
        <v>80.60572910821277</v>
      </c>
      <c r="V96" s="263">
        <v>75.033275681242557</v>
      </c>
      <c r="W96" s="263">
        <v>77.636627426819359</v>
      </c>
      <c r="X96" s="263">
        <v>77.750879456355023</v>
      </c>
      <c r="Y96" s="263">
        <v>70.655215456770648</v>
      </c>
      <c r="DA96" s="74" t="s">
        <v>1664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380.43718761002941</v>
      </c>
      <c r="C99" s="223">
        <v>382.80139242030549</v>
      </c>
      <c r="D99" s="223">
        <v>410.50983190937899</v>
      </c>
      <c r="E99" s="223">
        <v>377.06596374243009</v>
      </c>
      <c r="F99" s="223">
        <v>357.83410482641023</v>
      </c>
      <c r="G99" s="223">
        <v>344.18985174166312</v>
      </c>
      <c r="H99" s="223">
        <v>360.38695612072718</v>
      </c>
      <c r="I99" s="223">
        <v>326.21564593406453</v>
      </c>
      <c r="J99" s="223">
        <v>296.28193539488637</v>
      </c>
      <c r="K99" s="223">
        <v>233.9029105180027</v>
      </c>
      <c r="L99" s="223">
        <v>260.38027058033981</v>
      </c>
      <c r="M99" s="223">
        <v>280.13632722922853</v>
      </c>
      <c r="N99" s="223">
        <v>261.27828358039739</v>
      </c>
      <c r="O99" s="223">
        <v>268.72229063591669</v>
      </c>
      <c r="P99" s="223">
        <v>275.99643124577028</v>
      </c>
      <c r="Q99" s="223">
        <v>269.92109483270741</v>
      </c>
      <c r="R99" s="223">
        <v>247.0727350759031</v>
      </c>
      <c r="S99" s="223">
        <v>287.90951447159608</v>
      </c>
      <c r="T99" s="223">
        <v>299.46234951042447</v>
      </c>
      <c r="U99" s="223">
        <v>287.38033504798818</v>
      </c>
      <c r="V99" s="223">
        <v>263.21792440784787</v>
      </c>
      <c r="W99" s="223">
        <v>319.10884784864481</v>
      </c>
      <c r="X99" s="223">
        <v>278.80549110032689</v>
      </c>
      <c r="Y99" s="223">
        <v>234.2626577629517</v>
      </c>
      <c r="DA99" s="89" t="s">
        <v>1665</v>
      </c>
    </row>
    <row r="100" spans="1:105" ht="12" customHeight="1" x14ac:dyDescent="0.25">
      <c r="A100" s="55" t="s">
        <v>91</v>
      </c>
      <c r="B100" s="259">
        <v>3.103268104298778</v>
      </c>
      <c r="C100" s="259">
        <v>3.1417424490584018</v>
      </c>
      <c r="D100" s="259">
        <v>3.3763404998317701</v>
      </c>
      <c r="E100" s="259">
        <v>3.0877553693542938</v>
      </c>
      <c r="F100" s="259">
        <v>2.916699695856813</v>
      </c>
      <c r="G100" s="259">
        <v>2.8152817651708868</v>
      </c>
      <c r="H100" s="259">
        <v>2.9482062081230169</v>
      </c>
      <c r="I100" s="259">
        <v>2.671963213221856</v>
      </c>
      <c r="J100" s="259">
        <v>2.4025989902430589</v>
      </c>
      <c r="K100" s="259">
        <v>1.90422032126275</v>
      </c>
      <c r="L100" s="259">
        <v>2.108719819915204</v>
      </c>
      <c r="M100" s="259">
        <v>2.2870401153251678</v>
      </c>
      <c r="N100" s="259">
        <v>2.1342977658398059</v>
      </c>
      <c r="O100" s="259">
        <v>2.1766367514510052</v>
      </c>
      <c r="P100" s="259">
        <v>2.2315074205498822</v>
      </c>
      <c r="Q100" s="259">
        <v>2.118605778182824</v>
      </c>
      <c r="R100" s="259">
        <v>1.9261313855610289</v>
      </c>
      <c r="S100" s="259">
        <v>2.1854636434558552</v>
      </c>
      <c r="T100" s="259">
        <v>2.2791345231689082</v>
      </c>
      <c r="U100" s="259">
        <v>2.1466019993157728</v>
      </c>
      <c r="V100" s="259">
        <v>1.970456409740877</v>
      </c>
      <c r="W100" s="259">
        <v>2.3538110758769371</v>
      </c>
      <c r="X100" s="259">
        <v>2.0449603121969862</v>
      </c>
      <c r="Y100" s="259">
        <v>1.69477710386429</v>
      </c>
      <c r="DA100" s="67" t="s">
        <v>1666</v>
      </c>
    </row>
    <row r="101" spans="1:105" ht="12" customHeight="1" x14ac:dyDescent="0.25">
      <c r="A101" s="173" t="s">
        <v>92</v>
      </c>
      <c r="B101" s="224">
        <v>0.90310584342004308</v>
      </c>
      <c r="C101" s="224">
        <v>0.91430255746677391</v>
      </c>
      <c r="D101" s="224">
        <v>0.98257473485772862</v>
      </c>
      <c r="E101" s="224">
        <v>0.8985913634895516</v>
      </c>
      <c r="F101" s="224">
        <v>0.84881114048151263</v>
      </c>
      <c r="G101" s="224">
        <v>0.81929673091337063</v>
      </c>
      <c r="H101" s="224">
        <v>0.85798009217278914</v>
      </c>
      <c r="I101" s="224">
        <v>0.7787682499455526</v>
      </c>
      <c r="J101" s="224">
        <v>0.69919875259179187</v>
      </c>
      <c r="K101" s="224">
        <v>0.55416175512175769</v>
      </c>
      <c r="L101" s="224">
        <v>0.6136747220979808</v>
      </c>
      <c r="M101" s="224">
        <v>0.66981979181288875</v>
      </c>
      <c r="N101" s="224">
        <v>0.62351218906312533</v>
      </c>
      <c r="O101" s="224">
        <v>0.63343974905526379</v>
      </c>
      <c r="P101" s="224">
        <v>0.64966370255792705</v>
      </c>
      <c r="Q101" s="224">
        <v>0.62814322498328956</v>
      </c>
      <c r="R101" s="224">
        <v>0.58025803371795304</v>
      </c>
      <c r="S101" s="224">
        <v>0.66766444795920654</v>
      </c>
      <c r="T101" s="224">
        <v>0.70207153906872077</v>
      </c>
      <c r="U101" s="224">
        <v>0.66878057284620174</v>
      </c>
      <c r="V101" s="224">
        <v>0.61614722929583732</v>
      </c>
      <c r="W101" s="224">
        <v>0.7431026772306587</v>
      </c>
      <c r="X101" s="224">
        <v>0.65110391274986901</v>
      </c>
      <c r="Y101" s="224">
        <v>0.54369277835434426</v>
      </c>
      <c r="DA101" s="177" t="s">
        <v>1667</v>
      </c>
    </row>
    <row r="102" spans="1:105" ht="12" customHeight="1" x14ac:dyDescent="0.25">
      <c r="A102" s="173" t="s">
        <v>93</v>
      </c>
      <c r="B102" s="224">
        <v>10.35523109731497</v>
      </c>
      <c r="C102" s="224">
        <v>9.5605406180569688</v>
      </c>
      <c r="D102" s="224">
        <v>10.0778290850454</v>
      </c>
      <c r="E102" s="224">
        <v>9.5707001238211031</v>
      </c>
      <c r="F102" s="224">
        <v>9.6187663060593653</v>
      </c>
      <c r="G102" s="224">
        <v>9.1656478869512714</v>
      </c>
      <c r="H102" s="224">
        <v>9.703428574217277</v>
      </c>
      <c r="I102" s="224">
        <v>9.0215241752055118</v>
      </c>
      <c r="J102" s="224">
        <v>8.871044380452684</v>
      </c>
      <c r="K102" s="224">
        <v>7.0429992116713098</v>
      </c>
      <c r="L102" s="224">
        <v>7.9722974644534874</v>
      </c>
      <c r="M102" s="224">
        <v>7.7107482512902372</v>
      </c>
      <c r="N102" s="224">
        <v>7.265289552205294</v>
      </c>
      <c r="O102" s="224">
        <v>7.464874844166526</v>
      </c>
      <c r="P102" s="224">
        <v>7.5915319435621988</v>
      </c>
      <c r="Q102" s="224">
        <v>7.4542361294389901</v>
      </c>
      <c r="R102" s="224">
        <v>6.7054825607390676</v>
      </c>
      <c r="S102" s="224">
        <v>8.115246723488708</v>
      </c>
      <c r="T102" s="224">
        <v>8.0543318854972039</v>
      </c>
      <c r="U102" s="224">
        <v>7.6377823231006312</v>
      </c>
      <c r="V102" s="224">
        <v>6.8256560324827591</v>
      </c>
      <c r="W102" s="224">
        <v>7.9581416549148187</v>
      </c>
      <c r="X102" s="224">
        <v>7.0750391112396516</v>
      </c>
      <c r="Y102" s="224">
        <v>6.0763093146423248</v>
      </c>
      <c r="DA102" s="177" t="s">
        <v>1668</v>
      </c>
    </row>
    <row r="103" spans="1:105" ht="12" customHeight="1" x14ac:dyDescent="0.25">
      <c r="A103" s="173" t="s">
        <v>94</v>
      </c>
      <c r="B103" s="224">
        <v>2.7595078652239429</v>
      </c>
      <c r="C103" s="224">
        <v>2.7937202675705048</v>
      </c>
      <c r="D103" s="224">
        <v>3.0023310432165222</v>
      </c>
      <c r="E103" s="224">
        <v>2.7457135320720192</v>
      </c>
      <c r="F103" s="224">
        <v>2.5936063146022801</v>
      </c>
      <c r="G103" s="224">
        <v>2.503422815144122</v>
      </c>
      <c r="H103" s="224">
        <v>2.6216227364782778</v>
      </c>
      <c r="I103" s="224">
        <v>2.379584991691734</v>
      </c>
      <c r="J103" s="224">
        <v>2.1364544047517779</v>
      </c>
      <c r="K103" s="224">
        <v>1.693282944636584</v>
      </c>
      <c r="L103" s="224">
        <v>1.8751292937109929</v>
      </c>
      <c r="M103" s="224">
        <v>2.046684779261954</v>
      </c>
      <c r="N103" s="224">
        <v>1.9051884143135061</v>
      </c>
      <c r="O103" s="224">
        <v>1.9355228209396931</v>
      </c>
      <c r="P103" s="224">
        <v>1.985096331754419</v>
      </c>
      <c r="Q103" s="224">
        <v>1.923422504265579</v>
      </c>
      <c r="R103" s="224">
        <v>1.7800383963203401</v>
      </c>
      <c r="S103" s="224">
        <v>2.051399527150362</v>
      </c>
      <c r="T103" s="224">
        <v>2.1452324200153852</v>
      </c>
      <c r="U103" s="224">
        <v>2.0475719439786522</v>
      </c>
      <c r="V103" s="224">
        <v>1.8826842255155189</v>
      </c>
      <c r="W103" s="224">
        <v>2.2750318044262641</v>
      </c>
      <c r="X103" s="224">
        <v>1.9967821352746411</v>
      </c>
      <c r="Y103" s="224">
        <v>1.6698842850906039</v>
      </c>
      <c r="DA103" s="177" t="s">
        <v>1669</v>
      </c>
    </row>
    <row r="104" spans="1:105" ht="12" customHeight="1" x14ac:dyDescent="0.25">
      <c r="A104" s="56" t="s">
        <v>95</v>
      </c>
      <c r="B104" s="260">
        <v>4.5845186349490934</v>
      </c>
      <c r="C104" s="260">
        <v>4.4995770408532971</v>
      </c>
      <c r="D104" s="260">
        <v>4.8259657237084834</v>
      </c>
      <c r="E104" s="260">
        <v>4.4594704246802923</v>
      </c>
      <c r="F104" s="260">
        <v>4.3203893397004123</v>
      </c>
      <c r="G104" s="260">
        <v>4.1756673044611059</v>
      </c>
      <c r="H104" s="260">
        <v>4.395133238470609</v>
      </c>
      <c r="I104" s="260">
        <v>4.0606394931241194</v>
      </c>
      <c r="J104" s="260">
        <v>3.801644076598873</v>
      </c>
      <c r="K104" s="260">
        <v>3.0413596644856762</v>
      </c>
      <c r="L104" s="260">
        <v>3.3900091880512382</v>
      </c>
      <c r="M104" s="260">
        <v>3.511668126543432</v>
      </c>
      <c r="N104" s="260">
        <v>3.2771412906926418</v>
      </c>
      <c r="O104" s="260">
        <v>3.2915580311542221</v>
      </c>
      <c r="P104" s="260">
        <v>3.3638194648561028</v>
      </c>
      <c r="Q104" s="260">
        <v>3.3878824687882378</v>
      </c>
      <c r="R104" s="260">
        <v>3.0661820794423562</v>
      </c>
      <c r="S104" s="260">
        <v>3.6112970750710951</v>
      </c>
      <c r="T104" s="260">
        <v>3.658363513048672</v>
      </c>
      <c r="U104" s="260">
        <v>3.518598333391187</v>
      </c>
      <c r="V104" s="260">
        <v>3.1564621868998501</v>
      </c>
      <c r="W104" s="260">
        <v>3.8185392256690092</v>
      </c>
      <c r="X104" s="260">
        <v>3.381664364056578</v>
      </c>
      <c r="Y104" s="260">
        <v>2.908590885827516</v>
      </c>
      <c r="DA104" s="68" t="s">
        <v>1670</v>
      </c>
    </row>
    <row r="105" spans="1:105" ht="12" customHeight="1" x14ac:dyDescent="0.25">
      <c r="A105" s="37" t="s">
        <v>159</v>
      </c>
      <c r="B105" s="226">
        <v>9.7864267461489185E-2</v>
      </c>
      <c r="C105" s="226">
        <v>0.1699412477099351</v>
      </c>
      <c r="D105" s="226">
        <v>0.14417490919950221</v>
      </c>
      <c r="E105" s="226">
        <v>5.0594995157526808E-2</v>
      </c>
      <c r="F105" s="226">
        <v>4.2778570720521707E-2</v>
      </c>
      <c r="G105" s="226">
        <v>4.2886831417482472E-2</v>
      </c>
      <c r="H105" s="226">
        <v>4.8984264736806289E-2</v>
      </c>
      <c r="I105" s="226">
        <v>4.5741429829220782E-2</v>
      </c>
      <c r="J105" s="226">
        <v>3.8941750202503622E-2</v>
      </c>
      <c r="K105" s="226">
        <v>3.033119867245801E-2</v>
      </c>
      <c r="L105" s="226">
        <v>2.8752734879049339E-2</v>
      </c>
      <c r="M105" s="226">
        <v>5.9982320791466377E-2</v>
      </c>
      <c r="N105" s="226">
        <v>5.3555981201843551E-2</v>
      </c>
      <c r="O105" s="226">
        <v>5.0798141626122291E-2</v>
      </c>
      <c r="P105" s="226">
        <v>5.2399091902805922E-2</v>
      </c>
      <c r="Q105" s="226">
        <v>4.7312377958797683E-2</v>
      </c>
      <c r="R105" s="226">
        <v>4.4361669652511267E-2</v>
      </c>
      <c r="S105" s="226">
        <v>5.0590193386804198E-2</v>
      </c>
      <c r="T105" s="226">
        <v>5.6296373702876802E-2</v>
      </c>
      <c r="U105" s="226">
        <v>5.548277859566618E-2</v>
      </c>
      <c r="V105" s="226">
        <v>5.0582035011348218E-2</v>
      </c>
      <c r="W105" s="226">
        <v>5.7310207749088293E-2</v>
      </c>
      <c r="X105" s="226">
        <v>5.9188770959883882E-2</v>
      </c>
      <c r="Y105" s="226">
        <v>5.2108190620760643E-2</v>
      </c>
      <c r="DA105" s="69" t="s">
        <v>1671</v>
      </c>
    </row>
    <row r="106" spans="1:105" ht="12" customHeight="1" x14ac:dyDescent="0.25">
      <c r="A106" s="37" t="s">
        <v>35</v>
      </c>
      <c r="B106" s="226">
        <v>2.4310599925985859</v>
      </c>
      <c r="C106" s="226">
        <v>2.6932670818013649</v>
      </c>
      <c r="D106" s="226">
        <v>2.9791649649067229</v>
      </c>
      <c r="E106" s="226">
        <v>2.7109917877724228</v>
      </c>
      <c r="F106" s="226">
        <v>2.3325863447576798</v>
      </c>
      <c r="G106" s="226">
        <v>2.2394501535859761</v>
      </c>
      <c r="H106" s="226">
        <v>2.2984006312876608</v>
      </c>
      <c r="I106" s="226">
        <v>1.962826514077082</v>
      </c>
      <c r="J106" s="226">
        <v>1.5496363137024001</v>
      </c>
      <c r="K106" s="226">
        <v>1.1943525220337621</v>
      </c>
      <c r="L106" s="226">
        <v>1.303326645190336</v>
      </c>
      <c r="M106" s="226">
        <v>1.6299729114159931</v>
      </c>
      <c r="N106" s="226">
        <v>1.509447329196046</v>
      </c>
      <c r="O106" s="226">
        <v>1.5996517847734819</v>
      </c>
      <c r="P106" s="226">
        <v>1.6603841240695281</v>
      </c>
      <c r="Q106" s="226">
        <v>1.533610255511866</v>
      </c>
      <c r="R106" s="226">
        <v>1.414284526442769</v>
      </c>
      <c r="S106" s="226">
        <v>1.5261068841021019</v>
      </c>
      <c r="T106" s="226">
        <v>1.7494234524463219</v>
      </c>
      <c r="U106" s="226">
        <v>1.66152938274083</v>
      </c>
      <c r="V106" s="226">
        <v>1.618731784607333</v>
      </c>
      <c r="W106" s="226">
        <v>2.03690626931775</v>
      </c>
      <c r="X106" s="226">
        <v>1.6710864190234069</v>
      </c>
      <c r="Y106" s="226">
        <v>1.304680732005606</v>
      </c>
      <c r="DA106" s="69" t="s">
        <v>1672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1673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1674</v>
      </c>
    </row>
    <row r="109" spans="1:105" ht="12" customHeight="1" x14ac:dyDescent="0.25">
      <c r="A109" s="37" t="s">
        <v>40</v>
      </c>
      <c r="B109" s="226">
        <v>2.0555943748890191</v>
      </c>
      <c r="C109" s="226">
        <v>1.6363687113419969</v>
      </c>
      <c r="D109" s="226">
        <v>1.702625849602257</v>
      </c>
      <c r="E109" s="226">
        <v>1.697883641750342</v>
      </c>
      <c r="F109" s="226">
        <v>1.945024424222211</v>
      </c>
      <c r="G109" s="226">
        <v>1.8933303194576481</v>
      </c>
      <c r="H109" s="226">
        <v>2.047748342446142</v>
      </c>
      <c r="I109" s="226">
        <v>2.0520715492178172</v>
      </c>
      <c r="J109" s="226">
        <v>2.2130660126939699</v>
      </c>
      <c r="K109" s="226">
        <v>1.816675943779456</v>
      </c>
      <c r="L109" s="226">
        <v>2.0579298079818522</v>
      </c>
      <c r="M109" s="226">
        <v>1.8217128943359731</v>
      </c>
      <c r="N109" s="226">
        <v>1.7141379802947521</v>
      </c>
      <c r="O109" s="226">
        <v>1.641108104754617</v>
      </c>
      <c r="P109" s="226">
        <v>1.6510362488837691</v>
      </c>
      <c r="Q109" s="226">
        <v>1.806959835317574</v>
      </c>
      <c r="R109" s="226">
        <v>1.6075358833470761</v>
      </c>
      <c r="S109" s="226">
        <v>2.034599997582188</v>
      </c>
      <c r="T109" s="226">
        <v>1.8526436868994729</v>
      </c>
      <c r="U109" s="226">
        <v>1.80158617205469</v>
      </c>
      <c r="V109" s="226">
        <v>1.4871483672811689</v>
      </c>
      <c r="W109" s="226">
        <v>1.7243227486021699</v>
      </c>
      <c r="X109" s="226">
        <v>1.6513891740732869</v>
      </c>
      <c r="Y109" s="226">
        <v>1.551801963201149</v>
      </c>
      <c r="DA109" s="69" t="s">
        <v>1675</v>
      </c>
    </row>
    <row r="110" spans="1:105" ht="12" customHeight="1" x14ac:dyDescent="0.25">
      <c r="A110" s="57" t="s">
        <v>1553</v>
      </c>
      <c r="B110" s="261">
        <f t="shared" ref="B110:Y110" si="4">B111+B117</f>
        <v>259.49406997018633</v>
      </c>
      <c r="C110" s="261">
        <f t="shared" si="4"/>
        <v>267.84080342452773</v>
      </c>
      <c r="D110" s="261">
        <f t="shared" si="4"/>
        <v>288.56929933412374</v>
      </c>
      <c r="E110" s="261">
        <f t="shared" si="4"/>
        <v>262.62577029742232</v>
      </c>
      <c r="F110" s="261">
        <f t="shared" si="4"/>
        <v>245.01442726155852</v>
      </c>
      <c r="G110" s="261">
        <f t="shared" si="4"/>
        <v>236.30421151200991</v>
      </c>
      <c r="H110" s="261">
        <f t="shared" si="4"/>
        <v>246.57596858815191</v>
      </c>
      <c r="I110" s="261">
        <f t="shared" si="4"/>
        <v>221.04668816201206</v>
      </c>
      <c r="J110" s="261">
        <f t="shared" si="4"/>
        <v>195.64778750552964</v>
      </c>
      <c r="K110" s="261">
        <f t="shared" si="4"/>
        <v>154.09644691696445</v>
      </c>
      <c r="L110" s="261">
        <f t="shared" si="4"/>
        <v>170.53306063018627</v>
      </c>
      <c r="M110" s="261">
        <f t="shared" si="4"/>
        <v>189.83070479050716</v>
      </c>
      <c r="N110" s="261">
        <f t="shared" si="4"/>
        <v>176.51873520977489</v>
      </c>
      <c r="O110" s="261">
        <f t="shared" si="4"/>
        <v>182.01123510312584</v>
      </c>
      <c r="P110" s="261">
        <f t="shared" si="4"/>
        <v>187.43863355167872</v>
      </c>
      <c r="Q110" s="261">
        <f t="shared" si="4"/>
        <v>181.79999481871462</v>
      </c>
      <c r="R110" s="261">
        <f t="shared" si="4"/>
        <v>166.5856311725303</v>
      </c>
      <c r="S110" s="261">
        <f t="shared" si="4"/>
        <v>190.66118994579665</v>
      </c>
      <c r="T110" s="261">
        <f t="shared" si="4"/>
        <v>201.41805334652815</v>
      </c>
      <c r="U110" s="261">
        <f t="shared" si="4"/>
        <v>193.15094382939014</v>
      </c>
      <c r="V110" s="261">
        <f t="shared" si="4"/>
        <v>178.37222715559986</v>
      </c>
      <c r="W110" s="261">
        <f t="shared" si="4"/>
        <v>218.06502187637267</v>
      </c>
      <c r="X110" s="261">
        <f t="shared" si="4"/>
        <v>188.90729166897427</v>
      </c>
      <c r="Y110" s="261">
        <f t="shared" si="4"/>
        <v>157.0214394032821</v>
      </c>
      <c r="DA110" s="70"/>
    </row>
    <row r="111" spans="1:105" ht="12" customHeight="1" x14ac:dyDescent="0.25">
      <c r="A111" s="60" t="s">
        <v>1554</v>
      </c>
      <c r="B111" s="262">
        <v>214.14152209683121</v>
      </c>
      <c r="C111" s="262">
        <v>225.96874166165571</v>
      </c>
      <c r="D111" s="262">
        <v>244.43168214878409</v>
      </c>
      <c r="E111" s="262">
        <v>220.70921320004669</v>
      </c>
      <c r="F111" s="262">
        <v>202.88735590230269</v>
      </c>
      <c r="G111" s="262">
        <v>196.16165161384811</v>
      </c>
      <c r="H111" s="262">
        <v>204.07810400046739</v>
      </c>
      <c r="I111" s="262">
        <v>181.3984131091353</v>
      </c>
      <c r="J111" s="262">
        <v>156.79549525147669</v>
      </c>
      <c r="K111" s="262">
        <v>123.2503985847212</v>
      </c>
      <c r="L111" s="262">
        <v>135.61698787242759</v>
      </c>
      <c r="M111" s="262">
        <v>155.77902210300309</v>
      </c>
      <c r="N111" s="262">
        <v>144.46037569585161</v>
      </c>
      <c r="O111" s="262">
        <v>149.2555999505233</v>
      </c>
      <c r="P111" s="262">
        <v>154.0577317052404</v>
      </c>
      <c r="Q111" s="262">
        <v>148.08338723991</v>
      </c>
      <c r="R111" s="262">
        <v>135.8662381960479</v>
      </c>
      <c r="S111" s="262">
        <v>152.79769787488459</v>
      </c>
      <c r="T111" s="262">
        <v>163.75300101968409</v>
      </c>
      <c r="U111" s="262">
        <v>156.73460043049991</v>
      </c>
      <c r="V111" s="262">
        <v>145.91249876006441</v>
      </c>
      <c r="W111" s="262">
        <v>179.5265542955307</v>
      </c>
      <c r="X111" s="262">
        <v>154.4144569208587</v>
      </c>
      <c r="Y111" s="262">
        <v>126.9445420064314</v>
      </c>
      <c r="DA111" s="72" t="s">
        <v>1676</v>
      </c>
    </row>
    <row r="112" spans="1:105" ht="12" customHeight="1" x14ac:dyDescent="0.25">
      <c r="A112" s="59" t="s">
        <v>28</v>
      </c>
      <c r="B112" s="230">
        <v>11.863956112488911</v>
      </c>
      <c r="C112" s="230">
        <v>10.633579668161911</v>
      </c>
      <c r="D112" s="230">
        <v>15.59971237920478</v>
      </c>
      <c r="E112" s="230">
        <v>15.6517797157919</v>
      </c>
      <c r="F112" s="230">
        <v>13.809139521786509</v>
      </c>
      <c r="G112" s="230">
        <v>16.56970276156293</v>
      </c>
      <c r="H112" s="230">
        <v>18.165988682844851</v>
      </c>
      <c r="I112" s="230">
        <v>24.56958042098449</v>
      </c>
      <c r="J112" s="230">
        <v>18.940493082193029</v>
      </c>
      <c r="K112" s="230">
        <v>19.710839029106062</v>
      </c>
      <c r="L112" s="230">
        <v>21.8087707527297</v>
      </c>
      <c r="M112" s="230">
        <v>29.030186239408369</v>
      </c>
      <c r="N112" s="230">
        <v>29.128217984161729</v>
      </c>
      <c r="O112" s="230">
        <v>17.383892725981742</v>
      </c>
      <c r="P112" s="230">
        <v>17.16976101649006</v>
      </c>
      <c r="Q112" s="230">
        <v>18.00109376084939</v>
      </c>
      <c r="R112" s="230">
        <v>15.988693861933241</v>
      </c>
      <c r="S112" s="230">
        <v>14.69021028515292</v>
      </c>
      <c r="T112" s="230">
        <v>17.8628528242611</v>
      </c>
      <c r="U112" s="230">
        <v>15.963662970441099</v>
      </c>
      <c r="V112" s="230">
        <v>12.850874227451991</v>
      </c>
      <c r="W112" s="230">
        <v>17.900133328660939</v>
      </c>
      <c r="X112" s="230">
        <v>15.090401365767301</v>
      </c>
      <c r="Y112" s="230">
        <v>13.94018118103093</v>
      </c>
      <c r="DA112" s="71" t="s">
        <v>1677</v>
      </c>
    </row>
    <row r="113" spans="1:105" ht="12" customHeight="1" x14ac:dyDescent="0.25">
      <c r="A113" s="59" t="s">
        <v>31</v>
      </c>
      <c r="B113" s="295">
        <v>6.6697617814106254</v>
      </c>
      <c r="C113" s="295">
        <v>5.4505348580980044</v>
      </c>
      <c r="D113" s="295">
        <v>4.0018986777299048</v>
      </c>
      <c r="E113" s="295">
        <v>3.226440036599866</v>
      </c>
      <c r="F113" s="295">
        <v>2.9518529555482629</v>
      </c>
      <c r="G113" s="295">
        <v>3.5734880005385778</v>
      </c>
      <c r="H113" s="295">
        <v>4.1912896115650033</v>
      </c>
      <c r="I113" s="295">
        <v>2.699452277861718</v>
      </c>
      <c r="J113" s="295">
        <v>1.8057704380842039</v>
      </c>
      <c r="K113" s="295">
        <v>1.5156439591602191</v>
      </c>
      <c r="L113" s="295">
        <v>1.6128879833137539</v>
      </c>
      <c r="M113" s="295">
        <v>3.2553358706826421</v>
      </c>
      <c r="N113" s="295">
        <v>3.0693810559080541</v>
      </c>
      <c r="O113" s="295">
        <v>3.0760596725874318</v>
      </c>
      <c r="P113" s="295">
        <v>3.0178005026496071</v>
      </c>
      <c r="Q113" s="295">
        <v>2.971982236327456</v>
      </c>
      <c r="R113" s="295">
        <v>2.6444444577094721</v>
      </c>
      <c r="S113" s="295">
        <v>2.944793449010052</v>
      </c>
      <c r="T113" s="295">
        <v>2.9493995569547939</v>
      </c>
      <c r="U113" s="295">
        <v>3.0174753341094229</v>
      </c>
      <c r="V113" s="295">
        <v>3.0360476069301319</v>
      </c>
      <c r="W113" s="295">
        <v>3.6326778791741638</v>
      </c>
      <c r="X113" s="295">
        <v>3.017278385570497</v>
      </c>
      <c r="Y113" s="295">
        <v>2.8367287996653392</v>
      </c>
      <c r="DA113" s="122" t="s">
        <v>1678</v>
      </c>
    </row>
    <row r="114" spans="1:105" ht="12" customHeight="1" x14ac:dyDescent="0.25">
      <c r="A114" s="59" t="s">
        <v>159</v>
      </c>
      <c r="B114" s="295">
        <v>6.162688703802857</v>
      </c>
      <c r="C114" s="295">
        <v>10.351402074700619</v>
      </c>
      <c r="D114" s="295">
        <v>8.692785754297752</v>
      </c>
      <c r="E114" s="295">
        <v>3.1430827717845138</v>
      </c>
      <c r="F114" s="295">
        <v>2.8173033085842292</v>
      </c>
      <c r="G114" s="295">
        <v>2.750286476787517</v>
      </c>
      <c r="H114" s="295">
        <v>3.1270971718968652</v>
      </c>
      <c r="I114" s="295">
        <v>2.8683635816414612</v>
      </c>
      <c r="J114" s="295">
        <v>2.804245958445045</v>
      </c>
      <c r="K114" s="295">
        <v>2.1057124928290398</v>
      </c>
      <c r="L114" s="295">
        <v>2.1241582494226172</v>
      </c>
      <c r="M114" s="295">
        <v>3.8267122813356229</v>
      </c>
      <c r="N114" s="295">
        <v>3.490949129122372</v>
      </c>
      <c r="O114" s="295">
        <v>3.7390511835305191</v>
      </c>
      <c r="P114" s="295">
        <v>3.939439182447479</v>
      </c>
      <c r="Q114" s="295">
        <v>3.5945926893150442</v>
      </c>
      <c r="R114" s="295">
        <v>3.343136821075666</v>
      </c>
      <c r="S114" s="295">
        <v>4.1922517210333643</v>
      </c>
      <c r="T114" s="295">
        <v>4.4158643291924404</v>
      </c>
      <c r="U114" s="295">
        <v>4.4212134823436502</v>
      </c>
      <c r="V114" s="295">
        <v>3.9690896702041298</v>
      </c>
      <c r="W114" s="295">
        <v>4.3562721953159809</v>
      </c>
      <c r="X114" s="295">
        <v>4.6395299408004664</v>
      </c>
      <c r="Y114" s="295">
        <v>4.1375758861420477</v>
      </c>
      <c r="DA114" s="122" t="s">
        <v>1679</v>
      </c>
    </row>
    <row r="115" spans="1:105" ht="12" customHeight="1" x14ac:dyDescent="0.25">
      <c r="A115" s="59" t="s">
        <v>32</v>
      </c>
      <c r="B115" s="295">
        <v>40.022614815250918</v>
      </c>
      <c r="C115" s="295">
        <v>39.410105914538768</v>
      </c>
      <c r="D115" s="295">
        <v>40.814611936222732</v>
      </c>
      <c r="E115" s="295">
        <v>34.307256519453738</v>
      </c>
      <c r="F115" s="295">
        <v>33.36843853056773</v>
      </c>
      <c r="G115" s="295">
        <v>33.093480650695838</v>
      </c>
      <c r="H115" s="295">
        <v>35.379964791894928</v>
      </c>
      <c r="I115" s="295">
        <v>31.12295464646229</v>
      </c>
      <c r="J115" s="295">
        <v>24.32573032481848</v>
      </c>
      <c r="K115" s="295">
        <v>18.98694831576173</v>
      </c>
      <c r="L115" s="295">
        <v>16.091217426363109</v>
      </c>
      <c r="M115" s="295">
        <v>18.16886010166251</v>
      </c>
      <c r="N115" s="295">
        <v>12.737224382996891</v>
      </c>
      <c r="O115" s="295">
        <v>10.13192157335242</v>
      </c>
      <c r="P115" s="295">
        <v>8.0897310147341255</v>
      </c>
      <c r="Q115" s="295">
        <v>10.39587102718076</v>
      </c>
      <c r="R115" s="295">
        <v>9.8602740460251788</v>
      </c>
      <c r="S115" s="295">
        <v>7.5349066337880846</v>
      </c>
      <c r="T115" s="295">
        <v>4.58667504323072</v>
      </c>
      <c r="U115" s="295">
        <v>4.1015917439080676</v>
      </c>
      <c r="V115" s="295">
        <v>2.078737310766519</v>
      </c>
      <c r="W115" s="295">
        <v>2.5152549130052559</v>
      </c>
      <c r="X115" s="295">
        <v>3.8151629688351831</v>
      </c>
      <c r="Y115" s="295">
        <v>4.9143845990158876</v>
      </c>
      <c r="DA115" s="122" t="s">
        <v>1680</v>
      </c>
    </row>
    <row r="116" spans="1:105" ht="12" customHeight="1" x14ac:dyDescent="0.25">
      <c r="A116" s="59" t="s">
        <v>35</v>
      </c>
      <c r="B116" s="295">
        <v>149.4225006838779</v>
      </c>
      <c r="C116" s="295">
        <v>160.1231191461564</v>
      </c>
      <c r="D116" s="295">
        <v>175.32267340132901</v>
      </c>
      <c r="E116" s="295">
        <v>164.38065415641671</v>
      </c>
      <c r="F116" s="295">
        <v>149.94062158581599</v>
      </c>
      <c r="G116" s="295">
        <v>140.17469372426331</v>
      </c>
      <c r="H116" s="295">
        <v>143.21376374226571</v>
      </c>
      <c r="I116" s="295">
        <v>120.13806218218539</v>
      </c>
      <c r="J116" s="295">
        <v>108.919255447936</v>
      </c>
      <c r="K116" s="295">
        <v>80.931254787864162</v>
      </c>
      <c r="L116" s="295">
        <v>93.979953460598466</v>
      </c>
      <c r="M116" s="295">
        <v>101.4979276099139</v>
      </c>
      <c r="N116" s="295">
        <v>96.034603143662522</v>
      </c>
      <c r="O116" s="295">
        <v>114.9246747950712</v>
      </c>
      <c r="P116" s="295">
        <v>121.84099998891909</v>
      </c>
      <c r="Q116" s="295">
        <v>113.11984752623729</v>
      </c>
      <c r="R116" s="295">
        <v>104.02968900930431</v>
      </c>
      <c r="S116" s="295">
        <v>123.4355357859001</v>
      </c>
      <c r="T116" s="295">
        <v>133.93820926604499</v>
      </c>
      <c r="U116" s="295">
        <v>129.23065689969769</v>
      </c>
      <c r="V116" s="295">
        <v>123.9777499447116</v>
      </c>
      <c r="W116" s="295">
        <v>151.12221597937429</v>
      </c>
      <c r="X116" s="295">
        <v>127.8520842598853</v>
      </c>
      <c r="Y116" s="295">
        <v>101.1156715405772</v>
      </c>
      <c r="DA116" s="122" t="s">
        <v>1681</v>
      </c>
    </row>
    <row r="117" spans="1:105" ht="12" customHeight="1" x14ac:dyDescent="0.25">
      <c r="A117" s="60" t="s">
        <v>1561</v>
      </c>
      <c r="B117" s="262">
        <v>45.352547873355142</v>
      </c>
      <c r="C117" s="262">
        <v>41.872061762872008</v>
      </c>
      <c r="D117" s="262">
        <v>44.137617185339629</v>
      </c>
      <c r="E117" s="262">
        <v>41.916557097375637</v>
      </c>
      <c r="F117" s="262">
        <v>42.127071359255829</v>
      </c>
      <c r="G117" s="262">
        <v>40.142559898161807</v>
      </c>
      <c r="H117" s="262">
        <v>42.497864587684518</v>
      </c>
      <c r="I117" s="262">
        <v>39.648275052876762</v>
      </c>
      <c r="J117" s="262">
        <v>38.852292254052941</v>
      </c>
      <c r="K117" s="262">
        <v>30.846048332243249</v>
      </c>
      <c r="L117" s="262">
        <v>34.916072757758677</v>
      </c>
      <c r="M117" s="262">
        <v>34.051682687504062</v>
      </c>
      <c r="N117" s="262">
        <v>32.058359513923293</v>
      </c>
      <c r="O117" s="262">
        <v>32.75563515260253</v>
      </c>
      <c r="P117" s="262">
        <v>33.380901846438327</v>
      </c>
      <c r="Q117" s="262">
        <v>33.716607578804627</v>
      </c>
      <c r="R117" s="262">
        <v>30.7193929764824</v>
      </c>
      <c r="S117" s="262">
        <v>37.863492070912052</v>
      </c>
      <c r="T117" s="262">
        <v>37.665052326844048</v>
      </c>
      <c r="U117" s="262">
        <v>36.416343398890227</v>
      </c>
      <c r="V117" s="262">
        <v>32.459728395535457</v>
      </c>
      <c r="W117" s="262">
        <v>38.538467580841953</v>
      </c>
      <c r="X117" s="262">
        <v>34.49283474811557</v>
      </c>
      <c r="Y117" s="262">
        <v>30.076897396850701</v>
      </c>
      <c r="DA117" s="72" t="s">
        <v>1682</v>
      </c>
    </row>
    <row r="118" spans="1:105" ht="12" customHeight="1" x14ac:dyDescent="0.25">
      <c r="A118" s="57" t="s">
        <v>1563</v>
      </c>
      <c r="B118" s="261">
        <v>36.355237013793023</v>
      </c>
      <c r="C118" s="261">
        <v>33.565230643629029</v>
      </c>
      <c r="D118" s="261">
        <v>35.381331573210609</v>
      </c>
      <c r="E118" s="261">
        <v>33.600898726410271</v>
      </c>
      <c r="F118" s="261">
        <v>33.769649904553759</v>
      </c>
      <c r="G118" s="261">
        <v>32.178837747183252</v>
      </c>
      <c r="H118" s="261">
        <v>34.066882945137891</v>
      </c>
      <c r="I118" s="261">
        <v>31.782612098453559</v>
      </c>
      <c r="J118" s="261">
        <v>31.144541148372639</v>
      </c>
      <c r="K118" s="261">
        <v>24.72662398569355</v>
      </c>
      <c r="L118" s="261">
        <v>27.989212518861091</v>
      </c>
      <c r="M118" s="261">
        <v>27.296305342747662</v>
      </c>
      <c r="N118" s="261">
        <v>25.698429593341508</v>
      </c>
      <c r="O118" s="261">
        <v>26.257375502597061</v>
      </c>
      <c r="P118" s="261">
        <v>26.758598034012682</v>
      </c>
      <c r="Q118" s="261">
        <v>26.917007813165561</v>
      </c>
      <c r="R118" s="261">
        <v>24.625095280170541</v>
      </c>
      <c r="S118" s="261">
        <v>30.351905084843139</v>
      </c>
      <c r="T118" s="261">
        <v>30.192833009142031</v>
      </c>
      <c r="U118" s="261">
        <v>29.105105758761859</v>
      </c>
      <c r="V118" s="261">
        <v>26.02017250537633</v>
      </c>
      <c r="W118" s="261">
        <v>30.77698046175577</v>
      </c>
      <c r="X118" s="261">
        <v>27.64993900777219</v>
      </c>
      <c r="Y118" s="261">
        <v>24.021847688280101</v>
      </c>
      <c r="DA118" s="70" t="s">
        <v>1683</v>
      </c>
    </row>
    <row r="119" spans="1:105" ht="12" customHeight="1" x14ac:dyDescent="0.25">
      <c r="A119" s="57" t="s">
        <v>1565</v>
      </c>
      <c r="B119" s="261">
        <f t="shared" ref="B119:Y119" si="5">B120+B126</f>
        <v>29.541078725458501</v>
      </c>
      <c r="C119" s="261">
        <f t="shared" si="5"/>
        <v>29.703003213489886</v>
      </c>
      <c r="D119" s="261">
        <f t="shared" si="5"/>
        <v>31.846152412773577</v>
      </c>
      <c r="E119" s="261">
        <f t="shared" si="5"/>
        <v>29.261880714207187</v>
      </c>
      <c r="F119" s="261">
        <f t="shared" si="5"/>
        <v>27.781810976771698</v>
      </c>
      <c r="G119" s="261">
        <f t="shared" si="5"/>
        <v>26.716466404848177</v>
      </c>
      <c r="H119" s="261">
        <f t="shared" si="5"/>
        <v>27.975199207947227</v>
      </c>
      <c r="I119" s="261">
        <f t="shared" si="5"/>
        <v>25.326222147298395</v>
      </c>
      <c r="J119" s="261">
        <f t="shared" si="5"/>
        <v>23.016193784034904</v>
      </c>
      <c r="K119" s="261">
        <f t="shared" si="5"/>
        <v>18.167176797953555</v>
      </c>
      <c r="L119" s="261">
        <f t="shared" si="5"/>
        <v>20.229427598842946</v>
      </c>
      <c r="M119" s="261">
        <f t="shared" si="5"/>
        <v>21.750077713134708</v>
      </c>
      <c r="N119" s="261">
        <f t="shared" si="5"/>
        <v>20.28781353640122</v>
      </c>
      <c r="O119" s="261">
        <f t="shared" si="5"/>
        <v>20.871165855404314</v>
      </c>
      <c r="P119" s="261">
        <f t="shared" si="5"/>
        <v>21.437430633981538</v>
      </c>
      <c r="Q119" s="261">
        <f t="shared" si="5"/>
        <v>21.006375271641211</v>
      </c>
      <c r="R119" s="261">
        <f t="shared" si="5"/>
        <v>19.220388615606943</v>
      </c>
      <c r="S119" s="261">
        <f t="shared" si="5"/>
        <v>22.429797463115939</v>
      </c>
      <c r="T119" s="261">
        <f t="shared" si="5"/>
        <v>23.322662762152621</v>
      </c>
      <c r="U119" s="261">
        <f t="shared" si="5"/>
        <v>22.412831928954517</v>
      </c>
      <c r="V119" s="261">
        <f t="shared" si="5"/>
        <v>20.511174134501918</v>
      </c>
      <c r="W119" s="261">
        <f t="shared" si="5"/>
        <v>24.892834426702883</v>
      </c>
      <c r="X119" s="261">
        <f t="shared" si="5"/>
        <v>21.741116951020278</v>
      </c>
      <c r="Y119" s="261">
        <f t="shared" si="5"/>
        <v>18.295823509144974</v>
      </c>
      <c r="DA119" s="70"/>
    </row>
    <row r="120" spans="1:105" ht="12" customHeight="1" x14ac:dyDescent="0.25">
      <c r="A120" s="60" t="s">
        <v>1566</v>
      </c>
      <c r="B120" s="262">
        <v>18.405118020814701</v>
      </c>
      <c r="C120" s="262">
        <v>19.421648443393138</v>
      </c>
      <c r="D120" s="262">
        <v>21.008508363643539</v>
      </c>
      <c r="E120" s="262">
        <v>18.96960046539299</v>
      </c>
      <c r="F120" s="262">
        <v>17.437840610026068</v>
      </c>
      <c r="G120" s="262">
        <v>16.85977718734183</v>
      </c>
      <c r="H120" s="262">
        <v>17.54018348620059</v>
      </c>
      <c r="I120" s="262">
        <v>15.590900678068641</v>
      </c>
      <c r="J120" s="262">
        <v>13.476319617876779</v>
      </c>
      <c r="K120" s="262">
        <v>10.593172729194</v>
      </c>
      <c r="L120" s="262">
        <v>11.656061108460589</v>
      </c>
      <c r="M120" s="262">
        <v>13.38895539220275</v>
      </c>
      <c r="N120" s="262">
        <v>12.416136011264131</v>
      </c>
      <c r="O120" s="262">
        <v>12.828277792453109</v>
      </c>
      <c r="P120" s="262">
        <v>13.2410132621165</v>
      </c>
      <c r="Q120" s="262">
        <v>12.727528002907</v>
      </c>
      <c r="R120" s="262">
        <v>11.67748377127738</v>
      </c>
      <c r="S120" s="262">
        <v>13.132715389145231</v>
      </c>
      <c r="T120" s="262">
        <v>14.074306003424431</v>
      </c>
      <c r="U120" s="262">
        <v>13.47108580634896</v>
      </c>
      <c r="V120" s="262">
        <v>12.54094364369284</v>
      </c>
      <c r="W120" s="262">
        <v>15.43001743578405</v>
      </c>
      <c r="X120" s="262">
        <v>13.27167321834623</v>
      </c>
      <c r="Y120" s="262">
        <v>10.91067839085474</v>
      </c>
      <c r="DA120" s="72" t="s">
        <v>1684</v>
      </c>
    </row>
    <row r="121" spans="1:105" ht="12" customHeight="1" x14ac:dyDescent="0.25">
      <c r="A121" s="59" t="s">
        <v>28</v>
      </c>
      <c r="B121" s="230">
        <v>1.019687869526708</v>
      </c>
      <c r="C121" s="230">
        <v>0.91393900099280057</v>
      </c>
      <c r="D121" s="230">
        <v>1.340770088017772</v>
      </c>
      <c r="E121" s="230">
        <v>1.345245191517233</v>
      </c>
      <c r="F121" s="230">
        <v>1.186873242403923</v>
      </c>
      <c r="G121" s="230">
        <v>1.424139195006207</v>
      </c>
      <c r="H121" s="230">
        <v>1.561337392200647</v>
      </c>
      <c r="I121" s="230">
        <v>2.1117157613442079</v>
      </c>
      <c r="J121" s="230">
        <v>1.627904794627149</v>
      </c>
      <c r="K121" s="230">
        <v>1.694114784782067</v>
      </c>
      <c r="L121" s="230">
        <v>1.8744286286121521</v>
      </c>
      <c r="M121" s="230">
        <v>2.4950976282915298</v>
      </c>
      <c r="N121" s="230">
        <v>2.503523298447905</v>
      </c>
      <c r="O121" s="230">
        <v>1.494117507664857</v>
      </c>
      <c r="P121" s="230">
        <v>1.4757132330216089</v>
      </c>
      <c r="Q121" s="230">
        <v>1.5471649399333689</v>
      </c>
      <c r="R121" s="230">
        <v>1.374202418317038</v>
      </c>
      <c r="S121" s="230">
        <v>1.2625998517306061</v>
      </c>
      <c r="T121" s="230">
        <v>1.5352833546700271</v>
      </c>
      <c r="U121" s="230">
        <v>1.372051053614068</v>
      </c>
      <c r="V121" s="230">
        <v>1.104511887797027</v>
      </c>
      <c r="W121" s="230">
        <v>1.538487553821299</v>
      </c>
      <c r="X121" s="230">
        <v>1.296995628866507</v>
      </c>
      <c r="Y121" s="230">
        <v>1.198136061405211</v>
      </c>
      <c r="DA121" s="71" t="s">
        <v>1685</v>
      </c>
    </row>
    <row r="122" spans="1:105" ht="12" customHeight="1" x14ac:dyDescent="0.25">
      <c r="A122" s="59" t="s">
        <v>31</v>
      </c>
      <c r="B122" s="295">
        <v>0.57325525454177395</v>
      </c>
      <c r="C122" s="295">
        <v>0.46846466933440523</v>
      </c>
      <c r="D122" s="295">
        <v>0.34395672894141222</v>
      </c>
      <c r="E122" s="295">
        <v>0.27730731097470318</v>
      </c>
      <c r="F122" s="295">
        <v>0.25370699477138181</v>
      </c>
      <c r="G122" s="295">
        <v>0.30713552304973979</v>
      </c>
      <c r="H122" s="295">
        <v>0.36023457386926822</v>
      </c>
      <c r="I122" s="295">
        <v>0.23201356410988719</v>
      </c>
      <c r="J122" s="295">
        <v>0.15520305313048791</v>
      </c>
      <c r="K122" s="295">
        <v>0.13026715077361209</v>
      </c>
      <c r="L122" s="295">
        <v>0.13862511761647139</v>
      </c>
      <c r="M122" s="295">
        <v>0.27979086125208869</v>
      </c>
      <c r="N122" s="295">
        <v>0.26380834520871521</v>
      </c>
      <c r="O122" s="295">
        <v>0.26438236152743821</v>
      </c>
      <c r="P122" s="295">
        <v>0.25937507995027859</v>
      </c>
      <c r="Q122" s="295">
        <v>0.25543707394886889</v>
      </c>
      <c r="R122" s="295">
        <v>0.22728573079640199</v>
      </c>
      <c r="S122" s="295">
        <v>0.25310024158436673</v>
      </c>
      <c r="T122" s="295">
        <v>0.25349612912410913</v>
      </c>
      <c r="U122" s="295">
        <v>0.25934713223934353</v>
      </c>
      <c r="V122" s="295">
        <v>0.26094338909711151</v>
      </c>
      <c r="W122" s="295">
        <v>0.31222279753653021</v>
      </c>
      <c r="X122" s="295">
        <v>0.25933020483046237</v>
      </c>
      <c r="Y122" s="295">
        <v>0.24381225947985899</v>
      </c>
      <c r="DA122" s="122" t="s">
        <v>1686</v>
      </c>
    </row>
    <row r="123" spans="1:105" ht="12" customHeight="1" x14ac:dyDescent="0.25">
      <c r="A123" s="59" t="s">
        <v>159</v>
      </c>
      <c r="B123" s="295">
        <v>0.52967314236117302</v>
      </c>
      <c r="C123" s="295">
        <v>0.88968629250529729</v>
      </c>
      <c r="D123" s="295">
        <v>0.74713089815977518</v>
      </c>
      <c r="E123" s="295">
        <v>0.27014288867212349</v>
      </c>
      <c r="F123" s="295">
        <v>0.24214266989041711</v>
      </c>
      <c r="G123" s="295">
        <v>0.23638268141867261</v>
      </c>
      <c r="H123" s="295">
        <v>0.26876895217589991</v>
      </c>
      <c r="I123" s="295">
        <v>0.24653121790572649</v>
      </c>
      <c r="J123" s="295">
        <v>0.24102041173143149</v>
      </c>
      <c r="K123" s="295">
        <v>0.18098258837862211</v>
      </c>
      <c r="L123" s="295">
        <v>0.18256797137097089</v>
      </c>
      <c r="M123" s="295">
        <v>0.32889974106859798</v>
      </c>
      <c r="N123" s="295">
        <v>0.30004144033824592</v>
      </c>
      <c r="O123" s="295">
        <v>0.32136541127053297</v>
      </c>
      <c r="P123" s="295">
        <v>0.3385884361837202</v>
      </c>
      <c r="Q123" s="295">
        <v>0.30894943696946892</v>
      </c>
      <c r="R123" s="295">
        <v>0.28733721115424637</v>
      </c>
      <c r="S123" s="295">
        <v>0.36031726562442501</v>
      </c>
      <c r="T123" s="295">
        <v>0.37953640819804041</v>
      </c>
      <c r="U123" s="295">
        <v>0.37999615927338232</v>
      </c>
      <c r="V123" s="295">
        <v>0.34113684772573349</v>
      </c>
      <c r="W123" s="295">
        <v>0.37441456052287309</v>
      </c>
      <c r="X123" s="295">
        <v>0.39876010633250092</v>
      </c>
      <c r="Y123" s="295">
        <v>0.35561796590801492</v>
      </c>
      <c r="DA123" s="122" t="s">
        <v>1687</v>
      </c>
    </row>
    <row r="124" spans="1:105" ht="12" customHeight="1" x14ac:dyDescent="0.25">
      <c r="A124" s="59" t="s">
        <v>32</v>
      </c>
      <c r="B124" s="295">
        <v>3.439879113417398</v>
      </c>
      <c r="C124" s="295">
        <v>3.3872349625025229</v>
      </c>
      <c r="D124" s="295">
        <v>3.5079499870195758</v>
      </c>
      <c r="E124" s="295">
        <v>2.9486532972591322</v>
      </c>
      <c r="F124" s="295">
        <v>2.8679634071513291</v>
      </c>
      <c r="G124" s="295">
        <v>2.8443312213881828</v>
      </c>
      <c r="H124" s="295">
        <v>3.0408508410276718</v>
      </c>
      <c r="I124" s="295">
        <v>2.6749676934003528</v>
      </c>
      <c r="J124" s="295">
        <v>2.0907572393566189</v>
      </c>
      <c r="K124" s="295">
        <v>1.631897546934802</v>
      </c>
      <c r="L124" s="295">
        <v>1.383014153121058</v>
      </c>
      <c r="M124" s="295">
        <v>1.561584186011155</v>
      </c>
      <c r="N124" s="295">
        <v>1.0947438671919549</v>
      </c>
      <c r="O124" s="295">
        <v>0.87082229783940313</v>
      </c>
      <c r="P124" s="295">
        <v>0.69529931712869775</v>
      </c>
      <c r="Q124" s="295">
        <v>0.89350832716090711</v>
      </c>
      <c r="R124" s="295">
        <v>0.84747463153179348</v>
      </c>
      <c r="S124" s="295">
        <v>0.64761305753668885</v>
      </c>
      <c r="T124" s="295">
        <v>0.3942173132383649</v>
      </c>
      <c r="U124" s="295">
        <v>0.35252518699148738</v>
      </c>
      <c r="V124" s="295">
        <v>0.17866411504083959</v>
      </c>
      <c r="W124" s="295">
        <v>0.21618209804898361</v>
      </c>
      <c r="X124" s="295">
        <v>0.32790709630942899</v>
      </c>
      <c r="Y124" s="295">
        <v>0.42238342036095922</v>
      </c>
      <c r="DA124" s="122" t="s">
        <v>1688</v>
      </c>
    </row>
    <row r="125" spans="1:105" ht="12" customHeight="1" x14ac:dyDescent="0.25">
      <c r="A125" s="59" t="s">
        <v>35</v>
      </c>
      <c r="B125" s="295">
        <v>12.842622640967649</v>
      </c>
      <c r="C125" s="295">
        <v>13.762323518058119</v>
      </c>
      <c r="D125" s="295">
        <v>15.068700661505</v>
      </c>
      <c r="E125" s="295">
        <v>14.128251776969799</v>
      </c>
      <c r="F125" s="295">
        <v>12.887154295809021</v>
      </c>
      <c r="G125" s="295">
        <v>12.04778856647903</v>
      </c>
      <c r="H125" s="295">
        <v>12.308991726927109</v>
      </c>
      <c r="I125" s="295">
        <v>10.325672441308461</v>
      </c>
      <c r="J125" s="295">
        <v>9.3614341190310899</v>
      </c>
      <c r="K125" s="295">
        <v>6.9559106583248962</v>
      </c>
      <c r="L125" s="295">
        <v>8.0774252377399343</v>
      </c>
      <c r="M125" s="295">
        <v>8.7235829755793812</v>
      </c>
      <c r="N125" s="295">
        <v>8.2540190600773116</v>
      </c>
      <c r="O125" s="295">
        <v>9.877590214150878</v>
      </c>
      <c r="P125" s="295">
        <v>10.4720371958322</v>
      </c>
      <c r="Q125" s="295">
        <v>9.7224682248943903</v>
      </c>
      <c r="R125" s="295">
        <v>8.9411837794778997</v>
      </c>
      <c r="S125" s="295">
        <v>10.609084972669139</v>
      </c>
      <c r="T125" s="295">
        <v>11.51177279819388</v>
      </c>
      <c r="U125" s="295">
        <v>11.10716627423067</v>
      </c>
      <c r="V125" s="295">
        <v>10.655687404032131</v>
      </c>
      <c r="W125" s="295">
        <v>12.988710425854361</v>
      </c>
      <c r="X125" s="295">
        <v>10.988680182007331</v>
      </c>
      <c r="Y125" s="295">
        <v>8.6907286837006961</v>
      </c>
      <c r="DA125" s="122" t="s">
        <v>1689</v>
      </c>
    </row>
    <row r="126" spans="1:105" ht="12" customHeight="1" x14ac:dyDescent="0.25">
      <c r="A126" s="60" t="s">
        <v>1573</v>
      </c>
      <c r="B126" s="262">
        <v>11.1359607046438</v>
      </c>
      <c r="C126" s="262">
        <v>10.281354770096749</v>
      </c>
      <c r="D126" s="262">
        <v>10.83764404913004</v>
      </c>
      <c r="E126" s="262">
        <v>10.292280248814199</v>
      </c>
      <c r="F126" s="262">
        <v>10.34397036674563</v>
      </c>
      <c r="G126" s="262">
        <v>9.8566892175063483</v>
      </c>
      <c r="H126" s="262">
        <v>10.435015721746639</v>
      </c>
      <c r="I126" s="262">
        <v>9.7353214692297563</v>
      </c>
      <c r="J126" s="262">
        <v>9.5398741661581248</v>
      </c>
      <c r="K126" s="262">
        <v>7.574004068759554</v>
      </c>
      <c r="L126" s="262">
        <v>8.5733664903823588</v>
      </c>
      <c r="M126" s="262">
        <v>8.3611223209319601</v>
      </c>
      <c r="N126" s="262">
        <v>7.8716775251370894</v>
      </c>
      <c r="O126" s="262">
        <v>8.042888062951203</v>
      </c>
      <c r="P126" s="262">
        <v>8.1964173718650386</v>
      </c>
      <c r="Q126" s="262">
        <v>8.2788472687342125</v>
      </c>
      <c r="R126" s="262">
        <v>7.542904844329561</v>
      </c>
      <c r="S126" s="262">
        <v>9.2970820739707083</v>
      </c>
      <c r="T126" s="262">
        <v>9.2483567587281907</v>
      </c>
      <c r="U126" s="262">
        <v>8.9417461226055561</v>
      </c>
      <c r="V126" s="262">
        <v>7.9702304908090769</v>
      </c>
      <c r="W126" s="262">
        <v>9.4628169909188351</v>
      </c>
      <c r="X126" s="262">
        <v>8.4694437326740477</v>
      </c>
      <c r="Y126" s="262">
        <v>7.3851451182902332</v>
      </c>
      <c r="DA126" s="72" t="s">
        <v>1690</v>
      </c>
    </row>
    <row r="127" spans="1:105" ht="12" customHeight="1" x14ac:dyDescent="0.25">
      <c r="A127" s="132" t="s">
        <v>1575</v>
      </c>
      <c r="B127" s="316">
        <v>33.341170355384612</v>
      </c>
      <c r="C127" s="316">
        <v>30.782472205653001</v>
      </c>
      <c r="D127" s="316">
        <v>32.448007502611148</v>
      </c>
      <c r="E127" s="316">
        <v>30.815183190972899</v>
      </c>
      <c r="F127" s="316">
        <v>30.96994388682586</v>
      </c>
      <c r="G127" s="316">
        <v>29.511019574980939</v>
      </c>
      <c r="H127" s="316">
        <v>31.24253453002823</v>
      </c>
      <c r="I127" s="316">
        <v>29.14764340311174</v>
      </c>
      <c r="J127" s="316">
        <v>28.562472352311019</v>
      </c>
      <c r="K127" s="316">
        <v>22.676638920213009</v>
      </c>
      <c r="L127" s="316">
        <v>25.668739344220519</v>
      </c>
      <c r="M127" s="316">
        <v>25.03327831860538</v>
      </c>
      <c r="N127" s="316">
        <v>23.567876028765379</v>
      </c>
      <c r="O127" s="316">
        <v>24.08048197802281</v>
      </c>
      <c r="P127" s="316">
        <v>24.540150162816801</v>
      </c>
      <c r="Q127" s="316">
        <v>24.685426823527099</v>
      </c>
      <c r="R127" s="316">
        <v>22.583527551814569</v>
      </c>
      <c r="S127" s="316">
        <v>27.835550560715159</v>
      </c>
      <c r="T127" s="316">
        <v>27.689666511802951</v>
      </c>
      <c r="U127" s="316">
        <v>26.692118358249161</v>
      </c>
      <c r="V127" s="316">
        <v>23.86294452843492</v>
      </c>
      <c r="W127" s="316">
        <v>28.22538464569573</v>
      </c>
      <c r="X127" s="316">
        <v>25.357593637042399</v>
      </c>
      <c r="Y127" s="316">
        <v>22.030292794465471</v>
      </c>
      <c r="DA127" s="139" t="s">
        <v>1691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340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1.0000000000000002</v>
      </c>
      <c r="C132" s="232">
        <f t="shared" si="6"/>
        <v>1</v>
      </c>
      <c r="D132" s="232">
        <f t="shared" si="6"/>
        <v>1</v>
      </c>
      <c r="E132" s="232">
        <f t="shared" si="6"/>
        <v>0.99999999999999989</v>
      </c>
      <c r="F132" s="232">
        <f t="shared" si="6"/>
        <v>1</v>
      </c>
      <c r="G132" s="232">
        <f t="shared" si="6"/>
        <v>1</v>
      </c>
      <c r="H132" s="232">
        <f t="shared" si="6"/>
        <v>1</v>
      </c>
      <c r="I132" s="232">
        <f t="shared" si="6"/>
        <v>1</v>
      </c>
      <c r="J132" s="232">
        <f t="shared" si="6"/>
        <v>0.99999999999999978</v>
      </c>
      <c r="K132" s="232">
        <f t="shared" si="6"/>
        <v>1</v>
      </c>
      <c r="L132" s="232">
        <f t="shared" si="6"/>
        <v>0.99999999999999989</v>
      </c>
      <c r="M132" s="232">
        <f t="shared" si="6"/>
        <v>1</v>
      </c>
      <c r="N132" s="232">
        <f t="shared" si="6"/>
        <v>1</v>
      </c>
      <c r="O132" s="232">
        <f t="shared" si="6"/>
        <v>1</v>
      </c>
      <c r="P132" s="232">
        <f t="shared" si="6"/>
        <v>1</v>
      </c>
      <c r="Q132" s="232">
        <f t="shared" si="6"/>
        <v>1.0000000000000004</v>
      </c>
      <c r="R132" s="232">
        <f t="shared" si="6"/>
        <v>0.99999999999999978</v>
      </c>
      <c r="S132" s="232">
        <f t="shared" si="6"/>
        <v>1.0000000000000002</v>
      </c>
      <c r="T132" s="232">
        <f t="shared" si="6"/>
        <v>1</v>
      </c>
      <c r="U132" s="232">
        <f t="shared" si="6"/>
        <v>1</v>
      </c>
      <c r="V132" s="232">
        <f t="shared" si="6"/>
        <v>1</v>
      </c>
      <c r="W132" s="232">
        <f t="shared" si="6"/>
        <v>1</v>
      </c>
      <c r="X132" s="232">
        <f t="shared" si="6"/>
        <v>1</v>
      </c>
      <c r="Y132" s="232">
        <f t="shared" si="6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4.0197710477428671E-3</v>
      </c>
      <c r="C133" s="266">
        <f t="shared" si="7"/>
        <v>4.0435572745856777E-3</v>
      </c>
      <c r="D133" s="266">
        <f t="shared" si="7"/>
        <v>4.0485887408856069E-3</v>
      </c>
      <c r="E133" s="266">
        <f t="shared" si="7"/>
        <v>4.0394002433674584E-3</v>
      </c>
      <c r="F133" s="266">
        <f t="shared" si="7"/>
        <v>4.0402986679337598E-3</v>
      </c>
      <c r="G133" s="266">
        <f t="shared" si="7"/>
        <v>4.0471734698977989E-3</v>
      </c>
      <c r="H133" s="266">
        <f t="shared" si="7"/>
        <v>4.0453554780422842E-3</v>
      </c>
      <c r="I133" s="266">
        <f t="shared" si="7"/>
        <v>4.0390813977572515E-3</v>
      </c>
      <c r="J133" s="266">
        <f t="shared" si="7"/>
        <v>4.0189220753544738E-3</v>
      </c>
      <c r="K133" s="266">
        <f t="shared" si="7"/>
        <v>4.0199125660756868E-3</v>
      </c>
      <c r="L133" s="266">
        <f t="shared" si="7"/>
        <v>4.0069519707359898E-3</v>
      </c>
      <c r="M133" s="266">
        <f t="shared" si="7"/>
        <v>4.0345757349924214E-3</v>
      </c>
      <c r="N133" s="266">
        <f t="shared" si="7"/>
        <v>4.0306690674529536E-3</v>
      </c>
      <c r="O133" s="266">
        <f t="shared" si="7"/>
        <v>4.0295487399367568E-3</v>
      </c>
      <c r="P133" s="266">
        <f t="shared" si="7"/>
        <v>4.0291129419346931E-3</v>
      </c>
      <c r="Q133" s="266">
        <f t="shared" si="7"/>
        <v>4.022866797575359E-3</v>
      </c>
      <c r="R133" s="266">
        <f t="shared" si="7"/>
        <v>3.9714732486242268E-3</v>
      </c>
      <c r="S133" s="266">
        <f t="shared" si="7"/>
        <v>3.9811722659097732E-3</v>
      </c>
      <c r="T133" s="266">
        <f t="shared" si="7"/>
        <v>3.9963276467134884E-3</v>
      </c>
      <c r="U133" s="266">
        <f t="shared" si="7"/>
        <v>3.9999004720519512E-3</v>
      </c>
      <c r="V133" s="266">
        <f t="shared" si="7"/>
        <v>3.9953639447105806E-3</v>
      </c>
      <c r="W133" s="266">
        <f t="shared" si="7"/>
        <v>3.9179355226475554E-3</v>
      </c>
      <c r="X133" s="266">
        <f t="shared" si="7"/>
        <v>3.9525104159858458E-3</v>
      </c>
      <c r="Y133" s="266">
        <f t="shared" si="7"/>
        <v>3.9780500835235677E-3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4.1635077020147775E-4</v>
      </c>
      <c r="C134" s="267">
        <f t="shared" si="8"/>
        <v>4.1881444630356647E-4</v>
      </c>
      <c r="D134" s="267">
        <f t="shared" si="8"/>
        <v>4.1933558416050839E-4</v>
      </c>
      <c r="E134" s="267">
        <f t="shared" si="8"/>
        <v>4.1838387870931764E-4</v>
      </c>
      <c r="F134" s="267">
        <f t="shared" si="8"/>
        <v>4.1847693370068516E-4</v>
      </c>
      <c r="G134" s="267">
        <f t="shared" si="8"/>
        <v>4.1918899641737068E-4</v>
      </c>
      <c r="H134" s="267">
        <f t="shared" si="8"/>
        <v>4.1900069656141526E-4</v>
      </c>
      <c r="I134" s="267">
        <f t="shared" si="8"/>
        <v>4.1835085403855668E-4</v>
      </c>
      <c r="J134" s="267">
        <f t="shared" si="8"/>
        <v>4.1626283725614612E-4</v>
      </c>
      <c r="K134" s="267">
        <f t="shared" si="8"/>
        <v>4.1636542806785035E-4</v>
      </c>
      <c r="L134" s="267">
        <f t="shared" si="8"/>
        <v>4.1502302478471268E-4</v>
      </c>
      <c r="M134" s="267">
        <f t="shared" si="8"/>
        <v>4.1788417667307378E-4</v>
      </c>
      <c r="N134" s="267">
        <f t="shared" si="8"/>
        <v>4.1747954068270044E-4</v>
      </c>
      <c r="O134" s="267">
        <f t="shared" si="8"/>
        <v>4.1736350192857576E-4</v>
      </c>
      <c r="P134" s="267">
        <f t="shared" si="8"/>
        <v>4.1731836382701319E-4</v>
      </c>
      <c r="Q134" s="267">
        <f t="shared" si="8"/>
        <v>4.1667141478839593E-4</v>
      </c>
      <c r="R134" s="267">
        <f t="shared" si="8"/>
        <v>4.1743933157992744E-4</v>
      </c>
      <c r="S134" s="267">
        <f t="shared" si="8"/>
        <v>4.1406653053176104E-4</v>
      </c>
      <c r="T134" s="267">
        <f t="shared" si="8"/>
        <v>4.1392260253749982E-4</v>
      </c>
      <c r="U134" s="267">
        <f t="shared" si="8"/>
        <v>4.1429266057408873E-4</v>
      </c>
      <c r="V134" s="267">
        <f t="shared" si="8"/>
        <v>4.1382278638717911E-4</v>
      </c>
      <c r="W134" s="267">
        <f t="shared" si="8"/>
        <v>4.135813113839406E-4</v>
      </c>
      <c r="X134" s="267">
        <f t="shared" si="8"/>
        <v>4.160623687103411E-4</v>
      </c>
      <c r="Y134" s="267">
        <f t="shared" si="8"/>
        <v>4.1577283837285483E-4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1.1779934549426796E-2</v>
      </c>
      <c r="C135" s="267">
        <f t="shared" si="9"/>
        <v>1.0354523842834282E-2</v>
      </c>
      <c r="D135" s="267">
        <f t="shared" si="9"/>
        <v>1.0054855038231347E-2</v>
      </c>
      <c r="E135" s="267">
        <f t="shared" si="9"/>
        <v>1.0572284453376596E-2</v>
      </c>
      <c r="F135" s="267">
        <f t="shared" si="9"/>
        <v>1.1401381358414044E-2</v>
      </c>
      <c r="G135" s="267">
        <f t="shared" si="9"/>
        <v>1.1142285062380707E-2</v>
      </c>
      <c r="H135" s="267">
        <f t="shared" si="9"/>
        <v>1.1326181249899349E-2</v>
      </c>
      <c r="I135" s="267">
        <f t="shared" si="9"/>
        <v>1.1804967498435423E-2</v>
      </c>
      <c r="J135" s="267">
        <f t="shared" si="9"/>
        <v>1.3271891330516065E-2</v>
      </c>
      <c r="K135" s="267">
        <f t="shared" si="9"/>
        <v>1.3332645536233378E-2</v>
      </c>
      <c r="L135" s="267">
        <f t="shared" si="9"/>
        <v>1.3708124905358056E-2</v>
      </c>
      <c r="M135" s="267">
        <f t="shared" si="9"/>
        <v>1.1609885736645956E-2</v>
      </c>
      <c r="N135" s="267">
        <f t="shared" si="9"/>
        <v>1.1824083870225007E-2</v>
      </c>
      <c r="O135" s="267">
        <f t="shared" si="9"/>
        <v>1.1777830050688552E-2</v>
      </c>
      <c r="P135" s="267">
        <f t="shared" si="9"/>
        <v>1.1585182206338321E-2</v>
      </c>
      <c r="Q135" s="267">
        <f t="shared" si="9"/>
        <v>1.2179828135448748E-2</v>
      </c>
      <c r="R135" s="267">
        <f t="shared" si="9"/>
        <v>1.1858508663608797E-2</v>
      </c>
      <c r="S135" s="267">
        <f t="shared" si="9"/>
        <v>1.314960248349077E-2</v>
      </c>
      <c r="T135" s="267">
        <f t="shared" si="9"/>
        <v>1.2397811934662615E-2</v>
      </c>
      <c r="U135" s="267">
        <f t="shared" si="9"/>
        <v>1.2562446501098381E-2</v>
      </c>
      <c r="V135" s="267">
        <f t="shared" si="9"/>
        <v>1.2153901946413061E-2</v>
      </c>
      <c r="W135" s="267">
        <f t="shared" si="9"/>
        <v>1.1506516397325644E-2</v>
      </c>
      <c r="X135" s="267">
        <f t="shared" si="9"/>
        <v>1.1881890142898338E-2</v>
      </c>
      <c r="Y135" s="267">
        <f t="shared" si="9"/>
        <v>1.2596693866415138E-2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7.9273121028547607E-4</v>
      </c>
      <c r="C136" s="267">
        <f t="shared" si="10"/>
        <v>7.9742204570104407E-4</v>
      </c>
      <c r="D136" s="267">
        <f t="shared" si="10"/>
        <v>7.9841429135933683E-4</v>
      </c>
      <c r="E136" s="267">
        <f t="shared" si="10"/>
        <v>7.9660224568017877E-4</v>
      </c>
      <c r="F136" s="267">
        <f t="shared" si="10"/>
        <v>7.9677942223708575E-4</v>
      </c>
      <c r="G136" s="267">
        <f t="shared" si="10"/>
        <v>7.9813518852742853E-4</v>
      </c>
      <c r="H136" s="267">
        <f t="shared" si="10"/>
        <v>7.9777666589845415E-4</v>
      </c>
      <c r="I136" s="267">
        <f t="shared" si="10"/>
        <v>7.9653936675909724E-4</v>
      </c>
      <c r="J136" s="267">
        <f t="shared" si="10"/>
        <v>7.9256378609614893E-4</v>
      </c>
      <c r="K136" s="267">
        <f t="shared" si="10"/>
        <v>7.9275911883994849E-4</v>
      </c>
      <c r="L136" s="267">
        <f t="shared" si="10"/>
        <v>7.9020318510451175E-4</v>
      </c>
      <c r="M136" s="267">
        <f t="shared" si="10"/>
        <v>7.9565081379071229E-4</v>
      </c>
      <c r="N136" s="267">
        <f t="shared" si="10"/>
        <v>7.9488038750275664E-4</v>
      </c>
      <c r="O136" s="267">
        <f t="shared" si="10"/>
        <v>7.9465944989778273E-4</v>
      </c>
      <c r="P136" s="267">
        <f t="shared" si="10"/>
        <v>7.9457350702354622E-4</v>
      </c>
      <c r="Q136" s="267">
        <f t="shared" si="10"/>
        <v>7.9334171707362555E-4</v>
      </c>
      <c r="R136" s="267">
        <f t="shared" si="10"/>
        <v>7.9480382943444708E-4</v>
      </c>
      <c r="S136" s="267">
        <f t="shared" si="10"/>
        <v>7.8838202155434838E-4</v>
      </c>
      <c r="T136" s="267">
        <f t="shared" si="10"/>
        <v>7.8810798288010849E-4</v>
      </c>
      <c r="U136" s="267">
        <f t="shared" si="10"/>
        <v>7.8881257279855409E-4</v>
      </c>
      <c r="V136" s="267">
        <f t="shared" si="10"/>
        <v>7.8791793308721086E-4</v>
      </c>
      <c r="W136" s="267">
        <f t="shared" si="10"/>
        <v>7.8921490476889424E-4</v>
      </c>
      <c r="X136" s="267">
        <f t="shared" si="10"/>
        <v>7.9218209430087939E-4</v>
      </c>
      <c r="Y136" s="267">
        <f t="shared" si="10"/>
        <v>7.9163082899461154E-4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5.4812588950901488E-3</v>
      </c>
      <c r="C137" s="268">
        <f t="shared" si="11"/>
        <v>5.1218029363024114E-3</v>
      </c>
      <c r="D137" s="268">
        <f t="shared" si="11"/>
        <v>5.0605363550579067E-3</v>
      </c>
      <c r="E137" s="268">
        <f t="shared" si="11"/>
        <v>5.1774022712218317E-3</v>
      </c>
      <c r="F137" s="268">
        <f t="shared" si="11"/>
        <v>5.3822575534056248E-3</v>
      </c>
      <c r="G137" s="268">
        <f t="shared" si="11"/>
        <v>5.3350743508575223E-3</v>
      </c>
      <c r="H137" s="268">
        <f t="shared" si="11"/>
        <v>5.3918006929495714E-3</v>
      </c>
      <c r="I137" s="268">
        <f t="shared" si="11"/>
        <v>5.5651941306870322E-3</v>
      </c>
      <c r="J137" s="268">
        <f t="shared" si="11"/>
        <v>5.9776847897981735E-3</v>
      </c>
      <c r="K137" s="268">
        <f t="shared" si="11"/>
        <v>6.0510391982459156E-3</v>
      </c>
      <c r="L137" s="268">
        <f t="shared" si="11"/>
        <v>6.1263093735853804E-3</v>
      </c>
      <c r="M137" s="268">
        <f t="shared" si="11"/>
        <v>5.5112259871912522E-3</v>
      </c>
      <c r="N137" s="268">
        <f t="shared" si="11"/>
        <v>5.5637391287284661E-3</v>
      </c>
      <c r="O137" s="268">
        <f t="shared" si="11"/>
        <v>5.4478627858305304E-3</v>
      </c>
      <c r="P137" s="268">
        <f t="shared" si="11"/>
        <v>5.3738169418033905E-3</v>
      </c>
      <c r="Q137" s="268">
        <f t="shared" si="11"/>
        <v>5.5707215972103184E-3</v>
      </c>
      <c r="R137" s="268">
        <f t="shared" si="11"/>
        <v>5.5406016876608294E-3</v>
      </c>
      <c r="S137" s="268">
        <f t="shared" si="11"/>
        <v>5.8199436608598679E-3</v>
      </c>
      <c r="T137" s="268">
        <f t="shared" si="11"/>
        <v>5.5447843592115308E-3</v>
      </c>
      <c r="U137" s="268">
        <f t="shared" si="11"/>
        <v>5.5871839265141561E-3</v>
      </c>
      <c r="V137" s="268">
        <f t="shared" si="11"/>
        <v>5.4402245232645138E-3</v>
      </c>
      <c r="W137" s="268">
        <f t="shared" si="11"/>
        <v>5.3715335646039144E-3</v>
      </c>
      <c r="X137" s="268">
        <f t="shared" si="11"/>
        <v>5.4706773628875622E-3</v>
      </c>
      <c r="Y137" s="268">
        <f t="shared" si="11"/>
        <v>5.6870756300433107E-3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4.5906372206117846E-2</v>
      </c>
      <c r="C138" s="269">
        <f t="shared" si="12"/>
        <v>4.0351550643326975E-2</v>
      </c>
      <c r="D138" s="269">
        <f t="shared" si="12"/>
        <v>3.918374214448142E-2</v>
      </c>
      <c r="E138" s="269">
        <f t="shared" si="12"/>
        <v>4.1200163137517204E-2</v>
      </c>
      <c r="F138" s="269">
        <f t="shared" si="12"/>
        <v>4.4431151472629916E-2</v>
      </c>
      <c r="G138" s="269">
        <f t="shared" si="12"/>
        <v>4.3421453926940981E-2</v>
      </c>
      <c r="H138" s="269">
        <f t="shared" si="12"/>
        <v>4.4138096858707274E-2</v>
      </c>
      <c r="I138" s="269">
        <f t="shared" si="12"/>
        <v>4.600392553884522E-2</v>
      </c>
      <c r="J138" s="269">
        <f t="shared" si="12"/>
        <v>5.1720523636310502E-2</v>
      </c>
      <c r="K138" s="269">
        <f t="shared" si="12"/>
        <v>5.1957282607172653E-2</v>
      </c>
      <c r="L138" s="269">
        <f t="shared" si="12"/>
        <v>5.3420524665304017E-2</v>
      </c>
      <c r="M138" s="269">
        <f t="shared" si="12"/>
        <v>4.5243692455226921E-2</v>
      </c>
      <c r="N138" s="269">
        <f t="shared" si="12"/>
        <v>4.607842198659038E-2</v>
      </c>
      <c r="O138" s="269">
        <f t="shared" si="12"/>
        <v>4.5898170980382701E-2</v>
      </c>
      <c r="P138" s="269">
        <f t="shared" si="12"/>
        <v>4.5147422866261964E-2</v>
      </c>
      <c r="Q138" s="269">
        <f t="shared" si="12"/>
        <v>4.7464756399657894E-2</v>
      </c>
      <c r="R138" s="269">
        <f t="shared" si="12"/>
        <v>4.6319144815822361E-2</v>
      </c>
      <c r="S138" s="269">
        <f t="shared" si="12"/>
        <v>5.1466546913647417E-2</v>
      </c>
      <c r="T138" s="269">
        <f t="shared" si="12"/>
        <v>4.8330477841668495E-2</v>
      </c>
      <c r="U138" s="269">
        <f t="shared" si="12"/>
        <v>4.8955819107409822E-2</v>
      </c>
      <c r="V138" s="269">
        <f t="shared" si="12"/>
        <v>4.7363722113027112E-2</v>
      </c>
      <c r="W138" s="269">
        <f t="shared" si="12"/>
        <v>4.4941846588072862E-2</v>
      </c>
      <c r="X138" s="269">
        <f t="shared" si="12"/>
        <v>4.6500603211345408E-2</v>
      </c>
      <c r="Y138" s="269">
        <f t="shared" si="12"/>
        <v>4.9385393879971852E-2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0.27565691587923929</v>
      </c>
      <c r="C139" s="269">
        <f t="shared" si="13"/>
        <v>0.28100438911525483</v>
      </c>
      <c r="D139" s="269">
        <f t="shared" si="13"/>
        <v>0.28180196626007836</v>
      </c>
      <c r="E139" s="269">
        <f t="shared" si="13"/>
        <v>0.28026717707674897</v>
      </c>
      <c r="F139" s="269">
        <f t="shared" si="13"/>
        <v>0.27779549383053537</v>
      </c>
      <c r="G139" s="269">
        <f t="shared" si="13"/>
        <v>0.27472130377797477</v>
      </c>
      <c r="H139" s="269">
        <f t="shared" si="13"/>
        <v>0.27408605792904456</v>
      </c>
      <c r="I139" s="269">
        <f t="shared" si="13"/>
        <v>0.27118041384061781</v>
      </c>
      <c r="J139" s="269">
        <f t="shared" si="13"/>
        <v>0.26678252841832178</v>
      </c>
      <c r="K139" s="269">
        <f t="shared" si="13"/>
        <v>0.26523111497915386</v>
      </c>
      <c r="L139" s="269">
        <f t="shared" si="13"/>
        <v>0.26505846007683076</v>
      </c>
      <c r="M139" s="269">
        <f t="shared" si="13"/>
        <v>0.26657989310251168</v>
      </c>
      <c r="N139" s="269">
        <f t="shared" si="13"/>
        <v>0.26646170809614927</v>
      </c>
      <c r="O139" s="269">
        <f t="shared" si="13"/>
        <v>0.26862554392056265</v>
      </c>
      <c r="P139" s="269">
        <f t="shared" si="13"/>
        <v>0.26881669310732681</v>
      </c>
      <c r="Q139" s="269">
        <f t="shared" si="13"/>
        <v>0.26557617678827861</v>
      </c>
      <c r="R139" s="269">
        <f t="shared" si="13"/>
        <v>0.26610602027194702</v>
      </c>
      <c r="S139" s="269">
        <f t="shared" si="13"/>
        <v>0.2636641450234864</v>
      </c>
      <c r="T139" s="269">
        <f t="shared" si="13"/>
        <v>0.26516472046091566</v>
      </c>
      <c r="U139" s="269">
        <f t="shared" si="13"/>
        <v>0.26547201832470901</v>
      </c>
      <c r="V139" s="269">
        <f t="shared" si="13"/>
        <v>0.26788470471270825</v>
      </c>
      <c r="W139" s="269">
        <f t="shared" si="13"/>
        <v>0.2691728085447721</v>
      </c>
      <c r="X139" s="269">
        <f t="shared" si="13"/>
        <v>0.26714278442182571</v>
      </c>
      <c r="Y139" s="269">
        <f t="shared" si="13"/>
        <v>0.26429699018631875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0.56958007050059623</v>
      </c>
      <c r="C140" s="269">
        <f t="shared" si="14"/>
        <v>0.5782741957477413</v>
      </c>
      <c r="D140" s="269">
        <f t="shared" si="14"/>
        <v>0.58046074137565484</v>
      </c>
      <c r="E140" s="269">
        <f t="shared" si="14"/>
        <v>0.57691531159013576</v>
      </c>
      <c r="F140" s="269">
        <f t="shared" si="14"/>
        <v>0.57128543494682971</v>
      </c>
      <c r="G140" s="269">
        <f t="shared" si="14"/>
        <v>0.57708679656604311</v>
      </c>
      <c r="H140" s="269">
        <f t="shared" si="14"/>
        <v>0.57590990120371521</v>
      </c>
      <c r="I140" s="269">
        <f t="shared" si="14"/>
        <v>0.57417306651061317</v>
      </c>
      <c r="J140" s="269">
        <f t="shared" si="14"/>
        <v>0.56406187001630081</v>
      </c>
      <c r="K140" s="269">
        <f t="shared" si="14"/>
        <v>0.56508212309426464</v>
      </c>
      <c r="L140" s="269">
        <f t="shared" si="14"/>
        <v>0.56152148126400903</v>
      </c>
      <c r="M140" s="269">
        <f t="shared" si="14"/>
        <v>0.57823089883654566</v>
      </c>
      <c r="N140" s="269">
        <f t="shared" si="14"/>
        <v>0.57886218184902627</v>
      </c>
      <c r="O140" s="269">
        <f t="shared" si="14"/>
        <v>0.57655845149017293</v>
      </c>
      <c r="P140" s="269">
        <f t="shared" si="14"/>
        <v>0.57688102986055989</v>
      </c>
      <c r="Q140" s="269">
        <f t="shared" si="14"/>
        <v>0.57307988956023037</v>
      </c>
      <c r="R140" s="269">
        <f t="shared" si="14"/>
        <v>0.57524047553815794</v>
      </c>
      <c r="S140" s="269">
        <f t="shared" si="14"/>
        <v>0.56446822116850093</v>
      </c>
      <c r="T140" s="269">
        <f t="shared" si="14"/>
        <v>0.56988215168219458</v>
      </c>
      <c r="U140" s="269">
        <f t="shared" si="14"/>
        <v>0.57023708548714691</v>
      </c>
      <c r="V140" s="269">
        <f t="shared" si="14"/>
        <v>0.57056192104125525</v>
      </c>
      <c r="W140" s="269">
        <f t="shared" si="14"/>
        <v>0.57576568089522751</v>
      </c>
      <c r="X140" s="269">
        <f t="shared" si="14"/>
        <v>0.57509045740176212</v>
      </c>
      <c r="Y140" s="269">
        <f t="shared" si="14"/>
        <v>0.57194998108877138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8.6366594941300071E-2</v>
      </c>
      <c r="C141" s="269">
        <f t="shared" si="15"/>
        <v>7.963374394794985E-2</v>
      </c>
      <c r="D141" s="269">
        <f t="shared" si="15"/>
        <v>7.8171820210090726E-2</v>
      </c>
      <c r="E141" s="269">
        <f t="shared" si="15"/>
        <v>8.0613275103242524E-2</v>
      </c>
      <c r="F141" s="269">
        <f t="shared" si="15"/>
        <v>8.4448725814313869E-2</v>
      </c>
      <c r="G141" s="269">
        <f t="shared" si="15"/>
        <v>8.3028588660960287E-2</v>
      </c>
      <c r="H141" s="269">
        <f t="shared" si="15"/>
        <v>8.3885829225181799E-2</v>
      </c>
      <c r="I141" s="269">
        <f t="shared" si="15"/>
        <v>8.6018460862246363E-2</v>
      </c>
      <c r="J141" s="269">
        <f t="shared" si="15"/>
        <v>9.2957753110045713E-2</v>
      </c>
      <c r="K141" s="269">
        <f t="shared" si="15"/>
        <v>9.311675747194606E-2</v>
      </c>
      <c r="L141" s="269">
        <f t="shared" si="15"/>
        <v>9.4952921534287429E-2</v>
      </c>
      <c r="M141" s="269">
        <f t="shared" si="15"/>
        <v>8.7576293156422264E-2</v>
      </c>
      <c r="N141" s="269">
        <f t="shared" si="15"/>
        <v>8.5966836073642222E-2</v>
      </c>
      <c r="O141" s="269">
        <f t="shared" si="15"/>
        <v>8.6450569080599407E-2</v>
      </c>
      <c r="P141" s="269">
        <f t="shared" si="15"/>
        <v>8.6954850204924397E-2</v>
      </c>
      <c r="Q141" s="269">
        <f t="shared" si="15"/>
        <v>9.0895747589736939E-2</v>
      </c>
      <c r="R141" s="269">
        <f t="shared" si="15"/>
        <v>8.9751532613164306E-2</v>
      </c>
      <c r="S141" s="269">
        <f t="shared" si="15"/>
        <v>9.6247919932018894E-2</v>
      </c>
      <c r="T141" s="269">
        <f t="shared" si="15"/>
        <v>9.3481695489216005E-2</v>
      </c>
      <c r="U141" s="269">
        <f t="shared" si="15"/>
        <v>9.1982440947697211E-2</v>
      </c>
      <c r="V141" s="269">
        <f t="shared" si="15"/>
        <v>9.1398420999146787E-2</v>
      </c>
      <c r="W141" s="269">
        <f t="shared" si="15"/>
        <v>8.8120882271197604E-2</v>
      </c>
      <c r="X141" s="269">
        <f t="shared" si="15"/>
        <v>8.8752832580283741E-2</v>
      </c>
      <c r="Y141" s="269">
        <f t="shared" si="15"/>
        <v>9.0898411597588505E-2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5.8834180488225161E-2</v>
      </c>
      <c r="C142" s="318">
        <f t="shared" si="16"/>
        <v>5.1715051733338069E-2</v>
      </c>
      <c r="D142" s="318">
        <f t="shared" si="16"/>
        <v>5.0218373762613865E-2</v>
      </c>
      <c r="E142" s="318">
        <f t="shared" si="16"/>
        <v>5.2802644114273302E-2</v>
      </c>
      <c r="F142" s="318">
        <f t="shared" si="16"/>
        <v>5.6943519154667742E-2</v>
      </c>
      <c r="G142" s="318">
        <f t="shared" si="16"/>
        <v>5.5649478158031063E-2</v>
      </c>
      <c r="H142" s="318">
        <f t="shared" si="16"/>
        <v>5.6567936698031548E-2</v>
      </c>
      <c r="I142" s="318">
        <f t="shared" si="16"/>
        <v>5.8959206058948568E-2</v>
      </c>
      <c r="J142" s="318">
        <f t="shared" si="16"/>
        <v>6.6285669643019254E-2</v>
      </c>
      <c r="K142" s="318">
        <f t="shared" si="16"/>
        <v>6.6589102899765523E-2</v>
      </c>
      <c r="L142" s="318">
        <f t="shared" si="16"/>
        <v>6.8464412213242287E-2</v>
      </c>
      <c r="M142" s="318">
        <f t="shared" si="16"/>
        <v>5.7984881835420443E-2</v>
      </c>
      <c r="N142" s="318">
        <f t="shared" si="16"/>
        <v>5.9054681637648002E-2</v>
      </c>
      <c r="O142" s="318">
        <f t="shared" si="16"/>
        <v>5.8823669694800691E-2</v>
      </c>
      <c r="P142" s="318">
        <f t="shared" si="16"/>
        <v>5.7861501526750826E-2</v>
      </c>
      <c r="Q142" s="318">
        <f t="shared" si="16"/>
        <v>6.0831425151799637E-2</v>
      </c>
      <c r="R142" s="318">
        <f t="shared" si="16"/>
        <v>5.9363195024832636E-2</v>
      </c>
      <c r="S142" s="318">
        <f t="shared" si="16"/>
        <v>6.5960169900328255E-2</v>
      </c>
      <c r="T142" s="318">
        <f t="shared" si="16"/>
        <v>6.1940944574137916E-2</v>
      </c>
      <c r="U142" s="318">
        <f t="shared" si="16"/>
        <v>6.2742389757611969E-2</v>
      </c>
      <c r="V142" s="318">
        <f t="shared" si="16"/>
        <v>6.070193834703877E-2</v>
      </c>
      <c r="W142" s="318">
        <f t="shared" si="16"/>
        <v>5.7598032398744621E-2</v>
      </c>
      <c r="X142" s="318">
        <f t="shared" si="16"/>
        <v>5.9595754372919953E-2</v>
      </c>
      <c r="Y142" s="318">
        <f t="shared" si="16"/>
        <v>6.3292938156179063E-2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2.7532414453074895E-2</v>
      </c>
      <c r="C143" s="326">
        <f t="shared" si="17"/>
        <v>2.7918692214611768E-2</v>
      </c>
      <c r="D143" s="326">
        <f t="shared" si="17"/>
        <v>2.7953446447476861E-2</v>
      </c>
      <c r="E143" s="326">
        <f t="shared" si="17"/>
        <v>2.7810630988969225E-2</v>
      </c>
      <c r="F143" s="326">
        <f t="shared" si="17"/>
        <v>2.7505206659646134E-2</v>
      </c>
      <c r="G143" s="326">
        <f t="shared" si="17"/>
        <v>2.7379110502929228E-2</v>
      </c>
      <c r="H143" s="326">
        <f t="shared" si="17"/>
        <v>2.731789252715025E-2</v>
      </c>
      <c r="I143" s="326">
        <f t="shared" si="17"/>
        <v>2.7059254803297805E-2</v>
      </c>
      <c r="J143" s="326">
        <f t="shared" si="17"/>
        <v>2.6672083467026455E-2</v>
      </c>
      <c r="K143" s="326">
        <f t="shared" si="17"/>
        <v>2.6527654572180526E-2</v>
      </c>
      <c r="L143" s="326">
        <f t="shared" si="17"/>
        <v>2.6488509321045146E-2</v>
      </c>
      <c r="M143" s="326">
        <f t="shared" si="17"/>
        <v>2.959141132100181E-2</v>
      </c>
      <c r="N143" s="326">
        <f t="shared" si="17"/>
        <v>2.6912154435994221E-2</v>
      </c>
      <c r="O143" s="326">
        <f t="shared" si="17"/>
        <v>2.7626899385798723E-2</v>
      </c>
      <c r="P143" s="326">
        <f t="shared" si="17"/>
        <v>2.9093348678173578E-2</v>
      </c>
      <c r="Q143" s="326">
        <f t="shared" si="17"/>
        <v>3.0064322437937302E-2</v>
      </c>
      <c r="R143" s="326">
        <f t="shared" si="17"/>
        <v>3.038833758833168E-2</v>
      </c>
      <c r="S143" s="326">
        <f t="shared" si="17"/>
        <v>3.0287750031690628E-2</v>
      </c>
      <c r="T143" s="326">
        <f t="shared" si="17"/>
        <v>3.1540750915078089E-2</v>
      </c>
      <c r="U143" s="326">
        <f t="shared" si="17"/>
        <v>2.9240051190085232E-2</v>
      </c>
      <c r="V143" s="326">
        <f t="shared" si="17"/>
        <v>3.0696482652108014E-2</v>
      </c>
      <c r="W143" s="326">
        <f t="shared" si="17"/>
        <v>3.052284987245299E-2</v>
      </c>
      <c r="X143" s="326">
        <f t="shared" si="17"/>
        <v>2.9157078207363785E-2</v>
      </c>
      <c r="Y143" s="326">
        <f t="shared" si="17"/>
        <v>2.7605473441409446E-2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</v>
      </c>
      <c r="C146" s="232">
        <f t="shared" si="18"/>
        <v>1</v>
      </c>
      <c r="D146" s="232">
        <f t="shared" si="18"/>
        <v>0.99999999999999978</v>
      </c>
      <c r="E146" s="232">
        <f t="shared" si="18"/>
        <v>1.0000000000000002</v>
      </c>
      <c r="F146" s="232">
        <f t="shared" si="18"/>
        <v>1</v>
      </c>
      <c r="G146" s="232">
        <f t="shared" si="18"/>
        <v>0.99999999999999978</v>
      </c>
      <c r="H146" s="232">
        <f t="shared" si="18"/>
        <v>1.0000000000000002</v>
      </c>
      <c r="I146" s="232">
        <f t="shared" si="18"/>
        <v>1</v>
      </c>
      <c r="J146" s="232">
        <f t="shared" si="18"/>
        <v>1</v>
      </c>
      <c r="K146" s="232">
        <f t="shared" si="18"/>
        <v>1</v>
      </c>
      <c r="L146" s="232">
        <f t="shared" si="18"/>
        <v>1</v>
      </c>
      <c r="M146" s="232">
        <f t="shared" si="18"/>
        <v>1.0000000000000002</v>
      </c>
      <c r="N146" s="232">
        <f t="shared" si="18"/>
        <v>1</v>
      </c>
      <c r="O146" s="232">
        <f t="shared" si="18"/>
        <v>0.99999999999999978</v>
      </c>
      <c r="P146" s="232">
        <f t="shared" si="18"/>
        <v>1</v>
      </c>
      <c r="Q146" s="232">
        <f t="shared" si="18"/>
        <v>1</v>
      </c>
      <c r="R146" s="232">
        <f t="shared" si="18"/>
        <v>1.0000000000000004</v>
      </c>
      <c r="S146" s="232">
        <f t="shared" si="18"/>
        <v>1.0000000000000002</v>
      </c>
      <c r="T146" s="232">
        <f t="shared" si="18"/>
        <v>1.0000000000000004</v>
      </c>
      <c r="U146" s="232">
        <f t="shared" si="18"/>
        <v>1.0000000000000004</v>
      </c>
      <c r="V146" s="232">
        <f t="shared" si="18"/>
        <v>1</v>
      </c>
      <c r="W146" s="232">
        <f t="shared" si="18"/>
        <v>1.0000000000000002</v>
      </c>
      <c r="X146" s="232">
        <f t="shared" si="18"/>
        <v>0.99999999999999978</v>
      </c>
      <c r="Y146" s="232">
        <f t="shared" si="18"/>
        <v>1.0000000000000002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5.8061969109317185E-3</v>
      </c>
      <c r="C147" s="266">
        <f t="shared" si="19"/>
        <v>5.812882563933754E-3</v>
      </c>
      <c r="D147" s="266">
        <f t="shared" si="19"/>
        <v>5.8067503093385099E-3</v>
      </c>
      <c r="E147" s="266">
        <f t="shared" si="19"/>
        <v>5.78357819680771E-3</v>
      </c>
      <c r="F147" s="266">
        <f t="shared" si="19"/>
        <v>5.768887745312026E-3</v>
      </c>
      <c r="G147" s="266">
        <f t="shared" si="19"/>
        <v>5.7311816878917289E-3</v>
      </c>
      <c r="H147" s="266">
        <f t="shared" si="19"/>
        <v>5.7309122394021972E-3</v>
      </c>
      <c r="I147" s="266">
        <f t="shared" si="19"/>
        <v>5.7242773417767508E-3</v>
      </c>
      <c r="J147" s="266">
        <f t="shared" si="19"/>
        <v>5.657795950116575E-3</v>
      </c>
      <c r="K147" s="266">
        <f t="shared" si="19"/>
        <v>5.6463591678648116E-3</v>
      </c>
      <c r="L147" s="266">
        <f t="shared" si="19"/>
        <v>5.6331514009610026E-3</v>
      </c>
      <c r="M147" s="266">
        <f t="shared" si="19"/>
        <v>5.6334911956089024E-3</v>
      </c>
      <c r="N147" s="266">
        <f t="shared" si="19"/>
        <v>5.6233477753146492E-3</v>
      </c>
      <c r="O147" s="266">
        <f t="shared" si="19"/>
        <v>5.6172726600975066E-3</v>
      </c>
      <c r="P147" s="266">
        <f t="shared" si="19"/>
        <v>5.614626998013279E-3</v>
      </c>
      <c r="Q147" s="266">
        <f t="shared" si="19"/>
        <v>5.6106071772341806E-3</v>
      </c>
      <c r="R147" s="266">
        <f t="shared" si="19"/>
        <v>5.5677183358378915E-3</v>
      </c>
      <c r="S147" s="266">
        <f t="shared" si="19"/>
        <v>5.5349440358024521E-3</v>
      </c>
      <c r="T147" s="266">
        <f t="shared" si="19"/>
        <v>5.4947501439706102E-3</v>
      </c>
      <c r="U147" s="266">
        <f t="shared" si="19"/>
        <v>5.4781259131799868E-3</v>
      </c>
      <c r="V147" s="266">
        <f t="shared" si="19"/>
        <v>5.4448584752271271E-3</v>
      </c>
      <c r="W147" s="266">
        <f t="shared" si="19"/>
        <v>5.4286882100572495E-3</v>
      </c>
      <c r="X147" s="266">
        <f t="shared" si="19"/>
        <v>5.4226956136904109E-3</v>
      </c>
      <c r="Y147" s="266">
        <f t="shared" si="19"/>
        <v>5.3942717391945736E-3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1.8949588075267926E-3</v>
      </c>
      <c r="C148" s="267">
        <f t="shared" si="20"/>
        <v>1.9028611001108428E-3</v>
      </c>
      <c r="D148" s="267">
        <f t="shared" si="20"/>
        <v>1.9041007650740264E-3</v>
      </c>
      <c r="E148" s="267">
        <f t="shared" si="20"/>
        <v>1.90137055377052E-3</v>
      </c>
      <c r="F148" s="267">
        <f t="shared" si="20"/>
        <v>1.9025798365172556E-3</v>
      </c>
      <c r="G148" s="267">
        <f t="shared" si="20"/>
        <v>1.8975581838264284E-3</v>
      </c>
      <c r="H148" s="267">
        <f t="shared" si="20"/>
        <v>1.897468971127499E-3</v>
      </c>
      <c r="I148" s="267">
        <f t="shared" si="20"/>
        <v>1.8952721982848906E-3</v>
      </c>
      <c r="J148" s="267">
        <f t="shared" si="20"/>
        <v>1.8810991917023289E-3</v>
      </c>
      <c r="K148" s="267">
        <f t="shared" si="20"/>
        <v>1.8843371469025713E-3</v>
      </c>
      <c r="L148" s="267">
        <f t="shared" si="20"/>
        <v>1.8862509512853455E-3</v>
      </c>
      <c r="M148" s="267">
        <f t="shared" si="20"/>
        <v>1.8883167546123534E-3</v>
      </c>
      <c r="N148" s="267">
        <f t="shared" si="20"/>
        <v>1.8849167332356182E-3</v>
      </c>
      <c r="O148" s="267">
        <f t="shared" si="20"/>
        <v>1.8828803864211125E-3</v>
      </c>
      <c r="P148" s="267">
        <f t="shared" si="20"/>
        <v>1.8819935743418477E-3</v>
      </c>
      <c r="Q148" s="267">
        <f t="shared" si="20"/>
        <v>1.8806461514624753E-3</v>
      </c>
      <c r="R148" s="267">
        <f t="shared" si="20"/>
        <v>1.8717004486089538E-3</v>
      </c>
      <c r="S148" s="267">
        <f t="shared" si="20"/>
        <v>1.865541310347022E-3</v>
      </c>
      <c r="T148" s="267">
        <f t="shared" si="20"/>
        <v>1.8563350304280253E-3</v>
      </c>
      <c r="U148" s="267">
        <f t="shared" si="20"/>
        <v>1.8546138029948429E-3</v>
      </c>
      <c r="V148" s="267">
        <f t="shared" si="20"/>
        <v>1.8468354196480117E-3</v>
      </c>
      <c r="W148" s="267">
        <f t="shared" si="20"/>
        <v>1.8444771783989839E-3</v>
      </c>
      <c r="X148" s="267">
        <f t="shared" si="20"/>
        <v>1.8452518784232994E-3</v>
      </c>
      <c r="Y148" s="267">
        <f t="shared" si="20"/>
        <v>1.8380961494528351E-3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1.3672643175423793E-2</v>
      </c>
      <c r="C149" s="267">
        <f t="shared" si="21"/>
        <v>1.2134172862978099E-2</v>
      </c>
      <c r="D149" s="267">
        <f t="shared" si="21"/>
        <v>1.1798234333498664E-2</v>
      </c>
      <c r="E149" s="267">
        <f t="shared" si="21"/>
        <v>1.2323078700189311E-2</v>
      </c>
      <c r="F149" s="267">
        <f t="shared" si="21"/>
        <v>1.3185473338538593E-2</v>
      </c>
      <c r="G149" s="267">
        <f t="shared" si="21"/>
        <v>1.2827248327452138E-2</v>
      </c>
      <c r="H149" s="267">
        <f t="shared" si="21"/>
        <v>1.3018787191858026E-2</v>
      </c>
      <c r="I149" s="267">
        <f t="shared" si="21"/>
        <v>1.3504963458830769E-2</v>
      </c>
      <c r="J149" s="267">
        <f t="shared" si="21"/>
        <v>1.4896716953187988E-2</v>
      </c>
      <c r="K149" s="267">
        <f t="shared" si="21"/>
        <v>1.4918263371529648E-2</v>
      </c>
      <c r="L149" s="267">
        <f t="shared" si="21"/>
        <v>1.5301422241400176E-2</v>
      </c>
      <c r="M149" s="267">
        <f t="shared" si="21"/>
        <v>1.3132405005289279E-2</v>
      </c>
      <c r="N149" s="267">
        <f t="shared" si="21"/>
        <v>1.3336963284320255E-2</v>
      </c>
      <c r="O149" s="267">
        <f t="shared" si="21"/>
        <v>1.3307867365212911E-2</v>
      </c>
      <c r="P149" s="267">
        <f t="shared" si="21"/>
        <v>1.3121327185740054E-2</v>
      </c>
      <c r="Q149" s="267">
        <f t="shared" si="21"/>
        <v>1.3725964347003232E-2</v>
      </c>
      <c r="R149" s="267">
        <f t="shared" si="21"/>
        <v>1.3473251061537522E-2</v>
      </c>
      <c r="S149" s="267">
        <f t="shared" si="21"/>
        <v>1.4658383347089335E-2</v>
      </c>
      <c r="T149" s="267">
        <f t="shared" si="21"/>
        <v>1.3704276496718621E-2</v>
      </c>
      <c r="U149" s="267">
        <f t="shared" si="21"/>
        <v>1.3814630081375999E-2</v>
      </c>
      <c r="V149" s="267">
        <f t="shared" si="21"/>
        <v>1.3327235231311168E-2</v>
      </c>
      <c r="W149" s="267">
        <f t="shared" si="21"/>
        <v>1.2898295031135548E-2</v>
      </c>
      <c r="X149" s="267">
        <f t="shared" si="21"/>
        <v>1.3203429037350757E-2</v>
      </c>
      <c r="Y149" s="267">
        <f t="shared" si="21"/>
        <v>1.3778656381273218E-2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5.3178465318117788E-3</v>
      </c>
      <c r="C150" s="267">
        <f t="shared" si="22"/>
        <v>5.3400228340324566E-3</v>
      </c>
      <c r="D150" s="267">
        <f t="shared" si="22"/>
        <v>5.343501721277337E-3</v>
      </c>
      <c r="E150" s="267">
        <f t="shared" si="22"/>
        <v>5.3358398952504079E-3</v>
      </c>
      <c r="F150" s="267">
        <f t="shared" si="22"/>
        <v>5.3392335205024004E-3</v>
      </c>
      <c r="G150" s="267">
        <f t="shared" si="22"/>
        <v>5.3251411939358234E-3</v>
      </c>
      <c r="H150" s="267">
        <f t="shared" si="22"/>
        <v>5.3248908352263305E-3</v>
      </c>
      <c r="I150" s="267">
        <f t="shared" si="22"/>
        <v>5.3187260042042309E-3</v>
      </c>
      <c r="J150" s="267">
        <f t="shared" si="22"/>
        <v>5.2887654599681885E-3</v>
      </c>
      <c r="K150" s="267">
        <f t="shared" si="22"/>
        <v>5.3066464907316141E-3</v>
      </c>
      <c r="L150" s="267">
        <f t="shared" si="22"/>
        <v>5.2988872242338012E-3</v>
      </c>
      <c r="M150" s="267">
        <f t="shared" si="22"/>
        <v>5.2992068558911911E-3</v>
      </c>
      <c r="N150" s="267">
        <f t="shared" si="22"/>
        <v>5.2896653335031928E-3</v>
      </c>
      <c r="O150" s="267">
        <f t="shared" si="22"/>
        <v>5.2839507080442759E-3</v>
      </c>
      <c r="P150" s="267">
        <f t="shared" si="22"/>
        <v>5.2814620362476366E-3</v>
      </c>
      <c r="Q150" s="267">
        <f t="shared" si="22"/>
        <v>5.2776807466188127E-3</v>
      </c>
      <c r="R150" s="267">
        <f t="shared" si="22"/>
        <v>5.2622334120912169E-3</v>
      </c>
      <c r="S150" s="267">
        <f t="shared" si="22"/>
        <v>5.2535323300556451E-3</v>
      </c>
      <c r="T150" s="267">
        <f t="shared" si="22"/>
        <v>5.2352839105668575E-3</v>
      </c>
      <c r="U150" s="267">
        <f t="shared" si="22"/>
        <v>5.2373022113775406E-3</v>
      </c>
      <c r="V150" s="267">
        <f t="shared" si="22"/>
        <v>5.2214714124510708E-3</v>
      </c>
      <c r="W150" s="267">
        <f t="shared" si="22"/>
        <v>5.2202986241905863E-3</v>
      </c>
      <c r="X150" s="267">
        <f t="shared" si="22"/>
        <v>5.2274224744989382E-3</v>
      </c>
      <c r="Y150" s="267">
        <f t="shared" si="22"/>
        <v>5.2115591315232499E-3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1.1799371962318049E-2</v>
      </c>
      <c r="C151" s="268">
        <f t="shared" si="23"/>
        <v>1.116553171628603E-2</v>
      </c>
      <c r="D151" s="268">
        <f t="shared" si="23"/>
        <v>1.1065103735220762E-2</v>
      </c>
      <c r="E151" s="268">
        <f t="shared" si="23"/>
        <v>1.1274399122000492E-2</v>
      </c>
      <c r="F151" s="268">
        <f t="shared" si="23"/>
        <v>1.1665799037890064E-2</v>
      </c>
      <c r="G151" s="268">
        <f t="shared" si="23"/>
        <v>1.1556108188942508E-2</v>
      </c>
      <c r="H151" s="268">
        <f t="shared" si="23"/>
        <v>1.1660917868085388E-2</v>
      </c>
      <c r="I151" s="268">
        <f t="shared" si="23"/>
        <v>1.1979007082614143E-2</v>
      </c>
      <c r="J151" s="268">
        <f t="shared" si="23"/>
        <v>1.2780532433388801E-2</v>
      </c>
      <c r="K151" s="268">
        <f t="shared" si="23"/>
        <v>1.2897041303055679E-2</v>
      </c>
      <c r="L151" s="268">
        <f t="shared" si="23"/>
        <v>1.3025993544259627E-2</v>
      </c>
      <c r="M151" s="268">
        <f t="shared" si="23"/>
        <v>1.1874702268564599E-2</v>
      </c>
      <c r="N151" s="268">
        <f t="shared" si="23"/>
        <v>1.1954031615601858E-2</v>
      </c>
      <c r="O151" s="268">
        <f t="shared" si="23"/>
        <v>1.1725396253374402E-2</v>
      </c>
      <c r="P151" s="268">
        <f t="shared" si="23"/>
        <v>1.1593536988723988E-2</v>
      </c>
      <c r="Q151" s="268">
        <f t="shared" si="23"/>
        <v>1.1958352424447675E-2</v>
      </c>
      <c r="R151" s="268">
        <f t="shared" si="23"/>
        <v>1.1966518702988971E-2</v>
      </c>
      <c r="S151" s="268">
        <f t="shared" si="23"/>
        <v>1.2440525787663251E-2</v>
      </c>
      <c r="T151" s="268">
        <f t="shared" si="23"/>
        <v>1.2034640996783974E-2</v>
      </c>
      <c r="U151" s="268">
        <f t="shared" si="23"/>
        <v>1.2068168419049572E-2</v>
      </c>
      <c r="V151" s="268">
        <f t="shared" si="23"/>
        <v>1.1918532350698903E-2</v>
      </c>
      <c r="W151" s="268">
        <f t="shared" si="23"/>
        <v>1.1718709251335611E-2</v>
      </c>
      <c r="X151" s="268">
        <f t="shared" si="23"/>
        <v>1.1904615028129752E-2</v>
      </c>
      <c r="Y151" s="268">
        <f t="shared" si="23"/>
        <v>1.2487543913016978E-2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5.0751471170226152E-2</v>
      </c>
      <c r="C152" s="269">
        <f t="shared" si="24"/>
        <v>4.5040824683913801E-2</v>
      </c>
      <c r="D152" s="269">
        <f t="shared" si="24"/>
        <v>4.3793854776552378E-2</v>
      </c>
      <c r="E152" s="269">
        <f t="shared" si="24"/>
        <v>4.5742024080994884E-2</v>
      </c>
      <c r="F152" s="269">
        <f t="shared" si="24"/>
        <v>4.8943145917057465E-2</v>
      </c>
      <c r="G152" s="269">
        <f t="shared" si="24"/>
        <v>4.7613450839862202E-2</v>
      </c>
      <c r="H152" s="269">
        <f t="shared" si="24"/>
        <v>4.8324423768077489E-2</v>
      </c>
      <c r="I152" s="269">
        <f t="shared" si="24"/>
        <v>5.0129060990035161E-2</v>
      </c>
      <c r="J152" s="269">
        <f t="shared" si="24"/>
        <v>5.5295109459133927E-2</v>
      </c>
      <c r="K152" s="269">
        <f t="shared" si="24"/>
        <v>5.5375087588838488E-2</v>
      </c>
      <c r="L152" s="269">
        <f t="shared" si="24"/>
        <v>5.6797334632687636E-2</v>
      </c>
      <c r="M152" s="269">
        <f t="shared" si="24"/>
        <v>4.8746161621453538E-2</v>
      </c>
      <c r="N152" s="269">
        <f t="shared" si="24"/>
        <v>4.9505461302405698E-2</v>
      </c>
      <c r="O152" s="269">
        <f t="shared" si="24"/>
        <v>4.9397460188005095E-2</v>
      </c>
      <c r="P152" s="269">
        <f t="shared" si="24"/>
        <v>4.8705041873628056E-2</v>
      </c>
      <c r="Q152" s="269">
        <f t="shared" si="24"/>
        <v>5.0949393976186662E-2</v>
      </c>
      <c r="R152" s="269">
        <f t="shared" si="24"/>
        <v>5.0011347772750278E-2</v>
      </c>
      <c r="S152" s="269">
        <f t="shared" si="24"/>
        <v>5.4410439173833584E-2</v>
      </c>
      <c r="T152" s="269">
        <f t="shared" si="24"/>
        <v>5.086889086538781E-2</v>
      </c>
      <c r="U152" s="269">
        <f t="shared" si="24"/>
        <v>5.1278512231089618E-2</v>
      </c>
      <c r="V152" s="269">
        <f t="shared" si="24"/>
        <v>4.9469351751713943E-2</v>
      </c>
      <c r="W152" s="269">
        <f t="shared" si="24"/>
        <v>4.7877169031543661E-2</v>
      </c>
      <c r="X152" s="269">
        <f t="shared" si="24"/>
        <v>4.900979565836313E-2</v>
      </c>
      <c r="Y152" s="269">
        <f t="shared" si="24"/>
        <v>5.114498148796786E-2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0.11433579861691484</v>
      </c>
      <c r="C153" s="269">
        <f t="shared" si="25"/>
        <v>0.11654246309479414</v>
      </c>
      <c r="D153" s="269">
        <f t="shared" si="25"/>
        <v>0.11659377055432527</v>
      </c>
      <c r="E153" s="269">
        <f t="shared" si="25"/>
        <v>0.11597165984710366</v>
      </c>
      <c r="F153" s="269">
        <f t="shared" si="25"/>
        <v>0.113920397299137</v>
      </c>
      <c r="G153" s="269">
        <f t="shared" si="25"/>
        <v>0.11297786887934691</v>
      </c>
      <c r="H153" s="269">
        <f t="shared" si="25"/>
        <v>0.1126546090481583</v>
      </c>
      <c r="I153" s="269">
        <f t="shared" si="25"/>
        <v>0.11128344776317342</v>
      </c>
      <c r="J153" s="269">
        <f t="shared" si="25"/>
        <v>0.10935027281449</v>
      </c>
      <c r="K153" s="269">
        <f t="shared" si="25"/>
        <v>0.108504558178314</v>
      </c>
      <c r="L153" s="269">
        <f t="shared" si="25"/>
        <v>0.10819707135061034</v>
      </c>
      <c r="M153" s="269">
        <f t="shared" si="25"/>
        <v>0.11141566937549745</v>
      </c>
      <c r="N153" s="269">
        <f t="shared" si="25"/>
        <v>0.10973399175324891</v>
      </c>
      <c r="O153" s="269">
        <f t="shared" si="25"/>
        <v>0.11103821319684365</v>
      </c>
      <c r="P153" s="269">
        <f t="shared" si="25"/>
        <v>0.11187801953797273</v>
      </c>
      <c r="Q153" s="269">
        <f t="shared" si="25"/>
        <v>0.11128990493972225</v>
      </c>
      <c r="R153" s="269">
        <f t="shared" si="25"/>
        <v>0.11235320101516495</v>
      </c>
      <c r="S153" s="269">
        <f t="shared" si="25"/>
        <v>0.11138911555878418</v>
      </c>
      <c r="T153" s="269">
        <f t="shared" si="25"/>
        <v>0.1142557468526695</v>
      </c>
      <c r="U153" s="269">
        <f t="shared" si="25"/>
        <v>0.11263354583848689</v>
      </c>
      <c r="V153" s="269">
        <f t="shared" si="25"/>
        <v>0.11574255248291476</v>
      </c>
      <c r="W153" s="269">
        <f t="shared" si="25"/>
        <v>0.11578435814431337</v>
      </c>
      <c r="X153" s="269">
        <f t="shared" si="25"/>
        <v>0.11360976496458194</v>
      </c>
      <c r="Y153" s="269">
        <f t="shared" si="25"/>
        <v>0.11253745137856748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9.143575274459112E-2</v>
      </c>
      <c r="C154" s="318">
        <f t="shared" si="26"/>
        <v>9.3026374213111662E-2</v>
      </c>
      <c r="D154" s="318">
        <f t="shared" si="26"/>
        <v>9.2977692332363318E-2</v>
      </c>
      <c r="E154" s="318">
        <f t="shared" si="26"/>
        <v>9.2572200925765721E-2</v>
      </c>
      <c r="F154" s="318">
        <f t="shared" si="26"/>
        <v>9.0885917727815846E-2</v>
      </c>
      <c r="G154" s="318">
        <f t="shared" si="26"/>
        <v>9.0063709223345403E-2</v>
      </c>
      <c r="H154" s="318">
        <f t="shared" si="26"/>
        <v>8.982704469939555E-2</v>
      </c>
      <c r="I154" s="318">
        <f t="shared" si="26"/>
        <v>8.8778924733028536E-2</v>
      </c>
      <c r="J154" s="318">
        <f t="shared" si="26"/>
        <v>8.7450255648169717E-2</v>
      </c>
      <c r="K154" s="318">
        <f t="shared" si="26"/>
        <v>8.6708295875492211E-2</v>
      </c>
      <c r="L154" s="318">
        <f t="shared" si="26"/>
        <v>8.6451809380012901E-2</v>
      </c>
      <c r="M154" s="318">
        <f t="shared" si="26"/>
        <v>8.7391309420948499E-2</v>
      </c>
      <c r="N154" s="318">
        <f t="shared" si="26"/>
        <v>8.7421445619031424E-2</v>
      </c>
      <c r="O154" s="318">
        <f t="shared" si="26"/>
        <v>8.8207732135257566E-2</v>
      </c>
      <c r="P154" s="318">
        <f t="shared" si="26"/>
        <v>8.8088006460511223E-2</v>
      </c>
      <c r="Q154" s="318">
        <f t="shared" si="26"/>
        <v>8.707515422858883E-2</v>
      </c>
      <c r="R154" s="318">
        <f t="shared" si="26"/>
        <v>8.7969362265495663E-2</v>
      </c>
      <c r="S154" s="318">
        <f t="shared" si="26"/>
        <v>8.7325753228005232E-2</v>
      </c>
      <c r="T154" s="318">
        <f t="shared" si="26"/>
        <v>8.9368724588546722E-2</v>
      </c>
      <c r="U154" s="318">
        <f t="shared" si="26"/>
        <v>8.918392062102376E-2</v>
      </c>
      <c r="V154" s="318">
        <f t="shared" si="26"/>
        <v>9.1403892970852094E-2</v>
      </c>
      <c r="W154" s="318">
        <f t="shared" si="26"/>
        <v>9.1403163718546149E-2</v>
      </c>
      <c r="X154" s="318">
        <f t="shared" si="26"/>
        <v>9.0182614698583102E-2</v>
      </c>
      <c r="Y154" s="318">
        <f t="shared" si="26"/>
        <v>9.0280475624367751E-2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2.2900045872323721E-2</v>
      </c>
      <c r="C155" s="318">
        <f t="shared" si="27"/>
        <v>2.3516088881682478E-2</v>
      </c>
      <c r="D155" s="318">
        <f t="shared" si="27"/>
        <v>2.3616078221961944E-2</v>
      </c>
      <c r="E155" s="318">
        <f t="shared" si="27"/>
        <v>2.3399458921337931E-2</v>
      </c>
      <c r="F155" s="318">
        <f t="shared" si="27"/>
        <v>2.3034479571321154E-2</v>
      </c>
      <c r="G155" s="318">
        <f t="shared" si="27"/>
        <v>2.291415965600152E-2</v>
      </c>
      <c r="H155" s="318">
        <f t="shared" si="27"/>
        <v>2.2827564348762753E-2</v>
      </c>
      <c r="I155" s="318">
        <f t="shared" si="27"/>
        <v>2.2504523030144882E-2</v>
      </c>
      <c r="J155" s="318">
        <f t="shared" si="27"/>
        <v>2.1900017166320295E-2</v>
      </c>
      <c r="K155" s="318">
        <f t="shared" si="27"/>
        <v>2.1796262302821792E-2</v>
      </c>
      <c r="L155" s="318">
        <f t="shared" si="27"/>
        <v>2.1745261970597434E-2</v>
      </c>
      <c r="M155" s="318">
        <f t="shared" si="27"/>
        <v>2.4024359954548963E-2</v>
      </c>
      <c r="N155" s="318">
        <f t="shared" si="27"/>
        <v>2.2312546134217476E-2</v>
      </c>
      <c r="O155" s="318">
        <f t="shared" si="27"/>
        <v>2.283048106158608E-2</v>
      </c>
      <c r="P155" s="318">
        <f t="shared" si="27"/>
        <v>2.3790013077461512E-2</v>
      </c>
      <c r="Q155" s="318">
        <f t="shared" si="27"/>
        <v>2.4214750711133423E-2</v>
      </c>
      <c r="R155" s="318">
        <f t="shared" si="27"/>
        <v>2.4383838749669286E-2</v>
      </c>
      <c r="S155" s="318">
        <f t="shared" si="27"/>
        <v>2.406336233077894E-2</v>
      </c>
      <c r="T155" s="318">
        <f t="shared" si="27"/>
        <v>2.4887022264122774E-2</v>
      </c>
      <c r="U155" s="318">
        <f t="shared" si="27"/>
        <v>2.3449625217463133E-2</v>
      </c>
      <c r="V155" s="318">
        <f t="shared" si="27"/>
        <v>2.4338659512062669E-2</v>
      </c>
      <c r="W155" s="318">
        <f t="shared" si="27"/>
        <v>2.4381194425767212E-2</v>
      </c>
      <c r="X155" s="318">
        <f t="shared" si="27"/>
        <v>2.3427150265998856E-2</v>
      </c>
      <c r="Y155" s="318">
        <f t="shared" si="27"/>
        <v>2.2256975754199732E-2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0.68803432555021959</v>
      </c>
      <c r="C157" s="269">
        <f t="shared" si="29"/>
        <v>0.69901658044312232</v>
      </c>
      <c r="D157" s="269">
        <f t="shared" si="29"/>
        <v>0.70199346243072014</v>
      </c>
      <c r="E157" s="269">
        <f t="shared" si="29"/>
        <v>0.69787259043874872</v>
      </c>
      <c r="F157" s="269">
        <f t="shared" si="29"/>
        <v>0.69264531266490181</v>
      </c>
      <c r="G157" s="269">
        <f t="shared" si="29"/>
        <v>0.69719885691992023</v>
      </c>
      <c r="H157" s="269">
        <f t="shared" si="29"/>
        <v>0.69584158293000842</v>
      </c>
      <c r="I157" s="269">
        <f t="shared" si="29"/>
        <v>0.69316088810780141</v>
      </c>
      <c r="J157" s="269">
        <f t="shared" si="29"/>
        <v>0.68195096736451766</v>
      </c>
      <c r="K157" s="269">
        <f t="shared" si="29"/>
        <v>0.6828955752626702</v>
      </c>
      <c r="L157" s="269">
        <f t="shared" si="29"/>
        <v>0.67979744419899402</v>
      </c>
      <c r="M157" s="269">
        <f t="shared" si="29"/>
        <v>0.69667316383290301</v>
      </c>
      <c r="N157" s="269">
        <f t="shared" si="29"/>
        <v>0.69644485551410507</v>
      </c>
      <c r="O157" s="269">
        <f t="shared" si="29"/>
        <v>0.6952007932137062</v>
      </c>
      <c r="P157" s="269">
        <f t="shared" si="29"/>
        <v>0.69624136203049269</v>
      </c>
      <c r="Q157" s="269">
        <f t="shared" si="29"/>
        <v>0.6916161013256833</v>
      </c>
      <c r="R157" s="269">
        <f t="shared" si="29"/>
        <v>0.69152221922759205</v>
      </c>
      <c r="S157" s="269">
        <f t="shared" si="29"/>
        <v>0.6817064728058243</v>
      </c>
      <c r="T157" s="269">
        <f t="shared" si="29"/>
        <v>0.68583537108290293</v>
      </c>
      <c r="U157" s="269">
        <f t="shared" si="29"/>
        <v>0.68653907888218813</v>
      </c>
      <c r="V157" s="269">
        <f t="shared" si="29"/>
        <v>0.68598530046910566</v>
      </c>
      <c r="W157" s="269">
        <f t="shared" si="29"/>
        <v>0.68993696107048486</v>
      </c>
      <c r="X157" s="269">
        <f t="shared" si="29"/>
        <v>0.68980881912215475</v>
      </c>
      <c r="Y157" s="269">
        <f t="shared" si="29"/>
        <v>0.68424506876720537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0.62727127226548407</v>
      </c>
      <c r="C158" s="318">
        <f t="shared" si="30"/>
        <v>0.64492809610412749</v>
      </c>
      <c r="D158" s="318">
        <f t="shared" si="30"/>
        <v>0.64931259844426237</v>
      </c>
      <c r="E158" s="318">
        <f t="shared" si="30"/>
        <v>0.64270697477336414</v>
      </c>
      <c r="F158" s="318">
        <f t="shared" si="30"/>
        <v>0.63343114598406336</v>
      </c>
      <c r="G158" s="318">
        <f t="shared" si="30"/>
        <v>0.6393674813281981</v>
      </c>
      <c r="H158" s="318">
        <f t="shared" si="30"/>
        <v>0.63714665845195473</v>
      </c>
      <c r="I158" s="318">
        <f t="shared" si="30"/>
        <v>0.63227404829597278</v>
      </c>
      <c r="J158" s="318">
        <f t="shared" si="30"/>
        <v>0.61452109880933947</v>
      </c>
      <c r="K158" s="318">
        <f t="shared" si="30"/>
        <v>0.61512632370209541</v>
      </c>
      <c r="L158" s="318">
        <f t="shared" si="30"/>
        <v>0.61006435684417681</v>
      </c>
      <c r="M158" s="318">
        <f t="shared" si="30"/>
        <v>0.63673263227340915</v>
      </c>
      <c r="N158" s="318">
        <f t="shared" si="30"/>
        <v>0.63557065400039681</v>
      </c>
      <c r="O158" s="318">
        <f t="shared" si="30"/>
        <v>0.63445939485804881</v>
      </c>
      <c r="P158" s="318">
        <f t="shared" si="30"/>
        <v>0.63635139321194634</v>
      </c>
      <c r="Q158" s="318">
        <f t="shared" si="30"/>
        <v>0.6289663735115727</v>
      </c>
      <c r="R158" s="318">
        <f t="shared" si="30"/>
        <v>0.62985849953174022</v>
      </c>
      <c r="S158" s="318">
        <f t="shared" si="30"/>
        <v>0.61445472938174073</v>
      </c>
      <c r="T158" s="318">
        <f t="shared" si="30"/>
        <v>0.62282304421129098</v>
      </c>
      <c r="U158" s="318">
        <f t="shared" si="30"/>
        <v>0.62289417659270252</v>
      </c>
      <c r="V158" s="318">
        <f t="shared" si="30"/>
        <v>0.62447718033824307</v>
      </c>
      <c r="W158" s="318">
        <f t="shared" si="30"/>
        <v>0.63031383233804095</v>
      </c>
      <c r="X158" s="318">
        <f t="shared" si="30"/>
        <v>0.62868797927707332</v>
      </c>
      <c r="Y158" s="318">
        <f t="shared" si="30"/>
        <v>0.62037949753549027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6.0763053284735448E-2</v>
      </c>
      <c r="C159" s="318">
        <f t="shared" si="31"/>
        <v>5.4088484338994901E-2</v>
      </c>
      <c r="D159" s="318">
        <f t="shared" si="31"/>
        <v>5.2680863986457743E-2</v>
      </c>
      <c r="E159" s="318">
        <f t="shared" si="31"/>
        <v>5.5165615665384686E-2</v>
      </c>
      <c r="F159" s="318">
        <f t="shared" si="31"/>
        <v>5.9214166680838426E-2</v>
      </c>
      <c r="G159" s="318">
        <f t="shared" si="31"/>
        <v>5.7831375591722092E-2</v>
      </c>
      <c r="H159" s="318">
        <f t="shared" si="31"/>
        <v>5.8694924478053641E-2</v>
      </c>
      <c r="I159" s="318">
        <f t="shared" si="31"/>
        <v>6.0886839811828637E-2</v>
      </c>
      <c r="J159" s="318">
        <f t="shared" si="31"/>
        <v>6.7429868555178171E-2</v>
      </c>
      <c r="K159" s="318">
        <f t="shared" si="31"/>
        <v>6.7769251560574756E-2</v>
      </c>
      <c r="L159" s="318">
        <f t="shared" si="31"/>
        <v>6.9733087354817175E-2</v>
      </c>
      <c r="M159" s="318">
        <f t="shared" si="31"/>
        <v>5.9940531559493943E-2</v>
      </c>
      <c r="N159" s="318">
        <f t="shared" si="31"/>
        <v>6.0874201513708266E-2</v>
      </c>
      <c r="O159" s="318">
        <f t="shared" si="31"/>
        <v>6.0741398355657332E-2</v>
      </c>
      <c r="P159" s="318">
        <f t="shared" si="31"/>
        <v>5.988996881854642E-2</v>
      </c>
      <c r="Q159" s="318">
        <f t="shared" si="31"/>
        <v>6.2649727814110559E-2</v>
      </c>
      <c r="R159" s="318">
        <f t="shared" si="31"/>
        <v>6.1663719695851771E-2</v>
      </c>
      <c r="S159" s="318">
        <f t="shared" si="31"/>
        <v>6.725174342408359E-2</v>
      </c>
      <c r="T159" s="318">
        <f t="shared" si="31"/>
        <v>6.3012326871611887E-2</v>
      </c>
      <c r="U159" s="318">
        <f t="shared" si="31"/>
        <v>6.3644902289485605E-2</v>
      </c>
      <c r="V159" s="318">
        <f t="shared" si="31"/>
        <v>6.1508120130862647E-2</v>
      </c>
      <c r="W159" s="318">
        <f t="shared" si="31"/>
        <v>5.962312873244386E-2</v>
      </c>
      <c r="X159" s="318">
        <f t="shared" si="31"/>
        <v>6.1120839845081494E-2</v>
      </c>
      <c r="Y159" s="318">
        <f t="shared" si="31"/>
        <v>6.3865571231715074E-2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0.10838738727462728</v>
      </c>
      <c r="C160" s="269">
        <f t="shared" si="32"/>
        <v>0.10304466070082857</v>
      </c>
      <c r="D160" s="269">
        <f t="shared" si="32"/>
        <v>0.10170122137399273</v>
      </c>
      <c r="E160" s="269">
        <f t="shared" si="32"/>
        <v>0.10379545916513433</v>
      </c>
      <c r="F160" s="269">
        <f t="shared" si="32"/>
        <v>0.10662917064014336</v>
      </c>
      <c r="G160" s="269">
        <f t="shared" si="32"/>
        <v>0.10487258577882178</v>
      </c>
      <c r="H160" s="269">
        <f t="shared" si="32"/>
        <v>0.10554640714805645</v>
      </c>
      <c r="I160" s="269">
        <f t="shared" si="32"/>
        <v>0.10700435705327926</v>
      </c>
      <c r="J160" s="269">
        <f t="shared" si="32"/>
        <v>0.11289874037349468</v>
      </c>
      <c r="K160" s="269">
        <f t="shared" si="32"/>
        <v>0.11257213149009292</v>
      </c>
      <c r="L160" s="269">
        <f t="shared" si="32"/>
        <v>0.11406244445556794</v>
      </c>
      <c r="M160" s="269">
        <f t="shared" si="32"/>
        <v>0.10533688309017981</v>
      </c>
      <c r="N160" s="269">
        <f t="shared" si="32"/>
        <v>0.10622676668826488</v>
      </c>
      <c r="O160" s="269">
        <f t="shared" si="32"/>
        <v>0.10654616602829468</v>
      </c>
      <c r="P160" s="269">
        <f t="shared" si="32"/>
        <v>0.10568262977483954</v>
      </c>
      <c r="Q160" s="269">
        <f t="shared" si="32"/>
        <v>0.10769134891164138</v>
      </c>
      <c r="R160" s="269">
        <f t="shared" si="32"/>
        <v>0.10797181002342852</v>
      </c>
      <c r="S160" s="269">
        <f t="shared" si="32"/>
        <v>0.11274104565060043</v>
      </c>
      <c r="T160" s="269">
        <f t="shared" si="32"/>
        <v>0.11071470462057204</v>
      </c>
      <c r="U160" s="269">
        <f t="shared" si="32"/>
        <v>0.11109602262025785</v>
      </c>
      <c r="V160" s="269">
        <f t="shared" si="32"/>
        <v>0.1110438624069293</v>
      </c>
      <c r="W160" s="269">
        <f t="shared" si="32"/>
        <v>0.10929104345854031</v>
      </c>
      <c r="X160" s="269">
        <f t="shared" si="32"/>
        <v>0.10996820622280662</v>
      </c>
      <c r="Y160" s="269">
        <f t="shared" si="32"/>
        <v>0.11336237105179851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5.1580316962743178E-2</v>
      </c>
      <c r="C161" s="318">
        <f t="shared" si="33"/>
        <v>5.2477611041386714E-2</v>
      </c>
      <c r="D161" s="318">
        <f t="shared" si="33"/>
        <v>5.2450148842367539E-2</v>
      </c>
      <c r="E161" s="318">
        <f t="shared" si="33"/>
        <v>5.2221404892105562E-2</v>
      </c>
      <c r="F161" s="318">
        <f t="shared" si="33"/>
        <v>5.1270146557937726E-2</v>
      </c>
      <c r="G161" s="318">
        <f t="shared" si="33"/>
        <v>5.0806326072000342E-2</v>
      </c>
      <c r="H161" s="318">
        <f t="shared" si="33"/>
        <v>5.0672819967519836E-2</v>
      </c>
      <c r="I161" s="318">
        <f t="shared" si="33"/>
        <v>5.0081559345089108E-2</v>
      </c>
      <c r="J161" s="318">
        <f t="shared" si="33"/>
        <v>4.9332036642224193E-2</v>
      </c>
      <c r="K161" s="318">
        <f t="shared" si="33"/>
        <v>4.8913485702361384E-2</v>
      </c>
      <c r="L161" s="318">
        <f t="shared" si="33"/>
        <v>4.876879771832475E-2</v>
      </c>
      <c r="M161" s="318">
        <f t="shared" si="33"/>
        <v>4.9298784167206865E-2</v>
      </c>
      <c r="N161" s="318">
        <f t="shared" si="33"/>
        <v>4.9315784460883139E-2</v>
      </c>
      <c r="O161" s="318">
        <f t="shared" si="33"/>
        <v>4.9759340799766939E-2</v>
      </c>
      <c r="P161" s="318">
        <f t="shared" si="33"/>
        <v>4.9691801701912709E-2</v>
      </c>
      <c r="Q161" s="318">
        <f t="shared" si="33"/>
        <v>4.9120436151886417E-2</v>
      </c>
      <c r="R161" s="318">
        <f t="shared" si="33"/>
        <v>4.9624872683437959E-2</v>
      </c>
      <c r="S161" s="318">
        <f t="shared" si="33"/>
        <v>4.9261802908679583E-2</v>
      </c>
      <c r="T161" s="318">
        <f t="shared" si="33"/>
        <v>5.0414274531206574E-2</v>
      </c>
      <c r="U161" s="318">
        <f t="shared" si="33"/>
        <v>5.03100237656725E-2</v>
      </c>
      <c r="V161" s="318">
        <f t="shared" si="33"/>
        <v>5.1562344373482533E-2</v>
      </c>
      <c r="W161" s="318">
        <f t="shared" si="33"/>
        <v>5.1561932991020451E-2</v>
      </c>
      <c r="X161" s="318">
        <f t="shared" si="33"/>
        <v>5.0873402482674135E-2</v>
      </c>
      <c r="Y161" s="318">
        <f t="shared" si="33"/>
        <v>5.0928607338747663E-2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5.680707031188411E-2</v>
      </c>
      <c r="C162" s="326">
        <f t="shared" si="34"/>
        <v>5.0567049659441844E-2</v>
      </c>
      <c r="D162" s="326">
        <f t="shared" si="34"/>
        <v>4.9251072531625188E-2</v>
      </c>
      <c r="E162" s="326">
        <f t="shared" si="34"/>
        <v>5.1574054273028774E-2</v>
      </c>
      <c r="F162" s="326">
        <f t="shared" si="34"/>
        <v>5.5359024082205652E-2</v>
      </c>
      <c r="G162" s="326">
        <f t="shared" si="34"/>
        <v>5.406625970682144E-2</v>
      </c>
      <c r="H162" s="326">
        <f t="shared" si="34"/>
        <v>5.4873587180536615E-2</v>
      </c>
      <c r="I162" s="326">
        <f t="shared" si="34"/>
        <v>5.692279770819015E-2</v>
      </c>
      <c r="J162" s="326">
        <f t="shared" si="34"/>
        <v>6.3566703731270477E-2</v>
      </c>
      <c r="K162" s="326">
        <f t="shared" si="34"/>
        <v>6.3658645787731519E-2</v>
      </c>
      <c r="L162" s="326">
        <f t="shared" si="34"/>
        <v>6.5293646737243194E-2</v>
      </c>
      <c r="M162" s="326">
        <f t="shared" si="34"/>
        <v>5.603809892297295E-2</v>
      </c>
      <c r="N162" s="326">
        <f t="shared" si="34"/>
        <v>5.6910982227381737E-2</v>
      </c>
      <c r="O162" s="326">
        <f t="shared" si="34"/>
        <v>5.6786825228527738E-2</v>
      </c>
      <c r="P162" s="326">
        <f t="shared" si="34"/>
        <v>5.5990828072926845E-2</v>
      </c>
      <c r="Q162" s="326">
        <f t="shared" si="34"/>
        <v>5.8570912759754963E-2</v>
      </c>
      <c r="R162" s="326">
        <f t="shared" si="34"/>
        <v>5.8346937339990572E-2</v>
      </c>
      <c r="S162" s="326">
        <f t="shared" si="34"/>
        <v>6.3479242741920849E-2</v>
      </c>
      <c r="T162" s="326">
        <f t="shared" si="34"/>
        <v>6.0300430089365475E-2</v>
      </c>
      <c r="U162" s="326">
        <f t="shared" si="34"/>
        <v>6.0785998854585341E-2</v>
      </c>
      <c r="V162" s="326">
        <f t="shared" si="34"/>
        <v>5.9481518033446791E-2</v>
      </c>
      <c r="W162" s="326">
        <f t="shared" si="34"/>
        <v>5.7729110467519856E-2</v>
      </c>
      <c r="X162" s="326">
        <f t="shared" si="34"/>
        <v>5.9094803740132484E-2</v>
      </c>
      <c r="Y162" s="326">
        <f t="shared" si="34"/>
        <v>6.2433763713050851E-2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0.99999999999999989</v>
      </c>
      <c r="C165" s="232">
        <f t="shared" si="35"/>
        <v>1.0000000000000002</v>
      </c>
      <c r="D165" s="232">
        <f t="shared" si="35"/>
        <v>0.99999999999999989</v>
      </c>
      <c r="E165" s="232">
        <f t="shared" si="35"/>
        <v>0.99999999999999978</v>
      </c>
      <c r="F165" s="232">
        <f t="shared" si="35"/>
        <v>1</v>
      </c>
      <c r="G165" s="232">
        <f t="shared" si="35"/>
        <v>0.99999999999999967</v>
      </c>
      <c r="H165" s="232">
        <f t="shared" si="35"/>
        <v>1.0000000000000002</v>
      </c>
      <c r="I165" s="232">
        <f t="shared" si="35"/>
        <v>1.0000000000000002</v>
      </c>
      <c r="J165" s="232">
        <f t="shared" si="35"/>
        <v>1</v>
      </c>
      <c r="K165" s="232">
        <f t="shared" si="35"/>
        <v>0.99999999999999956</v>
      </c>
      <c r="L165" s="232">
        <f t="shared" si="35"/>
        <v>0.99999999999999967</v>
      </c>
      <c r="M165" s="232">
        <f t="shared" si="35"/>
        <v>1</v>
      </c>
      <c r="N165" s="232">
        <f t="shared" si="35"/>
        <v>1</v>
      </c>
      <c r="O165" s="232">
        <f t="shared" si="35"/>
        <v>1</v>
      </c>
      <c r="P165" s="232">
        <f t="shared" si="35"/>
        <v>1</v>
      </c>
      <c r="Q165" s="232">
        <f t="shared" si="35"/>
        <v>1</v>
      </c>
      <c r="R165" s="232">
        <f t="shared" si="35"/>
        <v>1</v>
      </c>
      <c r="S165" s="232">
        <f t="shared" si="35"/>
        <v>1</v>
      </c>
      <c r="T165" s="232">
        <f t="shared" si="35"/>
        <v>1.0000000000000007</v>
      </c>
      <c r="U165" s="232">
        <f t="shared" si="35"/>
        <v>0.99999999999999978</v>
      </c>
      <c r="V165" s="232">
        <f t="shared" si="35"/>
        <v>1.0000000000000002</v>
      </c>
      <c r="W165" s="232">
        <f t="shared" si="35"/>
        <v>0.99999999999999978</v>
      </c>
      <c r="X165" s="232">
        <f t="shared" si="35"/>
        <v>0.99999999999999978</v>
      </c>
      <c r="Y165" s="232">
        <f t="shared" si="35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8.15711030720743E-3</v>
      </c>
      <c r="C166" s="266">
        <f t="shared" si="36"/>
        <v>8.2072388221849889E-3</v>
      </c>
      <c r="D166" s="266">
        <f t="shared" si="36"/>
        <v>8.2247494149594574E-3</v>
      </c>
      <c r="E166" s="266">
        <f t="shared" si="36"/>
        <v>8.1888997317814353E-3</v>
      </c>
      <c r="F166" s="266">
        <f t="shared" si="36"/>
        <v>8.1509829737211326E-3</v>
      </c>
      <c r="G166" s="266">
        <f t="shared" si="36"/>
        <v>8.1794444284892485E-3</v>
      </c>
      <c r="H166" s="266">
        <f t="shared" si="36"/>
        <v>8.180668467743844E-3</v>
      </c>
      <c r="I166" s="266">
        <f t="shared" si="36"/>
        <v>8.1907880462665471E-3</v>
      </c>
      <c r="J166" s="266">
        <f t="shared" si="36"/>
        <v>8.1091646274041654E-3</v>
      </c>
      <c r="K166" s="266">
        <f t="shared" si="36"/>
        <v>8.1410715114474327E-3</v>
      </c>
      <c r="L166" s="266">
        <f t="shared" si="36"/>
        <v>8.0986159789113617E-3</v>
      </c>
      <c r="M166" s="266">
        <f t="shared" si="36"/>
        <v>8.1640254869684934E-3</v>
      </c>
      <c r="N166" s="266">
        <f t="shared" si="36"/>
        <v>8.1686764647742553E-3</v>
      </c>
      <c r="O166" s="266">
        <f t="shared" si="36"/>
        <v>8.0999486358206939E-3</v>
      </c>
      <c r="P166" s="266">
        <f t="shared" si="36"/>
        <v>8.0852763583843645E-3</v>
      </c>
      <c r="Q166" s="266">
        <f t="shared" si="36"/>
        <v>7.8489818644811755E-3</v>
      </c>
      <c r="R166" s="266">
        <f t="shared" si="36"/>
        <v>7.7958071131130798E-3</v>
      </c>
      <c r="S166" s="266">
        <f t="shared" si="36"/>
        <v>7.5908003508215549E-3</v>
      </c>
      <c r="T166" s="266">
        <f t="shared" si="36"/>
        <v>7.6107548307656958E-3</v>
      </c>
      <c r="U166" s="266">
        <f t="shared" si="36"/>
        <v>7.469550757386801E-3</v>
      </c>
      <c r="V166" s="266">
        <f t="shared" si="36"/>
        <v>7.4860266988798106E-3</v>
      </c>
      <c r="W166" s="266">
        <f t="shared" si="36"/>
        <v>7.3762012295985075E-3</v>
      </c>
      <c r="X166" s="266">
        <f t="shared" si="36"/>
        <v>7.334720360515125E-3</v>
      </c>
      <c r="Y166" s="266">
        <f t="shared" si="36"/>
        <v>7.234516674779725E-3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2.3738632100965373E-3</v>
      </c>
      <c r="C167" s="267">
        <f t="shared" si="37"/>
        <v>2.3884514935695288E-3</v>
      </c>
      <c r="D167" s="267">
        <f t="shared" si="37"/>
        <v>2.3935473854244599E-3</v>
      </c>
      <c r="E167" s="267">
        <f t="shared" si="37"/>
        <v>2.3831144942675605E-3</v>
      </c>
      <c r="F167" s="267">
        <f t="shared" si="37"/>
        <v>2.3720800478011493E-3</v>
      </c>
      <c r="G167" s="267">
        <f t="shared" si="37"/>
        <v>2.3803628339638151E-3</v>
      </c>
      <c r="H167" s="267">
        <f t="shared" si="37"/>
        <v>2.3807190510118565E-3</v>
      </c>
      <c r="I167" s="267">
        <f t="shared" si="37"/>
        <v>2.3872804988113879E-3</v>
      </c>
      <c r="J167" s="267">
        <f t="shared" si="37"/>
        <v>2.3599101702231544E-3</v>
      </c>
      <c r="K167" s="267">
        <f t="shared" si="37"/>
        <v>2.3691956371748773E-3</v>
      </c>
      <c r="L167" s="267">
        <f t="shared" si="37"/>
        <v>2.3568403271500278E-3</v>
      </c>
      <c r="M167" s="267">
        <f t="shared" si="37"/>
        <v>2.3910493809851086E-3</v>
      </c>
      <c r="N167" s="267">
        <f t="shared" si="37"/>
        <v>2.3863911708194674E-3</v>
      </c>
      <c r="O167" s="267">
        <f t="shared" si="37"/>
        <v>2.3572281538545353E-3</v>
      </c>
      <c r="P167" s="267">
        <f t="shared" si="37"/>
        <v>2.3538844311338657E-3</v>
      </c>
      <c r="Q167" s="267">
        <f t="shared" si="37"/>
        <v>2.3271364743559677E-3</v>
      </c>
      <c r="R167" s="267">
        <f t="shared" si="37"/>
        <v>2.3485312272100451E-3</v>
      </c>
      <c r="S167" s="267">
        <f t="shared" si="37"/>
        <v>2.3190079326992005E-3</v>
      </c>
      <c r="T167" s="267">
        <f t="shared" si="37"/>
        <v>2.3444400947781959E-3</v>
      </c>
      <c r="U167" s="267">
        <f t="shared" si="37"/>
        <v>2.3271619219684099E-3</v>
      </c>
      <c r="V167" s="267">
        <f t="shared" si="37"/>
        <v>2.3408254991827099E-3</v>
      </c>
      <c r="W167" s="267">
        <f t="shared" si="37"/>
        <v>2.3286808944361099E-3</v>
      </c>
      <c r="X167" s="267">
        <f t="shared" si="37"/>
        <v>2.3353338923858291E-3</v>
      </c>
      <c r="Y167" s="267">
        <f t="shared" si="37"/>
        <v>2.3208683088727787E-3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2.7219292525970658E-2</v>
      </c>
      <c r="C168" s="267">
        <f t="shared" si="38"/>
        <v>2.4975198124566264E-2</v>
      </c>
      <c r="D168" s="267">
        <f t="shared" si="38"/>
        <v>2.4549543766518373E-2</v>
      </c>
      <c r="E168" s="267">
        <f t="shared" si="38"/>
        <v>2.5382031379418669E-2</v>
      </c>
      <c r="F168" s="267">
        <f t="shared" si="38"/>
        <v>2.6880518587588369E-2</v>
      </c>
      <c r="G168" s="267">
        <f t="shared" si="38"/>
        <v>2.6629628504650643E-2</v>
      </c>
      <c r="H168" s="267">
        <f t="shared" si="38"/>
        <v>2.6925027139347114E-2</v>
      </c>
      <c r="I168" s="267">
        <f t="shared" si="38"/>
        <v>2.7655093456274513E-2</v>
      </c>
      <c r="J168" s="267">
        <f t="shared" si="38"/>
        <v>2.9941225976633713E-2</v>
      </c>
      <c r="K168" s="267">
        <f t="shared" si="38"/>
        <v>3.0110780563071423E-2</v>
      </c>
      <c r="L168" s="267">
        <f t="shared" si="38"/>
        <v>3.0617901451153347E-2</v>
      </c>
      <c r="M168" s="267">
        <f t="shared" si="38"/>
        <v>2.7524985165457407E-2</v>
      </c>
      <c r="N168" s="267">
        <f t="shared" si="38"/>
        <v>2.7806710349770447E-2</v>
      </c>
      <c r="O168" s="267">
        <f t="shared" si="38"/>
        <v>2.7779142647605844E-2</v>
      </c>
      <c r="P168" s="267">
        <f t="shared" si="38"/>
        <v>2.7505906178917454E-2</v>
      </c>
      <c r="Q168" s="267">
        <f t="shared" si="38"/>
        <v>2.7616352601337074E-2</v>
      </c>
      <c r="R168" s="267">
        <f t="shared" si="38"/>
        <v>2.713971073610805E-2</v>
      </c>
      <c r="S168" s="267">
        <f t="shared" si="38"/>
        <v>2.8186795904896443E-2</v>
      </c>
      <c r="T168" s="267">
        <f t="shared" si="38"/>
        <v>2.6895975065529324E-2</v>
      </c>
      <c r="U168" s="267">
        <f t="shared" si="38"/>
        <v>2.6577261529830275E-2</v>
      </c>
      <c r="V168" s="267">
        <f t="shared" si="38"/>
        <v>2.5931577599960936E-2</v>
      </c>
      <c r="W168" s="267">
        <f t="shared" si="38"/>
        <v>2.4938643063539909E-2</v>
      </c>
      <c r="X168" s="267">
        <f t="shared" si="38"/>
        <v>2.5376254546915399E-2</v>
      </c>
      <c r="Y168" s="267">
        <f t="shared" si="38"/>
        <v>2.5938019198906589E-2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7.2535176767540436E-3</v>
      </c>
      <c r="C169" s="267">
        <f t="shared" si="39"/>
        <v>7.298093274705428E-3</v>
      </c>
      <c r="D169" s="267">
        <f t="shared" si="39"/>
        <v>7.3136641557449804E-3</v>
      </c>
      <c r="E169" s="267">
        <f t="shared" si="39"/>
        <v>7.2817856717176102E-3</v>
      </c>
      <c r="F169" s="267">
        <f t="shared" si="39"/>
        <v>7.2480690901737012E-3</v>
      </c>
      <c r="G169" s="267">
        <f t="shared" si="39"/>
        <v>7.2733777665911657E-3</v>
      </c>
      <c r="H169" s="267">
        <f t="shared" si="39"/>
        <v>7.2744662145875555E-3</v>
      </c>
      <c r="I169" s="267">
        <f t="shared" si="39"/>
        <v>7.2945152121020622E-3</v>
      </c>
      <c r="J169" s="267">
        <f t="shared" si="39"/>
        <v>7.2108831134247127E-3</v>
      </c>
      <c r="K169" s="267">
        <f t="shared" si="39"/>
        <v>7.2392555564470325E-3</v>
      </c>
      <c r="L169" s="267">
        <f t="shared" si="39"/>
        <v>7.2015029769024897E-3</v>
      </c>
      <c r="M169" s="267">
        <f t="shared" si="39"/>
        <v>7.3060313152003425E-3</v>
      </c>
      <c r="N169" s="267">
        <f t="shared" si="39"/>
        <v>7.2917978034989063E-3</v>
      </c>
      <c r="O169" s="267">
        <f t="shared" si="39"/>
        <v>7.2026880105829092E-3</v>
      </c>
      <c r="P169" s="267">
        <f t="shared" si="39"/>
        <v>7.1924710141875832E-3</v>
      </c>
      <c r="Q169" s="267">
        <f t="shared" si="39"/>
        <v>7.1258695266395696E-3</v>
      </c>
      <c r="R169" s="267">
        <f t="shared" si="39"/>
        <v>7.2045116421830006E-3</v>
      </c>
      <c r="S169" s="267">
        <f t="shared" si="39"/>
        <v>7.1251536473718874E-3</v>
      </c>
      <c r="T169" s="267">
        <f t="shared" si="39"/>
        <v>7.1636131337462451E-3</v>
      </c>
      <c r="U169" s="267">
        <f t="shared" si="39"/>
        <v>7.1249549612945459E-3</v>
      </c>
      <c r="V169" s="267">
        <f t="shared" si="39"/>
        <v>7.1525684648981545E-3</v>
      </c>
      <c r="W169" s="267">
        <f t="shared" si="39"/>
        <v>7.1293285026848424E-3</v>
      </c>
      <c r="X169" s="267">
        <f t="shared" si="39"/>
        <v>7.1619182513019738E-3</v>
      </c>
      <c r="Y169" s="267">
        <f t="shared" si="39"/>
        <v>7.1282563812639097E-3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1.2050658516718129E-2</v>
      </c>
      <c r="C170" s="268">
        <f t="shared" si="40"/>
        <v>1.1754338228511156E-2</v>
      </c>
      <c r="D170" s="268">
        <f t="shared" si="40"/>
        <v>1.1756029572450841E-2</v>
      </c>
      <c r="E170" s="268">
        <f t="shared" si="40"/>
        <v>1.1826764687057545E-2</v>
      </c>
      <c r="F170" s="268">
        <f t="shared" si="40"/>
        <v>1.2073721541428498E-2</v>
      </c>
      <c r="G170" s="268">
        <f t="shared" si="40"/>
        <v>1.21318722307804E-2</v>
      </c>
      <c r="H170" s="268">
        <f t="shared" si="40"/>
        <v>1.2195594662416886E-2</v>
      </c>
      <c r="I170" s="268">
        <f t="shared" si="40"/>
        <v>1.2447715318795179E-2</v>
      </c>
      <c r="J170" s="268">
        <f t="shared" si="40"/>
        <v>1.2831170660242983E-2</v>
      </c>
      <c r="K170" s="268">
        <f t="shared" si="40"/>
        <v>1.3002658486592851E-2</v>
      </c>
      <c r="L170" s="268">
        <f t="shared" si="40"/>
        <v>1.3019454893781047E-2</v>
      </c>
      <c r="M170" s="268">
        <f t="shared" si="40"/>
        <v>1.2535568525783955E-2</v>
      </c>
      <c r="N170" s="268">
        <f t="shared" si="40"/>
        <v>1.2542723588752601E-2</v>
      </c>
      <c r="O170" s="268">
        <f t="shared" si="40"/>
        <v>1.2248920710540718E-2</v>
      </c>
      <c r="P170" s="268">
        <f t="shared" si="40"/>
        <v>1.2187909277206114E-2</v>
      </c>
      <c r="Q170" s="268">
        <f t="shared" si="40"/>
        <v>1.2551380879986394E-2</v>
      </c>
      <c r="R170" s="268">
        <f t="shared" si="40"/>
        <v>1.2410038195838954E-2</v>
      </c>
      <c r="S170" s="268">
        <f t="shared" si="40"/>
        <v>1.2543166840800498E-2</v>
      </c>
      <c r="T170" s="268">
        <f t="shared" si="40"/>
        <v>1.2216438958117913E-2</v>
      </c>
      <c r="U170" s="268">
        <f t="shared" si="40"/>
        <v>1.2243699043651106E-2</v>
      </c>
      <c r="V170" s="268">
        <f t="shared" si="40"/>
        <v>1.1991820822996125E-2</v>
      </c>
      <c r="W170" s="268">
        <f t="shared" si="40"/>
        <v>1.1966259323151592E-2</v>
      </c>
      <c r="X170" s="268">
        <f t="shared" si="40"/>
        <v>1.2129116792895953E-2</v>
      </c>
      <c r="Y170" s="268">
        <f t="shared" si="40"/>
        <v>1.2415939072844863E-2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0.6820943861991301</v>
      </c>
      <c r="C171" s="269">
        <f t="shared" si="41"/>
        <v>0.69968607410509587</v>
      </c>
      <c r="D171" s="269">
        <f t="shared" si="41"/>
        <v>0.70295344204527144</v>
      </c>
      <c r="E171" s="269">
        <f t="shared" si="41"/>
        <v>0.69649821397515288</v>
      </c>
      <c r="F171" s="269">
        <f t="shared" si="41"/>
        <v>0.68471513463038425</v>
      </c>
      <c r="G171" s="269">
        <f t="shared" si="41"/>
        <v>0.68655194311008216</v>
      </c>
      <c r="H171" s="269">
        <f t="shared" si="41"/>
        <v>0.68419781681984804</v>
      </c>
      <c r="I171" s="269">
        <f t="shared" si="41"/>
        <v>0.67760909360763932</v>
      </c>
      <c r="J171" s="269">
        <f t="shared" si="41"/>
        <v>0.66034328837756873</v>
      </c>
      <c r="K171" s="269">
        <f t="shared" si="41"/>
        <v>0.658805170810836</v>
      </c>
      <c r="L171" s="269">
        <f t="shared" si="41"/>
        <v>0.65493848765922003</v>
      </c>
      <c r="M171" s="269">
        <f t="shared" si="41"/>
        <v>0.6776368729756832</v>
      </c>
      <c r="N171" s="269">
        <f t="shared" si="41"/>
        <v>0.67559665805695901</v>
      </c>
      <c r="O171" s="269">
        <f t="shared" si="41"/>
        <v>0.67732094227243356</v>
      </c>
      <c r="P171" s="269">
        <f t="shared" si="41"/>
        <v>0.67913426527159582</v>
      </c>
      <c r="Q171" s="269">
        <f t="shared" si="41"/>
        <v>0.67353014750992779</v>
      </c>
      <c r="R171" s="269">
        <f t="shared" si="41"/>
        <v>0.6742372084129542</v>
      </c>
      <c r="S171" s="269">
        <f t="shared" si="41"/>
        <v>0.66222608271810501</v>
      </c>
      <c r="T171" s="269">
        <f t="shared" si="41"/>
        <v>0.67259892162008383</v>
      </c>
      <c r="U171" s="269">
        <f t="shared" si="41"/>
        <v>0.67210911907781323</v>
      </c>
      <c r="V171" s="269">
        <f t="shared" si="41"/>
        <v>0.67765988033253277</v>
      </c>
      <c r="W171" s="269">
        <f t="shared" si="41"/>
        <v>0.68335623830713144</v>
      </c>
      <c r="X171" s="269">
        <f t="shared" si="41"/>
        <v>0.67755943731035351</v>
      </c>
      <c r="Y171" s="269">
        <f t="shared" si="41"/>
        <v>0.67027942439793664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0.56288272826876984</v>
      </c>
      <c r="C172" s="318">
        <f t="shared" si="42"/>
        <v>0.59030282056432071</v>
      </c>
      <c r="D172" s="318">
        <f t="shared" si="42"/>
        <v>0.59543441630100336</v>
      </c>
      <c r="E172" s="318">
        <f t="shared" si="42"/>
        <v>0.58533316295503912</v>
      </c>
      <c r="F172" s="318">
        <f t="shared" si="42"/>
        <v>0.56698719648515861</v>
      </c>
      <c r="G172" s="318">
        <f t="shared" si="42"/>
        <v>0.56992282201591515</v>
      </c>
      <c r="H172" s="318">
        <f t="shared" si="42"/>
        <v>0.56627494567839631</v>
      </c>
      <c r="I172" s="318">
        <f t="shared" si="42"/>
        <v>0.55606901560386834</v>
      </c>
      <c r="J172" s="318">
        <f t="shared" si="42"/>
        <v>0.52921044626800717</v>
      </c>
      <c r="K172" s="318">
        <f t="shared" si="42"/>
        <v>0.52692973469962456</v>
      </c>
      <c r="L172" s="318">
        <f t="shared" si="42"/>
        <v>0.52084202681778546</v>
      </c>
      <c r="M172" s="318">
        <f t="shared" si="42"/>
        <v>0.55608290307716146</v>
      </c>
      <c r="N172" s="318">
        <f t="shared" si="42"/>
        <v>0.55289851768870801</v>
      </c>
      <c r="O172" s="318">
        <f t="shared" si="42"/>
        <v>0.55542694131297421</v>
      </c>
      <c r="P172" s="318">
        <f t="shared" si="42"/>
        <v>0.55818740485109575</v>
      </c>
      <c r="Q172" s="318">
        <f t="shared" si="42"/>
        <v>0.54861731844889561</v>
      </c>
      <c r="R172" s="318">
        <f t="shared" si="42"/>
        <v>0.54990380931472871</v>
      </c>
      <c r="S172" s="318">
        <f t="shared" si="42"/>
        <v>0.53071430499723538</v>
      </c>
      <c r="T172" s="318">
        <f t="shared" si="42"/>
        <v>0.54682333618030921</v>
      </c>
      <c r="U172" s="318">
        <f t="shared" si="42"/>
        <v>0.54539083338575545</v>
      </c>
      <c r="V172" s="318">
        <f t="shared" si="42"/>
        <v>0.55434104302858034</v>
      </c>
      <c r="W172" s="318">
        <f t="shared" si="42"/>
        <v>0.56258720341305357</v>
      </c>
      <c r="X172" s="318">
        <f t="shared" si="42"/>
        <v>0.55384295449652154</v>
      </c>
      <c r="Y172" s="318">
        <f t="shared" si="42"/>
        <v>0.54188978823456124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0.11921165793036033</v>
      </c>
      <c r="C173" s="318">
        <f t="shared" si="43"/>
        <v>0.10938325354077508</v>
      </c>
      <c r="D173" s="318">
        <f t="shared" si="43"/>
        <v>0.10751902574426796</v>
      </c>
      <c r="E173" s="318">
        <f t="shared" si="43"/>
        <v>0.11116505102011384</v>
      </c>
      <c r="F173" s="318">
        <f t="shared" si="43"/>
        <v>0.1177279381452257</v>
      </c>
      <c r="G173" s="318">
        <f t="shared" si="43"/>
        <v>0.11662912109416698</v>
      </c>
      <c r="H173" s="318">
        <f t="shared" si="43"/>
        <v>0.1179228711414517</v>
      </c>
      <c r="I173" s="318">
        <f t="shared" si="43"/>
        <v>0.12154007800377105</v>
      </c>
      <c r="J173" s="318">
        <f t="shared" si="43"/>
        <v>0.13113284210956153</v>
      </c>
      <c r="K173" s="318">
        <f t="shared" si="43"/>
        <v>0.13187543611121136</v>
      </c>
      <c r="L173" s="318">
        <f t="shared" si="43"/>
        <v>0.13409646084143459</v>
      </c>
      <c r="M173" s="318">
        <f t="shared" si="43"/>
        <v>0.12155396989852167</v>
      </c>
      <c r="N173" s="318">
        <f t="shared" si="43"/>
        <v>0.12269814036825101</v>
      </c>
      <c r="O173" s="318">
        <f t="shared" si="43"/>
        <v>0.12189400095945929</v>
      </c>
      <c r="P173" s="318">
        <f t="shared" si="43"/>
        <v>0.12094686042050008</v>
      </c>
      <c r="Q173" s="318">
        <f t="shared" si="43"/>
        <v>0.12491282906103214</v>
      </c>
      <c r="R173" s="318">
        <f t="shared" si="43"/>
        <v>0.12433339909822551</v>
      </c>
      <c r="S173" s="318">
        <f t="shared" si="43"/>
        <v>0.13151177772086967</v>
      </c>
      <c r="T173" s="318">
        <f t="shared" si="43"/>
        <v>0.12577558543977463</v>
      </c>
      <c r="U173" s="318">
        <f t="shared" si="43"/>
        <v>0.1267182856920577</v>
      </c>
      <c r="V173" s="318">
        <f t="shared" si="43"/>
        <v>0.12331883730395249</v>
      </c>
      <c r="W173" s="318">
        <f t="shared" si="43"/>
        <v>0.12076903489407781</v>
      </c>
      <c r="X173" s="318">
        <f t="shared" si="43"/>
        <v>0.12371648281383195</v>
      </c>
      <c r="Y173" s="318">
        <f t="shared" si="43"/>
        <v>0.1283896361633754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9.5561733179089975E-2</v>
      </c>
      <c r="C174" s="269">
        <f t="shared" si="44"/>
        <v>8.7683146687134617E-2</v>
      </c>
      <c r="D174" s="269">
        <f t="shared" si="44"/>
        <v>8.6188755598480091E-2</v>
      </c>
      <c r="E174" s="269">
        <f t="shared" si="44"/>
        <v>8.911146048006259E-2</v>
      </c>
      <c r="F174" s="269">
        <f t="shared" si="44"/>
        <v>9.4372362636970658E-2</v>
      </c>
      <c r="G174" s="269">
        <f t="shared" si="44"/>
        <v>9.3491535512602975E-2</v>
      </c>
      <c r="H174" s="269">
        <f t="shared" si="44"/>
        <v>9.4528623654530158E-2</v>
      </c>
      <c r="I174" s="269">
        <f t="shared" si="44"/>
        <v>9.7428227292560746E-2</v>
      </c>
      <c r="J174" s="269">
        <f t="shared" si="44"/>
        <v>0.10511792123560623</v>
      </c>
      <c r="K174" s="269">
        <f t="shared" si="44"/>
        <v>0.10571319497877914</v>
      </c>
      <c r="L174" s="269">
        <f t="shared" si="44"/>
        <v>0.10749359948231975</v>
      </c>
      <c r="M174" s="269">
        <f t="shared" si="44"/>
        <v>9.7439363229788398E-2</v>
      </c>
      <c r="N174" s="269">
        <f t="shared" si="44"/>
        <v>9.8356546289213129E-2</v>
      </c>
      <c r="O174" s="269">
        <f t="shared" si="44"/>
        <v>9.7711936886442904E-2</v>
      </c>
      <c r="P174" s="269">
        <f t="shared" si="44"/>
        <v>9.6952695776651512E-2</v>
      </c>
      <c r="Q174" s="269">
        <f t="shared" si="44"/>
        <v>9.9721764354313527E-2</v>
      </c>
      <c r="R174" s="269">
        <f t="shared" si="44"/>
        <v>9.9667392570068389E-2</v>
      </c>
      <c r="S174" s="269">
        <f t="shared" si="44"/>
        <v>0.10542168132424651</v>
      </c>
      <c r="T174" s="269">
        <f t="shared" si="44"/>
        <v>0.10082346932261346</v>
      </c>
      <c r="U174" s="269">
        <f t="shared" si="44"/>
        <v>0.10127730470458859</v>
      </c>
      <c r="V174" s="269">
        <f t="shared" si="44"/>
        <v>9.885410563856166E-2</v>
      </c>
      <c r="W174" s="269">
        <f t="shared" si="44"/>
        <v>9.6446653451468925E-2</v>
      </c>
      <c r="X174" s="269">
        <f t="shared" si="44"/>
        <v>9.9172863843712766E-2</v>
      </c>
      <c r="Y174" s="269">
        <f t="shared" si="44"/>
        <v>0.1025423681165079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7.7650344623354364E-2</v>
      </c>
      <c r="C175" s="269">
        <f t="shared" si="45"/>
        <v>7.7593770037484078E-2</v>
      </c>
      <c r="D175" s="269">
        <f t="shared" si="45"/>
        <v>7.7577075961005701E-2</v>
      </c>
      <c r="E175" s="269">
        <f t="shared" si="45"/>
        <v>7.7604142319765784E-2</v>
      </c>
      <c r="F175" s="269">
        <f t="shared" si="45"/>
        <v>7.7638801338539259E-2</v>
      </c>
      <c r="G175" s="269">
        <f t="shared" si="45"/>
        <v>7.7621307745298143E-2</v>
      </c>
      <c r="H175" s="269">
        <f t="shared" si="45"/>
        <v>7.7625448792812926E-2</v>
      </c>
      <c r="I175" s="269">
        <f t="shared" si="45"/>
        <v>7.7636442221466567E-2</v>
      </c>
      <c r="J175" s="269">
        <f t="shared" si="45"/>
        <v>7.7683419184361613E-2</v>
      </c>
      <c r="K175" s="269">
        <f t="shared" si="45"/>
        <v>7.766973381271923E-2</v>
      </c>
      <c r="L175" s="269">
        <f t="shared" si="45"/>
        <v>7.7691860269425428E-2</v>
      </c>
      <c r="M175" s="269">
        <f t="shared" si="45"/>
        <v>7.7641046872643421E-2</v>
      </c>
      <c r="N175" s="269">
        <f t="shared" si="45"/>
        <v>7.7648296132343891E-2</v>
      </c>
      <c r="O175" s="269">
        <f t="shared" si="45"/>
        <v>7.766815996549388E-2</v>
      </c>
      <c r="P175" s="269">
        <f t="shared" si="45"/>
        <v>7.7672854454019585E-2</v>
      </c>
      <c r="Q175" s="269">
        <f t="shared" si="45"/>
        <v>7.7824133325558015E-2</v>
      </c>
      <c r="R175" s="269">
        <f t="shared" si="45"/>
        <v>7.7792430677153662E-2</v>
      </c>
      <c r="S175" s="269">
        <f t="shared" si="45"/>
        <v>7.790571806660028E-2</v>
      </c>
      <c r="T175" s="269">
        <f t="shared" si="45"/>
        <v>7.7881786475934744E-2</v>
      </c>
      <c r="U175" s="269">
        <f t="shared" si="45"/>
        <v>7.7990137791480799E-2</v>
      </c>
      <c r="V175" s="269">
        <f t="shared" si="45"/>
        <v>7.7924686096682766E-2</v>
      </c>
      <c r="W175" s="269">
        <f t="shared" si="45"/>
        <v>7.8007346378906106E-2</v>
      </c>
      <c r="X175" s="269">
        <f t="shared" si="45"/>
        <v>7.7979514912770623E-2</v>
      </c>
      <c r="Y175" s="269">
        <f t="shared" si="45"/>
        <v>7.8099615550585769E-2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4.8378861531488959E-2</v>
      </c>
      <c r="C176" s="318">
        <f t="shared" si="46"/>
        <v>5.0735574185343343E-2</v>
      </c>
      <c r="D176" s="318">
        <f t="shared" si="46"/>
        <v>5.1176626552226441E-2</v>
      </c>
      <c r="E176" s="318">
        <f t="shared" si="46"/>
        <v>5.0308440139006899E-2</v>
      </c>
      <c r="F176" s="318">
        <f t="shared" si="46"/>
        <v>4.8731633946645141E-2</v>
      </c>
      <c r="G176" s="318">
        <f t="shared" si="46"/>
        <v>4.8983946220460303E-2</v>
      </c>
      <c r="H176" s="318">
        <f t="shared" si="46"/>
        <v>4.8670417139972035E-2</v>
      </c>
      <c r="I176" s="318">
        <f t="shared" si="46"/>
        <v>4.7793233930968196E-2</v>
      </c>
      <c r="J176" s="318">
        <f t="shared" si="46"/>
        <v>4.5484783268731718E-2</v>
      </c>
      <c r="K176" s="318">
        <f t="shared" si="46"/>
        <v>4.5288759792404036E-2</v>
      </c>
      <c r="L176" s="318">
        <f t="shared" si="46"/>
        <v>4.4765531130608972E-2</v>
      </c>
      <c r="M176" s="318">
        <f t="shared" si="46"/>
        <v>4.7794427536871728E-2</v>
      </c>
      <c r="N176" s="318">
        <f t="shared" si="46"/>
        <v>4.7520734754993854E-2</v>
      </c>
      <c r="O176" s="318">
        <f t="shared" si="46"/>
        <v>4.7738048682510435E-2</v>
      </c>
      <c r="P176" s="318">
        <f t="shared" si="46"/>
        <v>4.7975306065916469E-2</v>
      </c>
      <c r="Q176" s="318">
        <f t="shared" si="46"/>
        <v>4.7152772593766004E-2</v>
      </c>
      <c r="R176" s="318">
        <f t="shared" si="46"/>
        <v>4.7263344406212791E-2</v>
      </c>
      <c r="S176" s="318">
        <f t="shared" si="46"/>
        <v>4.5614037498023875E-2</v>
      </c>
      <c r="T176" s="318">
        <f t="shared" si="46"/>
        <v>4.6998582714767936E-2</v>
      </c>
      <c r="U176" s="318">
        <f t="shared" si="46"/>
        <v>4.68754614128329E-2</v>
      </c>
      <c r="V176" s="318">
        <f t="shared" si="46"/>
        <v>4.764471747851428E-2</v>
      </c>
      <c r="W176" s="318">
        <f t="shared" si="46"/>
        <v>4.8353461647364281E-2</v>
      </c>
      <c r="X176" s="318">
        <f t="shared" si="46"/>
        <v>4.760190757351504E-2</v>
      </c>
      <c r="Y176" s="318">
        <f t="shared" si="46"/>
        <v>4.6574552235700999E-2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2.9271483091865398E-2</v>
      </c>
      <c r="C177" s="318">
        <f t="shared" si="47"/>
        <v>2.6858195852140741E-2</v>
      </c>
      <c r="D177" s="318">
        <f t="shared" si="47"/>
        <v>2.6400449408779263E-2</v>
      </c>
      <c r="E177" s="318">
        <f t="shared" si="47"/>
        <v>2.7295702180758885E-2</v>
      </c>
      <c r="F177" s="318">
        <f t="shared" si="47"/>
        <v>2.8907167391894126E-2</v>
      </c>
      <c r="G177" s="318">
        <f t="shared" si="47"/>
        <v>2.8637361524837854E-2</v>
      </c>
      <c r="H177" s="318">
        <f t="shared" si="47"/>
        <v>2.8955031652840899E-2</v>
      </c>
      <c r="I177" s="318">
        <f t="shared" si="47"/>
        <v>2.9843208290498371E-2</v>
      </c>
      <c r="J177" s="318">
        <f t="shared" si="47"/>
        <v>3.2198635915629895E-2</v>
      </c>
      <c r="K177" s="318">
        <f t="shared" si="47"/>
        <v>3.2380974020315187E-2</v>
      </c>
      <c r="L177" s="318">
        <f t="shared" si="47"/>
        <v>3.2926329138816469E-2</v>
      </c>
      <c r="M177" s="318">
        <f t="shared" si="47"/>
        <v>2.98466193357717E-2</v>
      </c>
      <c r="N177" s="318">
        <f t="shared" si="47"/>
        <v>3.0127561377350034E-2</v>
      </c>
      <c r="O177" s="318">
        <f t="shared" si="47"/>
        <v>2.9930111282983431E-2</v>
      </c>
      <c r="P177" s="318">
        <f t="shared" si="47"/>
        <v>2.969754838810312E-2</v>
      </c>
      <c r="Q177" s="318">
        <f t="shared" si="47"/>
        <v>3.0671360731792021E-2</v>
      </c>
      <c r="R177" s="318">
        <f t="shared" si="47"/>
        <v>3.0529086270940857E-2</v>
      </c>
      <c r="S177" s="318">
        <f t="shared" si="47"/>
        <v>3.2291680568576411E-2</v>
      </c>
      <c r="T177" s="318">
        <f t="shared" si="47"/>
        <v>3.0883203761166808E-2</v>
      </c>
      <c r="U177" s="318">
        <f t="shared" si="47"/>
        <v>3.1114676378647895E-2</v>
      </c>
      <c r="V177" s="318">
        <f t="shared" si="47"/>
        <v>3.0279968618168479E-2</v>
      </c>
      <c r="W177" s="318">
        <f t="shared" si="47"/>
        <v>2.9653884731541836E-2</v>
      </c>
      <c r="X177" s="318">
        <f t="shared" si="47"/>
        <v>3.0377607339255586E-2</v>
      </c>
      <c r="Y177" s="318">
        <f t="shared" si="47"/>
        <v>3.1525063314884763E-2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8.7639093761678416E-2</v>
      </c>
      <c r="C178" s="319">
        <f t="shared" si="48"/>
        <v>8.041368922674838E-2</v>
      </c>
      <c r="D178" s="319">
        <f t="shared" si="48"/>
        <v>7.9043192100144682E-2</v>
      </c>
      <c r="E178" s="319">
        <f t="shared" si="48"/>
        <v>8.1723587260775513E-2</v>
      </c>
      <c r="F178" s="319">
        <f t="shared" si="48"/>
        <v>8.6548329153392931E-2</v>
      </c>
      <c r="G178" s="319">
        <f t="shared" si="48"/>
        <v>8.5740527867541189E-2</v>
      </c>
      <c r="H178" s="319">
        <f t="shared" si="48"/>
        <v>8.6691635197701761E-2</v>
      </c>
      <c r="I178" s="319">
        <f t="shared" si="48"/>
        <v>8.935084434608366E-2</v>
      </c>
      <c r="J178" s="319">
        <f t="shared" si="48"/>
        <v>9.640301665453474E-2</v>
      </c>
      <c r="K178" s="319">
        <f t="shared" si="48"/>
        <v>9.694893864293179E-2</v>
      </c>
      <c r="L178" s="319">
        <f t="shared" si="48"/>
        <v>9.858173696113616E-2</v>
      </c>
      <c r="M178" s="319">
        <f t="shared" si="48"/>
        <v>8.9361057047489867E-2</v>
      </c>
      <c r="N178" s="319">
        <f t="shared" si="48"/>
        <v>9.0202200143868289E-2</v>
      </c>
      <c r="O178" s="319">
        <f t="shared" si="48"/>
        <v>8.9611032717225134E-2</v>
      </c>
      <c r="P178" s="319">
        <f t="shared" si="48"/>
        <v>8.8914737237903635E-2</v>
      </c>
      <c r="Q178" s="319">
        <f t="shared" si="48"/>
        <v>9.1454233463400536E-2</v>
      </c>
      <c r="R178" s="319">
        <f t="shared" si="48"/>
        <v>9.1404369425370613E-2</v>
      </c>
      <c r="S178" s="319">
        <f t="shared" si="48"/>
        <v>9.6681593214458683E-2</v>
      </c>
      <c r="T178" s="319">
        <f t="shared" si="48"/>
        <v>9.2464600498431124E-2</v>
      </c>
      <c r="U178" s="319">
        <f t="shared" si="48"/>
        <v>9.2880810211986076E-2</v>
      </c>
      <c r="V178" s="319">
        <f t="shared" si="48"/>
        <v>9.0658508846305011E-2</v>
      </c>
      <c r="W178" s="319">
        <f t="shared" si="48"/>
        <v>8.8450648849082353E-2</v>
      </c>
      <c r="X178" s="319">
        <f t="shared" si="48"/>
        <v>9.0950840089148693E-2</v>
      </c>
      <c r="Y178" s="319">
        <f t="shared" si="48"/>
        <v>9.4040992298301887E-2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341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>IF(B$5=0,0,B$5/NMM_fec!B$5)</f>
        <v>0.57387198877692069</v>
      </c>
      <c r="C183" s="320">
        <f>IF(C$5=0,0,C$5/NMM_fec!C$5)</f>
        <v>0.57049618663619228</v>
      </c>
      <c r="D183" s="320">
        <f>IF(D$5=0,0,D$5/NMM_fec!D$5)</f>
        <v>0.56978719085493024</v>
      </c>
      <c r="E183" s="320">
        <f>IF(E$5=0,0,E$5/NMM_fec!E$5)</f>
        <v>0.57108329618582909</v>
      </c>
      <c r="F183" s="320">
        <f>IF(F$5=0,0,F$5/NMM_fec!F$5)</f>
        <v>0.57095630674647435</v>
      </c>
      <c r="G183" s="320">
        <f>IF(G$5=0,0,G$5/NMM_fec!G$5)</f>
        <v>0.56998644183501512</v>
      </c>
      <c r="H183" s="320">
        <f>IF(H$5=0,0,H$5/NMM_fec!H$5)</f>
        <v>0.5755110752954723</v>
      </c>
      <c r="I183" s="320">
        <f>IF(I$5=0,0,I$5/NMM_fec!I$5)</f>
        <v>0.58209501411164011</v>
      </c>
      <c r="J183" s="320">
        <f>IF(J$5=0,0,J$5/NMM_fec!J$5)</f>
        <v>0.58501486198089858</v>
      </c>
      <c r="K183" s="320">
        <f>IF(K$5=0,0,K$5/NMM_fec!K$5)</f>
        <v>0.5848707166088164</v>
      </c>
      <c r="L183" s="320">
        <f>IF(L$5=0,0,L$5/NMM_fec!L$5)</f>
        <v>0.58676249687955351</v>
      </c>
      <c r="M183" s="320">
        <f>IF(M$5=0,0,M$5/NMM_fec!M$5)</f>
        <v>0.58274507597759762</v>
      </c>
      <c r="N183" s="320">
        <f>IF(N$5=0,0,N$5/NMM_fec!N$5)</f>
        <v>0.58330989319132043</v>
      </c>
      <c r="O183" s="320">
        <f>IF(O$5=0,0,O$5/NMM_fec!O$5)</f>
        <v>0.58347206969444898</v>
      </c>
      <c r="P183" s="320">
        <f>IF(P$5=0,0,P$5/NMM_fec!P$5)</f>
        <v>0.58353517935801313</v>
      </c>
      <c r="Q183" s="320">
        <f>IF(Q$5=0,0,Q$5/NMM_fec!Q$5)</f>
        <v>0.58444121108919611</v>
      </c>
      <c r="R183" s="320">
        <f>IF(R$5=0,0,R$5/NMM_fec!R$5)</f>
        <v>0.59906500029533616</v>
      </c>
      <c r="S183" s="320">
        <f>IF(S$5=0,0,S$5/NMM_fec!S$5)</f>
        <v>0.60394471626348079</v>
      </c>
      <c r="T183" s="320">
        <f>IF(T$5=0,0,T$5/NMM_fec!T$5)</f>
        <v>0.60415471820857636</v>
      </c>
      <c r="U183" s="320">
        <f>IF(U$5=0,0,U$5/NMM_fec!U$5)</f>
        <v>0.60361506995966219</v>
      </c>
      <c r="V183" s="320">
        <f>IF(V$5=0,0,V$5/NMM_fec!V$5)</f>
        <v>0.60430044338409983</v>
      </c>
      <c r="W183" s="320">
        <f>IF(W$5=0,0,W$5/NMM_fec!W$5)</f>
        <v>0.62178526492270147</v>
      </c>
      <c r="X183" s="320">
        <f>IF(X$5=0,0,X$5/NMM_fec!X$5)</f>
        <v>0.62129058616383681</v>
      </c>
      <c r="Y183" s="320">
        <f>IF(Y$5=0,0,Y$5/NMM_fec!Y$5)</f>
        <v>0.62172323220631398</v>
      </c>
      <c r="DA183" s="95"/>
    </row>
    <row r="184" spans="1:105" ht="12" customHeight="1" x14ac:dyDescent="0.25">
      <c r="A184" s="55" t="s">
        <v>91</v>
      </c>
      <c r="B184" s="273">
        <f>IF(B$6=0,0,B$6/NMM_fec!B$6)</f>
        <v>0.48213472099018767</v>
      </c>
      <c r="C184" s="273">
        <f>IF(C$6=0,0,C$6/NMM_fec!C$6)</f>
        <v>0.48213472099018745</v>
      </c>
      <c r="D184" s="273">
        <f>IF(D$6=0,0,D$6/NMM_fec!D$6)</f>
        <v>0.4821347209901875</v>
      </c>
      <c r="E184" s="273">
        <f>IF(E$6=0,0,E$6/NMM_fec!E$6)</f>
        <v>0.4821347209901875</v>
      </c>
      <c r="F184" s="273">
        <f>IF(F$6=0,0,F$6/NMM_fec!F$6)</f>
        <v>0.48213472099018762</v>
      </c>
      <c r="G184" s="273">
        <f>IF(G$6=0,0,G$6/NMM_fec!G$6)</f>
        <v>0.48213472099018756</v>
      </c>
      <c r="H184" s="273">
        <f>IF(H$6=0,0,H$6/NMM_fec!H$6)</f>
        <v>0.4865891712321746</v>
      </c>
      <c r="I184" s="273">
        <f>IF(I$6=0,0,I$6/NMM_fec!I$6)</f>
        <v>0.49139252791099469</v>
      </c>
      <c r="J184" s="273">
        <f>IF(J$6=0,0,J$6/NMM_fec!J$6)</f>
        <v>0.49139252791099441</v>
      </c>
      <c r="K184" s="273">
        <f>IF(K$6=0,0,K$6/NMM_fec!K$6)</f>
        <v>0.49139252791099447</v>
      </c>
      <c r="L184" s="273">
        <f>IF(L$6=0,0,L$6/NMM_fec!L$6)</f>
        <v>0.49139252791099458</v>
      </c>
      <c r="M184" s="273">
        <f>IF(M$6=0,0,M$6/NMM_fec!M$6)</f>
        <v>0.49139252791099453</v>
      </c>
      <c r="N184" s="273">
        <f>IF(N$6=0,0,N$6/NMM_fec!N$6)</f>
        <v>0.49139252791099441</v>
      </c>
      <c r="O184" s="273">
        <f>IF(O$6=0,0,O$6/NMM_fec!O$6)</f>
        <v>0.49139252791099447</v>
      </c>
      <c r="P184" s="273">
        <f>IF(P$6=0,0,P$6/NMM_fec!P$6)</f>
        <v>0.49139252791099447</v>
      </c>
      <c r="Q184" s="273">
        <f>IF(Q$6=0,0,Q$6/NMM_fec!Q$6)</f>
        <v>0.49139252791099441</v>
      </c>
      <c r="R184" s="273">
        <f>IF(R$6=0,0,R$6/NMM_fec!R$6)</f>
        <v>0.49725327511989509</v>
      </c>
      <c r="S184" s="273">
        <f>IF(S$6=0,0,S$6/NMM_fec!S$6)</f>
        <v>0.50252794760790553</v>
      </c>
      <c r="T184" s="273">
        <f>IF(T$6=0,0,T$6/NMM_fec!T$6)</f>
        <v>0.5046163553762556</v>
      </c>
      <c r="U184" s="273">
        <f>IF(U$6=0,0,U$6/NMM_fec!U$6)</f>
        <v>0.50461635537625549</v>
      </c>
      <c r="V184" s="273">
        <f>IF(V$6=0,0,V$6/NMM_fec!V$6)</f>
        <v>0.50461635537625571</v>
      </c>
      <c r="W184" s="273">
        <f>IF(W$6=0,0,W$6/NMM_fec!W$6)</f>
        <v>0.50915471983863014</v>
      </c>
      <c r="X184" s="273">
        <f>IF(X$6=0,0,X$6/NMM_fec!X$6)</f>
        <v>0.51323924785476704</v>
      </c>
      <c r="Y184" s="273">
        <f>IF(Y$6=0,0,Y$6/NMM_fec!Y$6)</f>
        <v>0.51691532306929033</v>
      </c>
      <c r="DA184" s="76"/>
    </row>
    <row r="185" spans="1:105" ht="12" customHeight="1" x14ac:dyDescent="0.25">
      <c r="A185" s="173" t="s">
        <v>92</v>
      </c>
      <c r="B185" s="274">
        <f>IF(B$7=0,0,B$7/NMM_fec!B$7)</f>
        <v>0.1248933452201397</v>
      </c>
      <c r="C185" s="274">
        <f>IF(C$7=0,0,C$7/NMM_fec!C$7)</f>
        <v>0.12489334522013971</v>
      </c>
      <c r="D185" s="274">
        <f>IF(D$7=0,0,D$7/NMM_fec!D$7)</f>
        <v>0.12489334522013973</v>
      </c>
      <c r="E185" s="274">
        <f>IF(E$7=0,0,E$7/NMM_fec!E$7)</f>
        <v>0.12489334522013966</v>
      </c>
      <c r="F185" s="274">
        <f>IF(F$7=0,0,F$7/NMM_fec!F$7)</f>
        <v>0.12489334522013971</v>
      </c>
      <c r="G185" s="274">
        <f>IF(G$7=0,0,G$7/NMM_fec!G$7)</f>
        <v>0.1248933452201397</v>
      </c>
      <c r="H185" s="274">
        <f>IF(H$7=0,0,H$7/NMM_fec!H$7)</f>
        <v>0.12604723679363156</v>
      </c>
      <c r="I185" s="274">
        <f>IF(I$7=0,0,I$7/NMM_fec!I$7)</f>
        <v>0.1272915099351121</v>
      </c>
      <c r="J185" s="274">
        <f>IF(J$7=0,0,J$7/NMM_fec!J$7)</f>
        <v>0.12729150993511215</v>
      </c>
      <c r="K185" s="274">
        <f>IF(K$7=0,0,K$7/NMM_fec!K$7)</f>
        <v>0.12729150993511215</v>
      </c>
      <c r="L185" s="274">
        <f>IF(L$7=0,0,L$7/NMM_fec!L$7)</f>
        <v>0.1272915099351121</v>
      </c>
      <c r="M185" s="274">
        <f>IF(M$7=0,0,M$7/NMM_fec!M$7)</f>
        <v>0.12729150993511207</v>
      </c>
      <c r="N185" s="274">
        <f>IF(N$7=0,0,N$7/NMM_fec!N$7)</f>
        <v>0.1272915099351121</v>
      </c>
      <c r="O185" s="274">
        <f>IF(O$7=0,0,O$7/NMM_fec!O$7)</f>
        <v>0.1272915099351121</v>
      </c>
      <c r="P185" s="274">
        <f>IF(P$7=0,0,P$7/NMM_fec!P$7)</f>
        <v>0.12729150993511215</v>
      </c>
      <c r="Q185" s="274">
        <f>IF(Q$7=0,0,Q$7/NMM_fec!Q$7)</f>
        <v>0.1272915099351121</v>
      </c>
      <c r="R185" s="274">
        <f>IF(R$7=0,0,R$7/NMM_fec!R$7)</f>
        <v>0.13071704221239447</v>
      </c>
      <c r="S185" s="274">
        <f>IF(S$7=0,0,S$7/NMM_fec!S$7)</f>
        <v>0.13071704221239444</v>
      </c>
      <c r="T185" s="274">
        <f>IF(T$7=0,0,T$7/NMM_fec!T$7)</f>
        <v>0.13071704221239447</v>
      </c>
      <c r="U185" s="274">
        <f>IF(U$7=0,0,U$7/NMM_fec!U$7)</f>
        <v>0.1307170422123945</v>
      </c>
      <c r="V185" s="274">
        <f>IF(V$7=0,0,V$7/NMM_fec!V$7)</f>
        <v>0.13071704221239444</v>
      </c>
      <c r="W185" s="274">
        <f>IF(W$7=0,0,W$7/NMM_fec!W$7)</f>
        <v>0.13442072414641246</v>
      </c>
      <c r="X185" s="274">
        <f>IF(X$7=0,0,X$7/NMM_fec!X$7)</f>
        <v>0.1351195248278266</v>
      </c>
      <c r="Y185" s="274">
        <f>IF(Y$7=0,0,Y$7/NMM_fec!Y$7)</f>
        <v>0.13511952482782663</v>
      </c>
      <c r="DA185" s="77"/>
    </row>
    <row r="186" spans="1:105" ht="12" customHeight="1" x14ac:dyDescent="0.25">
      <c r="A186" s="173" t="s">
        <v>93</v>
      </c>
      <c r="B186" s="274">
        <f>IF(B$8=0,0,B$8/NMM_fec!B$8)</f>
        <v>0.68461357184027793</v>
      </c>
      <c r="C186" s="274">
        <f>IF(C$8=0,0,C$8/NMM_fec!C$8)</f>
        <v>0.68461357184027771</v>
      </c>
      <c r="D186" s="274">
        <f>IF(D$8=0,0,D$8/NMM_fec!D$8)</f>
        <v>0.68461357184027805</v>
      </c>
      <c r="E186" s="274">
        <f>IF(E$8=0,0,E$8/NMM_fec!E$8)</f>
        <v>0.68461357184027771</v>
      </c>
      <c r="F186" s="274">
        <f>IF(F$8=0,0,F$8/NMM_fec!F$8)</f>
        <v>0.68461357184027827</v>
      </c>
      <c r="G186" s="274">
        <f>IF(G$8=0,0,G$8/NMM_fec!G$8)</f>
        <v>0.68461357184027816</v>
      </c>
      <c r="H186" s="274">
        <f>IF(H$8=0,0,H$8/NMM_fec!H$8)</f>
        <v>0.69093872735799</v>
      </c>
      <c r="I186" s="274">
        <f>IF(I$8=0,0,I$8/NMM_fec!I$8)</f>
        <v>0.69775931718391249</v>
      </c>
      <c r="J186" s="274">
        <f>IF(J$8=0,0,J$8/NMM_fec!J$8)</f>
        <v>0.69775931718391204</v>
      </c>
      <c r="K186" s="274">
        <f>IF(K$8=0,0,K$8/NMM_fec!K$8)</f>
        <v>0.69775931718391226</v>
      </c>
      <c r="L186" s="274">
        <f>IF(L$8=0,0,L$8/NMM_fec!L$8)</f>
        <v>0.69775931718391215</v>
      </c>
      <c r="M186" s="274">
        <f>IF(M$8=0,0,M$8/NMM_fec!M$8)</f>
        <v>0.69775931718391238</v>
      </c>
      <c r="N186" s="274">
        <f>IF(N$8=0,0,N$8/NMM_fec!N$8)</f>
        <v>0.69775931718391249</v>
      </c>
      <c r="O186" s="274">
        <f>IF(O$8=0,0,O$8/NMM_fec!O$8)</f>
        <v>0.69775931718391271</v>
      </c>
      <c r="P186" s="274">
        <f>IF(P$8=0,0,P$8/NMM_fec!P$8)</f>
        <v>0.69775931718391215</v>
      </c>
      <c r="Q186" s="274">
        <f>IF(Q$8=0,0,Q$8/NMM_fec!Q$8)</f>
        <v>0.69775931718391271</v>
      </c>
      <c r="R186" s="274">
        <f>IF(R$8=0,0,R$8/NMM_fec!R$8)</f>
        <v>0.70459938738125416</v>
      </c>
      <c r="S186" s="274">
        <f>IF(S$8=0,0,S$8/NMM_fec!S$8)</f>
        <v>0.71075545055886191</v>
      </c>
      <c r="T186" s="274">
        <f>IF(T$8=0,0,T$8/NMM_fec!T$8)</f>
        <v>0.71629590741870852</v>
      </c>
      <c r="U186" s="274">
        <f>IF(U$8=0,0,U$8/NMM_fec!U$8)</f>
        <v>0.71653666583824449</v>
      </c>
      <c r="V186" s="274">
        <f>IF(V$8=0,0,V$8/NMM_fec!V$8)</f>
        <v>0.7165366658382446</v>
      </c>
      <c r="W186" s="274">
        <f>IF(W$8=0,0,W$8/NMM_fec!W$8)</f>
        <v>0.72149900117015353</v>
      </c>
      <c r="X186" s="274">
        <f>IF(X$8=0,0,X$8/NMM_fec!X$8)</f>
        <v>0.72596510296887073</v>
      </c>
      <c r="Y186" s="274">
        <f>IF(Y$8=0,0,Y$8/NMM_fec!Y$8)</f>
        <v>0.72998459458771736</v>
      </c>
      <c r="DA186" s="77"/>
    </row>
    <row r="187" spans="1:105" ht="12" customHeight="1" x14ac:dyDescent="0.25">
      <c r="A187" s="173" t="s">
        <v>94</v>
      </c>
      <c r="B187" s="274">
        <f>IF(B$9=0,0,B$9/NMM_fec!B$9)</f>
        <v>0.47654184793088583</v>
      </c>
      <c r="C187" s="274">
        <f>IF(C$9=0,0,C$9/NMM_fec!C$9)</f>
        <v>0.47654184793088566</v>
      </c>
      <c r="D187" s="274">
        <f>IF(D$9=0,0,D$9/NMM_fec!D$9)</f>
        <v>0.47654184793088594</v>
      </c>
      <c r="E187" s="274">
        <f>IF(E$9=0,0,E$9/NMM_fec!E$9)</f>
        <v>0.47654184793088589</v>
      </c>
      <c r="F187" s="274">
        <f>IF(F$9=0,0,F$9/NMM_fec!F$9)</f>
        <v>0.47654184793088578</v>
      </c>
      <c r="G187" s="274">
        <f>IF(G$9=0,0,G$9/NMM_fec!G$9)</f>
        <v>0.47654184793088578</v>
      </c>
      <c r="H187" s="274">
        <f>IF(H$9=0,0,H$9/NMM_fec!H$9)</f>
        <v>0.480944625531041</v>
      </c>
      <c r="I187" s="274">
        <f>IF(I$9=0,0,I$9/NMM_fec!I$9)</f>
        <v>0.48569226217354422</v>
      </c>
      <c r="J187" s="274">
        <f>IF(J$9=0,0,J$9/NMM_fec!J$9)</f>
        <v>0.485692262173544</v>
      </c>
      <c r="K187" s="274">
        <f>IF(K$9=0,0,K$9/NMM_fec!K$9)</f>
        <v>0.48569226217354411</v>
      </c>
      <c r="L187" s="274">
        <f>IF(L$9=0,0,L$9/NMM_fec!L$9)</f>
        <v>0.48569226217354411</v>
      </c>
      <c r="M187" s="274">
        <f>IF(M$9=0,0,M$9/NMM_fec!M$9)</f>
        <v>0.48569226217354428</v>
      </c>
      <c r="N187" s="274">
        <f>IF(N$9=0,0,N$9/NMM_fec!N$9)</f>
        <v>0.48569226217354422</v>
      </c>
      <c r="O187" s="274">
        <f>IF(O$9=0,0,O$9/NMM_fec!O$9)</f>
        <v>0.485692262173544</v>
      </c>
      <c r="P187" s="274">
        <f>IF(P$9=0,0,P$9/NMM_fec!P$9)</f>
        <v>0.48569226217354405</v>
      </c>
      <c r="Q187" s="274">
        <f>IF(Q$9=0,0,Q$9/NMM_fec!Q$9)</f>
        <v>0.48569226217354422</v>
      </c>
      <c r="R187" s="274">
        <f>IF(R$9=0,0,R$9/NMM_fec!R$9)</f>
        <v>0.49876269021505204</v>
      </c>
      <c r="S187" s="274">
        <f>IF(S$9=0,0,S$9/NMM_fec!S$9)</f>
        <v>0.4987626902150521</v>
      </c>
      <c r="T187" s="274">
        <f>IF(T$9=0,0,T$9/NMM_fec!T$9)</f>
        <v>0.49876269021505215</v>
      </c>
      <c r="U187" s="274">
        <f>IF(U$9=0,0,U$9/NMM_fec!U$9)</f>
        <v>0.4987626902150521</v>
      </c>
      <c r="V187" s="274">
        <f>IF(V$9=0,0,V$9/NMM_fec!V$9)</f>
        <v>0.49876269021505193</v>
      </c>
      <c r="W187" s="274">
        <f>IF(W$9=0,0,W$9/NMM_fec!W$9)</f>
        <v>0.51403863911877523</v>
      </c>
      <c r="X187" s="274">
        <f>IF(X$9=0,0,X$9/NMM_fec!X$9)</f>
        <v>0.51556076057935951</v>
      </c>
      <c r="Y187" s="274">
        <f>IF(Y$9=0,0,Y$9/NMM_fec!Y$9)</f>
        <v>0.5155607605793594</v>
      </c>
      <c r="DA187" s="77"/>
    </row>
    <row r="188" spans="1:105" ht="12" customHeight="1" x14ac:dyDescent="0.25">
      <c r="A188" s="56" t="s">
        <v>95</v>
      </c>
      <c r="B188" s="275">
        <f>IF(B$10=0,0,B$10/NMM_fec!B$10)</f>
        <v>0.74757415496011081</v>
      </c>
      <c r="C188" s="275">
        <f>IF(C$10=0,0,C$10/NMM_fec!C$10)</f>
        <v>0.73272331756880582</v>
      </c>
      <c r="D188" s="275">
        <f>IF(D$10=0,0,D$10/NMM_fec!D$10)</f>
        <v>0.73171733703868391</v>
      </c>
      <c r="E188" s="275">
        <f>IF(E$10=0,0,E$10/NMM_fec!E$10)</f>
        <v>0.73767667609932008</v>
      </c>
      <c r="F188" s="275">
        <f>IF(F$10=0,0,F$10/NMM_fec!F$10)</f>
        <v>0.74889481648717826</v>
      </c>
      <c r="G188" s="275">
        <f>IF(G$10=0,0,G$10/NMM_fec!G$10)</f>
        <v>0.74938445067189086</v>
      </c>
      <c r="H188" s="275">
        <f>IF(H$10=0,0,H$10/NMM_fec!H$10)</f>
        <v>0.75828017131623149</v>
      </c>
      <c r="I188" s="275">
        <f>IF(I$10=0,0,I$10/NMM_fec!I$10)</f>
        <v>0.77236998802752721</v>
      </c>
      <c r="J188" s="275">
        <f>IF(J$10=0,0,J$10/NMM_fec!J$10)</f>
        <v>0.7856793433937721</v>
      </c>
      <c r="K188" s="275">
        <f>IF(K$10=0,0,K$10/NMM_fec!K$10)</f>
        <v>0.78837370350783542</v>
      </c>
      <c r="L188" s="275">
        <f>IF(L$10=0,0,L$10/NMM_fec!L$10)</f>
        <v>0.79023933081775222</v>
      </c>
      <c r="M188" s="275">
        <f>IF(M$10=0,0,M$10/NMM_fec!M$10)</f>
        <v>0.77409594726722253</v>
      </c>
      <c r="N188" s="275">
        <f>IF(N$10=0,0,N$10/NMM_fec!N$10)</f>
        <v>0.77489681770771779</v>
      </c>
      <c r="O188" s="275">
        <f>IF(O$10=0,0,O$10/NMM_fec!O$10)</f>
        <v>0.77083602577923449</v>
      </c>
      <c r="P188" s="275">
        <f>IF(P$10=0,0,P$10/NMM_fec!P$10)</f>
        <v>0.76951743578075049</v>
      </c>
      <c r="Q188" s="275">
        <f>IF(Q$10=0,0,Q$10/NMM_fec!Q$10)</f>
        <v>0.77688015913789332</v>
      </c>
      <c r="R188" s="275">
        <f>IF(R$10=0,0,R$10/NMM_fec!R$10)</f>
        <v>0.79614522251622555</v>
      </c>
      <c r="S188" s="275">
        <f>IF(S$10=0,0,S$10/NMM_fec!S$10)</f>
        <v>0.80309706163655503</v>
      </c>
      <c r="T188" s="275">
        <f>IF(T$10=0,0,T$10/NMM_fec!T$10)</f>
        <v>0.79294175861932137</v>
      </c>
      <c r="U188" s="275">
        <f>IF(U$10=0,0,U$10/NMM_fec!U$10)</f>
        <v>0.79387945667596482</v>
      </c>
      <c r="V188" s="275">
        <f>IF(V$10=0,0,V$10/NMM_fec!V$10)</f>
        <v>0.78680473857728683</v>
      </c>
      <c r="W188" s="275">
        <f>IF(W$10=0,0,W$10/NMM_fec!W$10)</f>
        <v>0.80995773543018346</v>
      </c>
      <c r="X188" s="275">
        <f>IF(X$10=0,0,X$10/NMM_fec!X$10)</f>
        <v>0.81620747657577186</v>
      </c>
      <c r="Y188" s="275">
        <f>IF(Y$10=0,0,Y$10/NMM_fec!Y$10)</f>
        <v>0.82428802422921721</v>
      </c>
      <c r="DA188" s="78"/>
    </row>
    <row r="189" spans="1:105" ht="12" customHeight="1" x14ac:dyDescent="0.25">
      <c r="A189" s="174" t="s">
        <v>1450</v>
      </c>
      <c r="B189" s="276">
        <f>IF(B$16=0,0,B$16/NMM_fec!B$16)</f>
        <v>0.67331845985120031</v>
      </c>
      <c r="C189" s="276">
        <f>IF(C$16=0,0,C$16/NMM_fec!C$16)</f>
        <v>0.6733184598512002</v>
      </c>
      <c r="D189" s="276">
        <f>IF(D$16=0,0,D$16/NMM_fec!D$16)</f>
        <v>0.67331845985120009</v>
      </c>
      <c r="E189" s="276">
        <f>IF(E$16=0,0,E$16/NMM_fec!E$16)</f>
        <v>0.67331845985120009</v>
      </c>
      <c r="F189" s="276">
        <f>IF(F$16=0,0,F$16/NMM_fec!F$16)</f>
        <v>0.67331845985119998</v>
      </c>
      <c r="G189" s="276">
        <f>IF(G$16=0,0,G$16/NMM_fec!G$16)</f>
        <v>0.6733184598512002</v>
      </c>
      <c r="H189" s="276">
        <f>IF(H$16=0,0,H$16/NMM_fec!H$16)</f>
        <v>0.67953925965225714</v>
      </c>
      <c r="I189" s="276">
        <f>IF(I$16=0,0,I$16/NMM_fec!I$16)</f>
        <v>0.68624731982775511</v>
      </c>
      <c r="J189" s="276">
        <f>IF(J$16=0,0,J$16/NMM_fec!J$16)</f>
        <v>0.68624731982775489</v>
      </c>
      <c r="K189" s="276">
        <f>IF(K$16=0,0,K$16/NMM_fec!K$16)</f>
        <v>0.68624731982775522</v>
      </c>
      <c r="L189" s="276">
        <f>IF(L$16=0,0,L$16/NMM_fec!L$16)</f>
        <v>0.68624731982775511</v>
      </c>
      <c r="M189" s="276">
        <f>IF(M$16=0,0,M$16/NMM_fec!M$16)</f>
        <v>0.68624731982775511</v>
      </c>
      <c r="N189" s="276">
        <f>IF(N$16=0,0,N$16/NMM_fec!N$16)</f>
        <v>0.68624731982775478</v>
      </c>
      <c r="O189" s="276">
        <f>IF(O$16=0,0,O$16/NMM_fec!O$16)</f>
        <v>0.68624731982775511</v>
      </c>
      <c r="P189" s="276">
        <f>IF(P$16=0,0,P$16/NMM_fec!P$16)</f>
        <v>0.686247319827755</v>
      </c>
      <c r="Q189" s="276">
        <f>IF(Q$16=0,0,Q$16/NMM_fec!Q$16)</f>
        <v>0.686247319827755</v>
      </c>
      <c r="R189" s="276">
        <f>IF(R$16=0,0,R$16/NMM_fec!R$16)</f>
        <v>0.69457258784497966</v>
      </c>
      <c r="S189" s="276">
        <f>IF(S$16=0,0,S$16/NMM_fec!S$16)</f>
        <v>0.7020653290604818</v>
      </c>
      <c r="T189" s="276">
        <f>IF(T$16=0,0,T$16/NMM_fec!T$16)</f>
        <v>0.70471486998460997</v>
      </c>
      <c r="U189" s="276">
        <f>IF(U$16=0,0,U$16/NMM_fec!U$16)</f>
        <v>0.70471486998460997</v>
      </c>
      <c r="V189" s="276">
        <f>IF(V$16=0,0,V$16/NMM_fec!V$16)</f>
        <v>0.70471486998460997</v>
      </c>
      <c r="W189" s="276">
        <f>IF(W$16=0,0,W$16/NMM_fec!W$16)</f>
        <v>0.71119338298614887</v>
      </c>
      <c r="X189" s="276">
        <f>IF(X$16=0,0,X$16/NMM_fec!X$16)</f>
        <v>0.717024044687534</v>
      </c>
      <c r="Y189" s="276">
        <f>IF(Y$16=0,0,Y$16/NMM_fec!Y$16)</f>
        <v>0.72227164021878076</v>
      </c>
      <c r="DA189" s="79"/>
    </row>
    <row r="190" spans="1:105" ht="12" customHeight="1" x14ac:dyDescent="0.25">
      <c r="A190" s="174" t="s">
        <v>1452</v>
      </c>
      <c r="B190" s="276">
        <f>IF(B$17=0,0,B$17/NMM_fec!B$17)</f>
        <v>0.45928439179273628</v>
      </c>
      <c r="C190" s="276">
        <f>IF(C$17=0,0,C$17/NMM_fec!C$17)</f>
        <v>0.45905762397248329</v>
      </c>
      <c r="D190" s="276">
        <f>IF(D$17=0,0,D$17/NMM_fec!D$17)</f>
        <v>0.45847518181456798</v>
      </c>
      <c r="E190" s="276">
        <f>IF(E$17=0,0,E$17/NMM_fec!E$17)</f>
        <v>0.45928082764131273</v>
      </c>
      <c r="F190" s="276">
        <f>IF(F$17=0,0,F$17/NMM_fec!F$17)</f>
        <v>0.45860316940179796</v>
      </c>
      <c r="G190" s="276">
        <f>IF(G$17=0,0,G$17/NMM_fec!G$17)</f>
        <v>0.45159171898506761</v>
      </c>
      <c r="H190" s="276">
        <f>IF(H$17=0,0,H$17/NMM_fec!H$17)</f>
        <v>0.45571258181623703</v>
      </c>
      <c r="I190" s="276">
        <f>IF(I$17=0,0,I$17/NMM_fec!I$17)</f>
        <v>0.45816099032656943</v>
      </c>
      <c r="J190" s="276">
        <f>IF(J$17=0,0,J$17/NMM_fec!J$17)</f>
        <v>0.4595662820854004</v>
      </c>
      <c r="K190" s="276">
        <f>IF(K$17=0,0,K$17/NMM_fec!K$17)</f>
        <v>0.45704583082339567</v>
      </c>
      <c r="L190" s="276">
        <f>IF(L$17=0,0,L$17/NMM_fec!L$17)</f>
        <v>0.46005775979591007</v>
      </c>
      <c r="M190" s="276">
        <f>IF(M$17=0,0,M$17/NMM_fec!M$17)</f>
        <v>0.45103974881714448</v>
      </c>
      <c r="N190" s="276">
        <f>IF(N$17=0,0,N$17/NMM_fec!N$17)</f>
        <v>0.45134807548801842</v>
      </c>
      <c r="O190" s="276">
        <f>IF(O$17=0,0,O$17/NMM_fec!O$17)</f>
        <v>0.45509899357863642</v>
      </c>
      <c r="P190" s="276">
        <f>IF(P$17=0,0,P$17/NMM_fec!P$17)</f>
        <v>0.45513217391581151</v>
      </c>
      <c r="Q190" s="276">
        <f>IF(Q$17=0,0,Q$17/NMM_fec!Q$17)</f>
        <v>0.45336631486303702</v>
      </c>
      <c r="R190" s="276">
        <f>IF(R$17=0,0,R$17/NMM_fec!R$17)</f>
        <v>0.4651314285883324</v>
      </c>
      <c r="S190" s="276">
        <f>IF(S$17=0,0,S$17/NMM_fec!S$17)</f>
        <v>0.47042884967867021</v>
      </c>
      <c r="T190" s="276">
        <f>IF(T$17=0,0,T$17/NMM_fec!T$17)</f>
        <v>0.46980274572736502</v>
      </c>
      <c r="U190" s="276">
        <f>IF(U$17=0,0,U$17/NMM_fec!U$17)</f>
        <v>0.46975458169099388</v>
      </c>
      <c r="V190" s="276">
        <f>IF(V$17=0,0,V$17/NMM_fec!V$17)</f>
        <v>0.47324032936240795</v>
      </c>
      <c r="W190" s="276">
        <f>IF(W$17=0,0,W$17/NMM_fec!W$17)</f>
        <v>0.48740459958623122</v>
      </c>
      <c r="X190" s="276">
        <f>IF(X$17=0,0,X$17/NMM_fec!X$17)</f>
        <v>0.48422245196752367</v>
      </c>
      <c r="Y190" s="276">
        <f>IF(Y$17=0,0,Y$17/NMM_fec!Y$17)</f>
        <v>0.48195650314168959</v>
      </c>
      <c r="DA190" s="79"/>
    </row>
    <row r="191" spans="1:105" ht="12" customHeight="1" x14ac:dyDescent="0.25">
      <c r="A191" s="174" t="s">
        <v>1461</v>
      </c>
      <c r="B191" s="276">
        <f>IF(B$25=0,0,B$25/NMM_fec!B$25)</f>
        <v>0.62484740215233847</v>
      </c>
      <c r="C191" s="276">
        <f>IF(C$25=0,0,C$25/NMM_fec!C$25)</f>
        <v>0.62200561339163596</v>
      </c>
      <c r="D191" s="276">
        <f>IF(D$25=0,0,D$25/NMM_fec!D$25)</f>
        <v>0.62180048179154068</v>
      </c>
      <c r="E191" s="276">
        <f>IF(E$25=0,0,E$25/NMM_fec!E$25)</f>
        <v>0.62247875316463142</v>
      </c>
      <c r="F191" s="276">
        <f>IF(F$25=0,0,F$25/NMM_fec!F$25)</f>
        <v>0.62097111140354411</v>
      </c>
      <c r="G191" s="276">
        <f>IF(G$25=0,0,G$25/NMM_fec!G$25)</f>
        <v>0.62459881833596909</v>
      </c>
      <c r="H191" s="276">
        <f>IF(H$25=0,0,H$25/NMM_fec!H$25)</f>
        <v>0.63047084671134446</v>
      </c>
      <c r="I191" s="276">
        <f>IF(I$25=0,0,I$25/NMM_fec!I$25)</f>
        <v>0.63871776555945048</v>
      </c>
      <c r="J191" s="276">
        <f>IF(J$25=0,0,J$25/NMM_fec!J$25)</f>
        <v>0.6397700506570142</v>
      </c>
      <c r="K191" s="276">
        <f>IF(K$25=0,0,K$25/NMM_fec!K$25)</f>
        <v>0.64114053984259356</v>
      </c>
      <c r="L191" s="276">
        <f>IF(L$25=0,0,L$25/NMM_fec!L$25)</f>
        <v>0.64171686708514819</v>
      </c>
      <c r="M191" s="276">
        <f>IF(M$25=0,0,M$25/NMM_fec!M$25)</f>
        <v>0.64416201563152531</v>
      </c>
      <c r="N191" s="276">
        <f>IF(N$25=0,0,N$25/NMM_fec!N$25)</f>
        <v>0.64559231854718635</v>
      </c>
      <c r="O191" s="276">
        <f>IF(O$25=0,0,O$25/NMM_fec!O$25)</f>
        <v>0.64314411423797813</v>
      </c>
      <c r="P191" s="276">
        <f>IF(P$25=0,0,P$25/NMM_fec!P$25)</f>
        <v>0.64309324935725487</v>
      </c>
      <c r="Q191" s="276">
        <f>IF(Q$25=0,0,Q$25/NMM_fec!Q$25)</f>
        <v>0.64414211146402589</v>
      </c>
      <c r="R191" s="276">
        <f>IF(R$25=0,0,R$25/NMM_fec!R$25)</f>
        <v>0.66202869176606782</v>
      </c>
      <c r="S191" s="276">
        <f>IF(S$25=0,0,S$25/NMM_fec!S$25)</f>
        <v>0.66311485757196065</v>
      </c>
      <c r="T191" s="276">
        <f>IF(T$25=0,0,T$25/NMM_fec!T$25)</f>
        <v>0.66480037229036426</v>
      </c>
      <c r="U191" s="276">
        <f>IF(U$25=0,0,U$25/NMM_fec!U$25)</f>
        <v>0.66437628360612955</v>
      </c>
      <c r="V191" s="276">
        <f>IF(V$25=0,0,V$25/NMM_fec!V$25)</f>
        <v>0.6636559673226331</v>
      </c>
      <c r="W191" s="276">
        <f>IF(W$25=0,0,W$25/NMM_fec!W$25)</f>
        <v>0.6864526749694807</v>
      </c>
      <c r="X191" s="276">
        <f>IF(X$25=0,0,X$25/NMM_fec!X$25)</f>
        <v>0.68634745116680174</v>
      </c>
      <c r="Y191" s="276">
        <f>IF(Y$25=0,0,Y$25/NMM_fec!Y$25)</f>
        <v>0.68672058656023161</v>
      </c>
      <c r="DA191" s="79"/>
    </row>
    <row r="192" spans="1:105" ht="12" customHeight="1" x14ac:dyDescent="0.25">
      <c r="A192" s="41" t="s">
        <v>1470</v>
      </c>
      <c r="B192" s="277">
        <f>IF(B$33=0,0,B$33/NMM_fec!B$33)</f>
        <v>0.69227454653185116</v>
      </c>
      <c r="C192" s="277">
        <f>IF(C$33=0,0,C$33/NMM_fec!C$33)</f>
        <v>0.68901350350933643</v>
      </c>
      <c r="D192" s="277">
        <f>IF(D$33=0,0,D$33/NMM_fec!D$33)</f>
        <v>0.68784960003725448</v>
      </c>
      <c r="E192" s="277">
        <f>IF(E$33=0,0,E$33/NMM_fec!E$33)</f>
        <v>0.6891575552999033</v>
      </c>
      <c r="F192" s="277">
        <f>IF(F$33=0,0,F$33/NMM_fec!F$33)</f>
        <v>0.68945594313003955</v>
      </c>
      <c r="G192" s="277">
        <f>IF(G$33=0,0,G$33/NMM_fec!G$33)</f>
        <v>0.6870556538680207</v>
      </c>
      <c r="H192" s="277">
        <f>IF(H$33=0,0,H$33/NMM_fec!H$33)</f>
        <v>0.69368184249256626</v>
      </c>
      <c r="I192" s="277">
        <f>IF(I$33=0,0,I$33/NMM_fec!I$33)</f>
        <v>0.70053133802584655</v>
      </c>
      <c r="J192" s="277">
        <f>IF(J$33=0,0,J$33/NMM_fec!J$33)</f>
        <v>0.70364623313974739</v>
      </c>
      <c r="K192" s="277">
        <f>IF(K$33=0,0,K$33/NMM_fec!K$33)</f>
        <v>0.70269355970260738</v>
      </c>
      <c r="L192" s="277">
        <f>IF(L$33=0,0,L$33/NMM_fec!L$33)</f>
        <v>0.70434136020671434</v>
      </c>
      <c r="M192" s="277">
        <f>IF(M$33=0,0,M$33/NMM_fec!M$33)</f>
        <v>0.70334069101974261</v>
      </c>
      <c r="N192" s="277">
        <f>IF(N$33=0,0,N$33/NMM_fec!N$33)</f>
        <v>0.69915274130974425</v>
      </c>
      <c r="O192" s="277">
        <f>IF(O$33=0,0,O$33/NMM_fec!O$33)</f>
        <v>0.70166834306822767</v>
      </c>
      <c r="P192" s="277">
        <f>IF(P$33=0,0,P$33/NMM_fec!P$33)</f>
        <v>0.70392846865966063</v>
      </c>
      <c r="Q192" s="277">
        <f>IF(Q$33=0,0,Q$33/NMM_fec!Q$33)</f>
        <v>0.70634720797129669</v>
      </c>
      <c r="R192" s="277">
        <f>IF(R$33=0,0,R$33/NMM_fec!R$33)</f>
        <v>0.71799816844607445</v>
      </c>
      <c r="S192" s="277">
        <f>IF(S$33=0,0,S$33/NMM_fec!S$33)</f>
        <v>0.72727021364092248</v>
      </c>
      <c r="T192" s="277">
        <f>IF(T$33=0,0,T$33/NMM_fec!T$33)</f>
        <v>0.73023267947529447</v>
      </c>
      <c r="U192" s="277">
        <f>IF(U$33=0,0,U$33/NMM_fec!U$33)</f>
        <v>0.72693358515190554</v>
      </c>
      <c r="V192" s="277">
        <f>IF(V$33=0,0,V$33/NMM_fec!V$33)</f>
        <v>0.72963199256649858</v>
      </c>
      <c r="W192" s="277">
        <f>IF(W$33=0,0,W$33/NMM_fec!W$33)</f>
        <v>0.73938961182650287</v>
      </c>
      <c r="X192" s="277">
        <f>IF(X$33=0,0,X$33/NMM_fec!X$33)</f>
        <v>0.74133741560325916</v>
      </c>
      <c r="Y192" s="277">
        <f>IF(Y$33=0,0,Y$33/NMM_fec!Y$33)</f>
        <v>0.74300500137340686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>IF(B$48=0,0,B$48/NMM_fec!B$48)</f>
        <v>0.67479232266001943</v>
      </c>
      <c r="C194" s="320">
        <f>IF(C$48=0,0,C$48/NMM_fec!C$48)</f>
        <v>0.67401621420296876</v>
      </c>
      <c r="D194" s="320">
        <f>IF(D$48=0,0,D$48/NMM_fec!D$48)</f>
        <v>0.67472801319666142</v>
      </c>
      <c r="E194" s="320">
        <f>IF(E$48=0,0,E$48/NMM_fec!E$48)</f>
        <v>0.67743133507066933</v>
      </c>
      <c r="F194" s="320">
        <f>IF(F$48=0,0,F$48/NMM_fec!F$48)</f>
        <v>0.6791564114820785</v>
      </c>
      <c r="G194" s="320">
        <f>IF(G$48=0,0,G$48/NMM_fec!G$48)</f>
        <v>0.68362465416627027</v>
      </c>
      <c r="H194" s="320">
        <f>IF(H$48=0,0,H$48/NMM_fec!H$48)</f>
        <v>0.68365679593057871</v>
      </c>
      <c r="I194" s="320">
        <f>IF(I$48=0,0,I$48/NMM_fec!I$48)</f>
        <v>0.68444920911762652</v>
      </c>
      <c r="J194" s="320">
        <f>IF(J$48=0,0,J$48/NMM_fec!J$48)</f>
        <v>0.69249176426525105</v>
      </c>
      <c r="K194" s="320">
        <f>IF(K$48=0,0,K$48/NMM_fec!K$48)</f>
        <v>0.6938944163608014</v>
      </c>
      <c r="L194" s="320">
        <f>IF(L$48=0,0,L$48/NMM_fec!L$48)</f>
        <v>0.69552135571584706</v>
      </c>
      <c r="M194" s="320">
        <f>IF(M$48=0,0,M$48/NMM_fec!M$48)</f>
        <v>0.69547940403331943</v>
      </c>
      <c r="N194" s="320">
        <f>IF(N$48=0,0,N$48/NMM_fec!N$48)</f>
        <v>0.69673391294562026</v>
      </c>
      <c r="O194" s="320">
        <f>IF(O$48=0,0,O$48/NMM_fec!O$48)</f>
        <v>0.69748743499323274</v>
      </c>
      <c r="P194" s="320">
        <f>IF(P$48=0,0,P$48/NMM_fec!P$48)</f>
        <v>0.6978160972644134</v>
      </c>
      <c r="Q194" s="320">
        <f>IF(Q$48=0,0,Q$48/NMM_fec!Q$48)</f>
        <v>0.6983160602023164</v>
      </c>
      <c r="R194" s="320">
        <f>IF(R$48=0,0,R$48/NMM_fec!R$48)</f>
        <v>0.70369527749456551</v>
      </c>
      <c r="S194" s="320">
        <f>IF(S$48=0,0,S$48/NMM_fec!S$48)</f>
        <v>0.70786209833483649</v>
      </c>
      <c r="T194" s="320">
        <f>IF(T$48=0,0,T$48/NMM_fec!T$48)</f>
        <v>0.71304008311428124</v>
      </c>
      <c r="U194" s="320">
        <f>IF(U$48=0,0,U$48/NMM_fec!U$48)</f>
        <v>0.71520391488677182</v>
      </c>
      <c r="V194" s="320">
        <f>IF(V$48=0,0,V$48/NMM_fec!V$48)</f>
        <v>0.71957372577724643</v>
      </c>
      <c r="W194" s="320">
        <f>IF(W$48=0,0,W$48/NMM_fec!W$48)</f>
        <v>0.72171709771258108</v>
      </c>
      <c r="X194" s="320">
        <f>IF(X$48=0,0,X$48/NMM_fec!X$48)</f>
        <v>0.72251466400907272</v>
      </c>
      <c r="Y194" s="320">
        <f>IF(Y$48=0,0,Y$48/NMM_fec!Y$48)</f>
        <v>0.72632178888599142</v>
      </c>
      <c r="DA194" s="95"/>
    </row>
    <row r="195" spans="1:105" ht="12" customHeight="1" x14ac:dyDescent="0.25">
      <c r="A195" s="55" t="s">
        <v>91</v>
      </c>
      <c r="B195" s="273">
        <f>IF(B$49=0,0,B$49/NMM_fec!B$49)</f>
        <v>0.5445000000000001</v>
      </c>
      <c r="C195" s="273">
        <f>IF(C$49=0,0,C$49/NMM_fec!C$49)</f>
        <v>0.5445000000000001</v>
      </c>
      <c r="D195" s="273">
        <f>IF(D$49=0,0,D$49/NMM_fec!D$49)</f>
        <v>0.54449999999999987</v>
      </c>
      <c r="E195" s="273">
        <f>IF(E$49=0,0,E$49/NMM_fec!E$49)</f>
        <v>0.54449999999999998</v>
      </c>
      <c r="F195" s="273">
        <f>IF(F$49=0,0,F$49/NMM_fec!F$49)</f>
        <v>0.5445000000000001</v>
      </c>
      <c r="G195" s="273">
        <f>IF(G$49=0,0,G$49/NMM_fec!G$49)</f>
        <v>0.5445000000000001</v>
      </c>
      <c r="H195" s="273">
        <f>IF(H$49=0,0,H$49/NMM_fec!H$49)</f>
        <v>0.54449999999999998</v>
      </c>
      <c r="I195" s="273">
        <f>IF(I$49=0,0,I$49/NMM_fec!I$49)</f>
        <v>0.54449999999999987</v>
      </c>
      <c r="J195" s="273">
        <f>IF(J$49=0,0,J$49/NMM_fec!J$49)</f>
        <v>0.54449999999999998</v>
      </c>
      <c r="K195" s="273">
        <f>IF(K$49=0,0,K$49/NMM_fec!K$49)</f>
        <v>0.54449999999999998</v>
      </c>
      <c r="L195" s="273">
        <f>IF(L$49=0,0,L$49/NMM_fec!L$49)</f>
        <v>0.54449999999999987</v>
      </c>
      <c r="M195" s="273">
        <f>IF(M$49=0,0,M$49/NMM_fec!M$49)</f>
        <v>0.54450000000000021</v>
      </c>
      <c r="N195" s="273">
        <f>IF(N$49=0,0,N$49/NMM_fec!N$49)</f>
        <v>0.54449999999999998</v>
      </c>
      <c r="O195" s="273">
        <f>IF(O$49=0,0,O$49/NMM_fec!O$49)</f>
        <v>0.5445000000000001</v>
      </c>
      <c r="P195" s="273">
        <f>IF(P$49=0,0,P$49/NMM_fec!P$49)</f>
        <v>0.5445000000000001</v>
      </c>
      <c r="Q195" s="273">
        <f>IF(Q$49=0,0,Q$49/NMM_fec!Q$49)</f>
        <v>0.5445000000000001</v>
      </c>
      <c r="R195" s="273">
        <f>IF(R$49=0,0,R$49/NMM_fec!R$49)</f>
        <v>0.54449999999999976</v>
      </c>
      <c r="S195" s="273">
        <f>IF(S$49=0,0,S$49/NMM_fec!S$49)</f>
        <v>0.54449999999999998</v>
      </c>
      <c r="T195" s="273">
        <f>IF(T$49=0,0,T$49/NMM_fec!T$49)</f>
        <v>0.54450000000000021</v>
      </c>
      <c r="U195" s="273">
        <f>IF(U$49=0,0,U$49/NMM_fec!U$49)</f>
        <v>0.54449999999999998</v>
      </c>
      <c r="V195" s="273">
        <f>IF(V$49=0,0,V$49/NMM_fec!V$49)</f>
        <v>0.5445000000000001</v>
      </c>
      <c r="W195" s="273">
        <f>IF(W$49=0,0,W$49/NMM_fec!W$49)</f>
        <v>0.5445000000000001</v>
      </c>
      <c r="X195" s="273">
        <f>IF(X$49=0,0,X$49/NMM_fec!X$49)</f>
        <v>0.54449999999999998</v>
      </c>
      <c r="Y195" s="273">
        <f>IF(Y$49=0,0,Y$49/NMM_fec!Y$49)</f>
        <v>0.54450000000000021</v>
      </c>
      <c r="DA195" s="76"/>
    </row>
    <row r="196" spans="1:105" ht="12" customHeight="1" x14ac:dyDescent="0.25">
      <c r="A196" s="173" t="s">
        <v>92</v>
      </c>
      <c r="B196" s="274">
        <f>IF(B$50=0,0,B$50/NMM_fec!B$50)</f>
        <v>0.15871819467259851</v>
      </c>
      <c r="C196" s="274">
        <f>IF(C$50=0,0,C$50/NMM_fec!C$50)</f>
        <v>0.15919676580894615</v>
      </c>
      <c r="D196" s="274">
        <f>IF(D$50=0,0,D$50/NMM_fec!D$50)</f>
        <v>0.15946870865473456</v>
      </c>
      <c r="E196" s="274">
        <f>IF(E$50=0,0,E$50/NMM_fec!E$50)</f>
        <v>0.15987805402934552</v>
      </c>
      <c r="F196" s="274">
        <f>IF(F$50=0,0,F$50/NMM_fec!F$50)</f>
        <v>0.16038712521775642</v>
      </c>
      <c r="G196" s="274">
        <f>IF(G$50=0,0,G$50/NMM_fec!G$50)</f>
        <v>0.16101621979078232</v>
      </c>
      <c r="H196" s="274">
        <f>IF(H$50=0,0,H$50/NMM_fec!H$50)</f>
        <v>0.16101621979078237</v>
      </c>
      <c r="I196" s="274">
        <f>IF(I$50=0,0,I$50/NMM_fec!I$50)</f>
        <v>0.1610162197907824</v>
      </c>
      <c r="J196" s="274">
        <f>IF(J$50=0,0,J$50/NMM_fec!J$50)</f>
        <v>0.1616899839669616</v>
      </c>
      <c r="K196" s="274">
        <f>IF(K$50=0,0,K$50/NMM_fec!K$50)</f>
        <v>0.16229637172552286</v>
      </c>
      <c r="L196" s="274">
        <f>IF(L$50=0,0,L$50/NMM_fec!L$50)</f>
        <v>0.16284212070822793</v>
      </c>
      <c r="M196" s="274">
        <f>IF(M$50=0,0,M$50/NMM_fec!M$50)</f>
        <v>0.16301063089637677</v>
      </c>
      <c r="N196" s="274">
        <f>IF(N$50=0,0,N$50/NMM_fec!N$50)</f>
        <v>0.16301063089637674</v>
      </c>
      <c r="O196" s="274">
        <f>IF(O$50=0,0,O$50/NMM_fec!O$50)</f>
        <v>0.16301063089637677</v>
      </c>
      <c r="P196" s="274">
        <f>IF(P$50=0,0,P$50/NMM_fec!P$50)</f>
        <v>0.16301063089637674</v>
      </c>
      <c r="Q196" s="274">
        <f>IF(Q$50=0,0,Q$50/NMM_fec!Q$50)</f>
        <v>0.1630106308963768</v>
      </c>
      <c r="R196" s="274">
        <f>IF(R$50=0,0,R$50/NMM_fec!R$50)</f>
        <v>0.16348495396199653</v>
      </c>
      <c r="S196" s="274">
        <f>IF(S$50=0,0,S$50/NMM_fec!S$50)</f>
        <v>0.16391184472105433</v>
      </c>
      <c r="T196" s="274">
        <f>IF(T$50=0,0,T$50/NMM_fec!T$50)</f>
        <v>0.16429604640420639</v>
      </c>
      <c r="U196" s="274">
        <f>IF(U$50=0,0,U$50/NMM_fec!U$50)</f>
        <v>0.16464182791904317</v>
      </c>
      <c r="V196" s="274">
        <f>IF(V$50=0,0,V$50/NMM_fec!V$50)</f>
        <v>0.16495303128239625</v>
      </c>
      <c r="W196" s="274">
        <f>IF(W$50=0,0,W$50/NMM_fec!W$50)</f>
        <v>0.16523311430941412</v>
      </c>
      <c r="X196" s="274">
        <f>IF(X$50=0,0,X$50/NMM_fec!X$50)</f>
        <v>0.16548518903373</v>
      </c>
      <c r="Y196" s="274">
        <f>IF(Y$50=0,0,Y$50/NMM_fec!Y$50)</f>
        <v>0.16571205628561445</v>
      </c>
      <c r="DA196" s="77"/>
    </row>
    <row r="197" spans="1:105" ht="12" customHeight="1" x14ac:dyDescent="0.25">
      <c r="A197" s="173" t="s">
        <v>93</v>
      </c>
      <c r="B197" s="274">
        <f>IF(B$51=0,0,B$51/NMM_fec!B$51)</f>
        <v>0.75849841896575676</v>
      </c>
      <c r="C197" s="274">
        <f>IF(C$51=0,0,C$51/NMM_fec!C$51)</f>
        <v>0.75849841896575732</v>
      </c>
      <c r="D197" s="274">
        <f>IF(D$51=0,0,D$51/NMM_fec!D$51)</f>
        <v>0.75849841896575698</v>
      </c>
      <c r="E197" s="274">
        <f>IF(E$51=0,0,E$51/NMM_fec!E$51)</f>
        <v>0.75849841896575698</v>
      </c>
      <c r="F197" s="274">
        <f>IF(F$51=0,0,F$51/NMM_fec!F$51)</f>
        <v>0.75849841896575698</v>
      </c>
      <c r="G197" s="274">
        <f>IF(G$51=0,0,G$51/NMM_fec!G$51)</f>
        <v>0.7584984189657572</v>
      </c>
      <c r="H197" s="274">
        <f>IF(H$51=0,0,H$51/NMM_fec!H$51)</f>
        <v>0.75849841896575709</v>
      </c>
      <c r="I197" s="274">
        <f>IF(I$51=0,0,I$51/NMM_fec!I$51)</f>
        <v>0.75849841896575676</v>
      </c>
      <c r="J197" s="274">
        <f>IF(J$51=0,0,J$51/NMM_fec!J$51)</f>
        <v>0.75849841896575709</v>
      </c>
      <c r="K197" s="274">
        <f>IF(K$51=0,0,K$51/NMM_fec!K$51)</f>
        <v>0.75849841896575698</v>
      </c>
      <c r="L197" s="274">
        <f>IF(L$51=0,0,L$51/NMM_fec!L$51)</f>
        <v>0.75849841896575687</v>
      </c>
      <c r="M197" s="274">
        <f>IF(M$51=0,0,M$51/NMM_fec!M$51)</f>
        <v>0.7584984189657572</v>
      </c>
      <c r="N197" s="274">
        <f>IF(N$51=0,0,N$51/NMM_fec!N$51)</f>
        <v>0.75849841896575709</v>
      </c>
      <c r="O197" s="274">
        <f>IF(O$51=0,0,O$51/NMM_fec!O$51)</f>
        <v>0.75849841896575709</v>
      </c>
      <c r="P197" s="274">
        <f>IF(P$51=0,0,P$51/NMM_fec!P$51)</f>
        <v>0.75849841896575698</v>
      </c>
      <c r="Q197" s="274">
        <f>IF(Q$51=0,0,Q$51/NMM_fec!Q$51)</f>
        <v>0.75849841896575698</v>
      </c>
      <c r="R197" s="274">
        <f>IF(R$51=0,0,R$51/NMM_fec!R$51)</f>
        <v>0.7584984189657572</v>
      </c>
      <c r="S197" s="274">
        <f>IF(S$51=0,0,S$51/NMM_fec!S$51)</f>
        <v>0.75849841896575732</v>
      </c>
      <c r="T197" s="274">
        <f>IF(T$51=0,0,T$51/NMM_fec!T$51)</f>
        <v>0.75849841896575743</v>
      </c>
      <c r="U197" s="274">
        <f>IF(U$51=0,0,U$51/NMM_fec!U$51)</f>
        <v>0.75849841896575687</v>
      </c>
      <c r="V197" s="274">
        <f>IF(V$51=0,0,V$51/NMM_fec!V$51)</f>
        <v>0.75849841896575698</v>
      </c>
      <c r="W197" s="274">
        <f>IF(W$51=0,0,W$51/NMM_fec!W$51)</f>
        <v>0.75849841896575698</v>
      </c>
      <c r="X197" s="274">
        <f>IF(X$51=0,0,X$51/NMM_fec!X$51)</f>
        <v>0.75849841896575732</v>
      </c>
      <c r="Y197" s="274">
        <f>IF(Y$51=0,0,Y$51/NMM_fec!Y$51)</f>
        <v>0.7584984189657572</v>
      </c>
      <c r="DA197" s="77"/>
    </row>
    <row r="198" spans="1:105" ht="12" customHeight="1" x14ac:dyDescent="0.25">
      <c r="A198" s="173" t="s">
        <v>94</v>
      </c>
      <c r="B198" s="274">
        <f>IF(B$52=0,0,B$52/NMM_fec!B$52)</f>
        <v>0.60557895133424755</v>
      </c>
      <c r="C198" s="274">
        <f>IF(C$52=0,0,C$52/NMM_fec!C$52)</f>
        <v>0.60740490838653138</v>
      </c>
      <c r="D198" s="274">
        <f>IF(D$52=0,0,D$52/NMM_fec!D$52)</f>
        <v>0.60844248863191619</v>
      </c>
      <c r="E198" s="274">
        <f>IF(E$52=0,0,E$52/NMM_fec!E$52)</f>
        <v>0.61000431929160703</v>
      </c>
      <c r="F198" s="274">
        <f>IF(F$52=0,0,F$52/NMM_fec!F$52)</f>
        <v>0.6119466473093137</v>
      </c>
      <c r="G198" s="274">
        <f>IF(G$52=0,0,G$52/NMM_fec!G$52)</f>
        <v>0.61434691674665776</v>
      </c>
      <c r="H198" s="274">
        <f>IF(H$52=0,0,H$52/NMM_fec!H$52)</f>
        <v>0.61434691674665765</v>
      </c>
      <c r="I198" s="274">
        <f>IF(I$52=0,0,I$52/NMM_fec!I$52)</f>
        <v>0.61434691674665787</v>
      </c>
      <c r="J198" s="274">
        <f>IF(J$52=0,0,J$52/NMM_fec!J$52)</f>
        <v>0.61806444299722052</v>
      </c>
      <c r="K198" s="274">
        <f>IF(K$52=0,0,K$52/NMM_fec!K$52)</f>
        <v>0.621410216622727</v>
      </c>
      <c r="L198" s="274">
        <f>IF(L$52=0,0,L$52/NMM_fec!L$52)</f>
        <v>0.62195646263612936</v>
      </c>
      <c r="M198" s="274">
        <f>IF(M$52=0,0,M$52/NMM_fec!M$52)</f>
        <v>0.6219564626361298</v>
      </c>
      <c r="N198" s="274">
        <f>IF(N$52=0,0,N$52/NMM_fec!N$52)</f>
        <v>0.62195646263612947</v>
      </c>
      <c r="O198" s="274">
        <f>IF(O$52=0,0,O$52/NMM_fec!O$52)</f>
        <v>0.62195646263612958</v>
      </c>
      <c r="P198" s="274">
        <f>IF(P$52=0,0,P$52/NMM_fec!P$52)</f>
        <v>0.62195646263612936</v>
      </c>
      <c r="Q198" s="274">
        <f>IF(Q$52=0,0,Q$52/NMM_fec!Q$52)</f>
        <v>0.62195646263612936</v>
      </c>
      <c r="R198" s="274">
        <f>IF(R$52=0,0,R$52/NMM_fec!R$52)</f>
        <v>0.62491303429774514</v>
      </c>
      <c r="S198" s="274">
        <f>IF(S$52=0,0,S$52/NMM_fec!S$52)</f>
        <v>0.62757394879319917</v>
      </c>
      <c r="T198" s="274">
        <f>IF(T$52=0,0,T$52/NMM_fec!T$52)</f>
        <v>0.6299687718391076</v>
      </c>
      <c r="U198" s="274">
        <f>IF(U$52=0,0,U$52/NMM_fec!U$52)</f>
        <v>0.63212411258042589</v>
      </c>
      <c r="V198" s="274">
        <f>IF(V$52=0,0,V$52/NMM_fec!V$52)</f>
        <v>0.63406391924761152</v>
      </c>
      <c r="W198" s="274">
        <f>IF(W$52=0,0,W$52/NMM_fec!W$52)</f>
        <v>0.63580974524807943</v>
      </c>
      <c r="X198" s="274">
        <f>IF(X$52=0,0,X$52/NMM_fec!X$52)</f>
        <v>0.63738098864849979</v>
      </c>
      <c r="Y198" s="274">
        <f>IF(Y$52=0,0,Y$52/NMM_fec!Y$52)</f>
        <v>0.63879510770887837</v>
      </c>
      <c r="DA198" s="77"/>
    </row>
    <row r="199" spans="1:105" ht="12" customHeight="1" x14ac:dyDescent="0.25">
      <c r="A199" s="56" t="s">
        <v>95</v>
      </c>
      <c r="B199" s="275">
        <f>IF(B$53=0,0,B$53/NMM_fec!B$53)</f>
        <v>0.94674058021629715</v>
      </c>
      <c r="C199" s="275">
        <f>IF(C$53=0,0,C$53/NMM_fec!C$53)</f>
        <v>0.93073115590626554</v>
      </c>
      <c r="D199" s="275">
        <f>IF(D$53=0,0,D$53/NMM_fec!D$53)</f>
        <v>0.93104103302011221</v>
      </c>
      <c r="E199" s="275">
        <f>IF(E$53=0,0,E$53/NMM_fec!E$53)</f>
        <v>0.94103311128770084</v>
      </c>
      <c r="F199" s="275">
        <f>IF(F$53=0,0,F$53/NMM_fec!F$53)</f>
        <v>0.95838570413649216</v>
      </c>
      <c r="G199" s="275">
        <f>IF(G$53=0,0,G$53/NMM_fec!G$53)</f>
        <v>0.962773888060518</v>
      </c>
      <c r="H199" s="275">
        <f>IF(H$53=0,0,H$53/NMM_fec!H$53)</f>
        <v>0.96528441362970596</v>
      </c>
      <c r="I199" s="275">
        <f>IF(I$53=0,0,I$53/NMM_fec!I$53)</f>
        <v>0.97360966314088049</v>
      </c>
      <c r="J199" s="275">
        <f>IF(J$53=0,0,J$53/NMM_fec!J$53)</f>
        <v>1.0026540734036642</v>
      </c>
      <c r="K199" s="275">
        <f>IF(K$53=0,0,K$53/NMM_fec!K$53)</f>
        <v>1.0060925132281262</v>
      </c>
      <c r="L199" s="275">
        <f>IF(L$53=0,0,L$53/NMM_fec!L$53)</f>
        <v>1.0084733557912777</v>
      </c>
      <c r="M199" s="275">
        <f>IF(M$53=0,0,M$53/NMM_fec!M$53)</f>
        <v>0.98787178415578192</v>
      </c>
      <c r="N199" s="275">
        <f>IF(N$53=0,0,N$53/NMM_fec!N$53)</f>
        <v>0.98889382452910046</v>
      </c>
      <c r="O199" s="275">
        <f>IF(O$53=0,0,O$53/NMM_fec!O$53)</f>
        <v>0.98371159643239214</v>
      </c>
      <c r="P199" s="275">
        <f>IF(P$53=0,0,P$53/NMM_fec!P$53)</f>
        <v>0.98202886206468099</v>
      </c>
      <c r="Q199" s="275">
        <f>IF(Q$53=0,0,Q$53/NMM_fec!Q$53)</f>
        <v>0.99142488937207585</v>
      </c>
      <c r="R199" s="275">
        <f>IF(R$53=0,0,R$53/NMM_fec!R$53)</f>
        <v>1.0040881533284884</v>
      </c>
      <c r="S199" s="275">
        <f>IF(S$53=0,0,S$53/NMM_fec!S$53)</f>
        <v>1.0128557237505109</v>
      </c>
      <c r="T199" s="275">
        <f>IF(T$53=0,0,T$53/NMM_fec!T$53)</f>
        <v>1.0161070735956159</v>
      </c>
      <c r="U199" s="275">
        <f>IF(U$53=0,0,U$53/NMM_fec!U$53)</f>
        <v>1.0173086771407629</v>
      </c>
      <c r="V199" s="275">
        <f>IF(V$53=0,0,V$53/NMM_fec!V$53)</f>
        <v>1.0255655252986458</v>
      </c>
      <c r="W199" s="275">
        <f>IF(W$53=0,0,W$53/NMM_fec!W$53)</f>
        <v>1.021346034815267</v>
      </c>
      <c r="X199" s="275">
        <f>IF(X$53=0,0,X$53/NMM_fec!X$53)</f>
        <v>1.0292268760720991</v>
      </c>
      <c r="Y199" s="275">
        <f>IF(Y$53=0,0,Y$53/NMM_fec!Y$53)</f>
        <v>1.0596349386868857</v>
      </c>
      <c r="DA199" s="78"/>
    </row>
    <row r="200" spans="1:105" ht="12" customHeight="1" x14ac:dyDescent="0.25">
      <c r="A200" s="174" t="s">
        <v>1496</v>
      </c>
      <c r="B200" s="276">
        <f>IF(B$59=0,0,B$59/NMM_fec!B$59)</f>
        <v>0.66023100000000001</v>
      </c>
      <c r="C200" s="276">
        <f>IF(C$59=0,0,C$59/NMM_fec!C$59)</f>
        <v>0.66023100000000001</v>
      </c>
      <c r="D200" s="276">
        <f>IF(D$59=0,0,D$59/NMM_fec!D$59)</f>
        <v>0.66023100000000001</v>
      </c>
      <c r="E200" s="276">
        <f>IF(E$59=0,0,E$59/NMM_fec!E$59)</f>
        <v>0.66023100000000001</v>
      </c>
      <c r="F200" s="276">
        <f>IF(F$59=0,0,F$59/NMM_fec!F$59)</f>
        <v>0.66023100000000023</v>
      </c>
      <c r="G200" s="276">
        <f>IF(G$59=0,0,G$59/NMM_fec!G$59)</f>
        <v>0.66023100000000012</v>
      </c>
      <c r="H200" s="276">
        <f>IF(H$59=0,0,H$59/NMM_fec!H$59)</f>
        <v>0.66023100000000012</v>
      </c>
      <c r="I200" s="276">
        <f>IF(I$59=0,0,I$59/NMM_fec!I$59)</f>
        <v>0.66023100000000012</v>
      </c>
      <c r="J200" s="276">
        <f>IF(J$59=0,0,J$59/NMM_fec!J$59)</f>
        <v>0.66023099999999979</v>
      </c>
      <c r="K200" s="276">
        <f>IF(K$59=0,0,K$59/NMM_fec!K$59)</f>
        <v>0.66023100000000023</v>
      </c>
      <c r="L200" s="276">
        <f>IF(L$59=0,0,L$59/NMM_fec!L$59)</f>
        <v>0.66023099999999979</v>
      </c>
      <c r="M200" s="276">
        <f>IF(M$59=0,0,M$59/NMM_fec!M$59)</f>
        <v>0.6602309999999999</v>
      </c>
      <c r="N200" s="276">
        <f>IF(N$59=0,0,N$59/NMM_fec!N$59)</f>
        <v>0.66023100000000012</v>
      </c>
      <c r="O200" s="276">
        <f>IF(O$59=0,0,O$59/NMM_fec!O$59)</f>
        <v>0.66023100000000035</v>
      </c>
      <c r="P200" s="276">
        <f>IF(P$59=0,0,P$59/NMM_fec!P$59)</f>
        <v>0.6602309999999999</v>
      </c>
      <c r="Q200" s="276">
        <f>IF(Q$59=0,0,Q$59/NMM_fec!Q$59)</f>
        <v>0.66023100000000012</v>
      </c>
      <c r="R200" s="276">
        <f>IF(R$59=0,0,R$59/NMM_fec!R$59)</f>
        <v>0.66023100000000012</v>
      </c>
      <c r="S200" s="276">
        <f>IF(S$59=0,0,S$59/NMM_fec!S$59)</f>
        <v>0.66023100000000012</v>
      </c>
      <c r="T200" s="276">
        <f>IF(T$59=0,0,T$59/NMM_fec!T$59)</f>
        <v>0.66023100000000023</v>
      </c>
      <c r="U200" s="276">
        <f>IF(U$59=0,0,U$59/NMM_fec!U$59)</f>
        <v>0.66023099999999979</v>
      </c>
      <c r="V200" s="276">
        <f>IF(V$59=0,0,V$59/NMM_fec!V$59)</f>
        <v>0.66023100000000001</v>
      </c>
      <c r="W200" s="276">
        <f>IF(W$59=0,0,W$59/NMM_fec!W$59)</f>
        <v>0.66023100000000001</v>
      </c>
      <c r="X200" s="276">
        <f>IF(X$59=0,0,X$59/NMM_fec!X$59)</f>
        <v>0.6602309999999999</v>
      </c>
      <c r="Y200" s="276">
        <f>IF(Y$59=0,0,Y$59/NMM_fec!Y$59)</f>
        <v>0.66023100000000001</v>
      </c>
      <c r="DA200" s="79"/>
    </row>
    <row r="201" spans="1:105" ht="12" customHeight="1" x14ac:dyDescent="0.25">
      <c r="A201" s="174" t="s">
        <v>1498</v>
      </c>
      <c r="B201" s="276">
        <f>IF(B$60=0,0,B$60/NMM_fec!B$60)</f>
        <v>0.53448928947414309</v>
      </c>
      <c r="C201" s="276">
        <f>IF(C$60=0,0,C$60/NMM_fec!C$60)</f>
        <v>0.53681135957789683</v>
      </c>
      <c r="D201" s="276">
        <f>IF(D$60=0,0,D$60/NMM_fec!D$60)</f>
        <v>0.53709243482674673</v>
      </c>
      <c r="E201" s="276">
        <f>IF(E$60=0,0,E$60/NMM_fec!E$60)</f>
        <v>0.53955538578953399</v>
      </c>
      <c r="F201" s="276">
        <f>IF(F$60=0,0,F$60/NMM_fec!F$60)</f>
        <v>0.54060975726094074</v>
      </c>
      <c r="G201" s="276">
        <f>IF(G$60=0,0,G$60/NMM_fec!G$60)</f>
        <v>0.54019008816467906</v>
      </c>
      <c r="H201" s="276">
        <f>IF(H$60=0,0,H$60/NMM_fec!H$60)</f>
        <v>0.53937644134100815</v>
      </c>
      <c r="I201" s="276">
        <f>IF(I$60=0,0,I$60/NMM_fec!I$60)</f>
        <v>0.53526652060162028</v>
      </c>
      <c r="J201" s="276">
        <f>IF(J$60=0,0,J$60/NMM_fec!J$60)</f>
        <v>0.54396914993798728</v>
      </c>
      <c r="K201" s="276">
        <f>IF(K$60=0,0,K$60/NMM_fec!K$60)</f>
        <v>0.54064343181655039</v>
      </c>
      <c r="L201" s="276">
        <f>IF(L$60=0,0,L$60/NMM_fec!L$60)</f>
        <v>0.54374447799247427</v>
      </c>
      <c r="M201" s="276">
        <f>IF(M$60=0,0,M$60/NMM_fec!M$60)</f>
        <v>0.54157799053830757</v>
      </c>
      <c r="N201" s="276">
        <f>IF(N$60=0,0,N$60/NMM_fec!N$60)</f>
        <v>0.54096816641578405</v>
      </c>
      <c r="O201" s="276">
        <f>IF(O$60=0,0,O$60/NMM_fec!O$60)</f>
        <v>0.55067065400152138</v>
      </c>
      <c r="P201" s="276">
        <f>IF(P$60=0,0,P$60/NMM_fec!P$60)</f>
        <v>0.55287941469827129</v>
      </c>
      <c r="Q201" s="276">
        <f>IF(Q$60=0,0,Q$60/NMM_fec!Q$60)</f>
        <v>0.55120346411295118</v>
      </c>
      <c r="R201" s="276">
        <f>IF(R$60=0,0,R$60/NMM_fec!R$60)</f>
        <v>0.55833244228736878</v>
      </c>
      <c r="S201" s="276">
        <f>IF(S$60=0,0,S$60/NMM_fec!S$60)</f>
        <v>0.56308913059892551</v>
      </c>
      <c r="T201" s="276">
        <f>IF(T$60=0,0,T$60/NMM_fec!T$60)</f>
        <v>0.57122405676167598</v>
      </c>
      <c r="U201" s="276">
        <f>IF(U$60=0,0,U$60/NMM_fec!U$60)</f>
        <v>0.57155191868848454</v>
      </c>
      <c r="V201" s="276">
        <f>IF(V$60=0,0,V$60/NMM_fec!V$60)</f>
        <v>0.58252451579293218</v>
      </c>
      <c r="W201" s="276">
        <f>IF(W$60=0,0,W$60/NMM_fec!W$60)</f>
        <v>0.58169994648873735</v>
      </c>
      <c r="X201" s="276">
        <f>IF(X$60=0,0,X$60/NMM_fec!X$60)</f>
        <v>0.58029942987769056</v>
      </c>
      <c r="Y201" s="276">
        <f>IF(Y$60=0,0,Y$60/NMM_fec!Y$60)</f>
        <v>0.58581072732477601</v>
      </c>
      <c r="DA201" s="79"/>
    </row>
    <row r="202" spans="1:105" ht="12" customHeight="1" x14ac:dyDescent="0.25">
      <c r="A202" s="174" t="s">
        <v>1520</v>
      </c>
      <c r="B202" s="276">
        <f>IF(B$79=0,0,B$79/NMM_fec!B$79)</f>
        <v>0.7211386390483514</v>
      </c>
      <c r="C202" s="276">
        <f>IF(C$79=0,0,C$79/NMM_fec!C$79)</f>
        <v>0.71941166073423501</v>
      </c>
      <c r="D202" s="276">
        <f>IF(D$79=0,0,D$79/NMM_fec!D$79)</f>
        <v>0.72023473316600362</v>
      </c>
      <c r="E202" s="276">
        <f>IF(E$79=0,0,E$79/NMM_fec!E$79)</f>
        <v>0.72313223935410798</v>
      </c>
      <c r="F202" s="276">
        <f>IF(F$79=0,0,F$79/NMM_fec!F$79)</f>
        <v>0.72428982024849375</v>
      </c>
      <c r="G202" s="276">
        <f>IF(G$79=0,0,G$79/NMM_fec!G$79)</f>
        <v>0.73076203723981681</v>
      </c>
      <c r="H202" s="276">
        <f>IF(H$79=0,0,H$79/NMM_fec!H$79)</f>
        <v>0.73105452474437593</v>
      </c>
      <c r="I202" s="276">
        <f>IF(I$79=0,0,I$79/NMM_fec!I$79)</f>
        <v>0.73352236705057239</v>
      </c>
      <c r="J202" s="276">
        <f>IF(J$79=0,0,J$79/NMM_fec!J$79)</f>
        <v>0.74132958138199589</v>
      </c>
      <c r="K202" s="276">
        <f>IF(K$79=0,0,K$79/NMM_fec!K$79)</f>
        <v>0.74459589724585973</v>
      </c>
      <c r="L202" s="276">
        <f>IF(L$79=0,0,L$79/NMM_fec!L$79)</f>
        <v>0.74598829940604283</v>
      </c>
      <c r="M202" s="276">
        <f>IF(M$79=0,0,M$79/NMM_fec!M$79)</f>
        <v>0.74760153299505017</v>
      </c>
      <c r="N202" s="276">
        <f>IF(N$79=0,0,N$79/NMM_fec!N$79)</f>
        <v>0.7491645822506614</v>
      </c>
      <c r="O202" s="276">
        <f>IF(O$79=0,0,O$79/NMM_fec!O$79)</f>
        <v>0.74689222380736187</v>
      </c>
      <c r="P202" s="276">
        <f>IF(P$79=0,0,P$79/NMM_fec!P$79)</f>
        <v>0.7467679684143208</v>
      </c>
      <c r="Q202" s="276">
        <f>IF(Q$79=0,0,Q$79/NMM_fec!Q$79)</f>
        <v>0.74818063017828096</v>
      </c>
      <c r="R202" s="276">
        <f>IF(R$79=0,0,R$79/NMM_fec!R$79)</f>
        <v>0.75316469632507499</v>
      </c>
      <c r="S202" s="276">
        <f>IF(S$79=0,0,S$79/NMM_fec!S$79)</f>
        <v>0.75820489349510578</v>
      </c>
      <c r="T202" s="276">
        <f>IF(T$79=0,0,T$79/NMM_fec!T$79)</f>
        <v>0.76289011022820685</v>
      </c>
      <c r="U202" s="276">
        <f>IF(U$79=0,0,U$79/NMM_fec!U$79)</f>
        <v>0.76565045792666231</v>
      </c>
      <c r="V202" s="276">
        <f>IF(V$79=0,0,V$79/NMM_fec!V$79)</f>
        <v>0.76820018051258387</v>
      </c>
      <c r="W202" s="276">
        <f>IF(W$79=0,0,W$79/NMM_fec!W$79)</f>
        <v>0.77168868876033037</v>
      </c>
      <c r="X202" s="276">
        <f>IF(X$79=0,0,X$79/NMM_fec!X$79)</f>
        <v>0.77261032690047138</v>
      </c>
      <c r="Y202" s="276">
        <f>IF(Y$79=0,0,Y$79/NMM_fec!Y$79)</f>
        <v>0.77508157100989761</v>
      </c>
      <c r="DA202" s="79"/>
    </row>
    <row r="203" spans="1:105" ht="12" customHeight="1" x14ac:dyDescent="0.25">
      <c r="A203" s="41" t="s">
        <v>1532</v>
      </c>
      <c r="B203" s="277">
        <f>IF(B$89=0,0,B$89/NMM_fec!B$89)</f>
        <v>0.61870316336893205</v>
      </c>
      <c r="C203" s="277">
        <f>IF(C$89=0,0,C$89/NMM_fec!C$89)</f>
        <v>0.61608148810668484</v>
      </c>
      <c r="D203" s="277">
        <f>IF(D$89=0,0,D$89/NMM_fec!D$89)</f>
        <v>0.61575579234039945</v>
      </c>
      <c r="E203" s="277">
        <f>IF(E$89=0,0,E$89/NMM_fec!E$89)</f>
        <v>0.62010053607067894</v>
      </c>
      <c r="F203" s="277">
        <f>IF(F$89=0,0,F$89/NMM_fec!F$89)</f>
        <v>0.62535095652404826</v>
      </c>
      <c r="G203" s="277">
        <f>IF(G$89=0,0,G$89/NMM_fec!G$89)</f>
        <v>0.6258573569740209</v>
      </c>
      <c r="H203" s="277">
        <f>IF(H$89=0,0,H$89/NMM_fec!H$89)</f>
        <v>0.62596334343395821</v>
      </c>
      <c r="I203" s="277">
        <f>IF(I$89=0,0,I$89/NMM_fec!I$89)</f>
        <v>0.62512087580449283</v>
      </c>
      <c r="J203" s="277">
        <f>IF(J$89=0,0,J$89/NMM_fec!J$89)</f>
        <v>0.63995879923189325</v>
      </c>
      <c r="K203" s="277">
        <f>IF(K$89=0,0,K$89/NMM_fec!K$89)</f>
        <v>0.63805175015281268</v>
      </c>
      <c r="L203" s="277">
        <f>IF(L$89=0,0,L$89/NMM_fec!L$89)</f>
        <v>0.64098234514802199</v>
      </c>
      <c r="M203" s="277">
        <f>IF(M$89=0,0,M$89/NMM_fec!M$89)</f>
        <v>0.63212722123399645</v>
      </c>
      <c r="N203" s="277">
        <f>IF(N$89=0,0,N$89/NMM_fec!N$89)</f>
        <v>0.6332715701167676</v>
      </c>
      <c r="O203" s="277">
        <f>IF(O$89=0,0,O$89/NMM_fec!O$89)</f>
        <v>0.6393841526413816</v>
      </c>
      <c r="P203" s="277">
        <f>IF(P$89=0,0,P$89/NMM_fec!P$89)</f>
        <v>0.64001750064128338</v>
      </c>
      <c r="Q203" s="277">
        <f>IF(Q$89=0,0,Q$89/NMM_fec!Q$89)</f>
        <v>0.64078408196592962</v>
      </c>
      <c r="R203" s="277">
        <f>IF(R$89=0,0,R$89/NMM_fec!R$89)</f>
        <v>0.64980496835805723</v>
      </c>
      <c r="S203" s="277">
        <f>IF(S$89=0,0,S$89/NMM_fec!S$89)</f>
        <v>0.65606755125463956</v>
      </c>
      <c r="T203" s="277">
        <f>IF(T$89=0,0,T$89/NMM_fec!T$89)</f>
        <v>0.66387192029322573</v>
      </c>
      <c r="U203" s="277">
        <f>IF(U$89=0,0,U$89/NMM_fec!U$89)</f>
        <v>0.6648154413229207</v>
      </c>
      <c r="V203" s="277">
        <f>IF(V$89=0,0,V$89/NMM_fec!V$89)</f>
        <v>0.67506747498483433</v>
      </c>
      <c r="W203" s="277">
        <f>IF(W$89=0,0,W$89/NMM_fec!W$89)</f>
        <v>0.67405195215688263</v>
      </c>
      <c r="X203" s="277">
        <f>IF(X$89=0,0,X$89/NMM_fec!X$89)</f>
        <v>0.67493289618842311</v>
      </c>
      <c r="Y203" s="277">
        <f>IF(Y$89=0,0,Y$89/NMM_fec!Y$89)</f>
        <v>0.6857244025999637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>IF(B$99=0,0,B$99/NMM_fec!B$99)</f>
        <v>0.51655318129745587</v>
      </c>
      <c r="C205" s="320">
        <f>IF(C$99=0,0,C$99/NMM_fec!C$99)</f>
        <v>0.51339815627057594</v>
      </c>
      <c r="D205" s="320">
        <f>IF(D$99=0,0,D$99/NMM_fec!D$99)</f>
        <v>0.51230512527450656</v>
      </c>
      <c r="E205" s="320">
        <f>IF(E$99=0,0,E$99/NMM_fec!E$99)</f>
        <v>0.5157193145482174</v>
      </c>
      <c r="F205" s="320">
        <f>IF(F$99=0,0,F$99/NMM_fec!F$99)</f>
        <v>0.51974427856156935</v>
      </c>
      <c r="G205" s="320">
        <f>IF(G$99=0,0,G$99/NMM_fec!G$99)</f>
        <v>0.5179357598529325</v>
      </c>
      <c r="H205" s="320">
        <f>IF(H$99=0,0,H$99/NMM_fec!H$99)</f>
        <v>0.5178582632884382</v>
      </c>
      <c r="I205" s="320">
        <f>IF(I$99=0,0,I$99/NMM_fec!I$99)</f>
        <v>0.5225064991198477</v>
      </c>
      <c r="J205" s="320">
        <f>IF(J$99=0,0,J$99/NMM_fec!J$99)</f>
        <v>0.52856654951960913</v>
      </c>
      <c r="K205" s="320">
        <f>IF(K$99=0,0,K$99/NMM_fec!K$99)</f>
        <v>0.52649496575069921</v>
      </c>
      <c r="L205" s="320">
        <f>IF(L$99=0,0,L$99/NMM_fec!L$99)</f>
        <v>0.52925502058064411</v>
      </c>
      <c r="M205" s="320">
        <f>IF(M$99=0,0,M$99/NMM_fec!M$99)</f>
        <v>0.52970997643314277</v>
      </c>
      <c r="N205" s="320">
        <f>IF(N$99=0,0,N$99/NMM_fec!N$99)</f>
        <v>0.53363174446150186</v>
      </c>
      <c r="O205" s="320">
        <f>IF(O$99=0,0,O$99/NMM_fec!O$99)</f>
        <v>0.54023369836710355</v>
      </c>
      <c r="P205" s="320">
        <f>IF(P$99=0,0,P$99/NMM_fec!P$99)</f>
        <v>0.544846507454403</v>
      </c>
      <c r="Q205" s="320">
        <f>IF(Q$99=0,0,Q$99/NMM_fec!Q$99)</f>
        <v>0.56461680024066441</v>
      </c>
      <c r="R205" s="320">
        <f>IF(R$99=0,0,R$99/NMM_fec!R$99)</f>
        <v>0.57151955617222649</v>
      </c>
      <c r="S205" s="320">
        <f>IF(S$99=0,0,S$99/NMM_fec!S$99)</f>
        <v>0.58977529254143668</v>
      </c>
      <c r="T205" s="320">
        <f>IF(T$99=0,0,T$99/NMM_fec!T$99)</f>
        <v>0.59076081756951559</v>
      </c>
      <c r="U205" s="320">
        <f>IF(U$99=0,0,U$99/NMM_fec!U$99)</f>
        <v>0.60425027106670903</v>
      </c>
      <c r="V205" s="320">
        <f>IF(V$99=0,0,V$99/NMM_fec!V$99)</f>
        <v>0.60500534441758624</v>
      </c>
      <c r="W205" s="320">
        <f>IF(W$99=0,0,W$99/NMM_fec!W$99)</f>
        <v>0.6159177742175761</v>
      </c>
      <c r="X205" s="320">
        <f>IF(X$99=0,0,X$99/NMM_fec!X$99)</f>
        <v>0.62112470191178615</v>
      </c>
      <c r="Y205" s="320">
        <f>IF(Y$99=0,0,Y$99/NMM_fec!Y$99)</f>
        <v>0.63130054175797701</v>
      </c>
      <c r="DA205" s="95"/>
    </row>
    <row r="206" spans="1:105" ht="12" customHeight="1" x14ac:dyDescent="0.25">
      <c r="A206" s="55" t="s">
        <v>91</v>
      </c>
      <c r="B206" s="273">
        <f>IF(B$100=0,0,B$100/NMM_fec!B$100)</f>
        <v>0.49629305717333733</v>
      </c>
      <c r="C206" s="273">
        <f>IF(C$100=0,0,C$100/NMM_fec!C$100)</f>
        <v>0.49629305717333722</v>
      </c>
      <c r="D206" s="273">
        <f>IF(D$100=0,0,D$100/NMM_fec!D$100)</f>
        <v>0.49629305717333738</v>
      </c>
      <c r="E206" s="273">
        <f>IF(E$100=0,0,E$100/NMM_fec!E$100)</f>
        <v>0.49742289887281788</v>
      </c>
      <c r="F206" s="273">
        <f>IF(F$100=0,0,F$100/NMM_fec!F$100)</f>
        <v>0.49898389313197539</v>
      </c>
      <c r="G206" s="273">
        <f>IF(G$100=0,0,G$100/NMM_fec!G$100)</f>
        <v>0.49898389313197528</v>
      </c>
      <c r="H206" s="273">
        <f>IF(H$100=0,0,H$100/NMM_fec!H$100)</f>
        <v>0.49898389313197539</v>
      </c>
      <c r="I206" s="273">
        <f>IF(I$100=0,0,I$100/NMM_fec!I$100)</f>
        <v>0.5040855038187777</v>
      </c>
      <c r="J206" s="273">
        <f>IF(J$100=0,0,J$100/NMM_fec!J$100)</f>
        <v>0.5048502973979343</v>
      </c>
      <c r="K206" s="273">
        <f>IF(K$100=0,0,K$100/NMM_fec!K$100)</f>
        <v>0.50485029739793419</v>
      </c>
      <c r="L206" s="273">
        <f>IF(L$100=0,0,L$100/NMM_fec!L$100)</f>
        <v>0.5048502973979343</v>
      </c>
      <c r="M206" s="273">
        <f>IF(M$100=0,0,M$100/NMM_fec!M$100)</f>
        <v>0.50936526765814094</v>
      </c>
      <c r="N206" s="273">
        <f>IF(N$100=0,0,N$100/NMM_fec!N$100)</f>
        <v>0.51342874089232671</v>
      </c>
      <c r="O206" s="273">
        <f>IF(O$100=0,0,O$100/NMM_fec!O$100)</f>
        <v>0.51540753053455657</v>
      </c>
      <c r="P206" s="273">
        <f>IF(P$100=0,0,P$100/NMM_fec!P$100)</f>
        <v>0.51886677748110088</v>
      </c>
      <c r="Q206" s="273">
        <f>IF(Q$100=0,0,Q$100/NMM_fec!Q$100)</f>
        <v>0.52198009973299098</v>
      </c>
      <c r="R206" s="273">
        <f>IF(R$100=0,0,R$100/NMM_fec!R$100)</f>
        <v>0.52478208975969176</v>
      </c>
      <c r="S206" s="273">
        <f>IF(S$100=0,0,S$100/NMM_fec!S$100)</f>
        <v>0.5273038807837227</v>
      </c>
      <c r="T206" s="273">
        <f>IF(T$100=0,0,T$100/NMM_fec!T$100)</f>
        <v>0.52957349270535026</v>
      </c>
      <c r="U206" s="273">
        <f>IF(U$100=0,0,U$100/NMM_fec!U$100)</f>
        <v>0.53161614343481511</v>
      </c>
      <c r="V206" s="273">
        <f>IF(V$100=0,0,V$100/NMM_fec!V$100)</f>
        <v>0.53345452909133362</v>
      </c>
      <c r="W206" s="273">
        <f>IF(W$100=0,0,W$100/NMM_fec!W$100)</f>
        <v>0.53510907618220049</v>
      </c>
      <c r="X206" s="273">
        <f>IF(X$100=0,0,X$100/NMM_fec!X$100)</f>
        <v>0.53659816856398057</v>
      </c>
      <c r="Y206" s="273">
        <f>IF(Y$100=0,0,Y$100/NMM_fec!Y$100)</f>
        <v>0.53793835170758209</v>
      </c>
      <c r="DA206" s="76"/>
    </row>
    <row r="207" spans="1:105" ht="12" customHeight="1" x14ac:dyDescent="0.25">
      <c r="A207" s="173" t="s">
        <v>92</v>
      </c>
      <c r="B207" s="274">
        <f>IF(B$101=0,0,B$101/NMM_fec!B$101)</f>
        <v>0.12881859657899236</v>
      </c>
      <c r="C207" s="274">
        <f>IF(C$101=0,0,C$101/NMM_fec!C$101)</f>
        <v>0.12881859657899236</v>
      </c>
      <c r="D207" s="274">
        <f>IF(D$101=0,0,D$101/NMM_fec!D$101)</f>
        <v>0.12881859657899233</v>
      </c>
      <c r="E207" s="274">
        <f>IF(E$101=0,0,E$101/NMM_fec!E$101)</f>
        <v>0.12911186004496239</v>
      </c>
      <c r="F207" s="274">
        <f>IF(F$101=0,0,F$101/NMM_fec!F$101)</f>
        <v>0.12951703413882903</v>
      </c>
      <c r="G207" s="274">
        <f>IF(G$101=0,0,G$101/NMM_fec!G$101)</f>
        <v>0.12951703413882906</v>
      </c>
      <c r="H207" s="274">
        <f>IF(H$101=0,0,H$101/NMM_fec!H$101)</f>
        <v>0.12951703413882903</v>
      </c>
      <c r="I207" s="274">
        <f>IF(I$101=0,0,I$101/NMM_fec!I$101)</f>
        <v>0.13103972713963383</v>
      </c>
      <c r="J207" s="274">
        <f>IF(J$101=0,0,J$101/NMM_fec!J$101)</f>
        <v>0.13103972713963383</v>
      </c>
      <c r="K207" s="274">
        <f>IF(K$101=0,0,K$101/NMM_fec!K$101)</f>
        <v>0.1310397271396338</v>
      </c>
      <c r="L207" s="274">
        <f>IF(L$101=0,0,L$101/NMM_fec!L$101)</f>
        <v>0.13103972713963383</v>
      </c>
      <c r="M207" s="274">
        <f>IF(M$101=0,0,M$101/NMM_fec!M$101)</f>
        <v>0.13305602068615013</v>
      </c>
      <c r="N207" s="274">
        <f>IF(N$101=0,0,N$101/NMM_fec!N$101)</f>
        <v>0.13377997896617097</v>
      </c>
      <c r="O207" s="274">
        <f>IF(O$101=0,0,O$101/NMM_fec!O$101)</f>
        <v>0.13377997896617097</v>
      </c>
      <c r="P207" s="274">
        <f>IF(P$101=0,0,P$101/NMM_fec!P$101)</f>
        <v>0.13473087825086985</v>
      </c>
      <c r="Q207" s="274">
        <f>IF(Q$101=0,0,Q$101/NMM_fec!Q$101)</f>
        <v>0.13803317658104028</v>
      </c>
      <c r="R207" s="274">
        <f>IF(R$101=0,0,R$101/NMM_fec!R$101)</f>
        <v>0.14100524507819368</v>
      </c>
      <c r="S207" s="274">
        <f>IF(S$101=0,0,S$101/NMM_fec!S$101)</f>
        <v>0.14368010672563175</v>
      </c>
      <c r="T207" s="274">
        <f>IF(T$101=0,0,T$101/NMM_fec!T$101)</f>
        <v>0.14549854686978131</v>
      </c>
      <c r="U207" s="274">
        <f>IF(U$101=0,0,U$101/NMM_fec!U$101)</f>
        <v>0.14772407833806059</v>
      </c>
      <c r="V207" s="274">
        <f>IF(V$101=0,0,V$101/NMM_fec!V$101)</f>
        <v>0.14877709817174431</v>
      </c>
      <c r="W207" s="274">
        <f>IF(W$101=0,0,W$101/NMM_fec!W$101)</f>
        <v>0.1506747745098273</v>
      </c>
      <c r="X207" s="274">
        <f>IF(X$101=0,0,X$101/NMM_fec!X$101)</f>
        <v>0.152382683214102</v>
      </c>
      <c r="Y207" s="274">
        <f>IF(Y$101=0,0,Y$101/NMM_fec!Y$101)</f>
        <v>0.15391980104794922</v>
      </c>
      <c r="DA207" s="77"/>
    </row>
    <row r="208" spans="1:105" ht="12" customHeight="1" x14ac:dyDescent="0.25">
      <c r="A208" s="173" t="s">
        <v>93</v>
      </c>
      <c r="B208" s="274">
        <f>IF(B$102=0,0,B$102/NMM_fec!B$102)</f>
        <v>0.70387121998366864</v>
      </c>
      <c r="C208" s="274">
        <f>IF(C$102=0,0,C$102/NMM_fec!C$102)</f>
        <v>0.70387121998366808</v>
      </c>
      <c r="D208" s="274">
        <f>IF(D$102=0,0,D$102/NMM_fec!D$102)</f>
        <v>0.70387121998366864</v>
      </c>
      <c r="E208" s="274">
        <f>IF(E$102=0,0,E$102/NMM_fec!E$102)</f>
        <v>0.70547362615056397</v>
      </c>
      <c r="F208" s="274">
        <f>IF(F$102=0,0,F$102/NMM_fec!F$102)</f>
        <v>0.70768751755545001</v>
      </c>
      <c r="G208" s="274">
        <f>IF(G$102=0,0,G$102/NMM_fec!G$102)</f>
        <v>0.7076875175554499</v>
      </c>
      <c r="H208" s="274">
        <f>IF(H$102=0,0,H$102/NMM_fec!H$102)</f>
        <v>0.70768751755544956</v>
      </c>
      <c r="I208" s="274">
        <f>IF(I$102=0,0,I$102/NMM_fec!I$102)</f>
        <v>0.71353476771563795</v>
      </c>
      <c r="J208" s="274">
        <f>IF(J$102=0,0,J$102/NMM_fec!J$102)</f>
        <v>0.71600758786051488</v>
      </c>
      <c r="K208" s="274">
        <f>IF(K$102=0,0,K$102/NMM_fec!K$102)</f>
        <v>0.71600758786051488</v>
      </c>
      <c r="L208" s="274">
        <f>IF(L$102=0,0,L$102/NMM_fec!L$102)</f>
        <v>0.71600758786051499</v>
      </c>
      <c r="M208" s="274">
        <f>IF(M$102=0,0,M$102/NMM_fec!M$102)</f>
        <v>0.72102283099019615</v>
      </c>
      <c r="N208" s="274">
        <f>IF(N$102=0,0,N$102/NMM_fec!N$102)</f>
        <v>0.72553654980690985</v>
      </c>
      <c r="O208" s="274">
        <f>IF(O$102=0,0,O$102/NMM_fec!O$102)</f>
        <v>0.72959889674195189</v>
      </c>
      <c r="P208" s="274">
        <f>IF(P$102=0,0,P$102/NMM_fec!P$102)</f>
        <v>0.73325500898348961</v>
      </c>
      <c r="Q208" s="274">
        <f>IF(Q$102=0,0,Q$102/NMM_fec!Q$102)</f>
        <v>0.73654551000087354</v>
      </c>
      <c r="R208" s="274">
        <f>IF(R$102=0,0,R$102/NMM_fec!R$102)</f>
        <v>0.73950696091651935</v>
      </c>
      <c r="S208" s="274">
        <f>IF(S$102=0,0,S$102/NMM_fec!S$102)</f>
        <v>0.74217226674060088</v>
      </c>
      <c r="T208" s="274">
        <f>IF(T$102=0,0,T$102/NMM_fec!T$102)</f>
        <v>0.7445710419822732</v>
      </c>
      <c r="U208" s="274">
        <f>IF(U$102=0,0,U$102/NMM_fec!U$102)</f>
        <v>0.74672993969977908</v>
      </c>
      <c r="V208" s="274">
        <f>IF(V$102=0,0,V$102/NMM_fec!V$102)</f>
        <v>0.74867294764553438</v>
      </c>
      <c r="W208" s="274">
        <f>IF(W$102=0,0,W$102/NMM_fec!W$102)</f>
        <v>0.75042165479671419</v>
      </c>
      <c r="X208" s="274">
        <f>IF(X$102=0,0,X$102/NMM_fec!X$102)</f>
        <v>0.75199549123277565</v>
      </c>
      <c r="Y208" s="274">
        <f>IF(Y$102=0,0,Y$102/NMM_fec!Y$102)</f>
        <v>0.75341194402523115</v>
      </c>
      <c r="DA208" s="77"/>
    </row>
    <row r="209" spans="1:105" ht="12" customHeight="1" x14ac:dyDescent="0.25">
      <c r="A209" s="173" t="s">
        <v>94</v>
      </c>
      <c r="B209" s="274">
        <f>IF(B$103=0,0,B$103/NMM_fec!B$103)</f>
        <v>0.49169747138246211</v>
      </c>
      <c r="C209" s="274">
        <f>IF(C$103=0,0,C$103/NMM_fec!C$103)</f>
        <v>0.49169747138246223</v>
      </c>
      <c r="D209" s="274">
        <f>IF(D$103=0,0,D$103/NMM_fec!D$103)</f>
        <v>0.49169747138246228</v>
      </c>
      <c r="E209" s="274">
        <f>IF(E$103=0,0,E$103/NMM_fec!E$103)</f>
        <v>0.4928168509479578</v>
      </c>
      <c r="F209" s="274">
        <f>IF(F$103=0,0,F$103/NMM_fec!F$103)</f>
        <v>0.49436339067680629</v>
      </c>
      <c r="G209" s="274">
        <f>IF(G$103=0,0,G$103/NMM_fec!G$103)</f>
        <v>0.49436339067680624</v>
      </c>
      <c r="H209" s="274">
        <f>IF(H$103=0,0,H$103/NMM_fec!H$103)</f>
        <v>0.49436339067680624</v>
      </c>
      <c r="I209" s="274">
        <f>IF(I$103=0,0,I$103/NMM_fec!I$103)</f>
        <v>0.50017547307849886</v>
      </c>
      <c r="J209" s="274">
        <f>IF(J$103=0,0,J$103/NMM_fec!J$103)</f>
        <v>0.50017547307849874</v>
      </c>
      <c r="K209" s="274">
        <f>IF(K$103=0,0,K$103/NMM_fec!K$103)</f>
        <v>0.50017547307849863</v>
      </c>
      <c r="L209" s="274">
        <f>IF(L$103=0,0,L$103/NMM_fec!L$103)</f>
        <v>0.50017547307849841</v>
      </c>
      <c r="M209" s="274">
        <f>IF(M$103=0,0,M$103/NMM_fec!M$103)</f>
        <v>0.50787161683969018</v>
      </c>
      <c r="N209" s="274">
        <f>IF(N$103=0,0,N$103/NMM_fec!N$103)</f>
        <v>0.51063494810649479</v>
      </c>
      <c r="O209" s="274">
        <f>IF(O$103=0,0,O$103/NMM_fec!O$103)</f>
        <v>0.51063494810649501</v>
      </c>
      <c r="P209" s="274">
        <f>IF(P$103=0,0,P$103/NMM_fec!P$103)</f>
        <v>0.51426450770613785</v>
      </c>
      <c r="Q209" s="274">
        <f>IF(Q$103=0,0,Q$103/NMM_fec!Q$103)</f>
        <v>0.52799027486075267</v>
      </c>
      <c r="R209" s="274">
        <f>IF(R$103=0,0,R$103/NMM_fec!R$103)</f>
        <v>0.54034346529990607</v>
      </c>
      <c r="S209" s="274">
        <f>IF(S$103=0,0,S$103/NMM_fec!S$103)</f>
        <v>0.5514613366951443</v>
      </c>
      <c r="T209" s="274">
        <f>IF(T$103=0,0,T$103/NMM_fec!T$103)</f>
        <v>0.55536443871925456</v>
      </c>
      <c r="U209" s="274">
        <f>IF(U$103=0,0,U$103/NMM_fec!U$103)</f>
        <v>0.56498021277255761</v>
      </c>
      <c r="V209" s="274">
        <f>IF(V$103=0,0,V$103/NMM_fec!V$103)</f>
        <v>0.56787858984171558</v>
      </c>
      <c r="W209" s="274">
        <f>IF(W$103=0,0,W$103/NMM_fec!W$103)</f>
        <v>0.57624294878277282</v>
      </c>
      <c r="X209" s="274">
        <f>IF(X$103=0,0,X$103/NMM_fec!X$103)</f>
        <v>0.58377087182972409</v>
      </c>
      <c r="Y209" s="274">
        <f>IF(Y$103=0,0,Y$103/NMM_fec!Y$103)</f>
        <v>0.59054600257198009</v>
      </c>
      <c r="DA209" s="77"/>
    </row>
    <row r="210" spans="1:105" ht="12" customHeight="1" x14ac:dyDescent="0.25">
      <c r="A210" s="56" t="s">
        <v>95</v>
      </c>
      <c r="B210" s="275">
        <f>IF(B$104=0,0,B$104/NMM_fec!B$104)</f>
        <v>0.76761902485259326</v>
      </c>
      <c r="C210" s="275">
        <f>IF(C$104=0,0,C$104/NMM_fec!C$104)</f>
        <v>0.75236998869889427</v>
      </c>
      <c r="D210" s="275">
        <f>IF(D$104=0,0,D$104/NMM_fec!D$104)</f>
        <v>0.75133703459202839</v>
      </c>
      <c r="E210" s="275">
        <f>IF(E$104=0,0,E$104/NMM_fec!E$104)</f>
        <v>0.75918055830688425</v>
      </c>
      <c r="F210" s="275">
        <f>IF(F$104=0,0,F$104/NMM_fec!F$104)</f>
        <v>0.77314437983670636</v>
      </c>
      <c r="G210" s="275">
        <f>IF(G$104=0,0,G$104/NMM_fec!G$104)</f>
        <v>0.77364986860462448</v>
      </c>
      <c r="H210" s="275">
        <f>IF(H$104=0,0,H$104/NMM_fec!H$104)</f>
        <v>0.77566723509203939</v>
      </c>
      <c r="I210" s="275">
        <f>IF(I$104=0,0,I$104/NMM_fec!I$104)</f>
        <v>0.7915550392246381</v>
      </c>
      <c r="J210" s="275">
        <f>IF(J$104=0,0,J$104/NMM_fec!J$104)</f>
        <v>0.80519498830640823</v>
      </c>
      <c r="K210" s="275">
        <f>IF(K$104=0,0,K$104/NMM_fec!K$104)</f>
        <v>0.80795627416529969</v>
      </c>
      <c r="L210" s="275">
        <f>IF(L$104=0,0,L$104/NMM_fec!L$104)</f>
        <v>0.80986824216168862</v>
      </c>
      <c r="M210" s="275">
        <f>IF(M$104=0,0,M$104/NMM_fec!M$104)</f>
        <v>0.80553065508757493</v>
      </c>
      <c r="N210" s="275">
        <f>IF(N$104=0,0,N$104/NMM_fec!N$104)</f>
        <v>0.8107514771418165</v>
      </c>
      <c r="O210" s="275">
        <f>IF(O$104=0,0,O$104/NMM_fec!O$104)</f>
        <v>0.80650279140824666</v>
      </c>
      <c r="P210" s="275">
        <f>IF(P$104=0,0,P$104/NMM_fec!P$104)</f>
        <v>0.81084595257647596</v>
      </c>
      <c r="Q210" s="275">
        <f>IF(Q$104=0,0,Q$104/NMM_fec!Q$104)</f>
        <v>0.85536230227209387</v>
      </c>
      <c r="R210" s="275">
        <f>IF(R$104=0,0,R$104/NMM_fec!R$104)</f>
        <v>0.85838196843575054</v>
      </c>
      <c r="S210" s="275">
        <f>IF(S$104=0,0,S$104/NMM_fec!S$104)</f>
        <v>0.88502416767959025</v>
      </c>
      <c r="T210" s="275">
        <f>IF(T$104=0,0,T$104/NMM_fec!T$104)</f>
        <v>0.87865810468836703</v>
      </c>
      <c r="U210" s="275">
        <f>IF(U$104=0,0,U$104/NMM_fec!U$104)</f>
        <v>0.89951958016569533</v>
      </c>
      <c r="V210" s="275">
        <f>IF(V$104=0,0,V$104/NMM_fec!V$104)</f>
        <v>0.89150344194672748</v>
      </c>
      <c r="W210" s="275">
        <f>IF(W$104=0,0,W$104/NMM_fec!W$104)</f>
        <v>0.90888801710885891</v>
      </c>
      <c r="X210" s="275">
        <f>IF(X$104=0,0,X$104/NMM_fec!X$104)</f>
        <v>0.92128369539015331</v>
      </c>
      <c r="Y210" s="275">
        <f>IF(Y$104=0,0,Y$104/NMM_fec!Y$104)</f>
        <v>0.94679372599369027</v>
      </c>
      <c r="DA210" s="78"/>
    </row>
    <row r="211" spans="1:105" ht="12" customHeight="1" x14ac:dyDescent="0.25">
      <c r="A211" s="174" t="s">
        <v>1553</v>
      </c>
      <c r="B211" s="276">
        <f>IF(B$110=0,0,B$110/NMM_fec!B$110)</f>
        <v>0.49261541317315344</v>
      </c>
      <c r="C211" s="276">
        <f>IF(C$110=0,0,C$110/NMM_fec!C$110)</f>
        <v>0.49150132857019668</v>
      </c>
      <c r="D211" s="276">
        <f>IF(D$110=0,0,D$110/NMM_fec!D$110)</f>
        <v>0.49067484631520691</v>
      </c>
      <c r="E211" s="276">
        <f>IF(E$110=0,0,E$110/NMM_fec!E$110)</f>
        <v>0.4934994953145142</v>
      </c>
      <c r="F211" s="276">
        <f>IF(F$110=0,0,F$110/NMM_fec!F$110)</f>
        <v>0.49613519172857279</v>
      </c>
      <c r="G211" s="276">
        <f>IF(G$110=0,0,G$110/NMM_fec!G$110)</f>
        <v>0.49420295606279624</v>
      </c>
      <c r="H211" s="276">
        <f>IF(H$110=0,0,H$110/NMM_fec!H$110)</f>
        <v>0.49374008594124003</v>
      </c>
      <c r="I211" s="276">
        <f>IF(I$110=0,0,I$110/NMM_fec!I$110)</f>
        <v>0.49677660689830971</v>
      </c>
      <c r="J211" s="276">
        <f>IF(J$110=0,0,J$110/NMM_fec!J$110)</f>
        <v>0.50137448987937849</v>
      </c>
      <c r="K211" s="276">
        <f>IF(K$110=0,0,K$110/NMM_fec!K$110)</f>
        <v>0.4985199929457832</v>
      </c>
      <c r="L211" s="276">
        <f>IF(L$110=0,0,L$110/NMM_fec!L$110)</f>
        <v>0.50134028640547412</v>
      </c>
      <c r="M211" s="276">
        <f>IF(M$110=0,0,M$110/NMM_fec!M$110)</f>
        <v>0.503478529237678</v>
      </c>
      <c r="N211" s="276">
        <f>IF(N$110=0,0,N$110/NMM_fec!N$110)</f>
        <v>0.50713343159765401</v>
      </c>
      <c r="O211" s="276">
        <f>IF(O$110=0,0,O$110/NMM_fec!O$110)</f>
        <v>0.51543547081669183</v>
      </c>
      <c r="P211" s="276">
        <f>IF(P$110=0,0,P$110/NMM_fec!P$110)</f>
        <v>0.52037076039632446</v>
      </c>
      <c r="Q211" s="276">
        <f>IF(Q$110=0,0,Q$110/NMM_fec!Q$110)</f>
        <v>0.53977610133530596</v>
      </c>
      <c r="R211" s="276">
        <f>IF(R$110=0,0,R$110/NMM_fec!R$110)</f>
        <v>0.54559632763162447</v>
      </c>
      <c r="S211" s="276">
        <f>IF(S$110=0,0,S$110/NMM_fec!S$110)</f>
        <v>0.56309586708666792</v>
      </c>
      <c r="T211" s="276">
        <f>IF(T$110=0,0,T$110/NMM_fec!T$110)</f>
        <v>0.56514034478682418</v>
      </c>
      <c r="U211" s="276">
        <f>IF(U$110=0,0,U$110/NMM_fec!U$110)</f>
        <v>0.57884139476928853</v>
      </c>
      <c r="V211" s="276">
        <f>IF(V$110=0,0,V$110/NMM_fec!V$110)</f>
        <v>0.58026120726575248</v>
      </c>
      <c r="W211" s="276">
        <f>IF(W$110=0,0,W$110/NMM_fec!W$110)</f>
        <v>0.59206785870358047</v>
      </c>
      <c r="X211" s="276">
        <f>IF(X$110=0,0,X$110/NMM_fec!X$110)</f>
        <v>0.59569776284414677</v>
      </c>
      <c r="Y211" s="276">
        <f>IF(Y$110=0,0,Y$110/NMM_fec!Y$110)</f>
        <v>0.60488603390185414</v>
      </c>
      <c r="DA211" s="79"/>
    </row>
    <row r="212" spans="1:105" ht="12" customHeight="1" x14ac:dyDescent="0.25">
      <c r="A212" s="174" t="s">
        <v>1563</v>
      </c>
      <c r="B212" s="276">
        <f>IF(B$118=0,0,B$118/NMM_fec!B$118)</f>
        <v>0.60014498945986094</v>
      </c>
      <c r="C212" s="276">
        <f>IF(C$118=0,0,C$118/NMM_fec!C$118)</f>
        <v>0.60014498945986083</v>
      </c>
      <c r="D212" s="276">
        <f>IF(D$118=0,0,D$118/NMM_fec!D$118)</f>
        <v>0.60014498945986083</v>
      </c>
      <c r="E212" s="276">
        <f>IF(E$118=0,0,E$118/NMM_fec!E$118)</f>
        <v>0.6015112564769497</v>
      </c>
      <c r="F212" s="276">
        <f>IF(F$118=0,0,F$118/NMM_fec!F$118)</f>
        <v>0.60339889699431792</v>
      </c>
      <c r="G212" s="276">
        <f>IF(G$118=0,0,G$118/NMM_fec!G$118)</f>
        <v>0.60339889699431792</v>
      </c>
      <c r="H212" s="276">
        <f>IF(H$118=0,0,H$118/NMM_fec!H$118)</f>
        <v>0.60339889699431781</v>
      </c>
      <c r="I212" s="276">
        <f>IF(I$118=0,0,I$118/NMM_fec!I$118)</f>
        <v>0.61049287720515044</v>
      </c>
      <c r="J212" s="276">
        <f>IF(J$118=0,0,J$118/NMM_fec!J$118)</f>
        <v>0.61049287720515033</v>
      </c>
      <c r="K212" s="276">
        <f>IF(K$118=0,0,K$118/NMM_fec!K$118)</f>
        <v>0.61049287720515022</v>
      </c>
      <c r="L212" s="276">
        <f>IF(L$118=0,0,L$118/NMM_fec!L$118)</f>
        <v>0.61049287720515033</v>
      </c>
      <c r="M212" s="276">
        <f>IF(M$118=0,0,M$118/NMM_fec!M$118)</f>
        <v>0.61988646245881374</v>
      </c>
      <c r="N212" s="276">
        <f>IF(N$118=0,0,N$118/NMM_fec!N$118)</f>
        <v>0.62325926689754263</v>
      </c>
      <c r="O212" s="276">
        <f>IF(O$118=0,0,O$118/NMM_fec!O$118)</f>
        <v>0.62325926689754296</v>
      </c>
      <c r="P212" s="276">
        <f>IF(P$118=0,0,P$118/NMM_fec!P$118)</f>
        <v>0.62768935274188797</v>
      </c>
      <c r="Q212" s="276">
        <f>IF(Q$118=0,0,Q$118/NMM_fec!Q$118)</f>
        <v>0.64592041746769902</v>
      </c>
      <c r="R212" s="276">
        <f>IF(R$118=0,0,R$118/NMM_fec!R$118)</f>
        <v>0.6595472899778958</v>
      </c>
      <c r="S212" s="276">
        <f>IF(S$118=0,0,S$118/NMM_fec!S$118)</f>
        <v>0.67413168636985576</v>
      </c>
      <c r="T212" s="276">
        <f>IF(T$118=0,0,T$118/NMM_fec!T$118)</f>
        <v>0.6778541778635564</v>
      </c>
      <c r="U212" s="276">
        <f>IF(U$118=0,0,U$118/NMM_fec!U$118)</f>
        <v>0.69106876007720064</v>
      </c>
      <c r="V212" s="276">
        <f>IF(V$118=0,0,V$118/NMM_fec!V$118)</f>
        <v>0.69312841767685585</v>
      </c>
      <c r="W212" s="276">
        <f>IF(W$118=0,0,W$118/NMM_fec!W$118)</f>
        <v>0.70481557590917021</v>
      </c>
      <c r="X212" s="276">
        <f>IF(X$118=0,0,X$118/NMM_fec!X$118)</f>
        <v>0.71373395948019214</v>
      </c>
      <c r="Y212" s="276">
        <f>IF(Y$118=0,0,Y$118/NMM_fec!Y$118)</f>
        <v>0.72336056353217271</v>
      </c>
      <c r="DA212" s="79"/>
    </row>
    <row r="213" spans="1:105" ht="12" customHeight="1" x14ac:dyDescent="0.25">
      <c r="A213" s="174" t="s">
        <v>1565</v>
      </c>
      <c r="B213" s="276">
        <f>IF(B$119=0,0,B$119/NMM_fec!B$119)</f>
        <v>0.53195900407436725</v>
      </c>
      <c r="C213" s="276">
        <f>IF(C$119=0,0,C$119/NMM_fec!C$119)</f>
        <v>0.52879139757647931</v>
      </c>
      <c r="D213" s="276">
        <f>IF(D$119=0,0,D$119/NMM_fec!D$119)</f>
        <v>0.52765126122637651</v>
      </c>
      <c r="E213" s="276">
        <f>IF(E$119=0,0,E$119/NMM_fec!E$119)</f>
        <v>0.53116085649868405</v>
      </c>
      <c r="F213" s="276">
        <f>IF(F$119=0,0,F$119/NMM_fec!F$119)</f>
        <v>0.53523892786985117</v>
      </c>
      <c r="G213" s="276">
        <f>IF(G$119=0,0,G$119/NMM_fec!G$119)</f>
        <v>0.53333372204338481</v>
      </c>
      <c r="H213" s="276">
        <f>IF(H$119=0,0,H$119/NMM_fec!H$119)</f>
        <v>0.53323047436974635</v>
      </c>
      <c r="I213" s="276">
        <f>IF(I$119=0,0,I$119/NMM_fec!I$119)</f>
        <v>0.53797067760162098</v>
      </c>
      <c r="J213" s="276">
        <f>IF(J$119=0,0,J$119/NMM_fec!J$119)</f>
        <v>0.54409680398992788</v>
      </c>
      <c r="K213" s="276">
        <f>IF(K$119=0,0,K$119/NMM_fec!K$119)</f>
        <v>0.54188522017782115</v>
      </c>
      <c r="L213" s="276">
        <f>IF(L$119=0,0,L$119/NMM_fec!L$119)</f>
        <v>0.54475295984519001</v>
      </c>
      <c r="M213" s="276">
        <f>IF(M$119=0,0,M$119/NMM_fec!M$119)</f>
        <v>0.54544344094561681</v>
      </c>
      <c r="N213" s="276">
        <f>IF(N$119=0,0,N$119/NMM_fec!N$119)</f>
        <v>0.54946991917424626</v>
      </c>
      <c r="O213" s="276">
        <f>IF(O$119=0,0,O$119/NMM_fec!O$119)</f>
        <v>0.55634518165585412</v>
      </c>
      <c r="P213" s="276">
        <f>IF(P$119=0,0,P$119/NMM_fec!P$119)</f>
        <v>0.56116131996511187</v>
      </c>
      <c r="Q213" s="276">
        <f>IF(Q$119=0,0,Q$119/NMM_fec!Q$119)</f>
        <v>0.58247733520632627</v>
      </c>
      <c r="R213" s="276">
        <f>IF(R$119=0,0,R$119/NMM_fec!R$119)</f>
        <v>0.58940848433682869</v>
      </c>
      <c r="S213" s="276">
        <f>IF(S$119=0,0,S$119/NMM_fec!S$119)</f>
        <v>0.60870168704681049</v>
      </c>
      <c r="T213" s="276">
        <f>IF(T$119=0,0,T$119/NMM_fec!T$119)</f>
        <v>0.60979801066037354</v>
      </c>
      <c r="U213" s="276">
        <f>IF(U$119=0,0,U$119/NMM_fec!U$119)</f>
        <v>0.62453952822622028</v>
      </c>
      <c r="V213" s="276">
        <f>IF(V$119=0,0,V$119/NMM_fec!V$119)</f>
        <v>0.62493010501561164</v>
      </c>
      <c r="W213" s="276">
        <f>IF(W$119=0,0,W$119/NMM_fec!W$119)</f>
        <v>0.63702932575089666</v>
      </c>
      <c r="X213" s="276">
        <f>IF(X$119=0,0,X$119/NMM_fec!X$119)</f>
        <v>0.64205594472780847</v>
      </c>
      <c r="Y213" s="276">
        <f>IF(Y$119=0,0,Y$119/NMM_fec!Y$119)</f>
        <v>0.65336779262347822</v>
      </c>
      <c r="DA213" s="79"/>
    </row>
    <row r="214" spans="1:105" ht="12" customHeight="1" x14ac:dyDescent="0.25">
      <c r="A214" s="41" t="s">
        <v>1575</v>
      </c>
      <c r="B214" s="277">
        <f>IF(B$127=0,0,B$127/NMM_fec!B$127)</f>
        <v>0.61681568361152384</v>
      </c>
      <c r="C214" s="277">
        <f>IF(C$127=0,0,C$127/NMM_fec!C$127)</f>
        <v>0.61681568361152384</v>
      </c>
      <c r="D214" s="277">
        <f>IF(D$127=0,0,D$127/NMM_fec!D$127)</f>
        <v>0.61681568361152384</v>
      </c>
      <c r="E214" s="277">
        <f>IF(E$127=0,0,E$127/NMM_fec!E$127)</f>
        <v>0.61821990249019843</v>
      </c>
      <c r="F214" s="277">
        <f>IF(F$127=0,0,F$127/NMM_fec!F$127)</f>
        <v>0.6201599774663823</v>
      </c>
      <c r="G214" s="277">
        <f>IF(G$127=0,0,G$127/NMM_fec!G$127)</f>
        <v>0.6201599774663823</v>
      </c>
      <c r="H214" s="277">
        <f>IF(H$127=0,0,H$127/NMM_fec!H$127)</f>
        <v>0.6201599774663823</v>
      </c>
      <c r="I214" s="277">
        <f>IF(I$127=0,0,I$127/NMM_fec!I$127)</f>
        <v>0.62745101268307146</v>
      </c>
      <c r="J214" s="277">
        <f>IF(J$127=0,0,J$127/NMM_fec!J$127)</f>
        <v>0.62745101268307113</v>
      </c>
      <c r="K214" s="277">
        <f>IF(K$127=0,0,K$127/NMM_fec!K$127)</f>
        <v>0.62745101268307113</v>
      </c>
      <c r="L214" s="277">
        <f>IF(L$127=0,0,L$127/NMM_fec!L$127)</f>
        <v>0.62745101268307135</v>
      </c>
      <c r="M214" s="277">
        <f>IF(M$127=0,0,M$127/NMM_fec!M$127)</f>
        <v>0.63710553086044741</v>
      </c>
      <c r="N214" s="277">
        <f>IF(N$127=0,0,N$127/NMM_fec!N$127)</f>
        <v>0.6405720243113634</v>
      </c>
      <c r="O214" s="277">
        <f>IF(O$127=0,0,O$127/NMM_fec!O$127)</f>
        <v>0.6405720243113634</v>
      </c>
      <c r="P214" s="277">
        <f>IF(P$127=0,0,P$127/NMM_fec!P$127)</f>
        <v>0.64512516809582954</v>
      </c>
      <c r="Q214" s="277">
        <f>IF(Q$127=0,0,Q$127/NMM_fec!Q$127)</f>
        <v>0.66386265128624655</v>
      </c>
      <c r="R214" s="277">
        <f>IF(R$127=0,0,R$127/NMM_fec!R$127)</f>
        <v>0.6778680480328374</v>
      </c>
      <c r="S214" s="277">
        <f>IF(S$127=0,0,S$127/NMM_fec!S$127)</f>
        <v>0.6928575665467962</v>
      </c>
      <c r="T214" s="277">
        <f>IF(T$127=0,0,T$127/NMM_fec!T$127)</f>
        <v>0.69668346058198849</v>
      </c>
      <c r="U214" s="277">
        <f>IF(U$127=0,0,U$127/NMM_fec!U$127)</f>
        <v>0.7102651145237896</v>
      </c>
      <c r="V214" s="277">
        <f>IF(V$127=0,0,V$127/NMM_fec!V$127)</f>
        <v>0.71238198483454618</v>
      </c>
      <c r="W214" s="277">
        <f>IF(W$127=0,0,W$127/NMM_fec!W$127)</f>
        <v>0.72439378635109186</v>
      </c>
      <c r="X214" s="277">
        <f>IF(X$127=0,0,X$127/NMM_fec!X$127)</f>
        <v>0.73355990279908623</v>
      </c>
      <c r="Y214" s="277">
        <f>IF(Y$127=0,0,Y$127/NMM_fec!Y$127)</f>
        <v>0.74345391251917747</v>
      </c>
      <c r="DA214" s="82"/>
    </row>
  </sheetData>
  <conditionalFormatting sqref="B16:V16">
    <cfRule type="cellIs" dxfId="79" priority="428" operator="lessThan">
      <formula>0</formula>
    </cfRule>
  </conditionalFormatting>
  <conditionalFormatting sqref="B6:Y16">
    <cfRule type="cellIs" dxfId="78" priority="334" operator="lessThan">
      <formula>0</formula>
    </cfRule>
  </conditionalFormatting>
  <conditionalFormatting sqref="B20:Y25">
    <cfRule type="cellIs" dxfId="77" priority="336" operator="lessThan">
      <formula>0</formula>
    </cfRule>
  </conditionalFormatting>
  <conditionalFormatting sqref="B27:Y46">
    <cfRule type="cellIs" dxfId="76" priority="299" operator="lessThan">
      <formula>0</formula>
    </cfRule>
  </conditionalFormatting>
  <conditionalFormatting sqref="B49:Y59 B100:Y110 B147:Y152 B166:Y171">
    <cfRule type="cellIs" dxfId="75" priority="338" operator="lessThan">
      <formula>0</formula>
    </cfRule>
  </conditionalFormatting>
  <conditionalFormatting sqref="B63:Y97">
    <cfRule type="cellIs" dxfId="74" priority="315" operator="lessThan">
      <formula>0</formula>
    </cfRule>
  </conditionalFormatting>
  <conditionalFormatting sqref="B113:Y117">
    <cfRule type="cellIs" dxfId="73" priority="310" operator="lessThan">
      <formula>0</formula>
    </cfRule>
  </conditionalFormatting>
  <conditionalFormatting sqref="B122:Y128">
    <cfRule type="cellIs" dxfId="72" priority="309" operator="lessThan">
      <formula>0</formula>
    </cfRule>
  </conditionalFormatting>
  <conditionalFormatting sqref="B133:Y139">
    <cfRule type="cellIs" dxfId="71" priority="307" operator="lessThan">
      <formula>0</formula>
    </cfRule>
  </conditionalFormatting>
  <conditionalFormatting sqref="B142:Y144">
    <cfRule type="cellIs" dxfId="70" priority="300" operator="lessThan">
      <formula>0</formula>
    </cfRule>
  </conditionalFormatting>
  <conditionalFormatting sqref="B156:Y163">
    <cfRule type="cellIs" dxfId="69" priority="303" operator="lessThan">
      <formula>0</formula>
    </cfRule>
  </conditionalFormatting>
  <conditionalFormatting sqref="B177:Y179">
    <cfRule type="cellIs" dxfId="68" priority="302" operator="lessThan">
      <formula>0</formula>
    </cfRule>
  </conditionalFormatting>
  <conditionalFormatting sqref="B184:Y190">
    <cfRule type="cellIs" dxfId="67" priority="296" operator="lessThan">
      <formula>0</formula>
    </cfRule>
  </conditionalFormatting>
  <conditionalFormatting sqref="B192:Y193">
    <cfRule type="cellIs" dxfId="66" priority="297" operator="lessThan">
      <formula>0</formula>
    </cfRule>
  </conditionalFormatting>
  <conditionalFormatting sqref="B195:Y200 B206:Y211 B214:Y214">
    <cfRule type="cellIs" dxfId="65" priority="298" operator="lessThan">
      <formula>0</formula>
    </cfRule>
  </conditionalFormatting>
  <conditionalFormatting sqref="DA6:DA16">
    <cfRule type="cellIs" dxfId="64" priority="42" operator="lessThan">
      <formula>0</formula>
    </cfRule>
  </conditionalFormatting>
  <conditionalFormatting sqref="DA20:DA25">
    <cfRule type="cellIs" dxfId="63" priority="44" operator="lessThan">
      <formula>0</formula>
    </cfRule>
  </conditionalFormatting>
  <conditionalFormatting sqref="DA27:DA46">
    <cfRule type="cellIs" dxfId="62" priority="9" operator="lessThan">
      <formula>0</formula>
    </cfRule>
  </conditionalFormatting>
  <conditionalFormatting sqref="DA49:DA59 DA100:DA110">
    <cfRule type="cellIs" dxfId="61" priority="45" operator="lessThan">
      <formula>0</formula>
    </cfRule>
  </conditionalFormatting>
  <conditionalFormatting sqref="DA63:DA97">
    <cfRule type="cellIs" dxfId="60" priority="32" operator="lessThan">
      <formula>0</formula>
    </cfRule>
  </conditionalFormatting>
  <conditionalFormatting sqref="DA113:DA117">
    <cfRule type="cellIs" dxfId="59" priority="30" operator="lessThan">
      <formula>0</formula>
    </cfRule>
  </conditionalFormatting>
  <conditionalFormatting sqref="DA122:DA128">
    <cfRule type="cellIs" dxfId="58" priority="29" operator="lessThan">
      <formula>0</formula>
    </cfRule>
  </conditionalFormatting>
  <conditionalFormatting sqref="DA133:DA139">
    <cfRule type="cellIs" dxfId="57" priority="24" operator="lessThan">
      <formula>0</formula>
    </cfRule>
  </conditionalFormatting>
  <conditionalFormatting sqref="DA142:DA144">
    <cfRule type="cellIs" dxfId="56" priority="10" operator="lessThan">
      <formula>0</formula>
    </cfRule>
  </conditionalFormatting>
  <conditionalFormatting sqref="DA147:DA152">
    <cfRule type="cellIs" dxfId="55" priority="15" operator="lessThan">
      <formula>0</formula>
    </cfRule>
  </conditionalFormatting>
  <conditionalFormatting sqref="DA156:DA163">
    <cfRule type="cellIs" dxfId="54" priority="16" operator="lessThan">
      <formula>0</formula>
    </cfRule>
  </conditionalFormatting>
  <conditionalFormatting sqref="DA166:DA171">
    <cfRule type="cellIs" dxfId="53" priority="12" operator="lessThan">
      <formula>0</formula>
    </cfRule>
  </conditionalFormatting>
  <conditionalFormatting sqref="DA177:DA179">
    <cfRule type="cellIs" dxfId="52" priority="13" operator="lessThan">
      <formula>0</formula>
    </cfRule>
  </conditionalFormatting>
  <conditionalFormatting sqref="DA184:DA190">
    <cfRule type="cellIs" dxfId="51" priority="3" operator="lessThan">
      <formula>0</formula>
    </cfRule>
  </conditionalFormatting>
  <conditionalFormatting sqref="DA192:DA193">
    <cfRule type="cellIs" dxfId="50" priority="5" operator="lessThan">
      <formula>0</formula>
    </cfRule>
  </conditionalFormatting>
  <conditionalFormatting sqref="DA195:DA200">
    <cfRule type="cellIs" dxfId="49" priority="2" operator="lessThan">
      <formula>0</formula>
    </cfRule>
  </conditionalFormatting>
  <conditionalFormatting sqref="DA206:DA211">
    <cfRule type="cellIs" dxfId="48" priority="1" operator="lessThan">
      <formula>0</formula>
    </cfRule>
  </conditionalFormatting>
  <conditionalFormatting sqref="DA214">
    <cfRule type="cellIs" dxfId="47" priority="8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FR: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f t="shared" ref="B5:Y5" si="0">SUM(B6:B10)+B16+B17+B25+B33+B46</f>
        <v>14832.282503258246</v>
      </c>
      <c r="C5" s="223">
        <f t="shared" si="0"/>
        <v>15056.006109517919</v>
      </c>
      <c r="D5" s="223">
        <f t="shared" si="0"/>
        <v>14866.718013877533</v>
      </c>
      <c r="E5" s="223">
        <f t="shared" si="0"/>
        <v>14908.562383562657</v>
      </c>
      <c r="F5" s="223">
        <f t="shared" si="0"/>
        <v>15535.184692758125</v>
      </c>
      <c r="G5" s="223">
        <f t="shared" si="0"/>
        <v>15261.051010377956</v>
      </c>
      <c r="H5" s="223">
        <f t="shared" si="0"/>
        <v>15863.352785458888</v>
      </c>
      <c r="I5" s="223">
        <f t="shared" si="0"/>
        <v>15663.977158068779</v>
      </c>
      <c r="J5" s="223">
        <f t="shared" si="0"/>
        <v>14862.846691321061</v>
      </c>
      <c r="K5" s="223">
        <f t="shared" si="0"/>
        <v>12762.875223423698</v>
      </c>
      <c r="L5" s="223">
        <f t="shared" si="0"/>
        <v>13162.631619284934</v>
      </c>
      <c r="M5" s="223">
        <f t="shared" si="0"/>
        <v>14558.779688690091</v>
      </c>
      <c r="N5" s="223">
        <f t="shared" si="0"/>
        <v>13744.122917997811</v>
      </c>
      <c r="O5" s="223">
        <f t="shared" si="0"/>
        <v>13806.683781424437</v>
      </c>
      <c r="P5" s="223">
        <f t="shared" si="0"/>
        <v>13226.303772833648</v>
      </c>
      <c r="Q5" s="223">
        <f t="shared" si="0"/>
        <v>12729.571230420874</v>
      </c>
      <c r="R5" s="223">
        <f t="shared" si="0"/>
        <v>12362.33542051828</v>
      </c>
      <c r="S5" s="223">
        <f t="shared" si="0"/>
        <v>12285.604282926861</v>
      </c>
      <c r="T5" s="223">
        <f t="shared" si="0"/>
        <v>12873.485548880119</v>
      </c>
      <c r="U5" s="223">
        <f t="shared" si="0"/>
        <v>13171.994545409592</v>
      </c>
      <c r="V5" s="223">
        <f t="shared" si="0"/>
        <v>11867.8619965733</v>
      </c>
      <c r="W5" s="223">
        <f t="shared" si="0"/>
        <v>12792.272147131795</v>
      </c>
      <c r="X5" s="223">
        <f t="shared" si="0"/>
        <v>12304.767987497624</v>
      </c>
      <c r="Y5" s="223">
        <f t="shared" si="0"/>
        <v>11610.637479926301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1692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1693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1694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1695</v>
      </c>
    </row>
    <row r="10" spans="1:105" ht="12" customHeight="1" x14ac:dyDescent="0.25">
      <c r="A10" s="56" t="s">
        <v>95</v>
      </c>
      <c r="B10" s="260">
        <v>8.4141080040663532</v>
      </c>
      <c r="C10" s="260">
        <v>9.3743493888664648</v>
      </c>
      <c r="D10" s="260">
        <v>9.1823315823785947</v>
      </c>
      <c r="E10" s="260">
        <v>9.1554362038400523</v>
      </c>
      <c r="F10" s="260">
        <v>8.5118796574950135</v>
      </c>
      <c r="G10" s="260">
        <v>8.5791200000584151</v>
      </c>
      <c r="H10" s="260">
        <v>8.9445306464430221</v>
      </c>
      <c r="I10" s="260">
        <v>7.864937068886519</v>
      </c>
      <c r="J10" s="260">
        <v>7.0303994290507026</v>
      </c>
      <c r="K10" s="260">
        <v>5.945096028680549</v>
      </c>
      <c r="L10" s="260">
        <v>5.7839069373181511</v>
      </c>
      <c r="M10" s="260">
        <v>7.3799369459849826</v>
      </c>
      <c r="N10" s="260">
        <v>7.1880032175074353</v>
      </c>
      <c r="O10" s="260">
        <v>7.6126741689592636</v>
      </c>
      <c r="P10" s="260">
        <v>7.1652431650090458</v>
      </c>
      <c r="Q10" s="260">
        <v>6.939963958887815</v>
      </c>
      <c r="R10" s="260">
        <v>6.4054663234923321</v>
      </c>
      <c r="S10" s="260">
        <v>6.6317253606445314</v>
      </c>
      <c r="T10" s="260">
        <v>7.5832597806063253</v>
      </c>
      <c r="U10" s="260">
        <v>7.9516433580179484</v>
      </c>
      <c r="V10" s="260">
        <v>7.7500388907403632</v>
      </c>
      <c r="W10" s="260">
        <v>8.1919827750742193</v>
      </c>
      <c r="X10" s="260">
        <v>7.8471315421891639</v>
      </c>
      <c r="Y10" s="260">
        <v>7.4558770781843826</v>
      </c>
      <c r="DA10" s="68" t="s">
        <v>1696</v>
      </c>
    </row>
    <row r="11" spans="1:105" ht="12" customHeight="1" x14ac:dyDescent="0.25">
      <c r="A11" s="37" t="s">
        <v>159</v>
      </c>
      <c r="B11" s="226">
        <v>0.46870022762266111</v>
      </c>
      <c r="C11" s="226">
        <v>0.7934217794416778</v>
      </c>
      <c r="D11" s="226">
        <v>0.60805533870925144</v>
      </c>
      <c r="E11" s="226">
        <v>0.2437200191331359</v>
      </c>
      <c r="F11" s="226">
        <v>0.2227651154585984</v>
      </c>
      <c r="G11" s="226">
        <v>0.23418339735095381</v>
      </c>
      <c r="H11" s="226">
        <v>0.27088383854117509</v>
      </c>
      <c r="I11" s="226">
        <v>0.25971106010320222</v>
      </c>
      <c r="J11" s="226">
        <v>0.24969563747450829</v>
      </c>
      <c r="K11" s="226">
        <v>0.21330351095707351</v>
      </c>
      <c r="L11" s="226">
        <v>0.18112568969148579</v>
      </c>
      <c r="M11" s="226">
        <v>0.3776036277244354</v>
      </c>
      <c r="N11" s="226">
        <v>0.35525556178663881</v>
      </c>
      <c r="O11" s="226">
        <v>0.33850751319563438</v>
      </c>
      <c r="P11" s="226">
        <v>0.31737959972378282</v>
      </c>
      <c r="Q11" s="226">
        <v>0.30072537266437888</v>
      </c>
      <c r="R11" s="226">
        <v>0.27922185847796738</v>
      </c>
      <c r="S11" s="226">
        <v>0.30060268639742133</v>
      </c>
      <c r="T11" s="226">
        <v>0.33358895807276789</v>
      </c>
      <c r="U11" s="226">
        <v>0.36309704148025651</v>
      </c>
      <c r="V11" s="226">
        <v>0.33298080491757093</v>
      </c>
      <c r="W11" s="226">
        <v>0.31966148955224072</v>
      </c>
      <c r="X11" s="226">
        <v>0.38410261756243941</v>
      </c>
      <c r="Y11" s="226">
        <v>0.40859342398081988</v>
      </c>
      <c r="DA11" s="69" t="s">
        <v>1697</v>
      </c>
    </row>
    <row r="12" spans="1:105" ht="12" customHeight="1" x14ac:dyDescent="0.25">
      <c r="A12" s="37" t="s">
        <v>35</v>
      </c>
      <c r="B12" s="226">
        <v>7.9454077764436928</v>
      </c>
      <c r="C12" s="226">
        <v>8.5809276094247871</v>
      </c>
      <c r="D12" s="226">
        <v>8.5742762436693436</v>
      </c>
      <c r="E12" s="226">
        <v>8.9117161847069166</v>
      </c>
      <c r="F12" s="226">
        <v>8.2891145420364154</v>
      </c>
      <c r="G12" s="226">
        <v>8.3449366027074614</v>
      </c>
      <c r="H12" s="226">
        <v>8.6736468079018465</v>
      </c>
      <c r="I12" s="226">
        <v>7.6052260087833163</v>
      </c>
      <c r="J12" s="226">
        <v>6.7807037915761939</v>
      </c>
      <c r="K12" s="226">
        <v>5.7317925177234752</v>
      </c>
      <c r="L12" s="226">
        <v>5.6027812476266652</v>
      </c>
      <c r="M12" s="226">
        <v>7.0023333182605469</v>
      </c>
      <c r="N12" s="226">
        <v>6.8327476557207962</v>
      </c>
      <c r="O12" s="226">
        <v>7.2741666557636293</v>
      </c>
      <c r="P12" s="226">
        <v>6.8478635652852633</v>
      </c>
      <c r="Q12" s="226">
        <v>6.6392385862234358</v>
      </c>
      <c r="R12" s="226">
        <v>6.1262444650143646</v>
      </c>
      <c r="S12" s="226">
        <v>6.3311226742471094</v>
      </c>
      <c r="T12" s="226">
        <v>7.2496708225335578</v>
      </c>
      <c r="U12" s="226">
        <v>7.5885463165376912</v>
      </c>
      <c r="V12" s="226">
        <v>7.4170580858227924</v>
      </c>
      <c r="W12" s="226">
        <v>7.872321285521978</v>
      </c>
      <c r="X12" s="226">
        <v>7.463028924626725</v>
      </c>
      <c r="Y12" s="226">
        <v>7.0472836542035644</v>
      </c>
      <c r="DA12" s="69" t="s">
        <v>1698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1699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1700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1701</v>
      </c>
    </row>
    <row r="16" spans="1:105" ht="12" customHeight="1" x14ac:dyDescent="0.25">
      <c r="A16" s="57" t="s">
        <v>1450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1702</v>
      </c>
    </row>
    <row r="17" spans="1:105" ht="12" customHeight="1" x14ac:dyDescent="0.25">
      <c r="A17" s="57" t="s">
        <v>1452</v>
      </c>
      <c r="B17" s="261">
        <v>1421.1618904167981</v>
      </c>
      <c r="C17" s="261">
        <v>1536.7852640667361</v>
      </c>
      <c r="D17" s="261">
        <v>1485.6399270752099</v>
      </c>
      <c r="E17" s="261">
        <v>1512.922550091617</v>
      </c>
      <c r="F17" s="261">
        <v>1539.9552540778841</v>
      </c>
      <c r="G17" s="261">
        <v>1470.421503659685</v>
      </c>
      <c r="H17" s="261">
        <v>1564.4167858104281</v>
      </c>
      <c r="I17" s="261">
        <v>1444.482170545627</v>
      </c>
      <c r="J17" s="261">
        <v>1362.6289575659021</v>
      </c>
      <c r="K17" s="261">
        <v>1191.3770193138771</v>
      </c>
      <c r="L17" s="261">
        <v>1181.518383675329</v>
      </c>
      <c r="M17" s="261">
        <v>1627.688887315988</v>
      </c>
      <c r="N17" s="261">
        <v>1560.919796122434</v>
      </c>
      <c r="O17" s="261">
        <v>1573.517246170273</v>
      </c>
      <c r="P17" s="261">
        <v>1497.021325640331</v>
      </c>
      <c r="Q17" s="261">
        <v>1513.246328383713</v>
      </c>
      <c r="R17" s="261">
        <v>1406.211347661414</v>
      </c>
      <c r="S17" s="261">
        <v>1427.840301468342</v>
      </c>
      <c r="T17" s="261">
        <v>1518.8603129807341</v>
      </c>
      <c r="U17" s="261">
        <v>1602.425486481606</v>
      </c>
      <c r="V17" s="261">
        <v>1431.121047200093</v>
      </c>
      <c r="W17" s="261">
        <v>1544.5678515513259</v>
      </c>
      <c r="X17" s="261">
        <v>1541.009369390473</v>
      </c>
      <c r="Y17" s="261">
        <v>1546.6020952534921</v>
      </c>
      <c r="DA17" s="70" t="s">
        <v>1703</v>
      </c>
    </row>
    <row r="18" spans="1:105" ht="12" customHeight="1" x14ac:dyDescent="0.25">
      <c r="A18" s="18" t="s">
        <v>28</v>
      </c>
      <c r="B18" s="230">
        <v>97.283186903751712</v>
      </c>
      <c r="C18" s="230">
        <v>78.01933974057124</v>
      </c>
      <c r="D18" s="230">
        <v>99.784593171782006</v>
      </c>
      <c r="E18" s="230">
        <v>115.2351708109566</v>
      </c>
      <c r="F18" s="230">
        <v>106.4349268327412</v>
      </c>
      <c r="G18" s="230">
        <v>126.2854001035352</v>
      </c>
      <c r="H18" s="230">
        <v>141.90172328735369</v>
      </c>
      <c r="I18" s="230">
        <v>202.19759025912009</v>
      </c>
      <c r="J18" s="230">
        <v>181.1511399836761</v>
      </c>
      <c r="K18" s="230">
        <v>206.58260724889439</v>
      </c>
      <c r="L18" s="230">
        <v>208.34646066789321</v>
      </c>
      <c r="M18" s="230">
        <v>244.15393045771759</v>
      </c>
      <c r="N18" s="230">
        <v>260.33337827254388</v>
      </c>
      <c r="O18" s="230">
        <v>146.4085926660911</v>
      </c>
      <c r="P18" s="230">
        <v>128.482689713204</v>
      </c>
      <c r="Q18" s="230">
        <v>142.651281546485</v>
      </c>
      <c r="R18" s="230">
        <v>127.45197981062471</v>
      </c>
      <c r="S18" s="230">
        <v>122.90265350561209</v>
      </c>
      <c r="T18" s="230">
        <v>148.95002432749399</v>
      </c>
      <c r="U18" s="230">
        <v>144.36511854420019</v>
      </c>
      <c r="V18" s="230">
        <v>119.24066734665421</v>
      </c>
      <c r="W18" s="230">
        <v>142.07899523926679</v>
      </c>
      <c r="X18" s="230">
        <v>130.25428466477589</v>
      </c>
      <c r="Y18" s="230">
        <v>146.47371518871361</v>
      </c>
      <c r="DA18" s="71" t="s">
        <v>1704</v>
      </c>
    </row>
    <row r="19" spans="1:105" ht="12" customHeight="1" x14ac:dyDescent="0.25">
      <c r="A19" s="18" t="s">
        <v>31</v>
      </c>
      <c r="B19" s="230">
        <v>30.532685931504538</v>
      </c>
      <c r="C19" s="230">
        <v>22.145187381507931</v>
      </c>
      <c r="D19" s="230">
        <v>14.372318592857679</v>
      </c>
      <c r="E19" s="230">
        <v>13.33655152231227</v>
      </c>
      <c r="F19" s="230">
        <v>12.675302577011241</v>
      </c>
      <c r="G19" s="230">
        <v>15.265508877494479</v>
      </c>
      <c r="H19" s="230">
        <v>18.387228913709912</v>
      </c>
      <c r="I19" s="230">
        <v>12.588412383810111</v>
      </c>
      <c r="J19" s="230">
        <v>9.6718625834638683</v>
      </c>
      <c r="K19" s="230">
        <v>8.9264792231931249</v>
      </c>
      <c r="L19" s="230">
        <v>8.6786551592927061</v>
      </c>
      <c r="M19" s="230">
        <v>15.41902234672742</v>
      </c>
      <c r="N19" s="230">
        <v>15.419496407714741</v>
      </c>
      <c r="O19" s="230">
        <v>14.52931590799075</v>
      </c>
      <c r="P19" s="230">
        <v>12.63963586541847</v>
      </c>
      <c r="Q19" s="230">
        <v>13.296045519746141</v>
      </c>
      <c r="R19" s="230">
        <v>11.899062198315651</v>
      </c>
      <c r="S19" s="230">
        <v>13.863395310688921</v>
      </c>
      <c r="T19" s="230">
        <v>13.86582657507239</v>
      </c>
      <c r="U19" s="230">
        <v>15.35694266527959</v>
      </c>
      <c r="V19" s="230">
        <v>15.93510638492439</v>
      </c>
      <c r="W19" s="230">
        <v>16.262437537395829</v>
      </c>
      <c r="X19" s="230">
        <v>14.642770701352489</v>
      </c>
      <c r="Y19" s="230">
        <v>16.55867948214156</v>
      </c>
      <c r="DA19" s="71" t="s">
        <v>1705</v>
      </c>
    </row>
    <row r="20" spans="1:105" ht="12" customHeight="1" x14ac:dyDescent="0.25">
      <c r="A20" s="18" t="s">
        <v>159</v>
      </c>
      <c r="B20" s="295">
        <v>34.657150136002947</v>
      </c>
      <c r="C20" s="295">
        <v>51.666298096165598</v>
      </c>
      <c r="D20" s="295">
        <v>38.351967821543823</v>
      </c>
      <c r="E20" s="295">
        <v>15.960397243289711</v>
      </c>
      <c r="F20" s="295">
        <v>14.86158570608171</v>
      </c>
      <c r="G20" s="295">
        <v>14.433272819365991</v>
      </c>
      <c r="H20" s="295">
        <v>16.853027060266371</v>
      </c>
      <c r="I20" s="295">
        <v>16.432265242194461</v>
      </c>
      <c r="J20" s="295">
        <v>18.451497151268399</v>
      </c>
      <c r="K20" s="295">
        <v>15.23526485995075</v>
      </c>
      <c r="L20" s="295">
        <v>14.041161154549579</v>
      </c>
      <c r="M20" s="295">
        <v>22.266644411586181</v>
      </c>
      <c r="N20" s="295">
        <v>21.544222784620398</v>
      </c>
      <c r="O20" s="295">
        <v>21.696003893536549</v>
      </c>
      <c r="P20" s="295">
        <v>20.269655407343969</v>
      </c>
      <c r="Q20" s="295">
        <v>19.716125540860961</v>
      </c>
      <c r="R20" s="295">
        <v>18.26864086921741</v>
      </c>
      <c r="S20" s="295">
        <v>23.609618525111181</v>
      </c>
      <c r="T20" s="295">
        <v>24.79760501871878</v>
      </c>
      <c r="U20" s="295">
        <v>26.892508951856289</v>
      </c>
      <c r="V20" s="295">
        <v>24.882848081348438</v>
      </c>
      <c r="W20" s="295">
        <v>23.323676141606771</v>
      </c>
      <c r="X20" s="295">
        <v>26.920964895172869</v>
      </c>
      <c r="Y20" s="295">
        <v>28.640833337602778</v>
      </c>
      <c r="DA20" s="122" t="s">
        <v>1706</v>
      </c>
    </row>
    <row r="21" spans="1:105" ht="12" customHeight="1" x14ac:dyDescent="0.25">
      <c r="A21" s="18" t="s">
        <v>32</v>
      </c>
      <c r="B21" s="295">
        <v>252.2010049679034</v>
      </c>
      <c r="C21" s="295">
        <v>220.4116298588178</v>
      </c>
      <c r="D21" s="295">
        <v>201.77301550013641</v>
      </c>
      <c r="E21" s="295">
        <v>195.20574938188241</v>
      </c>
      <c r="F21" s="295">
        <v>197.23599082981141</v>
      </c>
      <c r="G21" s="295">
        <v>194.6023458020087</v>
      </c>
      <c r="H21" s="295">
        <v>213.65480992817919</v>
      </c>
      <c r="I21" s="295">
        <v>199.7849609973309</v>
      </c>
      <c r="J21" s="295">
        <v>179.3494843485214</v>
      </c>
      <c r="K21" s="295">
        <v>153.93055662060451</v>
      </c>
      <c r="L21" s="295">
        <v>119.1856022109925</v>
      </c>
      <c r="M21" s="295">
        <v>118.4609963427274</v>
      </c>
      <c r="N21" s="295">
        <v>88.080718237850988</v>
      </c>
      <c r="O21" s="295">
        <v>65.876254093998497</v>
      </c>
      <c r="P21" s="295">
        <v>46.640670323367686</v>
      </c>
      <c r="Q21" s="295">
        <v>63.892739224428659</v>
      </c>
      <c r="R21" s="295">
        <v>61.073658494561897</v>
      </c>
      <c r="S21" s="295">
        <v>48.829166400659858</v>
      </c>
      <c r="T21" s="295">
        <v>29.682248158780052</v>
      </c>
      <c r="U21" s="295">
        <v>28.734267494284609</v>
      </c>
      <c r="V21" s="295">
        <v>15.01871123417032</v>
      </c>
      <c r="W21" s="295">
        <v>15.499847460607789</v>
      </c>
      <c r="X21" s="295">
        <v>25.48634982779171</v>
      </c>
      <c r="Y21" s="295">
        <v>39.487868275093781</v>
      </c>
      <c r="DA21" s="122" t="s">
        <v>1707</v>
      </c>
    </row>
    <row r="22" spans="1:105" ht="12" customHeight="1" x14ac:dyDescent="0.25">
      <c r="A22" s="18" t="s">
        <v>33</v>
      </c>
      <c r="B22" s="295">
        <v>418.97974114242601</v>
      </c>
      <c r="C22" s="295">
        <v>605.7671674612352</v>
      </c>
      <c r="D22" s="295">
        <v>590.55138881677419</v>
      </c>
      <c r="E22" s="295">
        <v>589.58662081266255</v>
      </c>
      <c r="F22" s="295">
        <v>655.74620311954038</v>
      </c>
      <c r="G22" s="295">
        <v>605.51693297804388</v>
      </c>
      <c r="H22" s="295">
        <v>633.98941123055556</v>
      </c>
      <c r="I22" s="295">
        <v>532.28614627931927</v>
      </c>
      <c r="J22" s="295">
        <v>472.93840317638899</v>
      </c>
      <c r="K22" s="295">
        <v>397.30717576931619</v>
      </c>
      <c r="L22" s="295">
        <v>396.92969369881081</v>
      </c>
      <c r="M22" s="295">
        <v>447.05239526478272</v>
      </c>
      <c r="N22" s="295">
        <v>420.16373757835879</v>
      </c>
      <c r="O22" s="295">
        <v>489.3987223764201</v>
      </c>
      <c r="P22" s="295">
        <v>477.7926823310471</v>
      </c>
      <c r="Q22" s="295">
        <v>436.67804467847787</v>
      </c>
      <c r="R22" s="295">
        <v>377.61114102918702</v>
      </c>
      <c r="S22" s="295">
        <v>346.3380549862747</v>
      </c>
      <c r="T22" s="295">
        <v>343.58818411350751</v>
      </c>
      <c r="U22" s="295">
        <v>377.85797007756832</v>
      </c>
      <c r="V22" s="295">
        <v>368.83621489353959</v>
      </c>
      <c r="W22" s="295">
        <v>342.03538698377048</v>
      </c>
      <c r="X22" s="295">
        <v>392.36087529527322</v>
      </c>
      <c r="Y22" s="295">
        <v>379.88834105924951</v>
      </c>
      <c r="DA22" s="122" t="s">
        <v>1708</v>
      </c>
    </row>
    <row r="23" spans="1:105" ht="12" customHeight="1" x14ac:dyDescent="0.25">
      <c r="A23" s="18" t="s">
        <v>35</v>
      </c>
      <c r="B23" s="295">
        <v>587.50812133520913</v>
      </c>
      <c r="C23" s="295">
        <v>558.77564152843831</v>
      </c>
      <c r="D23" s="295">
        <v>540.80664317211586</v>
      </c>
      <c r="E23" s="295">
        <v>583.59806032051335</v>
      </c>
      <c r="F23" s="295">
        <v>553.00124501269852</v>
      </c>
      <c r="G23" s="295">
        <v>514.3180430792371</v>
      </c>
      <c r="H23" s="295">
        <v>539.63058539036297</v>
      </c>
      <c r="I23" s="295">
        <v>481.19279538385172</v>
      </c>
      <c r="J23" s="295">
        <v>501.06657032258289</v>
      </c>
      <c r="K23" s="295">
        <v>409.39493559191777</v>
      </c>
      <c r="L23" s="295">
        <v>434.33681078378987</v>
      </c>
      <c r="M23" s="295">
        <v>412.91569942991902</v>
      </c>
      <c r="N23" s="295">
        <v>414.36715863255512</v>
      </c>
      <c r="O23" s="295">
        <v>466.22406278608071</v>
      </c>
      <c r="P23" s="295">
        <v>437.34327872881528</v>
      </c>
      <c r="Q23" s="295">
        <v>435.2810682449433</v>
      </c>
      <c r="R23" s="295">
        <v>400.82162842995882</v>
      </c>
      <c r="S23" s="295">
        <v>497.2523464977865</v>
      </c>
      <c r="T23" s="295">
        <v>538.91014442301139</v>
      </c>
      <c r="U23" s="295">
        <v>562.03996848088514</v>
      </c>
      <c r="V23" s="295">
        <v>554.25876457278855</v>
      </c>
      <c r="W23" s="295">
        <v>574.39346980264054</v>
      </c>
      <c r="X23" s="295">
        <v>523.06839502044215</v>
      </c>
      <c r="Y23" s="295">
        <v>493.98757977155151</v>
      </c>
      <c r="DA23" s="122" t="s">
        <v>1709</v>
      </c>
    </row>
    <row r="24" spans="1:105" ht="12" customHeight="1" x14ac:dyDescent="0.25">
      <c r="A24" s="18" t="s">
        <v>38</v>
      </c>
      <c r="B24" s="295">
        <v>0</v>
      </c>
      <c r="C24" s="295">
        <v>0</v>
      </c>
      <c r="D24" s="295">
        <v>0</v>
      </c>
      <c r="E24" s="295">
        <v>0</v>
      </c>
      <c r="F24" s="295">
        <v>0</v>
      </c>
      <c r="G24" s="295">
        <v>0</v>
      </c>
      <c r="H24" s="295">
        <v>0</v>
      </c>
      <c r="I24" s="295">
        <v>0</v>
      </c>
      <c r="J24" s="295">
        <v>0</v>
      </c>
      <c r="K24" s="295">
        <v>0</v>
      </c>
      <c r="L24" s="295">
        <v>0</v>
      </c>
      <c r="M24" s="295">
        <v>367.42019906252813</v>
      </c>
      <c r="N24" s="295">
        <v>341.01108420878973</v>
      </c>
      <c r="O24" s="295">
        <v>369.38429444615531</v>
      </c>
      <c r="P24" s="295">
        <v>373.85271327113492</v>
      </c>
      <c r="Q24" s="295">
        <v>401.73102362877148</v>
      </c>
      <c r="R24" s="295">
        <v>409.08523682954831</v>
      </c>
      <c r="S24" s="295">
        <v>375.04506624220892</v>
      </c>
      <c r="T24" s="295">
        <v>419.06628036415009</v>
      </c>
      <c r="U24" s="295">
        <v>447.17871026753181</v>
      </c>
      <c r="V24" s="295">
        <v>332.94873468666748</v>
      </c>
      <c r="W24" s="295">
        <v>430.97403838603771</v>
      </c>
      <c r="X24" s="295">
        <v>428.27572898566513</v>
      </c>
      <c r="Y24" s="295">
        <v>441.5650781391393</v>
      </c>
      <c r="DA24" s="122" t="s">
        <v>1710</v>
      </c>
    </row>
    <row r="25" spans="1:105" ht="12" customHeight="1" x14ac:dyDescent="0.25">
      <c r="A25" s="57" t="s">
        <v>1461</v>
      </c>
      <c r="B25" s="261">
        <v>2158.4259978140012</v>
      </c>
      <c r="C25" s="261">
        <v>2334.0319560963449</v>
      </c>
      <c r="D25" s="261">
        <v>2256.3536663998111</v>
      </c>
      <c r="E25" s="261">
        <v>2297.7898484451248</v>
      </c>
      <c r="F25" s="261">
        <v>2338.8464595663659</v>
      </c>
      <c r="G25" s="261">
        <v>2233.2402962993961</v>
      </c>
      <c r="H25" s="261">
        <v>2375.9980370143012</v>
      </c>
      <c r="I25" s="261">
        <v>2193.844270176769</v>
      </c>
      <c r="J25" s="261">
        <v>2069.5276078095908</v>
      </c>
      <c r="K25" s="261">
        <v>1809.434343142326</v>
      </c>
      <c r="L25" s="261">
        <v>1794.461287919901</v>
      </c>
      <c r="M25" s="261">
        <v>2472.0941607190221</v>
      </c>
      <c r="N25" s="261">
        <v>2370.6868944150292</v>
      </c>
      <c r="O25" s="261">
        <v>2389.8195941255772</v>
      </c>
      <c r="P25" s="261">
        <v>2273.639456794343</v>
      </c>
      <c r="Q25" s="261">
        <v>2298.2815950138311</v>
      </c>
      <c r="R25" s="261">
        <v>2135.719478322977</v>
      </c>
      <c r="S25" s="261">
        <v>2168.569005542357</v>
      </c>
      <c r="T25" s="261">
        <v>2306.807977818808</v>
      </c>
      <c r="U25" s="261">
        <v>2433.7247240476422</v>
      </c>
      <c r="V25" s="261">
        <v>2173.5517220979991</v>
      </c>
      <c r="W25" s="261">
        <v>2345.8519600454201</v>
      </c>
      <c r="X25" s="261">
        <v>2340.4474241790031</v>
      </c>
      <c r="Y25" s="261">
        <v>2348.9415197375638</v>
      </c>
      <c r="DA25" s="70" t="s">
        <v>1711</v>
      </c>
    </row>
    <row r="26" spans="1:105" ht="12" customHeight="1" x14ac:dyDescent="0.25">
      <c r="A26" s="18" t="s">
        <v>28</v>
      </c>
      <c r="B26" s="230">
        <v>147.7513302173293</v>
      </c>
      <c r="C26" s="230">
        <v>118.4938692515488</v>
      </c>
      <c r="D26" s="230">
        <v>151.5504050140986</v>
      </c>
      <c r="E26" s="230">
        <v>175.0163652840138</v>
      </c>
      <c r="F26" s="230">
        <v>161.65076948682039</v>
      </c>
      <c r="G26" s="230">
        <v>191.7991838691029</v>
      </c>
      <c r="H26" s="230">
        <v>215.5168744274487</v>
      </c>
      <c r="I26" s="230">
        <v>307.09276575283911</v>
      </c>
      <c r="J26" s="230">
        <v>275.12793068194151</v>
      </c>
      <c r="K26" s="230">
        <v>313.75262254706348</v>
      </c>
      <c r="L26" s="230">
        <v>316.43152007560877</v>
      </c>
      <c r="M26" s="230">
        <v>370.81503136412857</v>
      </c>
      <c r="N26" s="230">
        <v>395.38798186982638</v>
      </c>
      <c r="O26" s="230">
        <v>222.36179765640301</v>
      </c>
      <c r="P26" s="230">
        <v>195.13637370666939</v>
      </c>
      <c r="Q26" s="230">
        <v>216.65528521955821</v>
      </c>
      <c r="R26" s="230">
        <v>193.5709566595805</v>
      </c>
      <c r="S26" s="230">
        <v>186.66155088709769</v>
      </c>
      <c r="T26" s="230">
        <v>226.22166204386619</v>
      </c>
      <c r="U26" s="230">
        <v>219.25821902803449</v>
      </c>
      <c r="V26" s="230">
        <v>181.09981567422099</v>
      </c>
      <c r="W26" s="230">
        <v>215.7861107419549</v>
      </c>
      <c r="X26" s="230">
        <v>197.82702888596589</v>
      </c>
      <c r="Y26" s="230">
        <v>222.46070415454341</v>
      </c>
      <c r="DA26" s="71" t="s">
        <v>1712</v>
      </c>
    </row>
    <row r="27" spans="1:105" ht="12" customHeight="1" x14ac:dyDescent="0.25">
      <c r="A27" s="18" t="s">
        <v>31</v>
      </c>
      <c r="B27" s="295">
        <v>46.372298287791359</v>
      </c>
      <c r="C27" s="295">
        <v>33.63357017453577</v>
      </c>
      <c r="D27" s="295">
        <v>21.82832674368403</v>
      </c>
      <c r="E27" s="295">
        <v>20.255228993300939</v>
      </c>
      <c r="F27" s="295">
        <v>19.25094023197887</v>
      </c>
      <c r="G27" s="295">
        <v>23.184882351004429</v>
      </c>
      <c r="H27" s="295">
        <v>27.92607456105457</v>
      </c>
      <c r="I27" s="295">
        <v>19.118973526971459</v>
      </c>
      <c r="J27" s="295">
        <v>14.68938886428371</v>
      </c>
      <c r="K27" s="295">
        <v>13.557318806681421</v>
      </c>
      <c r="L27" s="295">
        <v>13.180929666208691</v>
      </c>
      <c r="M27" s="295">
        <v>23.418034861806579</v>
      </c>
      <c r="N27" s="295">
        <v>23.418754854065359</v>
      </c>
      <c r="O27" s="295">
        <v>22.066770434621201</v>
      </c>
      <c r="P27" s="295">
        <v>19.19677050080503</v>
      </c>
      <c r="Q27" s="295">
        <v>20.1937094650925</v>
      </c>
      <c r="R27" s="295">
        <v>18.07200528781274</v>
      </c>
      <c r="S27" s="295">
        <v>21.055386482245069</v>
      </c>
      <c r="T27" s="295">
        <v>21.059079027259259</v>
      </c>
      <c r="U27" s="295">
        <v>23.323749756586281</v>
      </c>
      <c r="V27" s="295">
        <v>24.20185070475355</v>
      </c>
      <c r="W27" s="295">
        <v>24.69899327109523</v>
      </c>
      <c r="X27" s="295">
        <v>22.23908280608282</v>
      </c>
      <c r="Y27" s="295">
        <v>25.148918307429149</v>
      </c>
      <c r="DA27" s="122" t="s">
        <v>1713</v>
      </c>
    </row>
    <row r="28" spans="1:105" ht="12" customHeight="1" x14ac:dyDescent="0.25">
      <c r="A28" s="18" t="s">
        <v>159</v>
      </c>
      <c r="B28" s="295">
        <v>52.636433870143442</v>
      </c>
      <c r="C28" s="295">
        <v>78.469512708974989</v>
      </c>
      <c r="D28" s="295">
        <v>58.248032804389709</v>
      </c>
      <c r="E28" s="295">
        <v>24.240261843252881</v>
      </c>
      <c r="F28" s="295">
        <v>22.571413695409461</v>
      </c>
      <c r="G28" s="295">
        <v>21.920902535407251</v>
      </c>
      <c r="H28" s="295">
        <v>25.595966225968429</v>
      </c>
      <c r="I28" s="295">
        <v>24.956923444749769</v>
      </c>
      <c r="J28" s="295">
        <v>28.023683591887242</v>
      </c>
      <c r="K28" s="295">
        <v>23.138948475219468</v>
      </c>
      <c r="L28" s="295">
        <v>21.325372907788498</v>
      </c>
      <c r="M28" s="295">
        <v>33.81803614783967</v>
      </c>
      <c r="N28" s="295">
        <v>32.720839810433873</v>
      </c>
      <c r="O28" s="295">
        <v>32.951361254662572</v>
      </c>
      <c r="P28" s="295">
        <v>30.785057981755489</v>
      </c>
      <c r="Q28" s="295">
        <v>29.944370328617659</v>
      </c>
      <c r="R28" s="295">
        <v>27.74596593304495</v>
      </c>
      <c r="S28" s="295">
        <v>35.85771245816732</v>
      </c>
      <c r="T28" s="295">
        <v>37.66199735360771</v>
      </c>
      <c r="U28" s="295">
        <v>40.843686324229253</v>
      </c>
      <c r="V28" s="295">
        <v>37.791462436898946</v>
      </c>
      <c r="W28" s="295">
        <v>35.423430144101182</v>
      </c>
      <c r="X28" s="295">
        <v>40.886904516513333</v>
      </c>
      <c r="Y28" s="295">
        <v>43.498998736033847</v>
      </c>
      <c r="DA28" s="122" t="s">
        <v>1714</v>
      </c>
    </row>
    <row r="29" spans="1:105" ht="12" customHeight="1" x14ac:dyDescent="0.25">
      <c r="A29" s="18" t="s">
        <v>32</v>
      </c>
      <c r="B29" s="295">
        <v>383.03673175326401</v>
      </c>
      <c r="C29" s="295">
        <v>334.75580461020081</v>
      </c>
      <c r="D29" s="295">
        <v>306.44793197001292</v>
      </c>
      <c r="E29" s="295">
        <v>296.47372845401151</v>
      </c>
      <c r="F29" s="295">
        <v>299.55720962009059</v>
      </c>
      <c r="G29" s="295">
        <v>295.55729382206988</v>
      </c>
      <c r="H29" s="295">
        <v>324.49371138972958</v>
      </c>
      <c r="I29" s="295">
        <v>303.42852330667739</v>
      </c>
      <c r="J29" s="295">
        <v>272.3916200700059</v>
      </c>
      <c r="K29" s="295">
        <v>233.7859729481286</v>
      </c>
      <c r="L29" s="295">
        <v>181.016184089961</v>
      </c>
      <c r="M29" s="295">
        <v>179.91567038017291</v>
      </c>
      <c r="N29" s="295">
        <v>133.77484538017711</v>
      </c>
      <c r="O29" s="295">
        <v>100.051247105554</v>
      </c>
      <c r="P29" s="295">
        <v>70.836711890651785</v>
      </c>
      <c r="Q29" s="295">
        <v>97.038733126393936</v>
      </c>
      <c r="R29" s="295">
        <v>92.757182109362176</v>
      </c>
      <c r="S29" s="295">
        <v>74.160546325837785</v>
      </c>
      <c r="T29" s="295">
        <v>45.080674152251639</v>
      </c>
      <c r="U29" s="295">
        <v>43.640904253080009</v>
      </c>
      <c r="V29" s="295">
        <v>22.810052113054649</v>
      </c>
      <c r="W29" s="295">
        <v>23.540790072350891</v>
      </c>
      <c r="X29" s="295">
        <v>38.708046161830723</v>
      </c>
      <c r="Y29" s="295">
        <v>59.973210693273238</v>
      </c>
      <c r="DA29" s="122" t="s">
        <v>1715</v>
      </c>
    </row>
    <row r="30" spans="1:105" ht="12" customHeight="1" x14ac:dyDescent="0.25">
      <c r="A30" s="18" t="s">
        <v>33</v>
      </c>
      <c r="B30" s="295">
        <v>636.33620626709103</v>
      </c>
      <c r="C30" s="295">
        <v>920.02439108961289</v>
      </c>
      <c r="D30" s="295">
        <v>896.91503780294659</v>
      </c>
      <c r="E30" s="295">
        <v>895.44977170203686</v>
      </c>
      <c r="F30" s="295">
        <v>995.93133078310666</v>
      </c>
      <c r="G30" s="295">
        <v>919.64434106314377</v>
      </c>
      <c r="H30" s="295">
        <v>962.88764620439804</v>
      </c>
      <c r="I30" s="295">
        <v>808.42320931400684</v>
      </c>
      <c r="J30" s="295">
        <v>718.28730538304569</v>
      </c>
      <c r="K30" s="295">
        <v>603.42044286527039</v>
      </c>
      <c r="L30" s="295">
        <v>602.84713230847774</v>
      </c>
      <c r="M30" s="295">
        <v>678.97226827658142</v>
      </c>
      <c r="N30" s="295">
        <v>638.13443116030646</v>
      </c>
      <c r="O30" s="295">
        <v>743.28683649434288</v>
      </c>
      <c r="P30" s="295">
        <v>725.65986610164805</v>
      </c>
      <c r="Q30" s="295">
        <v>663.21595777676214</v>
      </c>
      <c r="R30" s="295">
        <v>573.50658595451819</v>
      </c>
      <c r="S30" s="295">
        <v>526.00978604588852</v>
      </c>
      <c r="T30" s="295">
        <v>521.83334927085548</v>
      </c>
      <c r="U30" s="295">
        <v>573.88146388970199</v>
      </c>
      <c r="V30" s="295">
        <v>560.17944227877217</v>
      </c>
      <c r="W30" s="295">
        <v>519.4749988839252</v>
      </c>
      <c r="X30" s="295">
        <v>595.90812241243088</v>
      </c>
      <c r="Y30" s="295">
        <v>576.96514178848292</v>
      </c>
      <c r="DA30" s="122" t="s">
        <v>1716</v>
      </c>
    </row>
    <row r="31" spans="1:105" ht="12" customHeight="1" x14ac:dyDescent="0.25">
      <c r="A31" s="18" t="s">
        <v>35</v>
      </c>
      <c r="B31" s="295">
        <v>892.29299741838145</v>
      </c>
      <c r="C31" s="295">
        <v>848.65480826147154</v>
      </c>
      <c r="D31" s="295">
        <v>821.36393206467937</v>
      </c>
      <c r="E31" s="295">
        <v>886.35449216850952</v>
      </c>
      <c r="F31" s="295">
        <v>839.88479574896053</v>
      </c>
      <c r="G31" s="295">
        <v>781.13369265866788</v>
      </c>
      <c r="H31" s="295">
        <v>819.57776420570167</v>
      </c>
      <c r="I31" s="295">
        <v>730.82387483152434</v>
      </c>
      <c r="J31" s="295">
        <v>761.00767921842703</v>
      </c>
      <c r="K31" s="295">
        <v>621.77903749996244</v>
      </c>
      <c r="L31" s="295">
        <v>659.66014887185588</v>
      </c>
      <c r="M31" s="295">
        <v>627.12628769809157</v>
      </c>
      <c r="N31" s="295">
        <v>629.33072851434349</v>
      </c>
      <c r="O31" s="295">
        <v>708.08972905177836</v>
      </c>
      <c r="P31" s="295">
        <v>664.22629901836297</v>
      </c>
      <c r="Q31" s="295">
        <v>661.09426406065052</v>
      </c>
      <c r="R31" s="295">
        <v>608.75810780124266</v>
      </c>
      <c r="S31" s="295">
        <v>755.21472915380969</v>
      </c>
      <c r="T31" s="295">
        <v>818.48357604578291</v>
      </c>
      <c r="U31" s="295">
        <v>853.61258837578316</v>
      </c>
      <c r="V31" s="295">
        <v>841.79468576892282</v>
      </c>
      <c r="W31" s="295">
        <v>872.37478471436293</v>
      </c>
      <c r="X31" s="295">
        <v>794.42351364759122</v>
      </c>
      <c r="Y31" s="295">
        <v>750.25628112180016</v>
      </c>
      <c r="DA31" s="122" t="s">
        <v>1717</v>
      </c>
    </row>
    <row r="32" spans="1:105" ht="12" customHeight="1" x14ac:dyDescent="0.25">
      <c r="A32" s="18" t="s">
        <v>38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0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558.02883199040116</v>
      </c>
      <c r="N32" s="295">
        <v>517.91931282587632</v>
      </c>
      <c r="O32" s="295">
        <v>561.01185212821531</v>
      </c>
      <c r="P32" s="295">
        <v>567.79837759445104</v>
      </c>
      <c r="Q32" s="295">
        <v>610.13927503675643</v>
      </c>
      <c r="R32" s="295">
        <v>621.30867457741533</v>
      </c>
      <c r="S32" s="295">
        <v>569.60929418931016</v>
      </c>
      <c r="T32" s="295">
        <v>636.46763992518413</v>
      </c>
      <c r="U32" s="295">
        <v>679.16411242022627</v>
      </c>
      <c r="V32" s="295">
        <v>505.67441312137589</v>
      </c>
      <c r="W32" s="295">
        <v>654.55285221762938</v>
      </c>
      <c r="X32" s="295">
        <v>650.45472574858775</v>
      </c>
      <c r="Y32" s="295">
        <v>670.63826493600129</v>
      </c>
      <c r="DA32" s="122" t="s">
        <v>1718</v>
      </c>
    </row>
    <row r="33" spans="1:105" ht="12" customHeight="1" x14ac:dyDescent="0.25">
      <c r="A33" s="57" t="s">
        <v>1470</v>
      </c>
      <c r="B33" s="261">
        <f t="shared" ref="B33:Y33" si="1">B34+B35</f>
        <v>99.3962370233793</v>
      </c>
      <c r="C33" s="261">
        <f t="shared" si="1"/>
        <v>107.4829499659713</v>
      </c>
      <c r="D33" s="261">
        <f t="shared" si="1"/>
        <v>103.9058388201331</v>
      </c>
      <c r="E33" s="261">
        <f t="shared" si="1"/>
        <v>105.8139888220749</v>
      </c>
      <c r="F33" s="261">
        <f t="shared" si="1"/>
        <v>107.7046594563781</v>
      </c>
      <c r="G33" s="261">
        <f t="shared" si="1"/>
        <v>102.8414604188182</v>
      </c>
      <c r="H33" s="261">
        <f t="shared" si="1"/>
        <v>109.41550198771679</v>
      </c>
      <c r="I33" s="261">
        <f t="shared" si="1"/>
        <v>101.0272602774977</v>
      </c>
      <c r="J33" s="261">
        <f t="shared" si="1"/>
        <v>95.302436516517332</v>
      </c>
      <c r="K33" s="261">
        <f t="shared" si="1"/>
        <v>83.32505493881456</v>
      </c>
      <c r="L33" s="261">
        <f t="shared" si="1"/>
        <v>82.635540752384458</v>
      </c>
      <c r="M33" s="261">
        <f t="shared" si="1"/>
        <v>105.41873370909489</v>
      </c>
      <c r="N33" s="261">
        <f t="shared" si="1"/>
        <v>108.7744942428392</v>
      </c>
      <c r="O33" s="261">
        <f t="shared" si="1"/>
        <v>108.0708569596292</v>
      </c>
      <c r="P33" s="261">
        <f t="shared" si="1"/>
        <v>98.796807233963946</v>
      </c>
      <c r="Q33" s="261">
        <f t="shared" si="1"/>
        <v>96.543483064440466</v>
      </c>
      <c r="R33" s="261">
        <f t="shared" si="1"/>
        <v>88.90864821039716</v>
      </c>
      <c r="S33" s="261">
        <f t="shared" si="1"/>
        <v>89.859660555516541</v>
      </c>
      <c r="T33" s="261">
        <f t="shared" si="1"/>
        <v>93.097068299968583</v>
      </c>
      <c r="U33" s="261">
        <f t="shared" si="1"/>
        <v>104.6355615223264</v>
      </c>
      <c r="V33" s="261">
        <f t="shared" si="1"/>
        <v>90.285308384467285</v>
      </c>
      <c r="W33" s="261">
        <f t="shared" si="1"/>
        <v>97.794012759973782</v>
      </c>
      <c r="X33" s="261">
        <f t="shared" si="1"/>
        <v>101.1580723859595</v>
      </c>
      <c r="Y33" s="261">
        <f t="shared" si="1"/>
        <v>105.3693578570611</v>
      </c>
      <c r="DA33" s="70"/>
    </row>
    <row r="34" spans="1:105" ht="12" customHeight="1" x14ac:dyDescent="0.25">
      <c r="A34" s="60" t="s">
        <v>1471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1719</v>
      </c>
    </row>
    <row r="35" spans="1:105" ht="12" customHeight="1" x14ac:dyDescent="0.25">
      <c r="A35" s="60" t="s">
        <v>1473</v>
      </c>
      <c r="B35" s="262">
        <v>99.3962370233793</v>
      </c>
      <c r="C35" s="262">
        <v>107.4829499659713</v>
      </c>
      <c r="D35" s="262">
        <v>103.9058388201331</v>
      </c>
      <c r="E35" s="262">
        <v>105.8139888220749</v>
      </c>
      <c r="F35" s="262">
        <v>107.7046594563781</v>
      </c>
      <c r="G35" s="262">
        <v>102.8414604188182</v>
      </c>
      <c r="H35" s="262">
        <v>109.41550198771679</v>
      </c>
      <c r="I35" s="262">
        <v>101.0272602774977</v>
      </c>
      <c r="J35" s="262">
        <v>95.302436516517332</v>
      </c>
      <c r="K35" s="262">
        <v>83.32505493881456</v>
      </c>
      <c r="L35" s="262">
        <v>82.635540752384458</v>
      </c>
      <c r="M35" s="262">
        <v>105.41873370909489</v>
      </c>
      <c r="N35" s="262">
        <v>108.7744942428392</v>
      </c>
      <c r="O35" s="262">
        <v>108.0708569596292</v>
      </c>
      <c r="P35" s="262">
        <v>98.796807233963946</v>
      </c>
      <c r="Q35" s="262">
        <v>96.543483064440466</v>
      </c>
      <c r="R35" s="262">
        <v>88.90864821039716</v>
      </c>
      <c r="S35" s="262">
        <v>89.859660555516541</v>
      </c>
      <c r="T35" s="262">
        <v>93.097068299968583</v>
      </c>
      <c r="U35" s="262">
        <v>104.6355615223264</v>
      </c>
      <c r="V35" s="262">
        <v>90.285308384467285</v>
      </c>
      <c r="W35" s="262">
        <v>97.794012759973782</v>
      </c>
      <c r="X35" s="262">
        <v>101.1580723859595</v>
      </c>
      <c r="Y35" s="262">
        <v>105.3693578570611</v>
      </c>
      <c r="DA35" s="72" t="s">
        <v>1720</v>
      </c>
    </row>
    <row r="36" spans="1:105" ht="12" customHeight="1" x14ac:dyDescent="0.25">
      <c r="A36" s="64" t="s">
        <v>28</v>
      </c>
      <c r="B36" s="229">
        <v>6.8039980308218944</v>
      </c>
      <c r="C36" s="229">
        <v>5.4566821961339249</v>
      </c>
      <c r="D36" s="229">
        <v>6.9789466921851613</v>
      </c>
      <c r="E36" s="229">
        <v>8.0595619883926375</v>
      </c>
      <c r="F36" s="229">
        <v>7.4440718445739531</v>
      </c>
      <c r="G36" s="229">
        <v>8.8324163812202592</v>
      </c>
      <c r="H36" s="229">
        <v>9.924623941160732</v>
      </c>
      <c r="I36" s="229">
        <v>14.141724276786929</v>
      </c>
      <c r="J36" s="229">
        <v>12.669732961662881</v>
      </c>
      <c r="K36" s="229">
        <v>14.44841290318918</v>
      </c>
      <c r="L36" s="229">
        <v>14.57177702777733</v>
      </c>
      <c r="M36" s="229">
        <v>15.81284874494221</v>
      </c>
      <c r="N36" s="229">
        <v>18.14163138072249</v>
      </c>
      <c r="O36" s="229">
        <v>10.05549962301815</v>
      </c>
      <c r="P36" s="229">
        <v>8.4792910502240595</v>
      </c>
      <c r="Q36" s="229">
        <v>9.100997851958196</v>
      </c>
      <c r="R36" s="229">
        <v>8.0582362356457651</v>
      </c>
      <c r="S36" s="229">
        <v>7.7347520685816926</v>
      </c>
      <c r="T36" s="229">
        <v>9.1297471331549485</v>
      </c>
      <c r="U36" s="229">
        <v>9.4267879352547954</v>
      </c>
      <c r="V36" s="229">
        <v>7.5225505518382212</v>
      </c>
      <c r="W36" s="229">
        <v>8.9957039176995952</v>
      </c>
      <c r="X36" s="229">
        <v>8.5504167712571899</v>
      </c>
      <c r="Y36" s="229">
        <v>9.9791933295183881</v>
      </c>
      <c r="DA36" s="73" t="s">
        <v>1721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1722</v>
      </c>
    </row>
    <row r="38" spans="1:105" ht="12" customHeight="1" x14ac:dyDescent="0.25">
      <c r="A38" s="64" t="s">
        <v>31</v>
      </c>
      <c r="B38" s="229">
        <v>2.1354598010773911</v>
      </c>
      <c r="C38" s="229">
        <v>1.548837123161217</v>
      </c>
      <c r="D38" s="229">
        <v>1.0052017261821149</v>
      </c>
      <c r="E38" s="229">
        <v>0.93276005015690944</v>
      </c>
      <c r="F38" s="229">
        <v>0.88651221777285649</v>
      </c>
      <c r="G38" s="229">
        <v>1.067671564303585</v>
      </c>
      <c r="H38" s="229">
        <v>1.286005046739777</v>
      </c>
      <c r="I38" s="229">
        <v>0.88043510699704308</v>
      </c>
      <c r="J38" s="229">
        <v>0.67645125603641465</v>
      </c>
      <c r="K38" s="229">
        <v>0.62431905234424745</v>
      </c>
      <c r="L38" s="229">
        <v>0.60698620690162286</v>
      </c>
      <c r="M38" s="229">
        <v>0.99862684047967465</v>
      </c>
      <c r="N38" s="229">
        <v>1.0745253711273239</v>
      </c>
      <c r="O38" s="229">
        <v>0.99788904445462956</v>
      </c>
      <c r="P38" s="229">
        <v>0.83416023988109056</v>
      </c>
      <c r="Q38" s="229">
        <v>0.8482733586611062</v>
      </c>
      <c r="R38" s="229">
        <v>0.75232612564466905</v>
      </c>
      <c r="S38" s="229">
        <v>0.87247852262213788</v>
      </c>
      <c r="T38" s="229">
        <v>0.84989237829365027</v>
      </c>
      <c r="U38" s="229">
        <v>1.002781304094134</v>
      </c>
      <c r="V38" s="229">
        <v>1.005300003739682</v>
      </c>
      <c r="W38" s="229">
        <v>1.0296530660294649</v>
      </c>
      <c r="X38" s="229">
        <v>0.9612105467757841</v>
      </c>
      <c r="Y38" s="229">
        <v>1.128135949995706</v>
      </c>
      <c r="DA38" s="73" t="s">
        <v>1723</v>
      </c>
    </row>
    <row r="39" spans="1:105" ht="12" customHeight="1" x14ac:dyDescent="0.25">
      <c r="A39" s="64" t="s">
        <v>159</v>
      </c>
      <c r="B39" s="229">
        <v>2.4239253337019231</v>
      </c>
      <c r="C39" s="229">
        <v>3.6135472294299471</v>
      </c>
      <c r="D39" s="229">
        <v>2.6823413360635442</v>
      </c>
      <c r="E39" s="229">
        <v>1.116272141885295</v>
      </c>
      <c r="F39" s="229">
        <v>1.0394211281247741</v>
      </c>
      <c r="G39" s="229">
        <v>1.009464872264523</v>
      </c>
      <c r="H39" s="229">
        <v>1.178702780829834</v>
      </c>
      <c r="I39" s="229">
        <v>1.1492746476372111</v>
      </c>
      <c r="J39" s="229">
        <v>1.290499975161735</v>
      </c>
      <c r="K39" s="229">
        <v>1.0655562940049741</v>
      </c>
      <c r="L39" s="229">
        <v>0.98204053430659055</v>
      </c>
      <c r="M39" s="229">
        <v>1.4421192379649259</v>
      </c>
      <c r="N39" s="229">
        <v>1.501333984663183</v>
      </c>
      <c r="O39" s="229">
        <v>1.490104883871239</v>
      </c>
      <c r="P39" s="229">
        <v>1.3377078894461709</v>
      </c>
      <c r="Q39" s="229">
        <v>1.257867537193081</v>
      </c>
      <c r="R39" s="229">
        <v>1.155046975708532</v>
      </c>
      <c r="S39" s="229">
        <v>1.485847054695119</v>
      </c>
      <c r="T39" s="229">
        <v>1.519945124889565</v>
      </c>
      <c r="U39" s="229">
        <v>1.7560334621861819</v>
      </c>
      <c r="V39" s="229">
        <v>1.569787277535784</v>
      </c>
      <c r="W39" s="229">
        <v>1.476734013278143</v>
      </c>
      <c r="X39" s="229">
        <v>1.767200751441848</v>
      </c>
      <c r="Y39" s="229">
        <v>1.9512880698507511</v>
      </c>
      <c r="DA39" s="73" t="s">
        <v>1724</v>
      </c>
    </row>
    <row r="40" spans="1:105" ht="12" customHeight="1" x14ac:dyDescent="0.25">
      <c r="A40" s="64" t="s">
        <v>32</v>
      </c>
      <c r="B40" s="229">
        <v>17.638969238031219</v>
      </c>
      <c r="C40" s="229">
        <v>15.41561644165057</v>
      </c>
      <c r="D40" s="229">
        <v>14.11202946603901</v>
      </c>
      <c r="E40" s="229">
        <v>13.65271406778121</v>
      </c>
      <c r="F40" s="229">
        <v>13.794709403804379</v>
      </c>
      <c r="G40" s="229">
        <v>13.610511947354039</v>
      </c>
      <c r="H40" s="229">
        <v>14.94304362649221</v>
      </c>
      <c r="I40" s="229">
        <v>13.972984690135039</v>
      </c>
      <c r="J40" s="229">
        <v>12.54372494543764</v>
      </c>
      <c r="K40" s="229">
        <v>10.76592202068907</v>
      </c>
      <c r="L40" s="229">
        <v>8.33585564531543</v>
      </c>
      <c r="M40" s="229">
        <v>7.6722328976272678</v>
      </c>
      <c r="N40" s="229">
        <v>6.1380063233670246</v>
      </c>
      <c r="O40" s="229">
        <v>4.5244519884075709</v>
      </c>
      <c r="P40" s="229">
        <v>3.0780786060142669</v>
      </c>
      <c r="Q40" s="229">
        <v>4.0762878267431759</v>
      </c>
      <c r="R40" s="229">
        <v>3.8614226994009169</v>
      </c>
      <c r="S40" s="229">
        <v>3.0730133569278668</v>
      </c>
      <c r="T40" s="229">
        <v>1.8193445839081679</v>
      </c>
      <c r="U40" s="229">
        <v>1.876297050665833</v>
      </c>
      <c r="V40" s="229">
        <v>0.94748727088264539</v>
      </c>
      <c r="W40" s="229">
        <v>0.98136982381052495</v>
      </c>
      <c r="X40" s="229">
        <v>1.6730268302998019</v>
      </c>
      <c r="Y40" s="229">
        <v>2.6902920512395152</v>
      </c>
      <c r="DA40" s="73" t="s">
        <v>1725</v>
      </c>
    </row>
    <row r="41" spans="1:105" ht="12" customHeight="1" x14ac:dyDescent="0.25">
      <c r="A41" s="64" t="s">
        <v>33</v>
      </c>
      <c r="B41" s="229">
        <v>29.30349451347379</v>
      </c>
      <c r="C41" s="229">
        <v>42.367430033111418</v>
      </c>
      <c r="D41" s="229">
        <v>41.303236607409183</v>
      </c>
      <c r="E41" s="229">
        <v>41.235760614803503</v>
      </c>
      <c r="F41" s="229">
        <v>45.862969920573448</v>
      </c>
      <c r="G41" s="229">
        <v>42.349928602647793</v>
      </c>
      <c r="H41" s="229">
        <v>44.341297225823908</v>
      </c>
      <c r="I41" s="229">
        <v>37.228158393920737</v>
      </c>
      <c r="J41" s="229">
        <v>33.077369958036464</v>
      </c>
      <c r="K41" s="229">
        <v>27.787712631580991</v>
      </c>
      <c r="L41" s="229">
        <v>27.761311489244552</v>
      </c>
      <c r="M41" s="229">
        <v>28.953750177740272</v>
      </c>
      <c r="N41" s="229">
        <v>29.279594100735061</v>
      </c>
      <c r="O41" s="229">
        <v>33.612430655522722</v>
      </c>
      <c r="P41" s="229">
        <v>31.532210480614211</v>
      </c>
      <c r="Q41" s="229">
        <v>27.859588105565521</v>
      </c>
      <c r="R41" s="229">
        <v>23.874715670531131</v>
      </c>
      <c r="S41" s="229">
        <v>21.796429213070859</v>
      </c>
      <c r="T41" s="229">
        <v>21.05990417295412</v>
      </c>
      <c r="U41" s="229">
        <v>24.673459832172099</v>
      </c>
      <c r="V41" s="229">
        <v>23.268815359939939</v>
      </c>
      <c r="W41" s="229">
        <v>21.65590392513872</v>
      </c>
      <c r="X41" s="229">
        <v>25.756150879366</v>
      </c>
      <c r="Y41" s="229">
        <v>25.881634764135359</v>
      </c>
      <c r="DA41" s="73" t="s">
        <v>1726</v>
      </c>
    </row>
    <row r="42" spans="1:105" ht="12" customHeight="1" x14ac:dyDescent="0.25">
      <c r="A42" s="64" t="s">
        <v>35</v>
      </c>
      <c r="B42" s="229">
        <v>41.090390106273077</v>
      </c>
      <c r="C42" s="229">
        <v>39.080836942484197</v>
      </c>
      <c r="D42" s="229">
        <v>37.824082992254141</v>
      </c>
      <c r="E42" s="229">
        <v>40.816919959055298</v>
      </c>
      <c r="F42" s="229">
        <v>38.676974941528712</v>
      </c>
      <c r="G42" s="229">
        <v>35.971467051027972</v>
      </c>
      <c r="H42" s="229">
        <v>37.741829366670359</v>
      </c>
      <c r="I42" s="229">
        <v>33.65468316202076</v>
      </c>
      <c r="J42" s="229">
        <v>35.044657420182212</v>
      </c>
      <c r="K42" s="229">
        <v>28.633132037006099</v>
      </c>
      <c r="L42" s="229">
        <v>30.377569848838931</v>
      </c>
      <c r="M42" s="229">
        <v>26.742856390870511</v>
      </c>
      <c r="N42" s="229">
        <v>28.875652818976199</v>
      </c>
      <c r="O42" s="229">
        <v>32.020770107936542</v>
      </c>
      <c r="P42" s="229">
        <v>28.86272818134961</v>
      </c>
      <c r="Q42" s="229">
        <v>27.770462516345411</v>
      </c>
      <c r="R42" s="229">
        <v>25.34221418171791</v>
      </c>
      <c r="S42" s="229">
        <v>31.294064904019589</v>
      </c>
      <c r="T42" s="229">
        <v>33.031974101973532</v>
      </c>
      <c r="U42" s="229">
        <v>36.700219882993657</v>
      </c>
      <c r="V42" s="229">
        <v>34.966590409770909</v>
      </c>
      <c r="W42" s="229">
        <v>36.367610693636443</v>
      </c>
      <c r="X42" s="229">
        <v>34.336319828616261</v>
      </c>
      <c r="Y42" s="229">
        <v>33.655168468759129</v>
      </c>
      <c r="DA42" s="73" t="s">
        <v>1727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1728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23.79629941947006</v>
      </c>
      <c r="N44" s="229">
        <v>23.7637502632479</v>
      </c>
      <c r="O44" s="229">
        <v>25.369710656418331</v>
      </c>
      <c r="P44" s="229">
        <v>24.672630786434539</v>
      </c>
      <c r="Q44" s="229">
        <v>25.630005867973971</v>
      </c>
      <c r="R44" s="229">
        <v>25.864686321748231</v>
      </c>
      <c r="S44" s="229">
        <v>23.60307543559929</v>
      </c>
      <c r="T44" s="229">
        <v>25.686260804794578</v>
      </c>
      <c r="U44" s="229">
        <v>29.199982054959669</v>
      </c>
      <c r="V44" s="229">
        <v>21.004777510760089</v>
      </c>
      <c r="W44" s="229">
        <v>27.287037320380911</v>
      </c>
      <c r="X44" s="229">
        <v>28.113746778202628</v>
      </c>
      <c r="Y44" s="229">
        <v>30.083645223562279</v>
      </c>
      <c r="DA44" s="73" t="s">
        <v>1729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1730</v>
      </c>
    </row>
    <row r="46" spans="1:105" ht="12" customHeight="1" x14ac:dyDescent="0.25">
      <c r="A46" s="100" t="s">
        <v>105</v>
      </c>
      <c r="B46" s="279">
        <v>11144.88427</v>
      </c>
      <c r="C46" s="279">
        <v>11068.33159</v>
      </c>
      <c r="D46" s="279">
        <v>11011.63625</v>
      </c>
      <c r="E46" s="279">
        <v>10982.88056</v>
      </c>
      <c r="F46" s="279">
        <v>11540.166440000001</v>
      </c>
      <c r="G46" s="279">
        <v>11445.968629999999</v>
      </c>
      <c r="H46" s="279">
        <v>11804.577929999999</v>
      </c>
      <c r="I46" s="279">
        <v>11916.758519999999</v>
      </c>
      <c r="J46" s="279">
        <v>11328.35729</v>
      </c>
      <c r="K46" s="279">
        <v>9672.7937099999999</v>
      </c>
      <c r="L46" s="279">
        <v>10098.2325</v>
      </c>
      <c r="M46" s="279">
        <v>10346.197969999999</v>
      </c>
      <c r="N46" s="279">
        <v>9696.5537300000015</v>
      </c>
      <c r="O46" s="279">
        <v>9727.6634099999992</v>
      </c>
      <c r="P46" s="279">
        <v>9349.6809400000002</v>
      </c>
      <c r="Q46" s="279">
        <v>8814.5598600000012</v>
      </c>
      <c r="R46" s="279">
        <v>8725.0904799999989</v>
      </c>
      <c r="S46" s="279">
        <v>8592.703590000001</v>
      </c>
      <c r="T46" s="279">
        <v>8947.1369300000006</v>
      </c>
      <c r="U46" s="279">
        <v>9023.25713</v>
      </c>
      <c r="V46" s="279">
        <v>8165.1538799999998</v>
      </c>
      <c r="W46" s="279">
        <v>8795.8663400000005</v>
      </c>
      <c r="X46" s="279">
        <v>8314.3059899999989</v>
      </c>
      <c r="Y46" s="279">
        <v>7602.2686299999996</v>
      </c>
      <c r="DA46" s="105" t="s">
        <v>1731</v>
      </c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f t="shared" ref="B48:Y48" si="2">SUM(B49:B53)+B59+B60+B79+B89+B97</f>
        <v>4145.9437037733933</v>
      </c>
      <c r="C48" s="223">
        <f t="shared" si="2"/>
        <v>5576.0040267971444</v>
      </c>
      <c r="D48" s="223">
        <f t="shared" si="2"/>
        <v>5771.9910182571803</v>
      </c>
      <c r="E48" s="223">
        <f t="shared" si="2"/>
        <v>5507.9923556015065</v>
      </c>
      <c r="F48" s="223">
        <f t="shared" si="2"/>
        <v>5650.6513689860749</v>
      </c>
      <c r="G48" s="223">
        <f t="shared" si="2"/>
        <v>5374.0820559333388</v>
      </c>
      <c r="H48" s="223">
        <f t="shared" si="2"/>
        <v>5239.1164740341819</v>
      </c>
      <c r="I48" s="223">
        <f t="shared" si="2"/>
        <v>5356.4737201631915</v>
      </c>
      <c r="J48" s="223">
        <f t="shared" si="2"/>
        <v>5466.4389342149125</v>
      </c>
      <c r="K48" s="223">
        <f t="shared" si="2"/>
        <v>4894.1970657713755</v>
      </c>
      <c r="L48" s="223">
        <f t="shared" si="2"/>
        <v>5013.4275966830273</v>
      </c>
      <c r="M48" s="223">
        <f t="shared" si="2"/>
        <v>6120.8835007843509</v>
      </c>
      <c r="N48" s="223">
        <f t="shared" si="2"/>
        <v>5909.9486496223035</v>
      </c>
      <c r="O48" s="223">
        <f t="shared" si="2"/>
        <v>5522.1197027914077</v>
      </c>
      <c r="P48" s="223">
        <f t="shared" si="2"/>
        <v>5494.306334067337</v>
      </c>
      <c r="Q48" s="223">
        <f t="shared" si="2"/>
        <v>4965.4422230986274</v>
      </c>
      <c r="R48" s="223">
        <f t="shared" si="2"/>
        <v>5728.6716589854668</v>
      </c>
      <c r="S48" s="223">
        <f t="shared" si="2"/>
        <v>4502.3229998480519</v>
      </c>
      <c r="T48" s="223">
        <f t="shared" si="2"/>
        <v>4879.0524354187182</v>
      </c>
      <c r="U48" s="223">
        <f t="shared" si="2"/>
        <v>4959.4340188382312</v>
      </c>
      <c r="V48" s="223">
        <f t="shared" si="2"/>
        <v>4554.1899603633719</v>
      </c>
      <c r="W48" s="223">
        <f t="shared" si="2"/>
        <v>4974.4524408300931</v>
      </c>
      <c r="X48" s="223">
        <f t="shared" si="2"/>
        <v>4830.1641288720921</v>
      </c>
      <c r="Y48" s="223">
        <f t="shared" si="2"/>
        <v>4105.5037754068535</v>
      </c>
      <c r="DA48" s="89"/>
    </row>
    <row r="49" spans="1:105" ht="12" customHeight="1" x14ac:dyDescent="0.25">
      <c r="A49" s="55" t="s">
        <v>91</v>
      </c>
      <c r="B49" s="259">
        <v>0</v>
      </c>
      <c r="C49" s="259">
        <v>0</v>
      </c>
      <c r="D49" s="259">
        <v>0</v>
      </c>
      <c r="E49" s="259">
        <v>0</v>
      </c>
      <c r="F49" s="259">
        <v>0</v>
      </c>
      <c r="G49" s="259">
        <v>0</v>
      </c>
      <c r="H49" s="259">
        <v>0</v>
      </c>
      <c r="I49" s="259">
        <v>0</v>
      </c>
      <c r="J49" s="259">
        <v>0</v>
      </c>
      <c r="K49" s="259">
        <v>0</v>
      </c>
      <c r="L49" s="259">
        <v>0</v>
      </c>
      <c r="M49" s="259">
        <v>0</v>
      </c>
      <c r="N49" s="259">
        <v>0</v>
      </c>
      <c r="O49" s="259">
        <v>0</v>
      </c>
      <c r="P49" s="259">
        <v>0</v>
      </c>
      <c r="Q49" s="259">
        <v>0</v>
      </c>
      <c r="R49" s="259">
        <v>0</v>
      </c>
      <c r="S49" s="259">
        <v>0</v>
      </c>
      <c r="T49" s="259">
        <v>0</v>
      </c>
      <c r="U49" s="259">
        <v>0</v>
      </c>
      <c r="V49" s="259">
        <v>0</v>
      </c>
      <c r="W49" s="259">
        <v>0</v>
      </c>
      <c r="X49" s="259">
        <v>0</v>
      </c>
      <c r="Y49" s="259">
        <v>0</v>
      </c>
      <c r="DA49" s="67" t="s">
        <v>1732</v>
      </c>
    </row>
    <row r="50" spans="1:105" ht="12" customHeight="1" x14ac:dyDescent="0.25">
      <c r="A50" s="173" t="s">
        <v>92</v>
      </c>
      <c r="B50" s="224">
        <v>0</v>
      </c>
      <c r="C50" s="224">
        <v>0</v>
      </c>
      <c r="D50" s="224">
        <v>0</v>
      </c>
      <c r="E50" s="224">
        <v>0</v>
      </c>
      <c r="F50" s="224">
        <v>0</v>
      </c>
      <c r="G50" s="224">
        <v>0</v>
      </c>
      <c r="H50" s="224">
        <v>0</v>
      </c>
      <c r="I50" s="224">
        <v>0</v>
      </c>
      <c r="J50" s="224">
        <v>0</v>
      </c>
      <c r="K50" s="224">
        <v>0</v>
      </c>
      <c r="L50" s="224">
        <v>0</v>
      </c>
      <c r="M50" s="224">
        <v>0</v>
      </c>
      <c r="N50" s="224">
        <v>0</v>
      </c>
      <c r="O50" s="224">
        <v>0</v>
      </c>
      <c r="P50" s="224">
        <v>0</v>
      </c>
      <c r="Q50" s="224">
        <v>0</v>
      </c>
      <c r="R50" s="224">
        <v>0</v>
      </c>
      <c r="S50" s="224">
        <v>0</v>
      </c>
      <c r="T50" s="224">
        <v>0</v>
      </c>
      <c r="U50" s="224">
        <v>0</v>
      </c>
      <c r="V50" s="224">
        <v>0</v>
      </c>
      <c r="W50" s="224">
        <v>0</v>
      </c>
      <c r="X50" s="224">
        <v>0</v>
      </c>
      <c r="Y50" s="224">
        <v>0</v>
      </c>
      <c r="DA50" s="177" t="s">
        <v>1733</v>
      </c>
    </row>
    <row r="51" spans="1:105" ht="12" customHeight="1" x14ac:dyDescent="0.25">
      <c r="A51" s="173" t="s">
        <v>93</v>
      </c>
      <c r="B51" s="224">
        <v>0</v>
      </c>
      <c r="C51" s="224">
        <v>0</v>
      </c>
      <c r="D51" s="224">
        <v>0</v>
      </c>
      <c r="E51" s="224">
        <v>0</v>
      </c>
      <c r="F51" s="224">
        <v>0</v>
      </c>
      <c r="G51" s="224">
        <v>0</v>
      </c>
      <c r="H51" s="224">
        <v>0</v>
      </c>
      <c r="I51" s="224">
        <v>0</v>
      </c>
      <c r="J51" s="224">
        <v>0</v>
      </c>
      <c r="K51" s="224">
        <v>0</v>
      </c>
      <c r="L51" s="224">
        <v>0</v>
      </c>
      <c r="M51" s="224">
        <v>0</v>
      </c>
      <c r="N51" s="224">
        <v>0</v>
      </c>
      <c r="O51" s="224">
        <v>0</v>
      </c>
      <c r="P51" s="224">
        <v>0</v>
      </c>
      <c r="Q51" s="224">
        <v>0</v>
      </c>
      <c r="R51" s="224">
        <v>0</v>
      </c>
      <c r="S51" s="224">
        <v>0</v>
      </c>
      <c r="T51" s="224">
        <v>0</v>
      </c>
      <c r="U51" s="224">
        <v>0</v>
      </c>
      <c r="V51" s="224">
        <v>0</v>
      </c>
      <c r="W51" s="224">
        <v>0</v>
      </c>
      <c r="X51" s="224">
        <v>0</v>
      </c>
      <c r="Y51" s="224">
        <v>0</v>
      </c>
      <c r="DA51" s="177" t="s">
        <v>1734</v>
      </c>
    </row>
    <row r="52" spans="1:105" ht="12" customHeight="1" x14ac:dyDescent="0.25">
      <c r="A52" s="173" t="s">
        <v>94</v>
      </c>
      <c r="B52" s="224">
        <v>0</v>
      </c>
      <c r="C52" s="224">
        <v>0</v>
      </c>
      <c r="D52" s="224">
        <v>0</v>
      </c>
      <c r="E52" s="224">
        <v>0</v>
      </c>
      <c r="F52" s="224">
        <v>0</v>
      </c>
      <c r="G52" s="224">
        <v>0</v>
      </c>
      <c r="H52" s="224">
        <v>0</v>
      </c>
      <c r="I52" s="224">
        <v>0</v>
      </c>
      <c r="J52" s="224">
        <v>0</v>
      </c>
      <c r="K52" s="224">
        <v>0</v>
      </c>
      <c r="L52" s="224">
        <v>0</v>
      </c>
      <c r="M52" s="224">
        <v>0</v>
      </c>
      <c r="N52" s="224">
        <v>0</v>
      </c>
      <c r="O52" s="224">
        <v>0</v>
      </c>
      <c r="P52" s="224">
        <v>0</v>
      </c>
      <c r="Q52" s="224">
        <v>0</v>
      </c>
      <c r="R52" s="224">
        <v>0</v>
      </c>
      <c r="S52" s="224">
        <v>0</v>
      </c>
      <c r="T52" s="224">
        <v>0</v>
      </c>
      <c r="U52" s="224">
        <v>0</v>
      </c>
      <c r="V52" s="224">
        <v>0</v>
      </c>
      <c r="W52" s="224">
        <v>0</v>
      </c>
      <c r="X52" s="224">
        <v>0</v>
      </c>
      <c r="Y52" s="224">
        <v>0</v>
      </c>
      <c r="DA52" s="177" t="s">
        <v>1735</v>
      </c>
    </row>
    <row r="53" spans="1:105" ht="12" customHeight="1" x14ac:dyDescent="0.25">
      <c r="A53" s="56" t="s">
        <v>95</v>
      </c>
      <c r="B53" s="260">
        <v>19.368599949737671</v>
      </c>
      <c r="C53" s="260">
        <v>27.698925429652501</v>
      </c>
      <c r="D53" s="260">
        <v>29.08261321053353</v>
      </c>
      <c r="E53" s="260">
        <v>27.274815419388879</v>
      </c>
      <c r="F53" s="260">
        <v>25.11572635603282</v>
      </c>
      <c r="G53" s="260">
        <v>24.920475950501089</v>
      </c>
      <c r="H53" s="260">
        <v>23.769896094651681</v>
      </c>
      <c r="I53" s="260">
        <v>22.862375959496429</v>
      </c>
      <c r="J53" s="260">
        <v>22.495883503933701</v>
      </c>
      <c r="K53" s="260">
        <v>19.505197877999819</v>
      </c>
      <c r="L53" s="260">
        <v>19.669909783810091</v>
      </c>
      <c r="M53" s="260">
        <v>23.264495135066898</v>
      </c>
      <c r="N53" s="260">
        <v>22.739560092796509</v>
      </c>
      <c r="O53" s="260">
        <v>22.423283414872131</v>
      </c>
      <c r="P53" s="260">
        <v>22.18305071185112</v>
      </c>
      <c r="Q53" s="260">
        <v>19.072871139696279</v>
      </c>
      <c r="R53" s="260">
        <v>22.16821788498013</v>
      </c>
      <c r="S53" s="260">
        <v>17.346157701041701</v>
      </c>
      <c r="T53" s="260">
        <v>20.084974291576941</v>
      </c>
      <c r="U53" s="260">
        <v>20.196791780261691</v>
      </c>
      <c r="V53" s="260">
        <v>20.13570018573499</v>
      </c>
      <c r="W53" s="260">
        <v>21.794011277632048</v>
      </c>
      <c r="X53" s="260">
        <v>20.13175027811543</v>
      </c>
      <c r="Y53" s="260">
        <v>16.155724573887749</v>
      </c>
      <c r="DA53" s="68" t="s">
        <v>1736</v>
      </c>
    </row>
    <row r="54" spans="1:105" ht="12" customHeight="1" x14ac:dyDescent="0.25">
      <c r="A54" s="37" t="s">
        <v>159</v>
      </c>
      <c r="B54" s="226">
        <v>1.0789102303877109</v>
      </c>
      <c r="C54" s="226">
        <v>2.3443686373710739</v>
      </c>
      <c r="D54" s="226">
        <v>1.9258548950919381</v>
      </c>
      <c r="E54" s="226">
        <v>0.72606246036405009</v>
      </c>
      <c r="F54" s="226">
        <v>0.65730577811937163</v>
      </c>
      <c r="G54" s="226">
        <v>0.68025178825466315</v>
      </c>
      <c r="H54" s="226">
        <v>0.71986792268465083</v>
      </c>
      <c r="I54" s="226">
        <v>0.75494715913339183</v>
      </c>
      <c r="J54" s="226">
        <v>0.79897650606538417</v>
      </c>
      <c r="K54" s="226">
        <v>0.69982506072542083</v>
      </c>
      <c r="L54" s="226">
        <v>0.61597221642259903</v>
      </c>
      <c r="M54" s="226">
        <v>1.190356750264383</v>
      </c>
      <c r="N54" s="226">
        <v>1.1238663855730391</v>
      </c>
      <c r="O54" s="226">
        <v>0.99708062344233706</v>
      </c>
      <c r="P54" s="226">
        <v>0.9825832275952906</v>
      </c>
      <c r="Q54" s="226">
        <v>0.82647349687159366</v>
      </c>
      <c r="R54" s="226">
        <v>0.96633885565631905</v>
      </c>
      <c r="S54" s="226">
        <v>0.78626621581019185</v>
      </c>
      <c r="T54" s="226">
        <v>0.88354162203180742</v>
      </c>
      <c r="U54" s="226">
        <v>0.92224902609738346</v>
      </c>
      <c r="V54" s="226">
        <v>0.86513135610657643</v>
      </c>
      <c r="W54" s="226">
        <v>0.85042977989697643</v>
      </c>
      <c r="X54" s="226">
        <v>0.98541204978708363</v>
      </c>
      <c r="Y54" s="226">
        <v>0.88535832220873223</v>
      </c>
      <c r="DA54" s="69" t="s">
        <v>1737</v>
      </c>
    </row>
    <row r="55" spans="1:105" ht="12" customHeight="1" x14ac:dyDescent="0.25">
      <c r="A55" s="37" t="s">
        <v>35</v>
      </c>
      <c r="B55" s="226">
        <v>18.289689719349958</v>
      </c>
      <c r="C55" s="226">
        <v>25.354556792281429</v>
      </c>
      <c r="D55" s="226">
        <v>27.1567583154416</v>
      </c>
      <c r="E55" s="226">
        <v>26.548752959024821</v>
      </c>
      <c r="F55" s="226">
        <v>24.45842057791344</v>
      </c>
      <c r="G55" s="226">
        <v>24.240224162246431</v>
      </c>
      <c r="H55" s="226">
        <v>23.050028171967028</v>
      </c>
      <c r="I55" s="226">
        <v>22.107428800363039</v>
      </c>
      <c r="J55" s="226">
        <v>21.696906997868322</v>
      </c>
      <c r="K55" s="226">
        <v>18.805372817274399</v>
      </c>
      <c r="L55" s="226">
        <v>19.053937567387489</v>
      </c>
      <c r="M55" s="226">
        <v>22.07413838480252</v>
      </c>
      <c r="N55" s="226">
        <v>21.615693707223471</v>
      </c>
      <c r="O55" s="226">
        <v>21.426202791429791</v>
      </c>
      <c r="P55" s="226">
        <v>21.200467484255832</v>
      </c>
      <c r="Q55" s="226">
        <v>18.246397642824689</v>
      </c>
      <c r="R55" s="226">
        <v>21.20187902932382</v>
      </c>
      <c r="S55" s="226">
        <v>16.55989148523151</v>
      </c>
      <c r="T55" s="226">
        <v>19.201432669545131</v>
      </c>
      <c r="U55" s="226">
        <v>19.274542754164312</v>
      </c>
      <c r="V55" s="226">
        <v>19.270568829628409</v>
      </c>
      <c r="W55" s="226">
        <v>20.943581497735071</v>
      </c>
      <c r="X55" s="226">
        <v>19.14633822832835</v>
      </c>
      <c r="Y55" s="226">
        <v>15.27036625167902</v>
      </c>
      <c r="DA55" s="69" t="s">
        <v>1738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1739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1740</v>
      </c>
    </row>
    <row r="58" spans="1:105" ht="12" customHeight="1" x14ac:dyDescent="0.25">
      <c r="A58" s="37" t="s">
        <v>40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X58" s="226">
        <v>0</v>
      </c>
      <c r="Y58" s="226">
        <v>0</v>
      </c>
      <c r="DA58" s="69" t="s">
        <v>1741</v>
      </c>
    </row>
    <row r="59" spans="1:105" ht="12" customHeight="1" x14ac:dyDescent="0.25">
      <c r="A59" s="57" t="s">
        <v>1496</v>
      </c>
      <c r="B59" s="261">
        <v>0</v>
      </c>
      <c r="C59" s="261">
        <v>0</v>
      </c>
      <c r="D59" s="261">
        <v>0</v>
      </c>
      <c r="E59" s="261">
        <v>0</v>
      </c>
      <c r="F59" s="261">
        <v>0</v>
      </c>
      <c r="G59" s="261">
        <v>0</v>
      </c>
      <c r="H59" s="261">
        <v>0</v>
      </c>
      <c r="I59" s="261">
        <v>0</v>
      </c>
      <c r="J59" s="261">
        <v>0</v>
      </c>
      <c r="K59" s="261">
        <v>0</v>
      </c>
      <c r="L59" s="261">
        <v>0</v>
      </c>
      <c r="M59" s="261">
        <v>0</v>
      </c>
      <c r="N59" s="261">
        <v>0</v>
      </c>
      <c r="O59" s="261">
        <v>0</v>
      </c>
      <c r="P59" s="261">
        <v>0</v>
      </c>
      <c r="Q59" s="261">
        <v>0</v>
      </c>
      <c r="R59" s="261">
        <v>0</v>
      </c>
      <c r="S59" s="261">
        <v>0</v>
      </c>
      <c r="T59" s="261">
        <v>0</v>
      </c>
      <c r="U59" s="261">
        <v>0</v>
      </c>
      <c r="V59" s="261">
        <v>0</v>
      </c>
      <c r="W59" s="261">
        <v>0</v>
      </c>
      <c r="X59" s="261">
        <v>0</v>
      </c>
      <c r="Y59" s="261">
        <v>0</v>
      </c>
      <c r="DA59" s="70" t="s">
        <v>1742</v>
      </c>
    </row>
    <row r="60" spans="1:105" ht="12" customHeight="1" x14ac:dyDescent="0.25">
      <c r="A60" s="57" t="s">
        <v>1498</v>
      </c>
      <c r="B60" s="261">
        <f t="shared" ref="B60:Y60" si="3">B61+B67+B78</f>
        <v>628.02551667513126</v>
      </c>
      <c r="C60" s="261">
        <f t="shared" si="3"/>
        <v>831.62221041842201</v>
      </c>
      <c r="D60" s="261">
        <f t="shared" si="3"/>
        <v>873.11233539743887</v>
      </c>
      <c r="E60" s="261">
        <f t="shared" si="3"/>
        <v>839.8600588940119</v>
      </c>
      <c r="F60" s="261">
        <f t="shared" si="3"/>
        <v>832.329777210663</v>
      </c>
      <c r="G60" s="261">
        <f t="shared" si="3"/>
        <v>832.75253041054953</v>
      </c>
      <c r="H60" s="261">
        <f t="shared" si="3"/>
        <v>808.64605166125477</v>
      </c>
      <c r="I60" s="261">
        <f t="shared" si="3"/>
        <v>833.82077494399118</v>
      </c>
      <c r="J60" s="261">
        <f t="shared" si="3"/>
        <v>877.64350922446636</v>
      </c>
      <c r="K60" s="261">
        <f t="shared" si="3"/>
        <v>798.58031563938823</v>
      </c>
      <c r="L60" s="261">
        <f t="shared" si="3"/>
        <v>805.19082730107198</v>
      </c>
      <c r="M60" s="261">
        <f t="shared" si="3"/>
        <v>891.30436633247427</v>
      </c>
      <c r="N60" s="261">
        <f t="shared" si="3"/>
        <v>883.15344506768963</v>
      </c>
      <c r="O60" s="261">
        <f t="shared" si="3"/>
        <v>791.45221259943412</v>
      </c>
      <c r="P60" s="261">
        <f t="shared" si="3"/>
        <v>768.02305748181357</v>
      </c>
      <c r="Q60" s="261">
        <f t="shared" si="3"/>
        <v>694.62880963407088</v>
      </c>
      <c r="R60" s="261">
        <f t="shared" si="3"/>
        <v>799.59284288536355</v>
      </c>
      <c r="S60" s="261">
        <f t="shared" si="3"/>
        <v>627.25863093081875</v>
      </c>
      <c r="T60" s="261">
        <f t="shared" si="3"/>
        <v>675.81720937792022</v>
      </c>
      <c r="U60" s="261">
        <f t="shared" si="3"/>
        <v>688.38264835679865</v>
      </c>
      <c r="V60" s="261">
        <f t="shared" si="3"/>
        <v>637.49689514613692</v>
      </c>
      <c r="W60" s="261">
        <f t="shared" si="3"/>
        <v>689.20478543092054</v>
      </c>
      <c r="X60" s="261">
        <f t="shared" si="3"/>
        <v>670.22520863246655</v>
      </c>
      <c r="Y60" s="261">
        <f t="shared" si="3"/>
        <v>579.61179633561869</v>
      </c>
      <c r="DA60" s="70"/>
    </row>
    <row r="61" spans="1:105" ht="12" customHeight="1" x14ac:dyDescent="0.25">
      <c r="A61" s="60" t="s">
        <v>1499</v>
      </c>
      <c r="B61" s="262">
        <v>512.29252741370055</v>
      </c>
      <c r="C61" s="262">
        <v>670.98045416294769</v>
      </c>
      <c r="D61" s="262">
        <v>706.64942270167944</v>
      </c>
      <c r="E61" s="262">
        <v>680.41063794446802</v>
      </c>
      <c r="F61" s="262">
        <v>671.57945927939591</v>
      </c>
      <c r="G61" s="262">
        <v>681.64750571421109</v>
      </c>
      <c r="H61" s="262">
        <v>661.56874613277637</v>
      </c>
      <c r="I61" s="262">
        <v>685.27449959286685</v>
      </c>
      <c r="J61" s="262">
        <v>723.39387628113957</v>
      </c>
      <c r="K61" s="262">
        <v>660.29878564082844</v>
      </c>
      <c r="L61" s="262">
        <v>663.04142900360364</v>
      </c>
      <c r="M61" s="262">
        <v>723.20895543822053</v>
      </c>
      <c r="N61" s="262">
        <v>709.09385774622899</v>
      </c>
      <c r="O61" s="262">
        <v>630.43672913381624</v>
      </c>
      <c r="P61" s="262">
        <v>613.30880286513298</v>
      </c>
      <c r="Q61" s="262">
        <v>560.42065540837302</v>
      </c>
      <c r="R61" s="262">
        <v>643.95288050956606</v>
      </c>
      <c r="S61" s="262">
        <v>508.37046905216289</v>
      </c>
      <c r="T61" s="262">
        <v>551.09366845484817</v>
      </c>
      <c r="U61" s="262">
        <v>553.9508881650994</v>
      </c>
      <c r="V61" s="262">
        <v>518.84436026498611</v>
      </c>
      <c r="W61" s="262">
        <v>557.60430083185577</v>
      </c>
      <c r="X61" s="262">
        <v>538.95437967760415</v>
      </c>
      <c r="Y61" s="262">
        <v>464.12319665377288</v>
      </c>
      <c r="DA61" s="72" t="s">
        <v>1743</v>
      </c>
    </row>
    <row r="62" spans="1:105" ht="12" customHeight="1" x14ac:dyDescent="0.25">
      <c r="A62" s="59" t="s">
        <v>28</v>
      </c>
      <c r="B62" s="230">
        <v>49.728933737112669</v>
      </c>
      <c r="C62" s="230">
        <v>56.228178811441289</v>
      </c>
      <c r="D62" s="230">
        <v>78.777374690282087</v>
      </c>
      <c r="E62" s="230">
        <v>84.917345463153382</v>
      </c>
      <c r="F62" s="230">
        <v>80.840057600973196</v>
      </c>
      <c r="G62" s="230">
        <v>99.527891176310462</v>
      </c>
      <c r="H62" s="230">
        <v>100.8974453182707</v>
      </c>
      <c r="I62" s="230">
        <v>151.8981104912715</v>
      </c>
      <c r="J62" s="230">
        <v>147.29124041949399</v>
      </c>
      <c r="K62" s="230">
        <v>171.78116737448741</v>
      </c>
      <c r="L62" s="230">
        <v>176.06975065268591</v>
      </c>
      <c r="M62" s="230">
        <v>217.1308058321458</v>
      </c>
      <c r="N62" s="230">
        <v>230.82458211484089</v>
      </c>
      <c r="O62" s="230">
        <v>129.1408057533981</v>
      </c>
      <c r="P62" s="230">
        <v>122.0987039480067</v>
      </c>
      <c r="Q62" s="230">
        <v>118.46519068918499</v>
      </c>
      <c r="R62" s="230">
        <v>132.47955824512181</v>
      </c>
      <c r="S62" s="230">
        <v>88.4414248421823</v>
      </c>
      <c r="T62" s="230">
        <v>108.5490352733546</v>
      </c>
      <c r="U62" s="230">
        <v>102.8715425361772</v>
      </c>
      <c r="V62" s="230">
        <v>84.826937771135434</v>
      </c>
      <c r="W62" s="230">
        <v>102.68031054416301</v>
      </c>
      <c r="X62" s="230">
        <v>97.451098364580744</v>
      </c>
      <c r="Y62" s="230">
        <v>93.748842360120648</v>
      </c>
      <c r="DA62" s="71" t="s">
        <v>1744</v>
      </c>
    </row>
    <row r="63" spans="1:105" ht="12" customHeight="1" x14ac:dyDescent="0.25">
      <c r="A63" s="59" t="s">
        <v>31</v>
      </c>
      <c r="B63" s="295">
        <v>15.60760871255243</v>
      </c>
      <c r="C63" s="295">
        <v>15.95993455008421</v>
      </c>
      <c r="D63" s="295">
        <v>11.346576570277939</v>
      </c>
      <c r="E63" s="295">
        <v>9.8277682493759588</v>
      </c>
      <c r="F63" s="295">
        <v>9.6272175020666868</v>
      </c>
      <c r="G63" s="295">
        <v>12.031033714622881</v>
      </c>
      <c r="H63" s="295">
        <v>13.074009116286099</v>
      </c>
      <c r="I63" s="295">
        <v>9.4568686636433874</v>
      </c>
      <c r="J63" s="295">
        <v>7.8640445608769509</v>
      </c>
      <c r="K63" s="295">
        <v>7.4227014651662024</v>
      </c>
      <c r="L63" s="295">
        <v>7.3341713845239811</v>
      </c>
      <c r="M63" s="295">
        <v>13.712434368811371</v>
      </c>
      <c r="N63" s="295">
        <v>13.67169603202364</v>
      </c>
      <c r="O63" s="295">
        <v>12.81569291279826</v>
      </c>
      <c r="P63" s="295">
        <v>12.01160374979087</v>
      </c>
      <c r="Q63" s="295">
        <v>11.04174144692514</v>
      </c>
      <c r="R63" s="295">
        <v>12.368442655079679</v>
      </c>
      <c r="S63" s="295">
        <v>9.9761754482523806</v>
      </c>
      <c r="T63" s="295">
        <v>10.1048798399822</v>
      </c>
      <c r="U63" s="295">
        <v>10.943033861280419</v>
      </c>
      <c r="V63" s="295">
        <v>11.33611801886927</v>
      </c>
      <c r="W63" s="295">
        <v>11.752843083756281</v>
      </c>
      <c r="X63" s="295">
        <v>10.95514125788592</v>
      </c>
      <c r="Y63" s="295">
        <v>10.598195249318479</v>
      </c>
      <c r="DA63" s="122" t="s">
        <v>1745</v>
      </c>
    </row>
    <row r="64" spans="1:105" ht="12" customHeight="1" x14ac:dyDescent="0.25">
      <c r="A64" s="59" t="s">
        <v>159</v>
      </c>
      <c r="B64" s="295">
        <v>17.71594021005485</v>
      </c>
      <c r="C64" s="295">
        <v>37.235663074520097</v>
      </c>
      <c r="D64" s="295">
        <v>30.2778940430834</v>
      </c>
      <c r="E64" s="295">
        <v>11.76129264095063</v>
      </c>
      <c r="F64" s="295">
        <v>11.2877556294037</v>
      </c>
      <c r="G64" s="295">
        <v>11.37513287605797</v>
      </c>
      <c r="H64" s="295">
        <v>11.98313407947248</v>
      </c>
      <c r="I64" s="295">
        <v>12.344509339512999</v>
      </c>
      <c r="J64" s="295">
        <v>15.002632074255709</v>
      </c>
      <c r="K64" s="295">
        <v>12.668692770193751</v>
      </c>
      <c r="L64" s="295">
        <v>11.86592628178348</v>
      </c>
      <c r="M64" s="295">
        <v>19.802156922895961</v>
      </c>
      <c r="N64" s="295">
        <v>19.102184492235409</v>
      </c>
      <c r="O64" s="295">
        <v>19.137124218045241</v>
      </c>
      <c r="P64" s="295">
        <v>19.262506569825199</v>
      </c>
      <c r="Q64" s="295">
        <v>16.373316429610149</v>
      </c>
      <c r="R64" s="295">
        <v>18.989281105627409</v>
      </c>
      <c r="S64" s="295">
        <v>16.989611231183609</v>
      </c>
      <c r="T64" s="295">
        <v>18.07153851786758</v>
      </c>
      <c r="U64" s="295">
        <v>19.163035409404671</v>
      </c>
      <c r="V64" s="295">
        <v>17.701475953911508</v>
      </c>
      <c r="W64" s="295">
        <v>16.85599131116172</v>
      </c>
      <c r="X64" s="295">
        <v>20.141199998301278</v>
      </c>
      <c r="Y64" s="295">
        <v>18.331240975010811</v>
      </c>
      <c r="DA64" s="122" t="s">
        <v>1746</v>
      </c>
    </row>
    <row r="65" spans="1:105" ht="12" customHeight="1" x14ac:dyDescent="0.25">
      <c r="A65" s="59" t="s">
        <v>32</v>
      </c>
      <c r="B65" s="295">
        <v>128.91936894388911</v>
      </c>
      <c r="C65" s="295">
        <v>158.8496464726949</v>
      </c>
      <c r="D65" s="295">
        <v>159.2946159241076</v>
      </c>
      <c r="E65" s="295">
        <v>143.8480451757959</v>
      </c>
      <c r="F65" s="295">
        <v>149.80579527924439</v>
      </c>
      <c r="G65" s="295">
        <v>153.36975675539611</v>
      </c>
      <c r="H65" s="295">
        <v>151.91658002672861</v>
      </c>
      <c r="I65" s="295">
        <v>150.08565651636459</v>
      </c>
      <c r="J65" s="295">
        <v>145.82634158786331</v>
      </c>
      <c r="K65" s="295">
        <v>127.99901726012121</v>
      </c>
      <c r="L65" s="295">
        <v>100.7215538742939</v>
      </c>
      <c r="M65" s="295">
        <v>105.3496519484854</v>
      </c>
      <c r="N65" s="295">
        <v>78.09676621006399</v>
      </c>
      <c r="O65" s="295">
        <v>58.106647832596053</v>
      </c>
      <c r="P65" s="295">
        <v>44.323211247065061</v>
      </c>
      <c r="Q65" s="295">
        <v>53.059919643342461</v>
      </c>
      <c r="R65" s="295">
        <v>63.482821606969729</v>
      </c>
      <c r="S65" s="295">
        <v>35.137736469889752</v>
      </c>
      <c r="T65" s="295">
        <v>21.631278121148672</v>
      </c>
      <c r="U65" s="295">
        <v>20.475433751534471</v>
      </c>
      <c r="V65" s="295">
        <v>10.68420121769274</v>
      </c>
      <c r="W65" s="295">
        <v>11.2017201977123</v>
      </c>
      <c r="X65" s="295">
        <v>19.067877808505571</v>
      </c>
      <c r="Y65" s="295">
        <v>25.273762826930909</v>
      </c>
      <c r="DA65" s="122" t="s">
        <v>1747</v>
      </c>
    </row>
    <row r="66" spans="1:105" ht="12" customHeight="1" x14ac:dyDescent="0.25">
      <c r="A66" s="59" t="s">
        <v>35</v>
      </c>
      <c r="B66" s="295">
        <v>300.32067581009159</v>
      </c>
      <c r="C66" s="295">
        <v>402.70703125420721</v>
      </c>
      <c r="D66" s="295">
        <v>426.95296147392838</v>
      </c>
      <c r="E66" s="295">
        <v>430.05618641519209</v>
      </c>
      <c r="F66" s="295">
        <v>420.01863326770791</v>
      </c>
      <c r="G66" s="295">
        <v>405.34369119182378</v>
      </c>
      <c r="H66" s="295">
        <v>383.69757759201849</v>
      </c>
      <c r="I66" s="295">
        <v>361.48935458207438</v>
      </c>
      <c r="J66" s="295">
        <v>407.40961763864959</v>
      </c>
      <c r="K66" s="295">
        <v>340.42720677085993</v>
      </c>
      <c r="L66" s="295">
        <v>367.05002681031641</v>
      </c>
      <c r="M66" s="295">
        <v>367.213906365882</v>
      </c>
      <c r="N66" s="295">
        <v>367.39862889706501</v>
      </c>
      <c r="O66" s="295">
        <v>411.23645841697862</v>
      </c>
      <c r="P66" s="295">
        <v>415.61277735044519</v>
      </c>
      <c r="Q66" s="295">
        <v>361.48048719931029</v>
      </c>
      <c r="R66" s="295">
        <v>416.63277689676738</v>
      </c>
      <c r="S66" s="295">
        <v>357.82552106065492</v>
      </c>
      <c r="T66" s="295">
        <v>392.73693670249509</v>
      </c>
      <c r="U66" s="295">
        <v>400.49784260670259</v>
      </c>
      <c r="V66" s="295">
        <v>394.2956273033771</v>
      </c>
      <c r="W66" s="295">
        <v>415.11343569506238</v>
      </c>
      <c r="X66" s="295">
        <v>391.33906224833061</v>
      </c>
      <c r="Y66" s="295">
        <v>316.17115524239199</v>
      </c>
      <c r="DA66" s="122" t="s">
        <v>1748</v>
      </c>
    </row>
    <row r="67" spans="1:105" ht="12" customHeight="1" x14ac:dyDescent="0.25">
      <c r="A67" s="60" t="s">
        <v>1506</v>
      </c>
      <c r="B67" s="262">
        <v>115.7329892614307</v>
      </c>
      <c r="C67" s="262">
        <v>160.64175625547429</v>
      </c>
      <c r="D67" s="262">
        <v>166.4629126957594</v>
      </c>
      <c r="E67" s="262">
        <v>159.44942094954391</v>
      </c>
      <c r="F67" s="262">
        <v>160.75031793126709</v>
      </c>
      <c r="G67" s="262">
        <v>151.10502469633849</v>
      </c>
      <c r="H67" s="262">
        <v>147.0773055284784</v>
      </c>
      <c r="I67" s="262">
        <v>148.54627535112439</v>
      </c>
      <c r="J67" s="262">
        <v>154.24963294332679</v>
      </c>
      <c r="K67" s="262">
        <v>138.28152999855979</v>
      </c>
      <c r="L67" s="262">
        <v>142.14939829746831</v>
      </c>
      <c r="M67" s="262">
        <v>168.0954108942538</v>
      </c>
      <c r="N67" s="262">
        <v>174.05958732146061</v>
      </c>
      <c r="O67" s="262">
        <v>161.0154834656179</v>
      </c>
      <c r="P67" s="262">
        <v>154.71425461668059</v>
      </c>
      <c r="Q67" s="262">
        <v>134.20815422569791</v>
      </c>
      <c r="R67" s="262">
        <v>155.6399623757975</v>
      </c>
      <c r="S67" s="262">
        <v>118.88816187865589</v>
      </c>
      <c r="T67" s="262">
        <v>124.72354092307209</v>
      </c>
      <c r="U67" s="262">
        <v>134.43176019169931</v>
      </c>
      <c r="V67" s="262">
        <v>118.6525348811508</v>
      </c>
      <c r="W67" s="262">
        <v>131.6004845990648</v>
      </c>
      <c r="X67" s="262">
        <v>131.2708289548624</v>
      </c>
      <c r="Y67" s="262">
        <v>115.4885996818458</v>
      </c>
      <c r="DA67" s="72" t="s">
        <v>1749</v>
      </c>
    </row>
    <row r="68" spans="1:105" ht="12" customHeight="1" x14ac:dyDescent="0.25">
      <c r="A68" s="147" t="s">
        <v>28</v>
      </c>
      <c r="B68" s="229">
        <v>7.9223022381691184</v>
      </c>
      <c r="C68" s="229">
        <v>8.1554424361487268</v>
      </c>
      <c r="D68" s="229">
        <v>11.18065940394944</v>
      </c>
      <c r="E68" s="229">
        <v>12.14482609021602</v>
      </c>
      <c r="F68" s="229">
        <v>11.11035420155719</v>
      </c>
      <c r="G68" s="229">
        <v>12.97747513480876</v>
      </c>
      <c r="H68" s="229">
        <v>13.34076909698971</v>
      </c>
      <c r="I68" s="229">
        <v>20.793402321206671</v>
      </c>
      <c r="J68" s="229">
        <v>20.506313692071849</v>
      </c>
      <c r="K68" s="229">
        <v>23.977765676494581</v>
      </c>
      <c r="L68" s="229">
        <v>25.066325188458912</v>
      </c>
      <c r="M68" s="229">
        <v>25.214373324998721</v>
      </c>
      <c r="N68" s="229">
        <v>29.030011984399511</v>
      </c>
      <c r="O68" s="229">
        <v>14.98175529313543</v>
      </c>
      <c r="P68" s="229">
        <v>13.27843714024716</v>
      </c>
      <c r="Q68" s="229">
        <v>12.65158542610356</v>
      </c>
      <c r="R68" s="229">
        <v>14.10642957435639</v>
      </c>
      <c r="S68" s="229">
        <v>10.233406740421479</v>
      </c>
      <c r="T68" s="229">
        <v>12.231259383059809</v>
      </c>
      <c r="U68" s="229">
        <v>12.11117593916461</v>
      </c>
      <c r="V68" s="229">
        <v>9.8861011577467579</v>
      </c>
      <c r="W68" s="229">
        <v>12.105434284454549</v>
      </c>
      <c r="X68" s="229">
        <v>11.095706659869871</v>
      </c>
      <c r="Y68" s="229">
        <v>10.93755420948751</v>
      </c>
      <c r="DA68" s="73" t="s">
        <v>1750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1751</v>
      </c>
    </row>
    <row r="70" spans="1:105" ht="12" customHeight="1" x14ac:dyDescent="0.25">
      <c r="A70" s="147" t="s">
        <v>31</v>
      </c>
      <c r="B70" s="229">
        <v>2.486443688689898</v>
      </c>
      <c r="C70" s="229">
        <v>2.3148593865079632</v>
      </c>
      <c r="D70" s="229">
        <v>1.6103888779218229</v>
      </c>
      <c r="E70" s="229">
        <v>1.4055613207481621</v>
      </c>
      <c r="F70" s="229">
        <v>1.3231286517799801</v>
      </c>
      <c r="G70" s="229">
        <v>1.568730523999355</v>
      </c>
      <c r="H70" s="229">
        <v>1.728659593333902</v>
      </c>
      <c r="I70" s="229">
        <v>1.2945551079336739</v>
      </c>
      <c r="J70" s="229">
        <v>1.0948550924989751</v>
      </c>
      <c r="K70" s="229">
        <v>1.036084450575002</v>
      </c>
      <c r="L70" s="229">
        <v>1.044135771368309</v>
      </c>
      <c r="M70" s="229">
        <v>1.5923601353786609</v>
      </c>
      <c r="N70" s="229">
        <v>1.719442080303436</v>
      </c>
      <c r="O70" s="229">
        <v>1.4867614772216291</v>
      </c>
      <c r="P70" s="229">
        <v>1.306281886604407</v>
      </c>
      <c r="Q70" s="229">
        <v>1.1792116684743139</v>
      </c>
      <c r="R70" s="229">
        <v>1.316992353911111</v>
      </c>
      <c r="S70" s="229">
        <v>1.154326281580677</v>
      </c>
      <c r="T70" s="229">
        <v>1.1386135864425591</v>
      </c>
      <c r="U70" s="229">
        <v>1.288334996586588</v>
      </c>
      <c r="V70" s="229">
        <v>1.321160617315507</v>
      </c>
      <c r="W70" s="229">
        <v>1.3855944616054301</v>
      </c>
      <c r="X70" s="229">
        <v>1.247343907404536</v>
      </c>
      <c r="Y70" s="229">
        <v>1.2364775088835001</v>
      </c>
      <c r="DA70" s="73" t="s">
        <v>1752</v>
      </c>
    </row>
    <row r="71" spans="1:105" ht="12" customHeight="1" x14ac:dyDescent="0.25">
      <c r="A71" s="147" t="s">
        <v>159</v>
      </c>
      <c r="B71" s="229">
        <v>2.822321377718259</v>
      </c>
      <c r="C71" s="229">
        <v>5.4007316828530509</v>
      </c>
      <c r="D71" s="229">
        <v>4.2972594872007779</v>
      </c>
      <c r="E71" s="229">
        <v>1.6820927802372521</v>
      </c>
      <c r="F71" s="229">
        <v>1.5513467815958919</v>
      </c>
      <c r="G71" s="229">
        <v>1.483207393520305</v>
      </c>
      <c r="H71" s="229">
        <v>1.584422918818563</v>
      </c>
      <c r="I71" s="229">
        <v>1.689845570324835</v>
      </c>
      <c r="J71" s="229">
        <v>2.088709950742655</v>
      </c>
      <c r="K71" s="229">
        <v>1.7683367234837051</v>
      </c>
      <c r="L71" s="229">
        <v>1.6893030502904769</v>
      </c>
      <c r="M71" s="229">
        <v>2.2995308076187628</v>
      </c>
      <c r="N71" s="229">
        <v>2.402415893736606</v>
      </c>
      <c r="O71" s="229">
        <v>2.2201171068777028</v>
      </c>
      <c r="P71" s="229">
        <v>2.094829628657966</v>
      </c>
      <c r="Q71" s="229">
        <v>1.7486015116569491</v>
      </c>
      <c r="R71" s="229">
        <v>2.0219795425990048</v>
      </c>
      <c r="S71" s="229">
        <v>1.9658389990954921</v>
      </c>
      <c r="T71" s="229">
        <v>2.036293316715017</v>
      </c>
      <c r="U71" s="229">
        <v>2.256084507434331</v>
      </c>
      <c r="V71" s="229">
        <v>2.063007182859061</v>
      </c>
      <c r="W71" s="229">
        <v>1.987227093833565</v>
      </c>
      <c r="X71" s="229">
        <v>2.2932614481454432</v>
      </c>
      <c r="Y71" s="229">
        <v>2.1386817889566681</v>
      </c>
      <c r="DA71" s="73" t="s">
        <v>1753</v>
      </c>
    </row>
    <row r="72" spans="1:105" ht="12" customHeight="1" x14ac:dyDescent="0.25">
      <c r="A72" s="147" t="s">
        <v>32</v>
      </c>
      <c r="B72" s="229">
        <v>20.53810786546785</v>
      </c>
      <c r="C72" s="229">
        <v>23.039856086305139</v>
      </c>
      <c r="D72" s="229">
        <v>22.608253353612881</v>
      </c>
      <c r="E72" s="229">
        <v>20.573058219720561</v>
      </c>
      <c r="F72" s="229">
        <v>20.588746425860201</v>
      </c>
      <c r="G72" s="229">
        <v>19.997934058493961</v>
      </c>
      <c r="H72" s="229">
        <v>20.086574142169582</v>
      </c>
      <c r="I72" s="229">
        <v>20.54529466162473</v>
      </c>
      <c r="J72" s="229">
        <v>20.302366227965909</v>
      </c>
      <c r="K72" s="229">
        <v>17.866512898902279</v>
      </c>
      <c r="L72" s="229">
        <v>14.33931276406576</v>
      </c>
      <c r="M72" s="229">
        <v>12.233756715024951</v>
      </c>
      <c r="N72" s="229">
        <v>9.8219610677906104</v>
      </c>
      <c r="O72" s="229">
        <v>6.7410108962359896</v>
      </c>
      <c r="P72" s="229">
        <v>4.8202229455987391</v>
      </c>
      <c r="Q72" s="229">
        <v>5.6665768413878981</v>
      </c>
      <c r="R72" s="229">
        <v>6.7596538216349584</v>
      </c>
      <c r="S72" s="229">
        <v>4.0657276822005901</v>
      </c>
      <c r="T72" s="229">
        <v>2.4374032695970138</v>
      </c>
      <c r="U72" s="229">
        <v>2.4105945578519399</v>
      </c>
      <c r="V72" s="229">
        <v>1.2451833910686469</v>
      </c>
      <c r="W72" s="229">
        <v>1.320620155973631</v>
      </c>
      <c r="X72" s="229">
        <v>2.1710538140667799</v>
      </c>
      <c r="Y72" s="229">
        <v>2.9486566877851699</v>
      </c>
      <c r="DA72" s="73" t="s">
        <v>1754</v>
      </c>
    </row>
    <row r="73" spans="1:105" ht="12" customHeight="1" x14ac:dyDescent="0.25">
      <c r="A73" s="147" t="s">
        <v>33</v>
      </c>
      <c r="B73" s="229">
        <v>34.11981295682812</v>
      </c>
      <c r="C73" s="229">
        <v>63.321469783855932</v>
      </c>
      <c r="D73" s="229">
        <v>66.170074247061791</v>
      </c>
      <c r="E73" s="229">
        <v>62.137513438797328</v>
      </c>
      <c r="F73" s="229">
        <v>68.450956840825285</v>
      </c>
      <c r="G73" s="229">
        <v>62.224777646392781</v>
      </c>
      <c r="H73" s="229">
        <v>59.603972025314107</v>
      </c>
      <c r="I73" s="229">
        <v>54.738733411247097</v>
      </c>
      <c r="J73" s="229">
        <v>53.536639368852477</v>
      </c>
      <c r="K73" s="229">
        <v>46.114910103292317</v>
      </c>
      <c r="L73" s="229">
        <v>47.754921045044853</v>
      </c>
      <c r="M73" s="229">
        <v>46.168193847664561</v>
      </c>
      <c r="N73" s="229">
        <v>46.852840839104367</v>
      </c>
      <c r="O73" s="229">
        <v>50.079382404409863</v>
      </c>
      <c r="P73" s="229">
        <v>49.378948343660717</v>
      </c>
      <c r="Q73" s="229">
        <v>38.728495994291748</v>
      </c>
      <c r="R73" s="229">
        <v>41.794132781109901</v>
      </c>
      <c r="S73" s="229">
        <v>28.837605090431751</v>
      </c>
      <c r="T73" s="229">
        <v>28.214269986333239</v>
      </c>
      <c r="U73" s="229">
        <v>31.699515795596412</v>
      </c>
      <c r="V73" s="229">
        <v>30.579769572048331</v>
      </c>
      <c r="W73" s="229">
        <v>29.142146544021291</v>
      </c>
      <c r="X73" s="229">
        <v>33.423247367949656</v>
      </c>
      <c r="Y73" s="229">
        <v>28.367201026713548</v>
      </c>
      <c r="DA73" s="73" t="s">
        <v>1755</v>
      </c>
    </row>
    <row r="74" spans="1:105" ht="12" customHeight="1" x14ac:dyDescent="0.25">
      <c r="A74" s="147" t="s">
        <v>35</v>
      </c>
      <c r="B74" s="229">
        <v>47.844001134557438</v>
      </c>
      <c r="C74" s="229">
        <v>58.409396879803552</v>
      </c>
      <c r="D74" s="229">
        <v>60.596277326012633</v>
      </c>
      <c r="E74" s="229">
        <v>61.50636909982461</v>
      </c>
      <c r="F74" s="229">
        <v>57.725785029648598</v>
      </c>
      <c r="G74" s="229">
        <v>52.852899939123319</v>
      </c>
      <c r="H74" s="229">
        <v>50.73290775185253</v>
      </c>
      <c r="I74" s="229">
        <v>49.484444278787379</v>
      </c>
      <c r="J74" s="229">
        <v>56.720748611194892</v>
      </c>
      <c r="K74" s="229">
        <v>47.517920145811942</v>
      </c>
      <c r="L74" s="229">
        <v>52.255400478239949</v>
      </c>
      <c r="M74" s="229">
        <v>42.642813808733578</v>
      </c>
      <c r="N74" s="229">
        <v>46.20645904441561</v>
      </c>
      <c r="O74" s="229">
        <v>47.707956843506999</v>
      </c>
      <c r="P74" s="229">
        <v>45.198580822622397</v>
      </c>
      <c r="Q74" s="229">
        <v>38.604599689291803</v>
      </c>
      <c r="R74" s="229">
        <v>44.363077621291801</v>
      </c>
      <c r="S74" s="229">
        <v>41.403382019807133</v>
      </c>
      <c r="T74" s="229">
        <v>44.253431916918302</v>
      </c>
      <c r="U74" s="229">
        <v>47.15103628741484</v>
      </c>
      <c r="V74" s="229">
        <v>45.952931462590342</v>
      </c>
      <c r="W74" s="229">
        <v>48.939552186486708</v>
      </c>
      <c r="X74" s="229">
        <v>44.557562840504893</v>
      </c>
      <c r="Y74" s="229">
        <v>36.887273089262138</v>
      </c>
      <c r="DA74" s="73" t="s">
        <v>1756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1757</v>
      </c>
    </row>
    <row r="76" spans="1:105" ht="12" customHeight="1" x14ac:dyDescent="0.25">
      <c r="A76" s="147" t="s">
        <v>38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37.944382254834579</v>
      </c>
      <c r="N76" s="229">
        <v>38.026456411710527</v>
      </c>
      <c r="O76" s="229">
        <v>37.798499444230302</v>
      </c>
      <c r="P76" s="229">
        <v>38.636953849289199</v>
      </c>
      <c r="Q76" s="229">
        <v>35.629083094491612</v>
      </c>
      <c r="R76" s="229">
        <v>45.277696680894302</v>
      </c>
      <c r="S76" s="229">
        <v>31.227875065118791</v>
      </c>
      <c r="T76" s="229">
        <v>34.412269464006101</v>
      </c>
      <c r="U76" s="229">
        <v>37.515018107650583</v>
      </c>
      <c r="V76" s="229">
        <v>27.604381497522191</v>
      </c>
      <c r="W76" s="229">
        <v>36.719909872689577</v>
      </c>
      <c r="X76" s="229">
        <v>36.48265291692119</v>
      </c>
      <c r="Y76" s="229">
        <v>32.97275537075727</v>
      </c>
      <c r="DA76" s="73" t="s">
        <v>1758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1759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1760</v>
      </c>
    </row>
    <row r="79" spans="1:105" ht="12" customHeight="1" x14ac:dyDescent="0.25">
      <c r="A79" s="57" t="s">
        <v>1520</v>
      </c>
      <c r="B79" s="261">
        <f t="shared" ref="B79:Y79" si="4">B80+B88</f>
        <v>2815.467596162363</v>
      </c>
      <c r="C79" s="261">
        <f t="shared" si="4"/>
        <v>3907.9752645655458</v>
      </c>
      <c r="D79" s="261">
        <f t="shared" si="4"/>
        <v>4049.5881049009149</v>
      </c>
      <c r="E79" s="261">
        <f t="shared" si="4"/>
        <v>3878.9690024873698</v>
      </c>
      <c r="F79" s="261">
        <f t="shared" si="4"/>
        <v>3910.61627368775</v>
      </c>
      <c r="G79" s="261">
        <f t="shared" si="4"/>
        <v>3675.9726277253808</v>
      </c>
      <c r="H79" s="261">
        <f t="shared" si="4"/>
        <v>3577.9892188812851</v>
      </c>
      <c r="I79" s="261">
        <f t="shared" si="4"/>
        <v>3613.7252433440931</v>
      </c>
      <c r="J79" s="261">
        <f t="shared" si="4"/>
        <v>3752.472359379432</v>
      </c>
      <c r="K79" s="261">
        <f t="shared" si="4"/>
        <v>3364.012018900185</v>
      </c>
      <c r="L79" s="261">
        <f t="shared" si="4"/>
        <v>3458.106692608138</v>
      </c>
      <c r="M79" s="261">
        <f t="shared" si="4"/>
        <v>4416.001508534433</v>
      </c>
      <c r="N79" s="261">
        <f t="shared" si="4"/>
        <v>4249.8266742117967</v>
      </c>
      <c r="O79" s="261">
        <f t="shared" si="4"/>
        <v>3988.873880379896</v>
      </c>
      <c r="P79" s="261">
        <f t="shared" si="4"/>
        <v>3988.7347717515299</v>
      </c>
      <c r="Q79" s="261">
        <f t="shared" si="4"/>
        <v>3579.1946860333142</v>
      </c>
      <c r="R79" s="261">
        <f t="shared" si="4"/>
        <v>4188.3933453063491</v>
      </c>
      <c r="S79" s="261">
        <f t="shared" si="4"/>
        <v>3214.2024474742561</v>
      </c>
      <c r="T79" s="261">
        <f t="shared" si="4"/>
        <v>3462.1829571164199</v>
      </c>
      <c r="U79" s="261">
        <f t="shared" si="4"/>
        <v>3502.8389669426638</v>
      </c>
      <c r="V79" s="261">
        <f t="shared" si="4"/>
        <v>3200.0447869535751</v>
      </c>
      <c r="W79" s="261">
        <f t="shared" si="4"/>
        <v>3536.4861830069781</v>
      </c>
      <c r="X79" s="261">
        <f t="shared" si="4"/>
        <v>3402.457542956382</v>
      </c>
      <c r="Y79" s="261">
        <f t="shared" si="4"/>
        <v>2884.185100647152</v>
      </c>
      <c r="DA79" s="70"/>
    </row>
    <row r="80" spans="1:105" ht="12" customHeight="1" x14ac:dyDescent="0.25">
      <c r="A80" s="60" t="s">
        <v>1521</v>
      </c>
      <c r="B80" s="262">
        <v>2815.467596162363</v>
      </c>
      <c r="C80" s="262">
        <v>3907.9752645655458</v>
      </c>
      <c r="D80" s="262">
        <v>4049.5881049009149</v>
      </c>
      <c r="E80" s="262">
        <v>3878.9690024873698</v>
      </c>
      <c r="F80" s="262">
        <v>3910.61627368775</v>
      </c>
      <c r="G80" s="262">
        <v>3675.9726277253808</v>
      </c>
      <c r="H80" s="262">
        <v>3577.9892188812851</v>
      </c>
      <c r="I80" s="262">
        <v>3613.7252433440931</v>
      </c>
      <c r="J80" s="262">
        <v>3752.472359379432</v>
      </c>
      <c r="K80" s="262">
        <v>3364.012018900185</v>
      </c>
      <c r="L80" s="262">
        <v>3458.106692608138</v>
      </c>
      <c r="M80" s="262">
        <v>4416.001508534433</v>
      </c>
      <c r="N80" s="262">
        <v>4249.8266742117967</v>
      </c>
      <c r="O80" s="262">
        <v>3988.873880379896</v>
      </c>
      <c r="P80" s="262">
        <v>3988.7347717515299</v>
      </c>
      <c r="Q80" s="262">
        <v>3579.1946860333142</v>
      </c>
      <c r="R80" s="262">
        <v>4188.3933453063491</v>
      </c>
      <c r="S80" s="262">
        <v>3214.2024474742561</v>
      </c>
      <c r="T80" s="262">
        <v>3462.1829571164199</v>
      </c>
      <c r="U80" s="262">
        <v>3502.8389669426638</v>
      </c>
      <c r="V80" s="262">
        <v>3200.0447869535751</v>
      </c>
      <c r="W80" s="262">
        <v>3536.4861830069781</v>
      </c>
      <c r="X80" s="262">
        <v>3402.457542956382</v>
      </c>
      <c r="Y80" s="262">
        <v>2884.185100647152</v>
      </c>
      <c r="DA80" s="72" t="s">
        <v>1761</v>
      </c>
    </row>
    <row r="81" spans="1:105" ht="12" customHeight="1" x14ac:dyDescent="0.25">
      <c r="A81" s="59" t="s">
        <v>28</v>
      </c>
      <c r="B81" s="230">
        <v>192.72797999008489</v>
      </c>
      <c r="C81" s="230">
        <v>198.39964436999421</v>
      </c>
      <c r="D81" s="230">
        <v>271.9949122236863</v>
      </c>
      <c r="E81" s="230">
        <v>295.45045484646238</v>
      </c>
      <c r="F81" s="230">
        <v>270.28457863219961</v>
      </c>
      <c r="G81" s="230">
        <v>315.70653238310018</v>
      </c>
      <c r="H81" s="230">
        <v>324.54448243458791</v>
      </c>
      <c r="I81" s="230">
        <v>505.8466978424002</v>
      </c>
      <c r="J81" s="230">
        <v>498.86261544969608</v>
      </c>
      <c r="K81" s="230">
        <v>583.31356272193534</v>
      </c>
      <c r="L81" s="230">
        <v>609.79524311391742</v>
      </c>
      <c r="M81" s="230">
        <v>662.40184694864274</v>
      </c>
      <c r="N81" s="230">
        <v>708.79473623098716</v>
      </c>
      <c r="O81" s="230">
        <v>371.146495261072</v>
      </c>
      <c r="P81" s="230">
        <v>342.33538510749759</v>
      </c>
      <c r="Q81" s="230">
        <v>337.40488860948648</v>
      </c>
      <c r="R81" s="230">
        <v>379.61507348998578</v>
      </c>
      <c r="S81" s="230">
        <v>276.66540109042961</v>
      </c>
      <c r="T81" s="230">
        <v>339.52578211533461</v>
      </c>
      <c r="U81" s="230">
        <v>315.57646016617218</v>
      </c>
      <c r="V81" s="230">
        <v>266.62697518288678</v>
      </c>
      <c r="W81" s="230">
        <v>325.30808086839448</v>
      </c>
      <c r="X81" s="230">
        <v>287.59375650996242</v>
      </c>
      <c r="Y81" s="230">
        <v>273.15190395786988</v>
      </c>
      <c r="DA81" s="71" t="s">
        <v>1762</v>
      </c>
    </row>
    <row r="82" spans="1:105" ht="12" customHeight="1" x14ac:dyDescent="0.25">
      <c r="A82" s="59" t="s">
        <v>31</v>
      </c>
      <c r="B82" s="295">
        <v>60.488385203421181</v>
      </c>
      <c r="C82" s="295">
        <v>56.314207677321839</v>
      </c>
      <c r="D82" s="295">
        <v>39.176363904048628</v>
      </c>
      <c r="E82" s="295">
        <v>34.193468761498949</v>
      </c>
      <c r="F82" s="295">
        <v>32.188107024744433</v>
      </c>
      <c r="G82" s="295">
        <v>38.162929909760031</v>
      </c>
      <c r="H82" s="295">
        <v>42.053567447676627</v>
      </c>
      <c r="I82" s="295">
        <v>31.49299072886209</v>
      </c>
      <c r="J82" s="295">
        <v>26.634834675021221</v>
      </c>
      <c r="K82" s="295">
        <v>25.205105442253931</v>
      </c>
      <c r="L82" s="295">
        <v>25.40097209137901</v>
      </c>
      <c r="M82" s="295">
        <v>41.832580214732282</v>
      </c>
      <c r="N82" s="295">
        <v>41.981777218282581</v>
      </c>
      <c r="O82" s="295">
        <v>36.831886568913362</v>
      </c>
      <c r="P82" s="295">
        <v>33.677646547291197</v>
      </c>
      <c r="Q82" s="295">
        <v>31.44837332621319</v>
      </c>
      <c r="R82" s="295">
        <v>35.441296224564063</v>
      </c>
      <c r="S82" s="295">
        <v>31.207803206069851</v>
      </c>
      <c r="T82" s="295">
        <v>31.60661190780386</v>
      </c>
      <c r="U82" s="295">
        <v>33.569671497897232</v>
      </c>
      <c r="V82" s="295">
        <v>35.631545085856217</v>
      </c>
      <c r="W82" s="295">
        <v>37.234936357927467</v>
      </c>
      <c r="X82" s="295">
        <v>32.33037164615277</v>
      </c>
      <c r="Y82" s="295">
        <v>30.879498220876709</v>
      </c>
      <c r="DA82" s="122" t="s">
        <v>1763</v>
      </c>
    </row>
    <row r="83" spans="1:105" ht="12" customHeight="1" x14ac:dyDescent="0.25">
      <c r="A83" s="59" t="s">
        <v>159</v>
      </c>
      <c r="B83" s="295">
        <v>68.659372194840742</v>
      </c>
      <c r="C83" s="295">
        <v>131.3850540427338</v>
      </c>
      <c r="D83" s="295">
        <v>104.5405887787532</v>
      </c>
      <c r="E83" s="295">
        <v>40.920724045230607</v>
      </c>
      <c r="F83" s="295">
        <v>37.740030926943433</v>
      </c>
      <c r="G83" s="295">
        <v>36.082385683582537</v>
      </c>
      <c r="H83" s="295">
        <v>38.544683024421737</v>
      </c>
      <c r="I83" s="295">
        <v>41.109328257484492</v>
      </c>
      <c r="J83" s="295">
        <v>50.812609452382297</v>
      </c>
      <c r="K83" s="295">
        <v>43.018803677712512</v>
      </c>
      <c r="L83" s="295">
        <v>41.09613022651034</v>
      </c>
      <c r="M83" s="295">
        <v>60.41052198476757</v>
      </c>
      <c r="N83" s="295">
        <v>58.657217938223717</v>
      </c>
      <c r="O83" s="295">
        <v>54.999475506341888</v>
      </c>
      <c r="P83" s="295">
        <v>54.007433260920102</v>
      </c>
      <c r="Q83" s="295">
        <v>46.633420112367453</v>
      </c>
      <c r="R83" s="295">
        <v>54.413053892411988</v>
      </c>
      <c r="S83" s="295">
        <v>53.147465840057357</v>
      </c>
      <c r="T83" s="295">
        <v>56.525175316896821</v>
      </c>
      <c r="U83" s="295">
        <v>58.785964820273058</v>
      </c>
      <c r="V83" s="295">
        <v>55.639058934295598</v>
      </c>
      <c r="W83" s="295">
        <v>53.402547728076222</v>
      </c>
      <c r="X83" s="295">
        <v>59.439898219097209</v>
      </c>
      <c r="Y83" s="295">
        <v>53.410935518545863</v>
      </c>
      <c r="DA83" s="122" t="s">
        <v>1764</v>
      </c>
    </row>
    <row r="84" spans="1:105" ht="12" customHeight="1" x14ac:dyDescent="0.25">
      <c r="A84" s="59" t="s">
        <v>32</v>
      </c>
      <c r="B84" s="295">
        <v>499.63608086793539</v>
      </c>
      <c r="C84" s="295">
        <v>560.49678354635194</v>
      </c>
      <c r="D84" s="295">
        <v>549.99706763937502</v>
      </c>
      <c r="E84" s="295">
        <v>500.48632754782233</v>
      </c>
      <c r="F84" s="295">
        <v>500.86797876334828</v>
      </c>
      <c r="G84" s="295">
        <v>486.49512719918351</v>
      </c>
      <c r="H84" s="295">
        <v>488.651498385156</v>
      </c>
      <c r="I84" s="295">
        <v>499.81091599341761</v>
      </c>
      <c r="J84" s="295">
        <v>493.90113056821019</v>
      </c>
      <c r="K84" s="295">
        <v>434.64347066718477</v>
      </c>
      <c r="L84" s="295">
        <v>348.83632312709028</v>
      </c>
      <c r="M84" s="295">
        <v>321.3906187039172</v>
      </c>
      <c r="N84" s="295">
        <v>239.81231244605951</v>
      </c>
      <c r="O84" s="295">
        <v>166.99662487486</v>
      </c>
      <c r="P84" s="295">
        <v>124.271618787422</v>
      </c>
      <c r="Q84" s="295">
        <v>151.12182889116511</v>
      </c>
      <c r="R84" s="295">
        <v>181.90758113105991</v>
      </c>
      <c r="S84" s="295">
        <v>109.9190336564459</v>
      </c>
      <c r="T84" s="295">
        <v>67.659529204863787</v>
      </c>
      <c r="U84" s="295">
        <v>62.811976416158579</v>
      </c>
      <c r="V84" s="295">
        <v>33.582448309103917</v>
      </c>
      <c r="W84" s="295">
        <v>35.488888576892514</v>
      </c>
      <c r="X84" s="295">
        <v>56.272353002171897</v>
      </c>
      <c r="Y84" s="295">
        <v>73.639057961237256</v>
      </c>
      <c r="DA84" s="122" t="s">
        <v>1765</v>
      </c>
    </row>
    <row r="85" spans="1:105" ht="12" customHeight="1" x14ac:dyDescent="0.25">
      <c r="A85" s="59" t="s">
        <v>33</v>
      </c>
      <c r="B85" s="295">
        <v>830.04187812061025</v>
      </c>
      <c r="C85" s="295">
        <v>1540.4384476331361</v>
      </c>
      <c r="D85" s="295">
        <v>1609.7372155265559</v>
      </c>
      <c r="E85" s="295">
        <v>1511.636022792509</v>
      </c>
      <c r="F85" s="295">
        <v>1665.224860616978</v>
      </c>
      <c r="G85" s="295">
        <v>1513.758922670562</v>
      </c>
      <c r="H85" s="295">
        <v>1450.001878554825</v>
      </c>
      <c r="I85" s="295">
        <v>1331.643908602445</v>
      </c>
      <c r="J85" s="295">
        <v>1302.4002431143219</v>
      </c>
      <c r="K85" s="295">
        <v>1121.8498366310571</v>
      </c>
      <c r="L85" s="295">
        <v>1161.7468244590109</v>
      </c>
      <c r="M85" s="295">
        <v>1212.875548433942</v>
      </c>
      <c r="N85" s="295">
        <v>1143.955675322203</v>
      </c>
      <c r="O85" s="295">
        <v>1240.6281440701471</v>
      </c>
      <c r="P85" s="295">
        <v>1273.053531743848</v>
      </c>
      <c r="Q85" s="295">
        <v>1032.8495154453849</v>
      </c>
      <c r="R85" s="295">
        <v>1124.712862565377</v>
      </c>
      <c r="S85" s="295">
        <v>779.63944766482643</v>
      </c>
      <c r="T85" s="295">
        <v>783.19589045675013</v>
      </c>
      <c r="U85" s="295">
        <v>825.98263240538802</v>
      </c>
      <c r="V85" s="295">
        <v>824.73275689637467</v>
      </c>
      <c r="W85" s="295">
        <v>783.13388366374022</v>
      </c>
      <c r="X85" s="295">
        <v>866.30960604568531</v>
      </c>
      <c r="Y85" s="295">
        <v>708.43580036212791</v>
      </c>
      <c r="DA85" s="122" t="s">
        <v>1766</v>
      </c>
    </row>
    <row r="86" spans="1:105" ht="12" customHeight="1" x14ac:dyDescent="0.25">
      <c r="A86" s="59" t="s">
        <v>35</v>
      </c>
      <c r="B86" s="295">
        <v>1163.9138997854709</v>
      </c>
      <c r="C86" s="295">
        <v>1420.9411272960081</v>
      </c>
      <c r="D86" s="295">
        <v>1474.1419568284959</v>
      </c>
      <c r="E86" s="295">
        <v>1496.282004493846</v>
      </c>
      <c r="F86" s="295">
        <v>1404.310717723537</v>
      </c>
      <c r="G86" s="295">
        <v>1285.766729879193</v>
      </c>
      <c r="H86" s="295">
        <v>1234.1931090346179</v>
      </c>
      <c r="I86" s="295">
        <v>1203.8214019194829</v>
      </c>
      <c r="J86" s="295">
        <v>1379.8609261198001</v>
      </c>
      <c r="K86" s="295">
        <v>1155.9812397600419</v>
      </c>
      <c r="L86" s="295">
        <v>1271.231199590231</v>
      </c>
      <c r="M86" s="295">
        <v>1120.26098217508</v>
      </c>
      <c r="N86" s="295">
        <v>1128.1736627650901</v>
      </c>
      <c r="O86" s="295">
        <v>1181.880269172945</v>
      </c>
      <c r="P86" s="295">
        <v>1165.278218272063</v>
      </c>
      <c r="Q86" s="295">
        <v>1029.545327268195</v>
      </c>
      <c r="R86" s="295">
        <v>1193.8451812117739</v>
      </c>
      <c r="S86" s="295">
        <v>1119.3616733481299</v>
      </c>
      <c r="T86" s="295">
        <v>1228.4246954724169</v>
      </c>
      <c r="U86" s="295">
        <v>1228.5972228866381</v>
      </c>
      <c r="V86" s="295">
        <v>1239.3451089721109</v>
      </c>
      <c r="W86" s="295">
        <v>1315.1475136079339</v>
      </c>
      <c r="X86" s="295">
        <v>1154.9040787619199</v>
      </c>
      <c r="Y86" s="295">
        <v>921.2140742951309</v>
      </c>
      <c r="DA86" s="122" t="s">
        <v>1767</v>
      </c>
    </row>
    <row r="87" spans="1:105" ht="12" customHeight="1" x14ac:dyDescent="0.25">
      <c r="A87" s="59" t="s">
        <v>38</v>
      </c>
      <c r="B87" s="295">
        <v>0</v>
      </c>
      <c r="C87" s="295">
        <v>0</v>
      </c>
      <c r="D87" s="295">
        <v>0</v>
      </c>
      <c r="E87" s="295">
        <v>0</v>
      </c>
      <c r="F87" s="295">
        <v>0</v>
      </c>
      <c r="G87" s="295">
        <v>0</v>
      </c>
      <c r="H87" s="295">
        <v>0</v>
      </c>
      <c r="I87" s="295">
        <v>0</v>
      </c>
      <c r="J87" s="295">
        <v>0</v>
      </c>
      <c r="K87" s="295">
        <v>0</v>
      </c>
      <c r="L87" s="295">
        <v>0</v>
      </c>
      <c r="M87" s="295">
        <v>996.82941007335103</v>
      </c>
      <c r="N87" s="295">
        <v>928.45129229095016</v>
      </c>
      <c r="O87" s="295">
        <v>936.39098492561641</v>
      </c>
      <c r="P87" s="295">
        <v>996.11093803248889</v>
      </c>
      <c r="Q87" s="295">
        <v>950.19133238050154</v>
      </c>
      <c r="R87" s="295">
        <v>1218.458296791177</v>
      </c>
      <c r="S87" s="295">
        <v>844.26162266829647</v>
      </c>
      <c r="T87" s="295">
        <v>955.2452726423536</v>
      </c>
      <c r="U87" s="295">
        <v>977.51503875013691</v>
      </c>
      <c r="V87" s="295">
        <v>744.4868935729462</v>
      </c>
      <c r="W87" s="295">
        <v>986.77033220401336</v>
      </c>
      <c r="X87" s="295">
        <v>945.60747877139295</v>
      </c>
      <c r="Y87" s="295">
        <v>823.45383033136409</v>
      </c>
      <c r="DA87" s="122" t="s">
        <v>1768</v>
      </c>
    </row>
    <row r="88" spans="1:105" ht="12" customHeight="1" x14ac:dyDescent="0.25">
      <c r="A88" s="60" t="s">
        <v>1530</v>
      </c>
      <c r="B88" s="262">
        <v>0</v>
      </c>
      <c r="C88" s="262">
        <v>0</v>
      </c>
      <c r="D88" s="262">
        <v>0</v>
      </c>
      <c r="E88" s="262">
        <v>0</v>
      </c>
      <c r="F88" s="262">
        <v>0</v>
      </c>
      <c r="G88" s="262">
        <v>0</v>
      </c>
      <c r="H88" s="262">
        <v>0</v>
      </c>
      <c r="I88" s="262">
        <v>0</v>
      </c>
      <c r="J88" s="262">
        <v>0</v>
      </c>
      <c r="K88" s="262">
        <v>0</v>
      </c>
      <c r="L88" s="262">
        <v>0</v>
      </c>
      <c r="M88" s="262">
        <v>0</v>
      </c>
      <c r="N88" s="262">
        <v>0</v>
      </c>
      <c r="O88" s="262">
        <v>0</v>
      </c>
      <c r="P88" s="262">
        <v>0</v>
      </c>
      <c r="Q88" s="262">
        <v>0</v>
      </c>
      <c r="R88" s="262">
        <v>0</v>
      </c>
      <c r="S88" s="262">
        <v>0</v>
      </c>
      <c r="T88" s="262">
        <v>0</v>
      </c>
      <c r="U88" s="262">
        <v>0</v>
      </c>
      <c r="V88" s="262">
        <v>0</v>
      </c>
      <c r="W88" s="262">
        <v>0</v>
      </c>
      <c r="X88" s="262">
        <v>0</v>
      </c>
      <c r="Y88" s="262">
        <v>0</v>
      </c>
      <c r="DA88" s="72" t="s">
        <v>1769</v>
      </c>
    </row>
    <row r="89" spans="1:105" ht="12" customHeight="1" x14ac:dyDescent="0.25">
      <c r="A89" s="57" t="s">
        <v>1532</v>
      </c>
      <c r="B89" s="261">
        <f t="shared" ref="B89:Y89" si="5">B90+B96</f>
        <v>272.93699098616071</v>
      </c>
      <c r="C89" s="261">
        <f t="shared" si="5"/>
        <v>357.48205638352403</v>
      </c>
      <c r="D89" s="261">
        <f t="shared" si="5"/>
        <v>376.48561474829341</v>
      </c>
      <c r="E89" s="261">
        <f t="shared" si="5"/>
        <v>362.50622880073388</v>
      </c>
      <c r="F89" s="261">
        <f t="shared" si="5"/>
        <v>357.80119173163069</v>
      </c>
      <c r="G89" s="261">
        <f t="shared" si="5"/>
        <v>363.16520184690688</v>
      </c>
      <c r="H89" s="261">
        <f t="shared" si="5"/>
        <v>352.46772739698997</v>
      </c>
      <c r="I89" s="261">
        <f t="shared" si="5"/>
        <v>365.09757591561169</v>
      </c>
      <c r="J89" s="261">
        <f t="shared" si="5"/>
        <v>385.40665210708102</v>
      </c>
      <c r="K89" s="261">
        <f t="shared" si="5"/>
        <v>351.79112335380131</v>
      </c>
      <c r="L89" s="261">
        <f t="shared" si="5"/>
        <v>353.25233699000842</v>
      </c>
      <c r="M89" s="261">
        <f t="shared" si="5"/>
        <v>385.30813078237651</v>
      </c>
      <c r="N89" s="261">
        <f t="shared" si="5"/>
        <v>377.78795025002069</v>
      </c>
      <c r="O89" s="261">
        <f t="shared" si="5"/>
        <v>335.8813463972055</v>
      </c>
      <c r="P89" s="261">
        <f t="shared" si="5"/>
        <v>326.75600412214237</v>
      </c>
      <c r="Q89" s="261">
        <f t="shared" si="5"/>
        <v>298.57848629154682</v>
      </c>
      <c r="R89" s="261">
        <f t="shared" si="5"/>
        <v>343.08242290877371</v>
      </c>
      <c r="S89" s="261">
        <f t="shared" si="5"/>
        <v>270.84741374193572</v>
      </c>
      <c r="T89" s="261">
        <f t="shared" si="5"/>
        <v>293.60929463280041</v>
      </c>
      <c r="U89" s="261">
        <f t="shared" si="5"/>
        <v>295.13155175850812</v>
      </c>
      <c r="V89" s="261">
        <f t="shared" si="5"/>
        <v>276.4276480779244</v>
      </c>
      <c r="W89" s="261">
        <f t="shared" si="5"/>
        <v>297.07800111456118</v>
      </c>
      <c r="X89" s="261">
        <f t="shared" si="5"/>
        <v>287.14177700512778</v>
      </c>
      <c r="Y89" s="261">
        <f t="shared" si="5"/>
        <v>247.27354385019501</v>
      </c>
      <c r="DA89" s="70"/>
    </row>
    <row r="90" spans="1:105" ht="12" customHeight="1" x14ac:dyDescent="0.25">
      <c r="A90" s="60" t="s">
        <v>1533</v>
      </c>
      <c r="B90" s="262">
        <v>272.93699098616071</v>
      </c>
      <c r="C90" s="262">
        <v>357.48205638352403</v>
      </c>
      <c r="D90" s="262">
        <v>376.48561474829341</v>
      </c>
      <c r="E90" s="262">
        <v>362.50622880073388</v>
      </c>
      <c r="F90" s="262">
        <v>357.80119173163069</v>
      </c>
      <c r="G90" s="262">
        <v>363.16520184690688</v>
      </c>
      <c r="H90" s="262">
        <v>352.46772739698997</v>
      </c>
      <c r="I90" s="262">
        <v>365.09757591561169</v>
      </c>
      <c r="J90" s="262">
        <v>385.40665210708102</v>
      </c>
      <c r="K90" s="262">
        <v>351.79112335380131</v>
      </c>
      <c r="L90" s="262">
        <v>353.25233699000842</v>
      </c>
      <c r="M90" s="262">
        <v>385.30813078237651</v>
      </c>
      <c r="N90" s="262">
        <v>377.78795025002069</v>
      </c>
      <c r="O90" s="262">
        <v>335.8813463972055</v>
      </c>
      <c r="P90" s="262">
        <v>326.75600412214237</v>
      </c>
      <c r="Q90" s="262">
        <v>298.57848629154682</v>
      </c>
      <c r="R90" s="262">
        <v>343.08242290877371</v>
      </c>
      <c r="S90" s="262">
        <v>270.84741374193572</v>
      </c>
      <c r="T90" s="262">
        <v>293.60929463280041</v>
      </c>
      <c r="U90" s="262">
        <v>295.13155175850812</v>
      </c>
      <c r="V90" s="262">
        <v>276.4276480779244</v>
      </c>
      <c r="W90" s="262">
        <v>297.07800111456118</v>
      </c>
      <c r="X90" s="262">
        <v>287.14177700512778</v>
      </c>
      <c r="Y90" s="262">
        <v>247.27354385019501</v>
      </c>
      <c r="DA90" s="72" t="s">
        <v>1770</v>
      </c>
    </row>
    <row r="91" spans="1:105" ht="12" customHeight="1" x14ac:dyDescent="0.25">
      <c r="A91" s="59" t="s">
        <v>28</v>
      </c>
      <c r="B91" s="230">
        <v>26.49436564628429</v>
      </c>
      <c r="C91" s="230">
        <v>29.95700525030956</v>
      </c>
      <c r="D91" s="230">
        <v>41.970668036685318</v>
      </c>
      <c r="E91" s="230">
        <v>45.241895036522358</v>
      </c>
      <c r="F91" s="230">
        <v>43.069615292162183</v>
      </c>
      <c r="G91" s="230">
        <v>53.026038216878668</v>
      </c>
      <c r="H91" s="230">
        <v>53.755703332991843</v>
      </c>
      <c r="I91" s="230">
        <v>80.92761653829713</v>
      </c>
      <c r="J91" s="230">
        <v>78.473188281060942</v>
      </c>
      <c r="K91" s="230">
        <v>91.520825353402913</v>
      </c>
      <c r="L91" s="230">
        <v>93.805678153138942</v>
      </c>
      <c r="M91" s="230">
        <v>115.68200905333229</v>
      </c>
      <c r="N91" s="230">
        <v>122.9777197924785</v>
      </c>
      <c r="O91" s="230">
        <v>68.803078416556474</v>
      </c>
      <c r="P91" s="230">
        <v>65.051217957679256</v>
      </c>
      <c r="Q91" s="230">
        <v>63.115370521883577</v>
      </c>
      <c r="R91" s="230">
        <v>70.581884489210225</v>
      </c>
      <c r="S91" s="230">
        <v>47.119438764447537</v>
      </c>
      <c r="T91" s="230">
        <v>57.832284244963788</v>
      </c>
      <c r="U91" s="230">
        <v>54.807454287255652</v>
      </c>
      <c r="V91" s="230">
        <v>45.193728018459552</v>
      </c>
      <c r="W91" s="230">
        <v>54.705570535907313</v>
      </c>
      <c r="X91" s="230">
        <v>51.919573549519868</v>
      </c>
      <c r="Y91" s="230">
        <v>49.947101651834373</v>
      </c>
      <c r="DA91" s="71" t="s">
        <v>1771</v>
      </c>
    </row>
    <row r="92" spans="1:105" ht="12" customHeight="1" x14ac:dyDescent="0.25">
      <c r="A92" s="59" t="s">
        <v>31</v>
      </c>
      <c r="B92" s="295">
        <v>8.3153540809963413</v>
      </c>
      <c r="C92" s="295">
        <v>8.5030647127092038</v>
      </c>
      <c r="D92" s="295">
        <v>6.04517985597092</v>
      </c>
      <c r="E92" s="295">
        <v>5.2359957457038382</v>
      </c>
      <c r="F92" s="295">
        <v>5.129147188324013</v>
      </c>
      <c r="G92" s="295">
        <v>6.4098419649023448</v>
      </c>
      <c r="H92" s="295">
        <v>6.965513876104473</v>
      </c>
      <c r="I92" s="295">
        <v>5.038389472977336</v>
      </c>
      <c r="J92" s="295">
        <v>4.1897715554486874</v>
      </c>
      <c r="K92" s="295">
        <v>3.954634694983548</v>
      </c>
      <c r="L92" s="295">
        <v>3.907468022566448</v>
      </c>
      <c r="M92" s="295">
        <v>7.3056513133486272</v>
      </c>
      <c r="N92" s="295">
        <v>7.2839469189535766</v>
      </c>
      <c r="O92" s="295">
        <v>6.8278892895057233</v>
      </c>
      <c r="P92" s="295">
        <v>6.3994901525052557</v>
      </c>
      <c r="Q92" s="295">
        <v>5.8827711209951303</v>
      </c>
      <c r="R92" s="295">
        <v>6.5896052368849167</v>
      </c>
      <c r="S92" s="295">
        <v>5.3150634894917648</v>
      </c>
      <c r="T92" s="295">
        <v>5.3836340571375283</v>
      </c>
      <c r="U92" s="295">
        <v>5.8301821216017773</v>
      </c>
      <c r="V92" s="295">
        <v>6.0396077943092612</v>
      </c>
      <c r="W92" s="295">
        <v>6.2616287670784452</v>
      </c>
      <c r="X92" s="295">
        <v>5.8366326478565043</v>
      </c>
      <c r="Y92" s="295">
        <v>5.646460501456553</v>
      </c>
      <c r="DA92" s="122" t="s">
        <v>1772</v>
      </c>
    </row>
    <row r="93" spans="1:105" ht="12" customHeight="1" x14ac:dyDescent="0.25">
      <c r="A93" s="59" t="s">
        <v>159</v>
      </c>
      <c r="B93" s="295">
        <v>9.4386217925805092</v>
      </c>
      <c r="C93" s="295">
        <v>19.838255084925169</v>
      </c>
      <c r="D93" s="295">
        <v>16.131325075611429</v>
      </c>
      <c r="E93" s="295">
        <v>6.2661304855154372</v>
      </c>
      <c r="F93" s="295">
        <v>6.013841490193383</v>
      </c>
      <c r="G93" s="295">
        <v>6.0603939607181267</v>
      </c>
      <c r="H93" s="295">
        <v>6.3843222050235742</v>
      </c>
      <c r="I93" s="295">
        <v>6.5768541488140633</v>
      </c>
      <c r="J93" s="295">
        <v>7.9930372513770722</v>
      </c>
      <c r="K93" s="295">
        <v>6.7495711910560674</v>
      </c>
      <c r="L93" s="295">
        <v>6.3218767428911216</v>
      </c>
      <c r="M93" s="295">
        <v>10.550107285102779</v>
      </c>
      <c r="N93" s="295">
        <v>10.17717900921661</v>
      </c>
      <c r="O93" s="295">
        <v>10.195794044802939</v>
      </c>
      <c r="P93" s="295">
        <v>10.262594710411619</v>
      </c>
      <c r="Q93" s="295">
        <v>8.7233045176808304</v>
      </c>
      <c r="R93" s="295">
        <v>10.11702683255203</v>
      </c>
      <c r="S93" s="295">
        <v>9.0516513892447694</v>
      </c>
      <c r="T93" s="295">
        <v>9.6280759168172327</v>
      </c>
      <c r="U93" s="295">
        <v>10.20959889696077</v>
      </c>
      <c r="V93" s="295">
        <v>9.4309155889227156</v>
      </c>
      <c r="W93" s="295">
        <v>8.9804619477537866</v>
      </c>
      <c r="X93" s="295">
        <v>10.73074118441612</v>
      </c>
      <c r="Y93" s="295">
        <v>9.7664390656264342</v>
      </c>
      <c r="DA93" s="122" t="s">
        <v>1773</v>
      </c>
    </row>
    <row r="94" spans="1:105" ht="12" customHeight="1" x14ac:dyDescent="0.25">
      <c r="A94" s="59" t="s">
        <v>32</v>
      </c>
      <c r="B94" s="295">
        <v>68.685102273538945</v>
      </c>
      <c r="C94" s="295">
        <v>84.631225730256958</v>
      </c>
      <c r="D94" s="295">
        <v>84.868294624785804</v>
      </c>
      <c r="E94" s="295">
        <v>76.638737651969649</v>
      </c>
      <c r="F94" s="295">
        <v>79.812881913827169</v>
      </c>
      <c r="G94" s="295">
        <v>81.711673852492183</v>
      </c>
      <c r="H94" s="295">
        <v>80.937456657297105</v>
      </c>
      <c r="I94" s="295">
        <v>79.961985170005647</v>
      </c>
      <c r="J94" s="295">
        <v>77.692725834686854</v>
      </c>
      <c r="K94" s="295">
        <v>68.194761294948449</v>
      </c>
      <c r="L94" s="295">
        <v>53.661992652296178</v>
      </c>
      <c r="M94" s="295">
        <v>56.127730672594538</v>
      </c>
      <c r="N94" s="295">
        <v>41.608056402336061</v>
      </c>
      <c r="O94" s="295">
        <v>30.957807828639321</v>
      </c>
      <c r="P94" s="295">
        <v>23.614328262197422</v>
      </c>
      <c r="Q94" s="295">
        <v>28.269033871201611</v>
      </c>
      <c r="R94" s="295">
        <v>33.822102376139739</v>
      </c>
      <c r="S94" s="295">
        <v>18.720530847040251</v>
      </c>
      <c r="T94" s="295">
        <v>11.52461854436411</v>
      </c>
      <c r="U94" s="295">
        <v>10.908812793920211</v>
      </c>
      <c r="V94" s="295">
        <v>5.692282388286392</v>
      </c>
      <c r="W94" s="295">
        <v>5.9680039060252232</v>
      </c>
      <c r="X94" s="295">
        <v>10.158901243044211</v>
      </c>
      <c r="Y94" s="295">
        <v>13.46524574876304</v>
      </c>
      <c r="DA94" s="122" t="s">
        <v>1774</v>
      </c>
    </row>
    <row r="95" spans="1:105" ht="12" customHeight="1" x14ac:dyDescent="0.25">
      <c r="A95" s="59" t="s">
        <v>35</v>
      </c>
      <c r="B95" s="295">
        <v>160.00354719276061</v>
      </c>
      <c r="C95" s="295">
        <v>214.55250560532309</v>
      </c>
      <c r="D95" s="295">
        <v>227.47014715524</v>
      </c>
      <c r="E95" s="295">
        <v>229.1234698810226</v>
      </c>
      <c r="F95" s="295">
        <v>223.77570584712399</v>
      </c>
      <c r="G95" s="295">
        <v>215.9572538519156</v>
      </c>
      <c r="H95" s="295">
        <v>204.42473132557299</v>
      </c>
      <c r="I95" s="295">
        <v>192.59273058551759</v>
      </c>
      <c r="J95" s="295">
        <v>217.0579291845074</v>
      </c>
      <c r="K95" s="295">
        <v>181.3713308194103</v>
      </c>
      <c r="L95" s="295">
        <v>195.55532141911581</v>
      </c>
      <c r="M95" s="295">
        <v>195.64263245799819</v>
      </c>
      <c r="N95" s="295">
        <v>195.74104812703601</v>
      </c>
      <c r="O95" s="295">
        <v>219.09677681770111</v>
      </c>
      <c r="P95" s="295">
        <v>221.4283730393488</v>
      </c>
      <c r="Q95" s="295">
        <v>192.58800625978569</v>
      </c>
      <c r="R95" s="295">
        <v>221.97180397398671</v>
      </c>
      <c r="S95" s="295">
        <v>190.64072925171141</v>
      </c>
      <c r="T95" s="295">
        <v>209.24068186951769</v>
      </c>
      <c r="U95" s="295">
        <v>213.3755036587697</v>
      </c>
      <c r="V95" s="295">
        <v>210.0711142879465</v>
      </c>
      <c r="W95" s="295">
        <v>221.1623359577965</v>
      </c>
      <c r="X95" s="295">
        <v>208.4959283802911</v>
      </c>
      <c r="Y95" s="295">
        <v>168.4482968825146</v>
      </c>
      <c r="DA95" s="122" t="s">
        <v>1775</v>
      </c>
    </row>
    <row r="96" spans="1:105" ht="12" customHeight="1" x14ac:dyDescent="0.25">
      <c r="A96" s="60" t="s">
        <v>1540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1776</v>
      </c>
    </row>
    <row r="97" spans="1:105" ht="12" customHeight="1" x14ac:dyDescent="0.25">
      <c r="A97" s="100" t="s">
        <v>105</v>
      </c>
      <c r="B97" s="279">
        <v>410.14500000000089</v>
      </c>
      <c r="C97" s="279">
        <v>451.22557000000012</v>
      </c>
      <c r="D97" s="279">
        <v>443.72234999999961</v>
      </c>
      <c r="E97" s="279">
        <v>399.38225000000148</v>
      </c>
      <c r="F97" s="279">
        <v>524.78839999999889</v>
      </c>
      <c r="G97" s="279">
        <v>477.27122000000088</v>
      </c>
      <c r="H97" s="279">
        <v>476.24358000000052</v>
      </c>
      <c r="I97" s="279">
        <v>520.96774999999923</v>
      </c>
      <c r="J97" s="279">
        <v>428.42052999999919</v>
      </c>
      <c r="K97" s="279">
        <v>360.30841000000038</v>
      </c>
      <c r="L97" s="279">
        <v>377.20782999999938</v>
      </c>
      <c r="M97" s="279">
        <v>405.005</v>
      </c>
      <c r="N97" s="279">
        <v>376.44101999999941</v>
      </c>
      <c r="O97" s="279">
        <v>383.48898000000042</v>
      </c>
      <c r="P97" s="279">
        <v>388.60944999999992</v>
      </c>
      <c r="Q97" s="279">
        <v>373.96736999999968</v>
      </c>
      <c r="R97" s="279">
        <v>375.43483000000049</v>
      </c>
      <c r="S97" s="279">
        <v>372.66834999999918</v>
      </c>
      <c r="T97" s="279">
        <v>427.35800000000029</v>
      </c>
      <c r="U97" s="279">
        <v>452.88405999999952</v>
      </c>
      <c r="V97" s="279">
        <v>420.08493000000061</v>
      </c>
      <c r="W97" s="279">
        <v>429.8894600000001</v>
      </c>
      <c r="X97" s="279">
        <v>450.20785000000058</v>
      </c>
      <c r="Y97" s="279">
        <v>378.27760999999998</v>
      </c>
      <c r="DA97" s="105" t="s">
        <v>1777</v>
      </c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f t="shared" ref="B99:Y99" si="6">SUM(B100:B104)+B110+B118+B119+B127+B128</f>
        <v>2103.6884427710152</v>
      </c>
      <c r="C99" s="223">
        <f t="shared" si="6"/>
        <v>2141.4398040488468</v>
      </c>
      <c r="D99" s="223">
        <f t="shared" si="6"/>
        <v>2324.6611585084456</v>
      </c>
      <c r="E99" s="223">
        <f t="shared" si="6"/>
        <v>2102.6381621192995</v>
      </c>
      <c r="F99" s="223">
        <f t="shared" si="6"/>
        <v>1949.6476061398444</v>
      </c>
      <c r="G99" s="223">
        <f t="shared" si="6"/>
        <v>1910.1196949721511</v>
      </c>
      <c r="H99" s="223">
        <f t="shared" si="6"/>
        <v>1969.0721633907328</v>
      </c>
      <c r="I99" s="223">
        <f t="shared" si="6"/>
        <v>1844.5955606120492</v>
      </c>
      <c r="J99" s="223">
        <f t="shared" si="6"/>
        <v>1593.9817131480722</v>
      </c>
      <c r="K99" s="223">
        <f t="shared" si="6"/>
        <v>1315.0191391686071</v>
      </c>
      <c r="L99" s="223">
        <f t="shared" si="6"/>
        <v>1408.6356134358268</v>
      </c>
      <c r="M99" s="223">
        <f t="shared" si="6"/>
        <v>1586.4648167300322</v>
      </c>
      <c r="N99" s="223">
        <f t="shared" si="6"/>
        <v>1447.0972438714068</v>
      </c>
      <c r="O99" s="223">
        <f t="shared" si="6"/>
        <v>1389.3682982341481</v>
      </c>
      <c r="P99" s="223">
        <f t="shared" si="6"/>
        <v>1385.1224196641938</v>
      </c>
      <c r="Q99" s="223">
        <f t="shared" si="6"/>
        <v>1333.1399486993373</v>
      </c>
      <c r="R99" s="223">
        <f t="shared" si="6"/>
        <v>1249.8796845273228</v>
      </c>
      <c r="S99" s="223">
        <f t="shared" si="6"/>
        <v>1341.5132684497141</v>
      </c>
      <c r="T99" s="223">
        <f t="shared" si="6"/>
        <v>1421.1995359688462</v>
      </c>
      <c r="U99" s="223">
        <f t="shared" si="6"/>
        <v>1338.1881663939675</v>
      </c>
      <c r="V99" s="223">
        <f t="shared" si="6"/>
        <v>1195.3533182891592</v>
      </c>
      <c r="W99" s="223">
        <f t="shared" si="6"/>
        <v>1394.8655127630336</v>
      </c>
      <c r="X99" s="223">
        <f t="shared" si="6"/>
        <v>1251.0511697568813</v>
      </c>
      <c r="Y99" s="223">
        <f t="shared" si="6"/>
        <v>1035.3254501823221</v>
      </c>
      <c r="DA99" s="89"/>
    </row>
    <row r="100" spans="1:105" ht="12" customHeight="1" x14ac:dyDescent="0.25">
      <c r="A100" s="55" t="s">
        <v>91</v>
      </c>
      <c r="B100" s="259">
        <v>0</v>
      </c>
      <c r="C100" s="259">
        <v>0</v>
      </c>
      <c r="D100" s="259">
        <v>0</v>
      </c>
      <c r="E100" s="259">
        <v>0</v>
      </c>
      <c r="F100" s="259">
        <v>0</v>
      </c>
      <c r="G100" s="259">
        <v>0</v>
      </c>
      <c r="H100" s="259">
        <v>0</v>
      </c>
      <c r="I100" s="259">
        <v>0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v>0</v>
      </c>
      <c r="R100" s="259">
        <v>0</v>
      </c>
      <c r="S100" s="259">
        <v>0</v>
      </c>
      <c r="T100" s="259">
        <v>0</v>
      </c>
      <c r="U100" s="259">
        <v>0</v>
      </c>
      <c r="V100" s="259">
        <v>0</v>
      </c>
      <c r="W100" s="259">
        <v>0</v>
      </c>
      <c r="X100" s="259">
        <v>0</v>
      </c>
      <c r="Y100" s="259">
        <v>0</v>
      </c>
      <c r="DA100" s="67" t="s">
        <v>1778</v>
      </c>
    </row>
    <row r="101" spans="1:105" ht="12" customHeight="1" x14ac:dyDescent="0.25">
      <c r="A101" s="173" t="s">
        <v>92</v>
      </c>
      <c r="B101" s="224">
        <v>0</v>
      </c>
      <c r="C101" s="224">
        <v>0</v>
      </c>
      <c r="D101" s="224">
        <v>0</v>
      </c>
      <c r="E101" s="224">
        <v>0</v>
      </c>
      <c r="F101" s="224">
        <v>0</v>
      </c>
      <c r="G101" s="224">
        <v>0</v>
      </c>
      <c r="H101" s="224">
        <v>0</v>
      </c>
      <c r="I101" s="224">
        <v>0</v>
      </c>
      <c r="J101" s="224">
        <v>0</v>
      </c>
      <c r="K101" s="224">
        <v>0</v>
      </c>
      <c r="L101" s="224">
        <v>0</v>
      </c>
      <c r="M101" s="224">
        <v>0</v>
      </c>
      <c r="N101" s="224">
        <v>0</v>
      </c>
      <c r="O101" s="224">
        <v>0</v>
      </c>
      <c r="P101" s="224">
        <v>0</v>
      </c>
      <c r="Q101" s="224">
        <v>0</v>
      </c>
      <c r="R101" s="224">
        <v>0</v>
      </c>
      <c r="S101" s="224">
        <v>0</v>
      </c>
      <c r="T101" s="224">
        <v>0</v>
      </c>
      <c r="U101" s="224">
        <v>0</v>
      </c>
      <c r="V101" s="224">
        <v>0</v>
      </c>
      <c r="W101" s="224">
        <v>0</v>
      </c>
      <c r="X101" s="224">
        <v>0</v>
      </c>
      <c r="Y101" s="224">
        <v>0</v>
      </c>
      <c r="DA101" s="177" t="s">
        <v>1779</v>
      </c>
    </row>
    <row r="102" spans="1:105" ht="12" customHeight="1" x14ac:dyDescent="0.25">
      <c r="A102" s="173" t="s">
        <v>93</v>
      </c>
      <c r="B102" s="224">
        <v>0</v>
      </c>
      <c r="C102" s="224">
        <v>0</v>
      </c>
      <c r="D102" s="224">
        <v>0</v>
      </c>
      <c r="E102" s="224">
        <v>0</v>
      </c>
      <c r="F102" s="224">
        <v>0</v>
      </c>
      <c r="G102" s="224">
        <v>0</v>
      </c>
      <c r="H102" s="224">
        <v>0</v>
      </c>
      <c r="I102" s="224">
        <v>0</v>
      </c>
      <c r="J102" s="224">
        <v>0</v>
      </c>
      <c r="K102" s="224">
        <v>0</v>
      </c>
      <c r="L102" s="224">
        <v>0</v>
      </c>
      <c r="M102" s="224">
        <v>0</v>
      </c>
      <c r="N102" s="224">
        <v>0</v>
      </c>
      <c r="O102" s="224">
        <v>0</v>
      </c>
      <c r="P102" s="224">
        <v>0</v>
      </c>
      <c r="Q102" s="224">
        <v>0</v>
      </c>
      <c r="R102" s="224">
        <v>0</v>
      </c>
      <c r="S102" s="224">
        <v>0</v>
      </c>
      <c r="T102" s="224">
        <v>0</v>
      </c>
      <c r="U102" s="224">
        <v>0</v>
      </c>
      <c r="V102" s="224">
        <v>0</v>
      </c>
      <c r="W102" s="224">
        <v>0</v>
      </c>
      <c r="X102" s="224">
        <v>0</v>
      </c>
      <c r="Y102" s="224">
        <v>0</v>
      </c>
      <c r="DA102" s="177" t="s">
        <v>1780</v>
      </c>
    </row>
    <row r="103" spans="1:105" ht="12" customHeight="1" x14ac:dyDescent="0.25">
      <c r="A103" s="173" t="s">
        <v>94</v>
      </c>
      <c r="B103" s="224">
        <v>0</v>
      </c>
      <c r="C103" s="224">
        <v>0</v>
      </c>
      <c r="D103" s="224">
        <v>0</v>
      </c>
      <c r="E103" s="224">
        <v>0</v>
      </c>
      <c r="F103" s="224">
        <v>0</v>
      </c>
      <c r="G103" s="224">
        <v>0</v>
      </c>
      <c r="H103" s="224">
        <v>0</v>
      </c>
      <c r="I103" s="224">
        <v>0</v>
      </c>
      <c r="J103" s="224">
        <v>0</v>
      </c>
      <c r="K103" s="224">
        <v>0</v>
      </c>
      <c r="L103" s="224">
        <v>0</v>
      </c>
      <c r="M103" s="224">
        <v>0</v>
      </c>
      <c r="N103" s="224">
        <v>0</v>
      </c>
      <c r="O103" s="224">
        <v>0</v>
      </c>
      <c r="P103" s="224">
        <v>0</v>
      </c>
      <c r="Q103" s="224">
        <v>0</v>
      </c>
      <c r="R103" s="224">
        <v>0</v>
      </c>
      <c r="S103" s="224">
        <v>0</v>
      </c>
      <c r="T103" s="224">
        <v>0</v>
      </c>
      <c r="U103" s="224">
        <v>0</v>
      </c>
      <c r="V103" s="224">
        <v>0</v>
      </c>
      <c r="W103" s="224">
        <v>0</v>
      </c>
      <c r="X103" s="224">
        <v>0</v>
      </c>
      <c r="Y103" s="224">
        <v>0</v>
      </c>
      <c r="DA103" s="177" t="s">
        <v>1781</v>
      </c>
    </row>
    <row r="104" spans="1:105" ht="12" customHeight="1" x14ac:dyDescent="0.25">
      <c r="A104" s="56" t="s">
        <v>95</v>
      </c>
      <c r="B104" s="260">
        <v>8.6204874259209028</v>
      </c>
      <c r="C104" s="260">
        <v>9.8521400307792373</v>
      </c>
      <c r="D104" s="260">
        <v>10.68302653905195</v>
      </c>
      <c r="E104" s="260">
        <v>9.3047043141592045</v>
      </c>
      <c r="F104" s="260">
        <v>7.9772093683553074</v>
      </c>
      <c r="G104" s="260">
        <v>7.667557277592306</v>
      </c>
      <c r="H104" s="260">
        <v>7.8936430335543539</v>
      </c>
      <c r="I104" s="260">
        <v>6.6816678308577639</v>
      </c>
      <c r="J104" s="260">
        <v>5.2887720661357864</v>
      </c>
      <c r="K104" s="260">
        <v>4.0777517447947682</v>
      </c>
      <c r="L104" s="260">
        <v>4.428847666833045</v>
      </c>
      <c r="M104" s="260">
        <v>5.5690170316800787</v>
      </c>
      <c r="N104" s="260">
        <v>5.1198537174748324</v>
      </c>
      <c r="O104" s="260">
        <v>5.3975782777519754</v>
      </c>
      <c r="P104" s="260">
        <v>5.5498579039667684</v>
      </c>
      <c r="Q104" s="260">
        <v>4.9022099873279474</v>
      </c>
      <c r="R104" s="260">
        <v>4.4917967346949448</v>
      </c>
      <c r="S104" s="260">
        <v>4.7475017501626624</v>
      </c>
      <c r="T104" s="260">
        <v>5.4057167311541416</v>
      </c>
      <c r="U104" s="260">
        <v>5.0221594003375696</v>
      </c>
      <c r="V104" s="260">
        <v>4.8630985858469096</v>
      </c>
      <c r="W104" s="260">
        <v>5.9339704899344223</v>
      </c>
      <c r="X104" s="260">
        <v>4.8557732408929661</v>
      </c>
      <c r="Y104" s="260">
        <v>3.7214161723222512</v>
      </c>
      <c r="DA104" s="68" t="s">
        <v>1782</v>
      </c>
    </row>
    <row r="105" spans="1:105" ht="12" customHeight="1" x14ac:dyDescent="0.25">
      <c r="A105" s="37" t="s">
        <v>159</v>
      </c>
      <c r="B105" s="226">
        <v>0.48019640546505538</v>
      </c>
      <c r="C105" s="226">
        <v>0.83386079932259283</v>
      </c>
      <c r="D105" s="226">
        <v>0.70743157795663725</v>
      </c>
      <c r="E105" s="226">
        <v>0.24769357384893331</v>
      </c>
      <c r="F105" s="226">
        <v>0.20877221453834019</v>
      </c>
      <c r="G105" s="226">
        <v>0.2093005591059888</v>
      </c>
      <c r="H105" s="226">
        <v>0.23905785664151449</v>
      </c>
      <c r="I105" s="226">
        <v>0.2206378792875974</v>
      </c>
      <c r="J105" s="226">
        <v>0.187839016237725</v>
      </c>
      <c r="K105" s="226">
        <v>0.14630525054262231</v>
      </c>
      <c r="L105" s="226">
        <v>0.13869138920924831</v>
      </c>
      <c r="M105" s="226">
        <v>0.28494566409075173</v>
      </c>
      <c r="N105" s="226">
        <v>0.25304058076057062</v>
      </c>
      <c r="O105" s="226">
        <v>0.24001037736918979</v>
      </c>
      <c r="P105" s="226">
        <v>0.24582720216483001</v>
      </c>
      <c r="Q105" s="226">
        <v>0.212424579443276</v>
      </c>
      <c r="R105" s="226">
        <v>0.19580273610477431</v>
      </c>
      <c r="S105" s="226">
        <v>0.21519464425418491</v>
      </c>
      <c r="T105" s="226">
        <v>0.23779844870856531</v>
      </c>
      <c r="U105" s="226">
        <v>0.2293275915432115</v>
      </c>
      <c r="V105" s="226">
        <v>0.2089432716839065</v>
      </c>
      <c r="W105" s="226">
        <v>0.23155100515385191</v>
      </c>
      <c r="X105" s="226">
        <v>0.23768114528080331</v>
      </c>
      <c r="Y105" s="226">
        <v>0.20393927635365761</v>
      </c>
      <c r="DA105" s="69" t="s">
        <v>1783</v>
      </c>
    </row>
    <row r="106" spans="1:105" ht="12" customHeight="1" x14ac:dyDescent="0.25">
      <c r="A106" s="37" t="s">
        <v>35</v>
      </c>
      <c r="B106" s="226">
        <v>8.1402910204558481</v>
      </c>
      <c r="C106" s="226">
        <v>9.0182792314566438</v>
      </c>
      <c r="D106" s="226">
        <v>9.9755949610953092</v>
      </c>
      <c r="E106" s="226">
        <v>9.0570107403102718</v>
      </c>
      <c r="F106" s="226">
        <v>7.7684371538169676</v>
      </c>
      <c r="G106" s="226">
        <v>7.4582567184863171</v>
      </c>
      <c r="H106" s="226">
        <v>7.654585176912839</v>
      </c>
      <c r="I106" s="226">
        <v>6.4610299515701666</v>
      </c>
      <c r="J106" s="226">
        <v>5.1009330498980603</v>
      </c>
      <c r="K106" s="226">
        <v>3.9314464942521461</v>
      </c>
      <c r="L106" s="226">
        <v>4.2901562776237956</v>
      </c>
      <c r="M106" s="226">
        <v>5.2840713675893269</v>
      </c>
      <c r="N106" s="226">
        <v>4.8668131367142609</v>
      </c>
      <c r="O106" s="226">
        <v>5.1575679003827846</v>
      </c>
      <c r="P106" s="226">
        <v>5.3040307018019384</v>
      </c>
      <c r="Q106" s="226">
        <v>4.6897854078846706</v>
      </c>
      <c r="R106" s="226">
        <v>4.2959939985901707</v>
      </c>
      <c r="S106" s="226">
        <v>4.532307105908477</v>
      </c>
      <c r="T106" s="226">
        <v>5.1679182824455756</v>
      </c>
      <c r="U106" s="226">
        <v>4.7928318087943582</v>
      </c>
      <c r="V106" s="226">
        <v>4.6541553141630043</v>
      </c>
      <c r="W106" s="226">
        <v>5.7024194847805703</v>
      </c>
      <c r="X106" s="226">
        <v>4.6180920956121616</v>
      </c>
      <c r="Y106" s="226">
        <v>3.5174768959685938</v>
      </c>
      <c r="DA106" s="69" t="s">
        <v>1784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1785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1786</v>
      </c>
    </row>
    <row r="109" spans="1:105" ht="12" customHeight="1" x14ac:dyDescent="0.25">
      <c r="A109" s="37" t="s">
        <v>40</v>
      </c>
      <c r="B109" s="226">
        <v>0</v>
      </c>
      <c r="C109" s="226">
        <v>0</v>
      </c>
      <c r="D109" s="226">
        <v>0</v>
      </c>
      <c r="E109" s="226">
        <v>0</v>
      </c>
      <c r="F109" s="226">
        <v>0</v>
      </c>
      <c r="G109" s="226">
        <v>0</v>
      </c>
      <c r="H109" s="226">
        <v>0</v>
      </c>
      <c r="I109" s="226">
        <v>0</v>
      </c>
      <c r="J109" s="226">
        <v>0</v>
      </c>
      <c r="K109" s="226">
        <v>0</v>
      </c>
      <c r="L109" s="226">
        <v>0</v>
      </c>
      <c r="M109" s="226">
        <v>0</v>
      </c>
      <c r="N109" s="226">
        <v>0</v>
      </c>
      <c r="O109" s="226">
        <v>0</v>
      </c>
      <c r="P109" s="226">
        <v>0</v>
      </c>
      <c r="Q109" s="226">
        <v>0</v>
      </c>
      <c r="R109" s="226">
        <v>0</v>
      </c>
      <c r="S109" s="226">
        <v>0</v>
      </c>
      <c r="T109" s="226">
        <v>0</v>
      </c>
      <c r="U109" s="226">
        <v>0</v>
      </c>
      <c r="V109" s="226">
        <v>0</v>
      </c>
      <c r="W109" s="226">
        <v>0</v>
      </c>
      <c r="X109" s="226">
        <v>0</v>
      </c>
      <c r="Y109" s="226">
        <v>0</v>
      </c>
      <c r="DA109" s="69" t="s">
        <v>1787</v>
      </c>
    </row>
    <row r="110" spans="1:105" ht="12" customHeight="1" x14ac:dyDescent="0.25">
      <c r="A110" s="57" t="s">
        <v>1553</v>
      </c>
      <c r="B110" s="261">
        <f t="shared" ref="B110:Y110" si="7">B111+B117</f>
        <v>1211.6439663489689</v>
      </c>
      <c r="C110" s="261">
        <f t="shared" si="7"/>
        <v>1268.238501243588</v>
      </c>
      <c r="D110" s="261">
        <f t="shared" si="7"/>
        <v>1379.393889207844</v>
      </c>
      <c r="E110" s="261">
        <f t="shared" si="7"/>
        <v>1233.4889427036419</v>
      </c>
      <c r="F110" s="261">
        <f t="shared" si="7"/>
        <v>1133.5118422670971</v>
      </c>
      <c r="G110" s="261">
        <f t="shared" si="7"/>
        <v>1114.509963928002</v>
      </c>
      <c r="H110" s="261">
        <f t="shared" si="7"/>
        <v>1167.4776866347111</v>
      </c>
      <c r="I110" s="261">
        <f t="shared" si="7"/>
        <v>1064.2692145803439</v>
      </c>
      <c r="J110" s="261">
        <f t="shared" si="7"/>
        <v>903.75358552919442</v>
      </c>
      <c r="K110" s="261">
        <f t="shared" si="7"/>
        <v>733.55778340497704</v>
      </c>
      <c r="L110" s="261">
        <f t="shared" si="7"/>
        <v>793.32739106452664</v>
      </c>
      <c r="M110" s="261">
        <f t="shared" si="7"/>
        <v>919.96672312374426</v>
      </c>
      <c r="N110" s="261">
        <f t="shared" si="7"/>
        <v>848.40384212383492</v>
      </c>
      <c r="O110" s="261">
        <f t="shared" si="7"/>
        <v>806.4262566466939</v>
      </c>
      <c r="P110" s="261">
        <f t="shared" si="7"/>
        <v>815.38590386755595</v>
      </c>
      <c r="Q110" s="261">
        <f t="shared" si="7"/>
        <v>765.44392183235448</v>
      </c>
      <c r="R110" s="261">
        <f t="shared" si="7"/>
        <v>693.37281968278887</v>
      </c>
      <c r="S110" s="261">
        <f t="shared" si="7"/>
        <v>739.3763706684872</v>
      </c>
      <c r="T110" s="261">
        <f t="shared" si="7"/>
        <v>788.18984422920425</v>
      </c>
      <c r="U110" s="261">
        <f t="shared" si="7"/>
        <v>731.98600376376385</v>
      </c>
      <c r="V110" s="261">
        <f t="shared" si="7"/>
        <v>665.89667658465328</v>
      </c>
      <c r="W110" s="261">
        <f t="shared" si="7"/>
        <v>806.78485132035212</v>
      </c>
      <c r="X110" s="261">
        <f t="shared" si="7"/>
        <v>690.79991844498056</v>
      </c>
      <c r="Y110" s="261">
        <f t="shared" si="7"/>
        <v>568.11791444618939</v>
      </c>
      <c r="DA110" s="70"/>
    </row>
    <row r="111" spans="1:105" ht="12" customHeight="1" x14ac:dyDescent="0.25">
      <c r="A111" s="60" t="s">
        <v>1554</v>
      </c>
      <c r="B111" s="262">
        <v>1211.6439663489689</v>
      </c>
      <c r="C111" s="262">
        <v>1268.238501243588</v>
      </c>
      <c r="D111" s="262">
        <v>1379.393889207844</v>
      </c>
      <c r="E111" s="262">
        <v>1233.4889427036419</v>
      </c>
      <c r="F111" s="262">
        <v>1133.5118422670971</v>
      </c>
      <c r="G111" s="262">
        <v>1114.509963928002</v>
      </c>
      <c r="H111" s="262">
        <v>1167.4776866347111</v>
      </c>
      <c r="I111" s="262">
        <v>1064.2692145803439</v>
      </c>
      <c r="J111" s="262">
        <v>903.75358552919442</v>
      </c>
      <c r="K111" s="262">
        <v>733.55778340497704</v>
      </c>
      <c r="L111" s="262">
        <v>793.32739106452664</v>
      </c>
      <c r="M111" s="262">
        <v>919.96672312374426</v>
      </c>
      <c r="N111" s="262">
        <v>848.40384212383492</v>
      </c>
      <c r="O111" s="262">
        <v>806.4262566466939</v>
      </c>
      <c r="P111" s="262">
        <v>815.38590386755595</v>
      </c>
      <c r="Q111" s="262">
        <v>765.44392183235448</v>
      </c>
      <c r="R111" s="262">
        <v>693.37281968278887</v>
      </c>
      <c r="S111" s="262">
        <v>739.3763706684872</v>
      </c>
      <c r="T111" s="262">
        <v>788.18984422920425</v>
      </c>
      <c r="U111" s="262">
        <v>731.98600376376385</v>
      </c>
      <c r="V111" s="262">
        <v>665.89667658465328</v>
      </c>
      <c r="W111" s="262">
        <v>806.78485132035212</v>
      </c>
      <c r="X111" s="262">
        <v>690.79991844498056</v>
      </c>
      <c r="Y111" s="262">
        <v>568.11791444618939</v>
      </c>
      <c r="DA111" s="72" t="s">
        <v>1788</v>
      </c>
    </row>
    <row r="112" spans="1:105" ht="12" customHeight="1" x14ac:dyDescent="0.25">
      <c r="A112" s="59" t="s">
        <v>28</v>
      </c>
      <c r="B112" s="230">
        <v>117.6159309208164</v>
      </c>
      <c r="C112" s="230">
        <v>106.278418068734</v>
      </c>
      <c r="D112" s="230">
        <v>153.7750202075606</v>
      </c>
      <c r="E112" s="230">
        <v>153.94322315268349</v>
      </c>
      <c r="F112" s="230">
        <v>136.4442603985828</v>
      </c>
      <c r="G112" s="230">
        <v>162.73048089351701</v>
      </c>
      <c r="H112" s="230">
        <v>178.0548381949794</v>
      </c>
      <c r="I112" s="230">
        <v>235.90617022058899</v>
      </c>
      <c r="J112" s="230">
        <v>184.0145334523493</v>
      </c>
      <c r="K112" s="230">
        <v>190.83998806336231</v>
      </c>
      <c r="L112" s="230">
        <v>210.66701086926781</v>
      </c>
      <c r="M112" s="230">
        <v>276.20387500536259</v>
      </c>
      <c r="N112" s="230">
        <v>276.17283690101328</v>
      </c>
      <c r="O112" s="230">
        <v>165.1910996796403</v>
      </c>
      <c r="P112" s="230">
        <v>162.32860447234651</v>
      </c>
      <c r="Q112" s="230">
        <v>161.80427913684051</v>
      </c>
      <c r="R112" s="230">
        <v>142.64665572745389</v>
      </c>
      <c r="S112" s="230">
        <v>128.6296189440005</v>
      </c>
      <c r="T112" s="230">
        <v>155.24991866304771</v>
      </c>
      <c r="U112" s="230">
        <v>135.93358351946151</v>
      </c>
      <c r="V112" s="230">
        <v>108.8688251671533</v>
      </c>
      <c r="W112" s="230">
        <v>148.5657821367497</v>
      </c>
      <c r="X112" s="230">
        <v>124.9070669819878</v>
      </c>
      <c r="Y112" s="230">
        <v>114.7548693695385</v>
      </c>
      <c r="DA112" s="71" t="s">
        <v>1789</v>
      </c>
    </row>
    <row r="113" spans="1:105" ht="12" customHeight="1" x14ac:dyDescent="0.25">
      <c r="A113" s="59" t="s">
        <v>31</v>
      </c>
      <c r="B113" s="295">
        <v>36.914192407160243</v>
      </c>
      <c r="C113" s="295">
        <v>30.166308643066731</v>
      </c>
      <c r="D113" s="295">
        <v>22.148745731131381</v>
      </c>
      <c r="E113" s="295">
        <v>17.816363811831739</v>
      </c>
      <c r="F113" s="295">
        <v>16.2491048466295</v>
      </c>
      <c r="G113" s="295">
        <v>19.67102767764354</v>
      </c>
      <c r="H113" s="295">
        <v>23.07184855292336</v>
      </c>
      <c r="I113" s="295">
        <v>14.687040289730311</v>
      </c>
      <c r="J113" s="295">
        <v>9.8247423729804702</v>
      </c>
      <c r="K113" s="295">
        <v>8.2462372369498933</v>
      </c>
      <c r="L113" s="295">
        <v>8.7753174923748141</v>
      </c>
      <c r="M113" s="295">
        <v>17.443068448565999</v>
      </c>
      <c r="N113" s="295">
        <v>16.35766452523573</v>
      </c>
      <c r="O113" s="295">
        <v>16.393256903354981</v>
      </c>
      <c r="P113" s="295">
        <v>15.96926757722713</v>
      </c>
      <c r="Q113" s="295">
        <v>15.081231920037739</v>
      </c>
      <c r="R113" s="295">
        <v>13.31765447194095</v>
      </c>
      <c r="S113" s="295">
        <v>14.509395893576309</v>
      </c>
      <c r="T113" s="295">
        <v>14.452286649130579</v>
      </c>
      <c r="U113" s="295">
        <v>14.460032100865339</v>
      </c>
      <c r="V113" s="295">
        <v>14.549032218989829</v>
      </c>
      <c r="W113" s="295">
        <v>17.004918623787692</v>
      </c>
      <c r="X113" s="295">
        <v>14.041653566351579</v>
      </c>
      <c r="Y113" s="295">
        <v>12.972901646258149</v>
      </c>
      <c r="DA113" s="122" t="s">
        <v>1790</v>
      </c>
    </row>
    <row r="114" spans="1:105" ht="12" customHeight="1" x14ac:dyDescent="0.25">
      <c r="A114" s="59" t="s">
        <v>159</v>
      </c>
      <c r="B114" s="295">
        <v>41.900693285689321</v>
      </c>
      <c r="C114" s="295">
        <v>70.380144812642087</v>
      </c>
      <c r="D114" s="295">
        <v>59.103058290820222</v>
      </c>
      <c r="E114" s="295">
        <v>21.321572026477259</v>
      </c>
      <c r="F114" s="295">
        <v>19.051810626065009</v>
      </c>
      <c r="G114" s="295">
        <v>18.5986141298768</v>
      </c>
      <c r="H114" s="295">
        <v>21.146769304800731</v>
      </c>
      <c r="I114" s="295">
        <v>19.171706034514148</v>
      </c>
      <c r="J114" s="295">
        <v>18.743153590388498</v>
      </c>
      <c r="K114" s="295">
        <v>14.07426212078037</v>
      </c>
      <c r="L114" s="295">
        <v>14.19755075310705</v>
      </c>
      <c r="M114" s="295">
        <v>25.18957388200506</v>
      </c>
      <c r="N114" s="295">
        <v>22.855037508970781</v>
      </c>
      <c r="O114" s="295">
        <v>24.479346987515509</v>
      </c>
      <c r="P114" s="295">
        <v>25.609246527716131</v>
      </c>
      <c r="Q114" s="295">
        <v>22.363300532080402</v>
      </c>
      <c r="R114" s="295">
        <v>20.446606859711672</v>
      </c>
      <c r="S114" s="295">
        <v>24.70976946123945</v>
      </c>
      <c r="T114" s="295">
        <v>25.846428555996251</v>
      </c>
      <c r="U114" s="295">
        <v>25.32187240601192</v>
      </c>
      <c r="V114" s="295">
        <v>22.718477661263861</v>
      </c>
      <c r="W114" s="295">
        <v>24.388546543749751</v>
      </c>
      <c r="X114" s="295">
        <v>25.815801561040239</v>
      </c>
      <c r="Y114" s="295">
        <v>22.438668153237231</v>
      </c>
      <c r="DA114" s="122" t="s">
        <v>1791</v>
      </c>
    </row>
    <row r="115" spans="1:105" ht="12" customHeight="1" x14ac:dyDescent="0.25">
      <c r="A115" s="59" t="s">
        <v>32</v>
      </c>
      <c r="B115" s="295">
        <v>304.91246146996292</v>
      </c>
      <c r="C115" s="295">
        <v>300.24605980054378</v>
      </c>
      <c r="D115" s="295">
        <v>310.94629491006629</v>
      </c>
      <c r="E115" s="295">
        <v>260.77630662846821</v>
      </c>
      <c r="F115" s="295">
        <v>252.8466894616852</v>
      </c>
      <c r="G115" s="295">
        <v>250.76321799198109</v>
      </c>
      <c r="H115" s="295">
        <v>268.08886974758337</v>
      </c>
      <c r="I115" s="295">
        <v>233.091328913225</v>
      </c>
      <c r="J115" s="295">
        <v>182.1843996691745</v>
      </c>
      <c r="K115" s="295">
        <v>142.2002848123125</v>
      </c>
      <c r="L115" s="295">
        <v>120.5130841961678</v>
      </c>
      <c r="M115" s="295">
        <v>134.01130248248739</v>
      </c>
      <c r="N115" s="295">
        <v>93.439811650120802</v>
      </c>
      <c r="O115" s="295">
        <v>74.327405641973542</v>
      </c>
      <c r="P115" s="295">
        <v>58.927120393783227</v>
      </c>
      <c r="Q115" s="295">
        <v>72.47126349101876</v>
      </c>
      <c r="R115" s="295">
        <v>68.354788605360056</v>
      </c>
      <c r="S115" s="295">
        <v>51.104487074262117</v>
      </c>
      <c r="T115" s="295">
        <v>30.937669417596759</v>
      </c>
      <c r="U115" s="295">
        <v>27.056064440587139</v>
      </c>
      <c r="V115" s="295">
        <v>13.712347338977951</v>
      </c>
      <c r="W115" s="295">
        <v>16.2075115826065</v>
      </c>
      <c r="X115" s="295">
        <v>24.440080518343471</v>
      </c>
      <c r="Y115" s="295">
        <v>30.93678043020714</v>
      </c>
      <c r="DA115" s="122" t="s">
        <v>1792</v>
      </c>
    </row>
    <row r="116" spans="1:105" ht="12" customHeight="1" x14ac:dyDescent="0.25">
      <c r="A116" s="59" t="s">
        <v>35</v>
      </c>
      <c r="B116" s="295">
        <v>710.30068826534045</v>
      </c>
      <c r="C116" s="295">
        <v>761.16756991860188</v>
      </c>
      <c r="D116" s="295">
        <v>833.42077006826537</v>
      </c>
      <c r="E116" s="295">
        <v>779.63147708418114</v>
      </c>
      <c r="F116" s="295">
        <v>708.91997693413441</v>
      </c>
      <c r="G116" s="295">
        <v>662.74662323498376</v>
      </c>
      <c r="H116" s="295">
        <v>677.11536083442377</v>
      </c>
      <c r="I116" s="295">
        <v>561.41296912228529</v>
      </c>
      <c r="J116" s="295">
        <v>508.9867564443017</v>
      </c>
      <c r="K116" s="295">
        <v>378.197011171572</v>
      </c>
      <c r="L116" s="295">
        <v>439.17442775360911</v>
      </c>
      <c r="M116" s="295">
        <v>467.11890330532322</v>
      </c>
      <c r="N116" s="295">
        <v>439.57849153849418</v>
      </c>
      <c r="O116" s="295">
        <v>526.03514743420953</v>
      </c>
      <c r="P116" s="295">
        <v>552.55166489648286</v>
      </c>
      <c r="Q116" s="295">
        <v>493.72384675237709</v>
      </c>
      <c r="R116" s="295">
        <v>448.60711401832219</v>
      </c>
      <c r="S116" s="295">
        <v>520.42309929540875</v>
      </c>
      <c r="T116" s="295">
        <v>561.70354094343293</v>
      </c>
      <c r="U116" s="295">
        <v>529.21445129683798</v>
      </c>
      <c r="V116" s="295">
        <v>506.04799419826833</v>
      </c>
      <c r="W116" s="295">
        <v>600.6180924334584</v>
      </c>
      <c r="X116" s="295">
        <v>501.59531581725747</v>
      </c>
      <c r="Y116" s="295">
        <v>387.01469484694837</v>
      </c>
      <c r="DA116" s="122" t="s">
        <v>1793</v>
      </c>
    </row>
    <row r="117" spans="1:105" ht="12" customHeight="1" x14ac:dyDescent="0.25">
      <c r="A117" s="60" t="s">
        <v>1561</v>
      </c>
      <c r="B117" s="262">
        <v>0</v>
      </c>
      <c r="C117" s="262">
        <v>0</v>
      </c>
      <c r="D117" s="262">
        <v>0</v>
      </c>
      <c r="E117" s="262">
        <v>0</v>
      </c>
      <c r="F117" s="262">
        <v>0</v>
      </c>
      <c r="G117" s="262">
        <v>0</v>
      </c>
      <c r="H117" s="262">
        <v>0</v>
      </c>
      <c r="I117" s="262">
        <v>0</v>
      </c>
      <c r="J117" s="262">
        <v>0</v>
      </c>
      <c r="K117" s="262">
        <v>0</v>
      </c>
      <c r="L117" s="262">
        <v>0</v>
      </c>
      <c r="M117" s="262">
        <v>0</v>
      </c>
      <c r="N117" s="262">
        <v>0</v>
      </c>
      <c r="O117" s="262">
        <v>0</v>
      </c>
      <c r="P117" s="262">
        <v>0</v>
      </c>
      <c r="Q117" s="262">
        <v>0</v>
      </c>
      <c r="R117" s="262">
        <v>0</v>
      </c>
      <c r="S117" s="262">
        <v>0</v>
      </c>
      <c r="T117" s="262">
        <v>0</v>
      </c>
      <c r="U117" s="262">
        <v>0</v>
      </c>
      <c r="V117" s="262">
        <v>0</v>
      </c>
      <c r="W117" s="262">
        <v>0</v>
      </c>
      <c r="X117" s="262">
        <v>0</v>
      </c>
      <c r="Y117" s="262">
        <v>0</v>
      </c>
      <c r="DA117" s="72" t="s">
        <v>1794</v>
      </c>
    </row>
    <row r="118" spans="1:105" ht="12" customHeight="1" x14ac:dyDescent="0.25">
      <c r="A118" s="57" t="s">
        <v>1563</v>
      </c>
      <c r="B118" s="261">
        <v>0</v>
      </c>
      <c r="C118" s="261">
        <v>0</v>
      </c>
      <c r="D118" s="261">
        <v>0</v>
      </c>
      <c r="E118" s="261">
        <v>0</v>
      </c>
      <c r="F118" s="261">
        <v>0</v>
      </c>
      <c r="G118" s="261">
        <v>0</v>
      </c>
      <c r="H118" s="261">
        <v>0</v>
      </c>
      <c r="I118" s="261">
        <v>0</v>
      </c>
      <c r="J118" s="261">
        <v>0</v>
      </c>
      <c r="K118" s="261">
        <v>0</v>
      </c>
      <c r="L118" s="261">
        <v>0</v>
      </c>
      <c r="M118" s="261">
        <v>0</v>
      </c>
      <c r="N118" s="261">
        <v>0</v>
      </c>
      <c r="O118" s="261">
        <v>0</v>
      </c>
      <c r="P118" s="261">
        <v>0</v>
      </c>
      <c r="Q118" s="261">
        <v>0</v>
      </c>
      <c r="R118" s="261">
        <v>0</v>
      </c>
      <c r="S118" s="261">
        <v>0</v>
      </c>
      <c r="T118" s="261">
        <v>0</v>
      </c>
      <c r="U118" s="261">
        <v>0</v>
      </c>
      <c r="V118" s="261">
        <v>0</v>
      </c>
      <c r="W118" s="261">
        <v>0</v>
      </c>
      <c r="X118" s="261">
        <v>0</v>
      </c>
      <c r="Y118" s="261">
        <v>0</v>
      </c>
      <c r="DA118" s="70" t="s">
        <v>1795</v>
      </c>
    </row>
    <row r="119" spans="1:105" ht="12" customHeight="1" x14ac:dyDescent="0.25">
      <c r="A119" s="57" t="s">
        <v>1565</v>
      </c>
      <c r="B119" s="261">
        <f t="shared" ref="B119:Y119" si="8">B120+B126</f>
        <v>101.3242789961255</v>
      </c>
      <c r="C119" s="261">
        <f t="shared" si="8"/>
        <v>106.05702277447961</v>
      </c>
      <c r="D119" s="261">
        <f t="shared" si="8"/>
        <v>115.3524427615494</v>
      </c>
      <c r="E119" s="261">
        <f t="shared" si="8"/>
        <v>103.15107510149819</v>
      </c>
      <c r="F119" s="261">
        <f t="shared" si="8"/>
        <v>94.790444504392156</v>
      </c>
      <c r="G119" s="261">
        <f t="shared" si="8"/>
        <v>93.201403766556837</v>
      </c>
      <c r="H119" s="261">
        <f t="shared" si="8"/>
        <v>97.630853722467549</v>
      </c>
      <c r="I119" s="261">
        <f t="shared" si="8"/>
        <v>88.999998200847571</v>
      </c>
      <c r="J119" s="261">
        <f t="shared" si="8"/>
        <v>75.576805552741803</v>
      </c>
      <c r="K119" s="261">
        <f t="shared" si="8"/>
        <v>61.344104018835267</v>
      </c>
      <c r="L119" s="261">
        <f t="shared" si="8"/>
        <v>66.342364704467187</v>
      </c>
      <c r="M119" s="261">
        <f t="shared" si="8"/>
        <v>76.932636574607827</v>
      </c>
      <c r="N119" s="261">
        <f t="shared" si="8"/>
        <v>70.948158030097062</v>
      </c>
      <c r="O119" s="261">
        <f t="shared" si="8"/>
        <v>67.437763309702333</v>
      </c>
      <c r="P119" s="261">
        <f t="shared" si="8"/>
        <v>68.187017892671165</v>
      </c>
      <c r="Q119" s="261">
        <f t="shared" si="8"/>
        <v>64.010596879654855</v>
      </c>
      <c r="R119" s="261">
        <f t="shared" si="8"/>
        <v>57.983618109838893</v>
      </c>
      <c r="S119" s="261">
        <f t="shared" si="8"/>
        <v>61.830686031064268</v>
      </c>
      <c r="T119" s="261">
        <f t="shared" si="8"/>
        <v>65.912735008487715</v>
      </c>
      <c r="U119" s="261">
        <f t="shared" si="8"/>
        <v>61.21266322986601</v>
      </c>
      <c r="V119" s="261">
        <f t="shared" si="8"/>
        <v>55.685913118659073</v>
      </c>
      <c r="W119" s="261">
        <f t="shared" si="8"/>
        <v>67.467750952747139</v>
      </c>
      <c r="X119" s="261">
        <f t="shared" si="8"/>
        <v>57.768458071007757</v>
      </c>
      <c r="Y119" s="261">
        <f t="shared" si="8"/>
        <v>47.509119563810422</v>
      </c>
      <c r="DA119" s="70"/>
    </row>
    <row r="120" spans="1:105" ht="12" customHeight="1" x14ac:dyDescent="0.25">
      <c r="A120" s="60" t="s">
        <v>1566</v>
      </c>
      <c r="B120" s="262">
        <v>101.3242789961255</v>
      </c>
      <c r="C120" s="262">
        <v>106.05702277447961</v>
      </c>
      <c r="D120" s="262">
        <v>115.3524427615494</v>
      </c>
      <c r="E120" s="262">
        <v>103.15107510149819</v>
      </c>
      <c r="F120" s="262">
        <v>94.790444504392156</v>
      </c>
      <c r="G120" s="262">
        <v>93.201403766556837</v>
      </c>
      <c r="H120" s="262">
        <v>97.630853722467549</v>
      </c>
      <c r="I120" s="262">
        <v>88.999998200847571</v>
      </c>
      <c r="J120" s="262">
        <v>75.576805552741803</v>
      </c>
      <c r="K120" s="262">
        <v>61.344104018835267</v>
      </c>
      <c r="L120" s="262">
        <v>66.342364704467187</v>
      </c>
      <c r="M120" s="262">
        <v>76.932636574607827</v>
      </c>
      <c r="N120" s="262">
        <v>70.948158030097062</v>
      </c>
      <c r="O120" s="262">
        <v>67.437763309702333</v>
      </c>
      <c r="P120" s="262">
        <v>68.187017892671165</v>
      </c>
      <c r="Q120" s="262">
        <v>64.010596879654855</v>
      </c>
      <c r="R120" s="262">
        <v>57.983618109838893</v>
      </c>
      <c r="S120" s="262">
        <v>61.830686031064268</v>
      </c>
      <c r="T120" s="262">
        <v>65.912735008487715</v>
      </c>
      <c r="U120" s="262">
        <v>61.21266322986601</v>
      </c>
      <c r="V120" s="262">
        <v>55.685913118659073</v>
      </c>
      <c r="W120" s="262">
        <v>67.467750952747139</v>
      </c>
      <c r="X120" s="262">
        <v>57.768458071007757</v>
      </c>
      <c r="Y120" s="262">
        <v>47.509119563810422</v>
      </c>
      <c r="DA120" s="72" t="s">
        <v>1796</v>
      </c>
    </row>
    <row r="121" spans="1:105" ht="12" customHeight="1" x14ac:dyDescent="0.25">
      <c r="A121" s="59" t="s">
        <v>28</v>
      </c>
      <c r="B121" s="230">
        <v>9.8356858367563387</v>
      </c>
      <c r="C121" s="230">
        <v>8.8875811564614189</v>
      </c>
      <c r="D121" s="230">
        <v>12.85950616095268</v>
      </c>
      <c r="E121" s="230">
        <v>12.87357220891143</v>
      </c>
      <c r="F121" s="230">
        <v>11.410213471953361</v>
      </c>
      <c r="G121" s="230">
        <v>13.60841064303164</v>
      </c>
      <c r="H121" s="230">
        <v>14.88991700775073</v>
      </c>
      <c r="I121" s="230">
        <v>19.7277610190765</v>
      </c>
      <c r="J121" s="230">
        <v>15.388299240288269</v>
      </c>
      <c r="K121" s="230">
        <v>15.95908099341796</v>
      </c>
      <c r="L121" s="230">
        <v>17.617124813420372</v>
      </c>
      <c r="M121" s="230">
        <v>23.097674950822931</v>
      </c>
      <c r="N121" s="230">
        <v>23.09507937519847</v>
      </c>
      <c r="O121" s="230">
        <v>13.81418101065832</v>
      </c>
      <c r="P121" s="230">
        <v>13.57480354412178</v>
      </c>
      <c r="Q121" s="230">
        <v>13.53095659893404</v>
      </c>
      <c r="R121" s="230">
        <v>11.928891608601459</v>
      </c>
      <c r="S121" s="230">
        <v>10.756710518123819</v>
      </c>
      <c r="T121" s="230">
        <v>12.982845216603691</v>
      </c>
      <c r="U121" s="230">
        <v>11.367507885152239</v>
      </c>
      <c r="V121" s="230">
        <v>9.1042051308659495</v>
      </c>
      <c r="W121" s="230">
        <v>12.42388125272608</v>
      </c>
      <c r="X121" s="230">
        <v>10.445410413429601</v>
      </c>
      <c r="Y121" s="230">
        <v>9.5964282603576283</v>
      </c>
      <c r="DA121" s="71" t="s">
        <v>1797</v>
      </c>
    </row>
    <row r="122" spans="1:105" ht="12" customHeight="1" x14ac:dyDescent="0.25">
      <c r="A122" s="59" t="s">
        <v>31</v>
      </c>
      <c r="B122" s="295">
        <v>3.0869661668438551</v>
      </c>
      <c r="C122" s="295">
        <v>2.522671311147346</v>
      </c>
      <c r="D122" s="295">
        <v>1.852198957947883</v>
      </c>
      <c r="E122" s="295">
        <v>1.4899015450934741</v>
      </c>
      <c r="F122" s="295">
        <v>1.3588387997163429</v>
      </c>
      <c r="G122" s="295">
        <v>1.6449986562934</v>
      </c>
      <c r="H122" s="295">
        <v>1.9293938522031659</v>
      </c>
      <c r="I122" s="295">
        <v>1.2282104391013511</v>
      </c>
      <c r="J122" s="295">
        <v>0.82159855940570625</v>
      </c>
      <c r="K122" s="295">
        <v>0.68959534786665422</v>
      </c>
      <c r="L122" s="295">
        <v>0.73383992540006493</v>
      </c>
      <c r="M122" s="295">
        <v>1.458684550179141</v>
      </c>
      <c r="N122" s="295">
        <v>1.367917152325133</v>
      </c>
      <c r="O122" s="295">
        <v>1.3708935811696199</v>
      </c>
      <c r="P122" s="295">
        <v>1.3354372805028409</v>
      </c>
      <c r="Q122" s="295">
        <v>1.261174893872304</v>
      </c>
      <c r="R122" s="295">
        <v>1.113694925874205</v>
      </c>
      <c r="S122" s="295">
        <v>1.213354845496371</v>
      </c>
      <c r="T122" s="295">
        <v>1.208579058897183</v>
      </c>
      <c r="U122" s="295">
        <v>1.2092267758291519</v>
      </c>
      <c r="V122" s="295">
        <v>1.2166694512767171</v>
      </c>
      <c r="W122" s="295">
        <v>1.4220440713578599</v>
      </c>
      <c r="X122" s="295">
        <v>1.1742396801687001</v>
      </c>
      <c r="Y122" s="295">
        <v>1.0848648136759449</v>
      </c>
      <c r="DA122" s="122" t="s">
        <v>1798</v>
      </c>
    </row>
    <row r="123" spans="1:105" ht="12" customHeight="1" x14ac:dyDescent="0.25">
      <c r="A123" s="59" t="s">
        <v>159</v>
      </c>
      <c r="B123" s="295">
        <v>3.5039645758343929</v>
      </c>
      <c r="C123" s="295">
        <v>5.8855716917175469</v>
      </c>
      <c r="D123" s="295">
        <v>4.9425201908351264</v>
      </c>
      <c r="E123" s="295">
        <v>1.783026179841138</v>
      </c>
      <c r="F123" s="295">
        <v>1.5932163480941031</v>
      </c>
      <c r="G123" s="295">
        <v>1.5553175845173659</v>
      </c>
      <c r="H123" s="295">
        <v>1.768408222559672</v>
      </c>
      <c r="I123" s="295">
        <v>1.603242656278232</v>
      </c>
      <c r="J123" s="295">
        <v>1.567404762788857</v>
      </c>
      <c r="K123" s="295">
        <v>1.17696658539694</v>
      </c>
      <c r="L123" s="295">
        <v>1.18727665347458</v>
      </c>
      <c r="M123" s="295">
        <v>2.1064895981817631</v>
      </c>
      <c r="N123" s="295">
        <v>1.911262929822487</v>
      </c>
      <c r="O123" s="295">
        <v>2.0470965503835248</v>
      </c>
      <c r="P123" s="295">
        <v>2.141584914480994</v>
      </c>
      <c r="Q123" s="295">
        <v>1.8701412009789149</v>
      </c>
      <c r="R123" s="295">
        <v>1.709856818930283</v>
      </c>
      <c r="S123" s="295">
        <v>2.0663657347834059</v>
      </c>
      <c r="T123" s="295">
        <v>2.161419369711878</v>
      </c>
      <c r="U123" s="295">
        <v>2.1175531225581841</v>
      </c>
      <c r="V123" s="295">
        <v>1.899843050309185</v>
      </c>
      <c r="W123" s="295">
        <v>2.039503321883557</v>
      </c>
      <c r="X123" s="295">
        <v>2.1588581732978138</v>
      </c>
      <c r="Y123" s="295">
        <v>1.8764438526533831</v>
      </c>
      <c r="DA123" s="122" t="s">
        <v>1799</v>
      </c>
    </row>
    <row r="124" spans="1:105" ht="12" customHeight="1" x14ac:dyDescent="0.25">
      <c r="A124" s="59" t="s">
        <v>32</v>
      </c>
      <c r="B124" s="295">
        <v>25.498443580314689</v>
      </c>
      <c r="C124" s="295">
        <v>25.108213613598512</v>
      </c>
      <c r="D124" s="295">
        <v>26.00302565217811</v>
      </c>
      <c r="E124" s="295">
        <v>21.807537512873591</v>
      </c>
      <c r="F124" s="295">
        <v>21.144419662701271</v>
      </c>
      <c r="G124" s="295">
        <v>20.97018841132725</v>
      </c>
      <c r="H124" s="295">
        <v>22.419053937034619</v>
      </c>
      <c r="I124" s="295">
        <v>19.49236863164391</v>
      </c>
      <c r="J124" s="295">
        <v>15.235253468430541</v>
      </c>
      <c r="K124" s="295">
        <v>11.8915636373511</v>
      </c>
      <c r="L124" s="295">
        <v>10.07796160003258</v>
      </c>
      <c r="M124" s="295">
        <v>11.20675625719157</v>
      </c>
      <c r="N124" s="295">
        <v>7.8139468424137997</v>
      </c>
      <c r="O124" s="295">
        <v>6.215663177871547</v>
      </c>
      <c r="P124" s="295">
        <v>4.9278073039966914</v>
      </c>
      <c r="Q124" s="295">
        <v>6.0604424444026836</v>
      </c>
      <c r="R124" s="295">
        <v>5.7162003556545624</v>
      </c>
      <c r="S124" s="295">
        <v>4.2736360268186724</v>
      </c>
      <c r="T124" s="295">
        <v>2.5871767075309551</v>
      </c>
      <c r="U124" s="295">
        <v>2.2625757219556291</v>
      </c>
      <c r="V124" s="295">
        <v>1.14670129679515</v>
      </c>
      <c r="W124" s="295">
        <v>1.355360544052739</v>
      </c>
      <c r="X124" s="295">
        <v>2.043812873999967</v>
      </c>
      <c r="Y124" s="295">
        <v>2.5871023655552658</v>
      </c>
      <c r="DA124" s="122" t="s">
        <v>1800</v>
      </c>
    </row>
    <row r="125" spans="1:105" ht="12" customHeight="1" x14ac:dyDescent="0.25">
      <c r="A125" s="59" t="s">
        <v>35</v>
      </c>
      <c r="B125" s="295">
        <v>59.399218836376257</v>
      </c>
      <c r="C125" s="295">
        <v>63.652985001554804</v>
      </c>
      <c r="D125" s="295">
        <v>69.695191799635637</v>
      </c>
      <c r="E125" s="295">
        <v>65.197037654778569</v>
      </c>
      <c r="F125" s="295">
        <v>59.283756221927078</v>
      </c>
      <c r="G125" s="295">
        <v>55.422488471387183</v>
      </c>
      <c r="H125" s="295">
        <v>56.624080702919358</v>
      </c>
      <c r="I125" s="295">
        <v>46.94841545474759</v>
      </c>
      <c r="J125" s="295">
        <v>42.56424952182843</v>
      </c>
      <c r="K125" s="295">
        <v>31.626897454802609</v>
      </c>
      <c r="L125" s="295">
        <v>36.726161712139593</v>
      </c>
      <c r="M125" s="295">
        <v>39.063031218232418</v>
      </c>
      <c r="N125" s="295">
        <v>36.759951730337171</v>
      </c>
      <c r="O125" s="295">
        <v>43.989928989619322</v>
      </c>
      <c r="P125" s="295">
        <v>46.207384849568861</v>
      </c>
      <c r="Q125" s="295">
        <v>41.287881741466933</v>
      </c>
      <c r="R125" s="295">
        <v>37.514974400778378</v>
      </c>
      <c r="S125" s="295">
        <v>43.520618905842007</v>
      </c>
      <c r="T125" s="295">
        <v>46.972714655743999</v>
      </c>
      <c r="U125" s="295">
        <v>44.25579972437081</v>
      </c>
      <c r="V125" s="295">
        <v>42.318494189412071</v>
      </c>
      <c r="W125" s="295">
        <v>50.226961762726887</v>
      </c>
      <c r="X125" s="295">
        <v>41.946136930111678</v>
      </c>
      <c r="Y125" s="295">
        <v>32.364280271568198</v>
      </c>
      <c r="DA125" s="122" t="s">
        <v>1801</v>
      </c>
    </row>
    <row r="126" spans="1:105" ht="12" customHeight="1" x14ac:dyDescent="0.25">
      <c r="A126" s="60" t="s">
        <v>1573</v>
      </c>
      <c r="B126" s="262">
        <v>0</v>
      </c>
      <c r="C126" s="262">
        <v>0</v>
      </c>
      <c r="D126" s="262">
        <v>0</v>
      </c>
      <c r="E126" s="262">
        <v>0</v>
      </c>
      <c r="F126" s="262">
        <v>0</v>
      </c>
      <c r="G126" s="262">
        <v>0</v>
      </c>
      <c r="H126" s="262">
        <v>0</v>
      </c>
      <c r="I126" s="262">
        <v>0</v>
      </c>
      <c r="J126" s="262">
        <v>0</v>
      </c>
      <c r="K126" s="262">
        <v>0</v>
      </c>
      <c r="L126" s="262">
        <v>0</v>
      </c>
      <c r="M126" s="262">
        <v>0</v>
      </c>
      <c r="N126" s="262">
        <v>0</v>
      </c>
      <c r="O126" s="262">
        <v>0</v>
      </c>
      <c r="P126" s="262">
        <v>0</v>
      </c>
      <c r="Q126" s="262">
        <v>0</v>
      </c>
      <c r="R126" s="262">
        <v>0</v>
      </c>
      <c r="S126" s="262">
        <v>0</v>
      </c>
      <c r="T126" s="262">
        <v>0</v>
      </c>
      <c r="U126" s="262">
        <v>0</v>
      </c>
      <c r="V126" s="262">
        <v>0</v>
      </c>
      <c r="W126" s="262">
        <v>0</v>
      </c>
      <c r="X126" s="262">
        <v>0</v>
      </c>
      <c r="Y126" s="262">
        <v>0</v>
      </c>
      <c r="DA126" s="72" t="s">
        <v>1802</v>
      </c>
    </row>
    <row r="127" spans="1:105" ht="12" customHeight="1" x14ac:dyDescent="0.25">
      <c r="A127" s="133" t="s">
        <v>1575</v>
      </c>
      <c r="B127" s="261">
        <v>0</v>
      </c>
      <c r="C127" s="261">
        <v>0</v>
      </c>
      <c r="D127" s="261">
        <v>0</v>
      </c>
      <c r="E127" s="261">
        <v>0</v>
      </c>
      <c r="F127" s="261">
        <v>0</v>
      </c>
      <c r="G127" s="261">
        <v>0</v>
      </c>
      <c r="H127" s="261">
        <v>0</v>
      </c>
      <c r="I127" s="261">
        <v>0</v>
      </c>
      <c r="J127" s="261">
        <v>0</v>
      </c>
      <c r="K127" s="261">
        <v>0</v>
      </c>
      <c r="L127" s="261">
        <v>0</v>
      </c>
      <c r="M127" s="261">
        <v>0</v>
      </c>
      <c r="N127" s="261">
        <v>0</v>
      </c>
      <c r="O127" s="261">
        <v>0</v>
      </c>
      <c r="P127" s="261">
        <v>0</v>
      </c>
      <c r="Q127" s="261">
        <v>0</v>
      </c>
      <c r="R127" s="261">
        <v>0</v>
      </c>
      <c r="S127" s="261">
        <v>0</v>
      </c>
      <c r="T127" s="261">
        <v>0</v>
      </c>
      <c r="U127" s="261">
        <v>0</v>
      </c>
      <c r="V127" s="261">
        <v>0</v>
      </c>
      <c r="W127" s="261">
        <v>0</v>
      </c>
      <c r="X127" s="261">
        <v>0</v>
      </c>
      <c r="Y127" s="261">
        <v>0</v>
      </c>
      <c r="DA127" s="70" t="s">
        <v>1803</v>
      </c>
    </row>
    <row r="128" spans="1:105" ht="12" customHeight="1" x14ac:dyDescent="0.25">
      <c r="A128" s="100" t="s">
        <v>105</v>
      </c>
      <c r="B128" s="279">
        <v>782.09970999999996</v>
      </c>
      <c r="C128" s="279">
        <v>757.29214000000002</v>
      </c>
      <c r="D128" s="279">
        <v>819.23180000000002</v>
      </c>
      <c r="E128" s="279">
        <v>756.69344000000001</v>
      </c>
      <c r="F128" s="279">
        <v>713.36811</v>
      </c>
      <c r="G128" s="279">
        <v>694.74077</v>
      </c>
      <c r="H128" s="279">
        <v>696.06997999999999</v>
      </c>
      <c r="I128" s="279">
        <v>684.64467999999999</v>
      </c>
      <c r="J128" s="279">
        <v>609.36255000000006</v>
      </c>
      <c r="K128" s="279">
        <v>516.03949999999998</v>
      </c>
      <c r="L128" s="279">
        <v>544.53701000000001</v>
      </c>
      <c r="M128" s="279">
        <v>583.99644000000001</v>
      </c>
      <c r="N128" s="279">
        <v>522.62539000000004</v>
      </c>
      <c r="O128" s="279">
        <v>510.10669999999999</v>
      </c>
      <c r="P128" s="279">
        <v>495.99964</v>
      </c>
      <c r="Q128" s="279">
        <v>498.78321999999997</v>
      </c>
      <c r="R128" s="279">
        <v>494.03145000000001</v>
      </c>
      <c r="S128" s="279">
        <v>535.55871000000002</v>
      </c>
      <c r="T128" s="279">
        <v>561.69123999999999</v>
      </c>
      <c r="U128" s="279">
        <v>539.96734000000004</v>
      </c>
      <c r="V128" s="279">
        <v>468.90762999999998</v>
      </c>
      <c r="W128" s="279">
        <v>514.67894000000001</v>
      </c>
      <c r="X128" s="279">
        <v>497.62702000000002</v>
      </c>
      <c r="Y128" s="279">
        <v>415.97699999999998</v>
      </c>
      <c r="DA128" s="105" t="s">
        <v>1804</v>
      </c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429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9">SUM(B133:B138,B140:B141,B139,B144)</f>
        <v>1</v>
      </c>
      <c r="C132" s="232">
        <f t="shared" si="9"/>
        <v>1</v>
      </c>
      <c r="D132" s="232">
        <f t="shared" si="9"/>
        <v>0.99999999999999989</v>
      </c>
      <c r="E132" s="232">
        <f t="shared" si="9"/>
        <v>1</v>
      </c>
      <c r="F132" s="232">
        <f t="shared" si="9"/>
        <v>1</v>
      </c>
      <c r="G132" s="232">
        <f t="shared" si="9"/>
        <v>1</v>
      </c>
      <c r="H132" s="232">
        <f t="shared" si="9"/>
        <v>1</v>
      </c>
      <c r="I132" s="232">
        <f t="shared" si="9"/>
        <v>1</v>
      </c>
      <c r="J132" s="232">
        <f t="shared" si="9"/>
        <v>1</v>
      </c>
      <c r="K132" s="232">
        <f t="shared" si="9"/>
        <v>1</v>
      </c>
      <c r="L132" s="232">
        <f t="shared" si="9"/>
        <v>0.99999999999999989</v>
      </c>
      <c r="M132" s="232">
        <f t="shared" si="9"/>
        <v>0.99999999999999989</v>
      </c>
      <c r="N132" s="232">
        <f t="shared" si="9"/>
        <v>1</v>
      </c>
      <c r="O132" s="232">
        <f t="shared" si="9"/>
        <v>1</v>
      </c>
      <c r="P132" s="232">
        <f t="shared" si="9"/>
        <v>1</v>
      </c>
      <c r="Q132" s="232">
        <f t="shared" si="9"/>
        <v>1</v>
      </c>
      <c r="R132" s="232">
        <f t="shared" si="9"/>
        <v>1</v>
      </c>
      <c r="S132" s="232">
        <f t="shared" si="9"/>
        <v>1</v>
      </c>
      <c r="T132" s="232">
        <f t="shared" si="9"/>
        <v>0.99999999999999989</v>
      </c>
      <c r="U132" s="232">
        <f t="shared" si="9"/>
        <v>1</v>
      </c>
      <c r="V132" s="232">
        <f t="shared" si="9"/>
        <v>1</v>
      </c>
      <c r="W132" s="232">
        <f t="shared" si="9"/>
        <v>1</v>
      </c>
      <c r="X132" s="232">
        <f t="shared" si="9"/>
        <v>1</v>
      </c>
      <c r="Y132" s="232">
        <f t="shared" si="9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10">IF(B$6=0,0,B$6/B$5)</f>
        <v>0</v>
      </c>
      <c r="C133" s="266">
        <f t="shared" si="10"/>
        <v>0</v>
      </c>
      <c r="D133" s="266">
        <f t="shared" si="10"/>
        <v>0</v>
      </c>
      <c r="E133" s="266">
        <f t="shared" si="10"/>
        <v>0</v>
      </c>
      <c r="F133" s="266">
        <f t="shared" si="10"/>
        <v>0</v>
      </c>
      <c r="G133" s="266">
        <f t="shared" si="10"/>
        <v>0</v>
      </c>
      <c r="H133" s="266">
        <f t="shared" si="10"/>
        <v>0</v>
      </c>
      <c r="I133" s="266">
        <f t="shared" si="10"/>
        <v>0</v>
      </c>
      <c r="J133" s="266">
        <f t="shared" si="10"/>
        <v>0</v>
      </c>
      <c r="K133" s="266">
        <f t="shared" si="10"/>
        <v>0</v>
      </c>
      <c r="L133" s="266">
        <f t="shared" si="10"/>
        <v>0</v>
      </c>
      <c r="M133" s="266">
        <f t="shared" si="10"/>
        <v>0</v>
      </c>
      <c r="N133" s="266">
        <f t="shared" si="10"/>
        <v>0</v>
      </c>
      <c r="O133" s="266">
        <f t="shared" si="10"/>
        <v>0</v>
      </c>
      <c r="P133" s="266">
        <f t="shared" si="10"/>
        <v>0</v>
      </c>
      <c r="Q133" s="266">
        <f t="shared" si="10"/>
        <v>0</v>
      </c>
      <c r="R133" s="266">
        <f t="shared" si="10"/>
        <v>0</v>
      </c>
      <c r="S133" s="266">
        <f t="shared" si="10"/>
        <v>0</v>
      </c>
      <c r="T133" s="266">
        <f t="shared" si="10"/>
        <v>0</v>
      </c>
      <c r="U133" s="266">
        <f t="shared" si="10"/>
        <v>0</v>
      </c>
      <c r="V133" s="266">
        <f t="shared" si="10"/>
        <v>0</v>
      </c>
      <c r="W133" s="266">
        <f t="shared" si="10"/>
        <v>0</v>
      </c>
      <c r="X133" s="266">
        <f t="shared" si="10"/>
        <v>0</v>
      </c>
      <c r="Y133" s="266">
        <f t="shared" si="10"/>
        <v>0</v>
      </c>
      <c r="DA133" s="76"/>
    </row>
    <row r="134" spans="1:105" ht="12" customHeight="1" x14ac:dyDescent="0.25">
      <c r="A134" s="173" t="s">
        <v>92</v>
      </c>
      <c r="B134" s="267">
        <f t="shared" ref="B134:Y134" si="11">IF(B$7=0,0,B$7/B$5)</f>
        <v>0</v>
      </c>
      <c r="C134" s="267">
        <f t="shared" si="11"/>
        <v>0</v>
      </c>
      <c r="D134" s="267">
        <f t="shared" si="11"/>
        <v>0</v>
      </c>
      <c r="E134" s="267">
        <f t="shared" si="11"/>
        <v>0</v>
      </c>
      <c r="F134" s="267">
        <f t="shared" si="11"/>
        <v>0</v>
      </c>
      <c r="G134" s="267">
        <f t="shared" si="11"/>
        <v>0</v>
      </c>
      <c r="H134" s="267">
        <f t="shared" si="11"/>
        <v>0</v>
      </c>
      <c r="I134" s="267">
        <f t="shared" si="11"/>
        <v>0</v>
      </c>
      <c r="J134" s="267">
        <f t="shared" si="11"/>
        <v>0</v>
      </c>
      <c r="K134" s="267">
        <f t="shared" si="11"/>
        <v>0</v>
      </c>
      <c r="L134" s="267">
        <f t="shared" si="11"/>
        <v>0</v>
      </c>
      <c r="M134" s="267">
        <f t="shared" si="11"/>
        <v>0</v>
      </c>
      <c r="N134" s="267">
        <f t="shared" si="11"/>
        <v>0</v>
      </c>
      <c r="O134" s="267">
        <f t="shared" si="11"/>
        <v>0</v>
      </c>
      <c r="P134" s="267">
        <f t="shared" si="11"/>
        <v>0</v>
      </c>
      <c r="Q134" s="267">
        <f t="shared" si="11"/>
        <v>0</v>
      </c>
      <c r="R134" s="267">
        <f t="shared" si="11"/>
        <v>0</v>
      </c>
      <c r="S134" s="267">
        <f t="shared" si="11"/>
        <v>0</v>
      </c>
      <c r="T134" s="267">
        <f t="shared" si="11"/>
        <v>0</v>
      </c>
      <c r="U134" s="267">
        <f t="shared" si="11"/>
        <v>0</v>
      </c>
      <c r="V134" s="267">
        <f t="shared" si="11"/>
        <v>0</v>
      </c>
      <c r="W134" s="267">
        <f t="shared" si="11"/>
        <v>0</v>
      </c>
      <c r="X134" s="267">
        <f t="shared" si="11"/>
        <v>0</v>
      </c>
      <c r="Y134" s="267">
        <f t="shared" si="11"/>
        <v>0</v>
      </c>
      <c r="DA134" s="77"/>
    </row>
    <row r="135" spans="1:105" ht="12" customHeight="1" x14ac:dyDescent="0.25">
      <c r="A135" s="173" t="s">
        <v>93</v>
      </c>
      <c r="B135" s="267">
        <f t="shared" ref="B135:Y135" si="12">IF(B$8=0,0,B$8/B$5)</f>
        <v>0</v>
      </c>
      <c r="C135" s="267">
        <f t="shared" si="12"/>
        <v>0</v>
      </c>
      <c r="D135" s="267">
        <f t="shared" si="12"/>
        <v>0</v>
      </c>
      <c r="E135" s="267">
        <f t="shared" si="12"/>
        <v>0</v>
      </c>
      <c r="F135" s="267">
        <f t="shared" si="12"/>
        <v>0</v>
      </c>
      <c r="G135" s="267">
        <f t="shared" si="12"/>
        <v>0</v>
      </c>
      <c r="H135" s="267">
        <f t="shared" si="12"/>
        <v>0</v>
      </c>
      <c r="I135" s="267">
        <f t="shared" si="12"/>
        <v>0</v>
      </c>
      <c r="J135" s="267">
        <f t="shared" si="12"/>
        <v>0</v>
      </c>
      <c r="K135" s="267">
        <f t="shared" si="12"/>
        <v>0</v>
      </c>
      <c r="L135" s="267">
        <f t="shared" si="12"/>
        <v>0</v>
      </c>
      <c r="M135" s="267">
        <f t="shared" si="12"/>
        <v>0</v>
      </c>
      <c r="N135" s="267">
        <f t="shared" si="12"/>
        <v>0</v>
      </c>
      <c r="O135" s="267">
        <f t="shared" si="12"/>
        <v>0</v>
      </c>
      <c r="P135" s="267">
        <f t="shared" si="12"/>
        <v>0</v>
      </c>
      <c r="Q135" s="267">
        <f t="shared" si="12"/>
        <v>0</v>
      </c>
      <c r="R135" s="267">
        <f t="shared" si="12"/>
        <v>0</v>
      </c>
      <c r="S135" s="267">
        <f t="shared" si="12"/>
        <v>0</v>
      </c>
      <c r="T135" s="267">
        <f t="shared" si="12"/>
        <v>0</v>
      </c>
      <c r="U135" s="267">
        <f t="shared" si="12"/>
        <v>0</v>
      </c>
      <c r="V135" s="267">
        <f t="shared" si="12"/>
        <v>0</v>
      </c>
      <c r="W135" s="267">
        <f t="shared" si="12"/>
        <v>0</v>
      </c>
      <c r="X135" s="267">
        <f t="shared" si="12"/>
        <v>0</v>
      </c>
      <c r="Y135" s="267">
        <f t="shared" si="12"/>
        <v>0</v>
      </c>
      <c r="DA135" s="77"/>
    </row>
    <row r="136" spans="1:105" ht="12" customHeight="1" x14ac:dyDescent="0.25">
      <c r="A136" s="173" t="s">
        <v>94</v>
      </c>
      <c r="B136" s="267">
        <f t="shared" ref="B136:Y136" si="13">IF(B$9=0,0,B$9/B$5)</f>
        <v>0</v>
      </c>
      <c r="C136" s="267">
        <f t="shared" si="13"/>
        <v>0</v>
      </c>
      <c r="D136" s="267">
        <f t="shared" si="13"/>
        <v>0</v>
      </c>
      <c r="E136" s="267">
        <f t="shared" si="13"/>
        <v>0</v>
      </c>
      <c r="F136" s="267">
        <f t="shared" si="13"/>
        <v>0</v>
      </c>
      <c r="G136" s="267">
        <f t="shared" si="13"/>
        <v>0</v>
      </c>
      <c r="H136" s="267">
        <f t="shared" si="13"/>
        <v>0</v>
      </c>
      <c r="I136" s="267">
        <f t="shared" si="13"/>
        <v>0</v>
      </c>
      <c r="J136" s="267">
        <f t="shared" si="13"/>
        <v>0</v>
      </c>
      <c r="K136" s="267">
        <f t="shared" si="13"/>
        <v>0</v>
      </c>
      <c r="L136" s="267">
        <f t="shared" si="13"/>
        <v>0</v>
      </c>
      <c r="M136" s="267">
        <f t="shared" si="13"/>
        <v>0</v>
      </c>
      <c r="N136" s="267">
        <f t="shared" si="13"/>
        <v>0</v>
      </c>
      <c r="O136" s="267">
        <f t="shared" si="13"/>
        <v>0</v>
      </c>
      <c r="P136" s="267">
        <f t="shared" si="13"/>
        <v>0</v>
      </c>
      <c r="Q136" s="267">
        <f t="shared" si="13"/>
        <v>0</v>
      </c>
      <c r="R136" s="267">
        <f t="shared" si="13"/>
        <v>0</v>
      </c>
      <c r="S136" s="267">
        <f t="shared" si="13"/>
        <v>0</v>
      </c>
      <c r="T136" s="267">
        <f t="shared" si="13"/>
        <v>0</v>
      </c>
      <c r="U136" s="267">
        <f t="shared" si="13"/>
        <v>0</v>
      </c>
      <c r="V136" s="267">
        <f t="shared" si="13"/>
        <v>0</v>
      </c>
      <c r="W136" s="267">
        <f t="shared" si="13"/>
        <v>0</v>
      </c>
      <c r="X136" s="267">
        <f t="shared" si="13"/>
        <v>0</v>
      </c>
      <c r="Y136" s="267">
        <f t="shared" si="13"/>
        <v>0</v>
      </c>
      <c r="DA136" s="77"/>
    </row>
    <row r="137" spans="1:105" ht="12" customHeight="1" x14ac:dyDescent="0.25">
      <c r="A137" s="56" t="s">
        <v>95</v>
      </c>
      <c r="B137" s="268">
        <f t="shared" ref="B137:Y137" si="14">IF(B$10=0,0,B$10/B$5)</f>
        <v>5.6728342399209319E-4</v>
      </c>
      <c r="C137" s="268">
        <f t="shared" si="14"/>
        <v>6.2263187997382017E-4</v>
      </c>
      <c r="D137" s="268">
        <f t="shared" si="14"/>
        <v>6.1764348888619712E-4</v>
      </c>
      <c r="E137" s="268">
        <f t="shared" si="14"/>
        <v>6.1410590560591685E-4</v>
      </c>
      <c r="F137" s="268">
        <f t="shared" si="14"/>
        <v>5.4790978194568286E-4</v>
      </c>
      <c r="G137" s="268">
        <f t="shared" si="14"/>
        <v>5.6215787459358894E-4</v>
      </c>
      <c r="H137" s="268">
        <f t="shared" si="14"/>
        <v>5.6384868743775335E-4</v>
      </c>
      <c r="I137" s="268">
        <f t="shared" si="14"/>
        <v>5.0210345619887203E-4</v>
      </c>
      <c r="J137" s="268">
        <f t="shared" si="14"/>
        <v>4.7301836418429857E-4</v>
      </c>
      <c r="K137" s="268">
        <f t="shared" si="14"/>
        <v>4.6581165486672763E-4</v>
      </c>
      <c r="L137" s="268">
        <f t="shared" si="14"/>
        <v>4.3941873514442126E-4</v>
      </c>
      <c r="M137" s="268">
        <f t="shared" si="14"/>
        <v>5.0690628636396271E-4</v>
      </c>
      <c r="N137" s="268">
        <f t="shared" si="14"/>
        <v>5.2298740781012707E-4</v>
      </c>
      <c r="O137" s="268">
        <f t="shared" si="14"/>
        <v>5.5137600668463073E-4</v>
      </c>
      <c r="P137" s="268">
        <f t="shared" si="14"/>
        <v>5.4174191732433952E-4</v>
      </c>
      <c r="Q137" s="268">
        <f t="shared" si="14"/>
        <v>5.4518442398930362E-4</v>
      </c>
      <c r="R137" s="268">
        <f t="shared" si="14"/>
        <v>5.1814370874138512E-4</v>
      </c>
      <c r="S137" s="268">
        <f t="shared" si="14"/>
        <v>5.3979643230578009E-4</v>
      </c>
      <c r="T137" s="268">
        <f t="shared" si="14"/>
        <v>5.8906034048144813E-4</v>
      </c>
      <c r="U137" s="268">
        <f t="shared" si="14"/>
        <v>6.0367800264456357E-4</v>
      </c>
      <c r="V137" s="268">
        <f t="shared" si="14"/>
        <v>6.5302738546994333E-4</v>
      </c>
      <c r="W137" s="268">
        <f t="shared" si="14"/>
        <v>6.4038527955418583E-4</v>
      </c>
      <c r="X137" s="268">
        <f t="shared" si="14"/>
        <v>6.3773096332757481E-4</v>
      </c>
      <c r="Y137" s="268">
        <f t="shared" si="14"/>
        <v>6.421591485458823E-4</v>
      </c>
      <c r="DA137" s="78"/>
    </row>
    <row r="138" spans="1:105" ht="12" customHeight="1" x14ac:dyDescent="0.25">
      <c r="A138" s="174" t="s">
        <v>1450</v>
      </c>
      <c r="B138" s="269">
        <f t="shared" ref="B138:Y138" si="15">IF(B$16=0,0,B$16/B$5)</f>
        <v>0</v>
      </c>
      <c r="C138" s="269">
        <f t="shared" si="15"/>
        <v>0</v>
      </c>
      <c r="D138" s="269">
        <f t="shared" si="15"/>
        <v>0</v>
      </c>
      <c r="E138" s="269">
        <f t="shared" si="15"/>
        <v>0</v>
      </c>
      <c r="F138" s="269">
        <f t="shared" si="15"/>
        <v>0</v>
      </c>
      <c r="G138" s="269">
        <f t="shared" si="15"/>
        <v>0</v>
      </c>
      <c r="H138" s="269">
        <f t="shared" si="15"/>
        <v>0</v>
      </c>
      <c r="I138" s="269">
        <f t="shared" si="15"/>
        <v>0</v>
      </c>
      <c r="J138" s="269">
        <f t="shared" si="15"/>
        <v>0</v>
      </c>
      <c r="K138" s="269">
        <f t="shared" si="15"/>
        <v>0</v>
      </c>
      <c r="L138" s="269">
        <f t="shared" si="15"/>
        <v>0</v>
      </c>
      <c r="M138" s="269">
        <f t="shared" si="15"/>
        <v>0</v>
      </c>
      <c r="N138" s="269">
        <f t="shared" si="15"/>
        <v>0</v>
      </c>
      <c r="O138" s="269">
        <f t="shared" si="15"/>
        <v>0</v>
      </c>
      <c r="P138" s="269">
        <f t="shared" si="15"/>
        <v>0</v>
      </c>
      <c r="Q138" s="269">
        <f t="shared" si="15"/>
        <v>0</v>
      </c>
      <c r="R138" s="269">
        <f t="shared" si="15"/>
        <v>0</v>
      </c>
      <c r="S138" s="269">
        <f t="shared" si="15"/>
        <v>0</v>
      </c>
      <c r="T138" s="269">
        <f t="shared" si="15"/>
        <v>0</v>
      </c>
      <c r="U138" s="269">
        <f t="shared" si="15"/>
        <v>0</v>
      </c>
      <c r="V138" s="269">
        <f t="shared" si="15"/>
        <v>0</v>
      </c>
      <c r="W138" s="269">
        <f t="shared" si="15"/>
        <v>0</v>
      </c>
      <c r="X138" s="269">
        <f t="shared" si="15"/>
        <v>0</v>
      </c>
      <c r="Y138" s="269">
        <f t="shared" si="15"/>
        <v>0</v>
      </c>
      <c r="DA138" s="79"/>
    </row>
    <row r="139" spans="1:105" ht="12" customHeight="1" x14ac:dyDescent="0.25">
      <c r="A139" s="174" t="s">
        <v>1452</v>
      </c>
      <c r="B139" s="269">
        <f t="shared" ref="B139:Y139" si="16">IF(B$17=0,0,B$17/B$5)</f>
        <v>9.5815454573806011E-2</v>
      </c>
      <c r="C139" s="269">
        <f t="shared" si="16"/>
        <v>0.10207124338872513</v>
      </c>
      <c r="D139" s="269">
        <f t="shared" si="16"/>
        <v>9.9930591653680373E-2</v>
      </c>
      <c r="E139" s="269">
        <f t="shared" si="16"/>
        <v>0.10148010996416934</v>
      </c>
      <c r="F139" s="269">
        <f t="shared" si="16"/>
        <v>9.912693569686036E-2</v>
      </c>
      <c r="G139" s="269">
        <f t="shared" si="16"/>
        <v>9.6351260647759826E-2</v>
      </c>
      <c r="H139" s="269">
        <f t="shared" si="16"/>
        <v>9.8618293810148874E-2</v>
      </c>
      <c r="I139" s="269">
        <f t="shared" si="16"/>
        <v>9.2216820541106942E-2</v>
      </c>
      <c r="J139" s="269">
        <f t="shared" si="16"/>
        <v>9.1680213478995853E-2</v>
      </c>
      <c r="K139" s="269">
        <f t="shared" si="16"/>
        <v>9.3347070974050067E-2</v>
      </c>
      <c r="L139" s="269">
        <f t="shared" si="16"/>
        <v>8.9763082174559528E-2</v>
      </c>
      <c r="M139" s="269">
        <f t="shared" si="16"/>
        <v>0.1118011895310463</v>
      </c>
      <c r="N139" s="269">
        <f t="shared" si="16"/>
        <v>0.1135699822706346</v>
      </c>
      <c r="O139" s="269">
        <f t="shared" si="16"/>
        <v>0.11396779060640824</v>
      </c>
      <c r="P139" s="269">
        <f t="shared" si="16"/>
        <v>0.1131851612780253</v>
      </c>
      <c r="Q139" s="269">
        <f t="shared" si="16"/>
        <v>0.1188764571085778</v>
      </c>
      <c r="R139" s="269">
        <f t="shared" si="16"/>
        <v>0.1137496516497576</v>
      </c>
      <c r="S139" s="269">
        <f t="shared" si="16"/>
        <v>0.11622060002800126</v>
      </c>
      <c r="T139" s="269">
        <f t="shared" si="16"/>
        <v>0.11798361113730087</v>
      </c>
      <c r="U139" s="269">
        <f t="shared" si="16"/>
        <v>0.12165397434362341</v>
      </c>
      <c r="V139" s="269">
        <f t="shared" si="16"/>
        <v>0.120587941418034</v>
      </c>
      <c r="W139" s="269">
        <f t="shared" si="16"/>
        <v>0.12074226015412277</v>
      </c>
      <c r="X139" s="269">
        <f t="shared" si="16"/>
        <v>0.12523676764618644</v>
      </c>
      <c r="Y139" s="269">
        <f t="shared" si="16"/>
        <v>0.1332056140696341</v>
      </c>
      <c r="DA139" s="79"/>
    </row>
    <row r="140" spans="1:105" ht="12" customHeight="1" x14ac:dyDescent="0.25">
      <c r="A140" s="174" t="s">
        <v>1461</v>
      </c>
      <c r="B140" s="269">
        <f t="shared" ref="B140:Y140" si="17">IF(B$25=0,0,B$25/B$5)</f>
        <v>0.14552217417244137</v>
      </c>
      <c r="C140" s="269">
        <f t="shared" si="17"/>
        <v>0.15502331356128007</v>
      </c>
      <c r="D140" s="269">
        <f t="shared" si="17"/>
        <v>0.15177214394552907</v>
      </c>
      <c r="E140" s="269">
        <f t="shared" si="17"/>
        <v>0.1541255145418004</v>
      </c>
      <c r="F140" s="269">
        <f t="shared" si="17"/>
        <v>0.15055157089034427</v>
      </c>
      <c r="G140" s="269">
        <f t="shared" si="17"/>
        <v>0.14633594336200881</v>
      </c>
      <c r="H140" s="269">
        <f t="shared" si="17"/>
        <v>0.14977905800545868</v>
      </c>
      <c r="I140" s="269">
        <f t="shared" si="17"/>
        <v>0.14005665662291156</v>
      </c>
      <c r="J140" s="269">
        <f t="shared" si="17"/>
        <v>0.13924167091207776</v>
      </c>
      <c r="K140" s="269">
        <f t="shared" si="17"/>
        <v>0.14177325339837782</v>
      </c>
      <c r="L140" s="269">
        <f t="shared" si="17"/>
        <v>0.13632997867165</v>
      </c>
      <c r="M140" s="269">
        <f t="shared" si="17"/>
        <v>0.16980091831731303</v>
      </c>
      <c r="N140" s="269">
        <f t="shared" si="17"/>
        <v>0.17248731756543265</v>
      </c>
      <c r="O140" s="269">
        <f t="shared" si="17"/>
        <v>0.17309149915788244</v>
      </c>
      <c r="P140" s="269">
        <f t="shared" si="17"/>
        <v>0.17190286083284406</v>
      </c>
      <c r="Q140" s="269">
        <f t="shared" si="17"/>
        <v>0.18054666205264194</v>
      </c>
      <c r="R140" s="269">
        <f t="shared" si="17"/>
        <v>0.17276019503387968</v>
      </c>
      <c r="S140" s="269">
        <f t="shared" si="17"/>
        <v>0.17651301113092077</v>
      </c>
      <c r="T140" s="269">
        <f t="shared" si="17"/>
        <v>0.17919062938005009</v>
      </c>
      <c r="U140" s="269">
        <f t="shared" si="17"/>
        <v>0.18476508744803491</v>
      </c>
      <c r="V140" s="269">
        <f t="shared" si="17"/>
        <v>0.18314602265560431</v>
      </c>
      <c r="W140" s="269">
        <f t="shared" si="17"/>
        <v>0.18338039818605584</v>
      </c>
      <c r="X140" s="269">
        <f t="shared" si="17"/>
        <v>0.19020654648320365</v>
      </c>
      <c r="Y140" s="269">
        <f t="shared" si="17"/>
        <v>0.20230943596324169</v>
      </c>
      <c r="DA140" s="79"/>
    </row>
    <row r="141" spans="1:105" ht="12" customHeight="1" x14ac:dyDescent="0.25">
      <c r="A141" s="174" t="s">
        <v>1470</v>
      </c>
      <c r="B141" s="269">
        <f t="shared" ref="B141:Y141" si="18">IF(B$33=0,0,B$33/B$5)</f>
        <v>6.701344651542652E-3</v>
      </c>
      <c r="C141" s="269">
        <f t="shared" si="18"/>
        <v>7.1388752889801274E-3</v>
      </c>
      <c r="D141" s="269">
        <f t="shared" si="18"/>
        <v>6.9891578439263344E-3</v>
      </c>
      <c r="E141" s="269">
        <f t="shared" si="18"/>
        <v>7.0975313447217058E-3</v>
      </c>
      <c r="F141" s="269">
        <f t="shared" si="18"/>
        <v>6.932950047680196E-3</v>
      </c>
      <c r="G141" s="269">
        <f t="shared" si="18"/>
        <v>6.7388189941101065E-3</v>
      </c>
      <c r="H141" s="269">
        <f t="shared" si="18"/>
        <v>6.8973755717021126E-3</v>
      </c>
      <c r="I141" s="269">
        <f t="shared" si="18"/>
        <v>6.4496557456646224E-3</v>
      </c>
      <c r="J141" s="269">
        <f t="shared" si="18"/>
        <v>6.4121253818871576E-3</v>
      </c>
      <c r="K141" s="269">
        <f t="shared" si="18"/>
        <v>6.528705599651098E-3</v>
      </c>
      <c r="L141" s="269">
        <f t="shared" si="18"/>
        <v>6.2780409831809658E-3</v>
      </c>
      <c r="M141" s="269">
        <f t="shared" si="18"/>
        <v>7.2409045238172581E-3</v>
      </c>
      <c r="N141" s="269">
        <f t="shared" si="18"/>
        <v>7.9142550522740118E-3</v>
      </c>
      <c r="O141" s="269">
        <f t="shared" si="18"/>
        <v>7.8274304438715487E-3</v>
      </c>
      <c r="P141" s="269">
        <f t="shared" si="18"/>
        <v>7.4697216191940965E-3</v>
      </c>
      <c r="Q141" s="269">
        <f t="shared" si="18"/>
        <v>7.5841897041844415E-3</v>
      </c>
      <c r="R141" s="269">
        <f t="shared" si="18"/>
        <v>7.1918974195467784E-3</v>
      </c>
      <c r="S141" s="269">
        <f t="shared" si="18"/>
        <v>7.3142239067876622E-3</v>
      </c>
      <c r="T141" s="269">
        <f t="shared" si="18"/>
        <v>7.2316909003767998E-3</v>
      </c>
      <c r="U141" s="269">
        <f t="shared" si="18"/>
        <v>7.9437902256641636E-3</v>
      </c>
      <c r="V141" s="269">
        <f t="shared" si="18"/>
        <v>7.6075461958132022E-3</v>
      </c>
      <c r="W141" s="269">
        <f t="shared" si="18"/>
        <v>7.6447726905106974E-3</v>
      </c>
      <c r="X141" s="269">
        <f t="shared" si="18"/>
        <v>8.2210467104086894E-3</v>
      </c>
      <c r="Y141" s="269">
        <f t="shared" si="18"/>
        <v>9.0752431155683572E-3</v>
      </c>
      <c r="DA141" s="79"/>
    </row>
    <row r="142" spans="1:105" ht="12" customHeight="1" x14ac:dyDescent="0.25">
      <c r="A142" s="62" t="s">
        <v>1577</v>
      </c>
      <c r="B142" s="318">
        <f t="shared" ref="B142:Y142" si="19">IF(B$34=0,0,B$34/B$5)</f>
        <v>0</v>
      </c>
      <c r="C142" s="318">
        <f t="shared" si="19"/>
        <v>0</v>
      </c>
      <c r="D142" s="318">
        <f t="shared" si="19"/>
        <v>0</v>
      </c>
      <c r="E142" s="318">
        <f t="shared" si="19"/>
        <v>0</v>
      </c>
      <c r="F142" s="318">
        <f t="shared" si="19"/>
        <v>0</v>
      </c>
      <c r="G142" s="318">
        <f t="shared" si="19"/>
        <v>0</v>
      </c>
      <c r="H142" s="318">
        <f t="shared" si="19"/>
        <v>0</v>
      </c>
      <c r="I142" s="318">
        <f t="shared" si="19"/>
        <v>0</v>
      </c>
      <c r="J142" s="318">
        <f t="shared" si="19"/>
        <v>0</v>
      </c>
      <c r="K142" s="318">
        <f t="shared" si="19"/>
        <v>0</v>
      </c>
      <c r="L142" s="318">
        <f t="shared" si="19"/>
        <v>0</v>
      </c>
      <c r="M142" s="318">
        <f t="shared" si="19"/>
        <v>0</v>
      </c>
      <c r="N142" s="318">
        <f t="shared" si="19"/>
        <v>0</v>
      </c>
      <c r="O142" s="318">
        <f t="shared" si="19"/>
        <v>0</v>
      </c>
      <c r="P142" s="318">
        <f t="shared" si="19"/>
        <v>0</v>
      </c>
      <c r="Q142" s="318">
        <f t="shared" si="19"/>
        <v>0</v>
      </c>
      <c r="R142" s="318">
        <f t="shared" si="19"/>
        <v>0</v>
      </c>
      <c r="S142" s="318">
        <f t="shared" si="19"/>
        <v>0</v>
      </c>
      <c r="T142" s="318">
        <f t="shared" si="19"/>
        <v>0</v>
      </c>
      <c r="U142" s="318">
        <f t="shared" si="19"/>
        <v>0</v>
      </c>
      <c r="V142" s="318">
        <f t="shared" si="19"/>
        <v>0</v>
      </c>
      <c r="W142" s="318">
        <f t="shared" si="19"/>
        <v>0</v>
      </c>
      <c r="X142" s="318">
        <f t="shared" si="19"/>
        <v>0</v>
      </c>
      <c r="Y142" s="318">
        <f t="shared" si="19"/>
        <v>0</v>
      </c>
      <c r="DA142" s="141"/>
    </row>
    <row r="143" spans="1:105" ht="12" customHeight="1" x14ac:dyDescent="0.25">
      <c r="A143" s="62" t="s">
        <v>1578</v>
      </c>
      <c r="B143" s="327">
        <f t="shared" ref="B143:Y143" si="20">IF(B$35=0,0,B$35/B$5)</f>
        <v>6.701344651542652E-3</v>
      </c>
      <c r="C143" s="327">
        <f t="shared" si="20"/>
        <v>7.1388752889801274E-3</v>
      </c>
      <c r="D143" s="327">
        <f t="shared" si="20"/>
        <v>6.9891578439263344E-3</v>
      </c>
      <c r="E143" s="327">
        <f t="shared" si="20"/>
        <v>7.0975313447217058E-3</v>
      </c>
      <c r="F143" s="327">
        <f t="shared" si="20"/>
        <v>6.932950047680196E-3</v>
      </c>
      <c r="G143" s="327">
        <f t="shared" si="20"/>
        <v>6.7388189941101065E-3</v>
      </c>
      <c r="H143" s="327">
        <f t="shared" si="20"/>
        <v>6.8973755717021126E-3</v>
      </c>
      <c r="I143" s="327">
        <f t="shared" si="20"/>
        <v>6.4496557456646224E-3</v>
      </c>
      <c r="J143" s="327">
        <f t="shared" si="20"/>
        <v>6.4121253818871576E-3</v>
      </c>
      <c r="K143" s="327">
        <f t="shared" si="20"/>
        <v>6.528705599651098E-3</v>
      </c>
      <c r="L143" s="327">
        <f t="shared" si="20"/>
        <v>6.2780409831809658E-3</v>
      </c>
      <c r="M143" s="327">
        <f t="shared" si="20"/>
        <v>7.2409045238172581E-3</v>
      </c>
      <c r="N143" s="327">
        <f t="shared" si="20"/>
        <v>7.9142550522740118E-3</v>
      </c>
      <c r="O143" s="327">
        <f t="shared" si="20"/>
        <v>7.8274304438715487E-3</v>
      </c>
      <c r="P143" s="327">
        <f t="shared" si="20"/>
        <v>7.4697216191940965E-3</v>
      </c>
      <c r="Q143" s="327">
        <f t="shared" si="20"/>
        <v>7.5841897041844415E-3</v>
      </c>
      <c r="R143" s="327">
        <f t="shared" si="20"/>
        <v>7.1918974195467784E-3</v>
      </c>
      <c r="S143" s="327">
        <f t="shared" si="20"/>
        <v>7.3142239067876622E-3</v>
      </c>
      <c r="T143" s="327">
        <f t="shared" si="20"/>
        <v>7.2316909003767998E-3</v>
      </c>
      <c r="U143" s="327">
        <f t="shared" si="20"/>
        <v>7.9437902256641636E-3</v>
      </c>
      <c r="V143" s="327">
        <f t="shared" si="20"/>
        <v>7.6075461958132022E-3</v>
      </c>
      <c r="W143" s="327">
        <f t="shared" si="20"/>
        <v>7.6447726905106974E-3</v>
      </c>
      <c r="X143" s="327">
        <f t="shared" si="20"/>
        <v>8.2210467104086894E-3</v>
      </c>
      <c r="Y143" s="327">
        <f t="shared" si="20"/>
        <v>9.0752431155683572E-3</v>
      </c>
      <c r="DA143" s="151"/>
    </row>
    <row r="144" spans="1:105" ht="12" customHeight="1" x14ac:dyDescent="0.25">
      <c r="A144" s="100" t="s">
        <v>105</v>
      </c>
      <c r="B144" s="310">
        <f t="shared" ref="B144:Y144" si="21">IF(B$5=0,0,B$46/B$5)</f>
        <v>0.75139374317821783</v>
      </c>
      <c r="C144" s="310">
        <f t="shared" si="21"/>
        <v>0.73514393588104077</v>
      </c>
      <c r="D144" s="310">
        <f t="shared" si="21"/>
        <v>0.74069046306797792</v>
      </c>
      <c r="E144" s="310">
        <f t="shared" si="21"/>
        <v>0.73668273824370256</v>
      </c>
      <c r="F144" s="310">
        <f t="shared" si="21"/>
        <v>0.74284063358316943</v>
      </c>
      <c r="G144" s="310">
        <f t="shared" si="21"/>
        <v>0.7500118191215277</v>
      </c>
      <c r="H144" s="310">
        <f t="shared" si="21"/>
        <v>0.74414142392525262</v>
      </c>
      <c r="I144" s="310">
        <f t="shared" si="21"/>
        <v>0.760774763634118</v>
      </c>
      <c r="J144" s="310">
        <f t="shared" si="21"/>
        <v>0.76219297186285495</v>
      </c>
      <c r="K144" s="310">
        <f t="shared" si="21"/>
        <v>0.75788515837305426</v>
      </c>
      <c r="L144" s="310">
        <f t="shared" si="21"/>
        <v>0.767189479435465</v>
      </c>
      <c r="M144" s="310">
        <f t="shared" si="21"/>
        <v>0.71065008134145935</v>
      </c>
      <c r="N144" s="310">
        <f t="shared" si="21"/>
        <v>0.70550545770384865</v>
      </c>
      <c r="O144" s="310">
        <f t="shared" si="21"/>
        <v>0.70456190378515315</v>
      </c>
      <c r="P144" s="310">
        <f t="shared" si="21"/>
        <v>0.70690051435261214</v>
      </c>
      <c r="Q144" s="310">
        <f t="shared" si="21"/>
        <v>0.69244750671060651</v>
      </c>
      <c r="R144" s="310">
        <f t="shared" si="21"/>
        <v>0.70578011218807446</v>
      </c>
      <c r="S144" s="310">
        <f t="shared" si="21"/>
        <v>0.69941236850198452</v>
      </c>
      <c r="T144" s="310">
        <f t="shared" si="21"/>
        <v>0.69500500824179068</v>
      </c>
      <c r="U144" s="310">
        <f t="shared" si="21"/>
        <v>0.68503346998003301</v>
      </c>
      <c r="V144" s="310">
        <f t="shared" si="21"/>
        <v>0.68800546234507853</v>
      </c>
      <c r="W144" s="310">
        <f t="shared" si="21"/>
        <v>0.6875921836897565</v>
      </c>
      <c r="X144" s="310">
        <f t="shared" si="21"/>
        <v>0.67569790819687359</v>
      </c>
      <c r="Y144" s="310">
        <f t="shared" si="21"/>
        <v>0.65476754770300993</v>
      </c>
      <c r="DA144" s="127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22">SUM(B147:B152,B154:B156,B158:B159,B161:B162,B163)</f>
        <v>1</v>
      </c>
      <c r="C146" s="232">
        <f t="shared" si="22"/>
        <v>1</v>
      </c>
      <c r="D146" s="232">
        <f t="shared" si="22"/>
        <v>0.99999999999999989</v>
      </c>
      <c r="E146" s="232">
        <f t="shared" si="22"/>
        <v>0.99999999999999989</v>
      </c>
      <c r="F146" s="232">
        <f t="shared" si="22"/>
        <v>1</v>
      </c>
      <c r="G146" s="232">
        <f t="shared" si="22"/>
        <v>1.0000000000000002</v>
      </c>
      <c r="H146" s="232">
        <f t="shared" si="22"/>
        <v>0.99999999999999989</v>
      </c>
      <c r="I146" s="232">
        <f t="shared" si="22"/>
        <v>1</v>
      </c>
      <c r="J146" s="232">
        <f t="shared" si="22"/>
        <v>1</v>
      </c>
      <c r="K146" s="232">
        <f t="shared" si="22"/>
        <v>1</v>
      </c>
      <c r="L146" s="232">
        <f t="shared" si="22"/>
        <v>1</v>
      </c>
      <c r="M146" s="232">
        <f t="shared" si="22"/>
        <v>0.99999999999999989</v>
      </c>
      <c r="N146" s="232">
        <f t="shared" si="22"/>
        <v>0.99999999999999978</v>
      </c>
      <c r="O146" s="232">
        <f t="shared" si="22"/>
        <v>1</v>
      </c>
      <c r="P146" s="232">
        <f t="shared" si="22"/>
        <v>1</v>
      </c>
      <c r="Q146" s="232">
        <f t="shared" si="22"/>
        <v>1</v>
      </c>
      <c r="R146" s="232">
        <f t="shared" si="22"/>
        <v>1</v>
      </c>
      <c r="S146" s="232">
        <f t="shared" si="22"/>
        <v>0.99999999999999978</v>
      </c>
      <c r="T146" s="232">
        <f t="shared" si="22"/>
        <v>0.99999999999999989</v>
      </c>
      <c r="U146" s="232">
        <f t="shared" si="22"/>
        <v>1.0000000000000002</v>
      </c>
      <c r="V146" s="232">
        <f t="shared" si="22"/>
        <v>0.99999999999999989</v>
      </c>
      <c r="W146" s="232">
        <f t="shared" si="22"/>
        <v>0.99999999999999978</v>
      </c>
      <c r="X146" s="232">
        <f t="shared" si="22"/>
        <v>1</v>
      </c>
      <c r="Y146" s="232">
        <f t="shared" si="22"/>
        <v>1</v>
      </c>
      <c r="DA146" s="95"/>
    </row>
    <row r="147" spans="1:105" ht="12" customHeight="1" x14ac:dyDescent="0.25">
      <c r="A147" s="55" t="s">
        <v>91</v>
      </c>
      <c r="B147" s="266">
        <f t="shared" ref="B147:Y147" si="23">IF(B$49=0,0,B$49/B$48)</f>
        <v>0</v>
      </c>
      <c r="C147" s="266">
        <f t="shared" si="23"/>
        <v>0</v>
      </c>
      <c r="D147" s="266">
        <f t="shared" si="23"/>
        <v>0</v>
      </c>
      <c r="E147" s="266">
        <f t="shared" si="23"/>
        <v>0</v>
      </c>
      <c r="F147" s="266">
        <f t="shared" si="23"/>
        <v>0</v>
      </c>
      <c r="G147" s="266">
        <f t="shared" si="23"/>
        <v>0</v>
      </c>
      <c r="H147" s="266">
        <f t="shared" si="23"/>
        <v>0</v>
      </c>
      <c r="I147" s="266">
        <f t="shared" si="23"/>
        <v>0</v>
      </c>
      <c r="J147" s="266">
        <f t="shared" si="23"/>
        <v>0</v>
      </c>
      <c r="K147" s="266">
        <f t="shared" si="23"/>
        <v>0</v>
      </c>
      <c r="L147" s="266">
        <f t="shared" si="23"/>
        <v>0</v>
      </c>
      <c r="M147" s="266">
        <f t="shared" si="23"/>
        <v>0</v>
      </c>
      <c r="N147" s="266">
        <f t="shared" si="23"/>
        <v>0</v>
      </c>
      <c r="O147" s="266">
        <f t="shared" si="23"/>
        <v>0</v>
      </c>
      <c r="P147" s="266">
        <f t="shared" si="23"/>
        <v>0</v>
      </c>
      <c r="Q147" s="266">
        <f t="shared" si="23"/>
        <v>0</v>
      </c>
      <c r="R147" s="266">
        <f t="shared" si="23"/>
        <v>0</v>
      </c>
      <c r="S147" s="266">
        <f t="shared" si="23"/>
        <v>0</v>
      </c>
      <c r="T147" s="266">
        <f t="shared" si="23"/>
        <v>0</v>
      </c>
      <c r="U147" s="266">
        <f t="shared" si="23"/>
        <v>0</v>
      </c>
      <c r="V147" s="266">
        <f t="shared" si="23"/>
        <v>0</v>
      </c>
      <c r="W147" s="266">
        <f t="shared" si="23"/>
        <v>0</v>
      </c>
      <c r="X147" s="266">
        <f t="shared" si="23"/>
        <v>0</v>
      </c>
      <c r="Y147" s="266">
        <f t="shared" si="23"/>
        <v>0</v>
      </c>
      <c r="DA147" s="76"/>
    </row>
    <row r="148" spans="1:105" ht="12" customHeight="1" x14ac:dyDescent="0.25">
      <c r="A148" s="173" t="s">
        <v>92</v>
      </c>
      <c r="B148" s="267">
        <f t="shared" ref="B148:Y148" si="24">IF(B$50=0,0,B$50/B$48)</f>
        <v>0</v>
      </c>
      <c r="C148" s="267">
        <f t="shared" si="24"/>
        <v>0</v>
      </c>
      <c r="D148" s="267">
        <f t="shared" si="24"/>
        <v>0</v>
      </c>
      <c r="E148" s="267">
        <f t="shared" si="24"/>
        <v>0</v>
      </c>
      <c r="F148" s="267">
        <f t="shared" si="24"/>
        <v>0</v>
      </c>
      <c r="G148" s="267">
        <f t="shared" si="24"/>
        <v>0</v>
      </c>
      <c r="H148" s="267">
        <f t="shared" si="24"/>
        <v>0</v>
      </c>
      <c r="I148" s="267">
        <f t="shared" si="24"/>
        <v>0</v>
      </c>
      <c r="J148" s="267">
        <f t="shared" si="24"/>
        <v>0</v>
      </c>
      <c r="K148" s="267">
        <f t="shared" si="24"/>
        <v>0</v>
      </c>
      <c r="L148" s="267">
        <f t="shared" si="24"/>
        <v>0</v>
      </c>
      <c r="M148" s="267">
        <f t="shared" si="24"/>
        <v>0</v>
      </c>
      <c r="N148" s="267">
        <f t="shared" si="24"/>
        <v>0</v>
      </c>
      <c r="O148" s="267">
        <f t="shared" si="24"/>
        <v>0</v>
      </c>
      <c r="P148" s="267">
        <f t="shared" si="24"/>
        <v>0</v>
      </c>
      <c r="Q148" s="267">
        <f t="shared" si="24"/>
        <v>0</v>
      </c>
      <c r="R148" s="267">
        <f t="shared" si="24"/>
        <v>0</v>
      </c>
      <c r="S148" s="267">
        <f t="shared" si="24"/>
        <v>0</v>
      </c>
      <c r="T148" s="267">
        <f t="shared" si="24"/>
        <v>0</v>
      </c>
      <c r="U148" s="267">
        <f t="shared" si="24"/>
        <v>0</v>
      </c>
      <c r="V148" s="267">
        <f t="shared" si="24"/>
        <v>0</v>
      </c>
      <c r="W148" s="267">
        <f t="shared" si="24"/>
        <v>0</v>
      </c>
      <c r="X148" s="267">
        <f t="shared" si="24"/>
        <v>0</v>
      </c>
      <c r="Y148" s="267">
        <f t="shared" si="24"/>
        <v>0</v>
      </c>
      <c r="DA148" s="77"/>
    </row>
    <row r="149" spans="1:105" ht="12" customHeight="1" x14ac:dyDescent="0.25">
      <c r="A149" s="173" t="s">
        <v>93</v>
      </c>
      <c r="B149" s="267">
        <f t="shared" ref="B149:Y149" si="25">IF(B$51=0,0,B$51/B$48)</f>
        <v>0</v>
      </c>
      <c r="C149" s="267">
        <f t="shared" si="25"/>
        <v>0</v>
      </c>
      <c r="D149" s="267">
        <f t="shared" si="25"/>
        <v>0</v>
      </c>
      <c r="E149" s="267">
        <f t="shared" si="25"/>
        <v>0</v>
      </c>
      <c r="F149" s="267">
        <f t="shared" si="25"/>
        <v>0</v>
      </c>
      <c r="G149" s="267">
        <f t="shared" si="25"/>
        <v>0</v>
      </c>
      <c r="H149" s="267">
        <f t="shared" si="25"/>
        <v>0</v>
      </c>
      <c r="I149" s="267">
        <f t="shared" si="25"/>
        <v>0</v>
      </c>
      <c r="J149" s="267">
        <f t="shared" si="25"/>
        <v>0</v>
      </c>
      <c r="K149" s="267">
        <f t="shared" si="25"/>
        <v>0</v>
      </c>
      <c r="L149" s="267">
        <f t="shared" si="25"/>
        <v>0</v>
      </c>
      <c r="M149" s="267">
        <f t="shared" si="25"/>
        <v>0</v>
      </c>
      <c r="N149" s="267">
        <f t="shared" si="25"/>
        <v>0</v>
      </c>
      <c r="O149" s="267">
        <f t="shared" si="25"/>
        <v>0</v>
      </c>
      <c r="P149" s="267">
        <f t="shared" si="25"/>
        <v>0</v>
      </c>
      <c r="Q149" s="267">
        <f t="shared" si="25"/>
        <v>0</v>
      </c>
      <c r="R149" s="267">
        <f t="shared" si="25"/>
        <v>0</v>
      </c>
      <c r="S149" s="267">
        <f t="shared" si="25"/>
        <v>0</v>
      </c>
      <c r="T149" s="267">
        <f t="shared" si="25"/>
        <v>0</v>
      </c>
      <c r="U149" s="267">
        <f t="shared" si="25"/>
        <v>0</v>
      </c>
      <c r="V149" s="267">
        <f t="shared" si="25"/>
        <v>0</v>
      </c>
      <c r="W149" s="267">
        <f t="shared" si="25"/>
        <v>0</v>
      </c>
      <c r="X149" s="267">
        <f t="shared" si="25"/>
        <v>0</v>
      </c>
      <c r="Y149" s="267">
        <f t="shared" si="25"/>
        <v>0</v>
      </c>
      <c r="DA149" s="77"/>
    </row>
    <row r="150" spans="1:105" ht="12" customHeight="1" x14ac:dyDescent="0.25">
      <c r="A150" s="173" t="s">
        <v>94</v>
      </c>
      <c r="B150" s="267">
        <f t="shared" ref="B150:Y150" si="26">IF(B$52=0,0,B$52/B$48)</f>
        <v>0</v>
      </c>
      <c r="C150" s="267">
        <f t="shared" si="26"/>
        <v>0</v>
      </c>
      <c r="D150" s="267">
        <f t="shared" si="26"/>
        <v>0</v>
      </c>
      <c r="E150" s="267">
        <f t="shared" si="26"/>
        <v>0</v>
      </c>
      <c r="F150" s="267">
        <f t="shared" si="26"/>
        <v>0</v>
      </c>
      <c r="G150" s="267">
        <f t="shared" si="26"/>
        <v>0</v>
      </c>
      <c r="H150" s="267">
        <f t="shared" si="26"/>
        <v>0</v>
      </c>
      <c r="I150" s="267">
        <f t="shared" si="26"/>
        <v>0</v>
      </c>
      <c r="J150" s="267">
        <f t="shared" si="26"/>
        <v>0</v>
      </c>
      <c r="K150" s="267">
        <f t="shared" si="26"/>
        <v>0</v>
      </c>
      <c r="L150" s="267">
        <f t="shared" si="26"/>
        <v>0</v>
      </c>
      <c r="M150" s="267">
        <f t="shared" si="26"/>
        <v>0</v>
      </c>
      <c r="N150" s="267">
        <f t="shared" si="26"/>
        <v>0</v>
      </c>
      <c r="O150" s="267">
        <f t="shared" si="26"/>
        <v>0</v>
      </c>
      <c r="P150" s="267">
        <f t="shared" si="26"/>
        <v>0</v>
      </c>
      <c r="Q150" s="267">
        <f t="shared" si="26"/>
        <v>0</v>
      </c>
      <c r="R150" s="267">
        <f t="shared" si="26"/>
        <v>0</v>
      </c>
      <c r="S150" s="267">
        <f t="shared" si="26"/>
        <v>0</v>
      </c>
      <c r="T150" s="267">
        <f t="shared" si="26"/>
        <v>0</v>
      </c>
      <c r="U150" s="267">
        <f t="shared" si="26"/>
        <v>0</v>
      </c>
      <c r="V150" s="267">
        <f t="shared" si="26"/>
        <v>0</v>
      </c>
      <c r="W150" s="267">
        <f t="shared" si="26"/>
        <v>0</v>
      </c>
      <c r="X150" s="267">
        <f t="shared" si="26"/>
        <v>0</v>
      </c>
      <c r="Y150" s="267">
        <f t="shared" si="26"/>
        <v>0</v>
      </c>
      <c r="DA150" s="77"/>
    </row>
    <row r="151" spans="1:105" ht="12" customHeight="1" x14ac:dyDescent="0.25">
      <c r="A151" s="56" t="s">
        <v>95</v>
      </c>
      <c r="B151" s="268">
        <f t="shared" ref="B151:Y151" si="27">IF(B$53=0,0,B$53/B$48)</f>
        <v>4.6716987334173192E-3</v>
      </c>
      <c r="C151" s="268">
        <f t="shared" si="27"/>
        <v>4.9675224939826233E-3</v>
      </c>
      <c r="D151" s="268">
        <f t="shared" si="27"/>
        <v>5.0385756177622849E-3</v>
      </c>
      <c r="E151" s="268">
        <f t="shared" si="27"/>
        <v>4.9518615238546932E-3</v>
      </c>
      <c r="F151" s="268">
        <f t="shared" si="27"/>
        <v>4.4447488822053202E-3</v>
      </c>
      <c r="G151" s="268">
        <f t="shared" si="27"/>
        <v>4.6371595541581379E-3</v>
      </c>
      <c r="H151" s="268">
        <f t="shared" si="27"/>
        <v>4.5370047053656321E-3</v>
      </c>
      <c r="I151" s="268">
        <f t="shared" si="27"/>
        <v>4.2681766314723747E-3</v>
      </c>
      <c r="J151" s="268">
        <f t="shared" si="27"/>
        <v>4.115272076512193E-3</v>
      </c>
      <c r="K151" s="268">
        <f t="shared" si="27"/>
        <v>3.9853723942612843E-3</v>
      </c>
      <c r="L151" s="268">
        <f t="shared" si="27"/>
        <v>3.923445468091342E-3</v>
      </c>
      <c r="M151" s="268">
        <f t="shared" si="27"/>
        <v>3.8008393938694807E-3</v>
      </c>
      <c r="N151" s="268">
        <f t="shared" si="27"/>
        <v>3.8476747330536895E-3</v>
      </c>
      <c r="O151" s="268">
        <f t="shared" si="27"/>
        <v>4.0606297258527838E-3</v>
      </c>
      <c r="P151" s="268">
        <f t="shared" si="27"/>
        <v>4.0374615762331185E-3</v>
      </c>
      <c r="Q151" s="268">
        <f t="shared" si="27"/>
        <v>3.8411223578378628E-3</v>
      </c>
      <c r="R151" s="268">
        <f t="shared" si="27"/>
        <v>3.8696960141203249E-3</v>
      </c>
      <c r="S151" s="268">
        <f t="shared" si="27"/>
        <v>3.8527128554808514E-3</v>
      </c>
      <c r="T151" s="268">
        <f t="shared" si="27"/>
        <v>4.1165727479731944E-3</v>
      </c>
      <c r="U151" s="268">
        <f t="shared" si="27"/>
        <v>4.0723985244172835E-3</v>
      </c>
      <c r="V151" s="268">
        <f t="shared" si="27"/>
        <v>4.4213571153119821E-3</v>
      </c>
      <c r="W151" s="268">
        <f t="shared" si="27"/>
        <v>4.381187987394901E-3</v>
      </c>
      <c r="X151" s="268">
        <f t="shared" si="27"/>
        <v>4.1679226090431971E-3</v>
      </c>
      <c r="Y151" s="268">
        <f t="shared" si="27"/>
        <v>3.9351381603069469E-3</v>
      </c>
      <c r="DA151" s="78"/>
    </row>
    <row r="152" spans="1:105" ht="12" customHeight="1" x14ac:dyDescent="0.25">
      <c r="A152" s="174" t="s">
        <v>1496</v>
      </c>
      <c r="B152" s="269">
        <f t="shared" ref="B152:Y152" si="28">IF(B$59=0,0,B$59/B$48)</f>
        <v>0</v>
      </c>
      <c r="C152" s="269">
        <f t="shared" si="28"/>
        <v>0</v>
      </c>
      <c r="D152" s="269">
        <f t="shared" si="28"/>
        <v>0</v>
      </c>
      <c r="E152" s="269">
        <f t="shared" si="28"/>
        <v>0</v>
      </c>
      <c r="F152" s="269">
        <f t="shared" si="28"/>
        <v>0</v>
      </c>
      <c r="G152" s="269">
        <f t="shared" si="28"/>
        <v>0</v>
      </c>
      <c r="H152" s="269">
        <f t="shared" si="28"/>
        <v>0</v>
      </c>
      <c r="I152" s="269">
        <f t="shared" si="28"/>
        <v>0</v>
      </c>
      <c r="J152" s="269">
        <f t="shared" si="28"/>
        <v>0</v>
      </c>
      <c r="K152" s="269">
        <f t="shared" si="28"/>
        <v>0</v>
      </c>
      <c r="L152" s="269">
        <f t="shared" si="28"/>
        <v>0</v>
      </c>
      <c r="M152" s="269">
        <f t="shared" si="28"/>
        <v>0</v>
      </c>
      <c r="N152" s="269">
        <f t="shared" si="28"/>
        <v>0</v>
      </c>
      <c r="O152" s="269">
        <f t="shared" si="28"/>
        <v>0</v>
      </c>
      <c r="P152" s="269">
        <f t="shared" si="28"/>
        <v>0</v>
      </c>
      <c r="Q152" s="269">
        <f t="shared" si="28"/>
        <v>0</v>
      </c>
      <c r="R152" s="269">
        <f t="shared" si="28"/>
        <v>0</v>
      </c>
      <c r="S152" s="269">
        <f t="shared" si="28"/>
        <v>0</v>
      </c>
      <c r="T152" s="269">
        <f t="shared" si="28"/>
        <v>0</v>
      </c>
      <c r="U152" s="269">
        <f t="shared" si="28"/>
        <v>0</v>
      </c>
      <c r="V152" s="269">
        <f t="shared" si="28"/>
        <v>0</v>
      </c>
      <c r="W152" s="269">
        <f t="shared" si="28"/>
        <v>0</v>
      </c>
      <c r="X152" s="269">
        <f t="shared" si="28"/>
        <v>0</v>
      </c>
      <c r="Y152" s="269">
        <f t="shared" si="28"/>
        <v>0</v>
      </c>
      <c r="DA152" s="79"/>
    </row>
    <row r="153" spans="1:105" ht="12" customHeight="1" x14ac:dyDescent="0.25">
      <c r="A153" s="174" t="s">
        <v>1498</v>
      </c>
      <c r="B153" s="269">
        <f t="shared" ref="B153:Y153" si="29">IF(B$60=0,0,B$60/B$48)</f>
        <v>0.15147950902071813</v>
      </c>
      <c r="C153" s="269">
        <f t="shared" si="29"/>
        <v>0.14914304337332152</v>
      </c>
      <c r="D153" s="269">
        <f t="shared" si="29"/>
        <v>0.1512670987594624</v>
      </c>
      <c r="E153" s="269">
        <f t="shared" si="29"/>
        <v>0.15248025136416407</v>
      </c>
      <c r="F153" s="269">
        <f t="shared" si="29"/>
        <v>0.14729802333567293</v>
      </c>
      <c r="G153" s="269">
        <f t="shared" si="29"/>
        <v>0.15495716696233475</v>
      </c>
      <c r="H153" s="269">
        <f t="shared" si="29"/>
        <v>0.1543477904469239</v>
      </c>
      <c r="I153" s="269">
        <f t="shared" si="29"/>
        <v>0.15566598820512609</v>
      </c>
      <c r="J153" s="269">
        <f t="shared" si="29"/>
        <v>0.16055123267383817</v>
      </c>
      <c r="K153" s="269">
        <f t="shared" si="29"/>
        <v>0.16316881092190427</v>
      </c>
      <c r="L153" s="269">
        <f t="shared" si="29"/>
        <v>0.16060685265182656</v>
      </c>
      <c r="M153" s="269">
        <f t="shared" si="29"/>
        <v>0.14561694667416222</v>
      </c>
      <c r="N153" s="269">
        <f t="shared" si="29"/>
        <v>0.14943504545071312</v>
      </c>
      <c r="O153" s="269">
        <f t="shared" si="29"/>
        <v>0.1433239870188541</v>
      </c>
      <c r="P153" s="269">
        <f t="shared" si="29"/>
        <v>0.13978526328604976</v>
      </c>
      <c r="Q153" s="269">
        <f t="shared" si="29"/>
        <v>0.13989263763914983</v>
      </c>
      <c r="R153" s="269">
        <f t="shared" si="29"/>
        <v>0.13957735588340028</v>
      </c>
      <c r="S153" s="269">
        <f t="shared" si="29"/>
        <v>0.13931888737258255</v>
      </c>
      <c r="T153" s="269">
        <f t="shared" si="29"/>
        <v>0.13851402876343999</v>
      </c>
      <c r="U153" s="269">
        <f t="shared" si="29"/>
        <v>0.13880266291314736</v>
      </c>
      <c r="V153" s="269">
        <f t="shared" si="29"/>
        <v>0.13998030400455058</v>
      </c>
      <c r="W153" s="269">
        <f t="shared" si="29"/>
        <v>0.13854887419848608</v>
      </c>
      <c r="X153" s="269">
        <f t="shared" si="29"/>
        <v>0.1387582679905689</v>
      </c>
      <c r="Y153" s="269">
        <f t="shared" si="29"/>
        <v>0.14117921406080777</v>
      </c>
      <c r="DA153" s="79"/>
    </row>
    <row r="154" spans="1:105" ht="12" customHeight="1" x14ac:dyDescent="0.25">
      <c r="A154" s="62" t="s">
        <v>1499</v>
      </c>
      <c r="B154" s="318">
        <f t="shared" ref="B154:Y154" si="30">IF(B$61=0,0,B$61/B$48)</f>
        <v>0.12356475727044777</v>
      </c>
      <c r="C154" s="318">
        <f t="shared" si="30"/>
        <v>0.12033356700216709</v>
      </c>
      <c r="D154" s="318">
        <f t="shared" si="30"/>
        <v>0.12242732541795399</v>
      </c>
      <c r="E154" s="318">
        <f t="shared" si="30"/>
        <v>0.12353151457309222</v>
      </c>
      <c r="F154" s="318">
        <f t="shared" si="30"/>
        <v>0.11884991931468263</v>
      </c>
      <c r="G154" s="318">
        <f t="shared" si="30"/>
        <v>0.12683980233640602</v>
      </c>
      <c r="H154" s="318">
        <f t="shared" si="30"/>
        <v>0.12627486894242695</v>
      </c>
      <c r="I154" s="318">
        <f t="shared" si="30"/>
        <v>0.12793388624559315</v>
      </c>
      <c r="J154" s="318">
        <f t="shared" si="30"/>
        <v>0.13233366090552204</v>
      </c>
      <c r="K154" s="318">
        <f t="shared" si="30"/>
        <v>0.1349146298702949</v>
      </c>
      <c r="L154" s="318">
        <f t="shared" si="30"/>
        <v>0.1322531174963579</v>
      </c>
      <c r="M154" s="318">
        <f t="shared" si="30"/>
        <v>0.11815434084728881</v>
      </c>
      <c r="N154" s="318">
        <f t="shared" si="30"/>
        <v>0.11998308272806163</v>
      </c>
      <c r="O154" s="318">
        <f t="shared" si="30"/>
        <v>0.11416571227442483</v>
      </c>
      <c r="P154" s="318">
        <f t="shared" si="30"/>
        <v>0.11162624826037164</v>
      </c>
      <c r="Q154" s="318">
        <f t="shared" si="30"/>
        <v>0.11286419823824854</v>
      </c>
      <c r="R154" s="318">
        <f t="shared" si="30"/>
        <v>0.11240876050201287</v>
      </c>
      <c r="S154" s="318">
        <f t="shared" si="30"/>
        <v>0.11291292718654787</v>
      </c>
      <c r="T154" s="318">
        <f t="shared" si="30"/>
        <v>0.11295096245620766</v>
      </c>
      <c r="U154" s="318">
        <f t="shared" si="30"/>
        <v>0.11169639238286808</v>
      </c>
      <c r="V154" s="318">
        <f t="shared" si="30"/>
        <v>0.11392681569733826</v>
      </c>
      <c r="W154" s="318">
        <f t="shared" si="30"/>
        <v>0.11209360376130315</v>
      </c>
      <c r="X154" s="318">
        <f t="shared" si="30"/>
        <v>0.11158096604958581</v>
      </c>
      <c r="Y154" s="318">
        <f t="shared" si="30"/>
        <v>0.11304902444226311</v>
      </c>
      <c r="DA154" s="141"/>
    </row>
    <row r="155" spans="1:105" ht="12" customHeight="1" x14ac:dyDescent="0.25">
      <c r="A155" s="62" t="s">
        <v>1506</v>
      </c>
      <c r="B155" s="318">
        <f t="shared" ref="B155:Y155" si="31">IF(B$67=0,0,B$67/B$48)</f>
        <v>2.7914751750270358E-2</v>
      </c>
      <c r="C155" s="318">
        <f t="shared" si="31"/>
        <v>2.8809476371154431E-2</v>
      </c>
      <c r="D155" s="318">
        <f t="shared" si="31"/>
        <v>2.8839773341508407E-2</v>
      </c>
      <c r="E155" s="318">
        <f t="shared" si="31"/>
        <v>2.8948736791071863E-2</v>
      </c>
      <c r="F155" s="318">
        <f t="shared" si="31"/>
        <v>2.8448104020990298E-2</v>
      </c>
      <c r="G155" s="318">
        <f t="shared" si="31"/>
        <v>2.8117364625928745E-2</v>
      </c>
      <c r="H155" s="318">
        <f t="shared" si="31"/>
        <v>2.8072921504496948E-2</v>
      </c>
      <c r="I155" s="318">
        <f t="shared" si="31"/>
        <v>2.7732101959532948E-2</v>
      </c>
      <c r="J155" s="318">
        <f t="shared" si="31"/>
        <v>2.8217571768316123E-2</v>
      </c>
      <c r="K155" s="318">
        <f t="shared" si="31"/>
        <v>2.8254181051609373E-2</v>
      </c>
      <c r="L155" s="318">
        <f t="shared" si="31"/>
        <v>2.835373515546866E-2</v>
      </c>
      <c r="M155" s="318">
        <f t="shared" si="31"/>
        <v>2.7462605826873439E-2</v>
      </c>
      <c r="N155" s="318">
        <f t="shared" si="31"/>
        <v>2.9451962722651492E-2</v>
      </c>
      <c r="O155" s="318">
        <f t="shared" si="31"/>
        <v>2.9158274744429259E-2</v>
      </c>
      <c r="P155" s="318">
        <f t="shared" si="31"/>
        <v>2.8159015025678115E-2</v>
      </c>
      <c r="Q155" s="318">
        <f t="shared" si="31"/>
        <v>2.7028439400901307E-2</v>
      </c>
      <c r="R155" s="318">
        <f t="shared" si="31"/>
        <v>2.7168595381387408E-2</v>
      </c>
      <c r="S155" s="318">
        <f t="shared" si="31"/>
        <v>2.6405960186034683E-2</v>
      </c>
      <c r="T155" s="318">
        <f t="shared" si="31"/>
        <v>2.5563066307232332E-2</v>
      </c>
      <c r="U155" s="318">
        <f t="shared" si="31"/>
        <v>2.7106270530279288E-2</v>
      </c>
      <c r="V155" s="318">
        <f t="shared" si="31"/>
        <v>2.6053488307212307E-2</v>
      </c>
      <c r="W155" s="318">
        <f t="shared" si="31"/>
        <v>2.6455270437182925E-2</v>
      </c>
      <c r="X155" s="318">
        <f t="shared" si="31"/>
        <v>2.7177301940983088E-2</v>
      </c>
      <c r="Y155" s="318">
        <f t="shared" si="31"/>
        <v>2.8130189618544667E-2</v>
      </c>
      <c r="DA155" s="141"/>
    </row>
    <row r="156" spans="1:105" ht="12" customHeight="1" x14ac:dyDescent="0.25">
      <c r="A156" s="62" t="s">
        <v>1518</v>
      </c>
      <c r="B156" s="318">
        <f t="shared" ref="B156:Y156" si="32">IF(B$78=0,0,B$78/B$48)</f>
        <v>0</v>
      </c>
      <c r="C156" s="318">
        <f t="shared" si="32"/>
        <v>0</v>
      </c>
      <c r="D156" s="318">
        <f t="shared" si="32"/>
        <v>0</v>
      </c>
      <c r="E156" s="318">
        <f t="shared" si="32"/>
        <v>0</v>
      </c>
      <c r="F156" s="318">
        <f t="shared" si="32"/>
        <v>0</v>
      </c>
      <c r="G156" s="318">
        <f t="shared" si="32"/>
        <v>0</v>
      </c>
      <c r="H156" s="318">
        <f t="shared" si="32"/>
        <v>0</v>
      </c>
      <c r="I156" s="318">
        <f t="shared" si="32"/>
        <v>0</v>
      </c>
      <c r="J156" s="318">
        <f t="shared" si="32"/>
        <v>0</v>
      </c>
      <c r="K156" s="318">
        <f t="shared" si="32"/>
        <v>0</v>
      </c>
      <c r="L156" s="318">
        <f t="shared" si="32"/>
        <v>0</v>
      </c>
      <c r="M156" s="318">
        <f t="shared" si="32"/>
        <v>0</v>
      </c>
      <c r="N156" s="318">
        <f t="shared" si="32"/>
        <v>0</v>
      </c>
      <c r="O156" s="318">
        <f t="shared" si="32"/>
        <v>0</v>
      </c>
      <c r="P156" s="318">
        <f t="shared" si="32"/>
        <v>0</v>
      </c>
      <c r="Q156" s="318">
        <f t="shared" si="32"/>
        <v>0</v>
      </c>
      <c r="R156" s="318">
        <f t="shared" si="32"/>
        <v>0</v>
      </c>
      <c r="S156" s="318">
        <f t="shared" si="32"/>
        <v>0</v>
      </c>
      <c r="T156" s="318">
        <f t="shared" si="32"/>
        <v>0</v>
      </c>
      <c r="U156" s="318">
        <f t="shared" si="32"/>
        <v>0</v>
      </c>
      <c r="V156" s="318">
        <f t="shared" si="32"/>
        <v>0</v>
      </c>
      <c r="W156" s="318">
        <f t="shared" si="32"/>
        <v>0</v>
      </c>
      <c r="X156" s="318">
        <f t="shared" si="32"/>
        <v>0</v>
      </c>
      <c r="Y156" s="318">
        <f t="shared" si="32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33">IF(B$79=0,0,B$79/B$48)</f>
        <v>0.67908968315220741</v>
      </c>
      <c r="C157" s="269">
        <f t="shared" si="33"/>
        <v>0.70085588994997305</v>
      </c>
      <c r="D157" s="269">
        <f t="shared" si="33"/>
        <v>0.70159293250661792</v>
      </c>
      <c r="E157" s="269">
        <f t="shared" si="33"/>
        <v>0.70424371568753974</v>
      </c>
      <c r="F157" s="269">
        <f t="shared" si="33"/>
        <v>0.69206468747149974</v>
      </c>
      <c r="G157" s="269">
        <f t="shared" si="33"/>
        <v>0.68401870114113095</v>
      </c>
      <c r="H157" s="269">
        <f t="shared" si="33"/>
        <v>0.68293752135771679</v>
      </c>
      <c r="I157" s="269">
        <f t="shared" si="33"/>
        <v>0.67464631250613072</v>
      </c>
      <c r="J157" s="269">
        <f t="shared" si="33"/>
        <v>0.68645646727934417</v>
      </c>
      <c r="K157" s="269">
        <f t="shared" si="33"/>
        <v>0.68734707117274252</v>
      </c>
      <c r="L157" s="269">
        <f t="shared" si="33"/>
        <v>0.68976895066682176</v>
      </c>
      <c r="M157" s="269">
        <f t="shared" si="33"/>
        <v>0.72146472122342331</v>
      </c>
      <c r="N157" s="269">
        <f t="shared" si="33"/>
        <v>0.71909705585739681</v>
      </c>
      <c r="O157" s="269">
        <f t="shared" si="33"/>
        <v>0.72234469643306309</v>
      </c>
      <c r="P157" s="269">
        <f t="shared" si="33"/>
        <v>0.72597604305742103</v>
      </c>
      <c r="Q157" s="269">
        <f t="shared" si="33"/>
        <v>0.7208209309904644</v>
      </c>
      <c r="R157" s="269">
        <f t="shared" si="33"/>
        <v>0.73112819072756963</v>
      </c>
      <c r="S157" s="269">
        <f t="shared" si="33"/>
        <v>0.71389868021080038</v>
      </c>
      <c r="T157" s="269">
        <f t="shared" si="33"/>
        <v>0.70960150622347162</v>
      </c>
      <c r="U157" s="269">
        <f t="shared" si="33"/>
        <v>0.70629812870526276</v>
      </c>
      <c r="V157" s="269">
        <f t="shared" si="33"/>
        <v>0.70265948825249447</v>
      </c>
      <c r="W157" s="269">
        <f t="shared" si="33"/>
        <v>0.71092974052373092</v>
      </c>
      <c r="X157" s="269">
        <f t="shared" si="33"/>
        <v>0.70441861853479115</v>
      </c>
      <c r="Y157" s="269">
        <f t="shared" si="33"/>
        <v>0.70251673325067898</v>
      </c>
      <c r="DA157" s="79"/>
    </row>
    <row r="158" spans="1:105" ht="12" customHeight="1" x14ac:dyDescent="0.25">
      <c r="A158" s="62" t="s">
        <v>1521</v>
      </c>
      <c r="B158" s="318">
        <f t="shared" ref="B158:Y158" si="34">IF(B$80=0,0,B$80/B$48)</f>
        <v>0.67908968315220741</v>
      </c>
      <c r="C158" s="318">
        <f t="shared" si="34"/>
        <v>0.70085588994997305</v>
      </c>
      <c r="D158" s="318">
        <f t="shared" si="34"/>
        <v>0.70159293250661792</v>
      </c>
      <c r="E158" s="318">
        <f t="shared" si="34"/>
        <v>0.70424371568753974</v>
      </c>
      <c r="F158" s="318">
        <f t="shared" si="34"/>
        <v>0.69206468747149974</v>
      </c>
      <c r="G158" s="318">
        <f t="shared" si="34"/>
        <v>0.68401870114113095</v>
      </c>
      <c r="H158" s="318">
        <f t="shared" si="34"/>
        <v>0.68293752135771679</v>
      </c>
      <c r="I158" s="318">
        <f t="shared" si="34"/>
        <v>0.67464631250613072</v>
      </c>
      <c r="J158" s="318">
        <f t="shared" si="34"/>
        <v>0.68645646727934417</v>
      </c>
      <c r="K158" s="318">
        <f t="shared" si="34"/>
        <v>0.68734707117274252</v>
      </c>
      <c r="L158" s="318">
        <f t="shared" si="34"/>
        <v>0.68976895066682176</v>
      </c>
      <c r="M158" s="318">
        <f t="shared" si="34"/>
        <v>0.72146472122342331</v>
      </c>
      <c r="N158" s="318">
        <f t="shared" si="34"/>
        <v>0.71909705585739681</v>
      </c>
      <c r="O158" s="318">
        <f t="shared" si="34"/>
        <v>0.72234469643306309</v>
      </c>
      <c r="P158" s="318">
        <f t="shared" si="34"/>
        <v>0.72597604305742103</v>
      </c>
      <c r="Q158" s="318">
        <f t="shared" si="34"/>
        <v>0.7208209309904644</v>
      </c>
      <c r="R158" s="318">
        <f t="shared" si="34"/>
        <v>0.73112819072756963</v>
      </c>
      <c r="S158" s="318">
        <f t="shared" si="34"/>
        <v>0.71389868021080038</v>
      </c>
      <c r="T158" s="318">
        <f t="shared" si="34"/>
        <v>0.70960150622347162</v>
      </c>
      <c r="U158" s="318">
        <f t="shared" si="34"/>
        <v>0.70629812870526276</v>
      </c>
      <c r="V158" s="318">
        <f t="shared" si="34"/>
        <v>0.70265948825249447</v>
      </c>
      <c r="W158" s="318">
        <f t="shared" si="34"/>
        <v>0.71092974052373092</v>
      </c>
      <c r="X158" s="318">
        <f t="shared" si="34"/>
        <v>0.70441861853479115</v>
      </c>
      <c r="Y158" s="318">
        <f t="shared" si="34"/>
        <v>0.70251673325067898</v>
      </c>
      <c r="DA158" s="141"/>
    </row>
    <row r="159" spans="1:105" ht="12" customHeight="1" x14ac:dyDescent="0.25">
      <c r="A159" s="62" t="s">
        <v>1530</v>
      </c>
      <c r="B159" s="318">
        <f t="shared" ref="B159:Y159" si="35">IF(B$88=0,0,B$88/B$48)</f>
        <v>0</v>
      </c>
      <c r="C159" s="318">
        <f t="shared" si="35"/>
        <v>0</v>
      </c>
      <c r="D159" s="318">
        <f t="shared" si="35"/>
        <v>0</v>
      </c>
      <c r="E159" s="318">
        <f t="shared" si="35"/>
        <v>0</v>
      </c>
      <c r="F159" s="318">
        <f t="shared" si="35"/>
        <v>0</v>
      </c>
      <c r="G159" s="318">
        <f t="shared" si="35"/>
        <v>0</v>
      </c>
      <c r="H159" s="318">
        <f t="shared" si="35"/>
        <v>0</v>
      </c>
      <c r="I159" s="318">
        <f t="shared" si="35"/>
        <v>0</v>
      </c>
      <c r="J159" s="318">
        <f t="shared" si="35"/>
        <v>0</v>
      </c>
      <c r="K159" s="318">
        <f t="shared" si="35"/>
        <v>0</v>
      </c>
      <c r="L159" s="318">
        <f t="shared" si="35"/>
        <v>0</v>
      </c>
      <c r="M159" s="318">
        <f t="shared" si="35"/>
        <v>0</v>
      </c>
      <c r="N159" s="318">
        <f t="shared" si="35"/>
        <v>0</v>
      </c>
      <c r="O159" s="318">
        <f t="shared" si="35"/>
        <v>0</v>
      </c>
      <c r="P159" s="318">
        <f t="shared" si="35"/>
        <v>0</v>
      </c>
      <c r="Q159" s="318">
        <f t="shared" si="35"/>
        <v>0</v>
      </c>
      <c r="R159" s="318">
        <f t="shared" si="35"/>
        <v>0</v>
      </c>
      <c r="S159" s="318">
        <f t="shared" si="35"/>
        <v>0</v>
      </c>
      <c r="T159" s="318">
        <f t="shared" si="35"/>
        <v>0</v>
      </c>
      <c r="U159" s="318">
        <f t="shared" si="35"/>
        <v>0</v>
      </c>
      <c r="V159" s="318">
        <f t="shared" si="35"/>
        <v>0</v>
      </c>
      <c r="W159" s="318">
        <f t="shared" si="35"/>
        <v>0</v>
      </c>
      <c r="X159" s="318">
        <f t="shared" si="35"/>
        <v>0</v>
      </c>
      <c r="Y159" s="318">
        <f t="shared" si="35"/>
        <v>0</v>
      </c>
      <c r="DA159" s="141"/>
    </row>
    <row r="160" spans="1:105" ht="12" customHeight="1" x14ac:dyDescent="0.25">
      <c r="A160" s="174" t="s">
        <v>1532</v>
      </c>
      <c r="B160" s="269">
        <f t="shared" ref="B160:Y160" si="36">IF(B$89=0,0,B$89/B$48)</f>
        <v>6.5832295488660292E-2</v>
      </c>
      <c r="C160" s="269">
        <f t="shared" si="36"/>
        <v>6.411079595092431E-2</v>
      </c>
      <c r="D160" s="269">
        <f t="shared" si="36"/>
        <v>6.5226299479234306E-2</v>
      </c>
      <c r="E160" s="269">
        <f t="shared" si="36"/>
        <v>6.5814584588533981E-2</v>
      </c>
      <c r="F160" s="269">
        <f t="shared" si="36"/>
        <v>6.3320344570440695E-2</v>
      </c>
      <c r="G160" s="269">
        <f t="shared" si="36"/>
        <v>6.7577159795308428E-2</v>
      </c>
      <c r="H160" s="269">
        <f t="shared" si="36"/>
        <v>6.727617703173254E-2</v>
      </c>
      <c r="I160" s="269">
        <f t="shared" si="36"/>
        <v>6.8160061075495867E-2</v>
      </c>
      <c r="J160" s="269">
        <f t="shared" si="36"/>
        <v>7.0504153937362687E-2</v>
      </c>
      <c r="K160" s="269">
        <f t="shared" si="36"/>
        <v>7.1879231388970524E-2</v>
      </c>
      <c r="L160" s="269">
        <f t="shared" si="36"/>
        <v>7.0461242369138116E-2</v>
      </c>
      <c r="M160" s="269">
        <f t="shared" si="36"/>
        <v>6.2949757291247549E-2</v>
      </c>
      <c r="N160" s="269">
        <f t="shared" si="36"/>
        <v>6.3924066459387016E-2</v>
      </c>
      <c r="O160" s="269">
        <f t="shared" si="36"/>
        <v>6.0824713058541438E-2</v>
      </c>
      <c r="P160" s="269">
        <f t="shared" si="36"/>
        <v>5.9471748434574583E-2</v>
      </c>
      <c r="Q160" s="269">
        <f t="shared" si="36"/>
        <v>6.0131298054903623E-2</v>
      </c>
      <c r="R160" s="269">
        <f t="shared" si="36"/>
        <v>5.9888651912986882E-2</v>
      </c>
      <c r="S160" s="269">
        <f t="shared" si="36"/>
        <v>6.0157259652645199E-2</v>
      </c>
      <c r="T160" s="269">
        <f t="shared" si="36"/>
        <v>6.0177523918658805E-2</v>
      </c>
      <c r="U160" s="269">
        <f t="shared" si="36"/>
        <v>5.9509119515949116E-2</v>
      </c>
      <c r="V160" s="269">
        <f t="shared" si="36"/>
        <v>6.0697434776275483E-2</v>
      </c>
      <c r="W160" s="269">
        <f t="shared" si="36"/>
        <v>5.9720744071479634E-2</v>
      </c>
      <c r="X160" s="269">
        <f t="shared" si="36"/>
        <v>5.944762317469722E-2</v>
      </c>
      <c r="Y160" s="269">
        <f t="shared" si="36"/>
        <v>6.0229768958302884E-2</v>
      </c>
      <c r="DA160" s="79"/>
    </row>
    <row r="161" spans="1:105" ht="12" customHeight="1" x14ac:dyDescent="0.25">
      <c r="A161" s="62" t="s">
        <v>1533</v>
      </c>
      <c r="B161" s="318">
        <f t="shared" ref="B161:Y161" si="37">IF(B$90=0,0,B$90/B$48)</f>
        <v>6.5832295488660292E-2</v>
      </c>
      <c r="C161" s="318">
        <f t="shared" si="37"/>
        <v>6.411079595092431E-2</v>
      </c>
      <c r="D161" s="318">
        <f t="shared" si="37"/>
        <v>6.5226299479234306E-2</v>
      </c>
      <c r="E161" s="318">
        <f t="shared" si="37"/>
        <v>6.5814584588533981E-2</v>
      </c>
      <c r="F161" s="318">
        <f t="shared" si="37"/>
        <v>6.3320344570440695E-2</v>
      </c>
      <c r="G161" s="318">
        <f t="shared" si="37"/>
        <v>6.7577159795308428E-2</v>
      </c>
      <c r="H161" s="318">
        <f t="shared" si="37"/>
        <v>6.727617703173254E-2</v>
      </c>
      <c r="I161" s="318">
        <f t="shared" si="37"/>
        <v>6.8160061075495867E-2</v>
      </c>
      <c r="J161" s="318">
        <f t="shared" si="37"/>
        <v>7.0504153937362687E-2</v>
      </c>
      <c r="K161" s="318">
        <f t="shared" si="37"/>
        <v>7.1879231388970524E-2</v>
      </c>
      <c r="L161" s="318">
        <f t="shared" si="37"/>
        <v>7.0461242369138116E-2</v>
      </c>
      <c r="M161" s="318">
        <f t="shared" si="37"/>
        <v>6.2949757291247549E-2</v>
      </c>
      <c r="N161" s="318">
        <f t="shared" si="37"/>
        <v>6.3924066459387016E-2</v>
      </c>
      <c r="O161" s="318">
        <f t="shared" si="37"/>
        <v>6.0824713058541438E-2</v>
      </c>
      <c r="P161" s="318">
        <f t="shared" si="37"/>
        <v>5.9471748434574583E-2</v>
      </c>
      <c r="Q161" s="318">
        <f t="shared" si="37"/>
        <v>6.0131298054903623E-2</v>
      </c>
      <c r="R161" s="318">
        <f t="shared" si="37"/>
        <v>5.9888651912986882E-2</v>
      </c>
      <c r="S161" s="318">
        <f t="shared" si="37"/>
        <v>6.0157259652645199E-2</v>
      </c>
      <c r="T161" s="318">
        <f t="shared" si="37"/>
        <v>6.0177523918658805E-2</v>
      </c>
      <c r="U161" s="318">
        <f t="shared" si="37"/>
        <v>5.9509119515949116E-2</v>
      </c>
      <c r="V161" s="318">
        <f t="shared" si="37"/>
        <v>6.0697434776275483E-2</v>
      </c>
      <c r="W161" s="318">
        <f t="shared" si="37"/>
        <v>5.9720744071479634E-2</v>
      </c>
      <c r="X161" s="318">
        <f t="shared" si="37"/>
        <v>5.944762317469722E-2</v>
      </c>
      <c r="Y161" s="318">
        <f t="shared" si="37"/>
        <v>6.0229768958302884E-2</v>
      </c>
      <c r="DA161" s="141"/>
    </row>
    <row r="162" spans="1:105" ht="12" customHeight="1" x14ac:dyDescent="0.25">
      <c r="A162" s="62" t="s">
        <v>1540</v>
      </c>
      <c r="B162" s="327">
        <f t="shared" ref="B162:Y162" si="38">IF(B$96=0,0,B$96/B$48)</f>
        <v>0</v>
      </c>
      <c r="C162" s="327">
        <f t="shared" si="38"/>
        <v>0</v>
      </c>
      <c r="D162" s="327">
        <f t="shared" si="38"/>
        <v>0</v>
      </c>
      <c r="E162" s="327">
        <f t="shared" si="38"/>
        <v>0</v>
      </c>
      <c r="F162" s="327">
        <f t="shared" si="38"/>
        <v>0</v>
      </c>
      <c r="G162" s="327">
        <f t="shared" si="38"/>
        <v>0</v>
      </c>
      <c r="H162" s="327">
        <f t="shared" si="38"/>
        <v>0</v>
      </c>
      <c r="I162" s="327">
        <f t="shared" si="38"/>
        <v>0</v>
      </c>
      <c r="J162" s="327">
        <f t="shared" si="38"/>
        <v>0</v>
      </c>
      <c r="K162" s="327">
        <f t="shared" si="38"/>
        <v>0</v>
      </c>
      <c r="L162" s="327">
        <f t="shared" si="38"/>
        <v>0</v>
      </c>
      <c r="M162" s="327">
        <f t="shared" si="38"/>
        <v>0</v>
      </c>
      <c r="N162" s="327">
        <f t="shared" si="38"/>
        <v>0</v>
      </c>
      <c r="O162" s="327">
        <f t="shared" si="38"/>
        <v>0</v>
      </c>
      <c r="P162" s="327">
        <f t="shared" si="38"/>
        <v>0</v>
      </c>
      <c r="Q162" s="327">
        <f t="shared" si="38"/>
        <v>0</v>
      </c>
      <c r="R162" s="327">
        <f t="shared" si="38"/>
        <v>0</v>
      </c>
      <c r="S162" s="327">
        <f t="shared" si="38"/>
        <v>0</v>
      </c>
      <c r="T162" s="327">
        <f t="shared" si="38"/>
        <v>0</v>
      </c>
      <c r="U162" s="327">
        <f t="shared" si="38"/>
        <v>0</v>
      </c>
      <c r="V162" s="327">
        <f t="shared" si="38"/>
        <v>0</v>
      </c>
      <c r="W162" s="327">
        <f t="shared" si="38"/>
        <v>0</v>
      </c>
      <c r="X162" s="327">
        <f t="shared" si="38"/>
        <v>0</v>
      </c>
      <c r="Y162" s="327">
        <f t="shared" si="38"/>
        <v>0</v>
      </c>
      <c r="DA162" s="151"/>
    </row>
    <row r="163" spans="1:105" ht="12" customHeight="1" x14ac:dyDescent="0.25">
      <c r="A163" s="100" t="s">
        <v>105</v>
      </c>
      <c r="B163" s="310">
        <f t="shared" ref="B163:Y163" si="39">IF(B$48=0,0,B$97/B$48)</f>
        <v>9.8926813604996888E-2</v>
      </c>
      <c r="C163" s="310">
        <f t="shared" si="39"/>
        <v>8.0922748231798527E-2</v>
      </c>
      <c r="D163" s="310">
        <f t="shared" si="39"/>
        <v>7.6875093636923061E-2</v>
      </c>
      <c r="E163" s="310">
        <f t="shared" si="39"/>
        <v>7.2509586835907386E-2</v>
      </c>
      <c r="F163" s="310">
        <f t="shared" si="39"/>
        <v>9.2872195740181421E-2</v>
      </c>
      <c r="G163" s="310">
        <f t="shared" si="39"/>
        <v>8.8809812547067865E-2</v>
      </c>
      <c r="H163" s="310">
        <f t="shared" si="39"/>
        <v>9.0901506458261144E-2</v>
      </c>
      <c r="I163" s="310">
        <f t="shared" si="39"/>
        <v>9.7259461581774981E-2</v>
      </c>
      <c r="J163" s="310">
        <f t="shared" si="39"/>
        <v>7.8372874032942755E-2</v>
      </c>
      <c r="K163" s="310">
        <f t="shared" si="39"/>
        <v>7.3619514122121296E-2</v>
      </c>
      <c r="L163" s="310">
        <f t="shared" si="39"/>
        <v>7.5239508844122283E-2</v>
      </c>
      <c r="M163" s="310">
        <f t="shared" si="39"/>
        <v>6.6167735417297396E-2</v>
      </c>
      <c r="N163" s="310">
        <f t="shared" si="39"/>
        <v>6.3696157499449207E-2</v>
      </c>
      <c r="O163" s="310">
        <f t="shared" si="39"/>
        <v>6.9445973763688676E-2</v>
      </c>
      <c r="P163" s="310">
        <f t="shared" si="39"/>
        <v>7.0729483645721528E-2</v>
      </c>
      <c r="Q163" s="310">
        <f t="shared" si="39"/>
        <v>7.5314010957644298E-2</v>
      </c>
      <c r="R163" s="310">
        <f t="shared" si="39"/>
        <v>6.5536105461922914E-2</v>
      </c>
      <c r="S163" s="310">
        <f t="shared" si="39"/>
        <v>8.2772459908490859E-2</v>
      </c>
      <c r="T163" s="310">
        <f t="shared" si="39"/>
        <v>8.759036834645631E-2</v>
      </c>
      <c r="U163" s="310">
        <f t="shared" si="39"/>
        <v>9.131769034122357E-2</v>
      </c>
      <c r="V163" s="310">
        <f t="shared" si="39"/>
        <v>9.2241415851367484E-2</v>
      </c>
      <c r="W163" s="310">
        <f t="shared" si="39"/>
        <v>8.6419453218908232E-2</v>
      </c>
      <c r="X163" s="310">
        <f t="shared" si="39"/>
        <v>9.3207567690899593E-2</v>
      </c>
      <c r="Y163" s="310">
        <f t="shared" si="39"/>
        <v>9.213914556990338E-2</v>
      </c>
      <c r="DA163" s="127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40">SUM(B166:B170,B172:B174,B176:B178,B179)</f>
        <v>1</v>
      </c>
      <c r="C165" s="232">
        <f t="shared" si="40"/>
        <v>1</v>
      </c>
      <c r="D165" s="232">
        <f t="shared" si="40"/>
        <v>1</v>
      </c>
      <c r="E165" s="232">
        <f t="shared" si="40"/>
        <v>1</v>
      </c>
      <c r="F165" s="232">
        <f t="shared" si="40"/>
        <v>1.0000000000000002</v>
      </c>
      <c r="G165" s="232">
        <f t="shared" si="40"/>
        <v>1</v>
      </c>
      <c r="H165" s="232">
        <f t="shared" si="40"/>
        <v>1</v>
      </c>
      <c r="I165" s="232">
        <f t="shared" si="40"/>
        <v>1</v>
      </c>
      <c r="J165" s="232">
        <f t="shared" si="40"/>
        <v>0.99999999999999989</v>
      </c>
      <c r="K165" s="232">
        <f t="shared" si="40"/>
        <v>0.99999999999999989</v>
      </c>
      <c r="L165" s="232">
        <f t="shared" si="40"/>
        <v>1</v>
      </c>
      <c r="M165" s="232">
        <f t="shared" si="40"/>
        <v>1</v>
      </c>
      <c r="N165" s="232">
        <f t="shared" si="40"/>
        <v>1</v>
      </c>
      <c r="O165" s="232">
        <f t="shared" si="40"/>
        <v>1</v>
      </c>
      <c r="P165" s="232">
        <f t="shared" si="40"/>
        <v>1</v>
      </c>
      <c r="Q165" s="232">
        <f t="shared" si="40"/>
        <v>1</v>
      </c>
      <c r="R165" s="232">
        <f t="shared" si="40"/>
        <v>1</v>
      </c>
      <c r="S165" s="232">
        <f t="shared" si="40"/>
        <v>1</v>
      </c>
      <c r="T165" s="232">
        <f t="shared" si="40"/>
        <v>0.99999999999999989</v>
      </c>
      <c r="U165" s="232">
        <f t="shared" si="40"/>
        <v>0.99999999999999989</v>
      </c>
      <c r="V165" s="232">
        <f t="shared" si="40"/>
        <v>1</v>
      </c>
      <c r="W165" s="232">
        <f t="shared" si="40"/>
        <v>1</v>
      </c>
      <c r="X165" s="232">
        <f t="shared" si="40"/>
        <v>1</v>
      </c>
      <c r="Y165" s="232">
        <f t="shared" si="40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41">IF(B$100=0,0,B$100/B$99)</f>
        <v>0</v>
      </c>
      <c r="C166" s="266">
        <f t="shared" si="41"/>
        <v>0</v>
      </c>
      <c r="D166" s="266">
        <f t="shared" si="41"/>
        <v>0</v>
      </c>
      <c r="E166" s="266">
        <f t="shared" si="41"/>
        <v>0</v>
      </c>
      <c r="F166" s="266">
        <f t="shared" si="41"/>
        <v>0</v>
      </c>
      <c r="G166" s="266">
        <f t="shared" si="41"/>
        <v>0</v>
      </c>
      <c r="H166" s="266">
        <f t="shared" si="41"/>
        <v>0</v>
      </c>
      <c r="I166" s="266">
        <f t="shared" si="41"/>
        <v>0</v>
      </c>
      <c r="J166" s="266">
        <f t="shared" si="41"/>
        <v>0</v>
      </c>
      <c r="K166" s="266">
        <f t="shared" si="41"/>
        <v>0</v>
      </c>
      <c r="L166" s="266">
        <f t="shared" si="41"/>
        <v>0</v>
      </c>
      <c r="M166" s="266">
        <f t="shared" si="41"/>
        <v>0</v>
      </c>
      <c r="N166" s="266">
        <f t="shared" si="41"/>
        <v>0</v>
      </c>
      <c r="O166" s="266">
        <f t="shared" si="41"/>
        <v>0</v>
      </c>
      <c r="P166" s="266">
        <f t="shared" si="41"/>
        <v>0</v>
      </c>
      <c r="Q166" s="266">
        <f t="shared" si="41"/>
        <v>0</v>
      </c>
      <c r="R166" s="266">
        <f t="shared" si="41"/>
        <v>0</v>
      </c>
      <c r="S166" s="266">
        <f t="shared" si="41"/>
        <v>0</v>
      </c>
      <c r="T166" s="266">
        <f t="shared" si="41"/>
        <v>0</v>
      </c>
      <c r="U166" s="266">
        <f t="shared" si="41"/>
        <v>0</v>
      </c>
      <c r="V166" s="266">
        <f t="shared" si="41"/>
        <v>0</v>
      </c>
      <c r="W166" s="266">
        <f t="shared" si="41"/>
        <v>0</v>
      </c>
      <c r="X166" s="266">
        <f t="shared" si="41"/>
        <v>0</v>
      </c>
      <c r="Y166" s="266">
        <f t="shared" si="41"/>
        <v>0</v>
      </c>
      <c r="DA166" s="76"/>
    </row>
    <row r="167" spans="1:105" ht="12" customHeight="1" x14ac:dyDescent="0.25">
      <c r="A167" s="173" t="s">
        <v>92</v>
      </c>
      <c r="B167" s="267">
        <f t="shared" ref="B167:Y167" si="42">IF(B$101=0,0,B$101/B$99)</f>
        <v>0</v>
      </c>
      <c r="C167" s="267">
        <f t="shared" si="42"/>
        <v>0</v>
      </c>
      <c r="D167" s="267">
        <f t="shared" si="42"/>
        <v>0</v>
      </c>
      <c r="E167" s="267">
        <f t="shared" si="42"/>
        <v>0</v>
      </c>
      <c r="F167" s="267">
        <f t="shared" si="42"/>
        <v>0</v>
      </c>
      <c r="G167" s="267">
        <f t="shared" si="42"/>
        <v>0</v>
      </c>
      <c r="H167" s="267">
        <f t="shared" si="42"/>
        <v>0</v>
      </c>
      <c r="I167" s="267">
        <f t="shared" si="42"/>
        <v>0</v>
      </c>
      <c r="J167" s="267">
        <f t="shared" si="42"/>
        <v>0</v>
      </c>
      <c r="K167" s="267">
        <f t="shared" si="42"/>
        <v>0</v>
      </c>
      <c r="L167" s="267">
        <f t="shared" si="42"/>
        <v>0</v>
      </c>
      <c r="M167" s="267">
        <f t="shared" si="42"/>
        <v>0</v>
      </c>
      <c r="N167" s="267">
        <f t="shared" si="42"/>
        <v>0</v>
      </c>
      <c r="O167" s="267">
        <f t="shared" si="42"/>
        <v>0</v>
      </c>
      <c r="P167" s="267">
        <f t="shared" si="42"/>
        <v>0</v>
      </c>
      <c r="Q167" s="267">
        <f t="shared" si="42"/>
        <v>0</v>
      </c>
      <c r="R167" s="267">
        <f t="shared" si="42"/>
        <v>0</v>
      </c>
      <c r="S167" s="267">
        <f t="shared" si="42"/>
        <v>0</v>
      </c>
      <c r="T167" s="267">
        <f t="shared" si="42"/>
        <v>0</v>
      </c>
      <c r="U167" s="267">
        <f t="shared" si="42"/>
        <v>0</v>
      </c>
      <c r="V167" s="267">
        <f t="shared" si="42"/>
        <v>0</v>
      </c>
      <c r="W167" s="267">
        <f t="shared" si="42"/>
        <v>0</v>
      </c>
      <c r="X167" s="267">
        <f t="shared" si="42"/>
        <v>0</v>
      </c>
      <c r="Y167" s="267">
        <f t="shared" si="42"/>
        <v>0</v>
      </c>
      <c r="DA167" s="77"/>
    </row>
    <row r="168" spans="1:105" ht="12" customHeight="1" x14ac:dyDescent="0.25">
      <c r="A168" s="173" t="s">
        <v>93</v>
      </c>
      <c r="B168" s="267">
        <f t="shared" ref="B168:Y168" si="43">IF(B$102=0,0,B$102/B$99)</f>
        <v>0</v>
      </c>
      <c r="C168" s="267">
        <f t="shared" si="43"/>
        <v>0</v>
      </c>
      <c r="D168" s="267">
        <f t="shared" si="43"/>
        <v>0</v>
      </c>
      <c r="E168" s="267">
        <f t="shared" si="43"/>
        <v>0</v>
      </c>
      <c r="F168" s="267">
        <f t="shared" si="43"/>
        <v>0</v>
      </c>
      <c r="G168" s="267">
        <f t="shared" si="43"/>
        <v>0</v>
      </c>
      <c r="H168" s="267">
        <f t="shared" si="43"/>
        <v>0</v>
      </c>
      <c r="I168" s="267">
        <f t="shared" si="43"/>
        <v>0</v>
      </c>
      <c r="J168" s="267">
        <f t="shared" si="43"/>
        <v>0</v>
      </c>
      <c r="K168" s="267">
        <f t="shared" si="43"/>
        <v>0</v>
      </c>
      <c r="L168" s="267">
        <f t="shared" si="43"/>
        <v>0</v>
      </c>
      <c r="M168" s="267">
        <f t="shared" si="43"/>
        <v>0</v>
      </c>
      <c r="N168" s="267">
        <f t="shared" si="43"/>
        <v>0</v>
      </c>
      <c r="O168" s="267">
        <f t="shared" si="43"/>
        <v>0</v>
      </c>
      <c r="P168" s="267">
        <f t="shared" si="43"/>
        <v>0</v>
      </c>
      <c r="Q168" s="267">
        <f t="shared" si="43"/>
        <v>0</v>
      </c>
      <c r="R168" s="267">
        <f t="shared" si="43"/>
        <v>0</v>
      </c>
      <c r="S168" s="267">
        <f t="shared" si="43"/>
        <v>0</v>
      </c>
      <c r="T168" s="267">
        <f t="shared" si="43"/>
        <v>0</v>
      </c>
      <c r="U168" s="267">
        <f t="shared" si="43"/>
        <v>0</v>
      </c>
      <c r="V168" s="267">
        <f t="shared" si="43"/>
        <v>0</v>
      </c>
      <c r="W168" s="267">
        <f t="shared" si="43"/>
        <v>0</v>
      </c>
      <c r="X168" s="267">
        <f t="shared" si="43"/>
        <v>0</v>
      </c>
      <c r="Y168" s="267">
        <f t="shared" si="43"/>
        <v>0</v>
      </c>
      <c r="DA168" s="77"/>
    </row>
    <row r="169" spans="1:105" ht="12" customHeight="1" x14ac:dyDescent="0.25">
      <c r="A169" s="173" t="s">
        <v>94</v>
      </c>
      <c r="B169" s="267">
        <f t="shared" ref="B169:Y169" si="44">IF(B$103=0,0,B$103/B$99)</f>
        <v>0</v>
      </c>
      <c r="C169" s="267">
        <f t="shared" si="44"/>
        <v>0</v>
      </c>
      <c r="D169" s="267">
        <f t="shared" si="44"/>
        <v>0</v>
      </c>
      <c r="E169" s="267">
        <f t="shared" si="44"/>
        <v>0</v>
      </c>
      <c r="F169" s="267">
        <f t="shared" si="44"/>
        <v>0</v>
      </c>
      <c r="G169" s="267">
        <f t="shared" si="44"/>
        <v>0</v>
      </c>
      <c r="H169" s="267">
        <f t="shared" si="44"/>
        <v>0</v>
      </c>
      <c r="I169" s="267">
        <f t="shared" si="44"/>
        <v>0</v>
      </c>
      <c r="J169" s="267">
        <f t="shared" si="44"/>
        <v>0</v>
      </c>
      <c r="K169" s="267">
        <f t="shared" si="44"/>
        <v>0</v>
      </c>
      <c r="L169" s="267">
        <f t="shared" si="44"/>
        <v>0</v>
      </c>
      <c r="M169" s="267">
        <f t="shared" si="44"/>
        <v>0</v>
      </c>
      <c r="N169" s="267">
        <f t="shared" si="44"/>
        <v>0</v>
      </c>
      <c r="O169" s="267">
        <f t="shared" si="44"/>
        <v>0</v>
      </c>
      <c r="P169" s="267">
        <f t="shared" si="44"/>
        <v>0</v>
      </c>
      <c r="Q169" s="267">
        <f t="shared" si="44"/>
        <v>0</v>
      </c>
      <c r="R169" s="267">
        <f t="shared" si="44"/>
        <v>0</v>
      </c>
      <c r="S169" s="267">
        <f t="shared" si="44"/>
        <v>0</v>
      </c>
      <c r="T169" s="267">
        <f t="shared" si="44"/>
        <v>0</v>
      </c>
      <c r="U169" s="267">
        <f t="shared" si="44"/>
        <v>0</v>
      </c>
      <c r="V169" s="267">
        <f t="shared" si="44"/>
        <v>0</v>
      </c>
      <c r="W169" s="267">
        <f t="shared" si="44"/>
        <v>0</v>
      </c>
      <c r="X169" s="267">
        <f t="shared" si="44"/>
        <v>0</v>
      </c>
      <c r="Y169" s="267">
        <f t="shared" si="44"/>
        <v>0</v>
      </c>
      <c r="DA169" s="77"/>
    </row>
    <row r="170" spans="1:105" ht="12" customHeight="1" x14ac:dyDescent="0.25">
      <c r="A170" s="56" t="s">
        <v>95</v>
      </c>
      <c r="B170" s="268">
        <f t="shared" ref="B170:Y170" si="45">IF(B$104=0,0,B$104/B$99)</f>
        <v>4.0977966369230255E-3</v>
      </c>
      <c r="C170" s="268">
        <f t="shared" si="45"/>
        <v>4.6007083702057248E-3</v>
      </c>
      <c r="D170" s="268">
        <f t="shared" si="45"/>
        <v>4.5955198674659395E-3</v>
      </c>
      <c r="E170" s="268">
        <f t="shared" si="45"/>
        <v>4.4252522767782212E-3</v>
      </c>
      <c r="F170" s="268">
        <f t="shared" si="45"/>
        <v>4.0916160147266723E-3</v>
      </c>
      <c r="G170" s="268">
        <f t="shared" si="45"/>
        <v>4.0141763355327825E-3</v>
      </c>
      <c r="H170" s="268">
        <f t="shared" si="45"/>
        <v>4.0088134809450242E-3</v>
      </c>
      <c r="I170" s="268">
        <f t="shared" si="45"/>
        <v>3.6222942164301545E-3</v>
      </c>
      <c r="J170" s="268">
        <f t="shared" si="45"/>
        <v>3.3179628238586248E-3</v>
      </c>
      <c r="K170" s="268">
        <f t="shared" si="45"/>
        <v>3.1009067650322108E-3</v>
      </c>
      <c r="L170" s="268">
        <f t="shared" si="45"/>
        <v>3.1440690726472322E-3</v>
      </c>
      <c r="M170" s="268">
        <f t="shared" si="45"/>
        <v>3.5103312553497082E-3</v>
      </c>
      <c r="N170" s="268">
        <f t="shared" si="45"/>
        <v>3.5380163559552719E-3</v>
      </c>
      <c r="O170" s="268">
        <f t="shared" si="45"/>
        <v>3.8849153853676957E-3</v>
      </c>
      <c r="P170" s="268">
        <f t="shared" si="45"/>
        <v>4.006763463775472E-3</v>
      </c>
      <c r="Q170" s="268">
        <f t="shared" si="45"/>
        <v>3.6771908246472792E-3</v>
      </c>
      <c r="R170" s="268">
        <f t="shared" si="45"/>
        <v>3.5937832979449093E-3</v>
      </c>
      <c r="S170" s="268">
        <f t="shared" si="45"/>
        <v>3.5389152398388074E-3</v>
      </c>
      <c r="T170" s="268">
        <f t="shared" si="45"/>
        <v>3.8036296764401975E-3</v>
      </c>
      <c r="U170" s="268">
        <f t="shared" si="45"/>
        <v>3.7529545742964127E-3</v>
      </c>
      <c r="V170" s="268">
        <f t="shared" si="45"/>
        <v>4.0683357058038574E-3</v>
      </c>
      <c r="W170" s="268">
        <f t="shared" si="45"/>
        <v>4.2541524151529534E-3</v>
      </c>
      <c r="X170" s="268">
        <f t="shared" si="45"/>
        <v>3.8813546226383337E-3</v>
      </c>
      <c r="Y170" s="268">
        <f t="shared" si="45"/>
        <v>3.5944409283736869E-3</v>
      </c>
      <c r="DA170" s="78"/>
    </row>
    <row r="171" spans="1:105" ht="12" customHeight="1" x14ac:dyDescent="0.25">
      <c r="A171" s="174" t="s">
        <v>1553</v>
      </c>
      <c r="B171" s="269">
        <f t="shared" ref="B171:Y171" si="46">IF(B$110=0,0,B$110/B$99)</f>
        <v>0.57596169742367853</v>
      </c>
      <c r="C171" s="269">
        <f t="shared" si="46"/>
        <v>0.59223635371198091</v>
      </c>
      <c r="D171" s="269">
        <f t="shared" si="46"/>
        <v>0.59337417161170014</v>
      </c>
      <c r="E171" s="269">
        <f t="shared" si="46"/>
        <v>0.58663871175075544</v>
      </c>
      <c r="F171" s="269">
        <f t="shared" si="46"/>
        <v>0.58139319059374295</v>
      </c>
      <c r="G171" s="269">
        <f t="shared" si="46"/>
        <v>0.58347650509108595</v>
      </c>
      <c r="H171" s="269">
        <f t="shared" si="46"/>
        <v>0.59290751671808717</v>
      </c>
      <c r="I171" s="269">
        <f t="shared" si="46"/>
        <v>0.57696615849341648</v>
      </c>
      <c r="J171" s="269">
        <f t="shared" si="46"/>
        <v>0.56697864101860029</v>
      </c>
      <c r="K171" s="269">
        <f t="shared" si="46"/>
        <v>0.55783049961444164</v>
      </c>
      <c r="L171" s="269">
        <f t="shared" si="46"/>
        <v>0.56318850914858565</v>
      </c>
      <c r="M171" s="269">
        <f t="shared" si="46"/>
        <v>0.57988473076884783</v>
      </c>
      <c r="N171" s="269">
        <f t="shared" si="46"/>
        <v>0.58627977194822611</v>
      </c>
      <c r="O171" s="269">
        <f t="shared" si="46"/>
        <v>0.58042655620661654</v>
      </c>
      <c r="P171" s="269">
        <f t="shared" si="46"/>
        <v>0.58867425167028664</v>
      </c>
      <c r="Q171" s="269">
        <f t="shared" si="46"/>
        <v>0.5741662175671437</v>
      </c>
      <c r="R171" s="269">
        <f t="shared" si="46"/>
        <v>0.55475165191200571</v>
      </c>
      <c r="S171" s="269">
        <f t="shared" si="46"/>
        <v>0.55115099347688812</v>
      </c>
      <c r="T171" s="269">
        <f t="shared" si="46"/>
        <v>0.55459478017060226</v>
      </c>
      <c r="U171" s="269">
        <f t="shared" si="46"/>
        <v>0.54699781551368498</v>
      </c>
      <c r="V171" s="269">
        <f t="shared" si="46"/>
        <v>0.5570710068699295</v>
      </c>
      <c r="W171" s="269">
        <f t="shared" si="46"/>
        <v>0.57839615643104125</v>
      </c>
      <c r="X171" s="269">
        <f t="shared" si="46"/>
        <v>0.55217559053098109</v>
      </c>
      <c r="Y171" s="269">
        <f t="shared" si="46"/>
        <v>0.54873365118779138</v>
      </c>
      <c r="DA171" s="79"/>
    </row>
    <row r="172" spans="1:105" ht="12" customHeight="1" x14ac:dyDescent="0.25">
      <c r="A172" s="62" t="s">
        <v>1554</v>
      </c>
      <c r="B172" s="318">
        <f t="shared" ref="B172:Y172" si="47">IF(B$111=0,0,B$111/B$99)</f>
        <v>0.57596169742367853</v>
      </c>
      <c r="C172" s="318">
        <f t="shared" si="47"/>
        <v>0.59223635371198091</v>
      </c>
      <c r="D172" s="318">
        <f t="shared" si="47"/>
        <v>0.59337417161170014</v>
      </c>
      <c r="E172" s="318">
        <f t="shared" si="47"/>
        <v>0.58663871175075544</v>
      </c>
      <c r="F172" s="318">
        <f t="shared" si="47"/>
        <v>0.58139319059374295</v>
      </c>
      <c r="G172" s="318">
        <f t="shared" si="47"/>
        <v>0.58347650509108595</v>
      </c>
      <c r="H172" s="318">
        <f t="shared" si="47"/>
        <v>0.59290751671808717</v>
      </c>
      <c r="I172" s="318">
        <f t="shared" si="47"/>
        <v>0.57696615849341648</v>
      </c>
      <c r="J172" s="318">
        <f t="shared" si="47"/>
        <v>0.56697864101860029</v>
      </c>
      <c r="K172" s="318">
        <f t="shared" si="47"/>
        <v>0.55783049961444164</v>
      </c>
      <c r="L172" s="318">
        <f t="shared" si="47"/>
        <v>0.56318850914858565</v>
      </c>
      <c r="M172" s="318">
        <f t="shared" si="47"/>
        <v>0.57988473076884783</v>
      </c>
      <c r="N172" s="318">
        <f t="shared" si="47"/>
        <v>0.58627977194822611</v>
      </c>
      <c r="O172" s="318">
        <f t="shared" si="47"/>
        <v>0.58042655620661654</v>
      </c>
      <c r="P172" s="318">
        <f t="shared" si="47"/>
        <v>0.58867425167028664</v>
      </c>
      <c r="Q172" s="318">
        <f t="shared" si="47"/>
        <v>0.5741662175671437</v>
      </c>
      <c r="R172" s="318">
        <f t="shared" si="47"/>
        <v>0.55475165191200571</v>
      </c>
      <c r="S172" s="318">
        <f t="shared" si="47"/>
        <v>0.55115099347688812</v>
      </c>
      <c r="T172" s="318">
        <f t="shared" si="47"/>
        <v>0.55459478017060226</v>
      </c>
      <c r="U172" s="318">
        <f t="shared" si="47"/>
        <v>0.54699781551368498</v>
      </c>
      <c r="V172" s="318">
        <f t="shared" si="47"/>
        <v>0.5570710068699295</v>
      </c>
      <c r="W172" s="318">
        <f t="shared" si="47"/>
        <v>0.57839615643104125</v>
      </c>
      <c r="X172" s="318">
        <f t="shared" si="47"/>
        <v>0.55217559053098109</v>
      </c>
      <c r="Y172" s="318">
        <f t="shared" si="47"/>
        <v>0.54873365118779138</v>
      </c>
      <c r="DA172" s="141"/>
    </row>
    <row r="173" spans="1:105" ht="12" customHeight="1" x14ac:dyDescent="0.25">
      <c r="A173" s="62" t="s">
        <v>1561</v>
      </c>
      <c r="B173" s="318">
        <f t="shared" ref="B173:Y173" si="48">IF(B$117=0,0,B$117/B$99)</f>
        <v>0</v>
      </c>
      <c r="C173" s="318">
        <f t="shared" si="48"/>
        <v>0</v>
      </c>
      <c r="D173" s="318">
        <f t="shared" si="48"/>
        <v>0</v>
      </c>
      <c r="E173" s="318">
        <f t="shared" si="48"/>
        <v>0</v>
      </c>
      <c r="F173" s="318">
        <f t="shared" si="48"/>
        <v>0</v>
      </c>
      <c r="G173" s="318">
        <f t="shared" si="48"/>
        <v>0</v>
      </c>
      <c r="H173" s="318">
        <f t="shared" si="48"/>
        <v>0</v>
      </c>
      <c r="I173" s="318">
        <f t="shared" si="48"/>
        <v>0</v>
      </c>
      <c r="J173" s="318">
        <f t="shared" si="48"/>
        <v>0</v>
      </c>
      <c r="K173" s="318">
        <f t="shared" si="48"/>
        <v>0</v>
      </c>
      <c r="L173" s="318">
        <f t="shared" si="48"/>
        <v>0</v>
      </c>
      <c r="M173" s="318">
        <f t="shared" si="48"/>
        <v>0</v>
      </c>
      <c r="N173" s="318">
        <f t="shared" si="48"/>
        <v>0</v>
      </c>
      <c r="O173" s="318">
        <f t="shared" si="48"/>
        <v>0</v>
      </c>
      <c r="P173" s="318">
        <f t="shared" si="48"/>
        <v>0</v>
      </c>
      <c r="Q173" s="318">
        <f t="shared" si="48"/>
        <v>0</v>
      </c>
      <c r="R173" s="318">
        <f t="shared" si="48"/>
        <v>0</v>
      </c>
      <c r="S173" s="318">
        <f t="shared" si="48"/>
        <v>0</v>
      </c>
      <c r="T173" s="318">
        <f t="shared" si="48"/>
        <v>0</v>
      </c>
      <c r="U173" s="318">
        <f t="shared" si="48"/>
        <v>0</v>
      </c>
      <c r="V173" s="318">
        <f t="shared" si="48"/>
        <v>0</v>
      </c>
      <c r="W173" s="318">
        <f t="shared" si="48"/>
        <v>0</v>
      </c>
      <c r="X173" s="318">
        <f t="shared" si="48"/>
        <v>0</v>
      </c>
      <c r="Y173" s="318">
        <f t="shared" si="48"/>
        <v>0</v>
      </c>
      <c r="DA173" s="141"/>
    </row>
    <row r="174" spans="1:105" ht="12" customHeight="1" x14ac:dyDescent="0.25">
      <c r="A174" s="174" t="s">
        <v>1563</v>
      </c>
      <c r="B174" s="269">
        <f t="shared" ref="B174:Y174" si="49">IF(B$118=0,0,B$118/B$99)</f>
        <v>0</v>
      </c>
      <c r="C174" s="269">
        <f t="shared" si="49"/>
        <v>0</v>
      </c>
      <c r="D174" s="269">
        <f t="shared" si="49"/>
        <v>0</v>
      </c>
      <c r="E174" s="269">
        <f t="shared" si="49"/>
        <v>0</v>
      </c>
      <c r="F174" s="269">
        <f t="shared" si="49"/>
        <v>0</v>
      </c>
      <c r="G174" s="269">
        <f t="shared" si="49"/>
        <v>0</v>
      </c>
      <c r="H174" s="269">
        <f t="shared" si="49"/>
        <v>0</v>
      </c>
      <c r="I174" s="269">
        <f t="shared" si="49"/>
        <v>0</v>
      </c>
      <c r="J174" s="269">
        <f t="shared" si="49"/>
        <v>0</v>
      </c>
      <c r="K174" s="269">
        <f t="shared" si="49"/>
        <v>0</v>
      </c>
      <c r="L174" s="269">
        <f t="shared" si="49"/>
        <v>0</v>
      </c>
      <c r="M174" s="269">
        <f t="shared" si="49"/>
        <v>0</v>
      </c>
      <c r="N174" s="269">
        <f t="shared" si="49"/>
        <v>0</v>
      </c>
      <c r="O174" s="269">
        <f t="shared" si="49"/>
        <v>0</v>
      </c>
      <c r="P174" s="269">
        <f t="shared" si="49"/>
        <v>0</v>
      </c>
      <c r="Q174" s="269">
        <f t="shared" si="49"/>
        <v>0</v>
      </c>
      <c r="R174" s="269">
        <f t="shared" si="49"/>
        <v>0</v>
      </c>
      <c r="S174" s="269">
        <f t="shared" si="49"/>
        <v>0</v>
      </c>
      <c r="T174" s="269">
        <f t="shared" si="49"/>
        <v>0</v>
      </c>
      <c r="U174" s="269">
        <f t="shared" si="49"/>
        <v>0</v>
      </c>
      <c r="V174" s="269">
        <f t="shared" si="49"/>
        <v>0</v>
      </c>
      <c r="W174" s="269">
        <f t="shared" si="49"/>
        <v>0</v>
      </c>
      <c r="X174" s="269">
        <f t="shared" si="49"/>
        <v>0</v>
      </c>
      <c r="Y174" s="269">
        <f t="shared" si="49"/>
        <v>0</v>
      </c>
      <c r="DA174" s="79"/>
    </row>
    <row r="175" spans="1:105" ht="12" customHeight="1" x14ac:dyDescent="0.25">
      <c r="A175" s="174" t="s">
        <v>1565</v>
      </c>
      <c r="B175" s="269">
        <f t="shared" ref="B175:Y175" si="50">IF(B$119=0,0,B$119/B$99)</f>
        <v>4.8165059490776777E-2</v>
      </c>
      <c r="C175" s="269">
        <f t="shared" si="50"/>
        <v>4.9526035041450277E-2</v>
      </c>
      <c r="D175" s="269">
        <f t="shared" si="50"/>
        <v>4.9621185581971906E-2</v>
      </c>
      <c r="E175" s="269">
        <f t="shared" si="50"/>
        <v>4.9057929680839496E-2</v>
      </c>
      <c r="F175" s="269">
        <f t="shared" si="50"/>
        <v>4.8619270582990176E-2</v>
      </c>
      <c r="G175" s="269">
        <f t="shared" si="50"/>
        <v>4.8793488707478974E-2</v>
      </c>
      <c r="H175" s="269">
        <f t="shared" si="50"/>
        <v>4.9582161353775724E-2</v>
      </c>
      <c r="I175" s="269">
        <f t="shared" si="50"/>
        <v>4.8249058005602474E-2</v>
      </c>
      <c r="J175" s="269">
        <f t="shared" si="50"/>
        <v>4.7413847304107137E-2</v>
      </c>
      <c r="K175" s="269">
        <f t="shared" si="50"/>
        <v>4.6648829809137815E-2</v>
      </c>
      <c r="L175" s="269">
        <f t="shared" si="50"/>
        <v>4.7096895798800949E-2</v>
      </c>
      <c r="M175" s="269">
        <f t="shared" si="50"/>
        <v>4.849312494252396E-2</v>
      </c>
      <c r="N175" s="269">
        <f t="shared" si="50"/>
        <v>4.9027913176235526E-2</v>
      </c>
      <c r="O175" s="269">
        <f t="shared" si="50"/>
        <v>4.8538435341740571E-2</v>
      </c>
      <c r="P175" s="269">
        <f t="shared" si="50"/>
        <v>4.9228152634481423E-2</v>
      </c>
      <c r="Q175" s="269">
        <f t="shared" si="50"/>
        <v>4.8014911669330786E-2</v>
      </c>
      <c r="R175" s="269">
        <f t="shared" si="50"/>
        <v>4.6391359766573881E-2</v>
      </c>
      <c r="S175" s="269">
        <f t="shared" si="50"/>
        <v>4.6090253063629655E-2</v>
      </c>
      <c r="T175" s="269">
        <f t="shared" si="50"/>
        <v>4.637824129569134E-2</v>
      </c>
      <c r="U175" s="269">
        <f t="shared" si="50"/>
        <v>4.5742941663291299E-2</v>
      </c>
      <c r="V175" s="269">
        <f t="shared" si="50"/>
        <v>4.6585316882174328E-2</v>
      </c>
      <c r="W175" s="269">
        <f t="shared" si="50"/>
        <v>4.8368642234980025E-2</v>
      </c>
      <c r="X175" s="269">
        <f t="shared" si="50"/>
        <v>4.6175935459325766E-2</v>
      </c>
      <c r="Y175" s="269">
        <f t="shared" si="50"/>
        <v>4.5888101712793797E-2</v>
      </c>
      <c r="DA175" s="79"/>
    </row>
    <row r="176" spans="1:105" ht="12" customHeight="1" x14ac:dyDescent="0.25">
      <c r="A176" s="62" t="s">
        <v>1566</v>
      </c>
      <c r="B176" s="318">
        <f t="shared" ref="B176:Y176" si="51">IF(B$120=0,0,B$120/B$99)</f>
        <v>4.8165059490776777E-2</v>
      </c>
      <c r="C176" s="318">
        <f t="shared" si="51"/>
        <v>4.9526035041450277E-2</v>
      </c>
      <c r="D176" s="318">
        <f t="shared" si="51"/>
        <v>4.9621185581971906E-2</v>
      </c>
      <c r="E176" s="318">
        <f t="shared" si="51"/>
        <v>4.9057929680839496E-2</v>
      </c>
      <c r="F176" s="318">
        <f t="shared" si="51"/>
        <v>4.8619270582990176E-2</v>
      </c>
      <c r="G176" s="318">
        <f t="shared" si="51"/>
        <v>4.8793488707478974E-2</v>
      </c>
      <c r="H176" s="318">
        <f t="shared" si="51"/>
        <v>4.9582161353775724E-2</v>
      </c>
      <c r="I176" s="318">
        <f t="shared" si="51"/>
        <v>4.8249058005602474E-2</v>
      </c>
      <c r="J176" s="318">
        <f t="shared" si="51"/>
        <v>4.7413847304107137E-2</v>
      </c>
      <c r="K176" s="318">
        <f t="shared" si="51"/>
        <v>4.6648829809137815E-2</v>
      </c>
      <c r="L176" s="318">
        <f t="shared" si="51"/>
        <v>4.7096895798800949E-2</v>
      </c>
      <c r="M176" s="318">
        <f t="shared" si="51"/>
        <v>4.849312494252396E-2</v>
      </c>
      <c r="N176" s="318">
        <f t="shared" si="51"/>
        <v>4.9027913176235526E-2</v>
      </c>
      <c r="O176" s="318">
        <f t="shared" si="51"/>
        <v>4.8538435341740571E-2</v>
      </c>
      <c r="P176" s="318">
        <f t="shared" si="51"/>
        <v>4.9228152634481423E-2</v>
      </c>
      <c r="Q176" s="318">
        <f t="shared" si="51"/>
        <v>4.8014911669330786E-2</v>
      </c>
      <c r="R176" s="318">
        <f t="shared" si="51"/>
        <v>4.6391359766573881E-2</v>
      </c>
      <c r="S176" s="318">
        <f t="shared" si="51"/>
        <v>4.6090253063629655E-2</v>
      </c>
      <c r="T176" s="318">
        <f t="shared" si="51"/>
        <v>4.637824129569134E-2</v>
      </c>
      <c r="U176" s="318">
        <f t="shared" si="51"/>
        <v>4.5742941663291299E-2</v>
      </c>
      <c r="V176" s="318">
        <f t="shared" si="51"/>
        <v>4.6585316882174328E-2</v>
      </c>
      <c r="W176" s="318">
        <f t="shared" si="51"/>
        <v>4.8368642234980025E-2</v>
      </c>
      <c r="X176" s="318">
        <f t="shared" si="51"/>
        <v>4.6175935459325766E-2</v>
      </c>
      <c r="Y176" s="318">
        <f t="shared" si="51"/>
        <v>4.5888101712793797E-2</v>
      </c>
      <c r="DA176" s="141"/>
    </row>
    <row r="177" spans="1:105" ht="12" customHeight="1" x14ac:dyDescent="0.25">
      <c r="A177" s="62" t="s">
        <v>1573</v>
      </c>
      <c r="B177" s="318">
        <f t="shared" ref="B177:Y177" si="52">IF(B$126=0,0,B$126/B$99)</f>
        <v>0</v>
      </c>
      <c r="C177" s="318">
        <f t="shared" si="52"/>
        <v>0</v>
      </c>
      <c r="D177" s="318">
        <f t="shared" si="52"/>
        <v>0</v>
      </c>
      <c r="E177" s="318">
        <f t="shared" si="52"/>
        <v>0</v>
      </c>
      <c r="F177" s="318">
        <f t="shared" si="52"/>
        <v>0</v>
      </c>
      <c r="G177" s="318">
        <f t="shared" si="52"/>
        <v>0</v>
      </c>
      <c r="H177" s="318">
        <f t="shared" si="52"/>
        <v>0</v>
      </c>
      <c r="I177" s="318">
        <f t="shared" si="52"/>
        <v>0</v>
      </c>
      <c r="J177" s="318">
        <f t="shared" si="52"/>
        <v>0</v>
      </c>
      <c r="K177" s="318">
        <f t="shared" si="52"/>
        <v>0</v>
      </c>
      <c r="L177" s="318">
        <f t="shared" si="52"/>
        <v>0</v>
      </c>
      <c r="M177" s="318">
        <f t="shared" si="52"/>
        <v>0</v>
      </c>
      <c r="N177" s="318">
        <f t="shared" si="52"/>
        <v>0</v>
      </c>
      <c r="O177" s="318">
        <f t="shared" si="52"/>
        <v>0</v>
      </c>
      <c r="P177" s="318">
        <f t="shared" si="52"/>
        <v>0</v>
      </c>
      <c r="Q177" s="318">
        <f t="shared" si="52"/>
        <v>0</v>
      </c>
      <c r="R177" s="318">
        <f t="shared" si="52"/>
        <v>0</v>
      </c>
      <c r="S177" s="318">
        <f t="shared" si="52"/>
        <v>0</v>
      </c>
      <c r="T177" s="318">
        <f t="shared" si="52"/>
        <v>0</v>
      </c>
      <c r="U177" s="318">
        <f t="shared" si="52"/>
        <v>0</v>
      </c>
      <c r="V177" s="318">
        <f t="shared" si="52"/>
        <v>0</v>
      </c>
      <c r="W177" s="318">
        <f t="shared" si="52"/>
        <v>0</v>
      </c>
      <c r="X177" s="318">
        <f t="shared" si="52"/>
        <v>0</v>
      </c>
      <c r="Y177" s="318">
        <f t="shared" si="52"/>
        <v>0</v>
      </c>
      <c r="DA177" s="141"/>
    </row>
    <row r="178" spans="1:105" ht="12" customHeight="1" x14ac:dyDescent="0.25">
      <c r="A178" s="174" t="s">
        <v>1575</v>
      </c>
      <c r="B178" s="269">
        <f t="shared" ref="B178:Y178" si="53">IF(B$127=0,0,B$127/B$99)</f>
        <v>0</v>
      </c>
      <c r="C178" s="269">
        <f t="shared" si="53"/>
        <v>0</v>
      </c>
      <c r="D178" s="269">
        <f t="shared" si="53"/>
        <v>0</v>
      </c>
      <c r="E178" s="269">
        <f t="shared" si="53"/>
        <v>0</v>
      </c>
      <c r="F178" s="269">
        <f t="shared" si="53"/>
        <v>0</v>
      </c>
      <c r="G178" s="269">
        <f t="shared" si="53"/>
        <v>0</v>
      </c>
      <c r="H178" s="269">
        <f t="shared" si="53"/>
        <v>0</v>
      </c>
      <c r="I178" s="269">
        <f t="shared" si="53"/>
        <v>0</v>
      </c>
      <c r="J178" s="269">
        <f t="shared" si="53"/>
        <v>0</v>
      </c>
      <c r="K178" s="269">
        <f t="shared" si="53"/>
        <v>0</v>
      </c>
      <c r="L178" s="269">
        <f t="shared" si="53"/>
        <v>0</v>
      </c>
      <c r="M178" s="269">
        <f t="shared" si="53"/>
        <v>0</v>
      </c>
      <c r="N178" s="269">
        <f t="shared" si="53"/>
        <v>0</v>
      </c>
      <c r="O178" s="269">
        <f t="shared" si="53"/>
        <v>0</v>
      </c>
      <c r="P178" s="269">
        <f t="shared" si="53"/>
        <v>0</v>
      </c>
      <c r="Q178" s="269">
        <f t="shared" si="53"/>
        <v>0</v>
      </c>
      <c r="R178" s="269">
        <f t="shared" si="53"/>
        <v>0</v>
      </c>
      <c r="S178" s="269">
        <f t="shared" si="53"/>
        <v>0</v>
      </c>
      <c r="T178" s="269">
        <f t="shared" si="53"/>
        <v>0</v>
      </c>
      <c r="U178" s="269">
        <f t="shared" si="53"/>
        <v>0</v>
      </c>
      <c r="V178" s="269">
        <f t="shared" si="53"/>
        <v>0</v>
      </c>
      <c r="W178" s="269">
        <f t="shared" si="53"/>
        <v>0</v>
      </c>
      <c r="X178" s="269">
        <f t="shared" si="53"/>
        <v>0</v>
      </c>
      <c r="Y178" s="269">
        <f t="shared" si="53"/>
        <v>0</v>
      </c>
      <c r="DA178" s="79"/>
    </row>
    <row r="179" spans="1:105" ht="12" customHeight="1" x14ac:dyDescent="0.25">
      <c r="A179" s="100" t="s">
        <v>105</v>
      </c>
      <c r="B179" s="310">
        <f t="shared" ref="B179:Y179" si="54">IF(B$99=0,0,B$128/B$99)</f>
        <v>0.3717754464486217</v>
      </c>
      <c r="C179" s="310">
        <f t="shared" si="54"/>
        <v>0.35363690287636307</v>
      </c>
      <c r="D179" s="310">
        <f t="shared" si="54"/>
        <v>0.35240912293886195</v>
      </c>
      <c r="E179" s="310">
        <f t="shared" si="54"/>
        <v>0.35987810629162675</v>
      </c>
      <c r="F179" s="310">
        <f t="shared" si="54"/>
        <v>0.36589592280854039</v>
      </c>
      <c r="G179" s="310">
        <f t="shared" si="54"/>
        <v>0.36371582986590223</v>
      </c>
      <c r="H179" s="310">
        <f t="shared" si="54"/>
        <v>0.35350150844719214</v>
      </c>
      <c r="I179" s="310">
        <f t="shared" si="54"/>
        <v>0.37116248928455098</v>
      </c>
      <c r="J179" s="310">
        <f t="shared" si="54"/>
        <v>0.3822895488534338</v>
      </c>
      <c r="K179" s="310">
        <f t="shared" si="54"/>
        <v>0.39241976381138832</v>
      </c>
      <c r="L179" s="310">
        <f t="shared" si="54"/>
        <v>0.38657052597996627</v>
      </c>
      <c r="M179" s="310">
        <f t="shared" si="54"/>
        <v>0.36811181303327845</v>
      </c>
      <c r="N179" s="310">
        <f t="shared" si="54"/>
        <v>0.36115429851958314</v>
      </c>
      <c r="O179" s="310">
        <f t="shared" si="54"/>
        <v>0.36715009306627527</v>
      </c>
      <c r="P179" s="310">
        <f t="shared" si="54"/>
        <v>0.35809083223145655</v>
      </c>
      <c r="Q179" s="310">
        <f t="shared" si="54"/>
        <v>0.3741416799388782</v>
      </c>
      <c r="R179" s="310">
        <f t="shared" si="54"/>
        <v>0.39526320502347545</v>
      </c>
      <c r="S179" s="310">
        <f t="shared" si="54"/>
        <v>0.39921983821964346</v>
      </c>
      <c r="T179" s="310">
        <f t="shared" si="54"/>
        <v>0.39522334885726607</v>
      </c>
      <c r="U179" s="310">
        <f t="shared" si="54"/>
        <v>0.40350628824872725</v>
      </c>
      <c r="V179" s="310">
        <f t="shared" si="54"/>
        <v>0.39227534054209229</v>
      </c>
      <c r="W179" s="310">
        <f t="shared" si="54"/>
        <v>0.36898104891882583</v>
      </c>
      <c r="X179" s="310">
        <f t="shared" si="54"/>
        <v>0.39776711938705483</v>
      </c>
      <c r="Y179" s="310">
        <f t="shared" si="54"/>
        <v>0.40178380617104109</v>
      </c>
      <c r="DA179" s="127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430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1805</v>
      </c>
      <c r="B183" s="320">
        <f t="shared" ref="B183:Y183" si="55">SUM(B184:B190,B191:B192)</f>
        <v>183.11557000835504</v>
      </c>
      <c r="C183" s="320">
        <f t="shared" si="55"/>
        <v>201.00179038852355</v>
      </c>
      <c r="D183" s="320">
        <f t="shared" si="55"/>
        <v>198.33728270193618</v>
      </c>
      <c r="E183" s="320">
        <f t="shared" si="55"/>
        <v>199.72942373760654</v>
      </c>
      <c r="F183" s="320">
        <f t="shared" si="55"/>
        <v>190.58383039586508</v>
      </c>
      <c r="G183" s="320">
        <f t="shared" si="55"/>
        <v>179.30546507392759</v>
      </c>
      <c r="H183" s="320">
        <f t="shared" si="55"/>
        <v>180.06986936374841</v>
      </c>
      <c r="I183" s="320">
        <f t="shared" si="55"/>
        <v>168.03671022729955</v>
      </c>
      <c r="J183" s="320">
        <f t="shared" si="55"/>
        <v>166.0132716340535</v>
      </c>
      <c r="K183" s="320">
        <f t="shared" si="55"/>
        <v>163.25659149936283</v>
      </c>
      <c r="L183" s="320">
        <f t="shared" si="55"/>
        <v>169.57267106223236</v>
      </c>
      <c r="M183" s="320">
        <f t="shared" si="55"/>
        <v>206.16145384097106</v>
      </c>
      <c r="N183" s="320">
        <f t="shared" si="55"/>
        <v>201.81728549901709</v>
      </c>
      <c r="O183" s="320">
        <f t="shared" si="55"/>
        <v>207.48150307947191</v>
      </c>
      <c r="P183" s="320">
        <f t="shared" si="55"/>
        <v>210.58738967781736</v>
      </c>
      <c r="Q183" s="320">
        <f t="shared" si="55"/>
        <v>214.19297102640419</v>
      </c>
      <c r="R183" s="320">
        <f t="shared" si="55"/>
        <v>203.48672676125139</v>
      </c>
      <c r="S183" s="320">
        <f t="shared" si="55"/>
        <v>200.58245401831937</v>
      </c>
      <c r="T183" s="320">
        <f t="shared" si="55"/>
        <v>203.55468988667101</v>
      </c>
      <c r="U183" s="320">
        <f t="shared" si="55"/>
        <v>207.80627684001135</v>
      </c>
      <c r="V183" s="320">
        <f t="shared" si="55"/>
        <v>206.79533524420756</v>
      </c>
      <c r="W183" s="320">
        <f t="shared" si="55"/>
        <v>211.26492622351873</v>
      </c>
      <c r="X183" s="320">
        <f t="shared" si="55"/>
        <v>201.98776611026133</v>
      </c>
      <c r="Y183" s="320">
        <f t="shared" si="55"/>
        <v>206.47956580357643</v>
      </c>
      <c r="DA183" s="95"/>
    </row>
    <row r="184" spans="1:105" ht="12" customHeight="1" x14ac:dyDescent="0.25">
      <c r="A184" s="55" t="s">
        <v>91</v>
      </c>
      <c r="B184" s="273">
        <f>IF(B$6=0,0,B$6/NMM!B$9*1000)</f>
        <v>0</v>
      </c>
      <c r="C184" s="273">
        <f>IF(C$6=0,0,C$6/NMM!C$9*1000)</f>
        <v>0</v>
      </c>
      <c r="D184" s="273">
        <f>IF(D$6=0,0,D$6/NMM!D$9*1000)</f>
        <v>0</v>
      </c>
      <c r="E184" s="273">
        <f>IF(E$6=0,0,E$6/NMM!E$9*1000)</f>
        <v>0</v>
      </c>
      <c r="F184" s="273">
        <f>IF(F$6=0,0,F$6/NMM!F$9*1000)</f>
        <v>0</v>
      </c>
      <c r="G184" s="273">
        <f>IF(G$6=0,0,G$6/NMM!G$9*1000)</f>
        <v>0</v>
      </c>
      <c r="H184" s="273">
        <f>IF(H$6=0,0,H$6/NMM!H$9*1000)</f>
        <v>0</v>
      </c>
      <c r="I184" s="273">
        <f>IF(I$6=0,0,I$6/NMM!I$9*1000)</f>
        <v>0</v>
      </c>
      <c r="J184" s="273">
        <f>IF(J$6=0,0,J$6/NMM!J$9*1000)</f>
        <v>0</v>
      </c>
      <c r="K184" s="273">
        <f>IF(K$6=0,0,K$6/NMM!K$9*1000)</f>
        <v>0</v>
      </c>
      <c r="L184" s="273">
        <f>IF(L$6=0,0,L$6/NMM!L$9*1000)</f>
        <v>0</v>
      </c>
      <c r="M184" s="273">
        <f>IF(M$6=0,0,M$6/NMM!M$9*1000)</f>
        <v>0</v>
      </c>
      <c r="N184" s="273">
        <f>IF(N$6=0,0,N$6/NMM!N$9*1000)</f>
        <v>0</v>
      </c>
      <c r="O184" s="273">
        <f>IF(O$6=0,0,O$6/NMM!O$9*1000)</f>
        <v>0</v>
      </c>
      <c r="P184" s="273">
        <f>IF(P$6=0,0,P$6/NMM!P$9*1000)</f>
        <v>0</v>
      </c>
      <c r="Q184" s="273">
        <f>IF(Q$6=0,0,Q$6/NMM!Q$9*1000)</f>
        <v>0</v>
      </c>
      <c r="R184" s="273">
        <f>IF(R$6=0,0,R$6/NMM!R$9*1000)</f>
        <v>0</v>
      </c>
      <c r="S184" s="273">
        <f>IF(S$6=0,0,S$6/NMM!S$9*1000)</f>
        <v>0</v>
      </c>
      <c r="T184" s="273">
        <f>IF(T$6=0,0,T$6/NMM!T$9*1000)</f>
        <v>0</v>
      </c>
      <c r="U184" s="273">
        <f>IF(U$6=0,0,U$6/NMM!U$9*1000)</f>
        <v>0</v>
      </c>
      <c r="V184" s="273">
        <f>IF(V$6=0,0,V$6/NMM!V$9*1000)</f>
        <v>0</v>
      </c>
      <c r="W184" s="273">
        <f>IF(W$6=0,0,W$6/NMM!W$9*1000)</f>
        <v>0</v>
      </c>
      <c r="X184" s="273">
        <f>IF(X$6=0,0,X$6/NMM!X$9*1000)</f>
        <v>0</v>
      </c>
      <c r="Y184" s="273">
        <f>IF(Y$6=0,0,Y$6/NMM!Y$9*1000)</f>
        <v>0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</v>
      </c>
      <c r="C185" s="274">
        <f>IF(C$7=0,0,C$7/NMM!C$9*1000)</f>
        <v>0</v>
      </c>
      <c r="D185" s="274">
        <f>IF(D$7=0,0,D$7/NMM!D$9*1000)</f>
        <v>0</v>
      </c>
      <c r="E185" s="274">
        <f>IF(E$7=0,0,E$7/NMM!E$9*1000)</f>
        <v>0</v>
      </c>
      <c r="F185" s="274">
        <f>IF(F$7=0,0,F$7/NMM!F$9*1000)</f>
        <v>0</v>
      </c>
      <c r="G185" s="274">
        <f>IF(G$7=0,0,G$7/NMM!G$9*1000)</f>
        <v>0</v>
      </c>
      <c r="H185" s="274">
        <f>IF(H$7=0,0,H$7/NMM!H$9*1000)</f>
        <v>0</v>
      </c>
      <c r="I185" s="274">
        <f>IF(I$7=0,0,I$7/NMM!I$9*1000)</f>
        <v>0</v>
      </c>
      <c r="J185" s="274">
        <f>IF(J$7=0,0,J$7/NMM!J$9*1000)</f>
        <v>0</v>
      </c>
      <c r="K185" s="274">
        <f>IF(K$7=0,0,K$7/NMM!K$9*1000)</f>
        <v>0</v>
      </c>
      <c r="L185" s="274">
        <f>IF(L$7=0,0,L$7/NMM!L$9*1000)</f>
        <v>0</v>
      </c>
      <c r="M185" s="274">
        <f>IF(M$7=0,0,M$7/NMM!M$9*1000)</f>
        <v>0</v>
      </c>
      <c r="N185" s="274">
        <f>IF(N$7=0,0,N$7/NMM!N$9*1000)</f>
        <v>0</v>
      </c>
      <c r="O185" s="274">
        <f>IF(O$7=0,0,O$7/NMM!O$9*1000)</f>
        <v>0</v>
      </c>
      <c r="P185" s="274">
        <f>IF(P$7=0,0,P$7/NMM!P$9*1000)</f>
        <v>0</v>
      </c>
      <c r="Q185" s="274">
        <f>IF(Q$7=0,0,Q$7/NMM!Q$9*1000)</f>
        <v>0</v>
      </c>
      <c r="R185" s="274">
        <f>IF(R$7=0,0,R$7/NMM!R$9*1000)</f>
        <v>0</v>
      </c>
      <c r="S185" s="274">
        <f>IF(S$7=0,0,S$7/NMM!S$9*1000)</f>
        <v>0</v>
      </c>
      <c r="T185" s="274">
        <f>IF(T$7=0,0,T$7/NMM!T$9*1000)</f>
        <v>0</v>
      </c>
      <c r="U185" s="274">
        <f>IF(U$7=0,0,U$7/NMM!U$9*1000)</f>
        <v>0</v>
      </c>
      <c r="V185" s="274">
        <f>IF(V$7=0,0,V$7/NMM!V$9*1000)</f>
        <v>0</v>
      </c>
      <c r="W185" s="274">
        <f>IF(W$7=0,0,W$7/NMM!W$9*1000)</f>
        <v>0</v>
      </c>
      <c r="X185" s="274">
        <f>IF(X$7=0,0,X$7/NMM!X$9*1000)</f>
        <v>0</v>
      </c>
      <c r="Y185" s="274">
        <f>IF(Y$7=0,0,Y$7/NMM!Y$9*1000)</f>
        <v>0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</v>
      </c>
      <c r="C186" s="274">
        <f>IF(C$8=0,0,C$8/NMM!C$9*1000)</f>
        <v>0</v>
      </c>
      <c r="D186" s="274">
        <f>IF(D$8=0,0,D$8/NMM!D$9*1000)</f>
        <v>0</v>
      </c>
      <c r="E186" s="274">
        <f>IF(E$8=0,0,E$8/NMM!E$9*1000)</f>
        <v>0</v>
      </c>
      <c r="F186" s="274">
        <f>IF(F$8=0,0,F$8/NMM!F$9*1000)</f>
        <v>0</v>
      </c>
      <c r="G186" s="274">
        <f>IF(G$8=0,0,G$8/NMM!G$9*1000)</f>
        <v>0</v>
      </c>
      <c r="H186" s="274">
        <f>IF(H$8=0,0,H$8/NMM!H$9*1000)</f>
        <v>0</v>
      </c>
      <c r="I186" s="274">
        <f>IF(I$8=0,0,I$8/NMM!I$9*1000)</f>
        <v>0</v>
      </c>
      <c r="J186" s="274">
        <f>IF(J$8=0,0,J$8/NMM!J$9*1000)</f>
        <v>0</v>
      </c>
      <c r="K186" s="274">
        <f>IF(K$8=0,0,K$8/NMM!K$9*1000)</f>
        <v>0</v>
      </c>
      <c r="L186" s="274">
        <f>IF(L$8=0,0,L$8/NMM!L$9*1000)</f>
        <v>0</v>
      </c>
      <c r="M186" s="274">
        <f>IF(M$8=0,0,M$8/NMM!M$9*1000)</f>
        <v>0</v>
      </c>
      <c r="N186" s="274">
        <f>IF(N$8=0,0,N$8/NMM!N$9*1000)</f>
        <v>0</v>
      </c>
      <c r="O186" s="274">
        <f>IF(O$8=0,0,O$8/NMM!O$9*1000)</f>
        <v>0</v>
      </c>
      <c r="P186" s="274">
        <f>IF(P$8=0,0,P$8/NMM!P$9*1000)</f>
        <v>0</v>
      </c>
      <c r="Q186" s="274">
        <f>IF(Q$8=0,0,Q$8/NMM!Q$9*1000)</f>
        <v>0</v>
      </c>
      <c r="R186" s="274">
        <f>IF(R$8=0,0,R$8/NMM!R$9*1000)</f>
        <v>0</v>
      </c>
      <c r="S186" s="274">
        <f>IF(S$8=0,0,S$8/NMM!S$9*1000)</f>
        <v>0</v>
      </c>
      <c r="T186" s="274">
        <f>IF(T$8=0,0,T$8/NMM!T$9*1000)</f>
        <v>0</v>
      </c>
      <c r="U186" s="274">
        <f>IF(U$8=0,0,U$8/NMM!U$9*1000)</f>
        <v>0</v>
      </c>
      <c r="V186" s="274">
        <f>IF(V$8=0,0,V$8/NMM!V$9*1000)</f>
        <v>0</v>
      </c>
      <c r="W186" s="274">
        <f>IF(W$8=0,0,W$8/NMM!W$9*1000)</f>
        <v>0</v>
      </c>
      <c r="X186" s="274">
        <f>IF(X$8=0,0,X$8/NMM!X$9*1000)</f>
        <v>0</v>
      </c>
      <c r="Y186" s="274">
        <f>IF(Y$8=0,0,Y$8/NMM!Y$9*1000)</f>
        <v>0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</v>
      </c>
      <c r="C187" s="274">
        <f>IF(C$9=0,0,C$9/NMM!C$9*1000)</f>
        <v>0</v>
      </c>
      <c r="D187" s="274">
        <f>IF(D$9=0,0,D$9/NMM!D$9*1000)</f>
        <v>0</v>
      </c>
      <c r="E187" s="274">
        <f>IF(E$9=0,0,E$9/NMM!E$9*1000)</f>
        <v>0</v>
      </c>
      <c r="F187" s="274">
        <f>IF(F$9=0,0,F$9/NMM!F$9*1000)</f>
        <v>0</v>
      </c>
      <c r="G187" s="274">
        <f>IF(G$9=0,0,G$9/NMM!G$9*1000)</f>
        <v>0</v>
      </c>
      <c r="H187" s="274">
        <f>IF(H$9=0,0,H$9/NMM!H$9*1000)</f>
        <v>0</v>
      </c>
      <c r="I187" s="274">
        <f>IF(I$9=0,0,I$9/NMM!I$9*1000)</f>
        <v>0</v>
      </c>
      <c r="J187" s="274">
        <f>IF(J$9=0,0,J$9/NMM!J$9*1000)</f>
        <v>0</v>
      </c>
      <c r="K187" s="274">
        <f>IF(K$9=0,0,K$9/NMM!K$9*1000)</f>
        <v>0</v>
      </c>
      <c r="L187" s="274">
        <f>IF(L$9=0,0,L$9/NMM!L$9*1000)</f>
        <v>0</v>
      </c>
      <c r="M187" s="274">
        <f>IF(M$9=0,0,M$9/NMM!M$9*1000)</f>
        <v>0</v>
      </c>
      <c r="N187" s="274">
        <f>IF(N$9=0,0,N$9/NMM!N$9*1000)</f>
        <v>0</v>
      </c>
      <c r="O187" s="274">
        <f>IF(O$9=0,0,O$9/NMM!O$9*1000)</f>
        <v>0</v>
      </c>
      <c r="P187" s="274">
        <f>IF(P$9=0,0,P$9/NMM!P$9*1000)</f>
        <v>0</v>
      </c>
      <c r="Q187" s="274">
        <f>IF(Q$9=0,0,Q$9/NMM!Q$9*1000)</f>
        <v>0</v>
      </c>
      <c r="R187" s="274">
        <f>IF(R$9=0,0,R$9/NMM!R$9*1000)</f>
        <v>0</v>
      </c>
      <c r="S187" s="274">
        <f>IF(S$9=0,0,S$9/NMM!S$9*1000)</f>
        <v>0</v>
      </c>
      <c r="T187" s="274">
        <f>IF(T$9=0,0,T$9/NMM!T$9*1000)</f>
        <v>0</v>
      </c>
      <c r="U187" s="274">
        <f>IF(U$9=0,0,U$9/NMM!U$9*1000)</f>
        <v>0</v>
      </c>
      <c r="V187" s="274">
        <f>IF(V$9=0,0,V$9/NMM!V$9*1000)</f>
        <v>0</v>
      </c>
      <c r="W187" s="274">
        <f>IF(W$9=0,0,W$9/NMM!W$9*1000)</f>
        <v>0</v>
      </c>
      <c r="X187" s="274">
        <f>IF(X$9=0,0,X$9/NMM!X$9*1000)</f>
        <v>0</v>
      </c>
      <c r="Y187" s="274">
        <f>IF(Y$9=0,0,Y$9/NMM!Y$9*1000)</f>
        <v>0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0.41784317445827845</v>
      </c>
      <c r="C188" s="275">
        <f>IF(C$10=0,0,C$10/NMM!C$9*1000)</f>
        <v>0.47252126563165808</v>
      </c>
      <c r="D188" s="275">
        <f>IF(D$10=0,0,D$10/NMM!D$9*1000)</f>
        <v>0.47241506314650383</v>
      </c>
      <c r="E188" s="275">
        <f>IF(E$10=0,0,E$10/NMM!E$9*1000)</f>
        <v>0.46580698060748171</v>
      </c>
      <c r="F188" s="275">
        <f>IF(F$10=0,0,F$10/NMM!F$9*1000)</f>
        <v>0.40606238228675767</v>
      </c>
      <c r="G188" s="275">
        <f>IF(G$10=0,0,G$10/NMM!G$9*1000)</f>
        <v>0.40321097899414465</v>
      </c>
      <c r="H188" s="275">
        <f>IF(H$10=0,0,H$10/NMM!H$9*1000)</f>
        <v>0.39682922122639847</v>
      </c>
      <c r="I188" s="275">
        <f>IF(I$10=0,0,I$10/NMM!I$9*1000)</f>
        <v>0.35268776093661525</v>
      </c>
      <c r="J188" s="275">
        <f>IF(J$10=0,0,J$10/NMM!J$9*1000)</f>
        <v>0.33021448859760494</v>
      </c>
      <c r="K188" s="275">
        <f>IF(K$10=0,0,K$10/NMM!K$9*1000)</f>
        <v>0.31409401647253682</v>
      </c>
      <c r="L188" s="275">
        <f>IF(L$10=0,0,L$10/NMM!L$9*1000)</f>
        <v>0.3200603153695199</v>
      </c>
      <c r="M188" s="275">
        <f>IF(M$10=0,0,M$10/NMM!M$9*1000)</f>
        <v>0.36117009274589457</v>
      </c>
      <c r="N188" s="275">
        <f>IF(N$10=0,0,N$10/NMM!N$9*1000)</f>
        <v>0.358403582529776</v>
      </c>
      <c r="O188" s="275">
        <f>IF(O$10=0,0,O$10/NMM!O$9*1000)</f>
        <v>0.38722265034395076</v>
      </c>
      <c r="P188" s="275">
        <f>IF(P$10=0,0,P$10/NMM!P$9*1000)</f>
        <v>0.38923308240000443</v>
      </c>
      <c r="Q188" s="275">
        <f>IF(Q$10=0,0,Q$10/NMM!Q$9*1000)</f>
        <v>0.37969021249880713</v>
      </c>
      <c r="R188" s="275">
        <f>IF(R$10=0,0,R$10/NMM!R$9*1000)</f>
        <v>0.35835567767980808</v>
      </c>
      <c r="S188" s="275">
        <f>IF(S$10=0,0,S$10/NMM!S$9*1000)</f>
        <v>0.36020674743878078</v>
      </c>
      <c r="T188" s="275">
        <f>IF(T$10=0,0,T$10/NMM!T$9*1000)</f>
        <v>0.39314086516638891</v>
      </c>
      <c r="U188" s="275">
        <f>IF(U$10=0,0,U$10/NMM!U$9*1000)</f>
        <v>0.39829018699805535</v>
      </c>
      <c r="V188" s="275">
        <f>IF(V$10=0,0,V$10/NMM!V$9*1000)</f>
        <v>0.43283776093307219</v>
      </c>
      <c r="W188" s="275">
        <f>IF(W$10=0,0,W$10/NMM!W$9*1000)</f>
        <v>0.43305878334775338</v>
      </c>
      <c r="X188" s="275">
        <f>IF(X$10=0,0,X$10/NMM!X$9*1000)</f>
        <v>0.39720327410062062</v>
      </c>
      <c r="Y188" s="275">
        <f>IF(Y$10=0,0,Y$10/NMM!Y$9*1000)</f>
        <v>0.38406801355535303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0</v>
      </c>
      <c r="C189" s="276">
        <f>IF(C$16=0,0,C$16/NMM!C$9*1000)</f>
        <v>0</v>
      </c>
      <c r="D189" s="276">
        <f>IF(D$16=0,0,D$16/NMM!D$9*1000)</f>
        <v>0</v>
      </c>
      <c r="E189" s="276">
        <f>IF(E$16=0,0,E$16/NMM!E$9*1000)</f>
        <v>0</v>
      </c>
      <c r="F189" s="276">
        <f>IF(F$16=0,0,F$16/NMM!F$9*1000)</f>
        <v>0</v>
      </c>
      <c r="G189" s="276">
        <f>IF(G$16=0,0,G$16/NMM!G$9*1000)</f>
        <v>0</v>
      </c>
      <c r="H189" s="276">
        <f>IF(H$16=0,0,H$16/NMM!H$9*1000)</f>
        <v>0</v>
      </c>
      <c r="I189" s="276">
        <f>IF(I$16=0,0,I$16/NMM!I$9*1000)</f>
        <v>0</v>
      </c>
      <c r="J189" s="276">
        <f>IF(J$16=0,0,J$16/NMM!J$9*1000)</f>
        <v>0</v>
      </c>
      <c r="K189" s="276">
        <f>IF(K$16=0,0,K$16/NMM!K$9*1000)</f>
        <v>0</v>
      </c>
      <c r="L189" s="276">
        <f>IF(L$16=0,0,L$16/NMM!L$9*1000)</f>
        <v>0</v>
      </c>
      <c r="M189" s="276">
        <f>IF(M$16=0,0,M$16/NMM!M$9*1000)</f>
        <v>0</v>
      </c>
      <c r="N189" s="276">
        <f>IF(N$16=0,0,N$16/NMM!N$9*1000)</f>
        <v>0</v>
      </c>
      <c r="O189" s="276">
        <f>IF(O$16=0,0,O$16/NMM!O$9*1000)</f>
        <v>0</v>
      </c>
      <c r="P189" s="276">
        <f>IF(P$16=0,0,P$16/NMM!P$9*1000)</f>
        <v>0</v>
      </c>
      <c r="Q189" s="276">
        <f>IF(Q$16=0,0,Q$16/NMM!Q$9*1000)</f>
        <v>0</v>
      </c>
      <c r="R189" s="276">
        <f>IF(R$16=0,0,R$16/NMM!R$9*1000)</f>
        <v>0</v>
      </c>
      <c r="S189" s="276">
        <f>IF(S$16=0,0,S$16/NMM!S$9*1000)</f>
        <v>0</v>
      </c>
      <c r="T189" s="276">
        <f>IF(T$16=0,0,T$16/NMM!T$9*1000)</f>
        <v>0</v>
      </c>
      <c r="U189" s="276">
        <f>IF(U$16=0,0,U$16/NMM!U$9*1000)</f>
        <v>0</v>
      </c>
      <c r="V189" s="276">
        <f>IF(V$16=0,0,V$16/NMM!V$9*1000)</f>
        <v>0</v>
      </c>
      <c r="W189" s="276">
        <f>IF(W$16=0,0,W$16/NMM!W$9*1000)</f>
        <v>0</v>
      </c>
      <c r="X189" s="276">
        <f>IF(X$16=0,0,X$16/NMM!X$9*1000)</f>
        <v>0</v>
      </c>
      <c r="Y189" s="276">
        <f>IF(Y$16=0,0,Y$16/NMM!Y$9*1000)</f>
        <v>0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70.574658112767452</v>
      </c>
      <c r="C190" s="276">
        <f>IF(C$17=0,0,C$17/NMM!C$9*1000)</f>
        <v>77.462839057751708</v>
      </c>
      <c r="D190" s="276">
        <f>IF(D$17=0,0,D$17/NMM!D$9*1000)</f>
        <v>76.433602257303605</v>
      </c>
      <c r="E190" s="276">
        <f>IF(E$17=0,0,E$17/NMM!E$9*1000)</f>
        <v>76.973927758413481</v>
      </c>
      <c r="F190" s="276">
        <f>IF(F$17=0,0,F$17/NMM!F$9*1000)</f>
        <v>73.464137681418009</v>
      </c>
      <c r="G190" s="276">
        <f>IF(G$17=0,0,G$17/NMM!G$9*1000)</f>
        <v>69.108497610550586</v>
      </c>
      <c r="H190" s="276">
        <f>IF(H$17=0,0,H$17/NMM!H$9*1000)</f>
        <v>69.406246043053599</v>
      </c>
      <c r="I190" s="276">
        <f>IF(I$17=0,0,I$17/NMM!I$9*1000)</f>
        <v>64.774985226261293</v>
      </c>
      <c r="J190" s="276">
        <f>IF(J$17=0,0,J$17/NMM!J$9*1000)</f>
        <v>64.002028463931651</v>
      </c>
      <c r="K190" s="276">
        <f>IF(K$17=0,0,K$17/NMM!K$9*1000)</f>
        <v>62.943372373486362</v>
      </c>
      <c r="L190" s="276">
        <f>IF(L$17=0,0,L$17/NMM!L$9*1000)</f>
        <v>65.380918225726674</v>
      </c>
      <c r="M190" s="276">
        <f>IF(M$17=0,0,M$17/NMM!M$9*1000)</f>
        <v>79.65820720368167</v>
      </c>
      <c r="N190" s="276">
        <f>IF(N$17=0,0,N$17/NMM!N$9*1000)</f>
        <v>77.829576593584662</v>
      </c>
      <c r="O190" s="276">
        <f>IF(O$17=0,0,O$17/NMM!O$9*1000)</f>
        <v>80.037777120213477</v>
      </c>
      <c r="P190" s="276">
        <f>IF(P$17=0,0,P$17/NMM!P$9*1000)</f>
        <v>81.321765581251029</v>
      </c>
      <c r="Q190" s="276">
        <f>IF(Q$17=0,0,Q$17/NMM!Q$9*1000)</f>
        <v>82.790749835411305</v>
      </c>
      <c r="R190" s="276">
        <f>IF(R$17=0,0,R$17/NMM!R$9*1000)</f>
        <v>78.670903101009088</v>
      </c>
      <c r="S190" s="276">
        <f>IF(S$17=0,0,S$17/NMM!S$9*1000)</f>
        <v>77.554133032423053</v>
      </c>
      <c r="T190" s="276">
        <f>IF(T$17=0,0,T$17/NMM!T$9*1000)</f>
        <v>78.742661439510172</v>
      </c>
      <c r="U190" s="276">
        <f>IF(U$17=0,0,U$17/NMM!U$9*1000)</f>
        <v>80.263955251169108</v>
      </c>
      <c r="V190" s="276">
        <f>IF(V$17=0,0,V$17/NMM!V$9*1000)</f>
        <v>79.927757579950182</v>
      </c>
      <c r="W190" s="276">
        <f>IF(W$17=0,0,W$17/NMM!W$9*1000)</f>
        <v>81.651621219968987</v>
      </c>
      <c r="X190" s="276">
        <f>IF(X$17=0,0,X$17/NMM!X$9*1000)</f>
        <v>78.002256448841024</v>
      </c>
      <c r="Y190" s="276">
        <f>IF(Y$17=0,0,Y$17/NMM!Y$9*1000)</f>
        <v>79.668748325073452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107.18706847166914</v>
      </c>
      <c r="C191" s="276">
        <f>IF(C$25=0,0,C$25/NMM!C$9*1000)</f>
        <v>117.64866959505746</v>
      </c>
      <c r="D191" s="276">
        <f>IF(D$25=0,0,D$25/NMM!D$9*1000)</f>
        <v>116.08548985953651</v>
      </c>
      <c r="E191" s="276">
        <f>IF(E$25=0,0,E$25/NMM!E$9*1000)</f>
        <v>116.90612304477867</v>
      </c>
      <c r="F191" s="276">
        <f>IF(F$25=0,0,F$25/NMM!F$9*1000)</f>
        <v>111.57553952706641</v>
      </c>
      <c r="G191" s="276">
        <f>IF(G$25=0,0,G$25/NMM!G$9*1000)</f>
        <v>104.96029968037769</v>
      </c>
      <c r="H191" s="276">
        <f>IF(H$25=0,0,H$25/NMM!H$9*1000)</f>
        <v>105.41251273355373</v>
      </c>
      <c r="I191" s="276">
        <f>IF(I$25=0,0,I$25/NMM!I$9*1000)</f>
        <v>98.378666824070351</v>
      </c>
      <c r="J191" s="276">
        <f>IF(J$25=0,0,J$25/NMM!J$9*1000)</f>
        <v>97.20471895630898</v>
      </c>
      <c r="K191" s="276">
        <f>IF(K$25=0,0,K$25/NMM!K$9*1000)</f>
        <v>95.596857921074658</v>
      </c>
      <c r="L191" s="276">
        <f>IF(L$25=0,0,L$25/NMM!L$9*1000)</f>
        <v>99.298943076761049</v>
      </c>
      <c r="M191" s="276">
        <f>IF(M$25=0,0,M$25/NMM!M$9*1000)</f>
        <v>120.98294116038787</v>
      </c>
      <c r="N191" s="276">
        <f>IF(N$25=0,0,N$25/NMM!N$9*1000)</f>
        <v>118.20566161479412</v>
      </c>
      <c r="O191" s="276">
        <f>IF(O$25=0,0,O$25/NMM!O$9*1000)</f>
        <v>121.55942268677475</v>
      </c>
      <c r="P191" s="276">
        <f>IF(P$25=0,0,P$25/NMM!P$9*1000)</f>
        <v>123.50951302756192</v>
      </c>
      <c r="Q191" s="276">
        <f>IF(Q$25=0,0,Q$25/NMM!Q$9*1000)</f>
        <v>125.74057046439557</v>
      </c>
      <c r="R191" s="276">
        <f>IF(R$25=0,0,R$25/NMM!R$9*1000)</f>
        <v>119.4834477829431</v>
      </c>
      <c r="S191" s="276">
        <f>IF(S$25=0,0,S$25/NMM!S$9*1000)</f>
        <v>117.7873246558941</v>
      </c>
      <c r="T191" s="276">
        <f>IF(T$25=0,0,T$25/NMM!T$9*1000)</f>
        <v>119.59243259630259</v>
      </c>
      <c r="U191" s="276">
        <f>IF(U$25=0,0,U$25/NMM!U$9*1000)</f>
        <v>121.90293651252789</v>
      </c>
      <c r="V191" s="276">
        <f>IF(V$25=0,0,V$25/NMM!V$9*1000)</f>
        <v>121.3923276938868</v>
      </c>
      <c r="W191" s="276">
        <f>IF(W$25=0,0,W$25/NMM!W$9*1000)</f>
        <v>124.01048972200851</v>
      </c>
      <c r="X191" s="276">
        <f>IF(X$25=0,0,X$25/NMM!X$9*1000)</f>
        <v>118.46792356496147</v>
      </c>
      <c r="Y191" s="276">
        <f>IF(Y$25=0,0,Y$25/NMM!Y$9*1000)</f>
        <v>120.99895075831721</v>
      </c>
      <c r="DA191" s="79"/>
    </row>
    <row r="192" spans="1:105" ht="12" customHeight="1" x14ac:dyDescent="0.25">
      <c r="A192" s="41" t="s">
        <v>1806</v>
      </c>
      <c r="B192" s="277">
        <f>IF(B$33=0,0,B$33/NMM!B$9*1000)</f>
        <v>4.9360002494601627</v>
      </c>
      <c r="C192" s="277">
        <f>IF(C$33=0,0,C$33/NMM!C$9*1000)</f>
        <v>5.4177604700827313</v>
      </c>
      <c r="D192" s="277">
        <f>IF(D$33=0,0,D$33/NMM!D$9*1000)</f>
        <v>5.3457755219495349</v>
      </c>
      <c r="E192" s="277">
        <f>IF(E$33=0,0,E$33/NMM!E$9*1000)</f>
        <v>5.3835659538069143</v>
      </c>
      <c r="F192" s="277">
        <f>IF(F$33=0,0,F$33/NMM!F$9*1000)</f>
        <v>5.1380908050938885</v>
      </c>
      <c r="G192" s="277">
        <f>IF(G$33=0,0,G$33/NMM!G$9*1000)</f>
        <v>4.8334568040051789</v>
      </c>
      <c r="H192" s="277">
        <f>IF(H$33=0,0,H$33/NMM!H$9*1000)</f>
        <v>4.8542813659146757</v>
      </c>
      <c r="I192" s="277">
        <f>IF(I$33=0,0,I$33/NMM!I$9*1000)</f>
        <v>4.5303704160312872</v>
      </c>
      <c r="J192" s="277">
        <f>IF(J$33=0,0,J$33/NMM!J$9*1000)</f>
        <v>4.4763097252152608</v>
      </c>
      <c r="K192" s="277">
        <f>IF(K$33=0,0,K$33/NMM!K$9*1000)</f>
        <v>4.402267188329275</v>
      </c>
      <c r="L192" s="277">
        <f>IF(L$33=0,0,L$33/NMM!L$9*1000)</f>
        <v>4.5727494443751207</v>
      </c>
      <c r="M192" s="277">
        <f>IF(M$33=0,0,M$33/NMM!M$9*1000)</f>
        <v>5.1591353841556309</v>
      </c>
      <c r="N192" s="277">
        <f>IF(N$33=0,0,N$33/NMM!N$9*1000)</f>
        <v>5.4236437081085294</v>
      </c>
      <c r="O192" s="277">
        <f>IF(O$33=0,0,O$33/NMM!O$9*1000)</f>
        <v>5.4970806221397277</v>
      </c>
      <c r="P192" s="277">
        <f>IF(P$33=0,0,P$33/NMM!P$9*1000)</f>
        <v>5.3668779866044209</v>
      </c>
      <c r="Q192" s="277">
        <f>IF(Q$33=0,0,Q$33/NMM!Q$9*1000)</f>
        <v>5.2819605140985351</v>
      </c>
      <c r="R192" s="277">
        <f>IF(R$33=0,0,R$33/NMM!R$9*1000)</f>
        <v>4.9740201996193774</v>
      </c>
      <c r="S192" s="277">
        <f>IF(S$33=0,0,S$33/NMM!S$9*1000)</f>
        <v>4.8807895825634278</v>
      </c>
      <c r="T192" s="277">
        <f>IF(T$33=0,0,T$33/NMM!T$9*1000)</f>
        <v>4.8264549856918721</v>
      </c>
      <c r="U192" s="277">
        <f>IF(U$33=0,0,U$33/NMM!U$9*1000)</f>
        <v>5.241094889316317</v>
      </c>
      <c r="V192" s="277">
        <f>IF(V$33=0,0,V$33/NMM!V$9*1000)</f>
        <v>5.0424122094375106</v>
      </c>
      <c r="W192" s="277">
        <f>IF(W$33=0,0,W$33/NMM!W$9*1000)</f>
        <v>5.1697564981934692</v>
      </c>
      <c r="X192" s="277">
        <f>IF(X$33=0,0,X$33/NMM!X$9*1000)</f>
        <v>5.1203828223582111</v>
      </c>
      <c r="Y192" s="277">
        <f>IF(Y$33=0,0,Y$33/NMM!Y$9*1000)</f>
        <v>5.4277987066304201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1807</v>
      </c>
      <c r="B194" s="320">
        <f t="shared" ref="B194:Y194" si="56">SUM(B195:B201,B202,B203)</f>
        <v>87.547179130352703</v>
      </c>
      <c r="C194" s="320">
        <f t="shared" si="56"/>
        <v>92.03122198903543</v>
      </c>
      <c r="D194" s="320">
        <f t="shared" si="56"/>
        <v>90.029774025800066</v>
      </c>
      <c r="E194" s="320">
        <f t="shared" si="56"/>
        <v>88.798691206621328</v>
      </c>
      <c r="F194" s="320">
        <f t="shared" si="56"/>
        <v>82.508116932645379</v>
      </c>
      <c r="G194" s="320">
        <f t="shared" si="56"/>
        <v>78.004014660818584</v>
      </c>
      <c r="H194" s="320">
        <f t="shared" si="56"/>
        <v>81.765524158836726</v>
      </c>
      <c r="I194" s="320">
        <f t="shared" si="56"/>
        <v>80.138811588934431</v>
      </c>
      <c r="J194" s="320">
        <f t="shared" si="56"/>
        <v>75.664510915052617</v>
      </c>
      <c r="K194" s="320">
        <f t="shared" si="56"/>
        <v>74.636205545990066</v>
      </c>
      <c r="L194" s="320">
        <f t="shared" si="56"/>
        <v>76.865116535273486</v>
      </c>
      <c r="M194" s="320">
        <f t="shared" si="56"/>
        <v>92.24802293823204</v>
      </c>
      <c r="N194" s="320">
        <f t="shared" si="56"/>
        <v>90.486086377051976</v>
      </c>
      <c r="O194" s="320">
        <f t="shared" si="56"/>
        <v>92.300148585409687</v>
      </c>
      <c r="P194" s="320">
        <f t="shared" si="56"/>
        <v>93.438591856425916</v>
      </c>
      <c r="Q194" s="320">
        <f t="shared" si="56"/>
        <v>94.779058235069115</v>
      </c>
      <c r="R194" s="320">
        <f t="shared" si="56"/>
        <v>95.240494526467359</v>
      </c>
      <c r="S194" s="320">
        <f t="shared" si="56"/>
        <v>93.203840758718698</v>
      </c>
      <c r="T194" s="320">
        <f t="shared" si="56"/>
        <v>91.292900276485597</v>
      </c>
      <c r="U194" s="320">
        <f t="shared" si="56"/>
        <v>93.025092176441163</v>
      </c>
      <c r="V194" s="320">
        <f t="shared" si="56"/>
        <v>88.941779216747179</v>
      </c>
      <c r="W194" s="320">
        <f t="shared" si="56"/>
        <v>100.13793934242896</v>
      </c>
      <c r="X194" s="320">
        <f t="shared" si="56"/>
        <v>95.767024966834569</v>
      </c>
      <c r="Y194" s="320">
        <f t="shared" si="56"/>
        <v>92.031749669082444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</v>
      </c>
      <c r="C195" s="273">
        <f>IF(C$49=0,0,C$49/NMM!C$10*1000)</f>
        <v>0</v>
      </c>
      <c r="D195" s="273">
        <f>IF(D$49=0,0,D$49/NMM!D$10*1000)</f>
        <v>0</v>
      </c>
      <c r="E195" s="273">
        <f>IF(E$49=0,0,E$49/NMM!E$10*1000)</f>
        <v>0</v>
      </c>
      <c r="F195" s="273">
        <f>IF(F$49=0,0,F$49/NMM!F$10*1000)</f>
        <v>0</v>
      </c>
      <c r="G195" s="273">
        <f>IF(G$49=0,0,G$49/NMM!G$10*1000)</f>
        <v>0</v>
      </c>
      <c r="H195" s="273">
        <f>IF(H$49=0,0,H$49/NMM!H$10*1000)</f>
        <v>0</v>
      </c>
      <c r="I195" s="273">
        <f>IF(I$49=0,0,I$49/NMM!I$10*1000)</f>
        <v>0</v>
      </c>
      <c r="J195" s="273">
        <f>IF(J$49=0,0,J$49/NMM!J$10*1000)</f>
        <v>0</v>
      </c>
      <c r="K195" s="273">
        <f>IF(K$49=0,0,K$49/NMM!K$10*1000)</f>
        <v>0</v>
      </c>
      <c r="L195" s="273">
        <f>IF(L$49=0,0,L$49/NMM!L$10*1000)</f>
        <v>0</v>
      </c>
      <c r="M195" s="273">
        <f>IF(M$49=0,0,M$49/NMM!M$10*1000)</f>
        <v>0</v>
      </c>
      <c r="N195" s="273">
        <f>IF(N$49=0,0,N$49/NMM!N$10*1000)</f>
        <v>0</v>
      </c>
      <c r="O195" s="273">
        <f>IF(O$49=0,0,O$49/NMM!O$10*1000)</f>
        <v>0</v>
      </c>
      <c r="P195" s="273">
        <f>IF(P$49=0,0,P$49/NMM!P$10*1000)</f>
        <v>0</v>
      </c>
      <c r="Q195" s="273">
        <f>IF(Q$49=0,0,Q$49/NMM!Q$10*1000)</f>
        <v>0</v>
      </c>
      <c r="R195" s="273">
        <f>IF(R$49=0,0,R$49/NMM!R$10*1000)</f>
        <v>0</v>
      </c>
      <c r="S195" s="273">
        <f>IF(S$49=0,0,S$49/NMM!S$10*1000)</f>
        <v>0</v>
      </c>
      <c r="T195" s="273">
        <f>IF(T$49=0,0,T$49/NMM!T$10*1000)</f>
        <v>0</v>
      </c>
      <c r="U195" s="273">
        <f>IF(U$49=0,0,U$49/NMM!U$10*1000)</f>
        <v>0</v>
      </c>
      <c r="V195" s="273">
        <f>IF(V$49=0,0,V$49/NMM!V$10*1000)</f>
        <v>0</v>
      </c>
      <c r="W195" s="273">
        <f>IF(W$49=0,0,W$49/NMM!W$10*1000)</f>
        <v>0</v>
      </c>
      <c r="X195" s="273">
        <f>IF(X$49=0,0,X$49/NMM!X$10*1000)</f>
        <v>0</v>
      </c>
      <c r="Y195" s="273">
        <f>IF(Y$49=0,0,Y$49/NMM!Y$10*1000)</f>
        <v>0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</v>
      </c>
      <c r="C196" s="274">
        <f>IF(C$50=0,0,C$50/NMM!C$10*1000)</f>
        <v>0</v>
      </c>
      <c r="D196" s="274">
        <f>IF(D$50=0,0,D$50/NMM!D$10*1000)</f>
        <v>0</v>
      </c>
      <c r="E196" s="274">
        <f>IF(E$50=0,0,E$50/NMM!E$10*1000)</f>
        <v>0</v>
      </c>
      <c r="F196" s="274">
        <f>IF(F$50=0,0,F$50/NMM!F$10*1000)</f>
        <v>0</v>
      </c>
      <c r="G196" s="274">
        <f>IF(G$50=0,0,G$50/NMM!G$10*1000)</f>
        <v>0</v>
      </c>
      <c r="H196" s="274">
        <f>IF(H$50=0,0,H$50/NMM!H$10*1000)</f>
        <v>0</v>
      </c>
      <c r="I196" s="274">
        <f>IF(I$50=0,0,I$50/NMM!I$10*1000)</f>
        <v>0</v>
      </c>
      <c r="J196" s="274">
        <f>IF(J$50=0,0,J$50/NMM!J$10*1000)</f>
        <v>0</v>
      </c>
      <c r="K196" s="274">
        <f>IF(K$50=0,0,K$50/NMM!K$10*1000)</f>
        <v>0</v>
      </c>
      <c r="L196" s="274">
        <f>IF(L$50=0,0,L$50/NMM!L$10*1000)</f>
        <v>0</v>
      </c>
      <c r="M196" s="274">
        <f>IF(M$50=0,0,M$50/NMM!M$10*1000)</f>
        <v>0</v>
      </c>
      <c r="N196" s="274">
        <f>IF(N$50=0,0,N$50/NMM!N$10*1000)</f>
        <v>0</v>
      </c>
      <c r="O196" s="274">
        <f>IF(O$50=0,0,O$50/NMM!O$10*1000)</f>
        <v>0</v>
      </c>
      <c r="P196" s="274">
        <f>IF(P$50=0,0,P$50/NMM!P$10*1000)</f>
        <v>0</v>
      </c>
      <c r="Q196" s="274">
        <f>IF(Q$50=0,0,Q$50/NMM!Q$10*1000)</f>
        <v>0</v>
      </c>
      <c r="R196" s="274">
        <f>IF(R$50=0,0,R$50/NMM!R$10*1000)</f>
        <v>0</v>
      </c>
      <c r="S196" s="274">
        <f>IF(S$50=0,0,S$50/NMM!S$10*1000)</f>
        <v>0</v>
      </c>
      <c r="T196" s="274">
        <f>IF(T$50=0,0,T$50/NMM!T$10*1000)</f>
        <v>0</v>
      </c>
      <c r="U196" s="274">
        <f>IF(U$50=0,0,U$50/NMM!U$10*1000)</f>
        <v>0</v>
      </c>
      <c r="V196" s="274">
        <f>IF(V$50=0,0,V$50/NMM!V$10*1000)</f>
        <v>0</v>
      </c>
      <c r="W196" s="274">
        <f>IF(W$50=0,0,W$50/NMM!W$10*1000)</f>
        <v>0</v>
      </c>
      <c r="X196" s="274">
        <f>IF(X$50=0,0,X$50/NMM!X$10*1000)</f>
        <v>0</v>
      </c>
      <c r="Y196" s="274">
        <f>IF(Y$50=0,0,Y$50/NMM!Y$10*1000)</f>
        <v>0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</v>
      </c>
      <c r="C197" s="274">
        <f>IF(C$51=0,0,C$51/NMM!C$10*1000)</f>
        <v>0</v>
      </c>
      <c r="D197" s="274">
        <f>IF(D$51=0,0,D$51/NMM!D$10*1000)</f>
        <v>0</v>
      </c>
      <c r="E197" s="274">
        <f>IF(E$51=0,0,E$51/NMM!E$10*1000)</f>
        <v>0</v>
      </c>
      <c r="F197" s="274">
        <f>IF(F$51=0,0,F$51/NMM!F$10*1000)</f>
        <v>0</v>
      </c>
      <c r="G197" s="274">
        <f>IF(G$51=0,0,G$51/NMM!G$10*1000)</f>
        <v>0</v>
      </c>
      <c r="H197" s="274">
        <f>IF(H$51=0,0,H$51/NMM!H$10*1000)</f>
        <v>0</v>
      </c>
      <c r="I197" s="274">
        <f>IF(I$51=0,0,I$51/NMM!I$10*1000)</f>
        <v>0</v>
      </c>
      <c r="J197" s="274">
        <f>IF(J$51=0,0,J$51/NMM!J$10*1000)</f>
        <v>0</v>
      </c>
      <c r="K197" s="274">
        <f>IF(K$51=0,0,K$51/NMM!K$10*1000)</f>
        <v>0</v>
      </c>
      <c r="L197" s="274">
        <f>IF(L$51=0,0,L$51/NMM!L$10*1000)</f>
        <v>0</v>
      </c>
      <c r="M197" s="274">
        <f>IF(M$51=0,0,M$51/NMM!M$10*1000)</f>
        <v>0</v>
      </c>
      <c r="N197" s="274">
        <f>IF(N$51=0,0,N$51/NMM!N$10*1000)</f>
        <v>0</v>
      </c>
      <c r="O197" s="274">
        <f>IF(O$51=0,0,O$51/NMM!O$10*1000)</f>
        <v>0</v>
      </c>
      <c r="P197" s="274">
        <f>IF(P$51=0,0,P$51/NMM!P$10*1000)</f>
        <v>0</v>
      </c>
      <c r="Q197" s="274">
        <f>IF(Q$51=0,0,Q$51/NMM!Q$10*1000)</f>
        <v>0</v>
      </c>
      <c r="R197" s="274">
        <f>IF(R$51=0,0,R$51/NMM!R$10*1000)</f>
        <v>0</v>
      </c>
      <c r="S197" s="274">
        <f>IF(S$51=0,0,S$51/NMM!S$10*1000)</f>
        <v>0</v>
      </c>
      <c r="T197" s="274">
        <f>IF(T$51=0,0,T$51/NMM!T$10*1000)</f>
        <v>0</v>
      </c>
      <c r="U197" s="274">
        <f>IF(U$51=0,0,U$51/NMM!U$10*1000)</f>
        <v>0</v>
      </c>
      <c r="V197" s="274">
        <f>IF(V$51=0,0,V$51/NMM!V$10*1000)</f>
        <v>0</v>
      </c>
      <c r="W197" s="274">
        <f>IF(W$51=0,0,W$51/NMM!W$10*1000)</f>
        <v>0</v>
      </c>
      <c r="X197" s="274">
        <f>IF(X$51=0,0,X$51/NMM!X$10*1000)</f>
        <v>0</v>
      </c>
      <c r="Y197" s="274">
        <f>IF(Y$51=0,0,Y$51/NMM!Y$10*1000)</f>
        <v>0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</v>
      </c>
      <c r="C198" s="274">
        <f>IF(C$52=0,0,C$52/NMM!C$10*1000)</f>
        <v>0</v>
      </c>
      <c r="D198" s="274">
        <f>IF(D$52=0,0,D$52/NMM!D$10*1000)</f>
        <v>0</v>
      </c>
      <c r="E198" s="274">
        <f>IF(E$52=0,0,E$52/NMM!E$10*1000)</f>
        <v>0</v>
      </c>
      <c r="F198" s="274">
        <f>IF(F$52=0,0,F$52/NMM!F$10*1000)</f>
        <v>0</v>
      </c>
      <c r="G198" s="274">
        <f>IF(G$52=0,0,G$52/NMM!G$10*1000)</f>
        <v>0</v>
      </c>
      <c r="H198" s="274">
        <f>IF(H$52=0,0,H$52/NMM!H$10*1000)</f>
        <v>0</v>
      </c>
      <c r="I198" s="274">
        <f>IF(I$52=0,0,I$52/NMM!I$10*1000)</f>
        <v>0</v>
      </c>
      <c r="J198" s="274">
        <f>IF(J$52=0,0,J$52/NMM!J$10*1000)</f>
        <v>0</v>
      </c>
      <c r="K198" s="274">
        <f>IF(K$52=0,0,K$52/NMM!K$10*1000)</f>
        <v>0</v>
      </c>
      <c r="L198" s="274">
        <f>IF(L$52=0,0,L$52/NMM!L$10*1000)</f>
        <v>0</v>
      </c>
      <c r="M198" s="274">
        <f>IF(M$52=0,0,M$52/NMM!M$10*1000)</f>
        <v>0</v>
      </c>
      <c r="N198" s="274">
        <f>IF(N$52=0,0,N$52/NMM!N$10*1000)</f>
        <v>0</v>
      </c>
      <c r="O198" s="274">
        <f>IF(O$52=0,0,O$52/NMM!O$10*1000)</f>
        <v>0</v>
      </c>
      <c r="P198" s="274">
        <f>IF(P$52=0,0,P$52/NMM!P$10*1000)</f>
        <v>0</v>
      </c>
      <c r="Q198" s="274">
        <f>IF(Q$52=0,0,Q$52/NMM!Q$10*1000)</f>
        <v>0</v>
      </c>
      <c r="R198" s="274">
        <f>IF(R$52=0,0,R$52/NMM!R$10*1000)</f>
        <v>0</v>
      </c>
      <c r="S198" s="274">
        <f>IF(S$52=0,0,S$52/NMM!S$10*1000)</f>
        <v>0</v>
      </c>
      <c r="T198" s="274">
        <f>IF(T$52=0,0,T$52/NMM!T$10*1000)</f>
        <v>0</v>
      </c>
      <c r="U198" s="274">
        <f>IF(U$52=0,0,U$52/NMM!U$10*1000)</f>
        <v>0</v>
      </c>
      <c r="V198" s="274">
        <f>IF(V$52=0,0,V$52/NMM!V$10*1000)</f>
        <v>0</v>
      </c>
      <c r="W198" s="274">
        <f>IF(W$52=0,0,W$52/NMM!W$10*1000)</f>
        <v>0</v>
      </c>
      <c r="X198" s="274">
        <f>IF(X$52=0,0,X$52/NMM!X$10*1000)</f>
        <v>0</v>
      </c>
      <c r="Y198" s="274">
        <f>IF(Y$52=0,0,Y$52/NMM!Y$10*1000)</f>
        <v>0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0.45389658912593284</v>
      </c>
      <c r="C199" s="275">
        <f>IF(C$53=0,0,C$53/NMM!C$10*1000)</f>
        <v>0.49741973756798286</v>
      </c>
      <c r="D199" s="275">
        <f>IF(D$53=0,0,D$53/NMM!D$10*1000)</f>
        <v>0.49139809916538973</v>
      </c>
      <c r="E199" s="275">
        <f>IF(E$53=0,0,E$53/NMM!E$10*1000)</f>
        <v>0.47409527485533887</v>
      </c>
      <c r="F199" s="275">
        <f>IF(F$53=0,0,F$53/NMM!F$10*1000)</f>
        <v>0.40427364125221282</v>
      </c>
      <c r="G199" s="275">
        <f>IF(G$53=0,0,G$53/NMM!G$10*1000)</f>
        <v>0.39697207764958614</v>
      </c>
      <c r="H199" s="275">
        <f>IF(H$53=0,0,H$53/NMM!H$10*1000)</f>
        <v>0.40806422019254762</v>
      </c>
      <c r="I199" s="275">
        <f>IF(I$53=0,0,I$53/NMM!I$10*1000)</f>
        <v>0.37889802035166031</v>
      </c>
      <c r="J199" s="275">
        <f>IF(J$53=0,0,J$53/NMM!J$10*1000)</f>
        <v>0.33785903233364478</v>
      </c>
      <c r="K199" s="275">
        <f>IF(K$53=0,0,K$53/NMM!K$10*1000)</f>
        <v>0.32109168719537551</v>
      </c>
      <c r="L199" s="275">
        <f>IF(L$53=0,0,L$53/NMM!L$10*1000)</f>
        <v>0.32611264863584866</v>
      </c>
      <c r="M199" s="275">
        <f>IF(M$53=0,0,M$53/NMM!M$10*1000)</f>
        <v>0.37546348834593735</v>
      </c>
      <c r="N199" s="275">
        <f>IF(N$53=0,0,N$53/NMM!N$10*1000)</f>
        <v>0.3718462025276712</v>
      </c>
      <c r="O199" s="275">
        <f>IF(O$53=0,0,O$53/NMM!O$10*1000)</f>
        <v>0.40276729397693767</v>
      </c>
      <c r="P199" s="275">
        <f>IF(P$53=0,0,P$53/NMM!P$10*1000)</f>
        <v>0.40596867943007298</v>
      </c>
      <c r="Q199" s="275">
        <f>IF(Q$53=0,0,Q$53/NMM!Q$10*1000)</f>
        <v>0.39370982577401731</v>
      </c>
      <c r="R199" s="275">
        <f>IF(R$53=0,0,R$53/NMM!R$10*1000)</f>
        <v>0.39439914608375676</v>
      </c>
      <c r="S199" s="275">
        <f>IF(S$53=0,0,S$53/NMM!S$10*1000)</f>
        <v>0.39149242666163359</v>
      </c>
      <c r="T199" s="275">
        <f>IF(T$53=0,0,T$53/NMM!T$10*1000)</f>
        <v>0.41189160254756885</v>
      </c>
      <c r="U199" s="275">
        <f>IF(U$53=0,0,U$53/NMM!U$10*1000)</f>
        <v>0.41690615530457387</v>
      </c>
      <c r="V199" s="275">
        <f>IF(V$53=0,0,V$53/NMM!V$10*1000)</f>
        <v>0.43320258850241239</v>
      </c>
      <c r="W199" s="275">
        <f>IF(W$53=0,0,W$53/NMM!W$10*1000)</f>
        <v>0.48022381658117119</v>
      </c>
      <c r="X199" s="275">
        <f>IF(X$53=0,0,X$53/NMM!X$10*1000)</f>
        <v>0.44017741474050487</v>
      </c>
      <c r="Y199" s="275">
        <f>IF(Y$53=0,0,Y$53/NMM!Y$10*1000)</f>
        <v>0.39891316859340131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0</v>
      </c>
      <c r="C200" s="276">
        <f>IF(C$59=0,0,C$59/NMM!C$10*1000)</f>
        <v>0</v>
      </c>
      <c r="D200" s="276">
        <f>IF(D$59=0,0,D$59/NMM!D$10*1000)</f>
        <v>0</v>
      </c>
      <c r="E200" s="276">
        <f>IF(E$59=0,0,E$59/NMM!E$10*1000)</f>
        <v>0</v>
      </c>
      <c r="F200" s="276">
        <f>IF(F$59=0,0,F$59/NMM!F$10*1000)</f>
        <v>0</v>
      </c>
      <c r="G200" s="276">
        <f>IF(G$59=0,0,G$59/NMM!G$10*1000)</f>
        <v>0</v>
      </c>
      <c r="H200" s="276">
        <f>IF(H$59=0,0,H$59/NMM!H$10*1000)</f>
        <v>0</v>
      </c>
      <c r="I200" s="276">
        <f>IF(I$59=0,0,I$59/NMM!I$10*1000)</f>
        <v>0</v>
      </c>
      <c r="J200" s="276">
        <f>IF(J$59=0,0,J$59/NMM!J$10*1000)</f>
        <v>0</v>
      </c>
      <c r="K200" s="276">
        <f>IF(K$59=0,0,K$59/NMM!K$10*1000)</f>
        <v>0</v>
      </c>
      <c r="L200" s="276">
        <f>IF(L$59=0,0,L$59/NMM!L$10*1000)</f>
        <v>0</v>
      </c>
      <c r="M200" s="276">
        <f>IF(M$59=0,0,M$59/NMM!M$10*1000)</f>
        <v>0</v>
      </c>
      <c r="N200" s="276">
        <f>IF(N$59=0,0,N$59/NMM!N$10*1000)</f>
        <v>0</v>
      </c>
      <c r="O200" s="276">
        <f>IF(O$59=0,0,O$59/NMM!O$10*1000)</f>
        <v>0</v>
      </c>
      <c r="P200" s="276">
        <f>IF(P$59=0,0,P$59/NMM!P$10*1000)</f>
        <v>0</v>
      </c>
      <c r="Q200" s="276">
        <f>IF(Q$59=0,0,Q$59/NMM!Q$10*1000)</f>
        <v>0</v>
      </c>
      <c r="R200" s="276">
        <f>IF(R$59=0,0,R$59/NMM!R$10*1000)</f>
        <v>0</v>
      </c>
      <c r="S200" s="276">
        <f>IF(S$59=0,0,S$59/NMM!S$10*1000)</f>
        <v>0</v>
      </c>
      <c r="T200" s="276">
        <f>IF(T$59=0,0,T$59/NMM!T$10*1000)</f>
        <v>0</v>
      </c>
      <c r="U200" s="276">
        <f>IF(U$59=0,0,U$59/NMM!U$10*1000)</f>
        <v>0</v>
      </c>
      <c r="V200" s="276">
        <f>IF(V$59=0,0,V$59/NMM!V$10*1000)</f>
        <v>0</v>
      </c>
      <c r="W200" s="276">
        <f>IF(W$59=0,0,W$59/NMM!W$10*1000)</f>
        <v>0</v>
      </c>
      <c r="X200" s="276">
        <f>IF(X$59=0,0,X$59/NMM!X$10*1000)</f>
        <v>0</v>
      </c>
      <c r="Y200" s="276">
        <f>IF(Y$59=0,0,Y$59/NMM!Y$10*1000)</f>
        <v>0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14.717565577410493</v>
      </c>
      <c r="C201" s="276">
        <f>IF(C$60=0,0,C$60/NMM!C$10*1000)</f>
        <v>14.934344753287672</v>
      </c>
      <c r="D201" s="276">
        <f>IF(D$60=0,0,D$60/NMM!D$10*1000)</f>
        <v>14.752654407849368</v>
      </c>
      <c r="E201" s="276">
        <f>IF(E$60=0,0,E$60/NMM!E$10*1000)</f>
        <v>14.598584054150095</v>
      </c>
      <c r="F201" s="276">
        <f>IF(F$60=0,0,F$60/NMM!F$10*1000)</f>
        <v>13.397541643257027</v>
      </c>
      <c r="G201" s="276">
        <f>IF(G$60=0,0,G$60/NMM!G$10*1000)</f>
        <v>13.265376745678843</v>
      </c>
      <c r="H201" s="276">
        <f>IF(H$60=0,0,H$60/NMM!H$10*1000)</f>
        <v>13.882244969391312</v>
      </c>
      <c r="I201" s="276">
        <f>IF(I$60=0,0,I$60/NMM!I$10*1000)</f>
        <v>13.818906727545757</v>
      </c>
      <c r="J201" s="276">
        <f>IF(J$60=0,0,J$60/NMM!J$10*1000)</f>
        <v>13.181068736803873</v>
      </c>
      <c r="K201" s="276">
        <f>IF(K$60=0,0,K$60/NMM!K$10*1000)</f>
        <v>13.146111232169734</v>
      </c>
      <c r="L201" s="276">
        <f>IF(L$60=0,0,L$60/NMM!L$10*1000)</f>
        <v>13.349472175239438</v>
      </c>
      <c r="M201" s="276">
        <f>IF(M$60=0,0,M$60/NMM!M$10*1000)</f>
        <v>14.384676934455802</v>
      </c>
      <c r="N201" s="276">
        <f>IF(N$60=0,0,N$60/NMM!N$10*1000)</f>
        <v>14.441671406901186</v>
      </c>
      <c r="O201" s="276">
        <f>IF(O$60=0,0,O$60/NMM!O$10*1000)</f>
        <v>14.21607442955079</v>
      </c>
      <c r="P201" s="276">
        <f>IF(P$60=0,0,P$60/NMM!P$10*1000)</f>
        <v>14.055474626452787</v>
      </c>
      <c r="Q201" s="276">
        <f>IF(Q$60=0,0,Q$60/NMM!Q$10*1000)</f>
        <v>14.338805396186308</v>
      </c>
      <c r="R201" s="276">
        <f>IF(R$60=0,0,R$60/NMM!R$10*1000)</f>
        <v>14.225714312486041</v>
      </c>
      <c r="S201" s="276">
        <f>IF(S$60=0,0,S$60/NMM!S$10*1000)</f>
        <v>14.156852935380211</v>
      </c>
      <c r="T201" s="276">
        <f>IF(T$60=0,0,T$60/NMM!T$10*1000)</f>
        <v>13.859287513085592</v>
      </c>
      <c r="U201" s="276">
        <f>IF(U$60=0,0,U$60/NMM!U$10*1000)</f>
        <v>14.209730259500391</v>
      </c>
      <c r="V201" s="276">
        <f>IF(V$60=0,0,V$60/NMM!V$10*1000)</f>
        <v>13.715207447079742</v>
      </c>
      <c r="W201" s="276">
        <f>IF(W$60=0,0,W$60/NMM!W$10*1000)</f>
        <v>15.186399063917731</v>
      </c>
      <c r="X201" s="276">
        <f>IF(X$60=0,0,X$60/NMM!X$10*1000)</f>
        <v>14.654364153844044</v>
      </c>
      <c r="Y201" s="276">
        <f>IF(Y$60=0,0,Y$60/NMM!Y$10*1000)</f>
        <v>14.311631593674466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65.979530890666894</v>
      </c>
      <c r="C202" s="276">
        <f>IF(C$79=0,0,C$79/NMM!C$10*1000)</f>
        <v>70.179763307400975</v>
      </c>
      <c r="D202" s="276">
        <f>IF(D$79=0,0,D$79/NMM!D$10*1000)</f>
        <v>68.42438410693893</v>
      </c>
      <c r="E202" s="276">
        <f>IF(E$79=0,0,E$79/NMM!E$10*1000)</f>
        <v>67.424869687011579</v>
      </c>
      <c r="F202" s="276">
        <f>IF(F$79=0,0,F$79/NMM!F$10*1000)</f>
        <v>62.946978243540173</v>
      </c>
      <c r="G202" s="276">
        <f>IF(G$79=0,0,G$79/NMM!G$10*1000)</f>
        <v>58.556605993787649</v>
      </c>
      <c r="H202" s="276">
        <f>IF(H$79=0,0,H$79/NMM!H$10*1000)</f>
        <v>61.424306385110825</v>
      </c>
      <c r="I202" s="276">
        <f>IF(I$79=0,0,I$79/NMM!I$10*1000)</f>
        <v>59.890246894009081</v>
      </c>
      <c r="J202" s="276">
        <f>IF(J$79=0,0,J$79/NMM!J$10*1000)</f>
        <v>56.35727443098606</v>
      </c>
      <c r="K202" s="276">
        <f>IF(K$79=0,0,K$79/NMM!K$10*1000)</f>
        <v>55.377869101882069</v>
      </c>
      <c r="L202" s="276">
        <f>IF(L$79=0,0,L$79/NMM!L$10*1000)</f>
        <v>57.332867572174038</v>
      </c>
      <c r="M202" s="276">
        <f>IF(M$79=0,0,M$79/NMM!M$10*1000)</f>
        <v>71.269431006738756</v>
      </c>
      <c r="N202" s="276">
        <f>IF(N$79=0,0,N$79/NMM!N$10*1000)</f>
        <v>69.494832079318215</v>
      </c>
      <c r="O202" s="276">
        <f>IF(O$79=0,0,O$79/NMM!O$10*1000)</f>
        <v>71.648201964496252</v>
      </c>
      <c r="P202" s="276">
        <f>IF(P$79=0,0,P$79/NMM!P$10*1000)</f>
        <v>72.997235994221612</v>
      </c>
      <c r="Q202" s="276">
        <f>IF(Q$79=0,0,Q$79/NMM!Q$10*1000)</f>
        <v>73.883166615464518</v>
      </c>
      <c r="R202" s="276">
        <f>IF(R$79=0,0,R$79/NMM!R$10*1000)</f>
        <v>74.516533869461028</v>
      </c>
      <c r="S202" s="276">
        <f>IF(S$79=0,0,S$79/NMM!S$10*1000)</f>
        <v>72.542630917502308</v>
      </c>
      <c r="T202" s="276">
        <f>IF(T$79=0,0,T$79/NMM!T$10*1000)</f>
        <v>71.000543282627206</v>
      </c>
      <c r="U202" s="276">
        <f>IF(U$79=0,0,U$79/NMM!U$10*1000)</f>
        <v>72.306292120430498</v>
      </c>
      <c r="V202" s="276">
        <f>IF(V$79=0,0,V$79/NMM!V$10*1000)</f>
        <v>68.846261726425183</v>
      </c>
      <c r="W202" s="276">
        <f>IF(W$79=0,0,W$79/NMM!W$10*1000)</f>
        <v>77.925301150652274</v>
      </c>
      <c r="X202" s="276">
        <f>IF(X$79=0,0,X$79/NMM!X$10*1000)</f>
        <v>74.394175584969133</v>
      </c>
      <c r="Y202" s="276">
        <f>IF(Y$79=0,0,Y$79/NMM!Y$10*1000)</f>
        <v>71.215587518038831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6.3961860731493783</v>
      </c>
      <c r="C203" s="277">
        <f>IF(C$89=0,0,C$89/NMM!C$10*1000)</f>
        <v>6.4196941907788014</v>
      </c>
      <c r="D203" s="277">
        <f>IF(D$89=0,0,D$89/NMM!D$10*1000)</f>
        <v>6.3613374118463772</v>
      </c>
      <c r="E203" s="277">
        <f>IF(E$89=0,0,E$89/NMM!E$10*1000)</f>
        <v>6.3011421906043106</v>
      </c>
      <c r="F203" s="277">
        <f>IF(F$89=0,0,F$89/NMM!F$10*1000)</f>
        <v>5.7593234045959623</v>
      </c>
      <c r="G203" s="277">
        <f>IF(G$89=0,0,G$89/NMM!G$10*1000)</f>
        <v>5.7850598437025074</v>
      </c>
      <c r="H203" s="277">
        <f>IF(H$89=0,0,H$89/NMM!H$10*1000)</f>
        <v>6.0509085841420385</v>
      </c>
      <c r="I203" s="277">
        <f>IF(I$89=0,0,I$89/NMM!I$10*1000)</f>
        <v>6.0507599470279327</v>
      </c>
      <c r="J203" s="277">
        <f>IF(J$89=0,0,J$89/NMM!J$10*1000)</f>
        <v>5.7883087149290491</v>
      </c>
      <c r="K203" s="277">
        <f>IF(K$89=0,0,K$89/NMM!K$10*1000)</f>
        <v>5.791133524742885</v>
      </c>
      <c r="L203" s="277">
        <f>IF(L$89=0,0,L$89/NMM!L$10*1000)</f>
        <v>5.8566641392241614</v>
      </c>
      <c r="M203" s="277">
        <f>IF(M$89=0,0,M$89/NMM!M$10*1000)</f>
        <v>6.2184515086915395</v>
      </c>
      <c r="N203" s="277">
        <f>IF(N$89=0,0,N$89/NMM!N$10*1000)</f>
        <v>6.1777366883048987</v>
      </c>
      <c r="O203" s="277">
        <f>IF(O$89=0,0,O$89/NMM!O$10*1000)</f>
        <v>6.033104897385714</v>
      </c>
      <c r="P203" s="277">
        <f>IF(P$89=0,0,P$89/NMM!P$10*1000)</f>
        <v>5.979912556321433</v>
      </c>
      <c r="Q203" s="277">
        <f>IF(Q$89=0,0,Q$89/NMM!Q$10*1000)</f>
        <v>6.1633763976442753</v>
      </c>
      <c r="R203" s="277">
        <f>IF(R$89=0,0,R$89/NMM!R$10*1000)</f>
        <v>6.1038471984365357</v>
      </c>
      <c r="S203" s="277">
        <f>IF(S$89=0,0,S$89/NMM!S$10*1000)</f>
        <v>6.1128644791745517</v>
      </c>
      <c r="T203" s="277">
        <f>IF(T$89=0,0,T$89/NMM!T$10*1000)</f>
        <v>6.0211778782252265</v>
      </c>
      <c r="U203" s="277">
        <f>IF(U$89=0,0,U$89/NMM!U$10*1000)</f>
        <v>6.0921636412057021</v>
      </c>
      <c r="V203" s="277">
        <f>IF(V$89=0,0,V$89/NMM!V$10*1000)</f>
        <v>5.9471074547398297</v>
      </c>
      <c r="W203" s="277">
        <f>IF(W$89=0,0,W$89/NMM!W$10*1000)</f>
        <v>6.5460153112777801</v>
      </c>
      <c r="X203" s="277">
        <f>IF(X$89=0,0,X$89/NMM!X$10*1000)</f>
        <v>6.2783078132808834</v>
      </c>
      <c r="Y203" s="277">
        <f>IF(Y$89=0,0,Y$89/NMM!Y$10*1000)</f>
        <v>6.1056173887757454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1808</v>
      </c>
      <c r="B205" s="320">
        <f t="shared" ref="B205:Y205" si="57">SUM(B206:B211,B212:B213,B214)</f>
        <v>312.61220588182778</v>
      </c>
      <c r="C205" s="320">
        <f t="shared" si="57"/>
        <v>338.13545131963724</v>
      </c>
      <c r="D205" s="320">
        <f t="shared" si="57"/>
        <v>339.95803303053231</v>
      </c>
      <c r="E205" s="320">
        <f t="shared" si="57"/>
        <v>329.06294551856428</v>
      </c>
      <c r="F205" s="320">
        <f t="shared" si="57"/>
        <v>298.65134111541204</v>
      </c>
      <c r="G205" s="320">
        <f t="shared" si="57"/>
        <v>306.21163343724328</v>
      </c>
      <c r="H205" s="320">
        <f t="shared" si="57"/>
        <v>319.98491145363073</v>
      </c>
      <c r="I205" s="320">
        <f t="shared" si="57"/>
        <v>303.77902642691356</v>
      </c>
      <c r="J205" s="320">
        <f t="shared" si="57"/>
        <v>294.63283076046474</v>
      </c>
      <c r="K205" s="320">
        <f t="shared" si="57"/>
        <v>294.18238280512281</v>
      </c>
      <c r="L205" s="320">
        <f t="shared" si="57"/>
        <v>295.80563161728833</v>
      </c>
      <c r="M205" s="320">
        <f t="shared" si="57"/>
        <v>314.48807871838602</v>
      </c>
      <c r="N205" s="320">
        <f t="shared" si="57"/>
        <v>303.88175978735092</v>
      </c>
      <c r="O205" s="320">
        <f t="shared" si="57"/>
        <v>298.97984626565739</v>
      </c>
      <c r="P205" s="320">
        <f t="shared" si="57"/>
        <v>291.91135781826961</v>
      </c>
      <c r="Q205" s="320">
        <f t="shared" si="57"/>
        <v>264.0309411427836</v>
      </c>
      <c r="R205" s="320">
        <f t="shared" si="57"/>
        <v>264.57668757443662</v>
      </c>
      <c r="S205" s="320">
        <f t="shared" si="57"/>
        <v>242.95566797512427</v>
      </c>
      <c r="T205" s="320">
        <f t="shared" si="57"/>
        <v>247.83901558567854</v>
      </c>
      <c r="U205" s="320">
        <f t="shared" si="57"/>
        <v>234.71152845626838</v>
      </c>
      <c r="V205" s="320">
        <f t="shared" si="57"/>
        <v>241.1657440258536</v>
      </c>
      <c r="W205" s="320">
        <f t="shared" si="57"/>
        <v>250.58873671656832</v>
      </c>
      <c r="X205" s="320">
        <f t="shared" si="57"/>
        <v>234.29573834155818</v>
      </c>
      <c r="Y205" s="320">
        <f t="shared" si="57"/>
        <v>225.44496831573477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0</v>
      </c>
      <c r="C206" s="273">
        <f>IF(C$100=0,0,C$100/NMM!C$11*1000)</f>
        <v>0</v>
      </c>
      <c r="D206" s="273">
        <f>IF(D$100=0,0,D$100/NMM!D$11*1000)</f>
        <v>0</v>
      </c>
      <c r="E206" s="273">
        <f>IF(E$100=0,0,E$100/NMM!E$11*1000)</f>
        <v>0</v>
      </c>
      <c r="F206" s="273">
        <f>IF(F$100=0,0,F$100/NMM!F$11*1000)</f>
        <v>0</v>
      </c>
      <c r="G206" s="273">
        <f>IF(G$100=0,0,G$100/NMM!G$11*1000)</f>
        <v>0</v>
      </c>
      <c r="H206" s="273">
        <f>IF(H$100=0,0,H$100/NMM!H$11*1000)</f>
        <v>0</v>
      </c>
      <c r="I206" s="273">
        <f>IF(I$100=0,0,I$100/NMM!I$11*1000)</f>
        <v>0</v>
      </c>
      <c r="J206" s="273">
        <f>IF(J$100=0,0,J$100/NMM!J$11*1000)</f>
        <v>0</v>
      </c>
      <c r="K206" s="273">
        <f>IF(K$100=0,0,K$100/NMM!K$11*1000)</f>
        <v>0</v>
      </c>
      <c r="L206" s="273">
        <f>IF(L$100=0,0,L$100/NMM!L$11*1000)</f>
        <v>0</v>
      </c>
      <c r="M206" s="273">
        <f>IF(M$100=0,0,M$100/NMM!M$11*1000)</f>
        <v>0</v>
      </c>
      <c r="N206" s="273">
        <f>IF(N$100=0,0,N$100/NMM!N$11*1000)</f>
        <v>0</v>
      </c>
      <c r="O206" s="273">
        <f>IF(O$100=0,0,O$100/NMM!O$11*1000)</f>
        <v>0</v>
      </c>
      <c r="P206" s="273">
        <f>IF(P$100=0,0,P$100/NMM!P$11*1000)</f>
        <v>0</v>
      </c>
      <c r="Q206" s="273">
        <f>IF(Q$100=0,0,Q$100/NMM!Q$11*1000)</f>
        <v>0</v>
      </c>
      <c r="R206" s="273">
        <f>IF(R$100=0,0,R$100/NMM!R$11*1000)</f>
        <v>0</v>
      </c>
      <c r="S206" s="273">
        <f>IF(S$100=0,0,S$100/NMM!S$11*1000)</f>
        <v>0</v>
      </c>
      <c r="T206" s="273">
        <f>IF(T$100=0,0,T$100/NMM!T$11*1000)</f>
        <v>0</v>
      </c>
      <c r="U206" s="273">
        <f>IF(U$100=0,0,U$100/NMM!U$11*1000)</f>
        <v>0</v>
      </c>
      <c r="V206" s="273">
        <f>IF(V$100=0,0,V$100/NMM!V$11*1000)</f>
        <v>0</v>
      </c>
      <c r="W206" s="273">
        <f>IF(W$100=0,0,W$100/NMM!W$11*1000)</f>
        <v>0</v>
      </c>
      <c r="X206" s="273">
        <f>IF(X$100=0,0,X$100/NMM!X$11*1000)</f>
        <v>0</v>
      </c>
      <c r="Y206" s="273">
        <f>IF(Y$100=0,0,Y$100/NMM!Y$11*1000)</f>
        <v>0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0</v>
      </c>
      <c r="C207" s="274">
        <f>IF(C$101=0,0,C$101/NMM!C$11*1000)</f>
        <v>0</v>
      </c>
      <c r="D207" s="274">
        <f>IF(D$101=0,0,D$101/NMM!D$11*1000)</f>
        <v>0</v>
      </c>
      <c r="E207" s="274">
        <f>IF(E$101=0,0,E$101/NMM!E$11*1000)</f>
        <v>0</v>
      </c>
      <c r="F207" s="274">
        <f>IF(F$101=0,0,F$101/NMM!F$11*1000)</f>
        <v>0</v>
      </c>
      <c r="G207" s="274">
        <f>IF(G$101=0,0,G$101/NMM!G$11*1000)</f>
        <v>0</v>
      </c>
      <c r="H207" s="274">
        <f>IF(H$101=0,0,H$101/NMM!H$11*1000)</f>
        <v>0</v>
      </c>
      <c r="I207" s="274">
        <f>IF(I$101=0,0,I$101/NMM!I$11*1000)</f>
        <v>0</v>
      </c>
      <c r="J207" s="274">
        <f>IF(J$101=0,0,J$101/NMM!J$11*1000)</f>
        <v>0</v>
      </c>
      <c r="K207" s="274">
        <f>IF(K$101=0,0,K$101/NMM!K$11*1000)</f>
        <v>0</v>
      </c>
      <c r="L207" s="274">
        <f>IF(L$101=0,0,L$101/NMM!L$11*1000)</f>
        <v>0</v>
      </c>
      <c r="M207" s="274">
        <f>IF(M$101=0,0,M$101/NMM!M$11*1000)</f>
        <v>0</v>
      </c>
      <c r="N207" s="274">
        <f>IF(N$101=0,0,N$101/NMM!N$11*1000)</f>
        <v>0</v>
      </c>
      <c r="O207" s="274">
        <f>IF(O$101=0,0,O$101/NMM!O$11*1000)</f>
        <v>0</v>
      </c>
      <c r="P207" s="274">
        <f>IF(P$101=0,0,P$101/NMM!P$11*1000)</f>
        <v>0</v>
      </c>
      <c r="Q207" s="274">
        <f>IF(Q$101=0,0,Q$101/NMM!Q$11*1000)</f>
        <v>0</v>
      </c>
      <c r="R207" s="274">
        <f>IF(R$101=0,0,R$101/NMM!R$11*1000)</f>
        <v>0</v>
      </c>
      <c r="S207" s="274">
        <f>IF(S$101=0,0,S$101/NMM!S$11*1000)</f>
        <v>0</v>
      </c>
      <c r="T207" s="274">
        <f>IF(T$101=0,0,T$101/NMM!T$11*1000)</f>
        <v>0</v>
      </c>
      <c r="U207" s="274">
        <f>IF(U$101=0,0,U$101/NMM!U$11*1000)</f>
        <v>0</v>
      </c>
      <c r="V207" s="274">
        <f>IF(V$101=0,0,V$101/NMM!V$11*1000)</f>
        <v>0</v>
      </c>
      <c r="W207" s="274">
        <f>IF(W$101=0,0,W$101/NMM!W$11*1000)</f>
        <v>0</v>
      </c>
      <c r="X207" s="274">
        <f>IF(X$101=0,0,X$101/NMM!X$11*1000)</f>
        <v>0</v>
      </c>
      <c r="Y207" s="274">
        <f>IF(Y$101=0,0,Y$101/NMM!Y$11*1000)</f>
        <v>0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0</v>
      </c>
      <c r="C208" s="274">
        <f>IF(C$102=0,0,C$102/NMM!C$11*1000)</f>
        <v>0</v>
      </c>
      <c r="D208" s="274">
        <f>IF(D$102=0,0,D$102/NMM!D$11*1000)</f>
        <v>0</v>
      </c>
      <c r="E208" s="274">
        <f>IF(E$102=0,0,E$102/NMM!E$11*1000)</f>
        <v>0</v>
      </c>
      <c r="F208" s="274">
        <f>IF(F$102=0,0,F$102/NMM!F$11*1000)</f>
        <v>0</v>
      </c>
      <c r="G208" s="274">
        <f>IF(G$102=0,0,G$102/NMM!G$11*1000)</f>
        <v>0</v>
      </c>
      <c r="H208" s="274">
        <f>IF(H$102=0,0,H$102/NMM!H$11*1000)</f>
        <v>0</v>
      </c>
      <c r="I208" s="274">
        <f>IF(I$102=0,0,I$102/NMM!I$11*1000)</f>
        <v>0</v>
      </c>
      <c r="J208" s="274">
        <f>IF(J$102=0,0,J$102/NMM!J$11*1000)</f>
        <v>0</v>
      </c>
      <c r="K208" s="274">
        <f>IF(K$102=0,0,K$102/NMM!K$11*1000)</f>
        <v>0</v>
      </c>
      <c r="L208" s="274">
        <f>IF(L$102=0,0,L$102/NMM!L$11*1000)</f>
        <v>0</v>
      </c>
      <c r="M208" s="274">
        <f>IF(M$102=0,0,M$102/NMM!M$11*1000)</f>
        <v>0</v>
      </c>
      <c r="N208" s="274">
        <f>IF(N$102=0,0,N$102/NMM!N$11*1000)</f>
        <v>0</v>
      </c>
      <c r="O208" s="274">
        <f>IF(O$102=0,0,O$102/NMM!O$11*1000)</f>
        <v>0</v>
      </c>
      <c r="P208" s="274">
        <f>IF(P$102=0,0,P$102/NMM!P$11*1000)</f>
        <v>0</v>
      </c>
      <c r="Q208" s="274">
        <f>IF(Q$102=0,0,Q$102/NMM!Q$11*1000)</f>
        <v>0</v>
      </c>
      <c r="R208" s="274">
        <f>IF(R$102=0,0,R$102/NMM!R$11*1000)</f>
        <v>0</v>
      </c>
      <c r="S208" s="274">
        <f>IF(S$102=0,0,S$102/NMM!S$11*1000)</f>
        <v>0</v>
      </c>
      <c r="T208" s="274">
        <f>IF(T$102=0,0,T$102/NMM!T$11*1000)</f>
        <v>0</v>
      </c>
      <c r="U208" s="274">
        <f>IF(U$102=0,0,U$102/NMM!U$11*1000)</f>
        <v>0</v>
      </c>
      <c r="V208" s="274">
        <f>IF(V$102=0,0,V$102/NMM!V$11*1000)</f>
        <v>0</v>
      </c>
      <c r="W208" s="274">
        <f>IF(W$102=0,0,W$102/NMM!W$11*1000)</f>
        <v>0</v>
      </c>
      <c r="X208" s="274">
        <f>IF(X$102=0,0,X$102/NMM!X$11*1000)</f>
        <v>0</v>
      </c>
      <c r="Y208" s="274">
        <f>IF(Y$102=0,0,Y$102/NMM!Y$11*1000)</f>
        <v>0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0</v>
      </c>
      <c r="C209" s="274">
        <f>IF(C$103=0,0,C$103/NMM!C$11*1000)</f>
        <v>0</v>
      </c>
      <c r="D209" s="274">
        <f>IF(D$103=0,0,D$103/NMM!D$11*1000)</f>
        <v>0</v>
      </c>
      <c r="E209" s="274">
        <f>IF(E$103=0,0,E$103/NMM!E$11*1000)</f>
        <v>0</v>
      </c>
      <c r="F209" s="274">
        <f>IF(F$103=0,0,F$103/NMM!F$11*1000)</f>
        <v>0</v>
      </c>
      <c r="G209" s="274">
        <f>IF(G$103=0,0,G$103/NMM!G$11*1000)</f>
        <v>0</v>
      </c>
      <c r="H209" s="274">
        <f>IF(H$103=0,0,H$103/NMM!H$11*1000)</f>
        <v>0</v>
      </c>
      <c r="I209" s="274">
        <f>IF(I$103=0,0,I$103/NMM!I$11*1000)</f>
        <v>0</v>
      </c>
      <c r="J209" s="274">
        <f>IF(J$103=0,0,J$103/NMM!J$11*1000)</f>
        <v>0</v>
      </c>
      <c r="K209" s="274">
        <f>IF(K$103=0,0,K$103/NMM!K$11*1000)</f>
        <v>0</v>
      </c>
      <c r="L209" s="274">
        <f>IF(L$103=0,0,L$103/NMM!L$11*1000)</f>
        <v>0</v>
      </c>
      <c r="M209" s="274">
        <f>IF(M$103=0,0,M$103/NMM!M$11*1000)</f>
        <v>0</v>
      </c>
      <c r="N209" s="274">
        <f>IF(N$103=0,0,N$103/NMM!N$11*1000)</f>
        <v>0</v>
      </c>
      <c r="O209" s="274">
        <f>IF(O$103=0,0,O$103/NMM!O$11*1000)</f>
        <v>0</v>
      </c>
      <c r="P209" s="274">
        <f>IF(P$103=0,0,P$103/NMM!P$11*1000)</f>
        <v>0</v>
      </c>
      <c r="Q209" s="274">
        <f>IF(Q$103=0,0,Q$103/NMM!Q$11*1000)</f>
        <v>0</v>
      </c>
      <c r="R209" s="274">
        <f>IF(R$103=0,0,R$103/NMM!R$11*1000)</f>
        <v>0</v>
      </c>
      <c r="S209" s="274">
        <f>IF(S$103=0,0,S$103/NMM!S$11*1000)</f>
        <v>0</v>
      </c>
      <c r="T209" s="274">
        <f>IF(T$103=0,0,T$103/NMM!T$11*1000)</f>
        <v>0</v>
      </c>
      <c r="U209" s="274">
        <f>IF(U$103=0,0,U$103/NMM!U$11*1000)</f>
        <v>0</v>
      </c>
      <c r="V209" s="274">
        <f>IF(V$103=0,0,V$103/NMM!V$11*1000)</f>
        <v>0</v>
      </c>
      <c r="W209" s="274">
        <f>IF(W$103=0,0,W$103/NMM!W$11*1000)</f>
        <v>0</v>
      </c>
      <c r="X209" s="274">
        <f>IF(X$103=0,0,X$103/NMM!X$11*1000)</f>
        <v>0</v>
      </c>
      <c r="Y209" s="274">
        <f>IF(Y$103=0,0,Y$103/NMM!Y$11*1000)</f>
        <v>0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2.0391136237544023</v>
      </c>
      <c r="C210" s="275">
        <f>IF(C$104=0,0,C$104/NMM!C$11*1000)</f>
        <v>2.4067936552571734</v>
      </c>
      <c r="D210" s="275">
        <f>IF(D$104=0,0,D$104/NMM!D$11*1000)</f>
        <v>2.4124550703776526</v>
      </c>
      <c r="E210" s="275">
        <f>IF(E$104=0,0,E$104/NMM!E$11*1000)</f>
        <v>2.274858215555402</v>
      </c>
      <c r="F210" s="275">
        <f>IF(F$104=0,0,F$104/NMM!F$11*1000)</f>
        <v>1.927075781533669</v>
      </c>
      <c r="G210" s="275">
        <f>IF(G$104=0,0,G$104/NMM!G$11*1000)</f>
        <v>1.9318215827207643</v>
      </c>
      <c r="H210" s="275">
        <f>IF(H$104=0,0,H$104/NMM!H$11*1000)</f>
        <v>1.9841652277537216</v>
      </c>
      <c r="I210" s="275">
        <f>IF(I$104=0,0,I$104/NMM!I$11*1000)</f>
        <v>1.7498590522169342</v>
      </c>
      <c r="J210" s="275">
        <f>IF(J$104=0,0,J$104/NMM!J$11*1000)</f>
        <v>1.5825874037535077</v>
      </c>
      <c r="K210" s="275">
        <f>IF(K$104=0,0,K$104/NMM!K$11*1000)</f>
        <v>1.5014183916122574</v>
      </c>
      <c r="L210" s="275">
        <f>IF(L$104=0,0,L$104/NMM!L$11*1000)</f>
        <v>1.5161210493978041</v>
      </c>
      <c r="M210" s="275">
        <f>IF(M$104=0,0,M$104/NMM!M$11*1000)</f>
        <v>1.7470770223754315</v>
      </c>
      <c r="N210" s="275">
        <f>IF(N$104=0,0,N$104/NMM!N$11*1000)</f>
        <v>1.6829394545704333</v>
      </c>
      <c r="O210" s="275">
        <f>IF(O$104=0,0,O$104/NMM!O$11*1000)</f>
        <v>1.835366319796204</v>
      </c>
      <c r="P210" s="275">
        <f>IF(P$104=0,0,P$104/NMM!P$11*1000)</f>
        <v>1.8220954332733055</v>
      </c>
      <c r="Q210" s="275">
        <f>IF(Q$104=0,0,Q$104/NMM!Q$11*1000)</f>
        <v>1.5512970317282222</v>
      </c>
      <c r="R210" s="275">
        <f>IF(R$104=0,0,R$104/NMM!R$11*1000)</f>
        <v>1.572305982915277</v>
      </c>
      <c r="S210" s="275">
        <f>IF(S$104=0,0,S$104/NMM!S$11*1000)</f>
        <v>1.431138327627943</v>
      </c>
      <c r="T210" s="275">
        <f>IF(T$104=0,0,T$104/NMM!T$11*1000)</f>
        <v>1.5587371517736175</v>
      </c>
      <c r="U210" s="275">
        <f>IF(U$104=0,0,U$104/NMM!U$11*1000)</f>
        <v>1.4767325908162443</v>
      </c>
      <c r="V210" s="275">
        <f>IF(V$104=0,0,V$104/NMM!V$11*1000)</f>
        <v>1.6144535064815639</v>
      </c>
      <c r="W210" s="275">
        <f>IF(W$104=0,0,W$104/NMM!W$11*1000)</f>
        <v>1.6893988329294745</v>
      </c>
      <c r="X210" s="275">
        <f>IF(X$104=0,0,X$104/NMM!X$11*1000)</f>
        <v>1.5100219140325046</v>
      </c>
      <c r="Y210" s="275">
        <f>IF(Y$104=0,0,Y$104/NMM!Y$11*1000)</f>
        <v>1.3546082997573949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286.60557075843849</v>
      </c>
      <c r="C211" s="276">
        <f>IF(C$110=0,0,C$110/NMM!C$11*1000)</f>
        <v>309.8198329104049</v>
      </c>
      <c r="D211" s="276">
        <f>IF(D$110=0,0,D$110/NMM!D$11*1000)</f>
        <v>311.49653798039969</v>
      </c>
      <c r="E211" s="276">
        <f>IF(E$110=0,0,E$110/NMM!E$11*1000)</f>
        <v>301.56922352020854</v>
      </c>
      <c r="F211" s="276">
        <f>IF(F$110=0,0,F$110/NMM!F$11*1000)</f>
        <v>273.82548438300466</v>
      </c>
      <c r="G211" s="276">
        <f>IF(G$110=0,0,G$110/NMM!G$11*1000)</f>
        <v>280.79795488003583</v>
      </c>
      <c r="H211" s="276">
        <f>IF(H$110=0,0,H$110/NMM!H$11*1000)</f>
        <v>293.4600184163495</v>
      </c>
      <c r="I211" s="276">
        <f>IF(I$110=0,0,I$110/NMM!I$11*1000)</f>
        <v>278.72099695356223</v>
      </c>
      <c r="J211" s="276">
        <f>IF(J$110=0,0,J$110/NMM!J$11*1000)</f>
        <v>270.43499373203088</v>
      </c>
      <c r="K211" s="276">
        <f>IF(K$110=0,0,K$110/NMM!K$11*1000)</f>
        <v>270.09421275349985</v>
      </c>
      <c r="L211" s="276">
        <f>IF(L$110=0,0,L$110/NMM!L$11*1000)</f>
        <v>271.57862431444823</v>
      </c>
      <c r="M211" s="276">
        <f>IF(M$110=0,0,M$110/NMM!M$11*1000)</f>
        <v>288.60617846496928</v>
      </c>
      <c r="N211" s="276">
        <f>IF(N$110=0,0,N$110/NMM!N$11*1000)</f>
        <v>278.8775574673175</v>
      </c>
      <c r="O211" s="276">
        <f>IF(O$110=0,0,O$110/NMM!O$11*1000)</f>
        <v>274.21327022701558</v>
      </c>
      <c r="P211" s="276">
        <f>IF(P$110=0,0,P$110/NMM!P$11*1000)</f>
        <v>267.702517343838</v>
      </c>
      <c r="Q211" s="276">
        <f>IF(Q$110=0,0,Q$110/NMM!Q$11*1000)</f>
        <v>242.22358629320465</v>
      </c>
      <c r="R211" s="276">
        <f>IF(R$110=0,0,R$110/NMM!R$11*1000)</f>
        <v>242.70782877536504</v>
      </c>
      <c r="S211" s="276">
        <f>IF(S$110=0,0,S$110/NMM!S$11*1000)</f>
        <v>222.88561822433491</v>
      </c>
      <c r="T211" s="276">
        <f>IF(T$110=0,0,T$110/NMM!T$11*1000)</f>
        <v>227.27435675091584</v>
      </c>
      <c r="U211" s="276">
        <f>IF(U$110=0,0,U$110/NMM!U$11*1000)</f>
        <v>215.23561910572477</v>
      </c>
      <c r="V211" s="276">
        <f>IF(V$110=0,0,V$110/NMM!V$11*1000)</f>
        <v>221.06465774624877</v>
      </c>
      <c r="W211" s="276">
        <f>IF(W$110=0,0,W$110/NMM!W$11*1000)</f>
        <v>229.69129835710473</v>
      </c>
      <c r="X211" s="276">
        <f>IF(X$110=0,0,X$110/NMM!X$11*1000)</f>
        <v>214.82119598977806</v>
      </c>
      <c r="Y211" s="276">
        <f>IF(Y$110=0,0,Y$110/NMM!Y$11*1000)</f>
        <v>206.79687691834678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0</v>
      </c>
      <c r="C212" s="276">
        <f>IF(C$118=0,0,C$118/NMM!C$11*1000)</f>
        <v>0</v>
      </c>
      <c r="D212" s="276">
        <f>IF(D$118=0,0,D$118/NMM!D$11*1000)</f>
        <v>0</v>
      </c>
      <c r="E212" s="276">
        <f>IF(E$118=0,0,E$118/NMM!E$11*1000)</f>
        <v>0</v>
      </c>
      <c r="F212" s="276">
        <f>IF(F$118=0,0,F$118/NMM!F$11*1000)</f>
        <v>0</v>
      </c>
      <c r="G212" s="276">
        <f>IF(G$118=0,0,G$118/NMM!G$11*1000)</f>
        <v>0</v>
      </c>
      <c r="H212" s="276">
        <f>IF(H$118=0,0,H$118/NMM!H$11*1000)</f>
        <v>0</v>
      </c>
      <c r="I212" s="276">
        <f>IF(I$118=0,0,I$118/NMM!I$11*1000)</f>
        <v>0</v>
      </c>
      <c r="J212" s="276">
        <f>IF(J$118=0,0,J$118/NMM!J$11*1000)</f>
        <v>0</v>
      </c>
      <c r="K212" s="276">
        <f>IF(K$118=0,0,K$118/NMM!K$11*1000)</f>
        <v>0</v>
      </c>
      <c r="L212" s="276">
        <f>IF(L$118=0,0,L$118/NMM!L$11*1000)</f>
        <v>0</v>
      </c>
      <c r="M212" s="276">
        <f>IF(M$118=0,0,M$118/NMM!M$11*1000)</f>
        <v>0</v>
      </c>
      <c r="N212" s="276">
        <f>IF(N$118=0,0,N$118/NMM!N$11*1000)</f>
        <v>0</v>
      </c>
      <c r="O212" s="276">
        <f>IF(O$118=0,0,O$118/NMM!O$11*1000)</f>
        <v>0</v>
      </c>
      <c r="P212" s="276">
        <f>IF(P$118=0,0,P$118/NMM!P$11*1000)</f>
        <v>0</v>
      </c>
      <c r="Q212" s="276">
        <f>IF(Q$118=0,0,Q$118/NMM!Q$11*1000)</f>
        <v>0</v>
      </c>
      <c r="R212" s="276">
        <f>IF(R$118=0,0,R$118/NMM!R$11*1000)</f>
        <v>0</v>
      </c>
      <c r="S212" s="276">
        <f>IF(S$118=0,0,S$118/NMM!S$11*1000)</f>
        <v>0</v>
      </c>
      <c r="T212" s="276">
        <f>IF(T$118=0,0,T$118/NMM!T$11*1000)</f>
        <v>0</v>
      </c>
      <c r="U212" s="276">
        <f>IF(U$118=0,0,U$118/NMM!U$11*1000)</f>
        <v>0</v>
      </c>
      <c r="V212" s="276">
        <f>IF(V$118=0,0,V$118/NMM!V$11*1000)</f>
        <v>0</v>
      </c>
      <c r="W212" s="276">
        <f>IF(W$118=0,0,W$118/NMM!W$11*1000)</f>
        <v>0</v>
      </c>
      <c r="X212" s="276">
        <f>IF(X$118=0,0,X$118/NMM!X$11*1000)</f>
        <v>0</v>
      </c>
      <c r="Y212" s="276">
        <f>IF(Y$118=0,0,Y$118/NMM!Y$11*1000)</f>
        <v>0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23.967521499634898</v>
      </c>
      <c r="C213" s="276">
        <f>IF(C$119=0,0,C$119/NMM!C$11*1000)</f>
        <v>25.9088247539752</v>
      </c>
      <c r="D213" s="276">
        <f>IF(D$119=0,0,D$119/NMM!D$11*1000)</f>
        <v>26.049039979754983</v>
      </c>
      <c r="E213" s="276">
        <f>IF(E$119=0,0,E$119/NMM!E$11*1000)</f>
        <v>25.218863782800316</v>
      </c>
      <c r="F213" s="276">
        <f>IF(F$119=0,0,F$119/NMM!F$11*1000)</f>
        <v>22.898780950873658</v>
      </c>
      <c r="G213" s="276">
        <f>IF(G$119=0,0,G$119/NMM!G$11*1000)</f>
        <v>23.481856974486661</v>
      </c>
      <c r="H213" s="276">
        <f>IF(H$119=0,0,H$119/NMM!H$11*1000)</f>
        <v>24.540727809527471</v>
      </c>
      <c r="I213" s="276">
        <f>IF(I$119=0,0,I$119/NMM!I$11*1000)</f>
        <v>23.308170421134371</v>
      </c>
      <c r="J213" s="276">
        <f>IF(J$119=0,0,J$119/NMM!J$11*1000)</f>
        <v>22.615249624680363</v>
      </c>
      <c r="K213" s="276">
        <f>IF(K$119=0,0,K$119/NMM!K$11*1000)</f>
        <v>22.586751660010677</v>
      </c>
      <c r="L213" s="276">
        <f>IF(L$119=0,0,L$119/NMM!L$11*1000)</f>
        <v>22.710886253442304</v>
      </c>
      <c r="M213" s="276">
        <f>IF(M$119=0,0,M$119/NMM!M$11*1000)</f>
        <v>24.134823231041306</v>
      </c>
      <c r="N213" s="276">
        <f>IF(N$119=0,0,N$119/NMM!N$11*1000)</f>
        <v>23.321262865462991</v>
      </c>
      <c r="O213" s="276">
        <f>IF(O$119=0,0,O$119/NMM!O$11*1000)</f>
        <v>22.931209718845572</v>
      </c>
      <c r="P213" s="276">
        <f>IF(P$119=0,0,P$119/NMM!P$11*1000)</f>
        <v>22.38674504115831</v>
      </c>
      <c r="Q213" s="276">
        <f>IF(Q$119=0,0,Q$119/NMM!Q$11*1000)</f>
        <v>20.256057817850767</v>
      </c>
      <c r="R213" s="276">
        <f>IF(R$119=0,0,R$119/NMM!R$11*1000)</f>
        <v>20.296552816156286</v>
      </c>
      <c r="S213" s="276">
        <f>IF(S$119=0,0,S$119/NMM!S$11*1000)</f>
        <v>18.638911423161431</v>
      </c>
      <c r="T213" s="276">
        <f>IF(T$119=0,0,T$119/NMM!T$11*1000)</f>
        <v>19.005921682989076</v>
      </c>
      <c r="U213" s="276">
        <f>IF(U$119=0,0,U$119/NMM!U$11*1000)</f>
        <v>17.999176759727362</v>
      </c>
      <c r="V213" s="276">
        <f>IF(V$119=0,0,V$119/NMM!V$11*1000)</f>
        <v>18.486632773123262</v>
      </c>
      <c r="W213" s="276">
        <f>IF(W$119=0,0,W$119/NMM!W$11*1000)</f>
        <v>19.208039526534126</v>
      </c>
      <c r="X213" s="276">
        <f>IF(X$119=0,0,X$119/NMM!X$11*1000)</f>
        <v>17.964520437747606</v>
      </c>
      <c r="Y213" s="276">
        <f>IF(Y$119=0,0,Y$119/NMM!Y$11*1000)</f>
        <v>17.293483097630602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0</v>
      </c>
      <c r="C214" s="277">
        <f>IF(C$127=0,0,C$127/NMM!C$11*1000)</f>
        <v>0</v>
      </c>
      <c r="D214" s="277">
        <f>IF(D$127=0,0,D$127/NMM!D$11*1000)</f>
        <v>0</v>
      </c>
      <c r="E214" s="277">
        <f>IF(E$127=0,0,E$127/NMM!E$11*1000)</f>
        <v>0</v>
      </c>
      <c r="F214" s="277">
        <f>IF(F$127=0,0,F$127/NMM!F$11*1000)</f>
        <v>0</v>
      </c>
      <c r="G214" s="277">
        <f>IF(G$127=0,0,G$127/NMM!G$11*1000)</f>
        <v>0</v>
      </c>
      <c r="H214" s="277">
        <f>IF(H$127=0,0,H$127/NMM!H$11*1000)</f>
        <v>0</v>
      </c>
      <c r="I214" s="277">
        <f>IF(I$127=0,0,I$127/NMM!I$11*1000)</f>
        <v>0</v>
      </c>
      <c r="J214" s="277">
        <f>IF(J$127=0,0,J$127/NMM!J$11*1000)</f>
        <v>0</v>
      </c>
      <c r="K214" s="277">
        <f>IF(K$127=0,0,K$127/NMM!K$11*1000)</f>
        <v>0</v>
      </c>
      <c r="L214" s="277">
        <f>IF(L$127=0,0,L$127/NMM!L$11*1000)</f>
        <v>0</v>
      </c>
      <c r="M214" s="277">
        <f>IF(M$127=0,0,M$127/NMM!M$11*1000)</f>
        <v>0</v>
      </c>
      <c r="N214" s="277">
        <f>IF(N$127=0,0,N$127/NMM!N$11*1000)</f>
        <v>0</v>
      </c>
      <c r="O214" s="277">
        <f>IF(O$127=0,0,O$127/NMM!O$11*1000)</f>
        <v>0</v>
      </c>
      <c r="P214" s="277">
        <f>IF(P$127=0,0,P$127/NMM!P$11*1000)</f>
        <v>0</v>
      </c>
      <c r="Q214" s="277">
        <f>IF(Q$127=0,0,Q$127/NMM!Q$11*1000)</f>
        <v>0</v>
      </c>
      <c r="R214" s="277">
        <f>IF(R$127=0,0,R$127/NMM!R$11*1000)</f>
        <v>0</v>
      </c>
      <c r="S214" s="277">
        <f>IF(S$127=0,0,S$127/NMM!S$11*1000)</f>
        <v>0</v>
      </c>
      <c r="T214" s="277">
        <f>IF(T$127=0,0,T$127/NMM!T$11*1000)</f>
        <v>0</v>
      </c>
      <c r="U214" s="277">
        <f>IF(U$127=0,0,U$127/NMM!U$11*1000)</f>
        <v>0</v>
      </c>
      <c r="V214" s="277">
        <f>IF(V$127=0,0,V$127/NMM!V$11*1000)</f>
        <v>0</v>
      </c>
      <c r="W214" s="277">
        <f>IF(W$127=0,0,W$127/NMM!W$11*1000)</f>
        <v>0</v>
      </c>
      <c r="X214" s="277">
        <f>IF(X$127=0,0,X$127/NMM!X$11*1000)</f>
        <v>0</v>
      </c>
      <c r="Y214" s="277">
        <f>IF(Y$127=0,0,Y$127/NMM!Y$11*1000)</f>
        <v>0</v>
      </c>
      <c r="DA214" s="82"/>
    </row>
  </sheetData>
  <conditionalFormatting sqref="B156:B163">
    <cfRule type="cellIs" dxfId="46" priority="315" operator="lessThan">
      <formula>0</formula>
    </cfRule>
  </conditionalFormatting>
  <conditionalFormatting sqref="B16:V16">
    <cfRule type="cellIs" dxfId="45" priority="434" operator="lessThan">
      <formula>0</formula>
    </cfRule>
  </conditionalFormatting>
  <conditionalFormatting sqref="B49:V59 B100:V110 B147:V152 B166:V171 B195:V200 B206:V211 B214:Y214">
    <cfRule type="cellIs" dxfId="44" priority="349" operator="lessThan">
      <formula>0</formula>
    </cfRule>
  </conditionalFormatting>
  <conditionalFormatting sqref="B133:V139">
    <cfRule type="cellIs" dxfId="43" priority="319" operator="lessThan">
      <formula>0</formula>
    </cfRule>
  </conditionalFormatting>
  <conditionalFormatting sqref="B157:V163">
    <cfRule type="cellIs" dxfId="42" priority="403" operator="lessThan">
      <formula>0</formula>
    </cfRule>
  </conditionalFormatting>
  <conditionalFormatting sqref="B177:V179">
    <cfRule type="cellIs" dxfId="41" priority="314" operator="lessThan">
      <formula>0</formula>
    </cfRule>
  </conditionalFormatting>
  <conditionalFormatting sqref="B184:V190">
    <cfRule type="cellIs" dxfId="40" priority="312" operator="lessThan">
      <formula>0</formula>
    </cfRule>
  </conditionalFormatting>
  <conditionalFormatting sqref="B6:Y16">
    <cfRule type="cellIs" dxfId="39" priority="345" operator="lessThan">
      <formula>0</formula>
    </cfRule>
  </conditionalFormatting>
  <conditionalFormatting sqref="B20:Y25">
    <cfRule type="cellIs" dxfId="38" priority="347" operator="lessThan">
      <formula>0</formula>
    </cfRule>
  </conditionalFormatting>
  <conditionalFormatting sqref="B27:Y46">
    <cfRule type="cellIs" dxfId="37" priority="311" operator="lessThan">
      <formula>0</formula>
    </cfRule>
  </conditionalFormatting>
  <conditionalFormatting sqref="B49:Y58 B100:Y109 B133:Y138 B147:Y151 B156:Y156 B158:Y159 B161:Y162 B166:Y170 B177:Y178 B184:Y189 B195:Y199 B206:Y210">
    <cfRule type="cellIs" dxfId="36" priority="438" operator="lessThan">
      <formula>0</formula>
    </cfRule>
  </conditionalFormatting>
  <conditionalFormatting sqref="B63:Y97">
    <cfRule type="cellIs" dxfId="35" priority="308" operator="lessThan">
      <formula>0</formula>
    </cfRule>
  </conditionalFormatting>
  <conditionalFormatting sqref="B113:Y117">
    <cfRule type="cellIs" dxfId="34" priority="322" operator="lessThan">
      <formula>0</formula>
    </cfRule>
  </conditionalFormatting>
  <conditionalFormatting sqref="B122:Y126">
    <cfRule type="cellIs" dxfId="33" priority="321" operator="lessThan">
      <formula>0</formula>
    </cfRule>
  </conditionalFormatting>
  <conditionalFormatting sqref="B128:Y128">
    <cfRule type="cellIs" dxfId="32" priority="323" operator="lessThan">
      <formula>0</formula>
    </cfRule>
  </conditionalFormatting>
  <conditionalFormatting sqref="B142:Y144">
    <cfRule type="cellIs" dxfId="31" priority="306" operator="lessThan">
      <formula>0</formula>
    </cfRule>
  </conditionalFormatting>
  <conditionalFormatting sqref="B192:Y193">
    <cfRule type="cellIs" dxfId="30" priority="313" operator="lessThan">
      <formula>0</formula>
    </cfRule>
  </conditionalFormatting>
  <conditionalFormatting sqref="W50:Y59 W101:Y110">
    <cfRule type="cellIs" dxfId="29" priority="399" operator="lessThan">
      <formula>0</formula>
    </cfRule>
  </conditionalFormatting>
  <conditionalFormatting sqref="W134:Y139">
    <cfRule type="cellIs" dxfId="28" priority="378" operator="lessThan">
      <formula>0</formula>
    </cfRule>
  </conditionalFormatting>
  <conditionalFormatting sqref="W148:Y152">
    <cfRule type="cellIs" dxfId="27" priority="369" operator="lessThan">
      <formula>0</formula>
    </cfRule>
  </conditionalFormatting>
  <conditionalFormatting sqref="W157:Y157">
    <cfRule type="cellIs" dxfId="26" priority="373" operator="lessThan">
      <formula>0</formula>
    </cfRule>
  </conditionalFormatting>
  <conditionalFormatting sqref="W159:Y160">
    <cfRule type="cellIs" dxfId="25" priority="372" operator="lessThan">
      <formula>0</formula>
    </cfRule>
  </conditionalFormatting>
  <conditionalFormatting sqref="W162:Y163">
    <cfRule type="cellIs" dxfId="24" priority="370" operator="lessThan">
      <formula>0</formula>
    </cfRule>
  </conditionalFormatting>
  <conditionalFormatting sqref="W167:Y171">
    <cfRule type="cellIs" dxfId="23" priority="366" operator="lessThan">
      <formula>0</formula>
    </cfRule>
  </conditionalFormatting>
  <conditionalFormatting sqref="W178:Y179">
    <cfRule type="cellIs" dxfId="22" priority="367" operator="lessThan">
      <formula>0</formula>
    </cfRule>
  </conditionalFormatting>
  <conditionalFormatting sqref="W185:Y190">
    <cfRule type="cellIs" dxfId="21" priority="361" operator="lessThan">
      <formula>0</formula>
    </cfRule>
  </conditionalFormatting>
  <conditionalFormatting sqref="W196:Y200">
    <cfRule type="cellIs" dxfId="20" priority="360" operator="lessThan">
      <formula>0</formula>
    </cfRule>
  </conditionalFormatting>
  <conditionalFormatting sqref="W207:Y211">
    <cfRule type="cellIs" dxfId="19" priority="359" operator="lessThan">
      <formula>0</formula>
    </cfRule>
  </conditionalFormatting>
  <conditionalFormatting sqref="DA6:DA16">
    <cfRule type="cellIs" dxfId="18" priority="45" operator="lessThan">
      <formula>0</formula>
    </cfRule>
  </conditionalFormatting>
  <conditionalFormatting sqref="DA20:DA25">
    <cfRule type="cellIs" dxfId="17" priority="47" operator="lessThan">
      <formula>0</formula>
    </cfRule>
  </conditionalFormatting>
  <conditionalFormatting sqref="DA27:DA46">
    <cfRule type="cellIs" dxfId="16" priority="7" operator="lessThan">
      <formula>0</formula>
    </cfRule>
  </conditionalFormatting>
  <conditionalFormatting sqref="DA49:DA59 DA100:DA110">
    <cfRule type="cellIs" dxfId="15" priority="48" operator="lessThan">
      <formula>0</formula>
    </cfRule>
  </conditionalFormatting>
  <conditionalFormatting sqref="DA63:DA97">
    <cfRule type="cellIs" dxfId="14" priority="4" operator="lessThan">
      <formula>0</formula>
    </cfRule>
  </conditionalFormatting>
  <conditionalFormatting sqref="DA113:DA117">
    <cfRule type="cellIs" dxfId="13" priority="33" operator="lessThan">
      <formula>0</formula>
    </cfRule>
  </conditionalFormatting>
  <conditionalFormatting sqref="DA122:DA126">
    <cfRule type="cellIs" dxfId="12" priority="32" operator="lessThan">
      <formula>0</formula>
    </cfRule>
  </conditionalFormatting>
  <conditionalFormatting sqref="DA128">
    <cfRule type="cellIs" dxfId="11" priority="34" operator="lessThan">
      <formula>0</formula>
    </cfRule>
  </conditionalFormatting>
  <conditionalFormatting sqref="DA133:DA139">
    <cfRule type="cellIs" dxfId="10" priority="27" operator="lessThan">
      <formula>0</formula>
    </cfRule>
  </conditionalFormatting>
  <conditionalFormatting sqref="DA142:DA144">
    <cfRule type="cellIs" dxfId="9" priority="1" operator="lessThan">
      <formula>0</formula>
    </cfRule>
  </conditionalFormatting>
  <conditionalFormatting sqref="DA147:DA152">
    <cfRule type="cellIs" dxfId="8" priority="18" operator="lessThan">
      <formula>0</formula>
    </cfRule>
  </conditionalFormatting>
  <conditionalFormatting sqref="DA156:DA163">
    <cfRule type="cellIs" dxfId="7" priority="19" operator="lessThan">
      <formula>0</formula>
    </cfRule>
  </conditionalFormatting>
  <conditionalFormatting sqref="DA166:DA171">
    <cfRule type="cellIs" dxfId="6" priority="15" operator="lessThan">
      <formula>0</formula>
    </cfRule>
  </conditionalFormatting>
  <conditionalFormatting sqref="DA177:DA179">
    <cfRule type="cellIs" dxfId="5" priority="16" operator="lessThan">
      <formula>0</formula>
    </cfRule>
  </conditionalFormatting>
  <conditionalFormatting sqref="DA184:DA190">
    <cfRule type="cellIs" dxfId="4" priority="10" operator="lessThan">
      <formula>0</formula>
    </cfRule>
  </conditionalFormatting>
  <conditionalFormatting sqref="DA192:DA193">
    <cfRule type="cellIs" dxfId="3" priority="12" operator="lessThan">
      <formula>0</formula>
    </cfRule>
  </conditionalFormatting>
  <conditionalFormatting sqref="DA195:DA200">
    <cfRule type="cellIs" dxfId="2" priority="9" operator="lessThan">
      <formula>0</formula>
    </cfRule>
  </conditionalFormatting>
  <conditionalFormatting sqref="DA206:DA211">
    <cfRule type="cellIs" dxfId="1" priority="8" operator="lessThan">
      <formula>0</formula>
    </cfRule>
  </conditionalFormatting>
  <conditionalFormatting sqref="DA214">
    <cfRule type="cellIs" dxfId="0" priority="6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Y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FR: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15752.289700532796</v>
      </c>
      <c r="C3" s="203">
        <f t="shared" si="0"/>
        <v>16025.809368371862</v>
      </c>
      <c r="D3" s="203">
        <f t="shared" si="0"/>
        <v>15450.658692667816</v>
      </c>
      <c r="E3" s="203">
        <f t="shared" si="0"/>
        <v>14677.23735798234</v>
      </c>
      <c r="F3" s="203">
        <f t="shared" si="0"/>
        <v>14451.489717013297</v>
      </c>
      <c r="G3" s="203">
        <f t="shared" si="0"/>
        <v>13680.933567274913</v>
      </c>
      <c r="H3" s="203">
        <f t="shared" si="0"/>
        <v>12874.580324203465</v>
      </c>
      <c r="I3" s="203">
        <f t="shared" si="0"/>
        <v>12509.49632630375</v>
      </c>
      <c r="J3" s="203">
        <f t="shared" si="0"/>
        <v>11692.495104266789</v>
      </c>
      <c r="K3" s="203">
        <f t="shared" si="0"/>
        <v>10763.044212897776</v>
      </c>
      <c r="L3" s="203">
        <f t="shared" si="0"/>
        <v>10228.365132441784</v>
      </c>
      <c r="M3" s="203">
        <f t="shared" si="0"/>
        <v>10554.737820328246</v>
      </c>
      <c r="N3" s="203">
        <f t="shared" si="0"/>
        <v>10422.531870801771</v>
      </c>
      <c r="O3" s="203">
        <f t="shared" si="0"/>
        <v>10014.042811501597</v>
      </c>
      <c r="P3" s="203">
        <f t="shared" si="0"/>
        <v>10269.26160990712</v>
      </c>
      <c r="Q3" s="203">
        <f t="shared" si="0"/>
        <v>10102.701996</v>
      </c>
      <c r="R3" s="203">
        <f t="shared" si="0"/>
        <v>10123.982797902716</v>
      </c>
      <c r="S3" s="203">
        <f t="shared" si="0"/>
        <v>9968.9407958916599</v>
      </c>
      <c r="T3" s="203">
        <f t="shared" si="0"/>
        <v>9991.1775588579039</v>
      </c>
      <c r="U3" s="203">
        <f t="shared" si="0"/>
        <v>9792.9348976738747</v>
      </c>
      <c r="V3" s="203">
        <f t="shared" si="0"/>
        <v>7991.1237011520225</v>
      </c>
      <c r="W3" s="203">
        <f t="shared" si="0"/>
        <v>7827.6541906261928</v>
      </c>
      <c r="X3" s="203">
        <f t="shared" si="0"/>
        <v>9017.2029191583206</v>
      </c>
      <c r="Y3" s="203">
        <f t="shared" si="0"/>
        <v>8401.7569970812474</v>
      </c>
      <c r="DA3" s="112"/>
    </row>
    <row r="4" spans="1:105" ht="12" customHeight="1" x14ac:dyDescent="0.25">
      <c r="A4" s="50" t="s">
        <v>1809</v>
      </c>
      <c r="B4" s="241">
        <f t="shared" ref="B4:Y4" si="1">SUM(B5:B6)</f>
        <v>8877.7359397391156</v>
      </c>
      <c r="C4" s="241">
        <f t="shared" si="1"/>
        <v>9322.5011539705956</v>
      </c>
      <c r="D4" s="241">
        <f t="shared" si="1"/>
        <v>8875.3485585553863</v>
      </c>
      <c r="E4" s="241">
        <f t="shared" si="1"/>
        <v>8333.8971256892237</v>
      </c>
      <c r="F4" s="241">
        <f t="shared" si="1"/>
        <v>8092.509246505284</v>
      </c>
      <c r="G4" s="241">
        <f t="shared" si="1"/>
        <v>7448.155764988971</v>
      </c>
      <c r="H4" s="241">
        <f t="shared" si="1"/>
        <v>6818.5988820570146</v>
      </c>
      <c r="I4" s="241">
        <f t="shared" si="1"/>
        <v>6895.6874482935536</v>
      </c>
      <c r="J4" s="241">
        <f t="shared" si="1"/>
        <v>6353.2247753771589</v>
      </c>
      <c r="K4" s="241">
        <f t="shared" si="1"/>
        <v>5954.5732281986293</v>
      </c>
      <c r="L4" s="241">
        <f t="shared" si="1"/>
        <v>5602.1696948417421</v>
      </c>
      <c r="M4" s="241">
        <f t="shared" si="1"/>
        <v>5964.993019620747</v>
      </c>
      <c r="N4" s="241">
        <f t="shared" si="1"/>
        <v>6029.9099614120332</v>
      </c>
      <c r="O4" s="241">
        <f t="shared" si="1"/>
        <v>5705.430908261068</v>
      </c>
      <c r="P4" s="241">
        <f t="shared" si="1"/>
        <v>5897.0142414860675</v>
      </c>
      <c r="Q4" s="241">
        <f t="shared" si="1"/>
        <v>6050.8155419999994</v>
      </c>
      <c r="R4" s="241">
        <f t="shared" si="1"/>
        <v>6094.5618529315198</v>
      </c>
      <c r="S4" s="241">
        <f t="shared" si="1"/>
        <v>5940.3031169449177</v>
      </c>
      <c r="T4" s="241">
        <f t="shared" si="1"/>
        <v>6105.2591751544496</v>
      </c>
      <c r="U4" s="241">
        <f t="shared" si="1"/>
        <v>5961.7331424022368</v>
      </c>
      <c r="V4" s="241">
        <f t="shared" si="1"/>
        <v>5206.2261915518411</v>
      </c>
      <c r="W4" s="241">
        <f t="shared" si="1"/>
        <v>4913.7330506342087</v>
      </c>
      <c r="X4" s="241">
        <f t="shared" si="1"/>
        <v>6117.9081307883334</v>
      </c>
      <c r="Y4" s="241">
        <f t="shared" si="1"/>
        <v>5901.585817204149</v>
      </c>
      <c r="DA4" s="83"/>
    </row>
    <row r="5" spans="1:105" ht="12" customHeight="1" x14ac:dyDescent="0.25">
      <c r="A5" s="99" t="s">
        <v>54</v>
      </c>
      <c r="B5" s="282">
        <v>509.21666775255949</v>
      </c>
      <c r="C5" s="282">
        <v>529.83384402839124</v>
      </c>
      <c r="D5" s="282">
        <v>488.3186836064308</v>
      </c>
      <c r="E5" s="282">
        <v>453.4630414798682</v>
      </c>
      <c r="F5" s="282">
        <v>439.21915352808833</v>
      </c>
      <c r="G5" s="282">
        <v>401.39463090992939</v>
      </c>
      <c r="H5" s="282">
        <v>367.00584759511662</v>
      </c>
      <c r="I5" s="282">
        <v>351.08947847884713</v>
      </c>
      <c r="J5" s="282">
        <v>334.38025133563991</v>
      </c>
      <c r="K5" s="282">
        <v>39.798243718438563</v>
      </c>
      <c r="L5" s="282">
        <v>193.3788883604968</v>
      </c>
      <c r="M5" s="282">
        <v>210.20365372020771</v>
      </c>
      <c r="N5" s="282">
        <v>158.71065514945221</v>
      </c>
      <c r="O5" s="282">
        <v>129.71976151771159</v>
      </c>
      <c r="P5" s="282">
        <v>120.9425169102616</v>
      </c>
      <c r="Q5" s="282">
        <v>146.18251286973921</v>
      </c>
      <c r="R5" s="282">
        <v>104.2920474831881</v>
      </c>
      <c r="S5" s="282">
        <v>109.33157031978099</v>
      </c>
      <c r="T5" s="282">
        <v>252.38340656533319</v>
      </c>
      <c r="U5" s="282">
        <v>95.777904174551139</v>
      </c>
      <c r="V5" s="282">
        <v>173.2858301970835</v>
      </c>
      <c r="W5" s="282">
        <v>88.130566601721441</v>
      </c>
      <c r="X5" s="282">
        <v>201.5445989706574</v>
      </c>
      <c r="Y5" s="282">
        <v>129.9583831963063</v>
      </c>
      <c r="DA5" s="94" t="s">
        <v>1810</v>
      </c>
    </row>
    <row r="6" spans="1:105" ht="12" customHeight="1" x14ac:dyDescent="0.25">
      <c r="A6" s="99" t="s">
        <v>61</v>
      </c>
      <c r="B6" s="282">
        <v>8368.5192719865554</v>
      </c>
      <c r="C6" s="282">
        <v>8792.6673099422042</v>
      </c>
      <c r="D6" s="282">
        <v>8387.0298749489557</v>
      </c>
      <c r="E6" s="282">
        <v>7880.4340842093552</v>
      </c>
      <c r="F6" s="282">
        <v>7653.2900929771959</v>
      </c>
      <c r="G6" s="282">
        <v>7046.7611340790418</v>
      </c>
      <c r="H6" s="282">
        <v>6451.5930344618982</v>
      </c>
      <c r="I6" s="282">
        <v>6544.5979698147066</v>
      </c>
      <c r="J6" s="282">
        <v>6018.8445240415194</v>
      </c>
      <c r="K6" s="282">
        <v>5914.7749844801911</v>
      </c>
      <c r="L6" s="282">
        <v>5408.7908064812455</v>
      </c>
      <c r="M6" s="282">
        <v>5754.7893659005395</v>
      </c>
      <c r="N6" s="282">
        <v>5871.1993062625806</v>
      </c>
      <c r="O6" s="282">
        <v>5575.711146743356</v>
      </c>
      <c r="P6" s="282">
        <v>5776.071724575806</v>
      </c>
      <c r="Q6" s="282">
        <v>5904.6330291302602</v>
      </c>
      <c r="R6" s="282">
        <v>5990.2698054483317</v>
      </c>
      <c r="S6" s="282">
        <v>5830.9715466251364</v>
      </c>
      <c r="T6" s="282">
        <v>5852.875768589116</v>
      </c>
      <c r="U6" s="282">
        <v>5865.9552382276861</v>
      </c>
      <c r="V6" s="282">
        <v>5032.9403613547574</v>
      </c>
      <c r="W6" s="282">
        <v>4825.6024840324872</v>
      </c>
      <c r="X6" s="282">
        <v>5916.3635318176757</v>
      </c>
      <c r="Y6" s="282">
        <v>5771.6274340078426</v>
      </c>
      <c r="DA6" s="94" t="s">
        <v>1811</v>
      </c>
    </row>
    <row r="7" spans="1:105" ht="12" customHeight="1" x14ac:dyDescent="0.25">
      <c r="A7" s="49" t="s">
        <v>62</v>
      </c>
      <c r="B7" s="242">
        <v>6874.5537607936803</v>
      </c>
      <c r="C7" s="242">
        <v>6703.3082144012669</v>
      </c>
      <c r="D7" s="242">
        <v>6575.3101341124293</v>
      </c>
      <c r="E7" s="242">
        <v>6343.3402322931161</v>
      </c>
      <c r="F7" s="242">
        <v>6358.9804705080132</v>
      </c>
      <c r="G7" s="242">
        <v>6232.777802285942</v>
      </c>
      <c r="H7" s="242">
        <v>6055.9814421464507</v>
      </c>
      <c r="I7" s="242">
        <v>5613.8088780101962</v>
      </c>
      <c r="J7" s="242">
        <v>5339.2703288896309</v>
      </c>
      <c r="K7" s="242">
        <v>4808.4709846991464</v>
      </c>
      <c r="L7" s="242">
        <v>4626.1954376000413</v>
      </c>
      <c r="M7" s="242">
        <v>4589.7448007075</v>
      </c>
      <c r="N7" s="242">
        <v>4392.621909389738</v>
      </c>
      <c r="O7" s="242">
        <v>4308.6119032405286</v>
      </c>
      <c r="P7" s="242">
        <v>4372.2473684210527</v>
      </c>
      <c r="Q7" s="242">
        <v>4051.8864540000009</v>
      </c>
      <c r="R7" s="242">
        <v>4029.4209449711961</v>
      </c>
      <c r="S7" s="242">
        <v>4028.6376789467431</v>
      </c>
      <c r="T7" s="242">
        <v>3885.9183837034552</v>
      </c>
      <c r="U7" s="242">
        <v>3831.2017552716379</v>
      </c>
      <c r="V7" s="242">
        <v>2784.8975096001809</v>
      </c>
      <c r="W7" s="242">
        <v>2913.9211399919841</v>
      </c>
      <c r="X7" s="242">
        <v>2899.2947883699881</v>
      </c>
      <c r="Y7" s="242">
        <v>2500.1711798770989</v>
      </c>
      <c r="DA7" s="84" t="s">
        <v>1812</v>
      </c>
    </row>
    <row r="8" spans="1:105" ht="12" customHeight="1" x14ac:dyDescent="0.25">
      <c r="A8" s="152"/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DA8" s="153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1813</v>
      </c>
      <c r="B10" s="241">
        <v>2581</v>
      </c>
      <c r="C10" s="241">
        <v>2460</v>
      </c>
      <c r="D10" s="241">
        <v>2427</v>
      </c>
      <c r="E10" s="241">
        <v>2432</v>
      </c>
      <c r="F10" s="241">
        <v>2503</v>
      </c>
      <c r="G10" s="241">
        <v>2504</v>
      </c>
      <c r="H10" s="241">
        <v>2422</v>
      </c>
      <c r="I10" s="241">
        <v>2259.9899999999998</v>
      </c>
      <c r="J10" s="241">
        <v>2225.8000000000002</v>
      </c>
      <c r="K10" s="241">
        <v>1687.74</v>
      </c>
      <c r="L10" s="241">
        <v>1832.47</v>
      </c>
      <c r="M10" s="241">
        <v>1837.42</v>
      </c>
      <c r="N10" s="241">
        <v>1772.74</v>
      </c>
      <c r="O10" s="241">
        <v>1698.6</v>
      </c>
      <c r="P10" s="241">
        <v>1655</v>
      </c>
      <c r="Q10" s="241">
        <v>1725</v>
      </c>
      <c r="R10" s="241">
        <v>1716</v>
      </c>
      <c r="S10" s="241">
        <v>1708</v>
      </c>
      <c r="T10" s="241">
        <v>1613.2</v>
      </c>
      <c r="U10" s="241">
        <v>1626</v>
      </c>
      <c r="V10" s="241">
        <v>1620</v>
      </c>
      <c r="W10" s="241">
        <v>1615</v>
      </c>
      <c r="X10" s="241">
        <v>1556.7</v>
      </c>
      <c r="Y10" s="241">
        <v>1262.9000000000001</v>
      </c>
      <c r="DA10" s="83" t="s">
        <v>1814</v>
      </c>
    </row>
    <row r="11" spans="1:105" ht="12" customHeight="1" x14ac:dyDescent="0.25">
      <c r="A11" s="107" t="s">
        <v>1815</v>
      </c>
      <c r="B11" s="282">
        <v>10006</v>
      </c>
      <c r="C11" s="282">
        <v>9625</v>
      </c>
      <c r="D11" s="282">
        <v>9809</v>
      </c>
      <c r="E11" s="282">
        <v>9939</v>
      </c>
      <c r="F11" s="282">
        <v>10255</v>
      </c>
      <c r="G11" s="282">
        <v>10332</v>
      </c>
      <c r="H11" s="282">
        <v>10006.200000000001</v>
      </c>
      <c r="I11" s="282">
        <v>9870.5</v>
      </c>
      <c r="J11" s="282">
        <v>9404</v>
      </c>
      <c r="K11" s="282">
        <v>8331.5</v>
      </c>
      <c r="L11" s="282">
        <v>8829.7999999999993</v>
      </c>
      <c r="M11" s="282">
        <v>8527.2099999999991</v>
      </c>
      <c r="N11" s="282">
        <v>8354.18</v>
      </c>
      <c r="O11" s="282">
        <v>8041.82</v>
      </c>
      <c r="P11" s="282">
        <v>8096</v>
      </c>
      <c r="Q11" s="282">
        <v>7983.8</v>
      </c>
      <c r="R11" s="282">
        <v>7983.6</v>
      </c>
      <c r="S11" s="282">
        <v>8021.3</v>
      </c>
      <c r="T11" s="282">
        <v>7864</v>
      </c>
      <c r="U11" s="282">
        <v>7325</v>
      </c>
      <c r="V11" s="282">
        <v>6873</v>
      </c>
      <c r="W11" s="282">
        <v>7359</v>
      </c>
      <c r="X11" s="282">
        <v>7093.9</v>
      </c>
      <c r="Y11" s="282">
        <v>6133.7</v>
      </c>
      <c r="DA11" s="94" t="s">
        <v>1816</v>
      </c>
    </row>
    <row r="12" spans="1:105" ht="12" customHeight="1" x14ac:dyDescent="0.25">
      <c r="A12" s="49" t="s">
        <v>1817</v>
      </c>
      <c r="B12" s="242">
        <v>1421.112903225805</v>
      </c>
      <c r="C12" s="242">
        <v>1427.5161812297731</v>
      </c>
      <c r="D12" s="242">
        <v>1402.727664155004</v>
      </c>
      <c r="E12" s="242">
        <v>1375.293770139634</v>
      </c>
      <c r="F12" s="242">
        <v>1385.2520107238611</v>
      </c>
      <c r="G12" s="242">
        <v>1360.5610278372581</v>
      </c>
      <c r="H12" s="242">
        <v>1338.728938906751</v>
      </c>
      <c r="I12" s="242">
        <v>1285.779989293361</v>
      </c>
      <c r="J12" s="242">
        <v>1292.8939849624051</v>
      </c>
      <c r="K12" s="242">
        <v>1218.556216216215</v>
      </c>
      <c r="L12" s="242">
        <v>1203.804677419354</v>
      </c>
      <c r="M12" s="242">
        <v>1206.2284913793089</v>
      </c>
      <c r="N12" s="242">
        <v>1143.36193548387</v>
      </c>
      <c r="O12" s="242">
        <v>1270.48956521739</v>
      </c>
      <c r="P12" s="242">
        <v>1271.869565217391</v>
      </c>
      <c r="Q12" s="242">
        <v>1300.8522875816991</v>
      </c>
      <c r="R12" s="242">
        <v>1230.860303687635</v>
      </c>
      <c r="S12" s="242">
        <v>1183.2932432432431</v>
      </c>
      <c r="T12" s="242">
        <v>1152.6324324324321</v>
      </c>
      <c r="U12" s="242">
        <v>1088.6351351351341</v>
      </c>
      <c r="V12" s="242">
        <v>813.15957446808579</v>
      </c>
      <c r="W12" s="242">
        <v>859.2127659574478</v>
      </c>
      <c r="X12" s="242">
        <v>828.24893617021371</v>
      </c>
      <c r="Y12" s="242">
        <v>708.18510638297948</v>
      </c>
      <c r="DA12" s="84" t="s">
        <v>1818</v>
      </c>
    </row>
    <row r="13" spans="1:105" ht="12" customHeight="1" x14ac:dyDescent="0.25">
      <c r="A13" s="142"/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1813</v>
      </c>
      <c r="B15" s="241">
        <v>2867.7777777777778</v>
      </c>
      <c r="C15" s="241">
        <v>2867.7777777777778</v>
      </c>
      <c r="D15" s="241">
        <v>2867.7777777777778</v>
      </c>
      <c r="E15" s="241">
        <v>2867.7777777777778</v>
      </c>
      <c r="F15" s="241">
        <v>2867.7777777777778</v>
      </c>
      <c r="G15" s="241">
        <v>2867.7777777777778</v>
      </c>
      <c r="H15" s="241">
        <v>2867.7777777777778</v>
      </c>
      <c r="I15" s="241">
        <v>2867.7777777777778</v>
      </c>
      <c r="J15" s="241">
        <v>2558.5344593705831</v>
      </c>
      <c r="K15" s="241">
        <v>2558.5344593705831</v>
      </c>
      <c r="L15" s="241">
        <v>2558.5344593705831</v>
      </c>
      <c r="M15" s="241">
        <v>2558.5344593705831</v>
      </c>
      <c r="N15" s="241">
        <v>2249.291140963388</v>
      </c>
      <c r="O15" s="241">
        <v>2249.291140963388</v>
      </c>
      <c r="P15" s="241">
        <v>2249.291140963388</v>
      </c>
      <c r="Q15" s="241">
        <v>2249.291140963388</v>
      </c>
      <c r="R15" s="241">
        <v>1940.047822556194</v>
      </c>
      <c r="S15" s="241">
        <v>1940.047822556194</v>
      </c>
      <c r="T15" s="241">
        <v>1940.047822556194</v>
      </c>
      <c r="U15" s="241">
        <v>1940.047822556194</v>
      </c>
      <c r="V15" s="241">
        <v>1940.047822556194</v>
      </c>
      <c r="W15" s="241">
        <v>1940.047822556194</v>
      </c>
      <c r="X15" s="241">
        <v>1940.047822556194</v>
      </c>
      <c r="Y15" s="241">
        <v>1940.047822556194</v>
      </c>
      <c r="DA15" s="83" t="s">
        <v>1819</v>
      </c>
    </row>
    <row r="16" spans="1:105" ht="12" customHeight="1" x14ac:dyDescent="0.25">
      <c r="A16" s="107" t="s">
        <v>1815</v>
      </c>
      <c r="B16" s="282">
        <v>11117.777777777779</v>
      </c>
      <c r="C16" s="282">
        <v>10145.74982057444</v>
      </c>
      <c r="D16" s="282">
        <v>11117.777777777779</v>
      </c>
      <c r="E16" s="282">
        <v>11117.777777777779</v>
      </c>
      <c r="F16" s="282">
        <v>11117.777777777779</v>
      </c>
      <c r="G16" s="282">
        <v>11117.777777777779</v>
      </c>
      <c r="H16" s="282">
        <v>11117.777777777779</v>
      </c>
      <c r="I16" s="282">
        <v>11117.777777777779</v>
      </c>
      <c r="J16" s="282">
        <v>11117.777777777779</v>
      </c>
      <c r="K16" s="282">
        <v>11117.777777777779</v>
      </c>
      <c r="L16" s="282">
        <v>10145.74982057444</v>
      </c>
      <c r="M16" s="282">
        <v>10145.74982057444</v>
      </c>
      <c r="N16" s="282">
        <v>9173.7218633711018</v>
      </c>
      <c r="O16" s="282">
        <v>9173.7218633711018</v>
      </c>
      <c r="P16" s="282">
        <v>9173.7218633711018</v>
      </c>
      <c r="Q16" s="282">
        <v>9173.7218633711018</v>
      </c>
      <c r="R16" s="282">
        <v>9173.7218633711018</v>
      </c>
      <c r="S16" s="282">
        <v>9173.7218633711018</v>
      </c>
      <c r="T16" s="282">
        <v>9173.7218633711018</v>
      </c>
      <c r="U16" s="282">
        <v>9173.7218633711018</v>
      </c>
      <c r="V16" s="282">
        <v>8201.693906167764</v>
      </c>
      <c r="W16" s="282">
        <v>8201.693906167764</v>
      </c>
      <c r="X16" s="282">
        <v>8201.693906167764</v>
      </c>
      <c r="Y16" s="282">
        <v>7229.6659489644262</v>
      </c>
      <c r="DA16" s="94" t="s">
        <v>1820</v>
      </c>
    </row>
    <row r="17" spans="1:105" ht="12" customHeight="1" x14ac:dyDescent="0.25">
      <c r="A17" s="49" t="s">
        <v>1817</v>
      </c>
      <c r="B17" s="242">
        <v>1579.0143369175621</v>
      </c>
      <c r="C17" s="242">
        <v>1579.0143369175621</v>
      </c>
      <c r="D17" s="242">
        <v>1579.0143369175621</v>
      </c>
      <c r="E17" s="242">
        <v>1579.0143369175621</v>
      </c>
      <c r="F17" s="242">
        <v>1579.0143369175621</v>
      </c>
      <c r="G17" s="242">
        <v>1579.0143369175621</v>
      </c>
      <c r="H17" s="242">
        <v>1579.0143369175621</v>
      </c>
      <c r="I17" s="242">
        <v>1409.6129291946199</v>
      </c>
      <c r="J17" s="242">
        <v>1409.6129291946199</v>
      </c>
      <c r="K17" s="242">
        <v>1409.6129291946199</v>
      </c>
      <c r="L17" s="242">
        <v>1409.6129291946199</v>
      </c>
      <c r="M17" s="242">
        <v>1409.6129291946199</v>
      </c>
      <c r="N17" s="242">
        <v>1409.6129291946199</v>
      </c>
      <c r="O17" s="242">
        <v>1409.6129291946199</v>
      </c>
      <c r="P17" s="242">
        <v>1409.6129291946199</v>
      </c>
      <c r="Q17" s="242">
        <v>1409.6129291946199</v>
      </c>
      <c r="R17" s="242">
        <v>1409.6129291946199</v>
      </c>
      <c r="S17" s="242">
        <v>1409.6129291946199</v>
      </c>
      <c r="T17" s="242">
        <v>1240.211521471678</v>
      </c>
      <c r="U17" s="242">
        <v>1240.211521471678</v>
      </c>
      <c r="V17" s="242">
        <v>1070.8101137487361</v>
      </c>
      <c r="W17" s="242">
        <v>1070.8101137487361</v>
      </c>
      <c r="X17" s="242">
        <v>901.40870602579378</v>
      </c>
      <c r="Y17" s="242">
        <v>901.40870602579378</v>
      </c>
      <c r="DA17" s="84" t="s">
        <v>1821</v>
      </c>
    </row>
    <row r="18" spans="1:105" ht="12" customHeight="1" x14ac:dyDescent="0.25">
      <c r="A18" s="108" t="s">
        <v>450</v>
      </c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1813</v>
      </c>
      <c r="B19" s="246">
        <v>0</v>
      </c>
      <c r="C19" s="241">
        <v>0</v>
      </c>
      <c r="D19" s="241">
        <v>0</v>
      </c>
      <c r="E19" s="241">
        <v>309.24331840719469</v>
      </c>
      <c r="F19" s="241">
        <v>0</v>
      </c>
      <c r="G19" s="241">
        <v>0</v>
      </c>
      <c r="H19" s="241">
        <v>0</v>
      </c>
      <c r="I19" s="241">
        <v>0</v>
      </c>
      <c r="J19" s="241">
        <v>0</v>
      </c>
      <c r="K19" s="241">
        <v>0</v>
      </c>
      <c r="L19" s="241">
        <v>0</v>
      </c>
      <c r="M19" s="241">
        <v>0</v>
      </c>
      <c r="N19" s="241">
        <v>0</v>
      </c>
      <c r="O19" s="241">
        <v>0</v>
      </c>
      <c r="P19" s="241">
        <v>0</v>
      </c>
      <c r="Q19" s="241">
        <v>0</v>
      </c>
      <c r="R19" s="241">
        <v>0</v>
      </c>
      <c r="S19" s="241">
        <v>0</v>
      </c>
      <c r="T19" s="241">
        <v>0</v>
      </c>
      <c r="U19" s="241">
        <v>0</v>
      </c>
      <c r="V19" s="241">
        <v>0</v>
      </c>
      <c r="W19" s="241">
        <v>309.24331840719469</v>
      </c>
      <c r="X19" s="241">
        <v>0</v>
      </c>
      <c r="Y19" s="241">
        <v>0</v>
      </c>
      <c r="DA19" s="83" t="s">
        <v>1822</v>
      </c>
    </row>
    <row r="20" spans="1:105" ht="12" customHeight="1" x14ac:dyDescent="0.25">
      <c r="A20" s="99" t="s">
        <v>1815</v>
      </c>
      <c r="B20" s="283">
        <v>0</v>
      </c>
      <c r="C20" s="282">
        <v>0</v>
      </c>
      <c r="D20" s="282">
        <v>972.02795720333825</v>
      </c>
      <c r="E20" s="282">
        <v>972.02795720333825</v>
      </c>
      <c r="F20" s="282">
        <v>0</v>
      </c>
      <c r="G20" s="282">
        <v>972.02795720333825</v>
      </c>
      <c r="H20" s="282">
        <v>0</v>
      </c>
      <c r="I20" s="282">
        <v>972.02795720333825</v>
      </c>
      <c r="J20" s="282">
        <v>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972.02795720333825</v>
      </c>
      <c r="Q20" s="282">
        <v>0</v>
      </c>
      <c r="R20" s="282">
        <v>972.02795720333825</v>
      </c>
      <c r="S20" s="282">
        <v>0</v>
      </c>
      <c r="T20" s="282">
        <v>972.02795720333825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1823</v>
      </c>
    </row>
    <row r="21" spans="1:105" ht="12" customHeight="1" x14ac:dyDescent="0.25">
      <c r="A21" s="52" t="s">
        <v>1817</v>
      </c>
      <c r="B21" s="247">
        <v>0</v>
      </c>
      <c r="C21" s="242">
        <v>169.401407722942</v>
      </c>
      <c r="D21" s="242">
        <v>0</v>
      </c>
      <c r="E21" s="242">
        <v>169.401407722942</v>
      </c>
      <c r="F21" s="242">
        <v>0</v>
      </c>
      <c r="G21" s="242">
        <v>169.401407722942</v>
      </c>
      <c r="H21" s="242">
        <v>0</v>
      </c>
      <c r="I21" s="242">
        <v>0</v>
      </c>
      <c r="J21" s="242">
        <v>0</v>
      </c>
      <c r="K21" s="242">
        <v>169.401407722942</v>
      </c>
      <c r="L21" s="242">
        <v>0</v>
      </c>
      <c r="M21" s="242">
        <v>169.401407722942</v>
      </c>
      <c r="N21" s="242">
        <v>0</v>
      </c>
      <c r="O21" s="242">
        <v>0</v>
      </c>
      <c r="P21" s="242">
        <v>169.401407722942</v>
      </c>
      <c r="Q21" s="242">
        <v>0</v>
      </c>
      <c r="R21" s="242">
        <v>169.401407722942</v>
      </c>
      <c r="S21" s="242">
        <v>0</v>
      </c>
      <c r="T21" s="242">
        <v>0</v>
      </c>
      <c r="U21" s="242">
        <v>0</v>
      </c>
      <c r="V21" s="242">
        <v>0</v>
      </c>
      <c r="W21" s="242">
        <v>0</v>
      </c>
      <c r="X21" s="242">
        <v>0</v>
      </c>
      <c r="Y21" s="242">
        <v>0</v>
      </c>
      <c r="DA21" s="84" t="s">
        <v>1824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1813</v>
      </c>
      <c r="B23" s="246"/>
      <c r="C23" s="241">
        <f t="shared" ref="C23:Y23" si="2">B15+C19-C15</f>
        <v>0</v>
      </c>
      <c r="D23" s="241">
        <f t="shared" si="2"/>
        <v>0</v>
      </c>
      <c r="E23" s="241">
        <f t="shared" si="2"/>
        <v>309.24331840719469</v>
      </c>
      <c r="F23" s="241">
        <f t="shared" si="2"/>
        <v>0</v>
      </c>
      <c r="G23" s="241">
        <f t="shared" si="2"/>
        <v>0</v>
      </c>
      <c r="H23" s="241">
        <f t="shared" si="2"/>
        <v>0</v>
      </c>
      <c r="I23" s="241">
        <f t="shared" si="2"/>
        <v>0</v>
      </c>
      <c r="J23" s="241">
        <f t="shared" si="2"/>
        <v>309.24331840719469</v>
      </c>
      <c r="K23" s="241">
        <f t="shared" si="2"/>
        <v>0</v>
      </c>
      <c r="L23" s="241">
        <f t="shared" si="2"/>
        <v>0</v>
      </c>
      <c r="M23" s="241">
        <f t="shared" si="2"/>
        <v>0</v>
      </c>
      <c r="N23" s="241">
        <f t="shared" si="2"/>
        <v>309.24331840719515</v>
      </c>
      <c r="O23" s="241">
        <f t="shared" si="2"/>
        <v>0</v>
      </c>
      <c r="P23" s="241">
        <f t="shared" si="2"/>
        <v>0</v>
      </c>
      <c r="Q23" s="241">
        <f t="shared" si="2"/>
        <v>0</v>
      </c>
      <c r="R23" s="241">
        <f t="shared" si="2"/>
        <v>309.24331840719401</v>
      </c>
      <c r="S23" s="241">
        <f t="shared" si="2"/>
        <v>0</v>
      </c>
      <c r="T23" s="241">
        <f t="shared" si="2"/>
        <v>0</v>
      </c>
      <c r="U23" s="241">
        <f t="shared" si="2"/>
        <v>0</v>
      </c>
      <c r="V23" s="241">
        <f t="shared" si="2"/>
        <v>0</v>
      </c>
      <c r="W23" s="241">
        <f t="shared" si="2"/>
        <v>309.24331840719492</v>
      </c>
      <c r="X23" s="241">
        <f t="shared" si="2"/>
        <v>0</v>
      </c>
      <c r="Y23" s="241">
        <f t="shared" si="2"/>
        <v>0</v>
      </c>
      <c r="DA23" s="83"/>
    </row>
    <row r="24" spans="1:105" ht="12" customHeight="1" x14ac:dyDescent="0.25">
      <c r="A24" s="99" t="s">
        <v>1815</v>
      </c>
      <c r="B24" s="283"/>
      <c r="C24" s="282">
        <f t="shared" ref="C24:Y24" si="3">B16+C20-C16</f>
        <v>972.02795720333961</v>
      </c>
      <c r="D24" s="282">
        <f t="shared" si="3"/>
        <v>0</v>
      </c>
      <c r="E24" s="282">
        <f t="shared" si="3"/>
        <v>972.02795720333779</v>
      </c>
      <c r="F24" s="282">
        <f t="shared" si="3"/>
        <v>0</v>
      </c>
      <c r="G24" s="282">
        <f t="shared" si="3"/>
        <v>972.02795720333779</v>
      </c>
      <c r="H24" s="282">
        <f t="shared" si="3"/>
        <v>0</v>
      </c>
      <c r="I24" s="282">
        <f t="shared" si="3"/>
        <v>972.02795720333779</v>
      </c>
      <c r="J24" s="282">
        <f t="shared" si="3"/>
        <v>0</v>
      </c>
      <c r="K24" s="282">
        <f t="shared" si="3"/>
        <v>0</v>
      </c>
      <c r="L24" s="282">
        <f t="shared" si="3"/>
        <v>972.02795720333961</v>
      </c>
      <c r="M24" s="282">
        <f t="shared" si="3"/>
        <v>0</v>
      </c>
      <c r="N24" s="282">
        <f t="shared" si="3"/>
        <v>972.02795720333779</v>
      </c>
      <c r="O24" s="282">
        <f t="shared" si="3"/>
        <v>0</v>
      </c>
      <c r="P24" s="282">
        <f t="shared" si="3"/>
        <v>972.02795720333779</v>
      </c>
      <c r="Q24" s="282">
        <f t="shared" si="3"/>
        <v>0</v>
      </c>
      <c r="R24" s="282">
        <f t="shared" si="3"/>
        <v>972.02795720333779</v>
      </c>
      <c r="S24" s="282">
        <f t="shared" si="3"/>
        <v>0</v>
      </c>
      <c r="T24" s="282">
        <f t="shared" si="3"/>
        <v>972.02795720333779</v>
      </c>
      <c r="U24" s="282">
        <f t="shared" si="3"/>
        <v>0</v>
      </c>
      <c r="V24" s="282">
        <f t="shared" si="3"/>
        <v>972.02795720333779</v>
      </c>
      <c r="W24" s="282">
        <f t="shared" si="3"/>
        <v>0</v>
      </c>
      <c r="X24" s="282">
        <f t="shared" si="3"/>
        <v>0</v>
      </c>
      <c r="Y24" s="282">
        <f t="shared" si="3"/>
        <v>972.02795720333779</v>
      </c>
      <c r="DA24" s="94"/>
    </row>
    <row r="25" spans="1:105" ht="12" customHeight="1" x14ac:dyDescent="0.25">
      <c r="A25" s="52" t="s">
        <v>1817</v>
      </c>
      <c r="B25" s="247"/>
      <c r="C25" s="242">
        <f t="shared" ref="C25:Y25" si="4">B17+C21-C17</f>
        <v>169.40140772294194</v>
      </c>
      <c r="D25" s="242">
        <f t="shared" si="4"/>
        <v>0</v>
      </c>
      <c r="E25" s="242">
        <f t="shared" si="4"/>
        <v>169.40140772294194</v>
      </c>
      <c r="F25" s="242">
        <f t="shared" si="4"/>
        <v>0</v>
      </c>
      <c r="G25" s="242">
        <f t="shared" si="4"/>
        <v>169.40140772294194</v>
      </c>
      <c r="H25" s="242">
        <f t="shared" si="4"/>
        <v>0</v>
      </c>
      <c r="I25" s="242">
        <f t="shared" si="4"/>
        <v>169.40140772294217</v>
      </c>
      <c r="J25" s="242">
        <f t="shared" si="4"/>
        <v>0</v>
      </c>
      <c r="K25" s="242">
        <f t="shared" si="4"/>
        <v>169.40140772294194</v>
      </c>
      <c r="L25" s="242">
        <f t="shared" si="4"/>
        <v>0</v>
      </c>
      <c r="M25" s="242">
        <f t="shared" si="4"/>
        <v>169.40140772294194</v>
      </c>
      <c r="N25" s="242">
        <f t="shared" si="4"/>
        <v>0</v>
      </c>
      <c r="O25" s="242">
        <f t="shared" si="4"/>
        <v>0</v>
      </c>
      <c r="P25" s="242">
        <f t="shared" si="4"/>
        <v>169.40140772294194</v>
      </c>
      <c r="Q25" s="242">
        <f t="shared" si="4"/>
        <v>0</v>
      </c>
      <c r="R25" s="242">
        <f t="shared" si="4"/>
        <v>169.40140772294194</v>
      </c>
      <c r="S25" s="242">
        <f t="shared" si="4"/>
        <v>0</v>
      </c>
      <c r="T25" s="242">
        <f t="shared" si="4"/>
        <v>169.40140772294194</v>
      </c>
      <c r="U25" s="242">
        <f t="shared" si="4"/>
        <v>0</v>
      </c>
      <c r="V25" s="242">
        <f t="shared" si="4"/>
        <v>169.40140772294194</v>
      </c>
      <c r="W25" s="242">
        <f t="shared" si="4"/>
        <v>0</v>
      </c>
      <c r="X25" s="242">
        <f t="shared" si="4"/>
        <v>169.40140772294228</v>
      </c>
      <c r="Y25" s="242">
        <f t="shared" si="4"/>
        <v>0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1813</v>
      </c>
      <c r="B27" s="241">
        <f t="shared" ref="B27:Y27" si="5">B15-B10</f>
        <v>286.77777777777783</v>
      </c>
      <c r="C27" s="241">
        <f t="shared" si="5"/>
        <v>407.77777777777783</v>
      </c>
      <c r="D27" s="241">
        <f t="shared" si="5"/>
        <v>440.77777777777783</v>
      </c>
      <c r="E27" s="241">
        <f t="shared" si="5"/>
        <v>435.77777777777783</v>
      </c>
      <c r="F27" s="241">
        <f t="shared" si="5"/>
        <v>364.77777777777783</v>
      </c>
      <c r="G27" s="241">
        <f t="shared" si="5"/>
        <v>363.77777777777783</v>
      </c>
      <c r="H27" s="241">
        <f t="shared" si="5"/>
        <v>445.77777777777783</v>
      </c>
      <c r="I27" s="241">
        <f t="shared" si="5"/>
        <v>607.78777777777805</v>
      </c>
      <c r="J27" s="241">
        <f t="shared" si="5"/>
        <v>332.73445937058295</v>
      </c>
      <c r="K27" s="241">
        <f t="shared" si="5"/>
        <v>870.79445937058313</v>
      </c>
      <c r="L27" s="241">
        <f t="shared" si="5"/>
        <v>726.06445937058311</v>
      </c>
      <c r="M27" s="241">
        <f t="shared" si="5"/>
        <v>721.11445937058306</v>
      </c>
      <c r="N27" s="241">
        <f t="shared" si="5"/>
        <v>476.55114096338798</v>
      </c>
      <c r="O27" s="241">
        <f t="shared" si="5"/>
        <v>550.69114096338808</v>
      </c>
      <c r="P27" s="241">
        <f t="shared" si="5"/>
        <v>594.29114096338799</v>
      </c>
      <c r="Q27" s="241">
        <f t="shared" si="5"/>
        <v>524.29114096338799</v>
      </c>
      <c r="R27" s="241">
        <f t="shared" si="5"/>
        <v>224.04782255619398</v>
      </c>
      <c r="S27" s="241">
        <f t="shared" si="5"/>
        <v>232.04782255619398</v>
      </c>
      <c r="T27" s="241">
        <f t="shared" si="5"/>
        <v>326.84782255619393</v>
      </c>
      <c r="U27" s="241">
        <f t="shared" si="5"/>
        <v>314.04782255619398</v>
      </c>
      <c r="V27" s="241">
        <f t="shared" si="5"/>
        <v>320.04782255619398</v>
      </c>
      <c r="W27" s="241">
        <f t="shared" si="5"/>
        <v>325.04782255619398</v>
      </c>
      <c r="X27" s="241">
        <f t="shared" si="5"/>
        <v>383.34782255619393</v>
      </c>
      <c r="Y27" s="241">
        <f t="shared" si="5"/>
        <v>677.14782255619389</v>
      </c>
      <c r="DA27" s="83"/>
    </row>
    <row r="28" spans="1:105" ht="12" customHeight="1" x14ac:dyDescent="0.25">
      <c r="A28" s="107" t="s">
        <v>1815</v>
      </c>
      <c r="B28" s="282">
        <f t="shared" ref="B28:Y28" si="6">B16-B11</f>
        <v>1111.7777777777792</v>
      </c>
      <c r="C28" s="282">
        <f t="shared" si="6"/>
        <v>520.74982057443958</v>
      </c>
      <c r="D28" s="282">
        <f t="shared" si="6"/>
        <v>1308.7777777777792</v>
      </c>
      <c r="E28" s="282">
        <f t="shared" si="6"/>
        <v>1178.7777777777792</v>
      </c>
      <c r="F28" s="282">
        <f t="shared" si="6"/>
        <v>862.77777777777919</v>
      </c>
      <c r="G28" s="282">
        <f t="shared" si="6"/>
        <v>785.77777777777919</v>
      </c>
      <c r="H28" s="282">
        <f t="shared" si="6"/>
        <v>1111.5777777777785</v>
      </c>
      <c r="I28" s="282">
        <f t="shared" si="6"/>
        <v>1247.2777777777792</v>
      </c>
      <c r="J28" s="282">
        <f t="shared" si="6"/>
        <v>1713.7777777777792</v>
      </c>
      <c r="K28" s="282">
        <f t="shared" si="6"/>
        <v>2786.2777777777792</v>
      </c>
      <c r="L28" s="282">
        <f t="shared" si="6"/>
        <v>1315.9498205744403</v>
      </c>
      <c r="M28" s="282">
        <f t="shared" si="6"/>
        <v>1618.5398205744405</v>
      </c>
      <c r="N28" s="282">
        <f t="shared" si="6"/>
        <v>819.5418633711015</v>
      </c>
      <c r="O28" s="282">
        <f t="shared" si="6"/>
        <v>1131.9018633711021</v>
      </c>
      <c r="P28" s="282">
        <f t="shared" si="6"/>
        <v>1077.7218633711018</v>
      </c>
      <c r="Q28" s="282">
        <f t="shared" si="6"/>
        <v>1189.9218633711016</v>
      </c>
      <c r="R28" s="282">
        <f t="shared" si="6"/>
        <v>1190.1218633711014</v>
      </c>
      <c r="S28" s="282">
        <f t="shared" si="6"/>
        <v>1152.4218633711016</v>
      </c>
      <c r="T28" s="282">
        <f t="shared" si="6"/>
        <v>1309.7218633711018</v>
      </c>
      <c r="U28" s="282">
        <f t="shared" si="6"/>
        <v>1848.7218633711018</v>
      </c>
      <c r="V28" s="282">
        <f t="shared" si="6"/>
        <v>1328.693906167764</v>
      </c>
      <c r="W28" s="282">
        <f t="shared" si="6"/>
        <v>842.693906167764</v>
      </c>
      <c r="X28" s="282">
        <f t="shared" si="6"/>
        <v>1107.7939061677644</v>
      </c>
      <c r="Y28" s="282">
        <f t="shared" si="6"/>
        <v>1095.9659489644264</v>
      </c>
      <c r="DA28" s="94"/>
    </row>
    <row r="29" spans="1:105" ht="12" customHeight="1" x14ac:dyDescent="0.25">
      <c r="A29" s="49" t="s">
        <v>1817</v>
      </c>
      <c r="B29" s="242">
        <f t="shared" ref="B29:Y29" si="7">B17-B12</f>
        <v>157.90143369175712</v>
      </c>
      <c r="C29" s="242">
        <f t="shared" si="7"/>
        <v>151.49815568778899</v>
      </c>
      <c r="D29" s="242">
        <f t="shared" si="7"/>
        <v>176.28667276255806</v>
      </c>
      <c r="E29" s="242">
        <f t="shared" si="7"/>
        <v>203.72056677792807</v>
      </c>
      <c r="F29" s="242">
        <f t="shared" si="7"/>
        <v>193.76232619370103</v>
      </c>
      <c r="G29" s="242">
        <f t="shared" si="7"/>
        <v>218.45330908030405</v>
      </c>
      <c r="H29" s="242">
        <f t="shared" si="7"/>
        <v>240.28539801081115</v>
      </c>
      <c r="I29" s="242">
        <f t="shared" si="7"/>
        <v>123.8329399012589</v>
      </c>
      <c r="J29" s="242">
        <f t="shared" si="7"/>
        <v>116.71894423221488</v>
      </c>
      <c r="K29" s="242">
        <f t="shared" si="7"/>
        <v>191.0567129784049</v>
      </c>
      <c r="L29" s="242">
        <f t="shared" si="7"/>
        <v>205.80825177526594</v>
      </c>
      <c r="M29" s="242">
        <f t="shared" si="7"/>
        <v>203.384437815311</v>
      </c>
      <c r="N29" s="242">
        <f t="shared" si="7"/>
        <v>266.25099371074998</v>
      </c>
      <c r="O29" s="242">
        <f t="shared" si="7"/>
        <v>139.12336397722993</v>
      </c>
      <c r="P29" s="242">
        <f t="shared" si="7"/>
        <v>137.74336397722891</v>
      </c>
      <c r="Q29" s="242">
        <f t="shared" si="7"/>
        <v>108.76064161292084</v>
      </c>
      <c r="R29" s="242">
        <f t="shared" si="7"/>
        <v>178.75262550698494</v>
      </c>
      <c r="S29" s="242">
        <f t="shared" si="7"/>
        <v>226.31968595137687</v>
      </c>
      <c r="T29" s="242">
        <f t="shared" si="7"/>
        <v>87.5790890392459</v>
      </c>
      <c r="U29" s="242">
        <f t="shared" si="7"/>
        <v>151.57638633654392</v>
      </c>
      <c r="V29" s="242">
        <f t="shared" si="7"/>
        <v>257.65053928065026</v>
      </c>
      <c r="W29" s="242">
        <f t="shared" si="7"/>
        <v>211.59734779128826</v>
      </c>
      <c r="X29" s="242">
        <f t="shared" si="7"/>
        <v>73.159769855580066</v>
      </c>
      <c r="Y29" s="242">
        <f t="shared" si="7"/>
        <v>193.22359964281429</v>
      </c>
      <c r="DA29" s="84"/>
    </row>
    <row r="30" spans="1:105" ht="12" customHeight="1" x14ac:dyDescent="0.25">
      <c r="A30" s="142"/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3572.5343938091141</v>
      </c>
      <c r="C32" s="210">
        <v>3405.4896818572652</v>
      </c>
      <c r="D32" s="210">
        <v>3491.8587274290621</v>
      </c>
      <c r="E32" s="210">
        <v>3492.6853826311258</v>
      </c>
      <c r="F32" s="210">
        <v>3264.406620808255</v>
      </c>
      <c r="G32" s="210">
        <v>3275.2812553740318</v>
      </c>
      <c r="H32" s="210">
        <v>3250.0215821152201</v>
      </c>
      <c r="I32" s="210">
        <v>2793.372742906276</v>
      </c>
      <c r="J32" s="210">
        <v>2481.6132416165092</v>
      </c>
      <c r="K32" s="210">
        <v>2218.7121238177119</v>
      </c>
      <c r="L32" s="210">
        <v>2498.722355975925</v>
      </c>
      <c r="M32" s="210">
        <v>2761.7141014617359</v>
      </c>
      <c r="N32" s="210">
        <v>2646.6075666380052</v>
      </c>
      <c r="O32" s="210">
        <v>2649.5154772141009</v>
      </c>
      <c r="P32" s="210">
        <v>2524.4171969045569</v>
      </c>
      <c r="Q32" s="210">
        <v>2441.4355975924332</v>
      </c>
      <c r="R32" s="210">
        <v>2504.48271711092</v>
      </c>
      <c r="S32" s="210">
        <v>2453.8914015477212</v>
      </c>
      <c r="T32" s="210">
        <v>2514.154170249355</v>
      </c>
      <c r="U32" s="210">
        <v>2406.58890799656</v>
      </c>
      <c r="V32" s="210">
        <v>2312.0742906276869</v>
      </c>
      <c r="W32" s="210">
        <v>2388.2251934651758</v>
      </c>
      <c r="X32" s="210">
        <v>2523.485210662081</v>
      </c>
      <c r="Y32" s="210">
        <v>2201.2172828890798</v>
      </c>
      <c r="DA32" s="109" t="s">
        <v>1825</v>
      </c>
    </row>
    <row r="33" spans="1:105" ht="12" customHeight="1" x14ac:dyDescent="0.25">
      <c r="A33" s="24" t="s">
        <v>28</v>
      </c>
      <c r="B33" s="213">
        <v>101.222871883061</v>
      </c>
      <c r="C33" s="213">
        <v>75.140928632846084</v>
      </c>
      <c r="D33" s="213">
        <v>102.4649183147033</v>
      </c>
      <c r="E33" s="213">
        <v>123.57884780739469</v>
      </c>
      <c r="F33" s="213">
        <v>126.6838349097163</v>
      </c>
      <c r="G33" s="213">
        <v>115.5058469475494</v>
      </c>
      <c r="H33" s="213">
        <v>98.738865004299228</v>
      </c>
      <c r="I33" s="213">
        <v>61.478933791917449</v>
      </c>
      <c r="J33" s="213">
        <v>41.606964746345653</v>
      </c>
      <c r="K33" s="213">
        <v>24.839982803095442</v>
      </c>
      <c r="L33" s="213">
        <v>27.32398968185727</v>
      </c>
      <c r="M33" s="213">
        <v>23.849011177987961</v>
      </c>
      <c r="N33" s="213">
        <v>26.16500429922614</v>
      </c>
      <c r="O33" s="213">
        <v>18.410920034393811</v>
      </c>
      <c r="P33" s="213">
        <v>15.33998280309544</v>
      </c>
      <c r="Q33" s="213">
        <v>17.202923473774721</v>
      </c>
      <c r="R33" s="213">
        <v>16.749957007738601</v>
      </c>
      <c r="S33" s="213">
        <v>13.788478073946679</v>
      </c>
      <c r="T33" s="213">
        <v>10.733447979363721</v>
      </c>
      <c r="U33" s="213">
        <v>9.6430782459157349</v>
      </c>
      <c r="V33" s="213">
        <v>0</v>
      </c>
      <c r="W33" s="213">
        <v>0</v>
      </c>
      <c r="X33" s="213">
        <v>0</v>
      </c>
      <c r="Y33" s="213">
        <v>0</v>
      </c>
      <c r="DA33" s="85" t="s">
        <v>1826</v>
      </c>
    </row>
    <row r="34" spans="1:105" ht="12" customHeight="1" x14ac:dyDescent="0.25">
      <c r="A34" s="14" t="s">
        <v>29</v>
      </c>
      <c r="B34" s="204">
        <f t="shared" ref="B34:Y34" si="8">B35+B36+B37+B38+B39</f>
        <v>251.4426483233018</v>
      </c>
      <c r="C34" s="204">
        <f t="shared" si="8"/>
        <v>206.45124677558033</v>
      </c>
      <c r="D34" s="204">
        <f t="shared" si="8"/>
        <v>203.53499570077386</v>
      </c>
      <c r="E34" s="204">
        <f t="shared" si="8"/>
        <v>197.2001719690455</v>
      </c>
      <c r="F34" s="204">
        <f t="shared" si="8"/>
        <v>181.22089423903694</v>
      </c>
      <c r="G34" s="204">
        <f t="shared" si="8"/>
        <v>133.75167669819433</v>
      </c>
      <c r="H34" s="204">
        <f t="shared" si="8"/>
        <v>120.66251074806533</v>
      </c>
      <c r="I34" s="204">
        <f t="shared" si="8"/>
        <v>120.15159071367154</v>
      </c>
      <c r="J34" s="204">
        <f t="shared" si="8"/>
        <v>104.07188306104901</v>
      </c>
      <c r="K34" s="204">
        <f t="shared" si="8"/>
        <v>81.338177128116939</v>
      </c>
      <c r="L34" s="204">
        <f t="shared" si="8"/>
        <v>67.718830610490116</v>
      </c>
      <c r="M34" s="204">
        <f t="shared" si="8"/>
        <v>80.673774720550298</v>
      </c>
      <c r="N34" s="204">
        <f t="shared" si="8"/>
        <v>73.952020636285454</v>
      </c>
      <c r="O34" s="204">
        <f t="shared" si="8"/>
        <v>59.879191745485805</v>
      </c>
      <c r="P34" s="204">
        <f t="shared" si="8"/>
        <v>56.029922613929486</v>
      </c>
      <c r="Q34" s="204">
        <f t="shared" si="8"/>
        <v>51.878073946689597</v>
      </c>
      <c r="R34" s="204">
        <f t="shared" si="8"/>
        <v>55.968185726569217</v>
      </c>
      <c r="S34" s="204">
        <f t="shared" si="8"/>
        <v>39.063198624247633</v>
      </c>
      <c r="T34" s="204">
        <f t="shared" si="8"/>
        <v>40.079449699054166</v>
      </c>
      <c r="U34" s="204">
        <f t="shared" si="8"/>
        <v>40.006620808254517</v>
      </c>
      <c r="V34" s="204">
        <f t="shared" si="8"/>
        <v>49.005588993981085</v>
      </c>
      <c r="W34" s="204">
        <f t="shared" si="8"/>
        <v>45.884178847807391</v>
      </c>
      <c r="X34" s="204">
        <f t="shared" si="8"/>
        <v>50.867067927772993</v>
      </c>
      <c r="Y34" s="204">
        <f t="shared" si="8"/>
        <v>53.517196904557174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1827</v>
      </c>
    </row>
    <row r="36" spans="1:105" ht="12" customHeight="1" x14ac:dyDescent="0.25">
      <c r="A36" s="18" t="s">
        <v>31</v>
      </c>
      <c r="B36" s="204">
        <v>0</v>
      </c>
      <c r="C36" s="204">
        <v>21.465090283748921</v>
      </c>
      <c r="D36" s="204">
        <v>22.594840928632841</v>
      </c>
      <c r="E36" s="204">
        <v>24.171195184866718</v>
      </c>
      <c r="F36" s="204">
        <v>28.56595012897678</v>
      </c>
      <c r="G36" s="204">
        <v>23.072484952708511</v>
      </c>
      <c r="H36" s="204">
        <v>25.26990541702493</v>
      </c>
      <c r="I36" s="204">
        <v>20.875150472914871</v>
      </c>
      <c r="J36" s="204">
        <v>23.072484952708511</v>
      </c>
      <c r="K36" s="204">
        <v>18.677730008598449</v>
      </c>
      <c r="L36" s="204">
        <v>15.3816852966466</v>
      </c>
      <c r="M36" s="204">
        <v>12.31848667239897</v>
      </c>
      <c r="N36" s="204">
        <v>10.01900257953568</v>
      </c>
      <c r="O36" s="204">
        <v>11.682373172828891</v>
      </c>
      <c r="P36" s="204">
        <v>8.6236457437661223</v>
      </c>
      <c r="Q36" s="204">
        <v>8.9159071367153899</v>
      </c>
      <c r="R36" s="204">
        <v>9.7465176268271705</v>
      </c>
      <c r="S36" s="204">
        <v>8.1402407566638004</v>
      </c>
      <c r="T36" s="204">
        <v>8.2895958727429058</v>
      </c>
      <c r="U36" s="204">
        <v>8.2544282029234726</v>
      </c>
      <c r="V36" s="204">
        <v>9.6014617368873605</v>
      </c>
      <c r="W36" s="204">
        <v>7.5513327601031808</v>
      </c>
      <c r="X36" s="204">
        <v>8.2138435081685284</v>
      </c>
      <c r="Y36" s="204">
        <v>8.8741186586414447</v>
      </c>
      <c r="DA36" s="71" t="s">
        <v>1828</v>
      </c>
    </row>
    <row r="37" spans="1:105" ht="12" customHeight="1" x14ac:dyDescent="0.25">
      <c r="A37" s="18" t="s">
        <v>71</v>
      </c>
      <c r="B37" s="204">
        <v>9.2433361994840926</v>
      </c>
      <c r="C37" s="204">
        <v>11.297420464316421</v>
      </c>
      <c r="D37" s="204">
        <v>8.2163370593293195</v>
      </c>
      <c r="E37" s="204">
        <v>17.297592433361991</v>
      </c>
      <c r="F37" s="204">
        <v>12.210060189165951</v>
      </c>
      <c r="G37" s="204">
        <v>13.22760103181427</v>
      </c>
      <c r="H37" s="204">
        <v>13.22760103181427</v>
      </c>
      <c r="I37" s="204">
        <v>14.2451418744626</v>
      </c>
      <c r="J37" s="204">
        <v>12.210060189165951</v>
      </c>
      <c r="K37" s="204">
        <v>9.1576096302665508</v>
      </c>
      <c r="L37" s="204">
        <v>12.210060189165951</v>
      </c>
      <c r="M37" s="204">
        <v>11.23430782459157</v>
      </c>
      <c r="N37" s="204">
        <v>9.4079105760963024</v>
      </c>
      <c r="O37" s="204">
        <v>8.9754084264832326</v>
      </c>
      <c r="P37" s="204">
        <v>8.8431642304385214</v>
      </c>
      <c r="Q37" s="204">
        <v>8.349699054170248</v>
      </c>
      <c r="R37" s="204">
        <v>9.3926053310404125</v>
      </c>
      <c r="S37" s="204">
        <v>7.7992261392949258</v>
      </c>
      <c r="T37" s="204">
        <v>7.915219260533104</v>
      </c>
      <c r="U37" s="204">
        <v>7.3921754084264828</v>
      </c>
      <c r="V37" s="204">
        <v>7.6435081685296646</v>
      </c>
      <c r="W37" s="204">
        <v>9.0791917454858115</v>
      </c>
      <c r="X37" s="204">
        <v>8.0932932072226986</v>
      </c>
      <c r="Y37" s="204">
        <v>9.7955288048151328</v>
      </c>
      <c r="DA37" s="71" t="s">
        <v>1829</v>
      </c>
    </row>
    <row r="38" spans="1:105" ht="12" customHeight="1" x14ac:dyDescent="0.25">
      <c r="A38" s="18" t="s">
        <v>32</v>
      </c>
      <c r="B38" s="204">
        <v>242.19931212381769</v>
      </c>
      <c r="C38" s="204">
        <v>173.68873602751501</v>
      </c>
      <c r="D38" s="204">
        <v>172.72381771281169</v>
      </c>
      <c r="E38" s="204">
        <v>155.7313843508168</v>
      </c>
      <c r="F38" s="204">
        <v>140.4448839208942</v>
      </c>
      <c r="G38" s="204">
        <v>97.451590713671536</v>
      </c>
      <c r="H38" s="204">
        <v>82.165004299226126</v>
      </c>
      <c r="I38" s="204">
        <v>85.031298366294067</v>
      </c>
      <c r="J38" s="204">
        <v>68.789337919174542</v>
      </c>
      <c r="K38" s="204">
        <v>53.502837489251938</v>
      </c>
      <c r="L38" s="204">
        <v>40.127085124677563</v>
      </c>
      <c r="M38" s="204">
        <v>57.120980223559762</v>
      </c>
      <c r="N38" s="204">
        <v>54.525107480653467</v>
      </c>
      <c r="O38" s="204">
        <v>39.221410146173682</v>
      </c>
      <c r="P38" s="204">
        <v>38.563112639724842</v>
      </c>
      <c r="Q38" s="204">
        <v>34.612467755803962</v>
      </c>
      <c r="R38" s="204">
        <v>36.829062768701633</v>
      </c>
      <c r="S38" s="204">
        <v>23.123731728288909</v>
      </c>
      <c r="T38" s="204">
        <v>23.874634565778159</v>
      </c>
      <c r="U38" s="204">
        <v>24.360017196904561</v>
      </c>
      <c r="V38" s="204">
        <v>31.760619088564059</v>
      </c>
      <c r="W38" s="204">
        <v>29.2536543422184</v>
      </c>
      <c r="X38" s="204">
        <v>34.55993121238177</v>
      </c>
      <c r="Y38" s="204">
        <v>34.847549441100597</v>
      </c>
      <c r="DA38" s="71" t="s">
        <v>1830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</v>
      </c>
      <c r="W39" s="204">
        <v>0</v>
      </c>
      <c r="X39" s="204">
        <v>0</v>
      </c>
      <c r="Y39" s="204">
        <v>0</v>
      </c>
      <c r="DA39" s="71" t="s">
        <v>1831</v>
      </c>
    </row>
    <row r="40" spans="1:105" ht="12" customHeight="1" x14ac:dyDescent="0.25">
      <c r="A40" s="14" t="s">
        <v>34</v>
      </c>
      <c r="B40" s="204">
        <f t="shared" ref="B40:Y40" si="9">B41+B42</f>
        <v>1421.029664660361</v>
      </c>
      <c r="C40" s="204">
        <f t="shared" si="9"/>
        <v>1410.5078245915729</v>
      </c>
      <c r="D40" s="204">
        <f t="shared" si="9"/>
        <v>1425.7269991401549</v>
      </c>
      <c r="E40" s="204">
        <f t="shared" si="9"/>
        <v>1431.226139294927</v>
      </c>
      <c r="F40" s="204">
        <f t="shared" si="9"/>
        <v>1240.8527085124681</v>
      </c>
      <c r="G40" s="204">
        <f t="shared" si="9"/>
        <v>947.9688736027515</v>
      </c>
      <c r="H40" s="204">
        <f t="shared" si="9"/>
        <v>1275.422957867584</v>
      </c>
      <c r="I40" s="204">
        <f t="shared" si="9"/>
        <v>817.14488392089424</v>
      </c>
      <c r="J40" s="204">
        <f t="shared" si="9"/>
        <v>849.07093723129833</v>
      </c>
      <c r="K40" s="204">
        <f t="shared" si="9"/>
        <v>705.25872742906267</v>
      </c>
      <c r="L40" s="204">
        <f t="shared" si="9"/>
        <v>851.55950128976781</v>
      </c>
      <c r="M40" s="204">
        <f t="shared" si="9"/>
        <v>785.73542562338764</v>
      </c>
      <c r="N40" s="204">
        <f t="shared" si="9"/>
        <v>820.26461372933602</v>
      </c>
      <c r="O40" s="204">
        <f t="shared" si="9"/>
        <v>964.6428158895236</v>
      </c>
      <c r="P40" s="204">
        <f t="shared" si="9"/>
        <v>904.6327930286368</v>
      </c>
      <c r="Q40" s="204">
        <f t="shared" si="9"/>
        <v>870.83951847362573</v>
      </c>
      <c r="R40" s="204">
        <f t="shared" si="9"/>
        <v>880.68480934616503</v>
      </c>
      <c r="S40" s="204">
        <f t="shared" si="9"/>
        <v>826.72010774825674</v>
      </c>
      <c r="T40" s="204">
        <f t="shared" si="9"/>
        <v>889.89886224505847</v>
      </c>
      <c r="U40" s="204">
        <f t="shared" si="9"/>
        <v>824.1047374800811</v>
      </c>
      <c r="V40" s="204">
        <f t="shared" si="9"/>
        <v>797.6498757361154</v>
      </c>
      <c r="W40" s="204">
        <f t="shared" si="9"/>
        <v>813.38627799590699</v>
      </c>
      <c r="X40" s="204">
        <f t="shared" si="9"/>
        <v>750.25538044508232</v>
      </c>
      <c r="Y40" s="204">
        <f t="shared" si="9"/>
        <v>594.99859912877446</v>
      </c>
      <c r="DA40" s="71"/>
    </row>
    <row r="41" spans="1:105" ht="12" customHeight="1" x14ac:dyDescent="0.25">
      <c r="A41" s="18" t="s">
        <v>73</v>
      </c>
      <c r="B41" s="204">
        <v>1421.029664660361</v>
      </c>
      <c r="C41" s="204">
        <v>1410.5078245915729</v>
      </c>
      <c r="D41" s="204">
        <v>1425.7269991401549</v>
      </c>
      <c r="E41" s="204">
        <v>1431.226139294927</v>
      </c>
      <c r="F41" s="204">
        <v>1240.8527085124681</v>
      </c>
      <c r="G41" s="204">
        <v>947.9688736027515</v>
      </c>
      <c r="H41" s="204">
        <v>1275.422957867584</v>
      </c>
      <c r="I41" s="204">
        <v>817.14488392089424</v>
      </c>
      <c r="J41" s="204">
        <v>849.07093723129833</v>
      </c>
      <c r="K41" s="204">
        <v>705.25872742906267</v>
      </c>
      <c r="L41" s="204">
        <v>851.55950128976781</v>
      </c>
      <c r="M41" s="204">
        <v>785.73542562338764</v>
      </c>
      <c r="N41" s="204">
        <v>820.26461372933602</v>
      </c>
      <c r="O41" s="204">
        <v>964.6428158895236</v>
      </c>
      <c r="P41" s="204">
        <v>904.6327930286368</v>
      </c>
      <c r="Q41" s="204">
        <v>870.83951847362573</v>
      </c>
      <c r="R41" s="204">
        <v>880.68480934616503</v>
      </c>
      <c r="S41" s="204">
        <v>826.72010774825674</v>
      </c>
      <c r="T41" s="204">
        <v>889.89886224505847</v>
      </c>
      <c r="U41" s="204">
        <v>824.1047374800811</v>
      </c>
      <c r="V41" s="204">
        <v>797.6498757361154</v>
      </c>
      <c r="W41" s="204">
        <v>813.38627799590699</v>
      </c>
      <c r="X41" s="204">
        <v>750.25538044508232</v>
      </c>
      <c r="Y41" s="204">
        <v>594.99859912877446</v>
      </c>
      <c r="DA41" s="71" t="s">
        <v>1832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1833</v>
      </c>
    </row>
    <row r="43" spans="1:105" ht="12" customHeight="1" x14ac:dyDescent="0.25">
      <c r="A43" s="14" t="s">
        <v>37</v>
      </c>
      <c r="B43" s="204">
        <f t="shared" ref="B43:Y43" si="10">B44+B45+B46+B47+B48+B49</f>
        <v>621.45313843508166</v>
      </c>
      <c r="C43" s="204">
        <f t="shared" si="10"/>
        <v>566.61410146173682</v>
      </c>
      <c r="D43" s="204">
        <f t="shared" si="10"/>
        <v>589.28056749785037</v>
      </c>
      <c r="E43" s="204">
        <f t="shared" si="10"/>
        <v>598.11788478073936</v>
      </c>
      <c r="F43" s="204">
        <f t="shared" si="10"/>
        <v>566.20808254514179</v>
      </c>
      <c r="G43" s="204">
        <f t="shared" si="10"/>
        <v>918.12364574376613</v>
      </c>
      <c r="H43" s="204">
        <f t="shared" si="10"/>
        <v>630.86362854686149</v>
      </c>
      <c r="I43" s="204">
        <f t="shared" si="10"/>
        <v>692.10378331900256</v>
      </c>
      <c r="J43" s="204">
        <f t="shared" si="10"/>
        <v>577.14720550300945</v>
      </c>
      <c r="K43" s="204">
        <f t="shared" si="10"/>
        <v>628.85735167669816</v>
      </c>
      <c r="L43" s="204">
        <f t="shared" si="10"/>
        <v>760.71848667239908</v>
      </c>
      <c r="M43" s="204">
        <f t="shared" si="10"/>
        <v>710.8848667239896</v>
      </c>
      <c r="N43" s="204">
        <f t="shared" si="10"/>
        <v>672.5624713953415</v>
      </c>
      <c r="O43" s="204">
        <f t="shared" si="10"/>
        <v>537.41814713713154</v>
      </c>
      <c r="P43" s="204">
        <f t="shared" si="10"/>
        <v>516.42602038494863</v>
      </c>
      <c r="Q43" s="204">
        <f t="shared" si="10"/>
        <v>521.90992262697603</v>
      </c>
      <c r="R43" s="204">
        <f t="shared" si="10"/>
        <v>528.68776159106631</v>
      </c>
      <c r="S43" s="204">
        <f t="shared" si="10"/>
        <v>561.40439784073703</v>
      </c>
      <c r="T43" s="204">
        <f t="shared" si="10"/>
        <v>588.20526501203517</v>
      </c>
      <c r="U43" s="204">
        <f t="shared" si="10"/>
        <v>618.14805701690955</v>
      </c>
      <c r="V43" s="204">
        <f t="shared" si="10"/>
        <v>631.14513716156273</v>
      </c>
      <c r="W43" s="204">
        <f t="shared" si="10"/>
        <v>602.09540730073945</v>
      </c>
      <c r="X43" s="204">
        <f t="shared" si="10"/>
        <v>777.71555678621598</v>
      </c>
      <c r="Y43" s="204">
        <f t="shared" si="10"/>
        <v>770.34938023493999</v>
      </c>
      <c r="DA43" s="71"/>
    </row>
    <row r="44" spans="1:105" ht="12" customHeight="1" x14ac:dyDescent="0.25">
      <c r="A44" s="18" t="s">
        <v>38</v>
      </c>
      <c r="B44" s="204">
        <v>621.45313843508166</v>
      </c>
      <c r="C44" s="204">
        <v>566.61410146173682</v>
      </c>
      <c r="D44" s="204">
        <v>589.28056749785037</v>
      </c>
      <c r="E44" s="204">
        <v>598.11788478073936</v>
      </c>
      <c r="F44" s="204">
        <v>566.20808254514179</v>
      </c>
      <c r="G44" s="204">
        <v>917.12046431642307</v>
      </c>
      <c r="H44" s="204">
        <v>629.90825451418732</v>
      </c>
      <c r="I44" s="204">
        <v>691.43499570077381</v>
      </c>
      <c r="J44" s="204">
        <v>576.64565778159931</v>
      </c>
      <c r="K44" s="204">
        <v>628.45133276010313</v>
      </c>
      <c r="L44" s="204">
        <v>760.52742906276876</v>
      </c>
      <c r="M44" s="204">
        <v>710.8848667239896</v>
      </c>
      <c r="N44" s="204">
        <v>671.56543422184006</v>
      </c>
      <c r="O44" s="204">
        <v>536.73155631986242</v>
      </c>
      <c r="P44" s="204">
        <v>507.18822012037828</v>
      </c>
      <c r="Q44" s="204">
        <v>509.20945829750639</v>
      </c>
      <c r="R44" s="204">
        <v>514.85717970765268</v>
      </c>
      <c r="S44" s="204">
        <v>546.75786758383481</v>
      </c>
      <c r="T44" s="204">
        <v>572.63301805674973</v>
      </c>
      <c r="U44" s="204">
        <v>596.36792777300093</v>
      </c>
      <c r="V44" s="204">
        <v>613.66311263972477</v>
      </c>
      <c r="W44" s="204">
        <v>574.99501289767829</v>
      </c>
      <c r="X44" s="204">
        <v>749.50163370593293</v>
      </c>
      <c r="Y44" s="204">
        <v>732.97669819432497</v>
      </c>
      <c r="DA44" s="71" t="s">
        <v>1834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1.0031814273430779</v>
      </c>
      <c r="H45" s="204">
        <v>0.95537403267411869</v>
      </c>
      <c r="I45" s="204">
        <v>0.66878761822871879</v>
      </c>
      <c r="J45" s="204">
        <v>0.50154772141014614</v>
      </c>
      <c r="K45" s="204">
        <v>0.40601891659501288</v>
      </c>
      <c r="L45" s="204">
        <v>0.19105760963026661</v>
      </c>
      <c r="M45" s="204">
        <v>0</v>
      </c>
      <c r="N45" s="204">
        <v>0.9970371735014617</v>
      </c>
      <c r="O45" s="204">
        <v>0.68659081726917437</v>
      </c>
      <c r="P45" s="204">
        <v>9.2378002645703745</v>
      </c>
      <c r="Q45" s="204">
        <v>12.700464329469639</v>
      </c>
      <c r="R45" s="204">
        <v>13.7124391491058</v>
      </c>
      <c r="S45" s="204">
        <v>14.502592165758671</v>
      </c>
      <c r="T45" s="204">
        <v>15.38462872656657</v>
      </c>
      <c r="U45" s="204">
        <v>21.595520473487301</v>
      </c>
      <c r="V45" s="204">
        <v>17.262248081597271</v>
      </c>
      <c r="W45" s="204">
        <v>26.8777804735685</v>
      </c>
      <c r="X45" s="204">
        <v>27.570328927230591</v>
      </c>
      <c r="Y45" s="204">
        <v>36.84826243614382</v>
      </c>
      <c r="DA45" s="71" t="s">
        <v>1835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0.1181427343078246</v>
      </c>
      <c r="S46" s="204">
        <v>0.1439380911435941</v>
      </c>
      <c r="T46" s="204">
        <v>0.1876182287188306</v>
      </c>
      <c r="U46" s="204">
        <v>0.18460877042132409</v>
      </c>
      <c r="V46" s="204">
        <v>0.21977644024075671</v>
      </c>
      <c r="W46" s="204">
        <v>0.22261392949269129</v>
      </c>
      <c r="X46" s="204">
        <v>0.6435941530524506</v>
      </c>
      <c r="Y46" s="204">
        <v>0.52441960447119518</v>
      </c>
      <c r="DA46" s="71" t="s">
        <v>1836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1837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1838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1839</v>
      </c>
    </row>
    <row r="50" spans="1:105" ht="12" customHeight="1" x14ac:dyDescent="0.25">
      <c r="A50" s="14" t="s">
        <v>39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v>0</v>
      </c>
      <c r="K50" s="204">
        <v>0</v>
      </c>
      <c r="L50" s="204">
        <v>0</v>
      </c>
      <c r="M50" s="204">
        <v>297.5980223559759</v>
      </c>
      <c r="N50" s="204">
        <v>225.07085124677559</v>
      </c>
      <c r="O50" s="204">
        <v>292.25692175408432</v>
      </c>
      <c r="P50" s="204">
        <v>285.09742046431637</v>
      </c>
      <c r="Q50" s="204">
        <v>270.314445399828</v>
      </c>
      <c r="R50" s="204">
        <v>316.84307824591571</v>
      </c>
      <c r="S50" s="204">
        <v>326.8803955288048</v>
      </c>
      <c r="T50" s="204">
        <v>303.81418744625972</v>
      </c>
      <c r="U50" s="204">
        <v>268.45374032674118</v>
      </c>
      <c r="V50" s="204">
        <v>255.3496990541702</v>
      </c>
      <c r="W50" s="204">
        <v>329.02132416165091</v>
      </c>
      <c r="X50" s="204">
        <v>371.96999140154782</v>
      </c>
      <c r="Y50" s="204">
        <v>290.0393809114359</v>
      </c>
      <c r="DA50" s="71" t="s">
        <v>1840</v>
      </c>
    </row>
    <row r="51" spans="1:105" ht="12" customHeight="1" x14ac:dyDescent="0.25">
      <c r="A51" s="21" t="s">
        <v>40</v>
      </c>
      <c r="B51" s="207">
        <v>1177.3860705073089</v>
      </c>
      <c r="C51" s="207">
        <v>1146.775580395529</v>
      </c>
      <c r="D51" s="207">
        <v>1170.85124677558</v>
      </c>
      <c r="E51" s="207">
        <v>1142.5623387790199</v>
      </c>
      <c r="F51" s="207">
        <v>1149.441100601892</v>
      </c>
      <c r="G51" s="207">
        <v>1159.931212381771</v>
      </c>
      <c r="H51" s="207">
        <v>1124.333619948409</v>
      </c>
      <c r="I51" s="207">
        <v>1102.493551160791</v>
      </c>
      <c r="J51" s="207">
        <v>909.71625107480645</v>
      </c>
      <c r="K51" s="207">
        <v>778.41788478073943</v>
      </c>
      <c r="L51" s="207">
        <v>791.40154772141011</v>
      </c>
      <c r="M51" s="207">
        <v>862.97300085984523</v>
      </c>
      <c r="N51" s="207">
        <v>828.59260533104032</v>
      </c>
      <c r="O51" s="207">
        <v>776.90748065348225</v>
      </c>
      <c r="P51" s="207">
        <v>746.89105760963025</v>
      </c>
      <c r="Q51" s="207">
        <v>709.29071367153904</v>
      </c>
      <c r="R51" s="207">
        <v>705.54892519346515</v>
      </c>
      <c r="S51" s="207">
        <v>686.03482373172824</v>
      </c>
      <c r="T51" s="207">
        <v>681.4229578675837</v>
      </c>
      <c r="U51" s="207">
        <v>646.23267411865857</v>
      </c>
      <c r="V51" s="207">
        <v>578.92398968185728</v>
      </c>
      <c r="W51" s="207">
        <v>597.83800515907126</v>
      </c>
      <c r="X51" s="207">
        <v>572.67721410146169</v>
      </c>
      <c r="Y51" s="207">
        <v>492.31272570937227</v>
      </c>
      <c r="DA51" s="86" t="s">
        <v>1841</v>
      </c>
    </row>
    <row r="52" spans="1:105" ht="12" customHeight="1" x14ac:dyDescent="0.25">
      <c r="A52" s="114" t="s">
        <v>144</v>
      </c>
      <c r="B52" s="284">
        <f t="shared" ref="B52:Y52" si="11">SUM(B53:B55)</f>
        <v>3572.5343938091155</v>
      </c>
      <c r="C52" s="284">
        <f t="shared" si="11"/>
        <v>3405.4896818572656</v>
      </c>
      <c r="D52" s="284">
        <f t="shared" si="11"/>
        <v>3491.8587274290617</v>
      </c>
      <c r="E52" s="284">
        <f t="shared" si="11"/>
        <v>3492.6853826311267</v>
      </c>
      <c r="F52" s="284">
        <f t="shared" si="11"/>
        <v>3264.406620808255</v>
      </c>
      <c r="G52" s="284">
        <f t="shared" si="11"/>
        <v>3275.2812553740314</v>
      </c>
      <c r="H52" s="284">
        <f t="shared" si="11"/>
        <v>3250.0215821152187</v>
      </c>
      <c r="I52" s="284">
        <f t="shared" si="11"/>
        <v>2793.3727429062769</v>
      </c>
      <c r="J52" s="284">
        <f t="shared" si="11"/>
        <v>2481.6132416165083</v>
      </c>
      <c r="K52" s="284">
        <f t="shared" si="11"/>
        <v>2218.7121238177124</v>
      </c>
      <c r="L52" s="284">
        <f t="shared" si="11"/>
        <v>2498.7223559759245</v>
      </c>
      <c r="M52" s="284">
        <f t="shared" si="11"/>
        <v>2761.7141014617368</v>
      </c>
      <c r="N52" s="284">
        <f t="shared" si="11"/>
        <v>2646.6075666380052</v>
      </c>
      <c r="O52" s="284">
        <f t="shared" si="11"/>
        <v>2649.5154772141018</v>
      </c>
      <c r="P52" s="284">
        <f t="shared" si="11"/>
        <v>2524.4171969045569</v>
      </c>
      <c r="Q52" s="284">
        <f t="shared" si="11"/>
        <v>2441.4355975924332</v>
      </c>
      <c r="R52" s="284">
        <f t="shared" si="11"/>
        <v>2504.4827171109205</v>
      </c>
      <c r="S52" s="284">
        <f t="shared" si="11"/>
        <v>2453.8914015477221</v>
      </c>
      <c r="T52" s="284">
        <f t="shared" si="11"/>
        <v>2514.154170249355</v>
      </c>
      <c r="U52" s="284">
        <f t="shared" si="11"/>
        <v>2406.5889079965614</v>
      </c>
      <c r="V52" s="284">
        <f t="shared" si="11"/>
        <v>2312.0742906276864</v>
      </c>
      <c r="W52" s="284">
        <f t="shared" si="11"/>
        <v>2388.2251934651758</v>
      </c>
      <c r="X52" s="284">
        <f t="shared" si="11"/>
        <v>2523.485210662082</v>
      </c>
      <c r="Y52" s="284">
        <f t="shared" si="11"/>
        <v>2201.2172828890793</v>
      </c>
      <c r="DA52" s="118"/>
    </row>
    <row r="53" spans="1:105" ht="12" customHeight="1" x14ac:dyDescent="0.25">
      <c r="A53" s="51" t="s">
        <v>54</v>
      </c>
      <c r="B53" s="241">
        <f>PPA_fec!B5</f>
        <v>750.56032290349754</v>
      </c>
      <c r="C53" s="241">
        <f>PPA_fec!C5</f>
        <v>709.20215463310478</v>
      </c>
      <c r="D53" s="241">
        <f>PPA_fec!D5</f>
        <v>721.74586986112251</v>
      </c>
      <c r="E53" s="241">
        <f>PPA_fec!E5</f>
        <v>712.63434614304833</v>
      </c>
      <c r="F53" s="241">
        <f>PPA_fec!F5</f>
        <v>665.97068187087007</v>
      </c>
      <c r="G53" s="241">
        <f>PPA_fec!G5</f>
        <v>675.58854932908253</v>
      </c>
      <c r="H53" s="241">
        <f>PPA_fec!H5</f>
        <v>668.91014344376845</v>
      </c>
      <c r="I53" s="241">
        <f>PPA_fec!I5</f>
        <v>560.47200174402724</v>
      </c>
      <c r="J53" s="241">
        <f>PPA_fec!J5</f>
        <v>509.11752854770828</v>
      </c>
      <c r="K53" s="241">
        <f>PPA_fec!K5</f>
        <v>399.8775856572056</v>
      </c>
      <c r="L53" s="241">
        <f>PPA_fec!L5</f>
        <v>462.01296715945278</v>
      </c>
      <c r="M53" s="241">
        <f>PPA_fec!M5</f>
        <v>526.14091316473787</v>
      </c>
      <c r="N53" s="241">
        <f>PPA_fec!N5</f>
        <v>499.28152839141802</v>
      </c>
      <c r="O53" s="241">
        <f>PPA_fec!O5</f>
        <v>492.05333115107442</v>
      </c>
      <c r="P53" s="241">
        <f>PPA_fec!P5</f>
        <v>472.71615517090771</v>
      </c>
      <c r="Q53" s="241">
        <f>PPA_fec!Q5</f>
        <v>476.57074368736659</v>
      </c>
      <c r="R53" s="241">
        <f>PPA_fec!R5</f>
        <v>504.74378264122493</v>
      </c>
      <c r="S53" s="241">
        <f>PPA_fec!S5</f>
        <v>492.66077362558588</v>
      </c>
      <c r="T53" s="241">
        <f>PPA_fec!T5</f>
        <v>505.53535605201591</v>
      </c>
      <c r="U53" s="241">
        <f>PPA_fec!U5</f>
        <v>514.53546581173225</v>
      </c>
      <c r="V53" s="241">
        <f>PPA_fec!V5</f>
        <v>526.95751184259404</v>
      </c>
      <c r="W53" s="241">
        <f>PPA_fec!W5</f>
        <v>475.39679170708149</v>
      </c>
      <c r="X53" s="241">
        <f>PPA_fec!X5</f>
        <v>502.29058056217713</v>
      </c>
      <c r="Y53" s="241">
        <f>PPA_fec!Y5</f>
        <v>416.53322485885587</v>
      </c>
      <c r="DA53" s="83"/>
    </row>
    <row r="54" spans="1:105" ht="12" customHeight="1" x14ac:dyDescent="0.25">
      <c r="A54" s="99" t="s">
        <v>61</v>
      </c>
      <c r="B54" s="282">
        <f>PPA_fec!B32</f>
        <v>2541.967694955048</v>
      </c>
      <c r="C54" s="282">
        <f>PPA_fec!C32</f>
        <v>2429.3737010602072</v>
      </c>
      <c r="D54" s="282">
        <f>PPA_fec!D32</f>
        <v>2496.429640047872</v>
      </c>
      <c r="E54" s="282">
        <f>PPA_fec!E32</f>
        <v>2506.303027785681</v>
      </c>
      <c r="F54" s="282">
        <f>PPA_fec!F32</f>
        <v>2342.57985281949</v>
      </c>
      <c r="G54" s="282">
        <f>PPA_fec!G32</f>
        <v>2342.9842930691721</v>
      </c>
      <c r="H54" s="282">
        <f>PPA_fec!H32</f>
        <v>2326.3828161713518</v>
      </c>
      <c r="I54" s="282">
        <f>PPA_fec!I32</f>
        <v>2013.963120918283</v>
      </c>
      <c r="J54" s="282">
        <f>PPA_fec!J32</f>
        <v>1777.9930285039909</v>
      </c>
      <c r="K54" s="282">
        <f>PPA_fec!K32</f>
        <v>1644.9373904817139</v>
      </c>
      <c r="L54" s="282">
        <f>PPA_fec!L32</f>
        <v>1840.8657343464311</v>
      </c>
      <c r="M54" s="282">
        <f>PPA_fec!M32</f>
        <v>2019.1168937678431</v>
      </c>
      <c r="N54" s="282">
        <f>PPA_fec!N32</f>
        <v>1939.8915081320929</v>
      </c>
      <c r="O54" s="282">
        <f>PPA_fec!O32</f>
        <v>1949.7997011372961</v>
      </c>
      <c r="P54" s="282">
        <f>PPA_fec!P32</f>
        <v>1853.843489426398</v>
      </c>
      <c r="Q54" s="282">
        <f>PPA_fec!Q32</f>
        <v>1764.157870051049</v>
      </c>
      <c r="R54" s="282">
        <f>PPA_fec!R32</f>
        <v>1813.269554513643</v>
      </c>
      <c r="S54" s="282">
        <f>PPA_fec!S32</f>
        <v>1784.6494680864621</v>
      </c>
      <c r="T54" s="282">
        <f>PPA_fec!T32</f>
        <v>1847.020457457108</v>
      </c>
      <c r="U54" s="282">
        <f>PPA_fec!U32</f>
        <v>1735.9557064439291</v>
      </c>
      <c r="V54" s="282">
        <f>PPA_fec!V32</f>
        <v>1666.257506787385</v>
      </c>
      <c r="W54" s="282">
        <f>PPA_fec!W32</f>
        <v>1773.351951963502</v>
      </c>
      <c r="X54" s="282">
        <f>PPA_fec!X32</f>
        <v>1894.0665131609539</v>
      </c>
      <c r="Y54" s="282">
        <f>PPA_fec!Y32</f>
        <v>1673.7911520742809</v>
      </c>
      <c r="DA54" s="94"/>
    </row>
    <row r="55" spans="1:105" ht="12" customHeight="1" x14ac:dyDescent="0.25">
      <c r="A55" s="52" t="s">
        <v>62</v>
      </c>
      <c r="B55" s="242">
        <f>PPA_fec!B83</f>
        <v>280.00637595056992</v>
      </c>
      <c r="C55" s="242">
        <f>PPA_fec!C83</f>
        <v>266.91382616395379</v>
      </c>
      <c r="D55" s="242">
        <f>PPA_fec!D83</f>
        <v>273.68321752006699</v>
      </c>
      <c r="E55" s="242">
        <f>PPA_fec!E83</f>
        <v>273.74800870239733</v>
      </c>
      <c r="F55" s="242">
        <f>PPA_fec!F83</f>
        <v>255.85608611789479</v>
      </c>
      <c r="G55" s="242">
        <f>PPA_fec!G83</f>
        <v>256.7084129757767</v>
      </c>
      <c r="H55" s="242">
        <f>PPA_fec!H83</f>
        <v>254.7286225000986</v>
      </c>
      <c r="I55" s="242">
        <f>PPA_fec!I83</f>
        <v>218.93762024396671</v>
      </c>
      <c r="J55" s="242">
        <f>PPA_fec!J83</f>
        <v>194.5026845648089</v>
      </c>
      <c r="K55" s="242">
        <f>PPA_fec!K83</f>
        <v>173.89714767879269</v>
      </c>
      <c r="L55" s="242">
        <f>PPA_fec!L83</f>
        <v>195.84365447004069</v>
      </c>
      <c r="M55" s="242">
        <f>PPA_fec!M83</f>
        <v>216.456294529156</v>
      </c>
      <c r="N55" s="242">
        <f>PPA_fec!N83</f>
        <v>207.43453011449461</v>
      </c>
      <c r="O55" s="242">
        <f>PPA_fec!O83</f>
        <v>207.66244492573111</v>
      </c>
      <c r="P55" s="242">
        <f>PPA_fec!P83</f>
        <v>197.85755230725141</v>
      </c>
      <c r="Q55" s="242">
        <f>PPA_fec!Q83</f>
        <v>200.70698385401741</v>
      </c>
      <c r="R55" s="242">
        <f>PPA_fec!R83</f>
        <v>186.46937995605239</v>
      </c>
      <c r="S55" s="242">
        <f>PPA_fec!S83</f>
        <v>176.58115983567399</v>
      </c>
      <c r="T55" s="242">
        <f>PPA_fec!T83</f>
        <v>161.59835674023111</v>
      </c>
      <c r="U55" s="242">
        <f>PPA_fec!U83</f>
        <v>156.09773574089999</v>
      </c>
      <c r="V55" s="242">
        <f>PPA_fec!V83</f>
        <v>118.8592719977071</v>
      </c>
      <c r="W55" s="242">
        <f>PPA_fec!W83</f>
        <v>139.47644979459261</v>
      </c>
      <c r="X55" s="242">
        <f>PPA_fec!X83</f>
        <v>127.128116938951</v>
      </c>
      <c r="Y55" s="242">
        <f>PPA_fec!Y83</f>
        <v>110.89290595594289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84</v>
      </c>
      <c r="B57" s="203">
        <f t="shared" ref="B57:Y57" si="12">SUM(B58:B60)</f>
        <v>4552.165533241624</v>
      </c>
      <c r="C57" s="203">
        <f t="shared" si="12"/>
        <v>4265.2152064812562</v>
      </c>
      <c r="D57" s="203">
        <f t="shared" si="12"/>
        <v>4399.4833462812567</v>
      </c>
      <c r="E57" s="203">
        <f t="shared" si="12"/>
        <v>4473.2988964814303</v>
      </c>
      <c r="F57" s="203">
        <f t="shared" si="12"/>
        <v>3984.7382769617266</v>
      </c>
      <c r="G57" s="203">
        <f t="shared" si="12"/>
        <v>3101.8619174410724</v>
      </c>
      <c r="H57" s="203">
        <f t="shared" si="12"/>
        <v>3760.8430136414818</v>
      </c>
      <c r="I57" s="203">
        <f t="shared" si="12"/>
        <v>2537.700897600992</v>
      </c>
      <c r="J57" s="203">
        <f t="shared" si="12"/>
        <v>2480.8394574011259</v>
      </c>
      <c r="K57" s="203">
        <f t="shared" si="12"/>
        <v>2006.0273556011575</v>
      </c>
      <c r="L57" s="203">
        <f t="shared" si="12"/>
        <v>2317.6684714077669</v>
      </c>
      <c r="M57" s="203">
        <f t="shared" si="12"/>
        <v>2216.2382245015992</v>
      </c>
      <c r="N57" s="203">
        <f t="shared" si="12"/>
        <v>2314.2381643454896</v>
      </c>
      <c r="O57" s="203">
        <f t="shared" si="12"/>
        <v>2584.6050460574938</v>
      </c>
      <c r="P57" s="203">
        <f t="shared" si="12"/>
        <v>2405.8059346138361</v>
      </c>
      <c r="Q57" s="203">
        <f t="shared" si="12"/>
        <v>2290.2014665844649</v>
      </c>
      <c r="R57" s="203">
        <f t="shared" si="12"/>
        <v>2315.1343783103339</v>
      </c>
      <c r="S57" s="203">
        <f t="shared" si="12"/>
        <v>2153.7563308536955</v>
      </c>
      <c r="T57" s="203">
        <f t="shared" si="12"/>
        <v>2291.0593297662522</v>
      </c>
      <c r="U57" s="203">
        <f t="shared" si="12"/>
        <v>2168.8706016114879</v>
      </c>
      <c r="V57" s="203">
        <f t="shared" si="12"/>
        <v>2117.783245046483</v>
      </c>
      <c r="W57" s="203">
        <f t="shared" si="12"/>
        <v>2147.8197157257728</v>
      </c>
      <c r="X57" s="203">
        <f t="shared" si="12"/>
        <v>1997.2470246604794</v>
      </c>
      <c r="Y57" s="203">
        <f t="shared" si="12"/>
        <v>1637.7440415866893</v>
      </c>
      <c r="DA57" s="112"/>
    </row>
    <row r="58" spans="1:105" ht="12" customHeight="1" x14ac:dyDescent="0.25">
      <c r="A58" s="51" t="s">
        <v>54</v>
      </c>
      <c r="B58" s="241">
        <f>PPA_emi!B5</f>
        <v>776.06546752060217</v>
      </c>
      <c r="C58" s="241">
        <f>PPA_emi!C5</f>
        <v>712.97479363892592</v>
      </c>
      <c r="D58" s="241">
        <f>PPA_emi!D5</f>
        <v>730.70712349720975</v>
      </c>
      <c r="E58" s="241">
        <f>PPA_emi!E5</f>
        <v>739.72389252500261</v>
      </c>
      <c r="F58" s="241">
        <f>PPA_emi!F5</f>
        <v>638.65288590778755</v>
      </c>
      <c r="G58" s="241">
        <f>PPA_emi!G5</f>
        <v>502.87204633307169</v>
      </c>
      <c r="H58" s="241">
        <f>PPA_emi!H5</f>
        <v>613.11701211996842</v>
      </c>
      <c r="I58" s="241">
        <f>PPA_emi!I5</f>
        <v>377.75495931519572</v>
      </c>
      <c r="J58" s="241">
        <f>PPA_emi!J5</f>
        <v>392.66280126670449</v>
      </c>
      <c r="K58" s="241">
        <f>PPA_emi!K5</f>
        <v>279.77038255523507</v>
      </c>
      <c r="L58" s="241">
        <f>PPA_emi!L5</f>
        <v>347.23010875841391</v>
      </c>
      <c r="M58" s="241">
        <f>PPA_emi!M5</f>
        <v>345.30438817723012</v>
      </c>
      <c r="N58" s="241">
        <f>PPA_emi!N5</f>
        <v>356.39586288215992</v>
      </c>
      <c r="O58" s="241">
        <f>PPA_emi!O5</f>
        <v>400.28198498937292</v>
      </c>
      <c r="P58" s="241">
        <f>PPA_emi!P5</f>
        <v>374.76679705720852</v>
      </c>
      <c r="Q58" s="241">
        <f>PPA_emi!Q5</f>
        <v>378.04655455866418</v>
      </c>
      <c r="R58" s="241">
        <f>PPA_emi!R5</f>
        <v>394.7935780133792</v>
      </c>
      <c r="S58" s="241">
        <f>PPA_emi!S5</f>
        <v>365.04336430427787</v>
      </c>
      <c r="T58" s="241">
        <f>PPA_emi!T5</f>
        <v>388.094451966208</v>
      </c>
      <c r="U58" s="241">
        <f>PPA_emi!U5</f>
        <v>394.62138951147273</v>
      </c>
      <c r="V58" s="241">
        <f>PPA_emi!V5</f>
        <v>413.58355522032042</v>
      </c>
      <c r="W58" s="241">
        <f>PPA_emi!W5</f>
        <v>365.35580403021629</v>
      </c>
      <c r="X58" s="241">
        <f>PPA_emi!X5</f>
        <v>344.63610437029729</v>
      </c>
      <c r="Y58" s="241">
        <f>PPA_emi!Y5</f>
        <v>268.60328850261101</v>
      </c>
      <c r="DA58" s="83"/>
    </row>
    <row r="59" spans="1:105" ht="12" customHeight="1" x14ac:dyDescent="0.25">
      <c r="A59" s="99" t="s">
        <v>61</v>
      </c>
      <c r="B59" s="282">
        <f>PPA_emi!B32</f>
        <v>3716.5093880524969</v>
      </c>
      <c r="C59" s="282">
        <f>PPA_emi!C32</f>
        <v>3498.7592937924601</v>
      </c>
      <c r="D59" s="282">
        <f>PPA_emi!D32</f>
        <v>3613.7419464362638</v>
      </c>
      <c r="E59" s="282">
        <f>PPA_emi!E32</f>
        <v>3673.5325056041861</v>
      </c>
      <c r="F59" s="282">
        <f>PPA_emi!F32</f>
        <v>3304.7464193580172</v>
      </c>
      <c r="G59" s="282">
        <f>PPA_emi!G32</f>
        <v>2563.779652530211</v>
      </c>
      <c r="H59" s="282">
        <f>PPA_emi!H32</f>
        <v>3102.8078051032289</v>
      </c>
      <c r="I59" s="282">
        <f>PPA_emi!I32</f>
        <v>2141.3524487142599</v>
      </c>
      <c r="J59" s="282">
        <f>PPA_emi!J32</f>
        <v>2062.7650314699049</v>
      </c>
      <c r="K59" s="282">
        <f>PPA_emi!K32</f>
        <v>1701.729616825919</v>
      </c>
      <c r="L59" s="282">
        <f>PPA_emi!L32</f>
        <v>1927.861445707498</v>
      </c>
      <c r="M59" s="282">
        <f>PPA_emi!M32</f>
        <v>1825.032542547948</v>
      </c>
      <c r="N59" s="282">
        <f>PPA_emi!N32</f>
        <v>1912.655263583548</v>
      </c>
      <c r="O59" s="282">
        <f>PPA_emi!O32</f>
        <v>2124.8039814246181</v>
      </c>
      <c r="P59" s="282">
        <f>PPA_emi!P32</f>
        <v>1976.3418279714949</v>
      </c>
      <c r="Q59" s="282">
        <f>PPA_emi!Q32</f>
        <v>1851.5114024471391</v>
      </c>
      <c r="R59" s="282">
        <f>PPA_emi!R32</f>
        <v>1861.1421922208369</v>
      </c>
      <c r="S59" s="282">
        <f>PPA_emi!S32</f>
        <v>1733.291992418232</v>
      </c>
      <c r="T59" s="282">
        <f>PPA_emi!T32</f>
        <v>1849.1971735207969</v>
      </c>
      <c r="U59" s="282">
        <f>PPA_emi!U32</f>
        <v>1720.549988366693</v>
      </c>
      <c r="V59" s="282">
        <f>PPA_emi!V32</f>
        <v>1657.6164846279789</v>
      </c>
      <c r="W59" s="282">
        <f>PPA_emi!W32</f>
        <v>1728.621996679396</v>
      </c>
      <c r="X59" s="282">
        <f>PPA_emi!X32</f>
        <v>1595.7741355670801</v>
      </c>
      <c r="Y59" s="282">
        <f>PPA_emi!Y32</f>
        <v>1320.5401950858479</v>
      </c>
      <c r="DA59" s="94"/>
    </row>
    <row r="60" spans="1:105" ht="12" customHeight="1" x14ac:dyDescent="0.25">
      <c r="A60" s="52" t="s">
        <v>62</v>
      </c>
      <c r="B60" s="242">
        <f>PPA_emi!B83</f>
        <v>59.59067766852489</v>
      </c>
      <c r="C60" s="242">
        <f>PPA_emi!C83</f>
        <v>53.481119049870138</v>
      </c>
      <c r="D60" s="242">
        <f>PPA_emi!D83</f>
        <v>55.034276347782608</v>
      </c>
      <c r="E60" s="242">
        <f>PPA_emi!E83</f>
        <v>60.042498352241438</v>
      </c>
      <c r="F60" s="242">
        <f>PPA_emi!F83</f>
        <v>41.338971695921707</v>
      </c>
      <c r="G60" s="242">
        <f>PPA_emi!G83</f>
        <v>35.210218577789533</v>
      </c>
      <c r="H60" s="242">
        <f>PPA_emi!H83</f>
        <v>44.918196418284552</v>
      </c>
      <c r="I60" s="242">
        <f>PPA_emi!I83</f>
        <v>18.593489571536502</v>
      </c>
      <c r="J60" s="242">
        <f>PPA_emi!J83</f>
        <v>25.411624664516719</v>
      </c>
      <c r="K60" s="242">
        <f>PPA_emi!K83</f>
        <v>24.527356220003469</v>
      </c>
      <c r="L60" s="242">
        <f>PPA_emi!L83</f>
        <v>42.576916941854797</v>
      </c>
      <c r="M60" s="242">
        <f>PPA_emi!M83</f>
        <v>45.901293776420943</v>
      </c>
      <c r="N60" s="242">
        <f>PPA_emi!N83</f>
        <v>45.187037879781847</v>
      </c>
      <c r="O60" s="242">
        <f>PPA_emi!O83</f>
        <v>59.51907964350265</v>
      </c>
      <c r="P60" s="242">
        <f>PPA_emi!P83</f>
        <v>54.697309585132558</v>
      </c>
      <c r="Q60" s="242">
        <f>PPA_emi!Q83</f>
        <v>60.643509578661408</v>
      </c>
      <c r="R60" s="242">
        <f>PPA_emi!R83</f>
        <v>59.198608076117551</v>
      </c>
      <c r="S60" s="242">
        <f>PPA_emi!S83</f>
        <v>55.420974131185432</v>
      </c>
      <c r="T60" s="242">
        <f>PPA_emi!T83</f>
        <v>53.767704279246921</v>
      </c>
      <c r="U60" s="242">
        <f>PPA_emi!U83</f>
        <v>53.699223733321922</v>
      </c>
      <c r="V60" s="242">
        <f>PPA_emi!V83</f>
        <v>46.583205198183833</v>
      </c>
      <c r="W60" s="242">
        <f>PPA_emi!W83</f>
        <v>53.841915016160122</v>
      </c>
      <c r="X60" s="242">
        <f>PPA_emi!X83</f>
        <v>56.836784723102028</v>
      </c>
      <c r="Y60" s="242">
        <f>PPA_emi!Y83</f>
        <v>48.600557998230542</v>
      </c>
      <c r="DA60" s="84"/>
    </row>
    <row r="61" spans="1:105" ht="12" customHeight="1" x14ac:dyDescent="0.25">
      <c r="A61" s="143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DA61" s="145"/>
    </row>
    <row r="62" spans="1:105" ht="12" customHeight="1" x14ac:dyDescent="0.25">
      <c r="A62" s="115" t="s">
        <v>147</v>
      </c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DA62" s="118"/>
    </row>
    <row r="63" spans="1:105" ht="12" customHeight="1" x14ac:dyDescent="0.25">
      <c r="A63" s="50" t="s">
        <v>54</v>
      </c>
      <c r="B63" s="287">
        <f t="shared" ref="B63:Y63" si="13">IF(B$10=0,"",B$5/B$10*1000)</f>
        <v>197.29433078363405</v>
      </c>
      <c r="C63" s="287">
        <f t="shared" si="13"/>
        <v>215.37961139365495</v>
      </c>
      <c r="D63" s="287">
        <f t="shared" si="13"/>
        <v>201.20258904261672</v>
      </c>
      <c r="E63" s="287">
        <f t="shared" si="13"/>
        <v>186.4568427137616</v>
      </c>
      <c r="F63" s="287">
        <f t="shared" si="13"/>
        <v>175.47708890454987</v>
      </c>
      <c r="G63" s="287">
        <f t="shared" si="13"/>
        <v>160.30137017169704</v>
      </c>
      <c r="H63" s="287">
        <f t="shared" si="13"/>
        <v>151.53007745463114</v>
      </c>
      <c r="I63" s="287">
        <f t="shared" si="13"/>
        <v>155.35001414999496</v>
      </c>
      <c r="J63" s="287">
        <f t="shared" si="13"/>
        <v>150.22924401816871</v>
      </c>
      <c r="K63" s="287">
        <f t="shared" si="13"/>
        <v>23.580790713284369</v>
      </c>
      <c r="L63" s="287">
        <f t="shared" si="13"/>
        <v>105.52908825819621</v>
      </c>
      <c r="M63" s="287">
        <f t="shared" si="13"/>
        <v>114.40152698904318</v>
      </c>
      <c r="N63" s="287">
        <f t="shared" si="13"/>
        <v>89.528444751882517</v>
      </c>
      <c r="O63" s="287">
        <f t="shared" si="13"/>
        <v>76.368633885383019</v>
      </c>
      <c r="P63" s="287">
        <f t="shared" si="13"/>
        <v>73.077049492605198</v>
      </c>
      <c r="Q63" s="287">
        <f t="shared" si="13"/>
        <v>84.743485721587945</v>
      </c>
      <c r="R63" s="287">
        <f t="shared" si="13"/>
        <v>60.776251447079318</v>
      </c>
      <c r="S63" s="287">
        <f t="shared" si="13"/>
        <v>64.011458032658666</v>
      </c>
      <c r="T63" s="287">
        <f t="shared" si="13"/>
        <v>156.44892546822041</v>
      </c>
      <c r="U63" s="287">
        <f t="shared" si="13"/>
        <v>58.904000107350022</v>
      </c>
      <c r="V63" s="287">
        <f t="shared" si="13"/>
        <v>106.96656185005155</v>
      </c>
      <c r="W63" s="287">
        <f t="shared" si="13"/>
        <v>54.570010279703681</v>
      </c>
      <c r="X63" s="287">
        <f t="shared" si="13"/>
        <v>129.46913276203338</v>
      </c>
      <c r="Y63" s="287">
        <f t="shared" si="13"/>
        <v>102.90472974606564</v>
      </c>
      <c r="DA63" s="83"/>
    </row>
    <row r="64" spans="1:105" ht="12" customHeight="1" x14ac:dyDescent="0.25">
      <c r="A64" s="107" t="s">
        <v>61</v>
      </c>
      <c r="B64" s="288">
        <f t="shared" ref="B64:Y64" si="14">IF(B$11=0,"",B$6/B$11*1000)</f>
        <v>836.35011712837843</v>
      </c>
      <c r="C64" s="288">
        <f t="shared" si="14"/>
        <v>913.52387635763159</v>
      </c>
      <c r="D64" s="288">
        <f t="shared" si="14"/>
        <v>855.0341395605011</v>
      </c>
      <c r="E64" s="288">
        <f t="shared" si="14"/>
        <v>792.87997627622042</v>
      </c>
      <c r="F64" s="288">
        <f t="shared" si="14"/>
        <v>746.29840009528971</v>
      </c>
      <c r="G64" s="288">
        <f t="shared" si="14"/>
        <v>682.03263008895101</v>
      </c>
      <c r="H64" s="288">
        <f t="shared" si="14"/>
        <v>644.75955252362519</v>
      </c>
      <c r="I64" s="288">
        <f t="shared" si="14"/>
        <v>663.04624586542798</v>
      </c>
      <c r="J64" s="288">
        <f t="shared" si="14"/>
        <v>640.03025564031464</v>
      </c>
      <c r="K64" s="288">
        <f t="shared" si="14"/>
        <v>709.92918255778557</v>
      </c>
      <c r="L64" s="288">
        <f t="shared" si="14"/>
        <v>612.56096474226445</v>
      </c>
      <c r="M64" s="288">
        <f t="shared" si="14"/>
        <v>674.87365338727909</v>
      </c>
      <c r="N64" s="288">
        <f t="shared" si="14"/>
        <v>702.78582772487312</v>
      </c>
      <c r="O64" s="288">
        <f t="shared" si="14"/>
        <v>693.33946130892707</v>
      </c>
      <c r="P64" s="288">
        <f t="shared" si="14"/>
        <v>713.44759443871123</v>
      </c>
      <c r="Q64" s="288">
        <f t="shared" si="14"/>
        <v>739.57677160378023</v>
      </c>
      <c r="R64" s="288">
        <f t="shared" si="14"/>
        <v>750.32188554641152</v>
      </c>
      <c r="S64" s="288">
        <f t="shared" si="14"/>
        <v>726.93597629126646</v>
      </c>
      <c r="T64" s="288">
        <f t="shared" si="14"/>
        <v>744.2619237778631</v>
      </c>
      <c r="U64" s="288">
        <f t="shared" si="14"/>
        <v>800.81300180582753</v>
      </c>
      <c r="V64" s="288">
        <f t="shared" si="14"/>
        <v>732.2770786199269</v>
      </c>
      <c r="W64" s="288">
        <f t="shared" si="14"/>
        <v>655.7416067444608</v>
      </c>
      <c r="X64" s="288">
        <f t="shared" si="14"/>
        <v>834.00717966389095</v>
      </c>
      <c r="Y64" s="288">
        <f t="shared" si="14"/>
        <v>940.96995842767706</v>
      </c>
      <c r="DA64" s="94"/>
    </row>
    <row r="65" spans="1:105" ht="12" customHeight="1" x14ac:dyDescent="0.25">
      <c r="A65" s="49" t="s">
        <v>62</v>
      </c>
      <c r="B65" s="289">
        <f t="shared" ref="B65:Y65" si="15">IF(B$12=0,"",B$7/B$12*1000)</f>
        <v>4837.4437704344464</v>
      </c>
      <c r="C65" s="289">
        <f t="shared" si="15"/>
        <v>4695.7843998843628</v>
      </c>
      <c r="D65" s="289">
        <f t="shared" si="15"/>
        <v>4687.5172580797162</v>
      </c>
      <c r="E65" s="289">
        <f t="shared" si="15"/>
        <v>4612.3529168964933</v>
      </c>
      <c r="F65" s="289">
        <f t="shared" si="15"/>
        <v>4590.4863673037653</v>
      </c>
      <c r="G65" s="289">
        <f t="shared" si="15"/>
        <v>4581.035083882668</v>
      </c>
      <c r="H65" s="289">
        <f t="shared" si="15"/>
        <v>4523.6800864945517</v>
      </c>
      <c r="I65" s="289">
        <f t="shared" si="15"/>
        <v>4366.0726755402638</v>
      </c>
      <c r="J65" s="289">
        <f t="shared" si="15"/>
        <v>4129.7046710638751</v>
      </c>
      <c r="K65" s="289">
        <f t="shared" si="15"/>
        <v>3946.0395184968252</v>
      </c>
      <c r="L65" s="289">
        <f t="shared" si="15"/>
        <v>3842.9784535456438</v>
      </c>
      <c r="M65" s="289">
        <f t="shared" si="15"/>
        <v>3805.0376305231998</v>
      </c>
      <c r="N65" s="289">
        <f t="shared" si="15"/>
        <v>3841.8472515711164</v>
      </c>
      <c r="O65" s="289">
        <f t="shared" si="15"/>
        <v>3391.3005043085841</v>
      </c>
      <c r="P65" s="289">
        <f t="shared" si="15"/>
        <v>3437.6538978458361</v>
      </c>
      <c r="Q65" s="289">
        <f t="shared" si="15"/>
        <v>3114.7936569589378</v>
      </c>
      <c r="R65" s="289">
        <f t="shared" si="15"/>
        <v>3273.6622774323978</v>
      </c>
      <c r="S65" s="289">
        <f t="shared" si="15"/>
        <v>3404.5978897883374</v>
      </c>
      <c r="T65" s="289">
        <f t="shared" si="15"/>
        <v>3371.3422200891</v>
      </c>
      <c r="U65" s="289">
        <f t="shared" si="15"/>
        <v>3519.2707194739446</v>
      </c>
      <c r="V65" s="289">
        <f t="shared" si="15"/>
        <v>3424.7859793348348</v>
      </c>
      <c r="W65" s="289">
        <f t="shared" si="15"/>
        <v>3391.3848297457616</v>
      </c>
      <c r="X65" s="289">
        <f t="shared" si="15"/>
        <v>3500.5113339187592</v>
      </c>
      <c r="Y65" s="289">
        <f t="shared" si="15"/>
        <v>3530.3922058550479</v>
      </c>
      <c r="DA65" s="84"/>
    </row>
    <row r="66" spans="1:105" ht="12" customHeight="1" x14ac:dyDescent="0.25">
      <c r="A66" s="115" t="s">
        <v>148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DA66" s="118"/>
    </row>
    <row r="67" spans="1:105" ht="12" customHeight="1" x14ac:dyDescent="0.25">
      <c r="A67" s="50" t="s">
        <v>54</v>
      </c>
      <c r="B67" s="252">
        <f t="shared" ref="B67:Y67" si="16">IF(B$53=0,"",B$53/B$10)</f>
        <v>0.29080213983087855</v>
      </c>
      <c r="C67" s="252">
        <f t="shared" si="16"/>
        <v>0.28829355879394503</v>
      </c>
      <c r="D67" s="252">
        <f t="shared" si="16"/>
        <v>0.29738189940713744</v>
      </c>
      <c r="E67" s="252">
        <f t="shared" si="16"/>
        <v>0.2930239910127666</v>
      </c>
      <c r="F67" s="252">
        <f t="shared" si="16"/>
        <v>0.26606898996039557</v>
      </c>
      <c r="G67" s="252">
        <f t="shared" si="16"/>
        <v>0.26980373375762079</v>
      </c>
      <c r="H67" s="252">
        <f t="shared" si="16"/>
        <v>0.27618090150444607</v>
      </c>
      <c r="I67" s="252">
        <f t="shared" si="16"/>
        <v>0.24799755828301334</v>
      </c>
      <c r="J67" s="252">
        <f t="shared" si="16"/>
        <v>0.22873462510005763</v>
      </c>
      <c r="K67" s="252">
        <f t="shared" si="16"/>
        <v>0.23693079837961156</v>
      </c>
      <c r="L67" s="252">
        <f t="shared" si="16"/>
        <v>0.25212580132796325</v>
      </c>
      <c r="M67" s="252">
        <f t="shared" si="16"/>
        <v>0.28634765767474929</v>
      </c>
      <c r="N67" s="252">
        <f t="shared" si="16"/>
        <v>0.28164396831538635</v>
      </c>
      <c r="O67" s="252">
        <f t="shared" si="16"/>
        <v>0.28968169736905358</v>
      </c>
      <c r="P67" s="252">
        <f t="shared" si="16"/>
        <v>0.28562909678000464</v>
      </c>
      <c r="Q67" s="252">
        <f t="shared" si="16"/>
        <v>0.27627289489122703</v>
      </c>
      <c r="R67" s="252">
        <f t="shared" si="16"/>
        <v>0.29413973347390732</v>
      </c>
      <c r="S67" s="252">
        <f t="shared" si="16"/>
        <v>0.28844307589320017</v>
      </c>
      <c r="T67" s="252">
        <f t="shared" si="16"/>
        <v>0.31337425988843037</v>
      </c>
      <c r="U67" s="252">
        <f t="shared" si="16"/>
        <v>0.31644247589897434</v>
      </c>
      <c r="V67" s="252">
        <f t="shared" si="16"/>
        <v>0.32528241471765063</v>
      </c>
      <c r="W67" s="252">
        <f t="shared" si="16"/>
        <v>0.2943633385183167</v>
      </c>
      <c r="X67" s="252">
        <f t="shared" si="16"/>
        <v>0.32266369921126559</v>
      </c>
      <c r="Y67" s="252">
        <f t="shared" si="16"/>
        <v>0.32982280850333029</v>
      </c>
      <c r="DA67" s="83"/>
    </row>
    <row r="68" spans="1:105" ht="12" customHeight="1" x14ac:dyDescent="0.25">
      <c r="A68" s="107" t="s">
        <v>61</v>
      </c>
      <c r="B68" s="291">
        <f t="shared" ref="B68:Y68" si="17">IF(B$54=0,"",B$54/B$11)</f>
        <v>0.25404434288977096</v>
      </c>
      <c r="C68" s="291">
        <f t="shared" si="17"/>
        <v>0.25240246244781372</v>
      </c>
      <c r="D68" s="291">
        <f t="shared" si="17"/>
        <v>0.25450399021795006</v>
      </c>
      <c r="E68" s="291">
        <f t="shared" si="17"/>
        <v>0.25216853081654905</v>
      </c>
      <c r="F68" s="291">
        <f t="shared" si="17"/>
        <v>0.22843294517986251</v>
      </c>
      <c r="G68" s="291">
        <f t="shared" si="17"/>
        <v>0.22676967606166976</v>
      </c>
      <c r="H68" s="291">
        <f t="shared" si="17"/>
        <v>0.23249413525327814</v>
      </c>
      <c r="I68" s="291">
        <f t="shared" si="17"/>
        <v>0.20403861211876634</v>
      </c>
      <c r="J68" s="291">
        <f t="shared" si="17"/>
        <v>0.18906774016418448</v>
      </c>
      <c r="K68" s="291">
        <f t="shared" si="17"/>
        <v>0.19743592276081304</v>
      </c>
      <c r="L68" s="291">
        <f t="shared" si="17"/>
        <v>0.20848328776942074</v>
      </c>
      <c r="M68" s="291">
        <f t="shared" si="17"/>
        <v>0.23678517284877976</v>
      </c>
      <c r="N68" s="291">
        <f t="shared" si="17"/>
        <v>0.23220609421057398</v>
      </c>
      <c r="O68" s="291">
        <f t="shared" si="17"/>
        <v>0.24245751597739021</v>
      </c>
      <c r="P68" s="291">
        <f t="shared" si="17"/>
        <v>0.22898264444496022</v>
      </c>
      <c r="Q68" s="291">
        <f t="shared" si="17"/>
        <v>0.22096719232083081</v>
      </c>
      <c r="R68" s="291">
        <f t="shared" si="17"/>
        <v>0.22712429912741658</v>
      </c>
      <c r="S68" s="291">
        <f t="shared" si="17"/>
        <v>0.22248880706200516</v>
      </c>
      <c r="T68" s="291">
        <f t="shared" si="17"/>
        <v>0.2348703531863057</v>
      </c>
      <c r="U68" s="291">
        <f t="shared" si="17"/>
        <v>0.23699054012886403</v>
      </c>
      <c r="V68" s="291">
        <f t="shared" si="17"/>
        <v>0.24243525487958459</v>
      </c>
      <c r="W68" s="291">
        <f t="shared" si="17"/>
        <v>0.2409773001716948</v>
      </c>
      <c r="X68" s="291">
        <f t="shared" si="17"/>
        <v>0.2669993252175748</v>
      </c>
      <c r="Y68" s="291">
        <f t="shared" si="17"/>
        <v>0.27288441757410387</v>
      </c>
      <c r="DA68" s="94"/>
    </row>
    <row r="69" spans="1:105" ht="12" customHeight="1" x14ac:dyDescent="0.25">
      <c r="A69" s="49" t="s">
        <v>62</v>
      </c>
      <c r="B69" s="253">
        <f t="shared" ref="B69:Y69" si="18">IF(B$55=0,"",B$55/B$12)</f>
        <v>0.19703316697426315</v>
      </c>
      <c r="C69" s="253">
        <f t="shared" si="18"/>
        <v>0.1869777937886585</v>
      </c>
      <c r="D69" s="253">
        <f t="shared" si="18"/>
        <v>0.19510787768268073</v>
      </c>
      <c r="E69" s="253">
        <f t="shared" si="18"/>
        <v>0.19904693429579312</v>
      </c>
      <c r="F69" s="253">
        <f t="shared" si="18"/>
        <v>0.18470002868589783</v>
      </c>
      <c r="G69" s="253">
        <f t="shared" si="18"/>
        <v>0.18867835232928823</v>
      </c>
      <c r="H69" s="253">
        <f t="shared" si="18"/>
        <v>0.1902764742712727</v>
      </c>
      <c r="I69" s="253">
        <f t="shared" si="18"/>
        <v>0.17027611416187186</v>
      </c>
      <c r="J69" s="253">
        <f t="shared" si="18"/>
        <v>0.15043977837863071</v>
      </c>
      <c r="K69" s="253">
        <f t="shared" si="18"/>
        <v>0.14270752991500654</v>
      </c>
      <c r="L69" s="253">
        <f t="shared" si="18"/>
        <v>0.16268723501712823</v>
      </c>
      <c r="M69" s="253">
        <f t="shared" si="18"/>
        <v>0.17944883251898702</v>
      </c>
      <c r="N69" s="253">
        <f t="shared" si="18"/>
        <v>0.18142507956302434</v>
      </c>
      <c r="O69" s="253">
        <f t="shared" si="18"/>
        <v>0.1634507284522235</v>
      </c>
      <c r="P69" s="253">
        <f t="shared" si="18"/>
        <v>0.15556434222359358</v>
      </c>
      <c r="Q69" s="253">
        <f t="shared" si="18"/>
        <v>0.15428883492001558</v>
      </c>
      <c r="R69" s="253">
        <f t="shared" si="18"/>
        <v>0.15149516106530816</v>
      </c>
      <c r="S69" s="253">
        <f t="shared" si="18"/>
        <v>0.14922857106129453</v>
      </c>
      <c r="T69" s="253">
        <f t="shared" si="18"/>
        <v>0.14019938376990279</v>
      </c>
      <c r="U69" s="253">
        <f t="shared" si="18"/>
        <v>0.14338847856635026</v>
      </c>
      <c r="V69" s="253">
        <f t="shared" si="18"/>
        <v>0.14616967656742752</v>
      </c>
      <c r="W69" s="253">
        <f t="shared" si="18"/>
        <v>0.16233051383864114</v>
      </c>
      <c r="X69" s="253">
        <f t="shared" si="18"/>
        <v>0.15349022665430245</v>
      </c>
      <c r="Y69" s="253">
        <f t="shared" si="18"/>
        <v>0.15658745849983058</v>
      </c>
      <c r="DA69" s="84"/>
    </row>
    <row r="70" spans="1:105" ht="12" customHeight="1" x14ac:dyDescent="0.25">
      <c r="A70" s="115" t="s">
        <v>149</v>
      </c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DA70" s="118"/>
    </row>
    <row r="71" spans="1:105" ht="12" customHeight="1" x14ac:dyDescent="0.25">
      <c r="A71" s="50" t="s">
        <v>54</v>
      </c>
      <c r="B71" s="252">
        <f>IF(PPA_ued!B$5=0,"",PPA_ued!B$5/B$10)</f>
        <v>0.18129340623116502</v>
      </c>
      <c r="C71" s="252">
        <f>IF(PPA_ued!C$5=0,"",PPA_ued!C$5/C$10)</f>
        <v>0.1803225341804611</v>
      </c>
      <c r="D71" s="252">
        <f>IF(PPA_ued!D$5=0,"",PPA_ued!D$5/D$10)</f>
        <v>0.18580868705058773</v>
      </c>
      <c r="E71" s="252">
        <f>IF(PPA_ued!E$5=0,"",PPA_ued!E$5/E$10)</f>
        <v>0.18398825935286353</v>
      </c>
      <c r="F71" s="252">
        <f>IF(PPA_ued!F$5=0,"",PPA_ued!F$5/F$10)</f>
        <v>0.1666035149743379</v>
      </c>
      <c r="G71" s="252">
        <f>IF(PPA_ued!G$5=0,"",PPA_ued!G$5/G$10)</f>
        <v>0.16689052309435959</v>
      </c>
      <c r="H71" s="252">
        <f>IF(PPA_ued!H$5=0,"",PPA_ued!H$5/H$10)</f>
        <v>0.17315593772603241</v>
      </c>
      <c r="I71" s="252">
        <f>IF(PPA_ued!I$5=0,"",PPA_ued!I$5/I$10)</f>
        <v>0.1538990498223371</v>
      </c>
      <c r="J71" s="252">
        <f>IF(PPA_ued!J$5=0,"",PPA_ued!J$5/J$10)</f>
        <v>0.14266558274375843</v>
      </c>
      <c r="K71" s="252">
        <f>IF(PPA_ued!K$5=0,"",PPA_ued!K$5/K$10)</f>
        <v>0.14713966685591021</v>
      </c>
      <c r="L71" s="252">
        <f>IF(PPA_ued!L$5=0,"",PPA_ued!L$5/L$10)</f>
        <v>0.15668919485162147</v>
      </c>
      <c r="M71" s="252">
        <f>IF(PPA_ued!M$5=0,"",PPA_ued!M$5/M$10)</f>
        <v>0.17926360636207259</v>
      </c>
      <c r="N71" s="252">
        <f>IF(PPA_ued!N$5=0,"",PPA_ued!N$5/N$10)</f>
        <v>0.17635073236398782</v>
      </c>
      <c r="O71" s="252">
        <f>IF(PPA_ued!O$5=0,"",PPA_ued!O$5/O$10)</f>
        <v>0.18326742853107</v>
      </c>
      <c r="P71" s="252">
        <f>IF(PPA_ued!P$5=0,"",PPA_ued!P$5/P$10)</f>
        <v>0.18072062975960887</v>
      </c>
      <c r="Q71" s="252">
        <f>IF(PPA_ued!Q$5=0,"",PPA_ued!Q$5/Q$10)</f>
        <v>0.1747415753302044</v>
      </c>
      <c r="R71" s="252">
        <f>IF(PPA_ued!R$5=0,"",PPA_ued!R$5/R$10)</f>
        <v>0.18625895665647052</v>
      </c>
      <c r="S71" s="252">
        <f>IF(PPA_ued!S$5=0,"",PPA_ued!S$5/S$10)</f>
        <v>0.18239484252679075</v>
      </c>
      <c r="T71" s="252">
        <f>IF(PPA_ued!T$5=0,"",PPA_ued!T$5/T$10)</f>
        <v>0.19816916855897676</v>
      </c>
      <c r="U71" s="252">
        <f>IF(PPA_ued!U$5=0,"",PPA_ued!U$5/U$10)</f>
        <v>0.19959389837005961</v>
      </c>
      <c r="V71" s="252">
        <f>IF(PPA_ued!V$5=0,"",PPA_ued!V$5/V$10)</f>
        <v>0.20499133693720412</v>
      </c>
      <c r="W71" s="252">
        <f>IF(PPA_ued!W$5=0,"",PPA_ued!W$5/W$10)</f>
        <v>0.19113637630767707</v>
      </c>
      <c r="X71" s="252">
        <f>IF(PPA_ued!X$5=0,"",PPA_ued!X$5/X$10)</f>
        <v>0.21255136562834995</v>
      </c>
      <c r="Y71" s="252">
        <f>IF(PPA_ued!Y$5=0,"",PPA_ued!Y$5/Y$10)</f>
        <v>0.21759297642617831</v>
      </c>
      <c r="DA71" s="83"/>
    </row>
    <row r="72" spans="1:105" ht="12" customHeight="1" x14ac:dyDescent="0.25">
      <c r="A72" s="107" t="s">
        <v>61</v>
      </c>
      <c r="B72" s="291">
        <f>IF(PPA_ued!B$32=0,"",PPA_ued!B$32/B$11)</f>
        <v>0.14846432888477662</v>
      </c>
      <c r="C72" s="291">
        <f>IF(PPA_ued!C$32=0,"",PPA_ued!C$32/C$11)</f>
        <v>0.14816049400779543</v>
      </c>
      <c r="D72" s="291">
        <f>IF(PPA_ued!D$32=0,"",PPA_ued!D$32/D$11)</f>
        <v>0.14956822717056723</v>
      </c>
      <c r="E72" s="291">
        <f>IF(PPA_ued!E$32=0,"",PPA_ued!E$32/E$11)</f>
        <v>0.14879707844548484</v>
      </c>
      <c r="F72" s="291">
        <f>IF(PPA_ued!F$32=0,"",PPA_ued!F$32/F$11)</f>
        <v>0.13407317686551848</v>
      </c>
      <c r="G72" s="291">
        <f>IF(PPA_ued!G$32=0,"",PPA_ued!G$32/G$11)</f>
        <v>0.13146444537324739</v>
      </c>
      <c r="H72" s="291">
        <f>IF(PPA_ued!H$32=0,"",PPA_ued!H$32/H$11)</f>
        <v>0.13762228643170515</v>
      </c>
      <c r="I72" s="291">
        <f>IF(PPA_ued!I$32=0,"",PPA_ued!I$32/I$11)</f>
        <v>0.11945667144917471</v>
      </c>
      <c r="J72" s="291">
        <f>IF(PPA_ued!J$32=0,"",PPA_ued!J$32/J$11)</f>
        <v>0.11184282372150893</v>
      </c>
      <c r="K72" s="291">
        <f>IF(PPA_ued!K$32=0,"",PPA_ued!K$32/K$11)</f>
        <v>0.11610368928008687</v>
      </c>
      <c r="L72" s="291">
        <f>IF(PPA_ued!L$32=0,"",PPA_ued!L$32/L$11)</f>
        <v>0.12305909801830248</v>
      </c>
      <c r="M72" s="291">
        <f>IF(PPA_ued!M$32=0,"",PPA_ued!M$32/M$11)</f>
        <v>0.14098185598542559</v>
      </c>
      <c r="N72" s="291">
        <f>IF(PPA_ued!N$32=0,"",PPA_ued!N$32/N$11)</f>
        <v>0.13834351116335988</v>
      </c>
      <c r="O72" s="291">
        <f>IF(PPA_ued!O$32=0,"",PPA_ued!O$32/O$11)</f>
        <v>0.14658380919839764</v>
      </c>
      <c r="P72" s="291">
        <f>IF(PPA_ued!P$32=0,"",PPA_ued!P$32/P$11)</f>
        <v>0.14151609682458152</v>
      </c>
      <c r="Q72" s="291">
        <f>IF(PPA_ued!Q$32=0,"",PPA_ued!Q$32/Q$11)</f>
        <v>0.13653595315471892</v>
      </c>
      <c r="R72" s="291">
        <f>IF(PPA_ued!R$32=0,"",PPA_ued!R$32/R$11)</f>
        <v>0.14380905473916239</v>
      </c>
      <c r="S72" s="291">
        <f>IF(PPA_ued!S$32=0,"",PPA_ued!S$32/S$11)</f>
        <v>0.14059303346359331</v>
      </c>
      <c r="T72" s="291">
        <f>IF(PPA_ued!T$32=0,"",PPA_ued!T$32/T$11)</f>
        <v>0.15207230784929845</v>
      </c>
      <c r="U72" s="291">
        <f>IF(PPA_ued!U$32=0,"",PPA_ued!U$32/U$11)</f>
        <v>0.15296792047798974</v>
      </c>
      <c r="V72" s="291">
        <f>IF(PPA_ued!V$32=0,"",PPA_ued!V$32/V$11)</f>
        <v>0.15636592848785727</v>
      </c>
      <c r="W72" s="291">
        <f>IF(PPA_ued!W$32=0,"",PPA_ued!W$32/W$11)</f>
        <v>0.15612274897505421</v>
      </c>
      <c r="X72" s="291">
        <f>IF(PPA_ued!X$32=0,"",PPA_ued!X$32/X$11)</f>
        <v>0.17166830842182254</v>
      </c>
      <c r="Y72" s="291">
        <f>IF(PPA_ued!Y$32=0,"",PPA_ued!Y$32/Y$11)</f>
        <v>0.17428797789650541</v>
      </c>
      <c r="DA72" s="94"/>
    </row>
    <row r="73" spans="1:105" ht="12" customHeight="1" x14ac:dyDescent="0.25">
      <c r="A73" s="49" t="s">
        <v>62</v>
      </c>
      <c r="B73" s="253">
        <f>IF(PPA_ued!B$83=0,"",PPA_ued!B$83/B$12)</f>
        <v>0.12959465118483809</v>
      </c>
      <c r="C73" s="253">
        <f>IF(PPA_ued!C$83=0,"",PPA_ued!C$83/C$12)</f>
        <v>0.12320606371793839</v>
      </c>
      <c r="D73" s="253">
        <f>IF(PPA_ued!D$83=0,"",PPA_ued!D$83/D$12)</f>
        <v>0.12857769375516054</v>
      </c>
      <c r="E73" s="253">
        <f>IF(PPA_ued!E$83=0,"",PPA_ued!E$83/E$12)</f>
        <v>0.13167404912175937</v>
      </c>
      <c r="F73" s="253">
        <f>IF(PPA_ued!F$83=0,"",PPA_ued!F$83/F$12)</f>
        <v>0.12261124419943768</v>
      </c>
      <c r="G73" s="253">
        <f>IF(PPA_ued!G$83=0,"",PPA_ued!G$83/G$12)</f>
        <v>0.12665885795918483</v>
      </c>
      <c r="H73" s="253">
        <f>IF(PPA_ued!H$83=0,"",PPA_ued!H$83/H$12)</f>
        <v>0.12714943996877182</v>
      </c>
      <c r="I73" s="253">
        <f>IF(PPA_ued!I$83=0,"",PPA_ued!I$83/I$12)</f>
        <v>0.11466498703591284</v>
      </c>
      <c r="J73" s="253">
        <f>IF(PPA_ued!J$83=0,"",PPA_ued!J$83/J$12)</f>
        <v>0.10089308060897628</v>
      </c>
      <c r="K73" s="253">
        <f>IF(PPA_ued!K$83=0,"",PPA_ued!K$83/K$12)</f>
        <v>9.6802995158501451E-2</v>
      </c>
      <c r="L73" s="253">
        <f>IF(PPA_ued!L$83=0,"",PPA_ued!L$83/L$12)</f>
        <v>0.11030154347902331</v>
      </c>
      <c r="M73" s="253">
        <f>IF(PPA_ued!M$83=0,"",PPA_ued!M$83/M$12)</f>
        <v>0.12321268194980577</v>
      </c>
      <c r="N73" s="253">
        <f>IF(PPA_ued!N$83=0,"",PPA_ued!N$83/N$12)</f>
        <v>0.12513139808605397</v>
      </c>
      <c r="O73" s="253">
        <f>IF(PPA_ued!O$83=0,"",PPA_ued!O$83/O$12)</f>
        <v>0.11240402528368834</v>
      </c>
      <c r="P73" s="253">
        <f>IF(PPA_ued!P$83=0,"",PPA_ued!P$83/P$12)</f>
        <v>0.10816738851884029</v>
      </c>
      <c r="Q73" s="253">
        <f>IF(PPA_ued!Q$83=0,"",PPA_ued!Q$83/Q$12)</f>
        <v>0.10764768794461269</v>
      </c>
      <c r="R73" s="253">
        <f>IF(PPA_ued!R$83=0,"",PPA_ued!R$83/R$12)</f>
        <v>0.10673973204112767</v>
      </c>
      <c r="S73" s="253">
        <f>IF(PPA_ued!S$83=0,"",PPA_ued!S$83/S$12)</f>
        <v>0.10553230294949457</v>
      </c>
      <c r="T73" s="253">
        <f>IF(PPA_ued!T$83=0,"",PPA_ued!T$83/T$12)</f>
        <v>9.9336231997704472E-2</v>
      </c>
      <c r="U73" s="253">
        <f>IF(PPA_ued!U$83=0,"",PPA_ued!U$83/U$12)</f>
        <v>0.10185591349735998</v>
      </c>
      <c r="V73" s="253">
        <f>IF(PPA_ued!V$83=0,"",PPA_ued!V$83/V$12)</f>
        <v>0.10394336910328052</v>
      </c>
      <c r="W73" s="253">
        <f>IF(PPA_ued!W$83=0,"",PPA_ued!W$83/W$12)</f>
        <v>0.11567687662072777</v>
      </c>
      <c r="X73" s="253">
        <f>IF(PPA_ued!X$83=0,"",PPA_ued!X$83/X$12)</f>
        <v>0.10953920061567873</v>
      </c>
      <c r="Y73" s="253">
        <f>IF(PPA_ued!Y$83=0,"",PPA_ued!Y$83/Y$12)</f>
        <v>0.11193384514340748</v>
      </c>
      <c r="DA73" s="84"/>
    </row>
    <row r="74" spans="1:105" ht="12" customHeight="1" x14ac:dyDescent="0.25">
      <c r="A74" s="110" t="s">
        <v>87</v>
      </c>
      <c r="B74" s="254">
        <f t="shared" ref="B74:Y74" si="19">IF(B$52=0,"",B$57/B$52)</f>
        <v>1.2742118147638053</v>
      </c>
      <c r="C74" s="254">
        <f t="shared" si="19"/>
        <v>1.2524528349635518</v>
      </c>
      <c r="D74" s="254">
        <f t="shared" si="19"/>
        <v>1.2599259276220629</v>
      </c>
      <c r="E74" s="254">
        <f t="shared" si="19"/>
        <v>1.2807620516656966</v>
      </c>
      <c r="F74" s="254">
        <f t="shared" si="19"/>
        <v>1.2206623560808487</v>
      </c>
      <c r="G74" s="254">
        <f t="shared" si="19"/>
        <v>0.947052077543443</v>
      </c>
      <c r="H74" s="254">
        <f t="shared" si="19"/>
        <v>1.1571747813421609</v>
      </c>
      <c r="I74" s="254">
        <f t="shared" si="19"/>
        <v>0.90847199108870835</v>
      </c>
      <c r="J74" s="254">
        <f t="shared" si="19"/>
        <v>0.99968819306634649</v>
      </c>
      <c r="K74" s="254">
        <f t="shared" si="19"/>
        <v>0.90414043988248882</v>
      </c>
      <c r="L74" s="254">
        <f t="shared" si="19"/>
        <v>0.92754141566182791</v>
      </c>
      <c r="M74" s="254">
        <f t="shared" si="19"/>
        <v>0.80248647871572776</v>
      </c>
      <c r="N74" s="254">
        <f t="shared" si="19"/>
        <v>0.87441681702938467</v>
      </c>
      <c r="O74" s="254">
        <f t="shared" si="19"/>
        <v>0.97550101831265401</v>
      </c>
      <c r="P74" s="254">
        <f t="shared" si="19"/>
        <v>0.95301439776429897</v>
      </c>
      <c r="Q74" s="254">
        <f t="shared" si="19"/>
        <v>0.93805524456303313</v>
      </c>
      <c r="R74" s="254">
        <f t="shared" si="19"/>
        <v>0.9243962286076336</v>
      </c>
      <c r="S74" s="254">
        <f t="shared" si="19"/>
        <v>0.87769015755761448</v>
      </c>
      <c r="T74" s="254">
        <f t="shared" si="19"/>
        <v>0.91126445501113551</v>
      </c>
      <c r="U74" s="254">
        <f t="shared" si="19"/>
        <v>0.90122188895860522</v>
      </c>
      <c r="V74" s="254">
        <f t="shared" si="19"/>
        <v>0.91596678083883842</v>
      </c>
      <c r="W74" s="254">
        <f t="shared" si="19"/>
        <v>0.89933718210610247</v>
      </c>
      <c r="X74" s="254">
        <f t="shared" si="19"/>
        <v>0.79146373286509797</v>
      </c>
      <c r="Y74" s="254">
        <f t="shared" si="19"/>
        <v>0.74401743722326397</v>
      </c>
      <c r="DA74" s="109"/>
    </row>
    <row r="75" spans="1:105" ht="12" customHeight="1" x14ac:dyDescent="0.25">
      <c r="A75" s="50" t="s">
        <v>54</v>
      </c>
      <c r="B75" s="255">
        <f t="shared" ref="B75:Y75" si="20">IF(B$53=0,"",B$58/B$53)</f>
        <v>1.0339814720267113</v>
      </c>
      <c r="C75" s="255">
        <f t="shared" si="20"/>
        <v>1.0053195537847355</v>
      </c>
      <c r="D75" s="255">
        <f t="shared" si="20"/>
        <v>1.0124160788586314</v>
      </c>
      <c r="E75" s="255">
        <f t="shared" si="20"/>
        <v>1.0380132483489879</v>
      </c>
      <c r="F75" s="255">
        <f t="shared" si="20"/>
        <v>0.95898048261472968</v>
      </c>
      <c r="G75" s="255">
        <f t="shared" si="20"/>
        <v>0.74434660983000211</v>
      </c>
      <c r="H75" s="255">
        <f t="shared" si="20"/>
        <v>0.91659099227205809</v>
      </c>
      <c r="I75" s="255">
        <f t="shared" si="20"/>
        <v>0.67399434430217964</v>
      </c>
      <c r="J75" s="255">
        <f t="shared" si="20"/>
        <v>0.77126160316420711</v>
      </c>
      <c r="K75" s="255">
        <f t="shared" si="20"/>
        <v>0.69964007133690098</v>
      </c>
      <c r="L75" s="255">
        <f t="shared" si="20"/>
        <v>0.75155922764084604</v>
      </c>
      <c r="M75" s="255">
        <f t="shared" si="20"/>
        <v>0.65629640185216553</v>
      </c>
      <c r="N75" s="255">
        <f t="shared" si="20"/>
        <v>0.71381744089430621</v>
      </c>
      <c r="O75" s="255">
        <f t="shared" si="20"/>
        <v>0.81349309037900797</v>
      </c>
      <c r="P75" s="255">
        <f t="shared" si="20"/>
        <v>0.79279456172111107</v>
      </c>
      <c r="Q75" s="255">
        <f t="shared" si="20"/>
        <v>0.79326429405550147</v>
      </c>
      <c r="R75" s="255">
        <f t="shared" si="20"/>
        <v>0.78216630217315819</v>
      </c>
      <c r="S75" s="255">
        <f t="shared" si="20"/>
        <v>0.74096291778591017</v>
      </c>
      <c r="T75" s="255">
        <f t="shared" si="20"/>
        <v>0.7676900286402043</v>
      </c>
      <c r="U75" s="255">
        <f t="shared" si="20"/>
        <v>0.76694691762193146</v>
      </c>
      <c r="V75" s="255">
        <f t="shared" si="20"/>
        <v>0.78485180669340338</v>
      </c>
      <c r="W75" s="255">
        <f t="shared" si="20"/>
        <v>0.76852812304070495</v>
      </c>
      <c r="X75" s="255">
        <f t="shared" si="20"/>
        <v>0.68612894150746628</v>
      </c>
      <c r="Y75" s="255">
        <f t="shared" si="20"/>
        <v>0.64485441369923957</v>
      </c>
      <c r="DA75" s="83"/>
    </row>
    <row r="76" spans="1:105" ht="12" customHeight="1" x14ac:dyDescent="0.25">
      <c r="A76" s="107" t="s">
        <v>61</v>
      </c>
      <c r="B76" s="293">
        <f t="shared" ref="B76:Y76" si="21">IF(B$54=0,"",B$59/B$54)</f>
        <v>1.4620600393264318</v>
      </c>
      <c r="C76" s="293">
        <f t="shared" si="21"/>
        <v>1.440189828458899</v>
      </c>
      <c r="D76" s="293">
        <f t="shared" si="21"/>
        <v>1.4475641085430175</v>
      </c>
      <c r="E76" s="293">
        <f t="shared" si="21"/>
        <v>1.4657176186910457</v>
      </c>
      <c r="F76" s="293">
        <f t="shared" si="21"/>
        <v>1.4107294636639514</v>
      </c>
      <c r="G76" s="293">
        <f t="shared" si="21"/>
        <v>1.0942368073546964</v>
      </c>
      <c r="H76" s="293">
        <f t="shared" si="21"/>
        <v>1.3337477321164535</v>
      </c>
      <c r="I76" s="293">
        <f t="shared" si="21"/>
        <v>1.0632530588434472</v>
      </c>
      <c r="J76" s="293">
        <f t="shared" si="21"/>
        <v>1.1601648591420644</v>
      </c>
      <c r="K76" s="293">
        <f t="shared" si="21"/>
        <v>1.0345254638096431</v>
      </c>
      <c r="L76" s="293">
        <f t="shared" si="21"/>
        <v>1.0472580426360933</v>
      </c>
      <c r="M76" s="293">
        <f t="shared" si="21"/>
        <v>0.90387661466309799</v>
      </c>
      <c r="N76" s="293">
        <f t="shared" si="21"/>
        <v>0.98595991351352918</v>
      </c>
      <c r="O76" s="293">
        <f t="shared" si="21"/>
        <v>1.0897550041602961</v>
      </c>
      <c r="P76" s="293">
        <f t="shared" si="21"/>
        <v>1.0660780369237099</v>
      </c>
      <c r="Q76" s="293">
        <f t="shared" si="21"/>
        <v>1.0495157116486193</v>
      </c>
      <c r="R76" s="293">
        <f t="shared" si="21"/>
        <v>1.0264012802663718</v>
      </c>
      <c r="S76" s="293">
        <f t="shared" si="21"/>
        <v>0.97122265375547578</v>
      </c>
      <c r="T76" s="293">
        <f t="shared" si="21"/>
        <v>1.001178501328938</v>
      </c>
      <c r="U76" s="293">
        <f t="shared" si="21"/>
        <v>0.99112551200468446</v>
      </c>
      <c r="V76" s="293">
        <f t="shared" si="21"/>
        <v>0.99481411359036198</v>
      </c>
      <c r="W76" s="293">
        <f t="shared" si="21"/>
        <v>0.97477660583135806</v>
      </c>
      <c r="X76" s="293">
        <f t="shared" si="21"/>
        <v>0.84251219504638086</v>
      </c>
      <c r="Y76" s="293">
        <f t="shared" si="21"/>
        <v>0.78895159258629166</v>
      </c>
      <c r="DA76" s="94"/>
    </row>
    <row r="77" spans="1:105" ht="12" customHeight="1" x14ac:dyDescent="0.25">
      <c r="A77" s="49" t="s">
        <v>62</v>
      </c>
      <c r="B77" s="256">
        <f t="shared" ref="B77:Y77" si="22">IF(B$55=0,"",B$60/B$55)</f>
        <v>0.21281900266101281</v>
      </c>
      <c r="C77" s="256">
        <f t="shared" si="22"/>
        <v>0.20036848528415671</v>
      </c>
      <c r="D77" s="256">
        <f t="shared" si="22"/>
        <v>0.20108750856726312</v>
      </c>
      <c r="E77" s="256">
        <f t="shared" si="22"/>
        <v>0.21933492278848354</v>
      </c>
      <c r="F77" s="256">
        <f t="shared" si="22"/>
        <v>0.16157118762800626</v>
      </c>
      <c r="G77" s="256">
        <f t="shared" si="22"/>
        <v>0.13716036093103037</v>
      </c>
      <c r="H77" s="256">
        <f t="shared" si="22"/>
        <v>0.17633745268758388</v>
      </c>
      <c r="I77" s="256">
        <f t="shared" si="22"/>
        <v>8.4925969099405543E-2</v>
      </c>
      <c r="J77" s="256">
        <f t="shared" si="22"/>
        <v>0.13064922328128323</v>
      </c>
      <c r="K77" s="256">
        <f t="shared" si="22"/>
        <v>0.14104518991483525</v>
      </c>
      <c r="L77" s="256">
        <f t="shared" si="22"/>
        <v>0.21740258604277643</v>
      </c>
      <c r="M77" s="256">
        <f t="shared" si="22"/>
        <v>0.21205802250411424</v>
      </c>
      <c r="N77" s="256">
        <f t="shared" si="22"/>
        <v>0.21783758882786111</v>
      </c>
      <c r="O77" s="256">
        <f t="shared" si="22"/>
        <v>0.28661455693054755</v>
      </c>
      <c r="P77" s="256">
        <f t="shared" si="22"/>
        <v>0.27644792401046964</v>
      </c>
      <c r="Q77" s="256">
        <f t="shared" si="22"/>
        <v>0.30214947389558688</v>
      </c>
      <c r="R77" s="256">
        <f t="shared" si="22"/>
        <v>0.31747093324421222</v>
      </c>
      <c r="S77" s="256">
        <f t="shared" si="22"/>
        <v>0.3138555335278127</v>
      </c>
      <c r="T77" s="256">
        <f t="shared" si="22"/>
        <v>0.33272432569149418</v>
      </c>
      <c r="U77" s="256">
        <f t="shared" si="22"/>
        <v>0.34401026689109049</v>
      </c>
      <c r="V77" s="256">
        <f t="shared" si="22"/>
        <v>0.39191898465508407</v>
      </c>
      <c r="W77" s="256">
        <f t="shared" si="22"/>
        <v>0.38602871736019428</v>
      </c>
      <c r="X77" s="256">
        <f t="shared" si="22"/>
        <v>0.44708272325307852</v>
      </c>
      <c r="Y77" s="256">
        <f t="shared" si="22"/>
        <v>0.43826570851646057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FR: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750.56032290349754</v>
      </c>
      <c r="C5" s="223">
        <v>709.20215463310478</v>
      </c>
      <c r="D5" s="223">
        <v>721.74586986112251</v>
      </c>
      <c r="E5" s="223">
        <v>712.63434614304833</v>
      </c>
      <c r="F5" s="223">
        <v>665.97068187087007</v>
      </c>
      <c r="G5" s="223">
        <v>675.58854932908253</v>
      </c>
      <c r="H5" s="223">
        <v>668.91014344376845</v>
      </c>
      <c r="I5" s="223">
        <v>560.47200174402724</v>
      </c>
      <c r="J5" s="223">
        <v>509.11752854770828</v>
      </c>
      <c r="K5" s="223">
        <v>399.8775856572056</v>
      </c>
      <c r="L5" s="223">
        <v>462.01296715945278</v>
      </c>
      <c r="M5" s="223">
        <v>526.14091316473787</v>
      </c>
      <c r="N5" s="223">
        <v>499.28152839141802</v>
      </c>
      <c r="O5" s="223">
        <v>492.05333115107442</v>
      </c>
      <c r="P5" s="223">
        <v>472.71615517090771</v>
      </c>
      <c r="Q5" s="223">
        <v>476.57074368736659</v>
      </c>
      <c r="R5" s="223">
        <v>504.74378264122493</v>
      </c>
      <c r="S5" s="223">
        <v>492.66077362558588</v>
      </c>
      <c r="T5" s="223">
        <v>505.53535605201591</v>
      </c>
      <c r="U5" s="223">
        <v>514.53546581173225</v>
      </c>
      <c r="V5" s="223">
        <v>526.95751184259404</v>
      </c>
      <c r="W5" s="223">
        <v>475.39679170708149</v>
      </c>
      <c r="X5" s="223">
        <v>502.29058056217713</v>
      </c>
      <c r="Y5" s="223">
        <v>416.53322485885587</v>
      </c>
      <c r="DA5" s="89" t="s">
        <v>1842</v>
      </c>
    </row>
    <row r="6" spans="1:105" ht="12" customHeight="1" x14ac:dyDescent="0.25">
      <c r="A6" s="55" t="s">
        <v>91</v>
      </c>
      <c r="B6" s="259">
        <v>3.7528016145172369</v>
      </c>
      <c r="C6" s="259">
        <v>3.5460107731653201</v>
      </c>
      <c r="D6" s="259">
        <v>3.6087293493054111</v>
      </c>
      <c r="E6" s="259">
        <v>3.5631717307150259</v>
      </c>
      <c r="F6" s="259">
        <v>3.3298534093540471</v>
      </c>
      <c r="G6" s="259">
        <v>3.3779427466451719</v>
      </c>
      <c r="H6" s="259">
        <v>3.3445507172185751</v>
      </c>
      <c r="I6" s="259">
        <v>2.802360008719881</v>
      </c>
      <c r="J6" s="259">
        <v>2.54558764273829</v>
      </c>
      <c r="K6" s="259">
        <v>1.9993879282857649</v>
      </c>
      <c r="L6" s="259">
        <v>2.3100648357974558</v>
      </c>
      <c r="M6" s="259">
        <v>2.6307045658238981</v>
      </c>
      <c r="N6" s="259">
        <v>2.496407641957314</v>
      </c>
      <c r="O6" s="259">
        <v>2.460266655755559</v>
      </c>
      <c r="P6" s="259">
        <v>2.3635807758547549</v>
      </c>
      <c r="Q6" s="259">
        <v>2.3828537184369658</v>
      </c>
      <c r="R6" s="259">
        <v>2.5237189132062752</v>
      </c>
      <c r="S6" s="259">
        <v>2.4633038681280799</v>
      </c>
      <c r="T6" s="259">
        <v>2.5276767802602378</v>
      </c>
      <c r="U6" s="259">
        <v>2.5726773290588492</v>
      </c>
      <c r="V6" s="259">
        <v>2.634787559213144</v>
      </c>
      <c r="W6" s="259">
        <v>2.376983958535603</v>
      </c>
      <c r="X6" s="259">
        <v>2.5114529028110448</v>
      </c>
      <c r="Y6" s="259">
        <v>2.0826661242944118</v>
      </c>
      <c r="DA6" s="67" t="s">
        <v>1843</v>
      </c>
    </row>
    <row r="7" spans="1:105" ht="12" customHeight="1" x14ac:dyDescent="0.25">
      <c r="A7" s="173" t="s">
        <v>92</v>
      </c>
      <c r="B7" s="224">
        <v>5.2539222603241296</v>
      </c>
      <c r="C7" s="224">
        <v>4.9644150824314481</v>
      </c>
      <c r="D7" s="224">
        <v>5.0522210890275749</v>
      </c>
      <c r="E7" s="224">
        <v>4.9884404230010384</v>
      </c>
      <c r="F7" s="224">
        <v>4.6617947730956661</v>
      </c>
      <c r="G7" s="224">
        <v>4.7291198453032406</v>
      </c>
      <c r="H7" s="224">
        <v>4.6823710041060034</v>
      </c>
      <c r="I7" s="224">
        <v>3.923304012207832</v>
      </c>
      <c r="J7" s="224">
        <v>3.5638226998336058</v>
      </c>
      <c r="K7" s="224">
        <v>2.7991430996000708</v>
      </c>
      <c r="L7" s="224">
        <v>3.2340907701164379</v>
      </c>
      <c r="M7" s="224">
        <v>3.6829863921534569</v>
      </c>
      <c r="N7" s="224">
        <v>3.4949706987402411</v>
      </c>
      <c r="O7" s="224">
        <v>3.444373318057782</v>
      </c>
      <c r="P7" s="224">
        <v>3.309013086196658</v>
      </c>
      <c r="Q7" s="224">
        <v>3.3359952058117521</v>
      </c>
      <c r="R7" s="224">
        <v>3.5332064784887862</v>
      </c>
      <c r="S7" s="224">
        <v>3.4486254153793121</v>
      </c>
      <c r="T7" s="224">
        <v>3.5387474923643332</v>
      </c>
      <c r="U7" s="224">
        <v>3.6017482606823892</v>
      </c>
      <c r="V7" s="224">
        <v>3.6887025828984021</v>
      </c>
      <c r="W7" s="224">
        <v>3.327777541949843</v>
      </c>
      <c r="X7" s="224">
        <v>3.516034063935463</v>
      </c>
      <c r="Y7" s="224">
        <v>2.9157325740121758</v>
      </c>
      <c r="DA7" s="177" t="s">
        <v>1844</v>
      </c>
    </row>
    <row r="8" spans="1:105" ht="12" customHeight="1" x14ac:dyDescent="0.25">
      <c r="A8" s="173" t="s">
        <v>93</v>
      </c>
      <c r="B8" s="224">
        <v>30.022412916137899</v>
      </c>
      <c r="C8" s="224">
        <v>28.368086185322561</v>
      </c>
      <c r="D8" s="224">
        <v>28.869834794443289</v>
      </c>
      <c r="E8" s="224">
        <v>28.505373845720211</v>
      </c>
      <c r="F8" s="224">
        <v>26.63882727483238</v>
      </c>
      <c r="G8" s="224">
        <v>27.023541973161379</v>
      </c>
      <c r="H8" s="224">
        <v>26.756405737748601</v>
      </c>
      <c r="I8" s="224">
        <v>22.418880069759041</v>
      </c>
      <c r="J8" s="224">
        <v>20.36470114190632</v>
      </c>
      <c r="K8" s="224">
        <v>15.99510342628612</v>
      </c>
      <c r="L8" s="224">
        <v>18.48051868637965</v>
      </c>
      <c r="M8" s="224">
        <v>21.045636526591181</v>
      </c>
      <c r="N8" s="224">
        <v>19.971261135658519</v>
      </c>
      <c r="O8" s="224">
        <v>19.682133246044479</v>
      </c>
      <c r="P8" s="224">
        <v>18.908646206838039</v>
      </c>
      <c r="Q8" s="224">
        <v>19.06282974749573</v>
      </c>
      <c r="R8" s="224">
        <v>20.189751305650201</v>
      </c>
      <c r="S8" s="224">
        <v>19.706430945024639</v>
      </c>
      <c r="T8" s="224">
        <v>20.221414242081909</v>
      </c>
      <c r="U8" s="224">
        <v>20.58141863247079</v>
      </c>
      <c r="V8" s="224">
        <v>21.078300473705159</v>
      </c>
      <c r="W8" s="224">
        <v>19.01587166828482</v>
      </c>
      <c r="X8" s="224">
        <v>20.091623222488359</v>
      </c>
      <c r="Y8" s="224">
        <v>16.661328994355291</v>
      </c>
      <c r="DA8" s="177" t="s">
        <v>1845</v>
      </c>
    </row>
    <row r="9" spans="1:105" ht="12" customHeight="1" x14ac:dyDescent="0.25">
      <c r="A9" s="173" t="s">
        <v>94</v>
      </c>
      <c r="B9" s="224">
        <v>15.011206458068949</v>
      </c>
      <c r="C9" s="224">
        <v>14.18404309266128</v>
      </c>
      <c r="D9" s="224">
        <v>14.434917397221639</v>
      </c>
      <c r="E9" s="224">
        <v>14.252686922860111</v>
      </c>
      <c r="F9" s="224">
        <v>13.31941363741619</v>
      </c>
      <c r="G9" s="224">
        <v>13.511770986580689</v>
      </c>
      <c r="H9" s="224">
        <v>13.3782028688743</v>
      </c>
      <c r="I9" s="224">
        <v>11.20944003487952</v>
      </c>
      <c r="J9" s="224">
        <v>10.18235057095316</v>
      </c>
      <c r="K9" s="224">
        <v>7.9975517131430589</v>
      </c>
      <c r="L9" s="224">
        <v>9.240259343189825</v>
      </c>
      <c r="M9" s="224">
        <v>10.522818263295591</v>
      </c>
      <c r="N9" s="224">
        <v>9.9856305678292578</v>
      </c>
      <c r="O9" s="224">
        <v>9.8410666230222379</v>
      </c>
      <c r="P9" s="224">
        <v>9.4543231034190214</v>
      </c>
      <c r="Q9" s="224">
        <v>9.531414873747865</v>
      </c>
      <c r="R9" s="224">
        <v>10.094875652825101</v>
      </c>
      <c r="S9" s="224">
        <v>9.8532154725123196</v>
      </c>
      <c r="T9" s="224">
        <v>10.110707121040949</v>
      </c>
      <c r="U9" s="224">
        <v>10.2907093162354</v>
      </c>
      <c r="V9" s="224">
        <v>10.53915023685258</v>
      </c>
      <c r="W9" s="224">
        <v>9.5079358341424101</v>
      </c>
      <c r="X9" s="224">
        <v>10.045811611244179</v>
      </c>
      <c r="Y9" s="224">
        <v>8.3306644971776471</v>
      </c>
      <c r="DA9" s="177" t="s">
        <v>1846</v>
      </c>
    </row>
    <row r="10" spans="1:105" ht="12" customHeight="1" x14ac:dyDescent="0.25">
      <c r="A10" s="56" t="s">
        <v>95</v>
      </c>
      <c r="B10" s="260">
        <v>9.0597608950240858</v>
      </c>
      <c r="C10" s="260">
        <v>8.603678605673359</v>
      </c>
      <c r="D10" s="260">
        <v>8.7519678901082827</v>
      </c>
      <c r="E10" s="260">
        <v>8.5888258465824805</v>
      </c>
      <c r="F10" s="260">
        <v>8.2454654426927068</v>
      </c>
      <c r="G10" s="260">
        <v>8.5030169183280933</v>
      </c>
      <c r="H10" s="260">
        <v>8.2064713851937228</v>
      </c>
      <c r="I10" s="260">
        <v>7.5857387879286833</v>
      </c>
      <c r="J10" s="260">
        <v>6.4688500740822672</v>
      </c>
      <c r="K10" s="260">
        <v>5.0255590935584316</v>
      </c>
      <c r="L10" s="260">
        <v>5.5509093288504818</v>
      </c>
      <c r="M10" s="260">
        <v>6.2856381611517946</v>
      </c>
      <c r="N10" s="260">
        <v>5.9741900098877094</v>
      </c>
      <c r="O10" s="260">
        <v>5.8376568554037274</v>
      </c>
      <c r="P10" s="260">
        <v>5.6108214424189882</v>
      </c>
      <c r="Q10" s="260">
        <v>5.6410867219570822</v>
      </c>
      <c r="R10" s="260">
        <v>5.9741653130173447</v>
      </c>
      <c r="S10" s="260">
        <v>5.8192422480869981</v>
      </c>
      <c r="T10" s="260">
        <v>5.997424302099355</v>
      </c>
      <c r="U10" s="260">
        <v>6.096834706971471</v>
      </c>
      <c r="V10" s="260">
        <v>6.291584007374837</v>
      </c>
      <c r="W10" s="260">
        <v>5.6715293002134457</v>
      </c>
      <c r="X10" s="260">
        <v>6.0043010531542969</v>
      </c>
      <c r="Y10" s="260">
        <v>4.9489436609603539</v>
      </c>
      <c r="DA10" s="68" t="s">
        <v>1847</v>
      </c>
    </row>
    <row r="11" spans="1:105" ht="12" customHeight="1" x14ac:dyDescent="0.25">
      <c r="A11" s="37" t="s">
        <v>159</v>
      </c>
      <c r="B11" s="226">
        <v>2.8631769094010062E-2</v>
      </c>
      <c r="C11" s="226">
        <v>3.206024169258069E-2</v>
      </c>
      <c r="D11" s="226">
        <v>2.354781212577927E-2</v>
      </c>
      <c r="E11" s="226">
        <v>5.1539296549665319E-2</v>
      </c>
      <c r="F11" s="226">
        <v>3.1214001935567021E-2</v>
      </c>
      <c r="G11" s="226">
        <v>3.8029896987840678E-2</v>
      </c>
      <c r="H11" s="226">
        <v>3.5354940592670657E-2</v>
      </c>
      <c r="I11" s="226">
        <v>2.7317790362170899E-2</v>
      </c>
      <c r="J11" s="226">
        <v>2.9188730556646791E-2</v>
      </c>
      <c r="K11" s="226">
        <v>2.177013915616198E-2</v>
      </c>
      <c r="L11" s="226">
        <v>3.8291632280896347E-2</v>
      </c>
      <c r="M11" s="226">
        <v>4.1465770980566051E-2</v>
      </c>
      <c r="N11" s="226">
        <v>3.2723165573265801E-2</v>
      </c>
      <c r="O11" s="226">
        <v>3.2433589575788908E-2</v>
      </c>
      <c r="P11" s="226">
        <v>3.1808812703116432E-2</v>
      </c>
      <c r="Q11" s="226">
        <v>3.3220819502411521E-2</v>
      </c>
      <c r="R11" s="226">
        <v>4.0861256451419047E-2</v>
      </c>
      <c r="S11" s="226">
        <v>3.504489959068869E-2</v>
      </c>
      <c r="T11" s="226">
        <v>3.5792502871884881E-2</v>
      </c>
      <c r="U11" s="226">
        <v>3.7232909663172407E-2</v>
      </c>
      <c r="V11" s="226">
        <v>4.4558533638833088E-2</v>
      </c>
      <c r="W11" s="226">
        <v>4.5908464737902922E-2</v>
      </c>
      <c r="X11" s="226">
        <v>5.2769791425898577E-2</v>
      </c>
      <c r="Y11" s="226">
        <v>6.2700225784591904E-2</v>
      </c>
      <c r="DA11" s="69" t="s">
        <v>1848</v>
      </c>
    </row>
    <row r="12" spans="1:105" ht="12" customHeight="1" x14ac:dyDescent="0.25">
      <c r="A12" s="37" t="s">
        <v>35</v>
      </c>
      <c r="B12" s="226">
        <v>4.4017216680450151</v>
      </c>
      <c r="C12" s="226">
        <v>4.0027917796381889</v>
      </c>
      <c r="D12" s="226">
        <v>4.086097159351918</v>
      </c>
      <c r="E12" s="226">
        <v>4.2644309436083114</v>
      </c>
      <c r="F12" s="226">
        <v>3.172136602539342</v>
      </c>
      <c r="G12" s="226">
        <v>2.7283336872902368</v>
      </c>
      <c r="H12" s="226">
        <v>3.4115241297020189</v>
      </c>
      <c r="I12" s="226">
        <v>1.5683144914459379</v>
      </c>
      <c r="J12" s="226">
        <v>2.030943498020493</v>
      </c>
      <c r="K12" s="226">
        <v>1.6775578284936741</v>
      </c>
      <c r="L12" s="226">
        <v>2.6711513859172529</v>
      </c>
      <c r="M12" s="226">
        <v>2.9001453154860042</v>
      </c>
      <c r="N12" s="226">
        <v>2.8565621201533911</v>
      </c>
      <c r="O12" s="226">
        <v>3.4883201181336698</v>
      </c>
      <c r="P12" s="226">
        <v>3.28718745682596</v>
      </c>
      <c r="Q12" s="226">
        <v>3.515326971839257</v>
      </c>
      <c r="R12" s="226">
        <v>3.8426204846454102</v>
      </c>
      <c r="S12" s="226">
        <v>3.7114384389691981</v>
      </c>
      <c r="T12" s="226">
        <v>3.998890758139011</v>
      </c>
      <c r="U12" s="226">
        <v>4.1558371682820123</v>
      </c>
      <c r="V12" s="226">
        <v>4.6178271661850028</v>
      </c>
      <c r="W12" s="226">
        <v>4.147069316072578</v>
      </c>
      <c r="X12" s="226">
        <v>4.6979775241128792</v>
      </c>
      <c r="Y12" s="226">
        <v>3.8388700514972678</v>
      </c>
      <c r="DA12" s="69" t="s">
        <v>1849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1850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1851</v>
      </c>
    </row>
    <row r="15" spans="1:105" ht="12" customHeight="1" x14ac:dyDescent="0.25">
      <c r="A15" s="37" t="s">
        <v>40</v>
      </c>
      <c r="B15" s="226">
        <v>4.629407457885061</v>
      </c>
      <c r="C15" s="226">
        <v>4.568826584342589</v>
      </c>
      <c r="D15" s="226">
        <v>4.642322918630585</v>
      </c>
      <c r="E15" s="226">
        <v>4.2728556064245042</v>
      </c>
      <c r="F15" s="226">
        <v>5.042114838217798</v>
      </c>
      <c r="G15" s="226">
        <v>5.7366533340500157</v>
      </c>
      <c r="H15" s="226">
        <v>4.7595923148990318</v>
      </c>
      <c r="I15" s="226">
        <v>5.9901065061205738</v>
      </c>
      <c r="J15" s="226">
        <v>4.4087178455051266</v>
      </c>
      <c r="K15" s="226">
        <v>3.3262311259085959</v>
      </c>
      <c r="L15" s="226">
        <v>2.8414663106523319</v>
      </c>
      <c r="M15" s="226">
        <v>3.3440270746852239</v>
      </c>
      <c r="N15" s="226">
        <v>3.0849047241610532</v>
      </c>
      <c r="O15" s="226">
        <v>2.3169031476942679</v>
      </c>
      <c r="P15" s="226">
        <v>2.2918251728899119</v>
      </c>
      <c r="Q15" s="226">
        <v>2.092538930615413</v>
      </c>
      <c r="R15" s="226">
        <v>2.0906835719205148</v>
      </c>
      <c r="S15" s="226">
        <v>2.0727589095271108</v>
      </c>
      <c r="T15" s="226">
        <v>1.962741041088458</v>
      </c>
      <c r="U15" s="226">
        <v>1.903764629026286</v>
      </c>
      <c r="V15" s="226">
        <v>1.629198307551001</v>
      </c>
      <c r="W15" s="226">
        <v>1.478551519402965</v>
      </c>
      <c r="X15" s="226">
        <v>1.253553737615519</v>
      </c>
      <c r="Y15" s="226">
        <v>1.047373383678494</v>
      </c>
      <c r="DA15" s="69" t="s">
        <v>1852</v>
      </c>
    </row>
    <row r="16" spans="1:105" ht="12" customHeight="1" x14ac:dyDescent="0.25">
      <c r="A16" s="57" t="s">
        <v>1853</v>
      </c>
      <c r="B16" s="261">
        <v>24.46656879231768</v>
      </c>
      <c r="C16" s="261">
        <v>23.81978648260711</v>
      </c>
      <c r="D16" s="261">
        <v>24.13473016493009</v>
      </c>
      <c r="E16" s="261">
        <v>23.15863788897585</v>
      </c>
      <c r="F16" s="261">
        <v>23.664028464276068</v>
      </c>
      <c r="G16" s="261">
        <v>23.981250546548669</v>
      </c>
      <c r="H16" s="261">
        <v>23.246883636646501</v>
      </c>
      <c r="I16" s="261">
        <v>22.667544026915269</v>
      </c>
      <c r="J16" s="261">
        <v>18.91791142146311</v>
      </c>
      <c r="K16" s="261">
        <v>14.375166421219109</v>
      </c>
      <c r="L16" s="261">
        <v>14.581003868433969</v>
      </c>
      <c r="M16" s="261">
        <v>16.1414879933109</v>
      </c>
      <c r="N16" s="261">
        <v>15.42174117911361</v>
      </c>
      <c r="O16" s="261">
        <v>14.01664281944649</v>
      </c>
      <c r="P16" s="261">
        <v>13.610316323242291</v>
      </c>
      <c r="Q16" s="261">
        <v>13.104250739399779</v>
      </c>
      <c r="R16" s="261">
        <v>13.55017550582161</v>
      </c>
      <c r="S16" s="261">
        <v>13.188735208355039</v>
      </c>
      <c r="T16" s="261">
        <v>13.32434670024444</v>
      </c>
      <c r="U16" s="261">
        <v>13.17422453021876</v>
      </c>
      <c r="V16" s="261">
        <v>12.646480628935301</v>
      </c>
      <c r="W16" s="261">
        <v>11.43819413741114</v>
      </c>
      <c r="X16" s="261">
        <v>10.729558128118381</v>
      </c>
      <c r="Y16" s="261">
        <v>8.7734592155046602</v>
      </c>
      <c r="DA16" s="70" t="s">
        <v>1854</v>
      </c>
    </row>
    <row r="17" spans="1:105" ht="12" customHeight="1" x14ac:dyDescent="0.25">
      <c r="A17" s="57" t="s">
        <v>1855</v>
      </c>
      <c r="B17" s="294">
        <f t="shared" ref="B17:Y17" si="0">B18+B29</f>
        <v>608.62349709529065</v>
      </c>
      <c r="C17" s="294">
        <f t="shared" si="0"/>
        <v>572.78327556100589</v>
      </c>
      <c r="D17" s="294">
        <f t="shared" si="0"/>
        <v>583.26073547624173</v>
      </c>
      <c r="E17" s="294">
        <f t="shared" si="0"/>
        <v>578.11356973191414</v>
      </c>
      <c r="F17" s="294">
        <f t="shared" si="0"/>
        <v>533.52456894858972</v>
      </c>
      <c r="G17" s="294">
        <f t="shared" si="0"/>
        <v>541.1702384312963</v>
      </c>
      <c r="H17" s="294">
        <f t="shared" si="0"/>
        <v>537.63551667921092</v>
      </c>
      <c r="I17" s="294">
        <f t="shared" si="0"/>
        <v>439.49241474380551</v>
      </c>
      <c r="J17" s="294">
        <f t="shared" si="0"/>
        <v>405.03450183792472</v>
      </c>
      <c r="K17" s="294">
        <f t="shared" si="0"/>
        <v>319.74085970573742</v>
      </c>
      <c r="L17" s="294">
        <f t="shared" si="0"/>
        <v>376.21388950794289</v>
      </c>
      <c r="M17" s="294">
        <f t="shared" si="0"/>
        <v>429.96166794394264</v>
      </c>
      <c r="N17" s="294">
        <f t="shared" si="0"/>
        <v>407.66679120464562</v>
      </c>
      <c r="O17" s="294">
        <f t="shared" si="0"/>
        <v>405.62309647901873</v>
      </c>
      <c r="P17" s="294">
        <f t="shared" si="0"/>
        <v>389.21430684795507</v>
      </c>
      <c r="Q17" s="294">
        <f t="shared" si="0"/>
        <v>394.39175548185131</v>
      </c>
      <c r="R17" s="294">
        <f t="shared" si="0"/>
        <v>418.76638834816771</v>
      </c>
      <c r="S17" s="294">
        <f t="shared" si="0"/>
        <v>408.87292000508836</v>
      </c>
      <c r="T17" s="294">
        <f t="shared" si="0"/>
        <v>420.20538008004814</v>
      </c>
      <c r="U17" s="294">
        <f t="shared" si="0"/>
        <v>428.94179852449736</v>
      </c>
      <c r="V17" s="294">
        <f t="shared" si="0"/>
        <v>441.97521606709176</v>
      </c>
      <c r="W17" s="294">
        <f t="shared" si="0"/>
        <v>398.64029007229726</v>
      </c>
      <c r="X17" s="294">
        <f t="shared" si="0"/>
        <v>425.54833707349576</v>
      </c>
      <c r="Y17" s="294">
        <f t="shared" si="0"/>
        <v>353.32385375809667</v>
      </c>
      <c r="DA17" s="70"/>
    </row>
    <row r="18" spans="1:105" ht="12" customHeight="1" x14ac:dyDescent="0.25">
      <c r="A18" s="60" t="s">
        <v>1856</v>
      </c>
      <c r="B18" s="329">
        <v>404.73542382597748</v>
      </c>
      <c r="C18" s="329">
        <v>374.28505487261418</v>
      </c>
      <c r="D18" s="329">
        <v>382.13798410182511</v>
      </c>
      <c r="E18" s="329">
        <v>385.12492065711621</v>
      </c>
      <c r="F18" s="329">
        <v>336.32433174628989</v>
      </c>
      <c r="G18" s="329">
        <v>341.32648387672492</v>
      </c>
      <c r="H18" s="329">
        <v>343.91148637382429</v>
      </c>
      <c r="I18" s="329">
        <v>250.5962145195123</v>
      </c>
      <c r="J18" s="329">
        <v>247.38523999239951</v>
      </c>
      <c r="K18" s="329">
        <v>199.94780619557861</v>
      </c>
      <c r="L18" s="329">
        <v>254.70552393766039</v>
      </c>
      <c r="M18" s="329">
        <v>295.44926799968562</v>
      </c>
      <c r="N18" s="329">
        <v>279.1522813786994</v>
      </c>
      <c r="O18" s="329">
        <v>288.81773965029839</v>
      </c>
      <c r="P18" s="329">
        <v>275.7950041542698</v>
      </c>
      <c r="Q18" s="329">
        <v>285.18966598685358</v>
      </c>
      <c r="R18" s="329">
        <v>305.84825913298812</v>
      </c>
      <c r="S18" s="329">
        <v>298.96679326879678</v>
      </c>
      <c r="T18" s="329">
        <v>309.16915757801178</v>
      </c>
      <c r="U18" s="329">
        <v>319.15659410600819</v>
      </c>
      <c r="V18" s="329">
        <v>336.58787749263149</v>
      </c>
      <c r="W18" s="329">
        <v>303.32200559387149</v>
      </c>
      <c r="X18" s="329">
        <v>336.13535267250961</v>
      </c>
      <c r="Y18" s="329">
        <v>280.21169362889151</v>
      </c>
      <c r="DA18" s="72" t="s">
        <v>1857</v>
      </c>
    </row>
    <row r="19" spans="1:105" ht="12" customHeight="1" x14ac:dyDescent="0.25">
      <c r="A19" s="64" t="s">
        <v>28</v>
      </c>
      <c r="B19" s="229">
        <v>17.439936288257869</v>
      </c>
      <c r="C19" s="229">
        <v>12.68696180116647</v>
      </c>
      <c r="D19" s="229">
        <v>17.189292719117699</v>
      </c>
      <c r="E19" s="229">
        <v>20.65777179082005</v>
      </c>
      <c r="F19" s="229">
        <v>20.46928472788753</v>
      </c>
      <c r="G19" s="229">
        <v>18.892464158471942</v>
      </c>
      <c r="H19" s="229">
        <v>16.249279074948252</v>
      </c>
      <c r="I19" s="229">
        <v>9.2007597984719585</v>
      </c>
      <c r="J19" s="229">
        <v>6.6373669762498189</v>
      </c>
      <c r="K19" s="229">
        <v>3.497046078667434</v>
      </c>
      <c r="L19" s="229">
        <v>4.1549556586619882</v>
      </c>
      <c r="M19" s="229">
        <v>3.779333299917961</v>
      </c>
      <c r="N19" s="229">
        <v>4.0941373717583867</v>
      </c>
      <c r="O19" s="229">
        <v>2.906576114496453</v>
      </c>
      <c r="P19" s="229">
        <v>2.4352058600199071</v>
      </c>
      <c r="Q19" s="229">
        <v>2.9045256082578912</v>
      </c>
      <c r="R19" s="229">
        <v>2.9182898785887201</v>
      </c>
      <c r="S19" s="229">
        <v>2.387677476333419</v>
      </c>
      <c r="T19" s="229">
        <v>1.8531749431658331</v>
      </c>
      <c r="U19" s="229">
        <v>1.7906824715154319</v>
      </c>
      <c r="V19" s="229">
        <v>0</v>
      </c>
      <c r="W19" s="229">
        <v>0</v>
      </c>
      <c r="X19" s="229">
        <v>0</v>
      </c>
      <c r="Y19" s="229">
        <v>0</v>
      </c>
      <c r="DA19" s="73" t="s">
        <v>1858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1859</v>
      </c>
    </row>
    <row r="21" spans="1:105" ht="12" customHeight="1" x14ac:dyDescent="0.25">
      <c r="A21" s="64" t="s">
        <v>31</v>
      </c>
      <c r="B21" s="229">
        <v>0</v>
      </c>
      <c r="C21" s="229">
        <v>3.624213666817405</v>
      </c>
      <c r="D21" s="229">
        <v>3.7904615653066762</v>
      </c>
      <c r="E21" s="229">
        <v>4.0405218441473991</v>
      </c>
      <c r="F21" s="229">
        <v>4.6156209837614766</v>
      </c>
      <c r="G21" s="229">
        <v>3.7738011237982341</v>
      </c>
      <c r="H21" s="229">
        <v>4.1586233070524532</v>
      </c>
      <c r="I21" s="229">
        <v>3.1241147725222729</v>
      </c>
      <c r="J21" s="229">
        <v>3.6806469930873451</v>
      </c>
      <c r="K21" s="229">
        <v>2.6295059462295112</v>
      </c>
      <c r="L21" s="229">
        <v>2.3389783522534091</v>
      </c>
      <c r="M21" s="229">
        <v>1.952100510085832</v>
      </c>
      <c r="N21" s="229">
        <v>1.567711299395196</v>
      </c>
      <c r="O21" s="229">
        <v>1.8443242793594909</v>
      </c>
      <c r="P21" s="229">
        <v>1.368994536663845</v>
      </c>
      <c r="Q21" s="229">
        <v>1.505353473141787</v>
      </c>
      <c r="R21" s="229">
        <v>1.698103686398438</v>
      </c>
      <c r="S21" s="229">
        <v>1.409602234734106</v>
      </c>
      <c r="T21" s="229">
        <v>1.4312335970578509</v>
      </c>
      <c r="U21" s="229">
        <v>1.532815509572176</v>
      </c>
      <c r="V21" s="229">
        <v>1.9078623056951569</v>
      </c>
      <c r="W21" s="229">
        <v>1.310848803373067</v>
      </c>
      <c r="X21" s="229">
        <v>1.450015126358144</v>
      </c>
      <c r="Y21" s="229">
        <v>1.490463619239619</v>
      </c>
      <c r="DA21" s="73" t="s">
        <v>1860</v>
      </c>
    </row>
    <row r="22" spans="1:105" ht="12" customHeight="1" x14ac:dyDescent="0.25">
      <c r="A22" s="64" t="s">
        <v>159</v>
      </c>
      <c r="B22" s="229">
        <v>1.5413047944752489</v>
      </c>
      <c r="C22" s="229">
        <v>1.8512151143525579</v>
      </c>
      <c r="D22" s="229">
        <v>1.336932371896008</v>
      </c>
      <c r="E22" s="229">
        <v>2.7992283635200521</v>
      </c>
      <c r="F22" s="229">
        <v>1.920187220289449</v>
      </c>
      <c r="G22" s="229">
        <v>2.0993969121753131</v>
      </c>
      <c r="H22" s="229">
        <v>2.116231612743436</v>
      </c>
      <c r="I22" s="229">
        <v>2.089841193147373</v>
      </c>
      <c r="J22" s="229">
        <v>1.9000355115420631</v>
      </c>
      <c r="K22" s="229">
        <v>1.2530945379937</v>
      </c>
      <c r="L22" s="229">
        <v>1.787244506759434</v>
      </c>
      <c r="M22" s="229">
        <v>1.7035700155030979</v>
      </c>
      <c r="N22" s="229">
        <v>1.4118454137018031</v>
      </c>
      <c r="O22" s="229">
        <v>1.3541852188293391</v>
      </c>
      <c r="P22" s="229">
        <v>1.3426463466251679</v>
      </c>
      <c r="Q22" s="229">
        <v>1.341750642126845</v>
      </c>
      <c r="R22" s="229">
        <v>1.5773335713302929</v>
      </c>
      <c r="S22" s="229">
        <v>1.3084672616552619</v>
      </c>
      <c r="T22" s="229">
        <v>1.3345876156632199</v>
      </c>
      <c r="U22" s="229">
        <v>1.338297686298741</v>
      </c>
      <c r="V22" s="229">
        <v>1.4879471625159171</v>
      </c>
      <c r="W22" s="229">
        <v>1.5328802483252899</v>
      </c>
      <c r="X22" s="229">
        <v>1.4507468443741209</v>
      </c>
      <c r="Y22" s="229">
        <v>1.623867715844435</v>
      </c>
      <c r="DA22" s="73" t="s">
        <v>1861</v>
      </c>
    </row>
    <row r="23" spans="1:105" ht="12" customHeight="1" x14ac:dyDescent="0.25">
      <c r="A23" s="64" t="s">
        <v>32</v>
      </c>
      <c r="B23" s="229">
        <v>41.729112145514122</v>
      </c>
      <c r="C23" s="229">
        <v>29.32599316201059</v>
      </c>
      <c r="D23" s="229">
        <v>28.975773475076359</v>
      </c>
      <c r="E23" s="229">
        <v>26.032476072293949</v>
      </c>
      <c r="F23" s="229">
        <v>22.692763600033771</v>
      </c>
      <c r="G23" s="229">
        <v>15.939458766794299</v>
      </c>
      <c r="H23" s="229">
        <v>13.521748351009659</v>
      </c>
      <c r="I23" s="229">
        <v>12.72553870677776</v>
      </c>
      <c r="J23" s="229">
        <v>10.973645460713881</v>
      </c>
      <c r="K23" s="229">
        <v>7.5322873418436362</v>
      </c>
      <c r="L23" s="229">
        <v>6.1018270518193791</v>
      </c>
      <c r="M23" s="229">
        <v>9.0519150279113365</v>
      </c>
      <c r="N23" s="229">
        <v>8.53175018367142</v>
      </c>
      <c r="O23" s="229">
        <v>6.1919781137917864</v>
      </c>
      <c r="P23" s="229">
        <v>6.1218528786039998</v>
      </c>
      <c r="Q23" s="229">
        <v>5.8439368817161821</v>
      </c>
      <c r="R23" s="229">
        <v>6.4166063868793826</v>
      </c>
      <c r="S23" s="229">
        <v>4.0042137442808077</v>
      </c>
      <c r="T23" s="229">
        <v>4.1220560848298593</v>
      </c>
      <c r="U23" s="229">
        <v>4.5235613242884254</v>
      </c>
      <c r="V23" s="229">
        <v>6.3110065555765376</v>
      </c>
      <c r="W23" s="229">
        <v>5.0781920234518081</v>
      </c>
      <c r="X23" s="229">
        <v>6.1009712412970316</v>
      </c>
      <c r="Y23" s="229">
        <v>5.8528634402512942</v>
      </c>
      <c r="DA23" s="73" t="s">
        <v>1862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1863</v>
      </c>
    </row>
    <row r="25" spans="1:105" ht="12" customHeight="1" x14ac:dyDescent="0.25">
      <c r="A25" s="64" t="s">
        <v>35</v>
      </c>
      <c r="B25" s="229">
        <v>236.95338868609099</v>
      </c>
      <c r="C25" s="229">
        <v>231.12828384532119</v>
      </c>
      <c r="D25" s="229">
        <v>231.98909256921559</v>
      </c>
      <c r="E25" s="229">
        <v>231.6119320743519</v>
      </c>
      <c r="F25" s="229">
        <v>195.13986632607629</v>
      </c>
      <c r="G25" s="229">
        <v>150.6145367764835</v>
      </c>
      <c r="H25" s="229">
        <v>204.20272499083529</v>
      </c>
      <c r="I25" s="229">
        <v>119.97779412541171</v>
      </c>
      <c r="J25" s="229">
        <v>132.20392578174881</v>
      </c>
      <c r="K25" s="229">
        <v>96.560639184476287</v>
      </c>
      <c r="L25" s="229">
        <v>124.674775057453</v>
      </c>
      <c r="M25" s="229">
        <v>119.14889035535511</v>
      </c>
      <c r="N25" s="229">
        <v>123.24675983022151</v>
      </c>
      <c r="O25" s="229">
        <v>145.6462761077758</v>
      </c>
      <c r="P25" s="229">
        <v>138.7518066383862</v>
      </c>
      <c r="Q25" s="229">
        <v>141.98000809127399</v>
      </c>
      <c r="R25" s="229">
        <v>148.33352712780311</v>
      </c>
      <c r="S25" s="229">
        <v>138.57353702706601</v>
      </c>
      <c r="T25" s="229">
        <v>149.105808590842</v>
      </c>
      <c r="U25" s="229">
        <v>149.37718586219779</v>
      </c>
      <c r="V25" s="229">
        <v>154.20352214924989</v>
      </c>
      <c r="W25" s="229">
        <v>138.470338298965</v>
      </c>
      <c r="X25" s="229">
        <v>129.15677481155109</v>
      </c>
      <c r="Y25" s="229">
        <v>99.42256290056919</v>
      </c>
      <c r="DA25" s="73" t="s">
        <v>1864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1865</v>
      </c>
    </row>
    <row r="27" spans="1:105" ht="12" customHeight="1" x14ac:dyDescent="0.25">
      <c r="A27" s="64" t="s">
        <v>38</v>
      </c>
      <c r="B27" s="229">
        <v>107.0716819116392</v>
      </c>
      <c r="C27" s="229">
        <v>95.668387282945943</v>
      </c>
      <c r="D27" s="229">
        <v>98.856431401212816</v>
      </c>
      <c r="E27" s="229">
        <v>99.982990511982834</v>
      </c>
      <c r="F27" s="229">
        <v>91.486608888241378</v>
      </c>
      <c r="G27" s="229">
        <v>150.0068261390015</v>
      </c>
      <c r="H27" s="229">
        <v>103.6628790372352</v>
      </c>
      <c r="I27" s="229">
        <v>103.47816592318129</v>
      </c>
      <c r="J27" s="229">
        <v>91.98961926905767</v>
      </c>
      <c r="K27" s="229">
        <v>88.475233106367966</v>
      </c>
      <c r="L27" s="229">
        <v>115.6477433107132</v>
      </c>
      <c r="M27" s="229">
        <v>112.6533435355779</v>
      </c>
      <c r="N27" s="229">
        <v>105.08238830712151</v>
      </c>
      <c r="O27" s="229">
        <v>84.735098440569857</v>
      </c>
      <c r="P27" s="229">
        <v>80.515587378688622</v>
      </c>
      <c r="Q27" s="229">
        <v>85.974451601028164</v>
      </c>
      <c r="R27" s="229">
        <v>89.701871817665491</v>
      </c>
      <c r="S27" s="229">
        <v>94.679154467723194</v>
      </c>
      <c r="T27" s="229">
        <v>98.867499309863376</v>
      </c>
      <c r="U27" s="229">
        <v>110.74322613625981</v>
      </c>
      <c r="V27" s="229">
        <v>121.9381749450622</v>
      </c>
      <c r="W27" s="229">
        <v>99.814370330053279</v>
      </c>
      <c r="X27" s="229">
        <v>132.31183489470561</v>
      </c>
      <c r="Y27" s="229">
        <v>123.10801155956911</v>
      </c>
      <c r="DA27" s="73" t="s">
        <v>1866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47.160115255334361</v>
      </c>
      <c r="N28" s="229">
        <v>35.217688972829627</v>
      </c>
      <c r="O28" s="229">
        <v>46.139301375475718</v>
      </c>
      <c r="P28" s="229">
        <v>45.258910515282082</v>
      </c>
      <c r="Q28" s="229">
        <v>45.639639689308751</v>
      </c>
      <c r="R28" s="229">
        <v>55.202526664322711</v>
      </c>
      <c r="S28" s="229">
        <v>56.604141057004107</v>
      </c>
      <c r="T28" s="229">
        <v>52.454797436589658</v>
      </c>
      <c r="U28" s="229">
        <v>49.850825115875729</v>
      </c>
      <c r="V28" s="229">
        <v>50.739364374531867</v>
      </c>
      <c r="W28" s="229">
        <v>57.115375889703017</v>
      </c>
      <c r="X28" s="229">
        <v>65.665009754223647</v>
      </c>
      <c r="Y28" s="229">
        <v>48.713924393417763</v>
      </c>
      <c r="DA28" s="73" t="s">
        <v>1867</v>
      </c>
    </row>
    <row r="29" spans="1:105" ht="12" customHeight="1" x14ac:dyDescent="0.25">
      <c r="A29" s="60" t="s">
        <v>1868</v>
      </c>
      <c r="B29" s="262">
        <v>203.8880732693132</v>
      </c>
      <c r="C29" s="262">
        <v>198.49822068839171</v>
      </c>
      <c r="D29" s="262">
        <v>201.12275137441659</v>
      </c>
      <c r="E29" s="262">
        <v>192.98864907479799</v>
      </c>
      <c r="F29" s="262">
        <v>197.2002372022998</v>
      </c>
      <c r="G29" s="262">
        <v>199.8437545545714</v>
      </c>
      <c r="H29" s="262">
        <v>193.72403030538669</v>
      </c>
      <c r="I29" s="262">
        <v>188.89620022429321</v>
      </c>
      <c r="J29" s="262">
        <v>157.64926184552519</v>
      </c>
      <c r="K29" s="262">
        <v>119.7930535101588</v>
      </c>
      <c r="L29" s="262">
        <v>121.50836557028251</v>
      </c>
      <c r="M29" s="262">
        <v>134.512399944257</v>
      </c>
      <c r="N29" s="262">
        <v>128.51450982594619</v>
      </c>
      <c r="O29" s="262">
        <v>116.80535682872031</v>
      </c>
      <c r="P29" s="262">
        <v>113.4193026936853</v>
      </c>
      <c r="Q29" s="262">
        <v>109.20208949499769</v>
      </c>
      <c r="R29" s="262">
        <v>112.9181292151796</v>
      </c>
      <c r="S29" s="262">
        <v>109.9061267362916</v>
      </c>
      <c r="T29" s="262">
        <v>111.0362225020364</v>
      </c>
      <c r="U29" s="262">
        <v>109.7852044184892</v>
      </c>
      <c r="V29" s="262">
        <v>105.3873385744603</v>
      </c>
      <c r="W29" s="262">
        <v>95.318284478425795</v>
      </c>
      <c r="X29" s="262">
        <v>89.412984400986119</v>
      </c>
      <c r="Y29" s="262">
        <v>73.112160129205193</v>
      </c>
      <c r="DA29" s="72" t="s">
        <v>1869</v>
      </c>
    </row>
    <row r="30" spans="1:105" ht="12" customHeight="1" x14ac:dyDescent="0.25">
      <c r="A30" s="132" t="s">
        <v>1870</v>
      </c>
      <c r="B30" s="316">
        <v>54.370152871816863</v>
      </c>
      <c r="C30" s="316">
        <v>52.932858850237828</v>
      </c>
      <c r="D30" s="316">
        <v>53.632733699844458</v>
      </c>
      <c r="E30" s="316">
        <v>51.463639753279487</v>
      </c>
      <c r="F30" s="316">
        <v>52.586729920613287</v>
      </c>
      <c r="G30" s="316">
        <v>53.291667881219077</v>
      </c>
      <c r="H30" s="316">
        <v>51.659741414769833</v>
      </c>
      <c r="I30" s="316">
        <v>50.37232005981155</v>
      </c>
      <c r="J30" s="316">
        <v>42.03980315880677</v>
      </c>
      <c r="K30" s="316">
        <v>31.944814269375691</v>
      </c>
      <c r="L30" s="316">
        <v>32.402230818742026</v>
      </c>
      <c r="M30" s="316">
        <v>35.869973318468553</v>
      </c>
      <c r="N30" s="316">
        <v>34.270535953585693</v>
      </c>
      <c r="O30" s="316">
        <v>31.148095154325429</v>
      </c>
      <c r="P30" s="316">
        <v>30.245147384982769</v>
      </c>
      <c r="Q30" s="316">
        <v>29.120557198666081</v>
      </c>
      <c r="R30" s="316">
        <v>30.111501124047919</v>
      </c>
      <c r="S30" s="316">
        <v>29.308300463011101</v>
      </c>
      <c r="T30" s="316">
        <v>29.609659333876412</v>
      </c>
      <c r="U30" s="316">
        <v>29.276054511597138</v>
      </c>
      <c r="V30" s="316">
        <v>28.103290286522778</v>
      </c>
      <c r="W30" s="316">
        <v>25.418209194246899</v>
      </c>
      <c r="X30" s="316">
        <v>23.84346250692964</v>
      </c>
      <c r="Y30" s="316">
        <v>19.496576034454741</v>
      </c>
      <c r="DA30" s="139" t="s">
        <v>1871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2541.967694955048</v>
      </c>
      <c r="C32" s="223">
        <v>2429.3737010602072</v>
      </c>
      <c r="D32" s="223">
        <v>2496.429640047872</v>
      </c>
      <c r="E32" s="223">
        <v>2506.303027785681</v>
      </c>
      <c r="F32" s="223">
        <v>2342.57985281949</v>
      </c>
      <c r="G32" s="223">
        <v>2342.9842930691721</v>
      </c>
      <c r="H32" s="223">
        <v>2326.3828161713518</v>
      </c>
      <c r="I32" s="223">
        <v>2013.963120918283</v>
      </c>
      <c r="J32" s="223">
        <v>1777.9930285039909</v>
      </c>
      <c r="K32" s="223">
        <v>1644.9373904817139</v>
      </c>
      <c r="L32" s="223">
        <v>1840.8657343464311</v>
      </c>
      <c r="M32" s="223">
        <v>2019.1168937678431</v>
      </c>
      <c r="N32" s="223">
        <v>1939.8915081320929</v>
      </c>
      <c r="O32" s="223">
        <v>1949.7997011372961</v>
      </c>
      <c r="P32" s="223">
        <v>1853.843489426398</v>
      </c>
      <c r="Q32" s="223">
        <v>1764.157870051049</v>
      </c>
      <c r="R32" s="223">
        <v>1813.269554513643</v>
      </c>
      <c r="S32" s="223">
        <v>1784.6494680864621</v>
      </c>
      <c r="T32" s="223">
        <v>1847.020457457108</v>
      </c>
      <c r="U32" s="223">
        <v>1735.9557064439291</v>
      </c>
      <c r="V32" s="223">
        <v>1666.257506787385</v>
      </c>
      <c r="W32" s="223">
        <v>1773.351951963502</v>
      </c>
      <c r="X32" s="223">
        <v>1894.0665131609539</v>
      </c>
      <c r="Y32" s="223">
        <v>1673.7911520742809</v>
      </c>
      <c r="DA32" s="89" t="s">
        <v>1872</v>
      </c>
    </row>
    <row r="33" spans="1:105" ht="12" customHeight="1" x14ac:dyDescent="0.25">
      <c r="A33" s="55" t="s">
        <v>91</v>
      </c>
      <c r="B33" s="259">
        <v>13.416815918443939</v>
      </c>
      <c r="C33" s="259">
        <v>12.822531068715749</v>
      </c>
      <c r="D33" s="259">
        <v>13.17646050354741</v>
      </c>
      <c r="E33" s="259">
        <v>13.22857344976344</v>
      </c>
      <c r="F33" s="259">
        <v>12.36442253845836</v>
      </c>
      <c r="G33" s="259">
        <v>12.366557223485961</v>
      </c>
      <c r="H33" s="259">
        <v>12.278932601051221</v>
      </c>
      <c r="I33" s="259">
        <v>10.62994329688879</v>
      </c>
      <c r="J33" s="259">
        <v>9.3844643325166821</v>
      </c>
      <c r="K33" s="259">
        <v>8.6821804263135949</v>
      </c>
      <c r="L33" s="259">
        <v>9.7163141519493941</v>
      </c>
      <c r="M33" s="259">
        <v>10.6571455393631</v>
      </c>
      <c r="N33" s="259">
        <v>10.238984278992911</v>
      </c>
      <c r="O33" s="259">
        <v>10.291280931660481</v>
      </c>
      <c r="P33" s="259">
        <v>9.7848123281011716</v>
      </c>
      <c r="Q33" s="259">
        <v>9.3114406766529232</v>
      </c>
      <c r="R33" s="259">
        <v>9.5706581447532191</v>
      </c>
      <c r="S33" s="259">
        <v>9.4195978335126984</v>
      </c>
      <c r="T33" s="259">
        <v>9.748799532140886</v>
      </c>
      <c r="U33" s="259">
        <v>9.1625862130928653</v>
      </c>
      <c r="V33" s="259">
        <v>8.7947106037789258</v>
      </c>
      <c r="W33" s="259">
        <v>9.3599681637652772</v>
      </c>
      <c r="X33" s="259">
        <v>9.9971143593979512</v>
      </c>
      <c r="Y33" s="259">
        <v>8.8344741036098533</v>
      </c>
      <c r="DA33" s="67" t="s">
        <v>1873</v>
      </c>
    </row>
    <row r="34" spans="1:105" ht="12" customHeight="1" x14ac:dyDescent="0.25">
      <c r="A34" s="173" t="s">
        <v>92</v>
      </c>
      <c r="B34" s="224">
        <v>19.03946998080345</v>
      </c>
      <c r="C34" s="224">
        <v>18.19613512212868</v>
      </c>
      <c r="D34" s="224">
        <v>18.69838758581021</v>
      </c>
      <c r="E34" s="224">
        <v>18.772339772463329</v>
      </c>
      <c r="F34" s="224">
        <v>17.546044693609399</v>
      </c>
      <c r="G34" s="224">
        <v>17.549073972072222</v>
      </c>
      <c r="H34" s="224">
        <v>17.424728048377151</v>
      </c>
      <c r="I34" s="224">
        <v>15.084688314202459</v>
      </c>
      <c r="J34" s="224">
        <v>13.31726007355063</v>
      </c>
      <c r="K34" s="224">
        <v>12.320666438262389</v>
      </c>
      <c r="L34" s="224">
        <v>13.78817990383156</v>
      </c>
      <c r="M34" s="224">
        <v>15.123290340357419</v>
      </c>
      <c r="N34" s="224">
        <v>14.5298880896037</v>
      </c>
      <c r="O34" s="224">
        <v>14.604100969515979</v>
      </c>
      <c r="P34" s="224">
        <v>13.885383963014389</v>
      </c>
      <c r="Q34" s="224">
        <v>13.213634018594069</v>
      </c>
      <c r="R34" s="224">
        <v>13.581483084452611</v>
      </c>
      <c r="S34" s="224">
        <v>13.36711715153398</v>
      </c>
      <c r="T34" s="224">
        <v>13.834279099403039</v>
      </c>
      <c r="U34" s="224">
        <v>13.00239834929013</v>
      </c>
      <c r="V34" s="224">
        <v>12.48035521604762</v>
      </c>
      <c r="W34" s="224">
        <v>13.28249816935352</v>
      </c>
      <c r="X34" s="224">
        <v>14.186656498637539</v>
      </c>
      <c r="Y34" s="224">
        <v>12.536782610294109</v>
      </c>
      <c r="DA34" s="177" t="s">
        <v>1874</v>
      </c>
    </row>
    <row r="35" spans="1:105" ht="12" customHeight="1" x14ac:dyDescent="0.25">
      <c r="A35" s="173" t="s">
        <v>93</v>
      </c>
      <c r="B35" s="224">
        <v>67.749999111763216</v>
      </c>
      <c r="C35" s="224">
        <v>64.749078603800484</v>
      </c>
      <c r="D35" s="224">
        <v>66.536292428692306</v>
      </c>
      <c r="E35" s="224">
        <v>66.799443692100013</v>
      </c>
      <c r="F35" s="224">
        <v>62.435798559810053</v>
      </c>
      <c r="G35" s="224">
        <v>62.446577936198807</v>
      </c>
      <c r="H35" s="224">
        <v>62.004105733538474</v>
      </c>
      <c r="I35" s="224">
        <v>53.677314595356982</v>
      </c>
      <c r="J35" s="224">
        <v>47.388102665875827</v>
      </c>
      <c r="K35" s="224">
        <v>43.841826536674603</v>
      </c>
      <c r="L35" s="224">
        <v>49.063822531786663</v>
      </c>
      <c r="M35" s="224">
        <v>53.814675942093388</v>
      </c>
      <c r="N35" s="224">
        <v>51.703114958409628</v>
      </c>
      <c r="O35" s="224">
        <v>51.967193872014263</v>
      </c>
      <c r="P35" s="224">
        <v>49.409713196281849</v>
      </c>
      <c r="Q35" s="224">
        <v>47.01935998877714</v>
      </c>
      <c r="R35" s="224">
        <v>48.328313121942386</v>
      </c>
      <c r="S35" s="224">
        <v>47.565513958968182</v>
      </c>
      <c r="T35" s="224">
        <v>49.227861786144572</v>
      </c>
      <c r="U35" s="224">
        <v>46.267699547486266</v>
      </c>
      <c r="V35" s="224">
        <v>44.410062656903577</v>
      </c>
      <c r="W35" s="224">
        <v>47.264405998854571</v>
      </c>
      <c r="X35" s="224">
        <v>50.481760582130647</v>
      </c>
      <c r="Y35" s="224">
        <v>44.610853745832692</v>
      </c>
      <c r="DA35" s="177" t="s">
        <v>1875</v>
      </c>
    </row>
    <row r="36" spans="1:105" ht="12" customHeight="1" x14ac:dyDescent="0.25">
      <c r="A36" s="173" t="s">
        <v>94</v>
      </c>
      <c r="B36" s="224">
        <v>53.667263673775771</v>
      </c>
      <c r="C36" s="224">
        <v>51.290124274862997</v>
      </c>
      <c r="D36" s="224">
        <v>52.705842014189628</v>
      </c>
      <c r="E36" s="224">
        <v>52.914293799053759</v>
      </c>
      <c r="F36" s="224">
        <v>49.45769015383344</v>
      </c>
      <c r="G36" s="224">
        <v>49.466228893943828</v>
      </c>
      <c r="H36" s="224">
        <v>49.115730404204847</v>
      </c>
      <c r="I36" s="224">
        <v>42.51977318755516</v>
      </c>
      <c r="J36" s="224">
        <v>37.537857330066721</v>
      </c>
      <c r="K36" s="224">
        <v>34.728721705254372</v>
      </c>
      <c r="L36" s="224">
        <v>38.865256607797583</v>
      </c>
      <c r="M36" s="224">
        <v>42.628582157452371</v>
      </c>
      <c r="N36" s="224">
        <v>40.955937115971651</v>
      </c>
      <c r="O36" s="224">
        <v>41.16512372664193</v>
      </c>
      <c r="P36" s="224">
        <v>39.139249312404687</v>
      </c>
      <c r="Q36" s="224">
        <v>37.245762706611693</v>
      </c>
      <c r="R36" s="224">
        <v>38.282632579012869</v>
      </c>
      <c r="S36" s="224">
        <v>37.678391334050787</v>
      </c>
      <c r="T36" s="224">
        <v>38.995198128563537</v>
      </c>
      <c r="U36" s="224">
        <v>36.650344852371461</v>
      </c>
      <c r="V36" s="224">
        <v>35.178842415115703</v>
      </c>
      <c r="W36" s="224">
        <v>37.439872655061087</v>
      </c>
      <c r="X36" s="224">
        <v>39.988457437591798</v>
      </c>
      <c r="Y36" s="224">
        <v>35.337896414439413</v>
      </c>
      <c r="DA36" s="177" t="s">
        <v>1876</v>
      </c>
    </row>
    <row r="37" spans="1:105" ht="12" customHeight="1" x14ac:dyDescent="0.25">
      <c r="A37" s="56" t="s">
        <v>95</v>
      </c>
      <c r="B37" s="260">
        <v>33.293370101032572</v>
      </c>
      <c r="C37" s="260">
        <v>32.397904304681028</v>
      </c>
      <c r="D37" s="260">
        <v>33.212606953904441</v>
      </c>
      <c r="E37" s="260">
        <v>32.732937622492443</v>
      </c>
      <c r="F37" s="260">
        <v>32.72855766358191</v>
      </c>
      <c r="G37" s="260">
        <v>33.262284078330318</v>
      </c>
      <c r="H37" s="260">
        <v>31.867781372748851</v>
      </c>
      <c r="I37" s="260">
        <v>32.970455290420588</v>
      </c>
      <c r="J37" s="260">
        <v>26.07067262117636</v>
      </c>
      <c r="K37" s="260">
        <v>23.462136092295481</v>
      </c>
      <c r="L37" s="260">
        <v>23.677509027186542</v>
      </c>
      <c r="M37" s="260">
        <v>25.533181258932299</v>
      </c>
      <c r="N37" s="260">
        <v>24.635782232009451</v>
      </c>
      <c r="O37" s="260">
        <v>23.81993651471273</v>
      </c>
      <c r="P37" s="260">
        <v>22.74424964583655</v>
      </c>
      <c r="Q37" s="260">
        <v>21.24248339720079</v>
      </c>
      <c r="R37" s="260">
        <v>21.659761952627179</v>
      </c>
      <c r="S37" s="260">
        <v>21.25477282344859</v>
      </c>
      <c r="T37" s="260">
        <v>21.983914086275821</v>
      </c>
      <c r="U37" s="260">
        <v>20.451179599541501</v>
      </c>
      <c r="V37" s="260">
        <v>19.40764710524406</v>
      </c>
      <c r="W37" s="260">
        <v>20.653620493162489</v>
      </c>
      <c r="X37" s="260">
        <v>21.424606296003262</v>
      </c>
      <c r="Y37" s="260">
        <v>18.753955104653301</v>
      </c>
      <c r="DA37" s="68" t="s">
        <v>1877</v>
      </c>
    </row>
    <row r="38" spans="1:105" ht="12" customHeight="1" x14ac:dyDescent="0.25">
      <c r="A38" s="37" t="s">
        <v>159</v>
      </c>
      <c r="B38" s="226">
        <v>0.1052177972619275</v>
      </c>
      <c r="C38" s="226">
        <v>0.1207256442210957</v>
      </c>
      <c r="D38" s="226">
        <v>8.9360957281598929E-2</v>
      </c>
      <c r="E38" s="226">
        <v>0.1964217937587604</v>
      </c>
      <c r="F38" s="226">
        <v>0.1238971006985075</v>
      </c>
      <c r="G38" s="226">
        <v>0.14876616725912831</v>
      </c>
      <c r="H38" s="226">
        <v>0.13729207894230119</v>
      </c>
      <c r="I38" s="226">
        <v>0.118733324590916</v>
      </c>
      <c r="J38" s="226">
        <v>0.117636029565583</v>
      </c>
      <c r="K38" s="226">
        <v>0.101635252540314</v>
      </c>
      <c r="L38" s="226">
        <v>0.1633336837776066</v>
      </c>
      <c r="M38" s="226">
        <v>0.16844002459953239</v>
      </c>
      <c r="N38" s="226">
        <v>0.13494059942363931</v>
      </c>
      <c r="O38" s="226">
        <v>0.1323418049014651</v>
      </c>
      <c r="P38" s="226">
        <v>0.12894147220365451</v>
      </c>
      <c r="Q38" s="226">
        <v>0.12509871617016249</v>
      </c>
      <c r="R38" s="226">
        <v>0.14814539629402759</v>
      </c>
      <c r="S38" s="226">
        <v>0.12800143861780661</v>
      </c>
      <c r="T38" s="226">
        <v>0.13119953974122919</v>
      </c>
      <c r="U38" s="226">
        <v>0.1248938111548849</v>
      </c>
      <c r="V38" s="226">
        <v>0.13744969396831541</v>
      </c>
      <c r="W38" s="226">
        <v>0.16718171729884129</v>
      </c>
      <c r="X38" s="226">
        <v>0.18829369074159791</v>
      </c>
      <c r="Y38" s="226">
        <v>0.2376016580450786</v>
      </c>
      <c r="DA38" s="69" t="s">
        <v>1878</v>
      </c>
    </row>
    <row r="39" spans="1:105" ht="12" customHeight="1" x14ac:dyDescent="0.25">
      <c r="A39" s="37" t="s">
        <v>35</v>
      </c>
      <c r="B39" s="226">
        <v>16.175719235200361</v>
      </c>
      <c r="C39" s="226">
        <v>15.07286254774419</v>
      </c>
      <c r="D39" s="226">
        <v>15.50621993053743</v>
      </c>
      <c r="E39" s="226">
        <v>16.252204267024421</v>
      </c>
      <c r="F39" s="226">
        <v>12.591097062322239</v>
      </c>
      <c r="G39" s="226">
        <v>10.672754275193199</v>
      </c>
      <c r="H39" s="226">
        <v>13.24780164460841</v>
      </c>
      <c r="I39" s="226">
        <v>6.8164808026109354</v>
      </c>
      <c r="J39" s="226">
        <v>8.1850811879437089</v>
      </c>
      <c r="K39" s="226">
        <v>7.8317833582462946</v>
      </c>
      <c r="L39" s="226">
        <v>11.39384690078067</v>
      </c>
      <c r="M39" s="226">
        <v>11.78081431336774</v>
      </c>
      <c r="N39" s="226">
        <v>11.77961233369424</v>
      </c>
      <c r="O39" s="226">
        <v>14.23371839336944</v>
      </c>
      <c r="P39" s="226">
        <v>13.325074219164421</v>
      </c>
      <c r="Q39" s="226">
        <v>13.237569020942219</v>
      </c>
      <c r="R39" s="226">
        <v>13.931694322277091</v>
      </c>
      <c r="S39" s="226">
        <v>13.556022847207929</v>
      </c>
      <c r="T39" s="226">
        <v>14.658170981259021</v>
      </c>
      <c r="U39" s="226">
        <v>13.94031106301782</v>
      </c>
      <c r="V39" s="226">
        <v>14.24460993118363</v>
      </c>
      <c r="W39" s="226">
        <v>15.10209879543044</v>
      </c>
      <c r="X39" s="226">
        <v>16.763369782851569</v>
      </c>
      <c r="Y39" s="226">
        <v>14.54734616728436</v>
      </c>
      <c r="DA39" s="69" t="s">
        <v>1879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1880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1881</v>
      </c>
    </row>
    <row r="42" spans="1:105" ht="12" customHeight="1" x14ac:dyDescent="0.25">
      <c r="A42" s="37" t="s">
        <v>40</v>
      </c>
      <c r="B42" s="226">
        <v>17.012433068570289</v>
      </c>
      <c r="C42" s="226">
        <v>17.204316112715741</v>
      </c>
      <c r="D42" s="226">
        <v>17.617026066085408</v>
      </c>
      <c r="E42" s="226">
        <v>16.284311561709259</v>
      </c>
      <c r="F42" s="226">
        <v>20.013563500561169</v>
      </c>
      <c r="G42" s="226">
        <v>22.440763635877989</v>
      </c>
      <c r="H42" s="226">
        <v>18.482687649198141</v>
      </c>
      <c r="I42" s="226">
        <v>26.035241163218739</v>
      </c>
      <c r="J42" s="226">
        <v>17.76795540366707</v>
      </c>
      <c r="K42" s="226">
        <v>15.52871748150887</v>
      </c>
      <c r="L42" s="226">
        <v>12.12032844262826</v>
      </c>
      <c r="M42" s="226">
        <v>13.58392692096503</v>
      </c>
      <c r="N42" s="226">
        <v>12.721229298891579</v>
      </c>
      <c r="O42" s="226">
        <v>9.4538763164418231</v>
      </c>
      <c r="P42" s="226">
        <v>9.2902339544684747</v>
      </c>
      <c r="Q42" s="226">
        <v>7.8798156600884104</v>
      </c>
      <c r="R42" s="226">
        <v>7.5799222340560606</v>
      </c>
      <c r="S42" s="226">
        <v>7.5707485376228556</v>
      </c>
      <c r="T42" s="226">
        <v>7.1945435652755698</v>
      </c>
      <c r="U42" s="226">
        <v>6.3859747253687926</v>
      </c>
      <c r="V42" s="226">
        <v>5.0255874800921072</v>
      </c>
      <c r="W42" s="226">
        <v>5.3843399804332064</v>
      </c>
      <c r="X42" s="226">
        <v>4.4729428224100918</v>
      </c>
      <c r="Y42" s="226">
        <v>3.9690072793238542</v>
      </c>
      <c r="DA42" s="69" t="s">
        <v>1882</v>
      </c>
    </row>
    <row r="43" spans="1:105" ht="12" customHeight="1" x14ac:dyDescent="0.25">
      <c r="A43" s="57" t="s">
        <v>1883</v>
      </c>
      <c r="B43" s="261">
        <f t="shared" ref="B43:Y43" si="1">B44+B55</f>
        <v>179.09478358101336</v>
      </c>
      <c r="C43" s="261">
        <f t="shared" si="1"/>
        <v>175.84677565568956</v>
      </c>
      <c r="D43" s="261">
        <f t="shared" si="1"/>
        <v>179.97508786795439</v>
      </c>
      <c r="E43" s="261">
        <f t="shared" si="1"/>
        <v>176.09828546878157</v>
      </c>
      <c r="F43" s="261">
        <f t="shared" si="1"/>
        <v>178.80542706086908</v>
      </c>
      <c r="G43" s="261">
        <f t="shared" si="1"/>
        <v>178.65249695369477</v>
      </c>
      <c r="H43" s="261">
        <f t="shared" si="1"/>
        <v>173.83518604389732</v>
      </c>
      <c r="I43" s="261">
        <f t="shared" si="1"/>
        <v>175.76132614733905</v>
      </c>
      <c r="J43" s="261">
        <f t="shared" si="1"/>
        <v>141.85613224884909</v>
      </c>
      <c r="K43" s="261">
        <f t="shared" si="1"/>
        <v>126.98346016759712</v>
      </c>
      <c r="L43" s="261">
        <f t="shared" si="1"/>
        <v>126.06984584894096</v>
      </c>
      <c r="M43" s="261">
        <f t="shared" si="1"/>
        <v>134.98359511100568</v>
      </c>
      <c r="N43" s="261">
        <f t="shared" si="1"/>
        <v>130.43099838856665</v>
      </c>
      <c r="O43" s="261">
        <f t="shared" si="1"/>
        <v>122.72910500778138</v>
      </c>
      <c r="P43" s="261">
        <f t="shared" si="1"/>
        <v>117.67568541924261</v>
      </c>
      <c r="Q43" s="261">
        <f t="shared" si="1"/>
        <v>108.05521396868042</v>
      </c>
      <c r="R43" s="261">
        <f t="shared" si="1"/>
        <v>109.08011005379107</v>
      </c>
      <c r="S43" s="261">
        <f t="shared" si="1"/>
        <v>107.13572266117851</v>
      </c>
      <c r="T43" s="261">
        <f t="shared" si="1"/>
        <v>109.6144666453464</v>
      </c>
      <c r="U43" s="261">
        <f t="shared" si="1"/>
        <v>100.89143456278308</v>
      </c>
      <c r="V43" s="261">
        <f t="shared" si="1"/>
        <v>92.594984264173206</v>
      </c>
      <c r="W43" s="261">
        <f t="shared" si="1"/>
        <v>98.715820296849756</v>
      </c>
      <c r="X43" s="261">
        <f t="shared" si="1"/>
        <v>97.710463224460923</v>
      </c>
      <c r="Y43" s="261">
        <f t="shared" si="1"/>
        <v>85.620824609759424</v>
      </c>
      <c r="DA43" s="70"/>
    </row>
    <row r="44" spans="1:105" ht="12" customHeight="1" x14ac:dyDescent="0.25">
      <c r="A44" s="60" t="s">
        <v>1884</v>
      </c>
      <c r="B44" s="262">
        <v>56.358938019236049</v>
      </c>
      <c r="C44" s="262">
        <v>53.405475611903157</v>
      </c>
      <c r="D44" s="262">
        <v>54.950040897629087</v>
      </c>
      <c r="E44" s="262">
        <v>55.616463447243078</v>
      </c>
      <c r="F44" s="262">
        <v>50.584858560833077</v>
      </c>
      <c r="G44" s="262">
        <v>50.594064900476653</v>
      </c>
      <c r="H44" s="262">
        <v>50.604904790533418</v>
      </c>
      <c r="I44" s="262">
        <v>41.271678161011423</v>
      </c>
      <c r="J44" s="262">
        <v>37.778916308023888</v>
      </c>
      <c r="K44" s="262">
        <v>35.371246954168072</v>
      </c>
      <c r="L44" s="262">
        <v>41.168097999471122</v>
      </c>
      <c r="M44" s="262">
        <v>45.47670926157425</v>
      </c>
      <c r="N44" s="262">
        <v>43.619337797677971</v>
      </c>
      <c r="O44" s="262">
        <v>44.655654888272117</v>
      </c>
      <c r="P44" s="262">
        <v>42.362552683308891</v>
      </c>
      <c r="Q44" s="262">
        <v>40.693669834355809</v>
      </c>
      <c r="R44" s="262">
        <v>42.017771756992332</v>
      </c>
      <c r="S44" s="262">
        <v>41.377433117439999</v>
      </c>
      <c r="T44" s="262">
        <v>42.942464671201463</v>
      </c>
      <c r="U44" s="262">
        <v>40.566573396729048</v>
      </c>
      <c r="V44" s="262">
        <v>39.342496848122551</v>
      </c>
      <c r="W44" s="262">
        <v>41.85530325923601</v>
      </c>
      <c r="X44" s="262">
        <v>45.448038401812333</v>
      </c>
      <c r="Y44" s="262">
        <v>40.236220424021077</v>
      </c>
      <c r="DA44" s="72" t="s">
        <v>1885</v>
      </c>
    </row>
    <row r="45" spans="1:105" ht="12" customHeight="1" x14ac:dyDescent="0.25">
      <c r="A45" s="64" t="s">
        <v>28</v>
      </c>
      <c r="B45" s="229">
        <v>2.4284908868069892</v>
      </c>
      <c r="C45" s="229">
        <v>1.810259908165301</v>
      </c>
      <c r="D45" s="229">
        <v>2.4717572636410532</v>
      </c>
      <c r="E45" s="229">
        <v>2.983219594684527</v>
      </c>
      <c r="F45" s="229">
        <v>3.078682613967711</v>
      </c>
      <c r="G45" s="229">
        <v>2.800387906930998</v>
      </c>
      <c r="H45" s="229">
        <v>2.3910024907070082</v>
      </c>
      <c r="I45" s="229">
        <v>1.515309391115083</v>
      </c>
      <c r="J45" s="229">
        <v>1.013611529568569</v>
      </c>
      <c r="K45" s="229">
        <v>0.61863584708530861</v>
      </c>
      <c r="L45" s="229">
        <v>0.67156620357051611</v>
      </c>
      <c r="M45" s="229">
        <v>0.58172979356692156</v>
      </c>
      <c r="N45" s="229">
        <v>0.63973527325954105</v>
      </c>
      <c r="O45" s="229">
        <v>0.44940127304023941</v>
      </c>
      <c r="P45" s="229">
        <v>0.37405150559613098</v>
      </c>
      <c r="Q45" s="229">
        <v>0.41444631494230427</v>
      </c>
      <c r="R45" s="229">
        <v>0.40091788780123278</v>
      </c>
      <c r="S45" s="229">
        <v>0.33045798833644352</v>
      </c>
      <c r="T45" s="229">
        <v>0.25739921844039182</v>
      </c>
      <c r="U45" s="229">
        <v>0.22760567462014869</v>
      </c>
      <c r="V45" s="229">
        <v>0</v>
      </c>
      <c r="W45" s="229">
        <v>0</v>
      </c>
      <c r="X45" s="229">
        <v>0</v>
      </c>
      <c r="Y45" s="229">
        <v>0</v>
      </c>
      <c r="DA45" s="73" t="s">
        <v>1886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1887</v>
      </c>
    </row>
    <row r="47" spans="1:105" ht="12" customHeight="1" x14ac:dyDescent="0.25">
      <c r="A47" s="64" t="s">
        <v>31</v>
      </c>
      <c r="B47" s="229">
        <v>0</v>
      </c>
      <c r="C47" s="229">
        <v>0.5171268584619757</v>
      </c>
      <c r="D47" s="229">
        <v>0.54505447429950549</v>
      </c>
      <c r="E47" s="229">
        <v>0.58349777799209979</v>
      </c>
      <c r="F47" s="229">
        <v>0.69421243899212237</v>
      </c>
      <c r="G47" s="229">
        <v>0.55938213996865682</v>
      </c>
      <c r="H47" s="229">
        <v>0.61192122057921505</v>
      </c>
      <c r="I47" s="229">
        <v>0.51452277392466805</v>
      </c>
      <c r="J47" s="229">
        <v>0.56208225969948211</v>
      </c>
      <c r="K47" s="229">
        <v>0.46516591485160352</v>
      </c>
      <c r="L47" s="229">
        <v>0.37804947664887428</v>
      </c>
      <c r="M47" s="229">
        <v>0.30047496122629991</v>
      </c>
      <c r="N47" s="229">
        <v>0.24496496464160239</v>
      </c>
      <c r="O47" s="229">
        <v>0.28516083749169918</v>
      </c>
      <c r="P47" s="229">
        <v>0.2102797451332524</v>
      </c>
      <c r="Q47" s="229">
        <v>0.2147986569150668</v>
      </c>
      <c r="R47" s="229">
        <v>0.2332873605920131</v>
      </c>
      <c r="S47" s="229">
        <v>0.195090971650034</v>
      </c>
      <c r="T47" s="229">
        <v>0.19879310944004869</v>
      </c>
      <c r="U47" s="229">
        <v>0.19482935343034399</v>
      </c>
      <c r="V47" s="229">
        <v>0.22300288206341221</v>
      </c>
      <c r="W47" s="229">
        <v>0.18088359294857201</v>
      </c>
      <c r="X47" s="229">
        <v>0.19605299657408889</v>
      </c>
      <c r="Y47" s="229">
        <v>0.21401898664919319</v>
      </c>
      <c r="DA47" s="73" t="s">
        <v>1888</v>
      </c>
    </row>
    <row r="48" spans="1:105" ht="12" customHeight="1" x14ac:dyDescent="0.25">
      <c r="A48" s="64" t="s">
        <v>159</v>
      </c>
      <c r="B48" s="229">
        <v>0.21462490374435689</v>
      </c>
      <c r="C48" s="229">
        <v>0.26414365830233388</v>
      </c>
      <c r="D48" s="229">
        <v>0.19224597284072781</v>
      </c>
      <c r="E48" s="229">
        <v>0.40424073751074302</v>
      </c>
      <c r="F48" s="229">
        <v>0.28880574427762168</v>
      </c>
      <c r="G48" s="229">
        <v>0.31118893096153633</v>
      </c>
      <c r="H48" s="229">
        <v>0.3113932029626722</v>
      </c>
      <c r="I48" s="229">
        <v>0.34418418209779722</v>
      </c>
      <c r="J48" s="229">
        <v>0.29015992455744849</v>
      </c>
      <c r="K48" s="229">
        <v>0.2216754322222439</v>
      </c>
      <c r="L48" s="229">
        <v>0.28887263953214082</v>
      </c>
      <c r="M48" s="229">
        <v>0.26222017345411858</v>
      </c>
      <c r="N48" s="229">
        <v>0.2206099184079979</v>
      </c>
      <c r="O48" s="229">
        <v>0.20937781681991549</v>
      </c>
      <c r="P48" s="229">
        <v>0.2062326211034099</v>
      </c>
      <c r="Q48" s="229">
        <v>0.1914541939723077</v>
      </c>
      <c r="R48" s="229">
        <v>0.21669582875075269</v>
      </c>
      <c r="S48" s="229">
        <v>0.18109374627710931</v>
      </c>
      <c r="T48" s="229">
        <v>0.18536933627274849</v>
      </c>
      <c r="U48" s="229">
        <v>0.17010505914810589</v>
      </c>
      <c r="V48" s="229">
        <v>0.17392057309828959</v>
      </c>
      <c r="W48" s="229">
        <v>0.21152163862338749</v>
      </c>
      <c r="X48" s="229">
        <v>0.19615193037627601</v>
      </c>
      <c r="Y48" s="229">
        <v>0.23317477764044159</v>
      </c>
      <c r="DA48" s="73" t="s">
        <v>1889</v>
      </c>
    </row>
    <row r="49" spans="1:105" ht="12" customHeight="1" x14ac:dyDescent="0.25">
      <c r="A49" s="64" t="s">
        <v>32</v>
      </c>
      <c r="B49" s="229">
        <v>5.810730434156361</v>
      </c>
      <c r="C49" s="229">
        <v>4.1844273294364704</v>
      </c>
      <c r="D49" s="229">
        <v>4.166609977906873</v>
      </c>
      <c r="E49" s="229">
        <v>3.7593886457558021</v>
      </c>
      <c r="F49" s="229">
        <v>3.413104936838375</v>
      </c>
      <c r="G49" s="229">
        <v>2.3626704912148591</v>
      </c>
      <c r="H49" s="229">
        <v>1.989659592702911</v>
      </c>
      <c r="I49" s="229">
        <v>2.0958191205666878</v>
      </c>
      <c r="J49" s="229">
        <v>1.6758171727099529</v>
      </c>
      <c r="K49" s="229">
        <v>1.3324797144185769</v>
      </c>
      <c r="L49" s="229">
        <v>0.98623936443014071</v>
      </c>
      <c r="M49" s="229">
        <v>1.393306237554248</v>
      </c>
      <c r="N49" s="229">
        <v>1.33314079121605</v>
      </c>
      <c r="O49" s="229">
        <v>0.95737484151775343</v>
      </c>
      <c r="P49" s="229">
        <v>0.94032636988690377</v>
      </c>
      <c r="Q49" s="229">
        <v>0.83387046011805888</v>
      </c>
      <c r="R49" s="229">
        <v>0.88152047483495877</v>
      </c>
      <c r="S49" s="229">
        <v>0.55418892707240874</v>
      </c>
      <c r="T49" s="229">
        <v>0.57253850669387185</v>
      </c>
      <c r="U49" s="229">
        <v>0.57496973543776997</v>
      </c>
      <c r="V49" s="229">
        <v>0.73766992849196178</v>
      </c>
      <c r="W49" s="229">
        <v>0.70073803822462666</v>
      </c>
      <c r="X49" s="229">
        <v>0.82489739046569777</v>
      </c>
      <c r="Y49" s="229">
        <v>0.84042568118350747</v>
      </c>
      <c r="DA49" s="73" t="s">
        <v>1890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1891</v>
      </c>
    </row>
    <row r="51" spans="1:105" ht="12" customHeight="1" x14ac:dyDescent="0.25">
      <c r="A51" s="64" t="s">
        <v>35</v>
      </c>
      <c r="B51" s="229">
        <v>32.995484359059489</v>
      </c>
      <c r="C51" s="229">
        <v>32.978917446552551</v>
      </c>
      <c r="D51" s="229">
        <v>33.35918085830864</v>
      </c>
      <c r="E51" s="229">
        <v>33.447424103793892</v>
      </c>
      <c r="F51" s="229">
        <v>29.35001011205707</v>
      </c>
      <c r="G51" s="229">
        <v>22.325257513204821</v>
      </c>
      <c r="H51" s="229">
        <v>30.047439139314591</v>
      </c>
      <c r="I51" s="229">
        <v>19.759615743223929</v>
      </c>
      <c r="J51" s="229">
        <v>20.189244305174949</v>
      </c>
      <c r="K51" s="229">
        <v>17.081808896195611</v>
      </c>
      <c r="L51" s="229">
        <v>20.151205510892101</v>
      </c>
      <c r="M51" s="229">
        <v>18.339864174364571</v>
      </c>
      <c r="N51" s="229">
        <v>19.25809820701658</v>
      </c>
      <c r="O51" s="229">
        <v>22.51914944527234</v>
      </c>
      <c r="P51" s="229">
        <v>21.312498885349822</v>
      </c>
      <c r="Q51" s="229">
        <v>20.259105645896032</v>
      </c>
      <c r="R51" s="229">
        <v>20.37822384352889</v>
      </c>
      <c r="S51" s="229">
        <v>19.178776336639238</v>
      </c>
      <c r="T51" s="229">
        <v>20.710251203073241</v>
      </c>
      <c r="U51" s="229">
        <v>18.986668882871161</v>
      </c>
      <c r="V51" s="229">
        <v>18.024272381167592</v>
      </c>
      <c r="W51" s="229">
        <v>19.107476197003241</v>
      </c>
      <c r="X51" s="229">
        <v>17.462971433440849</v>
      </c>
      <c r="Y51" s="229">
        <v>14.276306974135281</v>
      </c>
      <c r="DA51" s="73" t="s">
        <v>1892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1893</v>
      </c>
    </row>
    <row r="53" spans="1:105" ht="12" customHeight="1" x14ac:dyDescent="0.25">
      <c r="A53" s="64" t="s">
        <v>38</v>
      </c>
      <c r="B53" s="229">
        <v>14.90960743546886</v>
      </c>
      <c r="C53" s="229">
        <v>13.65060041098454</v>
      </c>
      <c r="D53" s="229">
        <v>14.2151923506323</v>
      </c>
      <c r="E53" s="229">
        <v>14.43869258750602</v>
      </c>
      <c r="F53" s="229">
        <v>13.760042714700189</v>
      </c>
      <c r="G53" s="229">
        <v>22.235177918195792</v>
      </c>
      <c r="H53" s="229">
        <v>15.25348914426703</v>
      </c>
      <c r="I53" s="229">
        <v>17.042226950083251</v>
      </c>
      <c r="J53" s="229">
        <v>14.0480011163135</v>
      </c>
      <c r="K53" s="229">
        <v>15.65148114939473</v>
      </c>
      <c r="L53" s="229">
        <v>18.69216480439734</v>
      </c>
      <c r="M53" s="229">
        <v>17.340044150379061</v>
      </c>
      <c r="N53" s="229">
        <v>16.419798432300581</v>
      </c>
      <c r="O53" s="229">
        <v>13.101346605189191</v>
      </c>
      <c r="P53" s="229">
        <v>12.36732268815628</v>
      </c>
      <c r="Q53" s="229">
        <v>12.267681353514821</v>
      </c>
      <c r="R53" s="229">
        <v>12.32334225767424</v>
      </c>
      <c r="S53" s="229">
        <v>13.1037308149529</v>
      </c>
      <c r="T53" s="229">
        <v>13.732333876714589</v>
      </c>
      <c r="U53" s="229">
        <v>14.07607830830206</v>
      </c>
      <c r="V53" s="229">
        <v>14.252896744764509</v>
      </c>
      <c r="W53" s="229">
        <v>13.77335195847221</v>
      </c>
      <c r="X53" s="229">
        <v>17.889559385821261</v>
      </c>
      <c r="Y53" s="229">
        <v>17.67735323577886</v>
      </c>
      <c r="DA53" s="73" t="s">
        <v>1894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7.2590697710290337</v>
      </c>
      <c r="N54" s="229">
        <v>5.5029902108356232</v>
      </c>
      <c r="O54" s="229">
        <v>7.133844068940987</v>
      </c>
      <c r="P54" s="229">
        <v>6.9518408680830941</v>
      </c>
      <c r="Q54" s="229">
        <v>6.5123132089972193</v>
      </c>
      <c r="R54" s="229">
        <v>7.5837841038102551</v>
      </c>
      <c r="S54" s="229">
        <v>7.8340943325118628</v>
      </c>
      <c r="T54" s="229">
        <v>7.2857794205665636</v>
      </c>
      <c r="U54" s="229">
        <v>6.3363163829194633</v>
      </c>
      <c r="V54" s="229">
        <v>5.9307343385367819</v>
      </c>
      <c r="W54" s="229">
        <v>7.8813318339639693</v>
      </c>
      <c r="X54" s="229">
        <v>8.8784052651341625</v>
      </c>
      <c r="Y54" s="229">
        <v>6.994940768633791</v>
      </c>
      <c r="DA54" s="73" t="s">
        <v>1895</v>
      </c>
    </row>
    <row r="55" spans="1:105" ht="12" customHeight="1" x14ac:dyDescent="0.25">
      <c r="A55" s="60" t="s">
        <v>1896</v>
      </c>
      <c r="B55" s="262">
        <v>122.7358455617773</v>
      </c>
      <c r="C55" s="262">
        <v>122.4413000437864</v>
      </c>
      <c r="D55" s="262">
        <v>125.02504697032531</v>
      </c>
      <c r="E55" s="262">
        <v>120.48182202153851</v>
      </c>
      <c r="F55" s="262">
        <v>128.22056850003599</v>
      </c>
      <c r="G55" s="262">
        <v>128.0584320532181</v>
      </c>
      <c r="H55" s="262">
        <v>123.2302812533639</v>
      </c>
      <c r="I55" s="262">
        <v>134.48964798632761</v>
      </c>
      <c r="J55" s="262">
        <v>104.0772159408252</v>
      </c>
      <c r="K55" s="262">
        <v>91.612213213429044</v>
      </c>
      <c r="L55" s="262">
        <v>84.901747849469828</v>
      </c>
      <c r="M55" s="262">
        <v>89.506885849431441</v>
      </c>
      <c r="N55" s="262">
        <v>86.811660590888664</v>
      </c>
      <c r="O55" s="262">
        <v>78.073450119509275</v>
      </c>
      <c r="P55" s="262">
        <v>75.313132735933721</v>
      </c>
      <c r="Q55" s="262">
        <v>67.361544134324603</v>
      </c>
      <c r="R55" s="262">
        <v>67.062338296798742</v>
      </c>
      <c r="S55" s="262">
        <v>65.758289543738513</v>
      </c>
      <c r="T55" s="262">
        <v>66.672001974144933</v>
      </c>
      <c r="U55" s="262">
        <v>60.324861166054028</v>
      </c>
      <c r="V55" s="262">
        <v>53.252487416050649</v>
      </c>
      <c r="W55" s="262">
        <v>56.860517037613747</v>
      </c>
      <c r="X55" s="262">
        <v>52.26242482264859</v>
      </c>
      <c r="Y55" s="262">
        <v>45.384604185738347</v>
      </c>
      <c r="DA55" s="72" t="s">
        <v>1897</v>
      </c>
    </row>
    <row r="56" spans="1:105" ht="12" customHeight="1" x14ac:dyDescent="0.25">
      <c r="A56" s="57" t="s">
        <v>1898</v>
      </c>
      <c r="B56" s="261">
        <f t="shared" ref="B56:Y56" si="2">B57+B68</f>
        <v>1930.6277592058982</v>
      </c>
      <c r="C56" s="261">
        <f t="shared" si="2"/>
        <v>1841.4482639860389</v>
      </c>
      <c r="D56" s="261">
        <f t="shared" si="2"/>
        <v>1892.834575088827</v>
      </c>
      <c r="E56" s="261">
        <f t="shared" si="2"/>
        <v>1903.9485397504529</v>
      </c>
      <c r="F56" s="261">
        <f t="shared" si="2"/>
        <v>1768.124033448415</v>
      </c>
      <c r="G56" s="261">
        <f t="shared" si="2"/>
        <v>1768.0833644013549</v>
      </c>
      <c r="H56" s="261">
        <f t="shared" si="2"/>
        <v>1758.9730257528531</v>
      </c>
      <c r="I56" s="261">
        <f t="shared" si="2"/>
        <v>1500.9801279949311</v>
      </c>
      <c r="J56" s="261">
        <f t="shared" si="2"/>
        <v>1336.763010811879</v>
      </c>
      <c r="K56" s="261">
        <f t="shared" si="2"/>
        <v>1240.1728845492664</v>
      </c>
      <c r="L56" s="261">
        <f t="shared" si="2"/>
        <v>1400.9643198946474</v>
      </c>
      <c r="M56" s="261">
        <f t="shared" si="2"/>
        <v>1539.2223647247479</v>
      </c>
      <c r="N56" s="261">
        <f t="shared" si="2"/>
        <v>1478.2340089377346</v>
      </c>
      <c r="O56" s="261">
        <f t="shared" si="2"/>
        <v>1492.2466536748161</v>
      </c>
      <c r="P56" s="261">
        <f t="shared" si="2"/>
        <v>1418.0591677303946</v>
      </c>
      <c r="Q56" s="261">
        <f t="shared" si="2"/>
        <v>1352.453089889701</v>
      </c>
      <c r="R56" s="261">
        <f t="shared" si="2"/>
        <v>1391.5914170220528</v>
      </c>
      <c r="S56" s="261">
        <f t="shared" si="2"/>
        <v>1369.8327877031359</v>
      </c>
      <c r="T56" s="261">
        <f t="shared" si="2"/>
        <v>1418.5693798549048</v>
      </c>
      <c r="U56" s="261">
        <f t="shared" si="2"/>
        <v>1334.8885817746157</v>
      </c>
      <c r="V56" s="261">
        <f t="shared" si="2"/>
        <v>1284.3449207206777</v>
      </c>
      <c r="W56" s="261">
        <f t="shared" si="2"/>
        <v>1366.7801958495627</v>
      </c>
      <c r="X56" s="261">
        <f t="shared" si="2"/>
        <v>1465.5763125626986</v>
      </c>
      <c r="Y56" s="261">
        <f t="shared" si="2"/>
        <v>1295.7806189564208</v>
      </c>
      <c r="DA56" s="70"/>
    </row>
    <row r="57" spans="1:105" ht="12" customHeight="1" x14ac:dyDescent="0.25">
      <c r="A57" s="60" t="s">
        <v>1899</v>
      </c>
      <c r="B57" s="262">
        <v>1690.768140577082</v>
      </c>
      <c r="C57" s="262">
        <v>1602.1642683570949</v>
      </c>
      <c r="D57" s="262">
        <v>1648.5012269288729</v>
      </c>
      <c r="E57" s="262">
        <v>1668.493903417293</v>
      </c>
      <c r="F57" s="262">
        <v>1517.5457568249931</v>
      </c>
      <c r="G57" s="262">
        <v>1517.8219470142999</v>
      </c>
      <c r="H57" s="262">
        <v>1518.147143716003</v>
      </c>
      <c r="I57" s="262">
        <v>1238.1503448303431</v>
      </c>
      <c r="J57" s="262">
        <v>1133.3674892407171</v>
      </c>
      <c r="K57" s="262">
        <v>1061.1374086250421</v>
      </c>
      <c r="L57" s="262">
        <v>1235.0429399841339</v>
      </c>
      <c r="M57" s="262">
        <v>1364.3012778472271</v>
      </c>
      <c r="N57" s="262">
        <v>1308.5801339303389</v>
      </c>
      <c r="O57" s="262">
        <v>1339.669646648164</v>
      </c>
      <c r="P57" s="262">
        <v>1270.876580499267</v>
      </c>
      <c r="Q57" s="262">
        <v>1220.810095030675</v>
      </c>
      <c r="R57" s="262">
        <v>1260.533152709771</v>
      </c>
      <c r="S57" s="262">
        <v>1241.3229935232</v>
      </c>
      <c r="T57" s="262">
        <v>1288.2739401360429</v>
      </c>
      <c r="U57" s="262">
        <v>1216.997201901871</v>
      </c>
      <c r="V57" s="262">
        <v>1180.274905443677</v>
      </c>
      <c r="W57" s="262">
        <v>1255.65909777708</v>
      </c>
      <c r="X57" s="262">
        <v>1363.441152054369</v>
      </c>
      <c r="Y57" s="262">
        <v>1207.086612720633</v>
      </c>
      <c r="DA57" s="72" t="s">
        <v>1900</v>
      </c>
    </row>
    <row r="58" spans="1:105" ht="12" customHeight="1" x14ac:dyDescent="0.25">
      <c r="A58" s="64" t="s">
        <v>28</v>
      </c>
      <c r="B58" s="229">
        <v>72.854726604209702</v>
      </c>
      <c r="C58" s="229">
        <v>54.307797244959033</v>
      </c>
      <c r="D58" s="229">
        <v>74.152717909231598</v>
      </c>
      <c r="E58" s="229">
        <v>89.496587840535824</v>
      </c>
      <c r="F58" s="229">
        <v>92.360478419031338</v>
      </c>
      <c r="G58" s="229">
        <v>84.011637207929951</v>
      </c>
      <c r="H58" s="229">
        <v>71.730074721210272</v>
      </c>
      <c r="I58" s="229">
        <v>45.459281733452492</v>
      </c>
      <c r="J58" s="229">
        <v>30.40834588705706</v>
      </c>
      <c r="K58" s="229">
        <v>18.55907541255926</v>
      </c>
      <c r="L58" s="229">
        <v>20.146986107115492</v>
      </c>
      <c r="M58" s="229">
        <v>17.451893807007639</v>
      </c>
      <c r="N58" s="229">
        <v>19.192058197786221</v>
      </c>
      <c r="O58" s="229">
        <v>13.482038191207179</v>
      </c>
      <c r="P58" s="229">
        <v>11.22154516788393</v>
      </c>
      <c r="Q58" s="229">
        <v>12.43338944826913</v>
      </c>
      <c r="R58" s="229">
        <v>12.02753663403699</v>
      </c>
      <c r="S58" s="229">
        <v>9.9137396500933033</v>
      </c>
      <c r="T58" s="229">
        <v>7.7219765532117499</v>
      </c>
      <c r="U58" s="229">
        <v>6.8281702386044598</v>
      </c>
      <c r="V58" s="229">
        <v>0</v>
      </c>
      <c r="W58" s="229">
        <v>0</v>
      </c>
      <c r="X58" s="229">
        <v>0</v>
      </c>
      <c r="Y58" s="229">
        <v>0</v>
      </c>
      <c r="DA58" s="73" t="s">
        <v>1901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1902</v>
      </c>
    </row>
    <row r="60" spans="1:105" ht="12" customHeight="1" x14ac:dyDescent="0.25">
      <c r="A60" s="64" t="s">
        <v>31</v>
      </c>
      <c r="B60" s="229">
        <v>0</v>
      </c>
      <c r="C60" s="229">
        <v>15.51380575385927</v>
      </c>
      <c r="D60" s="229">
        <v>16.351634228985169</v>
      </c>
      <c r="E60" s="229">
        <v>17.504933339762999</v>
      </c>
      <c r="F60" s="229">
        <v>20.82637316976367</v>
      </c>
      <c r="G60" s="229">
        <v>16.781464199059709</v>
      </c>
      <c r="H60" s="229">
        <v>18.35763661737646</v>
      </c>
      <c r="I60" s="229">
        <v>15.43568321774004</v>
      </c>
      <c r="J60" s="229">
        <v>16.862467790984461</v>
      </c>
      <c r="K60" s="229">
        <v>13.95497744554811</v>
      </c>
      <c r="L60" s="229">
        <v>11.341484299466231</v>
      </c>
      <c r="M60" s="229">
        <v>9.0142488367889939</v>
      </c>
      <c r="N60" s="229">
        <v>7.3489489392480714</v>
      </c>
      <c r="O60" s="229">
        <v>8.5548251247509786</v>
      </c>
      <c r="P60" s="229">
        <v>6.3083923539975739</v>
      </c>
      <c r="Q60" s="229">
        <v>6.4439597074520076</v>
      </c>
      <c r="R60" s="229">
        <v>6.9986208177603952</v>
      </c>
      <c r="S60" s="229">
        <v>5.8527291495010214</v>
      </c>
      <c r="T60" s="229">
        <v>5.9637932832014586</v>
      </c>
      <c r="U60" s="229">
        <v>5.8448806029103189</v>
      </c>
      <c r="V60" s="229">
        <v>6.6900864619023643</v>
      </c>
      <c r="W60" s="229">
        <v>5.4265077884571609</v>
      </c>
      <c r="X60" s="229">
        <v>5.8815898972226641</v>
      </c>
      <c r="Y60" s="229">
        <v>6.4205695994757974</v>
      </c>
      <c r="DA60" s="73" t="s">
        <v>1903</v>
      </c>
    </row>
    <row r="61" spans="1:105" ht="12" customHeight="1" x14ac:dyDescent="0.25">
      <c r="A61" s="64" t="s">
        <v>159</v>
      </c>
      <c r="B61" s="229">
        <v>6.4387471123307103</v>
      </c>
      <c r="C61" s="229">
        <v>7.9243097490700176</v>
      </c>
      <c r="D61" s="229">
        <v>5.7673791852218352</v>
      </c>
      <c r="E61" s="229">
        <v>12.127222125322289</v>
      </c>
      <c r="F61" s="229">
        <v>8.664172328328652</v>
      </c>
      <c r="G61" s="229">
        <v>9.3356679288460924</v>
      </c>
      <c r="H61" s="229">
        <v>9.3417960888801694</v>
      </c>
      <c r="I61" s="229">
        <v>10.325525462933919</v>
      </c>
      <c r="J61" s="229">
        <v>8.7047977367234548</v>
      </c>
      <c r="K61" s="229">
        <v>6.6502629666673174</v>
      </c>
      <c r="L61" s="229">
        <v>8.6661791859642232</v>
      </c>
      <c r="M61" s="229">
        <v>7.866605203623557</v>
      </c>
      <c r="N61" s="229">
        <v>6.6182975522399374</v>
      </c>
      <c r="O61" s="229">
        <v>6.2813345045974671</v>
      </c>
      <c r="P61" s="229">
        <v>6.1869786331022976</v>
      </c>
      <c r="Q61" s="229">
        <v>5.7436258191692326</v>
      </c>
      <c r="R61" s="229">
        <v>6.5008748625225854</v>
      </c>
      <c r="S61" s="229">
        <v>5.4328123883132804</v>
      </c>
      <c r="T61" s="229">
        <v>5.5610800881824529</v>
      </c>
      <c r="U61" s="229">
        <v>5.1031517744431776</v>
      </c>
      <c r="V61" s="229">
        <v>5.2176171929486888</v>
      </c>
      <c r="W61" s="229">
        <v>6.3456491587016277</v>
      </c>
      <c r="X61" s="229">
        <v>5.8845579112882787</v>
      </c>
      <c r="Y61" s="229">
        <v>6.9952433292132499</v>
      </c>
      <c r="DA61" s="73" t="s">
        <v>1904</v>
      </c>
    </row>
    <row r="62" spans="1:105" ht="12" customHeight="1" x14ac:dyDescent="0.25">
      <c r="A62" s="64" t="s">
        <v>32</v>
      </c>
      <c r="B62" s="229">
        <v>174.3219130246909</v>
      </c>
      <c r="C62" s="229">
        <v>125.53281988309411</v>
      </c>
      <c r="D62" s="229">
        <v>124.99829933720621</v>
      </c>
      <c r="E62" s="229">
        <v>112.7816593726741</v>
      </c>
      <c r="F62" s="229">
        <v>102.3931481051513</v>
      </c>
      <c r="G62" s="229">
        <v>70.880114736445776</v>
      </c>
      <c r="H62" s="229">
        <v>59.689787781087347</v>
      </c>
      <c r="I62" s="229">
        <v>62.874573617000628</v>
      </c>
      <c r="J62" s="229">
        <v>50.274515181298582</v>
      </c>
      <c r="K62" s="229">
        <v>39.974391432557312</v>
      </c>
      <c r="L62" s="229">
        <v>29.587180932904221</v>
      </c>
      <c r="M62" s="229">
        <v>41.799187126627437</v>
      </c>
      <c r="N62" s="229">
        <v>39.994223736481487</v>
      </c>
      <c r="O62" s="229">
        <v>28.721245245532611</v>
      </c>
      <c r="P62" s="229">
        <v>28.20979109660712</v>
      </c>
      <c r="Q62" s="229">
        <v>25.016113803541771</v>
      </c>
      <c r="R62" s="229">
        <v>26.44561424504877</v>
      </c>
      <c r="S62" s="229">
        <v>16.62566781217226</v>
      </c>
      <c r="T62" s="229">
        <v>17.176155200816151</v>
      </c>
      <c r="U62" s="229">
        <v>17.249092063133102</v>
      </c>
      <c r="V62" s="229">
        <v>22.130097854758851</v>
      </c>
      <c r="W62" s="229">
        <v>21.0221411467388</v>
      </c>
      <c r="X62" s="229">
        <v>24.74692171397092</v>
      </c>
      <c r="Y62" s="229">
        <v>25.212770435505231</v>
      </c>
      <c r="DA62" s="73" t="s">
        <v>1905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1906</v>
      </c>
    </row>
    <row r="64" spans="1:105" ht="12" customHeight="1" x14ac:dyDescent="0.25">
      <c r="A64" s="64" t="s">
        <v>35</v>
      </c>
      <c r="B64" s="229">
        <v>989.86453077178498</v>
      </c>
      <c r="C64" s="229">
        <v>989.36752339657676</v>
      </c>
      <c r="D64" s="229">
        <v>1000.77542574926</v>
      </c>
      <c r="E64" s="229">
        <v>1003.422723113817</v>
      </c>
      <c r="F64" s="229">
        <v>880.5003033617121</v>
      </c>
      <c r="G64" s="229">
        <v>669.75772539614479</v>
      </c>
      <c r="H64" s="229">
        <v>901.42317417943786</v>
      </c>
      <c r="I64" s="229">
        <v>592.78847229671794</v>
      </c>
      <c r="J64" s="229">
        <v>605.67732915524812</v>
      </c>
      <c r="K64" s="229">
        <v>512.45426688586826</v>
      </c>
      <c r="L64" s="229">
        <v>604.53616532676324</v>
      </c>
      <c r="M64" s="229">
        <v>550.19592523093706</v>
      </c>
      <c r="N64" s="229">
        <v>577.74294621049751</v>
      </c>
      <c r="O64" s="229">
        <v>675.57448335817048</v>
      </c>
      <c r="P64" s="229">
        <v>639.37496656049461</v>
      </c>
      <c r="Q64" s="229">
        <v>607.77316937688113</v>
      </c>
      <c r="R64" s="229">
        <v>611.34671530586684</v>
      </c>
      <c r="S64" s="229">
        <v>575.36329009917733</v>
      </c>
      <c r="T64" s="229">
        <v>621.3075360921971</v>
      </c>
      <c r="U64" s="229">
        <v>569.60006648613478</v>
      </c>
      <c r="V64" s="229">
        <v>540.72817143502778</v>
      </c>
      <c r="W64" s="229">
        <v>573.22428591009736</v>
      </c>
      <c r="X64" s="229">
        <v>523.8891430032254</v>
      </c>
      <c r="Y64" s="229">
        <v>428.2892092240586</v>
      </c>
      <c r="DA64" s="73" t="s">
        <v>1907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1908</v>
      </c>
    </row>
    <row r="66" spans="1:105" ht="12" customHeight="1" x14ac:dyDescent="0.25">
      <c r="A66" s="64" t="s">
        <v>38</v>
      </c>
      <c r="B66" s="229">
        <v>447.28822306406579</v>
      </c>
      <c r="C66" s="229">
        <v>409.51801232953608</v>
      </c>
      <c r="D66" s="229">
        <v>426.45577051896902</v>
      </c>
      <c r="E66" s="229">
        <v>433.16077762518057</v>
      </c>
      <c r="F66" s="229">
        <v>412.80128144100559</v>
      </c>
      <c r="G66" s="229">
        <v>667.05533754587373</v>
      </c>
      <c r="H66" s="229">
        <v>457.60467432801107</v>
      </c>
      <c r="I66" s="229">
        <v>511.26680850249772</v>
      </c>
      <c r="J66" s="229">
        <v>421.44003348940493</v>
      </c>
      <c r="K66" s="229">
        <v>469.54443448184202</v>
      </c>
      <c r="L66" s="229">
        <v>560.7649441319204</v>
      </c>
      <c r="M66" s="229">
        <v>520.20132451137169</v>
      </c>
      <c r="N66" s="229">
        <v>492.59395296901732</v>
      </c>
      <c r="O66" s="229">
        <v>393.04039815567592</v>
      </c>
      <c r="P66" s="229">
        <v>371.01968064468838</v>
      </c>
      <c r="Q66" s="229">
        <v>368.03044060544471</v>
      </c>
      <c r="R66" s="229">
        <v>369.70026773022721</v>
      </c>
      <c r="S66" s="229">
        <v>393.11192444858722</v>
      </c>
      <c r="T66" s="229">
        <v>411.97001630143762</v>
      </c>
      <c r="U66" s="229">
        <v>422.28234924906178</v>
      </c>
      <c r="V66" s="229">
        <v>427.58690234293539</v>
      </c>
      <c r="W66" s="229">
        <v>413.20055875416631</v>
      </c>
      <c r="X66" s="229">
        <v>536.68678157463751</v>
      </c>
      <c r="Y66" s="229">
        <v>530.320597073366</v>
      </c>
      <c r="DA66" s="73" t="s">
        <v>1909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217.77209313087101</v>
      </c>
      <c r="N67" s="229">
        <v>165.0897063250687</v>
      </c>
      <c r="O67" s="229">
        <v>214.01532206822961</v>
      </c>
      <c r="P67" s="229">
        <v>208.55522604249279</v>
      </c>
      <c r="Q67" s="229">
        <v>195.36939626991671</v>
      </c>
      <c r="R67" s="229">
        <v>227.51352311430779</v>
      </c>
      <c r="S67" s="229">
        <v>235.0228299753559</v>
      </c>
      <c r="T67" s="229">
        <v>218.57338261699689</v>
      </c>
      <c r="U67" s="229">
        <v>190.08949148758381</v>
      </c>
      <c r="V67" s="229">
        <v>177.92203015610349</v>
      </c>
      <c r="W67" s="229">
        <v>236.43995501891911</v>
      </c>
      <c r="X67" s="229">
        <v>266.35215795402479</v>
      </c>
      <c r="Y67" s="229">
        <v>209.8482230590138</v>
      </c>
      <c r="DA67" s="73" t="s">
        <v>1910</v>
      </c>
    </row>
    <row r="68" spans="1:105" ht="12" customHeight="1" x14ac:dyDescent="0.25">
      <c r="A68" s="60" t="s">
        <v>1911</v>
      </c>
      <c r="B68" s="262">
        <v>239.85961862881621</v>
      </c>
      <c r="C68" s="262">
        <v>239.28399562894401</v>
      </c>
      <c r="D68" s="262">
        <v>244.333348159954</v>
      </c>
      <c r="E68" s="262">
        <v>235.45463633315981</v>
      </c>
      <c r="F68" s="262">
        <v>250.578276623422</v>
      </c>
      <c r="G68" s="262">
        <v>250.26141738705491</v>
      </c>
      <c r="H68" s="262">
        <v>240.82588203685009</v>
      </c>
      <c r="I68" s="262">
        <v>262.82978316458809</v>
      </c>
      <c r="J68" s="262">
        <v>203.39552157116199</v>
      </c>
      <c r="K68" s="262">
        <v>179.03547592422439</v>
      </c>
      <c r="L68" s="262">
        <v>165.92137991051339</v>
      </c>
      <c r="M68" s="262">
        <v>174.92108687752071</v>
      </c>
      <c r="N68" s="262">
        <v>169.65387500739581</v>
      </c>
      <c r="O68" s="262">
        <v>152.57700702665221</v>
      </c>
      <c r="P68" s="262">
        <v>147.18258723112751</v>
      </c>
      <c r="Q68" s="262">
        <v>131.64299485902609</v>
      </c>
      <c r="R68" s="262">
        <v>131.05826431228181</v>
      </c>
      <c r="S68" s="262">
        <v>128.50979417993591</v>
      </c>
      <c r="T68" s="262">
        <v>130.29543971886179</v>
      </c>
      <c r="U68" s="262">
        <v>117.89137987274459</v>
      </c>
      <c r="V68" s="262">
        <v>104.07001527700061</v>
      </c>
      <c r="W68" s="262">
        <v>111.1210980724827</v>
      </c>
      <c r="X68" s="262">
        <v>102.13516050832961</v>
      </c>
      <c r="Y68" s="262">
        <v>88.694006235787882</v>
      </c>
      <c r="DA68" s="72" t="s">
        <v>1912</v>
      </c>
    </row>
    <row r="69" spans="1:105" ht="12" customHeight="1" x14ac:dyDescent="0.25">
      <c r="A69" s="57" t="s">
        <v>1913</v>
      </c>
      <c r="B69" s="261">
        <f t="shared" ref="B69:Y69" si="3">B70+B81</f>
        <v>245.07823338231643</v>
      </c>
      <c r="C69" s="261">
        <f t="shared" si="3"/>
        <v>232.6228880442894</v>
      </c>
      <c r="D69" s="261">
        <f t="shared" si="3"/>
        <v>239.29038760494686</v>
      </c>
      <c r="E69" s="261">
        <f t="shared" si="3"/>
        <v>241.80861423057351</v>
      </c>
      <c r="F69" s="261">
        <f t="shared" si="3"/>
        <v>221.11787870091359</v>
      </c>
      <c r="G69" s="261">
        <f t="shared" si="3"/>
        <v>221.1577096100919</v>
      </c>
      <c r="H69" s="261">
        <f t="shared" si="3"/>
        <v>220.88332621468092</v>
      </c>
      <c r="I69" s="261">
        <f t="shared" si="3"/>
        <v>182.33949209158908</v>
      </c>
      <c r="J69" s="261">
        <f t="shared" si="3"/>
        <v>165.67552842007754</v>
      </c>
      <c r="K69" s="261">
        <f t="shared" si="3"/>
        <v>154.74551456604993</v>
      </c>
      <c r="L69" s="261">
        <f t="shared" si="3"/>
        <v>178.72048638029128</v>
      </c>
      <c r="M69" s="261">
        <f t="shared" si="3"/>
        <v>197.15405869389033</v>
      </c>
      <c r="N69" s="261">
        <f t="shared" si="3"/>
        <v>189.16279413080412</v>
      </c>
      <c r="O69" s="261">
        <f t="shared" si="3"/>
        <v>192.97630644015248</v>
      </c>
      <c r="P69" s="261">
        <f t="shared" si="3"/>
        <v>183.14522783112233</v>
      </c>
      <c r="Q69" s="261">
        <f t="shared" si="3"/>
        <v>175.61688540483084</v>
      </c>
      <c r="R69" s="261">
        <f t="shared" si="3"/>
        <v>181.17517855501157</v>
      </c>
      <c r="S69" s="261">
        <f t="shared" si="3"/>
        <v>178.39556462063257</v>
      </c>
      <c r="T69" s="261">
        <f t="shared" si="3"/>
        <v>185.04655832432837</v>
      </c>
      <c r="U69" s="261">
        <f t="shared" si="3"/>
        <v>174.64148154474719</v>
      </c>
      <c r="V69" s="261">
        <f t="shared" si="3"/>
        <v>169.04598380544471</v>
      </c>
      <c r="W69" s="261">
        <f t="shared" si="3"/>
        <v>179.85557033689227</v>
      </c>
      <c r="X69" s="261">
        <f t="shared" si="3"/>
        <v>194.70114220003222</v>
      </c>
      <c r="Y69" s="261">
        <f t="shared" si="3"/>
        <v>172.31574652927182</v>
      </c>
      <c r="DA69" s="70"/>
    </row>
    <row r="70" spans="1:105" ht="12" customHeight="1" x14ac:dyDescent="0.25">
      <c r="A70" s="60" t="s">
        <v>1914</v>
      </c>
      <c r="B70" s="262">
        <v>197.25628306732571</v>
      </c>
      <c r="C70" s="262">
        <v>186.91916464166059</v>
      </c>
      <c r="D70" s="262">
        <v>192.32514314170149</v>
      </c>
      <c r="E70" s="262">
        <v>194.6576220653503</v>
      </c>
      <c r="F70" s="262">
        <v>177.04700496291539</v>
      </c>
      <c r="G70" s="262">
        <v>177.07922715166791</v>
      </c>
      <c r="H70" s="262">
        <v>177.1171667668666</v>
      </c>
      <c r="I70" s="262">
        <v>144.4508735635396</v>
      </c>
      <c r="J70" s="262">
        <v>132.22620707808329</v>
      </c>
      <c r="K70" s="262">
        <v>123.7993643395879</v>
      </c>
      <c r="L70" s="262">
        <v>144.08834299814859</v>
      </c>
      <c r="M70" s="262">
        <v>159.16848241550949</v>
      </c>
      <c r="N70" s="262">
        <v>152.6676822918725</v>
      </c>
      <c r="O70" s="262">
        <v>156.29479210895209</v>
      </c>
      <c r="P70" s="262">
        <v>148.26893439158081</v>
      </c>
      <c r="Q70" s="262">
        <v>142.42784442024501</v>
      </c>
      <c r="R70" s="262">
        <v>147.06220114947291</v>
      </c>
      <c r="S70" s="262">
        <v>144.82101591103961</v>
      </c>
      <c r="T70" s="262">
        <v>150.29862634920471</v>
      </c>
      <c r="U70" s="262">
        <v>141.98300688855139</v>
      </c>
      <c r="V70" s="262">
        <v>137.69873896842859</v>
      </c>
      <c r="W70" s="262">
        <v>146.4935614073257</v>
      </c>
      <c r="X70" s="262">
        <v>159.06813440634281</v>
      </c>
      <c r="Y70" s="262">
        <v>140.82677148407339</v>
      </c>
      <c r="DA70" s="72" t="s">
        <v>1915</v>
      </c>
    </row>
    <row r="71" spans="1:105" ht="12" customHeight="1" x14ac:dyDescent="0.25">
      <c r="A71" s="64" t="s">
        <v>28</v>
      </c>
      <c r="B71" s="229">
        <v>8.499718103824442</v>
      </c>
      <c r="C71" s="229">
        <v>6.3359096785785356</v>
      </c>
      <c r="D71" s="229">
        <v>8.6511504227436671</v>
      </c>
      <c r="E71" s="229">
        <v>10.441268581395819</v>
      </c>
      <c r="F71" s="229">
        <v>10.77538914888696</v>
      </c>
      <c r="G71" s="229">
        <v>9.8013576742584672</v>
      </c>
      <c r="H71" s="229">
        <v>8.3685087174745121</v>
      </c>
      <c r="I71" s="229">
        <v>5.3035828689027777</v>
      </c>
      <c r="J71" s="229">
        <v>3.5476403534899821</v>
      </c>
      <c r="K71" s="229">
        <v>2.1652254647985751</v>
      </c>
      <c r="L71" s="229">
        <v>2.3504817124968009</v>
      </c>
      <c r="M71" s="229">
        <v>2.0360542774842201</v>
      </c>
      <c r="N71" s="229">
        <v>2.2390734564083878</v>
      </c>
      <c r="O71" s="229">
        <v>1.572904455640834</v>
      </c>
      <c r="P71" s="229">
        <v>1.3091802695864561</v>
      </c>
      <c r="Q71" s="229">
        <v>1.4505621022980619</v>
      </c>
      <c r="R71" s="229">
        <v>1.4032126073043121</v>
      </c>
      <c r="S71" s="229">
        <v>1.1566029591775491</v>
      </c>
      <c r="T71" s="229">
        <v>0.90089726454136854</v>
      </c>
      <c r="U71" s="229">
        <v>0.79661986117051853</v>
      </c>
      <c r="V71" s="229">
        <v>0</v>
      </c>
      <c r="W71" s="229">
        <v>0</v>
      </c>
      <c r="X71" s="229">
        <v>0</v>
      </c>
      <c r="Y71" s="229">
        <v>0</v>
      </c>
      <c r="DA71" s="73" t="s">
        <v>1916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1917</v>
      </c>
    </row>
    <row r="73" spans="1:105" ht="12" customHeight="1" x14ac:dyDescent="0.25">
      <c r="A73" s="64" t="s">
        <v>31</v>
      </c>
      <c r="B73" s="229">
        <v>0</v>
      </c>
      <c r="C73" s="229">
        <v>1.80994400461691</v>
      </c>
      <c r="D73" s="229">
        <v>1.907690660048265</v>
      </c>
      <c r="E73" s="229">
        <v>2.042242222972344</v>
      </c>
      <c r="F73" s="229">
        <v>2.4297435364724231</v>
      </c>
      <c r="G73" s="229">
        <v>1.9578374898902939</v>
      </c>
      <c r="H73" s="229">
        <v>2.1417242720272478</v>
      </c>
      <c r="I73" s="229">
        <v>1.8008297087363341</v>
      </c>
      <c r="J73" s="229">
        <v>1.967287908948183</v>
      </c>
      <c r="K73" s="229">
        <v>1.6280807019806089</v>
      </c>
      <c r="L73" s="229">
        <v>1.323173168271057</v>
      </c>
      <c r="M73" s="229">
        <v>1.0516623642920471</v>
      </c>
      <c r="N73" s="229">
        <v>0.85737737624560606</v>
      </c>
      <c r="O73" s="229">
        <v>0.9980629312209448</v>
      </c>
      <c r="P73" s="229">
        <v>0.73597910796638188</v>
      </c>
      <c r="Q73" s="229">
        <v>0.75179529920273225</v>
      </c>
      <c r="R73" s="229">
        <v>0.81650576207204406</v>
      </c>
      <c r="S73" s="229">
        <v>0.68281840077511724</v>
      </c>
      <c r="T73" s="229">
        <v>0.69577588304016846</v>
      </c>
      <c r="U73" s="229">
        <v>0.68190273700620252</v>
      </c>
      <c r="V73" s="229">
        <v>0.78051008722194037</v>
      </c>
      <c r="W73" s="229">
        <v>0.63309257532000052</v>
      </c>
      <c r="X73" s="229">
        <v>0.68618548800930934</v>
      </c>
      <c r="Y73" s="229">
        <v>0.74906645327217447</v>
      </c>
      <c r="DA73" s="73" t="s">
        <v>1918</v>
      </c>
    </row>
    <row r="74" spans="1:105" ht="12" customHeight="1" x14ac:dyDescent="0.25">
      <c r="A74" s="64" t="s">
        <v>159</v>
      </c>
      <c r="B74" s="229">
        <v>0.75118716310524747</v>
      </c>
      <c r="C74" s="229">
        <v>0.92450280405816609</v>
      </c>
      <c r="D74" s="229">
        <v>0.6728609049425458</v>
      </c>
      <c r="E74" s="229">
        <v>1.4148425812875971</v>
      </c>
      <c r="F74" s="229">
        <v>1.010820104971673</v>
      </c>
      <c r="G74" s="229">
        <v>1.089161258365374</v>
      </c>
      <c r="H74" s="229">
        <v>1.08987621036935</v>
      </c>
      <c r="I74" s="229">
        <v>1.204644637342287</v>
      </c>
      <c r="J74" s="229">
        <v>1.015559735951068</v>
      </c>
      <c r="K74" s="229">
        <v>0.77586401277785155</v>
      </c>
      <c r="L74" s="229">
        <v>1.0110542383624901</v>
      </c>
      <c r="M74" s="229">
        <v>0.9177706070894126</v>
      </c>
      <c r="N74" s="229">
        <v>0.77213471442799075</v>
      </c>
      <c r="O74" s="229">
        <v>0.73282235886970248</v>
      </c>
      <c r="P74" s="229">
        <v>0.72181417386193314</v>
      </c>
      <c r="Q74" s="229">
        <v>0.67008967890307547</v>
      </c>
      <c r="R74" s="229">
        <v>0.75843540062763293</v>
      </c>
      <c r="S74" s="229">
        <v>0.63382811196988087</v>
      </c>
      <c r="T74" s="229">
        <v>0.64879267695461784</v>
      </c>
      <c r="U74" s="229">
        <v>0.59536770701836927</v>
      </c>
      <c r="V74" s="229">
        <v>0.60872200584401204</v>
      </c>
      <c r="W74" s="229">
        <v>0.74032573518185463</v>
      </c>
      <c r="X74" s="229">
        <v>0.68653175631696417</v>
      </c>
      <c r="Y74" s="229">
        <v>0.81611172174154378</v>
      </c>
      <c r="DA74" s="73" t="s">
        <v>1919</v>
      </c>
    </row>
    <row r="75" spans="1:105" ht="12" customHeight="1" x14ac:dyDescent="0.25">
      <c r="A75" s="64" t="s">
        <v>32</v>
      </c>
      <c r="B75" s="229">
        <v>20.337556519547221</v>
      </c>
      <c r="C75" s="229">
        <v>14.645495653027609</v>
      </c>
      <c r="D75" s="229">
        <v>14.58313492267402</v>
      </c>
      <c r="E75" s="229">
        <v>13.15786026014527</v>
      </c>
      <c r="F75" s="229">
        <v>11.94586727893428</v>
      </c>
      <c r="G75" s="229">
        <v>8.2693467192519865</v>
      </c>
      <c r="H75" s="229">
        <v>6.9638085744601739</v>
      </c>
      <c r="I75" s="229">
        <v>7.3353669219833906</v>
      </c>
      <c r="J75" s="229">
        <v>5.8653601044848207</v>
      </c>
      <c r="K75" s="229">
        <v>4.6636790004650077</v>
      </c>
      <c r="L75" s="229">
        <v>3.451837775505485</v>
      </c>
      <c r="M75" s="229">
        <v>4.8765718314398567</v>
      </c>
      <c r="N75" s="229">
        <v>4.6659927692561638</v>
      </c>
      <c r="O75" s="229">
        <v>3.3508119453121288</v>
      </c>
      <c r="P75" s="229">
        <v>3.291142294604156</v>
      </c>
      <c r="Q75" s="229">
        <v>2.9185466104132001</v>
      </c>
      <c r="R75" s="229">
        <v>3.0853216619223489</v>
      </c>
      <c r="S75" s="229">
        <v>1.9396612447534261</v>
      </c>
      <c r="T75" s="229">
        <v>2.0038847734285459</v>
      </c>
      <c r="U75" s="229">
        <v>2.0123940740321902</v>
      </c>
      <c r="V75" s="229">
        <v>2.5818447497218591</v>
      </c>
      <c r="W75" s="229">
        <v>2.4525831337861881</v>
      </c>
      <c r="X75" s="229">
        <v>2.887140866629935</v>
      </c>
      <c r="Y75" s="229">
        <v>2.941489884142269</v>
      </c>
      <c r="DA75" s="73" t="s">
        <v>1920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1921</v>
      </c>
    </row>
    <row r="77" spans="1:105" ht="12" customHeight="1" x14ac:dyDescent="0.25">
      <c r="A77" s="64" t="s">
        <v>35</v>
      </c>
      <c r="B77" s="229">
        <v>115.48419525670791</v>
      </c>
      <c r="C77" s="229">
        <v>115.4262110629336</v>
      </c>
      <c r="D77" s="229">
        <v>116.75713300408</v>
      </c>
      <c r="E77" s="229">
        <v>117.0659843632783</v>
      </c>
      <c r="F77" s="229">
        <v>102.7250353921995</v>
      </c>
      <c r="G77" s="229">
        <v>78.138401296216685</v>
      </c>
      <c r="H77" s="229">
        <v>105.1660369876008</v>
      </c>
      <c r="I77" s="229">
        <v>69.158655101283586</v>
      </c>
      <c r="J77" s="229">
        <v>70.662355068112134</v>
      </c>
      <c r="K77" s="229">
        <v>59.786331136684488</v>
      </c>
      <c r="L77" s="229">
        <v>70.529219288122206</v>
      </c>
      <c r="M77" s="229">
        <v>64.189524610275825</v>
      </c>
      <c r="N77" s="229">
        <v>67.403343724557871</v>
      </c>
      <c r="O77" s="229">
        <v>78.817023058453017</v>
      </c>
      <c r="P77" s="229">
        <v>74.593746098724196</v>
      </c>
      <c r="Q77" s="229">
        <v>70.906869760635942</v>
      </c>
      <c r="R77" s="229">
        <v>71.323783452350938</v>
      </c>
      <c r="S77" s="229">
        <v>67.125717178237181</v>
      </c>
      <c r="T77" s="229">
        <v>72.485879210756153</v>
      </c>
      <c r="U77" s="229">
        <v>66.453341090048909</v>
      </c>
      <c r="V77" s="229">
        <v>63.084953334086407</v>
      </c>
      <c r="W77" s="229">
        <v>66.87616668951118</v>
      </c>
      <c r="X77" s="229">
        <v>61.120400017042833</v>
      </c>
      <c r="Y77" s="229">
        <v>49.967074409473383</v>
      </c>
      <c r="DA77" s="73" t="s">
        <v>1922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1923</v>
      </c>
    </row>
    <row r="79" spans="1:105" ht="12" customHeight="1" x14ac:dyDescent="0.25">
      <c r="A79" s="64" t="s">
        <v>38</v>
      </c>
      <c r="B79" s="229">
        <v>52.183626024140878</v>
      </c>
      <c r="C79" s="229">
        <v>47.777101438445747</v>
      </c>
      <c r="D79" s="229">
        <v>49.753173227212933</v>
      </c>
      <c r="E79" s="229">
        <v>50.535424056270919</v>
      </c>
      <c r="F79" s="229">
        <v>48.160149501450533</v>
      </c>
      <c r="G79" s="229">
        <v>77.823122713685052</v>
      </c>
      <c r="H79" s="229">
        <v>53.387212004934497</v>
      </c>
      <c r="I79" s="229">
        <v>59.647794325291237</v>
      </c>
      <c r="J79" s="229">
        <v>49.16800390709713</v>
      </c>
      <c r="K79" s="229">
        <v>54.780184022881407</v>
      </c>
      <c r="L79" s="229">
        <v>65.422576815390542</v>
      </c>
      <c r="M79" s="229">
        <v>60.690154526326552</v>
      </c>
      <c r="N79" s="229">
        <v>57.469294513051857</v>
      </c>
      <c r="O79" s="229">
        <v>45.854713118162067</v>
      </c>
      <c r="P79" s="229">
        <v>43.285629408546882</v>
      </c>
      <c r="Q79" s="229">
        <v>42.936884737301767</v>
      </c>
      <c r="R79" s="229">
        <v>43.131697901859731</v>
      </c>
      <c r="S79" s="229">
        <v>45.863057852335047</v>
      </c>
      <c r="T79" s="229">
        <v>48.063168568500927</v>
      </c>
      <c r="U79" s="229">
        <v>49.266274079057098</v>
      </c>
      <c r="V79" s="229">
        <v>49.885138606675667</v>
      </c>
      <c r="W79" s="229">
        <v>48.206731854652617</v>
      </c>
      <c r="X79" s="229">
        <v>62.613457850374239</v>
      </c>
      <c r="Y79" s="229">
        <v>61.87073632522587</v>
      </c>
      <c r="DA79" s="73" t="s">
        <v>1924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25.406744198601551</v>
      </c>
      <c r="N80" s="229">
        <v>19.26046573792463</v>
      </c>
      <c r="O80" s="229">
        <v>24.96845424129339</v>
      </c>
      <c r="P80" s="229">
        <v>24.331443038290772</v>
      </c>
      <c r="Q80" s="229">
        <v>22.79309623149021</v>
      </c>
      <c r="R80" s="229">
        <v>26.54324436333583</v>
      </c>
      <c r="S80" s="229">
        <v>27.41933016379145</v>
      </c>
      <c r="T80" s="229">
        <v>25.500227971982898</v>
      </c>
      <c r="U80" s="229">
        <v>22.177107340218068</v>
      </c>
      <c r="V80" s="229">
        <v>20.757570184878681</v>
      </c>
      <c r="W80" s="229">
        <v>27.584661418873829</v>
      </c>
      <c r="X80" s="229">
        <v>31.07441842796948</v>
      </c>
      <c r="Y80" s="229">
        <v>24.482292690218209</v>
      </c>
      <c r="DA80" s="73" t="s">
        <v>1925</v>
      </c>
    </row>
    <row r="81" spans="1:105" ht="12" customHeight="1" x14ac:dyDescent="0.25">
      <c r="A81" s="61" t="s">
        <v>1926</v>
      </c>
      <c r="B81" s="263">
        <v>47.821950314990723</v>
      </c>
      <c r="C81" s="263">
        <v>45.703723402628817</v>
      </c>
      <c r="D81" s="263">
        <v>46.965244463245376</v>
      </c>
      <c r="E81" s="263">
        <v>47.150992165223222</v>
      </c>
      <c r="F81" s="263">
        <v>44.070873737998191</v>
      </c>
      <c r="G81" s="263">
        <v>44.078482458423977</v>
      </c>
      <c r="H81" s="263">
        <v>43.766159447814317</v>
      </c>
      <c r="I81" s="263">
        <v>37.888618528049477</v>
      </c>
      <c r="J81" s="263">
        <v>33.449321341994249</v>
      </c>
      <c r="K81" s="263">
        <v>30.946150226462041</v>
      </c>
      <c r="L81" s="263">
        <v>34.632143382142687</v>
      </c>
      <c r="M81" s="263">
        <v>37.985576278380847</v>
      </c>
      <c r="N81" s="263">
        <v>36.495111838931628</v>
      </c>
      <c r="O81" s="263">
        <v>36.681514331200383</v>
      </c>
      <c r="P81" s="263">
        <v>34.87629343954152</v>
      </c>
      <c r="Q81" s="263">
        <v>33.189040984585823</v>
      </c>
      <c r="R81" s="263">
        <v>34.112977405538658</v>
      </c>
      <c r="S81" s="263">
        <v>33.57454870959296</v>
      </c>
      <c r="T81" s="263">
        <v>34.747931975123649</v>
      </c>
      <c r="U81" s="263">
        <v>32.658474656195793</v>
      </c>
      <c r="V81" s="263">
        <v>31.347244837016131</v>
      </c>
      <c r="W81" s="263">
        <v>33.362008929566578</v>
      </c>
      <c r="X81" s="263">
        <v>35.633007793689409</v>
      </c>
      <c r="Y81" s="263">
        <v>31.48897504519844</v>
      </c>
      <c r="DA81" s="74" t="s">
        <v>1927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280.00637595056992</v>
      </c>
      <c r="C83" s="223">
        <v>266.91382616395379</v>
      </c>
      <c r="D83" s="223">
        <v>273.68321752006699</v>
      </c>
      <c r="E83" s="223">
        <v>273.74800870239733</v>
      </c>
      <c r="F83" s="223">
        <v>255.85608611789479</v>
      </c>
      <c r="G83" s="223">
        <v>256.7084129757767</v>
      </c>
      <c r="H83" s="223">
        <v>254.7286225000986</v>
      </c>
      <c r="I83" s="223">
        <v>218.93762024396671</v>
      </c>
      <c r="J83" s="223">
        <v>194.5026845648089</v>
      </c>
      <c r="K83" s="223">
        <v>173.89714767879269</v>
      </c>
      <c r="L83" s="223">
        <v>195.84365447004069</v>
      </c>
      <c r="M83" s="223">
        <v>216.456294529156</v>
      </c>
      <c r="N83" s="223">
        <v>207.43453011449461</v>
      </c>
      <c r="O83" s="223">
        <v>207.66244492573111</v>
      </c>
      <c r="P83" s="223">
        <v>197.85755230725141</v>
      </c>
      <c r="Q83" s="223">
        <v>200.70698385401741</v>
      </c>
      <c r="R83" s="223">
        <v>186.46937995605239</v>
      </c>
      <c r="S83" s="223">
        <v>176.58115983567399</v>
      </c>
      <c r="T83" s="223">
        <v>161.59835674023111</v>
      </c>
      <c r="U83" s="223">
        <v>156.09773574089999</v>
      </c>
      <c r="V83" s="223">
        <v>118.8592719977071</v>
      </c>
      <c r="W83" s="223">
        <v>139.47644979459261</v>
      </c>
      <c r="X83" s="223">
        <v>127.128116938951</v>
      </c>
      <c r="Y83" s="223">
        <v>110.89290595594289</v>
      </c>
      <c r="DA83" s="89" t="s">
        <v>1928</v>
      </c>
    </row>
    <row r="84" spans="1:105" ht="12" customHeight="1" x14ac:dyDescent="0.25">
      <c r="A84" s="55" t="s">
        <v>91</v>
      </c>
      <c r="B84" s="259">
        <v>10.3680083293085</v>
      </c>
      <c r="C84" s="259">
        <v>9.8832205641068054</v>
      </c>
      <c r="D84" s="259">
        <v>10.13387594910043</v>
      </c>
      <c r="E84" s="259">
        <v>10.136275021320341</v>
      </c>
      <c r="F84" s="259">
        <v>9.4737772415679373</v>
      </c>
      <c r="G84" s="259">
        <v>9.5053369942058978</v>
      </c>
      <c r="H84" s="259">
        <v>9.4320297915660678</v>
      </c>
      <c r="I84" s="259">
        <v>8.1067692211736784</v>
      </c>
      <c r="J84" s="259">
        <v>7.2019983359115871</v>
      </c>
      <c r="K84" s="259">
        <v>6.4390215024765594</v>
      </c>
      <c r="L84" s="259">
        <v>7.2516514450656091</v>
      </c>
      <c r="M84" s="259">
        <v>8.0148912930751273</v>
      </c>
      <c r="N84" s="259">
        <v>7.6808355835267319</v>
      </c>
      <c r="O84" s="259">
        <v>7.689274758003406</v>
      </c>
      <c r="P84" s="259">
        <v>7.326221566835363</v>
      </c>
      <c r="Q84" s="259">
        <v>7.4317296286071386</v>
      </c>
      <c r="R84" s="259">
        <v>6.9045430768636669</v>
      </c>
      <c r="S84" s="259">
        <v>6.5384044551191609</v>
      </c>
      <c r="T84" s="259">
        <v>5.9836248478235818</v>
      </c>
      <c r="U84" s="259">
        <v>5.7799491845690696</v>
      </c>
      <c r="V84" s="259">
        <v>4.4010923605061576</v>
      </c>
      <c r="W84" s="259">
        <v>5.1645002307723384</v>
      </c>
      <c r="X84" s="259">
        <v>4.7072691499945236</v>
      </c>
      <c r="Y84" s="259">
        <v>4.1061156865112176</v>
      </c>
      <c r="DA84" s="67" t="s">
        <v>1929</v>
      </c>
    </row>
    <row r="85" spans="1:105" ht="12" customHeight="1" x14ac:dyDescent="0.25">
      <c r="A85" s="173" t="s">
        <v>92</v>
      </c>
      <c r="B85" s="224">
        <v>4.5716391275353923</v>
      </c>
      <c r="C85" s="224">
        <v>4.3578782348399736</v>
      </c>
      <c r="D85" s="224">
        <v>4.4684014837772894</v>
      </c>
      <c r="E85" s="224">
        <v>4.4694593236325382</v>
      </c>
      <c r="F85" s="224">
        <v>4.1773394993013966</v>
      </c>
      <c r="G85" s="224">
        <v>4.191255363894907</v>
      </c>
      <c r="H85" s="224">
        <v>4.1589315013676122</v>
      </c>
      <c r="I85" s="224">
        <v>3.574574999583263</v>
      </c>
      <c r="J85" s="224">
        <v>3.1756279840001</v>
      </c>
      <c r="K85" s="224">
        <v>2.839203220984186</v>
      </c>
      <c r="L85" s="224">
        <v>3.197521880050572</v>
      </c>
      <c r="M85" s="224">
        <v>3.5340626159401221</v>
      </c>
      <c r="N85" s="224">
        <v>3.386765072955809</v>
      </c>
      <c r="O85" s="224">
        <v>3.3904862177520179</v>
      </c>
      <c r="P85" s="224">
        <v>3.2304026104280741</v>
      </c>
      <c r="Q85" s="224">
        <v>3.276925025162519</v>
      </c>
      <c r="R85" s="224">
        <v>3.0444689361132871</v>
      </c>
      <c r="S85" s="224">
        <v>2.8830248480971372</v>
      </c>
      <c r="T85" s="224">
        <v>2.6384019582117499</v>
      </c>
      <c r="U85" s="224">
        <v>2.5485938097336192</v>
      </c>
      <c r="V85" s="224">
        <v>1.940604733342163</v>
      </c>
      <c r="W85" s="224">
        <v>2.2772195564718531</v>
      </c>
      <c r="X85" s="224">
        <v>2.075609427234181</v>
      </c>
      <c r="Y85" s="224">
        <v>1.810538585465576</v>
      </c>
      <c r="DA85" s="177" t="s">
        <v>1930</v>
      </c>
    </row>
    <row r="86" spans="1:105" ht="12" customHeight="1" x14ac:dyDescent="0.25">
      <c r="A86" s="173" t="s">
        <v>93</v>
      </c>
      <c r="B86" s="224">
        <v>35.460558676470512</v>
      </c>
      <c r="C86" s="224">
        <v>33.802492397243647</v>
      </c>
      <c r="D86" s="224">
        <v>34.65978144493991</v>
      </c>
      <c r="E86" s="224">
        <v>34.667986727817862</v>
      </c>
      <c r="F86" s="224">
        <v>32.402118429320048</v>
      </c>
      <c r="G86" s="224">
        <v>32.510058780512637</v>
      </c>
      <c r="H86" s="224">
        <v>32.259334217216413</v>
      </c>
      <c r="I86" s="224">
        <v>27.72669123262629</v>
      </c>
      <c r="J86" s="224">
        <v>24.632202875117581</v>
      </c>
      <c r="K86" s="224">
        <v>22.02267711940139</v>
      </c>
      <c r="L86" s="224">
        <v>24.80202594380167</v>
      </c>
      <c r="M86" s="224">
        <v>27.412451259342191</v>
      </c>
      <c r="N86" s="224">
        <v>26.269917253445911</v>
      </c>
      <c r="O86" s="224">
        <v>26.298780833817951</v>
      </c>
      <c r="P86" s="224">
        <v>25.057069930509609</v>
      </c>
      <c r="Q86" s="224">
        <v>25.417927551034701</v>
      </c>
      <c r="R86" s="224">
        <v>23.61484936496689</v>
      </c>
      <c r="S86" s="224">
        <v>22.36258570277527</v>
      </c>
      <c r="T86" s="224">
        <v>20.46513402332371</v>
      </c>
      <c r="U86" s="224">
        <v>19.768524551339681</v>
      </c>
      <c r="V86" s="224">
        <v>15.05257219451941</v>
      </c>
      <c r="W86" s="224">
        <v>17.6635721781063</v>
      </c>
      <c r="X86" s="224">
        <v>16.099754996093189</v>
      </c>
      <c r="Y86" s="224">
        <v>14.0436959162453</v>
      </c>
      <c r="DA86" s="177" t="s">
        <v>1931</v>
      </c>
    </row>
    <row r="87" spans="1:105" ht="12" customHeight="1" x14ac:dyDescent="0.25">
      <c r="A87" s="173" t="s">
        <v>94</v>
      </c>
      <c r="B87" s="224">
        <v>15.65782148997881</v>
      </c>
      <c r="C87" s="224">
        <v>14.925692420734499</v>
      </c>
      <c r="D87" s="224">
        <v>15.30423352034353</v>
      </c>
      <c r="E87" s="224">
        <v>15.30785661200856</v>
      </c>
      <c r="F87" s="224">
        <v>14.307348930745709</v>
      </c>
      <c r="G87" s="224">
        <v>14.355010637543939</v>
      </c>
      <c r="H87" s="224">
        <v>14.24430170903937</v>
      </c>
      <c r="I87" s="224">
        <v>12.242886125657449</v>
      </c>
      <c r="J87" s="224">
        <v>10.87649630797983</v>
      </c>
      <c r="K87" s="224">
        <v>9.7242446238117015</v>
      </c>
      <c r="L87" s="224">
        <v>10.95148269831272</v>
      </c>
      <c r="M87" s="224">
        <v>12.10413158849437</v>
      </c>
      <c r="N87" s="224">
        <v>11.599638873820229</v>
      </c>
      <c r="O87" s="224">
        <v>11.612383760136041</v>
      </c>
      <c r="P87" s="224">
        <v>11.06409889402469</v>
      </c>
      <c r="Q87" s="224">
        <v>11.223437731774871</v>
      </c>
      <c r="R87" s="224">
        <v>10.42727778890691</v>
      </c>
      <c r="S87" s="224">
        <v>9.8743332890788764</v>
      </c>
      <c r="T87" s="224">
        <v>9.036502166513209</v>
      </c>
      <c r="U87" s="224">
        <v>8.7289100933011223</v>
      </c>
      <c r="V87" s="224">
        <v>6.6465531617016893</v>
      </c>
      <c r="W87" s="224">
        <v>7.7994557999917182</v>
      </c>
      <c r="X87" s="224">
        <v>7.1089429825732386</v>
      </c>
      <c r="Y87" s="224">
        <v>6.2010778149984809</v>
      </c>
      <c r="DA87" s="177" t="s">
        <v>1932</v>
      </c>
    </row>
    <row r="88" spans="1:105" ht="12" customHeight="1" x14ac:dyDescent="0.25">
      <c r="A88" s="56" t="s">
        <v>95</v>
      </c>
      <c r="B88" s="260">
        <v>51.77403348677862</v>
      </c>
      <c r="C88" s="260">
        <v>48.429074259339188</v>
      </c>
      <c r="D88" s="260">
        <v>49.807172821654618</v>
      </c>
      <c r="E88" s="260">
        <v>50.676686469051347</v>
      </c>
      <c r="F88" s="260">
        <v>45.161629380016223</v>
      </c>
      <c r="G88" s="260">
        <v>45.92266215246125</v>
      </c>
      <c r="H88" s="260">
        <v>45.415229168214111</v>
      </c>
      <c r="I88" s="260">
        <v>37.458387905205512</v>
      </c>
      <c r="J88" s="260">
        <v>33.837728251879561</v>
      </c>
      <c r="K88" s="260">
        <v>30.773512894643289</v>
      </c>
      <c r="L88" s="260">
        <v>36.978048465390529</v>
      </c>
      <c r="M88" s="260">
        <v>41.57039433725113</v>
      </c>
      <c r="N88" s="260">
        <v>39.68275110411296</v>
      </c>
      <c r="O88" s="260">
        <v>41.921568493843893</v>
      </c>
      <c r="P88" s="260">
        <v>39.642730550857408</v>
      </c>
      <c r="Q88" s="260">
        <v>41.51057919100419</v>
      </c>
      <c r="R88" s="260">
        <v>39.241975413368692</v>
      </c>
      <c r="S88" s="260">
        <v>37.181549871643597</v>
      </c>
      <c r="T88" s="260">
        <v>34.520182830382922</v>
      </c>
      <c r="U88" s="260">
        <v>34.01634141399542</v>
      </c>
      <c r="V88" s="260">
        <v>27.2610551628485</v>
      </c>
      <c r="W88" s="260">
        <v>31.91515079944568</v>
      </c>
      <c r="X88" s="260">
        <v>31.612927669181062</v>
      </c>
      <c r="Y88" s="260">
        <v>27.72416520430172</v>
      </c>
      <c r="DA88" s="68" t="s">
        <v>1933</v>
      </c>
    </row>
    <row r="89" spans="1:105" ht="12" customHeight="1" x14ac:dyDescent="0.25">
      <c r="A89" s="37" t="s">
        <v>159</v>
      </c>
      <c r="B89" s="226">
        <v>0.16362265947583249</v>
      </c>
      <c r="C89" s="226">
        <v>0.1804632526229559</v>
      </c>
      <c r="D89" s="226">
        <v>0.13400985502313481</v>
      </c>
      <c r="E89" s="226">
        <v>0.30409753541831441</v>
      </c>
      <c r="F89" s="226">
        <v>0.170963688669688</v>
      </c>
      <c r="G89" s="226">
        <v>0.20538993722346999</v>
      </c>
      <c r="H89" s="226">
        <v>0.19565689732881841</v>
      </c>
      <c r="I89" s="226">
        <v>0.1348952839936495</v>
      </c>
      <c r="J89" s="226">
        <v>0.1526825202751772</v>
      </c>
      <c r="K89" s="226">
        <v>0.13330728891419011</v>
      </c>
      <c r="L89" s="226">
        <v>0.25508430248402603</v>
      </c>
      <c r="M89" s="226">
        <v>0.27423602933650448</v>
      </c>
      <c r="N89" s="226">
        <v>0.21735921231721789</v>
      </c>
      <c r="O89" s="226">
        <v>0.23291313288550991</v>
      </c>
      <c r="P89" s="226">
        <v>0.2247421708342025</v>
      </c>
      <c r="Q89" s="226">
        <v>0.24445918432299579</v>
      </c>
      <c r="R89" s="226">
        <v>0.26840174936774203</v>
      </c>
      <c r="S89" s="226">
        <v>0.2239163840113868</v>
      </c>
      <c r="T89" s="226">
        <v>0.20601572956276781</v>
      </c>
      <c r="U89" s="226">
        <v>0.20773523111766529</v>
      </c>
      <c r="V89" s="226">
        <v>0.19306944675299789</v>
      </c>
      <c r="W89" s="226">
        <v>0.258338712104699</v>
      </c>
      <c r="X89" s="226">
        <v>0.27783543574790071</v>
      </c>
      <c r="Y89" s="226">
        <v>0.3512489810121866</v>
      </c>
      <c r="DA89" s="69" t="s">
        <v>1934</v>
      </c>
    </row>
    <row r="90" spans="1:105" ht="12" customHeight="1" x14ac:dyDescent="0.25">
      <c r="A90" s="37" t="s">
        <v>35</v>
      </c>
      <c r="B90" s="226">
        <v>25.15462468397029</v>
      </c>
      <c r="C90" s="226">
        <v>22.531234513216539</v>
      </c>
      <c r="D90" s="226">
        <v>23.253849869802831</v>
      </c>
      <c r="E90" s="226">
        <v>25.161440429502822</v>
      </c>
      <c r="F90" s="226">
        <v>17.374259656090651</v>
      </c>
      <c r="G90" s="226">
        <v>14.73504608588313</v>
      </c>
      <c r="H90" s="226">
        <v>18.879630829255859</v>
      </c>
      <c r="I90" s="226">
        <v>7.7443389787454118</v>
      </c>
      <c r="J90" s="226">
        <v>10.62360595684215</v>
      </c>
      <c r="K90" s="226">
        <v>10.27235905609586</v>
      </c>
      <c r="L90" s="226">
        <v>17.79419542911144</v>
      </c>
      <c r="M90" s="226">
        <v>19.180261623267391</v>
      </c>
      <c r="N90" s="226">
        <v>18.974328476307509</v>
      </c>
      <c r="O90" s="226">
        <v>25.050436225183141</v>
      </c>
      <c r="P90" s="226">
        <v>23.225313433772008</v>
      </c>
      <c r="Q90" s="226">
        <v>25.867933935286281</v>
      </c>
      <c r="R90" s="226">
        <v>25.240683958442759</v>
      </c>
      <c r="S90" s="226">
        <v>23.713917986389571</v>
      </c>
      <c r="T90" s="226">
        <v>23.016954135022011</v>
      </c>
      <c r="U90" s="226">
        <v>23.18684740060386</v>
      </c>
      <c r="V90" s="226">
        <v>20.008767420463322</v>
      </c>
      <c r="W90" s="226">
        <v>23.336623261953221</v>
      </c>
      <c r="X90" s="226">
        <v>24.735072799721959</v>
      </c>
      <c r="Y90" s="226">
        <v>21.505491837606339</v>
      </c>
      <c r="DA90" s="69" t="s">
        <v>1935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1936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1937</v>
      </c>
    </row>
    <row r="93" spans="1:105" ht="12" customHeight="1" x14ac:dyDescent="0.25">
      <c r="A93" s="37" t="s">
        <v>40</v>
      </c>
      <c r="B93" s="226">
        <v>26.455786143332499</v>
      </c>
      <c r="C93" s="226">
        <v>25.7173764934997</v>
      </c>
      <c r="D93" s="226">
        <v>26.41931309682866</v>
      </c>
      <c r="E93" s="226">
        <v>25.211148504130222</v>
      </c>
      <c r="F93" s="226">
        <v>27.616406035255881</v>
      </c>
      <c r="G93" s="226">
        <v>30.98222612935465</v>
      </c>
      <c r="H93" s="226">
        <v>26.339941441629431</v>
      </c>
      <c r="I93" s="226">
        <v>29.579153642466451</v>
      </c>
      <c r="J93" s="226">
        <v>23.061439774762231</v>
      </c>
      <c r="K93" s="226">
        <v>20.367846549633239</v>
      </c>
      <c r="L93" s="226">
        <v>18.928768733795071</v>
      </c>
      <c r="M93" s="226">
        <v>22.11589668464724</v>
      </c>
      <c r="N93" s="226">
        <v>20.491063415488231</v>
      </c>
      <c r="O93" s="226">
        <v>16.63821913577523</v>
      </c>
      <c r="P93" s="226">
        <v>16.192674946251191</v>
      </c>
      <c r="Q93" s="226">
        <v>15.39818607139491</v>
      </c>
      <c r="R93" s="226">
        <v>13.73288970555819</v>
      </c>
      <c r="S93" s="226">
        <v>13.243715501242651</v>
      </c>
      <c r="T93" s="226">
        <v>11.29721296579814</v>
      </c>
      <c r="U93" s="226">
        <v>10.62175878227389</v>
      </c>
      <c r="V93" s="226">
        <v>7.0592182956321787</v>
      </c>
      <c r="W93" s="226">
        <v>8.3201888253877598</v>
      </c>
      <c r="X93" s="226">
        <v>6.600019433711199</v>
      </c>
      <c r="Y93" s="226">
        <v>5.867424385683198</v>
      </c>
      <c r="DA93" s="69" t="s">
        <v>1938</v>
      </c>
    </row>
    <row r="94" spans="1:105" ht="12" customHeight="1" x14ac:dyDescent="0.25">
      <c r="A94" s="132" t="s">
        <v>1939</v>
      </c>
      <c r="B94" s="316">
        <v>162.17431484049811</v>
      </c>
      <c r="C94" s="316">
        <v>155.51546828768971</v>
      </c>
      <c r="D94" s="316">
        <v>159.30975230025129</v>
      </c>
      <c r="E94" s="316">
        <v>158.4897445485667</v>
      </c>
      <c r="F94" s="316">
        <v>150.33387263694351</v>
      </c>
      <c r="G94" s="316">
        <v>150.224089047158</v>
      </c>
      <c r="H94" s="316">
        <v>149.218796112695</v>
      </c>
      <c r="I94" s="316">
        <v>129.82831075972049</v>
      </c>
      <c r="J94" s="316">
        <v>114.7786308099202</v>
      </c>
      <c r="K94" s="316">
        <v>102.0984883174756</v>
      </c>
      <c r="L94" s="316">
        <v>112.6629240374196</v>
      </c>
      <c r="M94" s="316">
        <v>123.820363435053</v>
      </c>
      <c r="N94" s="316">
        <v>118.81462222663291</v>
      </c>
      <c r="O94" s="316">
        <v>116.7499508621778</v>
      </c>
      <c r="P94" s="316">
        <v>111.53702875459619</v>
      </c>
      <c r="Q94" s="316">
        <v>111.846384726434</v>
      </c>
      <c r="R94" s="316">
        <v>103.2362653758329</v>
      </c>
      <c r="S94" s="316">
        <v>97.741261668959964</v>
      </c>
      <c r="T94" s="316">
        <v>88.954510913975966</v>
      </c>
      <c r="U94" s="316">
        <v>85.255416687961045</v>
      </c>
      <c r="V94" s="316">
        <v>63.557394384789177</v>
      </c>
      <c r="W94" s="316">
        <v>74.656551229804663</v>
      </c>
      <c r="X94" s="316">
        <v>65.52361271387484</v>
      </c>
      <c r="Y94" s="316">
        <v>57.007312748420631</v>
      </c>
      <c r="DA94" s="139" t="s">
        <v>1940</v>
      </c>
    </row>
    <row r="95" spans="1:105" ht="12" customHeight="1" x14ac:dyDescent="0.25">
      <c r="J95" s="131"/>
    </row>
    <row r="96" spans="1:105" ht="15" customHeight="1" x14ac:dyDescent="0.25">
      <c r="A96" s="32" t="s">
        <v>251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0.99999999999999989</v>
      </c>
      <c r="C98" s="232">
        <f t="shared" si="4"/>
        <v>1</v>
      </c>
      <c r="D98" s="232">
        <f t="shared" si="4"/>
        <v>1</v>
      </c>
      <c r="E98" s="232">
        <f t="shared" si="4"/>
        <v>1</v>
      </c>
      <c r="F98" s="232">
        <f t="shared" si="4"/>
        <v>0.99999999999999989</v>
      </c>
      <c r="G98" s="232">
        <f t="shared" si="4"/>
        <v>1.0000000000000002</v>
      </c>
      <c r="H98" s="232">
        <f t="shared" si="4"/>
        <v>1</v>
      </c>
      <c r="I98" s="232">
        <f t="shared" si="4"/>
        <v>1</v>
      </c>
      <c r="J98" s="232">
        <f t="shared" si="4"/>
        <v>0.99999999999999989</v>
      </c>
      <c r="K98" s="232">
        <f t="shared" si="4"/>
        <v>1</v>
      </c>
      <c r="L98" s="232">
        <f t="shared" si="4"/>
        <v>0.99999999999999989</v>
      </c>
      <c r="M98" s="232">
        <f t="shared" si="4"/>
        <v>1.0000000000000002</v>
      </c>
      <c r="N98" s="232">
        <f t="shared" si="4"/>
        <v>0.99999999999999978</v>
      </c>
      <c r="O98" s="232">
        <f t="shared" si="4"/>
        <v>1</v>
      </c>
      <c r="P98" s="232">
        <f t="shared" si="4"/>
        <v>0.99999999999999978</v>
      </c>
      <c r="Q98" s="232">
        <f t="shared" si="4"/>
        <v>0.99999999999999978</v>
      </c>
      <c r="R98" s="232">
        <f t="shared" si="4"/>
        <v>1</v>
      </c>
      <c r="S98" s="232">
        <f t="shared" si="4"/>
        <v>1</v>
      </c>
      <c r="T98" s="232">
        <f t="shared" si="4"/>
        <v>0.99999999999999978</v>
      </c>
      <c r="U98" s="232">
        <f t="shared" si="4"/>
        <v>0.99999999999999989</v>
      </c>
      <c r="V98" s="232">
        <f t="shared" si="4"/>
        <v>0.99999999999999989</v>
      </c>
      <c r="W98" s="232">
        <f t="shared" si="4"/>
        <v>1</v>
      </c>
      <c r="X98" s="232">
        <f t="shared" si="4"/>
        <v>1</v>
      </c>
      <c r="Y98" s="232">
        <f t="shared" si="4"/>
        <v>1.0000000000000004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4.9999999999996662E-3</v>
      </c>
      <c r="C99" s="266">
        <f t="shared" si="5"/>
        <v>4.999999999999713E-3</v>
      </c>
      <c r="D99" s="266">
        <f t="shared" si="5"/>
        <v>4.9999999999997208E-3</v>
      </c>
      <c r="E99" s="266">
        <f t="shared" si="5"/>
        <v>4.9999999999996974E-3</v>
      </c>
      <c r="F99" s="266">
        <f t="shared" si="5"/>
        <v>4.9999999999995447E-3</v>
      </c>
      <c r="G99" s="266">
        <f t="shared" si="5"/>
        <v>4.9999999999996436E-3</v>
      </c>
      <c r="H99" s="266">
        <f t="shared" si="5"/>
        <v>4.9999999999996003E-3</v>
      </c>
      <c r="I99" s="266">
        <f t="shared" si="5"/>
        <v>4.9999999999995447E-3</v>
      </c>
      <c r="J99" s="266">
        <f t="shared" si="5"/>
        <v>4.9999999999995066E-3</v>
      </c>
      <c r="K99" s="266">
        <f t="shared" si="5"/>
        <v>4.9999999999993418E-3</v>
      </c>
      <c r="L99" s="266">
        <f t="shared" si="5"/>
        <v>5.0000000000004156E-3</v>
      </c>
      <c r="M99" s="266">
        <f t="shared" si="5"/>
        <v>5.0000000000003965E-3</v>
      </c>
      <c r="N99" s="266">
        <f t="shared" si="5"/>
        <v>5.0000000000004485E-3</v>
      </c>
      <c r="O99" s="266">
        <f t="shared" si="5"/>
        <v>5.00000000000038E-3</v>
      </c>
      <c r="P99" s="266">
        <f t="shared" si="5"/>
        <v>5.0000000000004581E-3</v>
      </c>
      <c r="Q99" s="266">
        <f t="shared" si="5"/>
        <v>5.0000000000002785E-3</v>
      </c>
      <c r="R99" s="266">
        <f t="shared" si="5"/>
        <v>5.0000000000002985E-3</v>
      </c>
      <c r="S99" s="266">
        <f t="shared" si="5"/>
        <v>5.0000000000003054E-3</v>
      </c>
      <c r="T99" s="266">
        <f t="shared" si="5"/>
        <v>5.0000000000003132E-3</v>
      </c>
      <c r="U99" s="266">
        <f t="shared" si="5"/>
        <v>5.0000000000003653E-3</v>
      </c>
      <c r="V99" s="266">
        <f t="shared" si="5"/>
        <v>5.0000000000003297E-3</v>
      </c>
      <c r="W99" s="266">
        <f t="shared" si="5"/>
        <v>5.0000000000004112E-3</v>
      </c>
      <c r="X99" s="266">
        <f t="shared" si="5"/>
        <v>5.0000000000003167E-3</v>
      </c>
      <c r="Y99" s="266">
        <f t="shared" si="5"/>
        <v>5.0000000000003176E-3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6.9999999999995292E-3</v>
      </c>
      <c r="C100" s="267">
        <f t="shared" si="6"/>
        <v>6.9999999999995977E-3</v>
      </c>
      <c r="D100" s="267">
        <f t="shared" si="6"/>
        <v>6.9999999999996081E-3</v>
      </c>
      <c r="E100" s="267">
        <f t="shared" si="6"/>
        <v>6.9999999999995795E-3</v>
      </c>
      <c r="F100" s="267">
        <f t="shared" si="6"/>
        <v>6.9999999999993626E-3</v>
      </c>
      <c r="G100" s="267">
        <f t="shared" si="6"/>
        <v>6.9999999999995014E-3</v>
      </c>
      <c r="H100" s="267">
        <f t="shared" si="6"/>
        <v>6.9999999999994381E-3</v>
      </c>
      <c r="I100" s="267">
        <f t="shared" si="6"/>
        <v>6.99999999999936E-3</v>
      </c>
      <c r="J100" s="267">
        <f t="shared" si="6"/>
        <v>6.999999999999308E-3</v>
      </c>
      <c r="K100" s="267">
        <f t="shared" si="6"/>
        <v>6.999999999999079E-3</v>
      </c>
      <c r="L100" s="267">
        <f t="shared" si="6"/>
        <v>7.0000000000005813E-3</v>
      </c>
      <c r="M100" s="267">
        <f t="shared" si="6"/>
        <v>7.0000000000005544E-3</v>
      </c>
      <c r="N100" s="267">
        <f t="shared" si="6"/>
        <v>7.0000000000006307E-3</v>
      </c>
      <c r="O100" s="267">
        <f t="shared" si="6"/>
        <v>7.000000000000531E-3</v>
      </c>
      <c r="P100" s="267">
        <f t="shared" si="6"/>
        <v>7.0000000000006429E-3</v>
      </c>
      <c r="Q100" s="267">
        <f t="shared" si="6"/>
        <v>7.0000000000003905E-3</v>
      </c>
      <c r="R100" s="267">
        <f t="shared" si="6"/>
        <v>7.0000000000004191E-3</v>
      </c>
      <c r="S100" s="267">
        <f t="shared" si="6"/>
        <v>7.0000000000004286E-3</v>
      </c>
      <c r="T100" s="267">
        <f t="shared" si="6"/>
        <v>7.000000000000439E-3</v>
      </c>
      <c r="U100" s="267">
        <f t="shared" si="6"/>
        <v>7.0000000000005119E-3</v>
      </c>
      <c r="V100" s="267">
        <f t="shared" si="6"/>
        <v>7.0000000000004624E-3</v>
      </c>
      <c r="W100" s="267">
        <f t="shared" si="6"/>
        <v>7.0000000000005735E-3</v>
      </c>
      <c r="X100" s="267">
        <f t="shared" si="6"/>
        <v>7.0000000000004442E-3</v>
      </c>
      <c r="Y100" s="267">
        <f t="shared" si="6"/>
        <v>7.0000000000004434E-3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3.9999999999997329E-2</v>
      </c>
      <c r="C101" s="267">
        <f t="shared" si="7"/>
        <v>3.9999999999997704E-2</v>
      </c>
      <c r="D101" s="267">
        <f t="shared" si="7"/>
        <v>3.9999999999997767E-2</v>
      </c>
      <c r="E101" s="267">
        <f t="shared" si="7"/>
        <v>3.9999999999997586E-2</v>
      </c>
      <c r="F101" s="267">
        <f t="shared" si="7"/>
        <v>3.9999999999996365E-2</v>
      </c>
      <c r="G101" s="267">
        <f t="shared" si="7"/>
        <v>3.9999999999997156E-2</v>
      </c>
      <c r="H101" s="267">
        <f t="shared" si="7"/>
        <v>3.9999999999996802E-2</v>
      </c>
      <c r="I101" s="267">
        <f t="shared" si="7"/>
        <v>3.9999999999996344E-2</v>
      </c>
      <c r="J101" s="267">
        <f t="shared" si="7"/>
        <v>3.9999999999996053E-2</v>
      </c>
      <c r="K101" s="267">
        <f t="shared" si="7"/>
        <v>3.9999999999994734E-2</v>
      </c>
      <c r="L101" s="267">
        <f t="shared" si="7"/>
        <v>4.0000000000003332E-2</v>
      </c>
      <c r="M101" s="267">
        <f t="shared" si="7"/>
        <v>4.0000000000003165E-2</v>
      </c>
      <c r="N101" s="267">
        <f t="shared" si="7"/>
        <v>4.0000000000003602E-2</v>
      </c>
      <c r="O101" s="267">
        <f t="shared" si="7"/>
        <v>4.0000000000003054E-2</v>
      </c>
      <c r="P101" s="267">
        <f t="shared" si="7"/>
        <v>4.0000000000003665E-2</v>
      </c>
      <c r="Q101" s="267">
        <f t="shared" si="7"/>
        <v>4.0000000000002235E-2</v>
      </c>
      <c r="R101" s="267">
        <f t="shared" si="7"/>
        <v>4.0000000000002388E-2</v>
      </c>
      <c r="S101" s="267">
        <f t="shared" si="7"/>
        <v>4.0000000000002443E-2</v>
      </c>
      <c r="T101" s="267">
        <f t="shared" si="7"/>
        <v>4.000000000000252E-2</v>
      </c>
      <c r="U101" s="267">
        <f t="shared" si="7"/>
        <v>4.0000000000002915E-2</v>
      </c>
      <c r="V101" s="267">
        <f t="shared" si="7"/>
        <v>4.0000000000002651E-2</v>
      </c>
      <c r="W101" s="267">
        <f t="shared" si="7"/>
        <v>4.0000000000003283E-2</v>
      </c>
      <c r="X101" s="267">
        <f t="shared" si="7"/>
        <v>4.0000000000002534E-2</v>
      </c>
      <c r="Y101" s="267">
        <f t="shared" si="7"/>
        <v>4.0000000000002534E-2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1.9999999999998665E-2</v>
      </c>
      <c r="C102" s="267">
        <f t="shared" si="8"/>
        <v>1.9999999999998852E-2</v>
      </c>
      <c r="D102" s="267">
        <f t="shared" si="8"/>
        <v>1.9999999999998876E-2</v>
      </c>
      <c r="E102" s="267">
        <f t="shared" si="8"/>
        <v>1.99999999999988E-2</v>
      </c>
      <c r="F102" s="267">
        <f t="shared" si="8"/>
        <v>1.9999999999998182E-2</v>
      </c>
      <c r="G102" s="267">
        <f t="shared" si="8"/>
        <v>1.9999999999998578E-2</v>
      </c>
      <c r="H102" s="267">
        <f t="shared" si="8"/>
        <v>1.9999999999998401E-2</v>
      </c>
      <c r="I102" s="267">
        <f t="shared" si="8"/>
        <v>1.9999999999998172E-2</v>
      </c>
      <c r="J102" s="267">
        <f t="shared" si="8"/>
        <v>1.9999999999998026E-2</v>
      </c>
      <c r="K102" s="267">
        <f t="shared" si="8"/>
        <v>1.9999999999997367E-2</v>
      </c>
      <c r="L102" s="267">
        <f t="shared" si="8"/>
        <v>2.0000000000001666E-2</v>
      </c>
      <c r="M102" s="267">
        <f t="shared" si="8"/>
        <v>2.0000000000001582E-2</v>
      </c>
      <c r="N102" s="267">
        <f t="shared" si="8"/>
        <v>2.0000000000001798E-2</v>
      </c>
      <c r="O102" s="267">
        <f t="shared" si="8"/>
        <v>2.0000000000001524E-2</v>
      </c>
      <c r="P102" s="267">
        <f t="shared" si="8"/>
        <v>2.0000000000001836E-2</v>
      </c>
      <c r="Q102" s="267">
        <f t="shared" si="8"/>
        <v>2.0000000000001118E-2</v>
      </c>
      <c r="R102" s="267">
        <f t="shared" si="8"/>
        <v>2.0000000000001194E-2</v>
      </c>
      <c r="S102" s="267">
        <f t="shared" si="8"/>
        <v>2.0000000000001222E-2</v>
      </c>
      <c r="T102" s="267">
        <f t="shared" si="8"/>
        <v>2.0000000000001249E-2</v>
      </c>
      <c r="U102" s="267">
        <f t="shared" si="8"/>
        <v>2.0000000000001468E-2</v>
      </c>
      <c r="V102" s="267">
        <f t="shared" si="8"/>
        <v>2.0000000000001326E-2</v>
      </c>
      <c r="W102" s="267">
        <f t="shared" si="8"/>
        <v>2.0000000000001641E-2</v>
      </c>
      <c r="X102" s="267">
        <f t="shared" si="8"/>
        <v>2.0000000000001267E-2</v>
      </c>
      <c r="Y102" s="267">
        <f t="shared" si="8"/>
        <v>2.000000000000127E-2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1.2070663234604442E-2</v>
      </c>
      <c r="C103" s="268">
        <f t="shared" si="9"/>
        <v>1.2131489659847896E-2</v>
      </c>
      <c r="D103" s="268">
        <f t="shared" si="9"/>
        <v>1.2126107339959322E-2</v>
      </c>
      <c r="E103" s="268">
        <f t="shared" si="9"/>
        <v>1.2052219897998616E-2</v>
      </c>
      <c r="F103" s="268">
        <f t="shared" si="9"/>
        <v>1.2381123774892361E-2</v>
      </c>
      <c r="G103" s="268">
        <f t="shared" si="9"/>
        <v>1.2586087977323357E-2</v>
      </c>
      <c r="H103" s="268">
        <f t="shared" si="9"/>
        <v>1.226842120070735E-2</v>
      </c>
      <c r="I103" s="268">
        <f t="shared" si="9"/>
        <v>1.353455438331273E-2</v>
      </c>
      <c r="J103" s="268">
        <f t="shared" si="9"/>
        <v>1.2706005413985831E-2</v>
      </c>
      <c r="K103" s="268">
        <f t="shared" si="9"/>
        <v>1.2567743914175235E-2</v>
      </c>
      <c r="L103" s="268">
        <f t="shared" si="9"/>
        <v>1.2014618037624726E-2</v>
      </c>
      <c r="M103" s="268">
        <f t="shared" si="9"/>
        <v>1.1946681970317948E-2</v>
      </c>
      <c r="N103" s="268">
        <f t="shared" si="9"/>
        <v>1.1965573869987372E-2</v>
      </c>
      <c r="O103" s="268">
        <f t="shared" si="9"/>
        <v>1.1863870206401264E-2</v>
      </c>
      <c r="P103" s="268">
        <f t="shared" si="9"/>
        <v>1.1869324500641255E-2</v>
      </c>
      <c r="Q103" s="268">
        <f t="shared" si="9"/>
        <v>1.1836829676766039E-2</v>
      </c>
      <c r="R103" s="268">
        <f t="shared" si="9"/>
        <v>1.1836035466857487E-2</v>
      </c>
      <c r="S103" s="268">
        <f t="shared" si="9"/>
        <v>1.1811864389490702E-2</v>
      </c>
      <c r="T103" s="268">
        <f t="shared" si="9"/>
        <v>1.1863511088396088E-2</v>
      </c>
      <c r="U103" s="268">
        <f t="shared" si="9"/>
        <v>1.184920207075151E-2</v>
      </c>
      <c r="V103" s="268">
        <f t="shared" si="9"/>
        <v>1.193945216830722E-2</v>
      </c>
      <c r="W103" s="268">
        <f t="shared" si="9"/>
        <v>1.1930095867596835E-2</v>
      </c>
      <c r="X103" s="268">
        <f t="shared" si="9"/>
        <v>1.1953839640859125E-2</v>
      </c>
      <c r="Y103" s="268">
        <f t="shared" si="9"/>
        <v>1.1881269885823215E-2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3.2597738044119133E-2</v>
      </c>
      <c r="C104" s="269">
        <f t="shared" si="10"/>
        <v>3.3586737331515758E-2</v>
      </c>
      <c r="D104" s="269">
        <f t="shared" si="10"/>
        <v>3.34393741242663E-2</v>
      </c>
      <c r="E104" s="269">
        <f t="shared" si="10"/>
        <v>3.2497223876895735E-2</v>
      </c>
      <c r="F104" s="269">
        <f t="shared" si="10"/>
        <v>3.5533138482610353E-2</v>
      </c>
      <c r="G104" s="269">
        <f t="shared" si="10"/>
        <v>3.549682801812451E-2</v>
      </c>
      <c r="H104" s="269">
        <f t="shared" si="10"/>
        <v>3.4753372877504789E-2</v>
      </c>
      <c r="I104" s="269">
        <f t="shared" si="10"/>
        <v>4.0443668829808467E-2</v>
      </c>
      <c r="J104" s="269">
        <f t="shared" si="10"/>
        <v>3.7158240211111401E-2</v>
      </c>
      <c r="K104" s="269">
        <f t="shared" si="10"/>
        <v>3.5948917710887145E-2</v>
      </c>
      <c r="L104" s="269">
        <f t="shared" si="10"/>
        <v>3.1559728632901511E-2</v>
      </c>
      <c r="M104" s="269">
        <f t="shared" si="10"/>
        <v>3.0679020751721894E-2</v>
      </c>
      <c r="N104" s="269">
        <f t="shared" si="10"/>
        <v>3.0887866468441712E-2</v>
      </c>
      <c r="O104" s="269">
        <f t="shared" si="10"/>
        <v>2.8486023632147674E-2</v>
      </c>
      <c r="P104" s="269">
        <f t="shared" si="10"/>
        <v>2.8791730881974113E-2</v>
      </c>
      <c r="Q104" s="269">
        <f t="shared" si="10"/>
        <v>2.7496968525613587E-2</v>
      </c>
      <c r="R104" s="269">
        <f t="shared" si="10"/>
        <v>2.6845651143865917E-2</v>
      </c>
      <c r="S104" s="269">
        <f t="shared" si="10"/>
        <v>2.6770418743299954E-2</v>
      </c>
      <c r="T104" s="269">
        <f t="shared" si="10"/>
        <v>2.6356903707588478E-2</v>
      </c>
      <c r="U104" s="269">
        <f t="shared" si="10"/>
        <v>2.5604113623994947E-2</v>
      </c>
      <c r="V104" s="269">
        <f t="shared" si="10"/>
        <v>2.3999051811055487E-2</v>
      </c>
      <c r="W104" s="269">
        <f t="shared" si="10"/>
        <v>2.4060309907305497E-2</v>
      </c>
      <c r="X104" s="269">
        <f t="shared" si="10"/>
        <v>2.136125689657483E-2</v>
      </c>
      <c r="Y104" s="269">
        <f t="shared" si="10"/>
        <v>2.1063047776026956E-2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0.81089218084546111</v>
      </c>
      <c r="C105" s="269">
        <f t="shared" si="11"/>
        <v>0.80764457893860575</v>
      </c>
      <c r="D105" s="269">
        <f t="shared" si="11"/>
        <v>0.80812479825963135</v>
      </c>
      <c r="E105" s="269">
        <f t="shared" si="11"/>
        <v>0.81123450316534196</v>
      </c>
      <c r="F105" s="269">
        <f t="shared" si="11"/>
        <v>0.80112320778114776</v>
      </c>
      <c r="G105" s="269">
        <f t="shared" si="11"/>
        <v>0.80103524396428094</v>
      </c>
      <c r="H105" s="269">
        <f t="shared" si="11"/>
        <v>0.8037484884162277</v>
      </c>
      <c r="I105" s="269">
        <f t="shared" si="11"/>
        <v>0.7841469571650892</v>
      </c>
      <c r="J105" s="269">
        <f t="shared" si="11"/>
        <v>0.79556188723910704</v>
      </c>
      <c r="K105" s="269">
        <f t="shared" si="11"/>
        <v>0.79959685457297613</v>
      </c>
      <c r="L105" s="269">
        <f t="shared" si="11"/>
        <v>0.81429292303413126</v>
      </c>
      <c r="M105" s="269">
        <f t="shared" si="11"/>
        <v>0.81719869560746183</v>
      </c>
      <c r="N105" s="269">
        <f t="shared" si="11"/>
        <v>0.81650685639836074</v>
      </c>
      <c r="O105" s="269">
        <f t="shared" si="11"/>
        <v>0.82434783142333989</v>
      </c>
      <c r="P105" s="269">
        <f t="shared" si="11"/>
        <v>0.82335732043521326</v>
      </c>
      <c r="Q105" s="269">
        <f t="shared" si="11"/>
        <v>0.82756182729625294</v>
      </c>
      <c r="R105" s="269">
        <f t="shared" si="11"/>
        <v>0.82966131084734829</v>
      </c>
      <c r="S105" s="269">
        <f t="shared" si="11"/>
        <v>0.82992789743764961</v>
      </c>
      <c r="T105" s="269">
        <f t="shared" si="11"/>
        <v>0.83120868807603654</v>
      </c>
      <c r="U105" s="269">
        <f t="shared" si="11"/>
        <v>0.83364865402970401</v>
      </c>
      <c r="V105" s="269">
        <f t="shared" si="11"/>
        <v>0.83873026977384257</v>
      </c>
      <c r="W105" s="269">
        <f t="shared" si="11"/>
        <v>0.83854223887552404</v>
      </c>
      <c r="X105" s="269">
        <f t="shared" si="11"/>
        <v>0.84721544369239543</v>
      </c>
      <c r="Y105" s="269">
        <f t="shared" si="11"/>
        <v>0.84824890950253018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0.53924436381113616</v>
      </c>
      <c r="C106" s="318">
        <f t="shared" si="12"/>
        <v>0.52775510117597568</v>
      </c>
      <c r="D106" s="318">
        <f t="shared" si="12"/>
        <v>0.52946334722407995</v>
      </c>
      <c r="E106" s="318">
        <f t="shared" si="12"/>
        <v>0.54042430419121201</v>
      </c>
      <c r="F106" s="318">
        <f t="shared" si="12"/>
        <v>0.50501372042606263</v>
      </c>
      <c r="G106" s="318">
        <f t="shared" si="12"/>
        <v>0.50522834381324466</v>
      </c>
      <c r="H106" s="318">
        <f t="shared" si="12"/>
        <v>0.51413704777035574</v>
      </c>
      <c r="I106" s="318">
        <f t="shared" si="12"/>
        <v>0.44711638358335321</v>
      </c>
      <c r="J106" s="318">
        <f t="shared" si="12"/>
        <v>0.4859098854798467</v>
      </c>
      <c r="K106" s="318">
        <f t="shared" si="12"/>
        <v>0.50002254031558435</v>
      </c>
      <c r="L106" s="318">
        <f t="shared" si="12"/>
        <v>0.55129518442661984</v>
      </c>
      <c r="M106" s="318">
        <f t="shared" si="12"/>
        <v>0.56154018934311367</v>
      </c>
      <c r="N106" s="318">
        <f t="shared" si="12"/>
        <v>0.55910796916134753</v>
      </c>
      <c r="O106" s="318">
        <f t="shared" si="12"/>
        <v>0.58696430115544351</v>
      </c>
      <c r="P106" s="318">
        <f t="shared" si="12"/>
        <v>0.58342622975209668</v>
      </c>
      <c r="Q106" s="318">
        <f t="shared" si="12"/>
        <v>0.59842042291614062</v>
      </c>
      <c r="R106" s="318">
        <f t="shared" si="12"/>
        <v>0.60594755131513323</v>
      </c>
      <c r="S106" s="318">
        <f t="shared" si="12"/>
        <v>0.60684107457681757</v>
      </c>
      <c r="T106" s="318">
        <f t="shared" si="12"/>
        <v>0.61156782384613373</v>
      </c>
      <c r="U106" s="318">
        <f t="shared" si="12"/>
        <v>0.62028104049641375</v>
      </c>
      <c r="V106" s="318">
        <f t="shared" si="12"/>
        <v>0.63873817134838129</v>
      </c>
      <c r="W106" s="318">
        <f t="shared" si="12"/>
        <v>0.63803965631464576</v>
      </c>
      <c r="X106" s="318">
        <f t="shared" si="12"/>
        <v>0.66920496955427256</v>
      </c>
      <c r="Y106" s="318">
        <f t="shared" si="12"/>
        <v>0.67272351136897302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0.271647817034325</v>
      </c>
      <c r="C107" s="318">
        <f t="shared" si="13"/>
        <v>0.27988947776263007</v>
      </c>
      <c r="D107" s="318">
        <f t="shared" si="13"/>
        <v>0.27866145103555134</v>
      </c>
      <c r="E107" s="318">
        <f t="shared" si="13"/>
        <v>0.27081019897413006</v>
      </c>
      <c r="F107" s="318">
        <f t="shared" si="13"/>
        <v>0.29610948735508508</v>
      </c>
      <c r="G107" s="318">
        <f t="shared" si="13"/>
        <v>0.29580690015103633</v>
      </c>
      <c r="H107" s="318">
        <f t="shared" si="13"/>
        <v>0.28961144064587202</v>
      </c>
      <c r="I107" s="318">
        <f t="shared" si="13"/>
        <v>0.33703057358173594</v>
      </c>
      <c r="J107" s="318">
        <f t="shared" si="13"/>
        <v>0.30965200175926022</v>
      </c>
      <c r="K107" s="318">
        <f t="shared" si="13"/>
        <v>0.29957431425739173</v>
      </c>
      <c r="L107" s="318">
        <f t="shared" si="13"/>
        <v>0.26299773860751141</v>
      </c>
      <c r="M107" s="318">
        <f t="shared" si="13"/>
        <v>0.25565850626434816</v>
      </c>
      <c r="N107" s="318">
        <f t="shared" si="13"/>
        <v>0.25739888723701315</v>
      </c>
      <c r="O107" s="318">
        <f t="shared" si="13"/>
        <v>0.23738353026789635</v>
      </c>
      <c r="P107" s="318">
        <f t="shared" si="13"/>
        <v>0.23993109068311663</v>
      </c>
      <c r="Q107" s="318">
        <f t="shared" si="13"/>
        <v>0.22914140438011224</v>
      </c>
      <c r="R107" s="318">
        <f t="shared" si="13"/>
        <v>0.22371375953221503</v>
      </c>
      <c r="S107" s="318">
        <f t="shared" si="13"/>
        <v>0.22308682286083215</v>
      </c>
      <c r="T107" s="318">
        <f t="shared" si="13"/>
        <v>0.21964086422990278</v>
      </c>
      <c r="U107" s="318">
        <f t="shared" si="13"/>
        <v>0.21336761353329031</v>
      </c>
      <c r="V107" s="318">
        <f t="shared" si="13"/>
        <v>0.1999920984254614</v>
      </c>
      <c r="W107" s="318">
        <f t="shared" si="13"/>
        <v>0.20050258256087836</v>
      </c>
      <c r="X107" s="318">
        <f t="shared" si="13"/>
        <v>0.17801047413812279</v>
      </c>
      <c r="Y107" s="318">
        <f t="shared" si="13"/>
        <v>0.17552539813355722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7.243941787582002E-2</v>
      </c>
      <c r="C108" s="319">
        <f t="shared" si="14"/>
        <v>7.4637194070034732E-2</v>
      </c>
      <c r="D108" s="319">
        <f t="shared" si="14"/>
        <v>7.4309720276147073E-2</v>
      </c>
      <c r="E108" s="319">
        <f t="shared" si="14"/>
        <v>7.2216053059768054E-2</v>
      </c>
      <c r="F108" s="319">
        <f t="shared" si="14"/>
        <v>7.896252996135604E-2</v>
      </c>
      <c r="G108" s="319">
        <f t="shared" si="14"/>
        <v>7.8881840040276416E-2</v>
      </c>
      <c r="H108" s="319">
        <f t="shared" si="14"/>
        <v>7.7229717505565953E-2</v>
      </c>
      <c r="I108" s="319">
        <f t="shared" si="14"/>
        <v>8.9874819621796304E-2</v>
      </c>
      <c r="J108" s="319">
        <f t="shared" si="14"/>
        <v>8.2573867135802836E-2</v>
      </c>
      <c r="K108" s="319">
        <f t="shared" si="14"/>
        <v>7.9886483801971164E-2</v>
      </c>
      <c r="L108" s="319">
        <f t="shared" si="14"/>
        <v>7.0132730295336426E-2</v>
      </c>
      <c r="M108" s="319">
        <f t="shared" si="14"/>
        <v>6.8175601670492886E-2</v>
      </c>
      <c r="N108" s="319">
        <f t="shared" si="14"/>
        <v>6.8639703263203594E-2</v>
      </c>
      <c r="O108" s="319">
        <f t="shared" si="14"/>
        <v>6.3302274738105721E-2</v>
      </c>
      <c r="P108" s="319">
        <f t="shared" si="14"/>
        <v>6.3981624182164493E-2</v>
      </c>
      <c r="Q108" s="319">
        <f t="shared" si="14"/>
        <v>6.1104374501363329E-2</v>
      </c>
      <c r="R108" s="319">
        <f t="shared" si="14"/>
        <v>5.9657002541924055E-2</v>
      </c>
      <c r="S108" s="319">
        <f t="shared" si="14"/>
        <v>5.9489819429555252E-2</v>
      </c>
      <c r="T108" s="319">
        <f t="shared" si="14"/>
        <v>5.8570897127974156E-2</v>
      </c>
      <c r="U108" s="319">
        <f t="shared" si="14"/>
        <v>5.6898030275544118E-2</v>
      </c>
      <c r="V108" s="319">
        <f t="shared" si="14"/>
        <v>5.3331226246789765E-2</v>
      </c>
      <c r="W108" s="319">
        <f t="shared" si="14"/>
        <v>5.3467355349567605E-2</v>
      </c>
      <c r="X108" s="319">
        <f t="shared" si="14"/>
        <v>4.7469459770166096E-2</v>
      </c>
      <c r="Y108" s="319">
        <f t="shared" si="14"/>
        <v>4.6806772835615316E-2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0.99999999999999956</v>
      </c>
      <c r="C110" s="232">
        <f t="shared" si="15"/>
        <v>0.99999999999999978</v>
      </c>
      <c r="D110" s="232">
        <f t="shared" si="15"/>
        <v>1</v>
      </c>
      <c r="E110" s="232">
        <f t="shared" si="15"/>
        <v>1.0000000000000002</v>
      </c>
      <c r="F110" s="232">
        <f t="shared" si="15"/>
        <v>1.0000000000000004</v>
      </c>
      <c r="G110" s="232">
        <f t="shared" si="15"/>
        <v>1.0000000000000002</v>
      </c>
      <c r="H110" s="232">
        <f t="shared" si="15"/>
        <v>1</v>
      </c>
      <c r="I110" s="232">
        <f t="shared" si="15"/>
        <v>1.0000000000000002</v>
      </c>
      <c r="J110" s="232">
        <f t="shared" si="15"/>
        <v>1.0000000000000004</v>
      </c>
      <c r="K110" s="232">
        <f t="shared" si="15"/>
        <v>0.99999999999999989</v>
      </c>
      <c r="L110" s="232">
        <f t="shared" si="15"/>
        <v>1</v>
      </c>
      <c r="M110" s="232">
        <f t="shared" si="15"/>
        <v>0.99999999999999967</v>
      </c>
      <c r="N110" s="232">
        <f t="shared" si="15"/>
        <v>1</v>
      </c>
      <c r="O110" s="232">
        <f t="shared" si="15"/>
        <v>0.99999999999999967</v>
      </c>
      <c r="P110" s="232">
        <f t="shared" si="15"/>
        <v>1</v>
      </c>
      <c r="Q110" s="232">
        <f t="shared" si="15"/>
        <v>1</v>
      </c>
      <c r="R110" s="232">
        <f t="shared" si="15"/>
        <v>1.0000000000000004</v>
      </c>
      <c r="S110" s="232">
        <f t="shared" si="15"/>
        <v>0.99999999999999956</v>
      </c>
      <c r="T110" s="232">
        <f t="shared" si="15"/>
        <v>0.99999999999999967</v>
      </c>
      <c r="U110" s="232">
        <f t="shared" si="15"/>
        <v>0.99999999999999933</v>
      </c>
      <c r="V110" s="232">
        <f t="shared" si="15"/>
        <v>1.0000000000000002</v>
      </c>
      <c r="W110" s="232">
        <f t="shared" si="15"/>
        <v>0.99999999999999978</v>
      </c>
      <c r="X110" s="232">
        <f t="shared" si="15"/>
        <v>0.99999999999999944</v>
      </c>
      <c r="Y110" s="232">
        <f t="shared" si="15"/>
        <v>1.0000000000000002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5.2781221197546338E-3</v>
      </c>
      <c r="C111" s="299">
        <f t="shared" si="16"/>
        <v>5.2781221197545055E-3</v>
      </c>
      <c r="D111" s="299">
        <f t="shared" si="16"/>
        <v>5.278122119754489E-3</v>
      </c>
      <c r="E111" s="299">
        <f t="shared" si="16"/>
        <v>5.2781221197545636E-3</v>
      </c>
      <c r="F111" s="299">
        <f t="shared" si="16"/>
        <v>5.2781221197547423E-3</v>
      </c>
      <c r="G111" s="299">
        <f t="shared" si="16"/>
        <v>5.278122119754587E-3</v>
      </c>
      <c r="H111" s="299">
        <f t="shared" si="16"/>
        <v>5.2781221197546902E-3</v>
      </c>
      <c r="I111" s="299">
        <f t="shared" si="16"/>
        <v>5.2781221197545957E-3</v>
      </c>
      <c r="J111" s="299">
        <f t="shared" si="16"/>
        <v>5.2781221197547665E-3</v>
      </c>
      <c r="K111" s="299">
        <f t="shared" si="16"/>
        <v>5.2781221197549955E-3</v>
      </c>
      <c r="L111" s="299">
        <f t="shared" si="16"/>
        <v>5.2781221197530795E-3</v>
      </c>
      <c r="M111" s="299">
        <f t="shared" si="16"/>
        <v>5.2781221197530388E-3</v>
      </c>
      <c r="N111" s="299">
        <f t="shared" si="16"/>
        <v>5.2781221197529512E-3</v>
      </c>
      <c r="O111" s="299">
        <f t="shared" si="16"/>
        <v>5.2781221197529642E-3</v>
      </c>
      <c r="P111" s="299">
        <f t="shared" si="16"/>
        <v>5.2781221197527916E-3</v>
      </c>
      <c r="Q111" s="299">
        <f t="shared" si="16"/>
        <v>5.2781221197530813E-3</v>
      </c>
      <c r="R111" s="299">
        <f t="shared" si="16"/>
        <v>5.2781221197530509E-3</v>
      </c>
      <c r="S111" s="299">
        <f t="shared" si="16"/>
        <v>5.2781221197530656E-3</v>
      </c>
      <c r="T111" s="299">
        <f t="shared" si="16"/>
        <v>5.2781221197531186E-3</v>
      </c>
      <c r="U111" s="299">
        <f t="shared" si="16"/>
        <v>5.2781221197528375E-3</v>
      </c>
      <c r="V111" s="299">
        <f t="shared" si="16"/>
        <v>5.2781221197529668E-3</v>
      </c>
      <c r="W111" s="299">
        <f t="shared" si="16"/>
        <v>5.2781221197527508E-3</v>
      </c>
      <c r="X111" s="299">
        <f t="shared" si="16"/>
        <v>5.2781221197528332E-3</v>
      </c>
      <c r="Y111" s="299">
        <f t="shared" si="16"/>
        <v>5.278122119752841E-3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7.4900519068713586E-3</v>
      </c>
      <c r="C112" s="233">
        <f t="shared" si="17"/>
        <v>7.4900519068711721E-3</v>
      </c>
      <c r="D112" s="233">
        <f t="shared" si="17"/>
        <v>7.4900519068711452E-3</v>
      </c>
      <c r="E112" s="233">
        <f t="shared" si="17"/>
        <v>7.490051906871251E-3</v>
      </c>
      <c r="F112" s="233">
        <f t="shared" si="17"/>
        <v>7.4900519068715086E-3</v>
      </c>
      <c r="G112" s="233">
        <f t="shared" si="17"/>
        <v>7.4900519068712848E-3</v>
      </c>
      <c r="H112" s="233">
        <f t="shared" si="17"/>
        <v>7.4900519068714254E-3</v>
      </c>
      <c r="I112" s="233">
        <f t="shared" si="17"/>
        <v>7.4900519068712996E-3</v>
      </c>
      <c r="J112" s="233">
        <f t="shared" si="17"/>
        <v>7.490051906871545E-3</v>
      </c>
      <c r="K112" s="233">
        <f t="shared" si="17"/>
        <v>7.4900519068718642E-3</v>
      </c>
      <c r="L112" s="233">
        <f t="shared" si="17"/>
        <v>7.4900519068691477E-3</v>
      </c>
      <c r="M112" s="233">
        <f t="shared" si="17"/>
        <v>7.4900519068690861E-3</v>
      </c>
      <c r="N112" s="233">
        <f t="shared" si="17"/>
        <v>7.4900519068689681E-3</v>
      </c>
      <c r="O112" s="233">
        <f t="shared" si="17"/>
        <v>7.4900519068689837E-3</v>
      </c>
      <c r="P112" s="233">
        <f t="shared" si="17"/>
        <v>7.4900519068687391E-3</v>
      </c>
      <c r="Q112" s="233">
        <f t="shared" si="17"/>
        <v>7.4900519068691451E-3</v>
      </c>
      <c r="R112" s="233">
        <f t="shared" si="17"/>
        <v>7.4900519068691086E-3</v>
      </c>
      <c r="S112" s="233">
        <f t="shared" si="17"/>
        <v>7.4900519068691277E-3</v>
      </c>
      <c r="T112" s="233">
        <f t="shared" si="17"/>
        <v>7.4900519068692032E-3</v>
      </c>
      <c r="U112" s="233">
        <f t="shared" si="17"/>
        <v>7.4900519068688024E-3</v>
      </c>
      <c r="V112" s="233">
        <f t="shared" si="17"/>
        <v>7.4900519068689889E-3</v>
      </c>
      <c r="W112" s="233">
        <f t="shared" si="17"/>
        <v>7.4900519068686775E-3</v>
      </c>
      <c r="X112" s="233">
        <f t="shared" si="17"/>
        <v>7.4900519068687981E-3</v>
      </c>
      <c r="Y112" s="233">
        <f t="shared" si="17"/>
        <v>7.4900519068688094E-3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2.6652580694170192E-2</v>
      </c>
      <c r="C113" s="233">
        <f t="shared" si="18"/>
        <v>2.665258069416954E-2</v>
      </c>
      <c r="D113" s="233">
        <f t="shared" si="18"/>
        <v>2.665258069416945E-2</v>
      </c>
      <c r="E113" s="233">
        <f t="shared" si="18"/>
        <v>2.6652580694169821E-2</v>
      </c>
      <c r="F113" s="233">
        <f t="shared" si="18"/>
        <v>2.665258069417073E-2</v>
      </c>
      <c r="G113" s="233">
        <f t="shared" si="18"/>
        <v>2.6652580694169935E-2</v>
      </c>
      <c r="H113" s="233">
        <f t="shared" si="18"/>
        <v>2.6652580694170459E-2</v>
      </c>
      <c r="I113" s="233">
        <f t="shared" si="18"/>
        <v>2.6652580694169994E-2</v>
      </c>
      <c r="J113" s="233">
        <f t="shared" si="18"/>
        <v>2.6652580694170848E-2</v>
      </c>
      <c r="K113" s="233">
        <f t="shared" si="18"/>
        <v>2.6652580694172003E-2</v>
      </c>
      <c r="L113" s="233">
        <f t="shared" si="18"/>
        <v>2.6652580694162337E-2</v>
      </c>
      <c r="M113" s="233">
        <f t="shared" si="18"/>
        <v>2.6652580694162112E-2</v>
      </c>
      <c r="N113" s="233">
        <f t="shared" si="18"/>
        <v>2.6652580694161692E-2</v>
      </c>
      <c r="O113" s="233">
        <f t="shared" si="18"/>
        <v>2.6652580694161758E-2</v>
      </c>
      <c r="P113" s="233">
        <f t="shared" si="18"/>
        <v>2.6652580694160877E-2</v>
      </c>
      <c r="Q113" s="233">
        <f t="shared" si="18"/>
        <v>2.6652580694162337E-2</v>
      </c>
      <c r="R113" s="233">
        <f t="shared" si="18"/>
        <v>2.6652580694162185E-2</v>
      </c>
      <c r="S113" s="233">
        <f t="shared" si="18"/>
        <v>2.6652580694162258E-2</v>
      </c>
      <c r="T113" s="233">
        <f t="shared" si="18"/>
        <v>2.6652580694162535E-2</v>
      </c>
      <c r="U113" s="233">
        <f t="shared" si="18"/>
        <v>2.6652580694161106E-2</v>
      </c>
      <c r="V113" s="233">
        <f t="shared" si="18"/>
        <v>2.6652580694161768E-2</v>
      </c>
      <c r="W113" s="233">
        <f t="shared" si="18"/>
        <v>2.6652580694160669E-2</v>
      </c>
      <c r="X113" s="233">
        <f t="shared" si="18"/>
        <v>2.6652580694161088E-2</v>
      </c>
      <c r="Y113" s="233">
        <f t="shared" si="18"/>
        <v>2.6652580694161127E-2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2.1112488479018542E-2</v>
      </c>
      <c r="C114" s="233">
        <f t="shared" si="19"/>
        <v>2.1112488479018022E-2</v>
      </c>
      <c r="D114" s="233">
        <f t="shared" si="19"/>
        <v>2.1112488479017952E-2</v>
      </c>
      <c r="E114" s="233">
        <f t="shared" si="19"/>
        <v>2.1112488479018254E-2</v>
      </c>
      <c r="F114" s="233">
        <f t="shared" si="19"/>
        <v>2.1112488479018969E-2</v>
      </c>
      <c r="G114" s="233">
        <f t="shared" si="19"/>
        <v>2.1112488479018341E-2</v>
      </c>
      <c r="H114" s="233">
        <f t="shared" si="19"/>
        <v>2.1112488479018744E-2</v>
      </c>
      <c r="I114" s="233">
        <f t="shared" si="19"/>
        <v>2.1112488479018383E-2</v>
      </c>
      <c r="J114" s="233">
        <f t="shared" si="19"/>
        <v>2.1112488479019063E-2</v>
      </c>
      <c r="K114" s="233">
        <f t="shared" si="19"/>
        <v>2.1112488479019979E-2</v>
      </c>
      <c r="L114" s="233">
        <f t="shared" si="19"/>
        <v>2.1112488479012322E-2</v>
      </c>
      <c r="M114" s="233">
        <f t="shared" si="19"/>
        <v>2.1112488479012141E-2</v>
      </c>
      <c r="N114" s="233">
        <f t="shared" si="19"/>
        <v>2.1112488479011808E-2</v>
      </c>
      <c r="O114" s="233">
        <f t="shared" si="19"/>
        <v>2.111248847901186E-2</v>
      </c>
      <c r="P114" s="233">
        <f t="shared" si="19"/>
        <v>2.1112488479011166E-2</v>
      </c>
      <c r="Q114" s="233">
        <f t="shared" si="19"/>
        <v>2.1112488479012325E-2</v>
      </c>
      <c r="R114" s="233">
        <f t="shared" si="19"/>
        <v>2.1112488479012197E-2</v>
      </c>
      <c r="S114" s="233">
        <f t="shared" si="19"/>
        <v>2.1112488479012259E-2</v>
      </c>
      <c r="T114" s="233">
        <f t="shared" si="19"/>
        <v>2.1112488479012471E-2</v>
      </c>
      <c r="U114" s="233">
        <f t="shared" si="19"/>
        <v>2.111248847901135E-2</v>
      </c>
      <c r="V114" s="233">
        <f t="shared" si="19"/>
        <v>2.1112488479011867E-2</v>
      </c>
      <c r="W114" s="233">
        <f t="shared" si="19"/>
        <v>2.1112488479010989E-2</v>
      </c>
      <c r="X114" s="233">
        <f t="shared" si="19"/>
        <v>2.1112488479011329E-2</v>
      </c>
      <c r="Y114" s="233">
        <f t="shared" si="19"/>
        <v>2.1112488479011364E-2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1.3097479628521137E-2</v>
      </c>
      <c r="C115" s="300">
        <f t="shared" si="20"/>
        <v>1.3335908053397549E-2</v>
      </c>
      <c r="D115" s="300">
        <f t="shared" si="20"/>
        <v>1.3304042870307993E-2</v>
      </c>
      <c r="E115" s="300">
        <f t="shared" si="20"/>
        <v>1.3060247408076587E-2</v>
      </c>
      <c r="F115" s="300">
        <f t="shared" si="20"/>
        <v>1.3971159883489292E-2</v>
      </c>
      <c r="G115" s="300">
        <f t="shared" si="20"/>
        <v>1.419654590802172E-2</v>
      </c>
      <c r="H115" s="300">
        <f t="shared" si="20"/>
        <v>1.3698425362853782E-2</v>
      </c>
      <c r="I115" s="300">
        <f t="shared" si="20"/>
        <v>1.6370932986790463E-2</v>
      </c>
      <c r="J115" s="300">
        <f t="shared" si="20"/>
        <v>1.4662977977541514E-2</v>
      </c>
      <c r="K115" s="300">
        <f t="shared" si="20"/>
        <v>1.4263239578635074E-2</v>
      </c>
      <c r="L115" s="300">
        <f t="shared" si="20"/>
        <v>1.2862159681402755E-2</v>
      </c>
      <c r="M115" s="300">
        <f t="shared" si="20"/>
        <v>1.2645717213174925E-2</v>
      </c>
      <c r="N115" s="300">
        <f t="shared" si="20"/>
        <v>1.2699567026679272E-2</v>
      </c>
      <c r="O115" s="300">
        <f t="shared" si="20"/>
        <v>1.2216606916504721E-2</v>
      </c>
      <c r="P115" s="300">
        <f t="shared" si="20"/>
        <v>1.2268700014624158E-2</v>
      </c>
      <c r="Q115" s="300">
        <f t="shared" si="20"/>
        <v>1.2041146519719405E-2</v>
      </c>
      <c r="R115" s="300">
        <f t="shared" si="20"/>
        <v>1.1945141801289871E-2</v>
      </c>
      <c r="S115" s="300">
        <f t="shared" si="20"/>
        <v>1.1909774554348981E-2</v>
      </c>
      <c r="T115" s="300">
        <f t="shared" si="20"/>
        <v>1.1902366320588702E-2</v>
      </c>
      <c r="U115" s="300">
        <f t="shared" si="20"/>
        <v>1.1780933997121008E-2</v>
      </c>
      <c r="V115" s="300">
        <f t="shared" si="20"/>
        <v>1.164744766411455E-2</v>
      </c>
      <c r="W115" s="300">
        <f t="shared" si="20"/>
        <v>1.1646656192694437E-2</v>
      </c>
      <c r="X115" s="300">
        <f t="shared" si="20"/>
        <v>1.1311432912801116E-2</v>
      </c>
      <c r="Y115" s="300">
        <f t="shared" si="20"/>
        <v>1.1204477381429616E-2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7.0455176883819706E-2</v>
      </c>
      <c r="C116" s="301">
        <f t="shared" si="21"/>
        <v>7.2383584122503661E-2</v>
      </c>
      <c r="D116" s="301">
        <f t="shared" si="21"/>
        <v>7.2092994323085816E-2</v>
      </c>
      <c r="E116" s="301">
        <f t="shared" si="21"/>
        <v>7.0262168427560182E-2</v>
      </c>
      <c r="F116" s="301">
        <f t="shared" si="21"/>
        <v>7.6328423488173452E-2</v>
      </c>
      <c r="G116" s="301">
        <f t="shared" si="21"/>
        <v>7.6249976358002153E-2</v>
      </c>
      <c r="H116" s="301">
        <f t="shared" si="21"/>
        <v>7.4723379503802756E-2</v>
      </c>
      <c r="I116" s="301">
        <f t="shared" si="21"/>
        <v>8.7271372708751099E-2</v>
      </c>
      <c r="J116" s="301">
        <f t="shared" si="21"/>
        <v>7.9784414210109303E-2</v>
      </c>
      <c r="K116" s="301">
        <f t="shared" si="21"/>
        <v>7.7196530945418215E-2</v>
      </c>
      <c r="L116" s="301">
        <f t="shared" si="21"/>
        <v>6.848399831490154E-2</v>
      </c>
      <c r="M116" s="301">
        <f t="shared" si="21"/>
        <v>6.6852788725428797E-2</v>
      </c>
      <c r="N116" s="301">
        <f t="shared" si="21"/>
        <v>6.7236233491303685E-2</v>
      </c>
      <c r="O116" s="301">
        <f t="shared" si="21"/>
        <v>6.2944468058024061E-2</v>
      </c>
      <c r="P116" s="301">
        <f t="shared" si="21"/>
        <v>6.3476602038100266E-2</v>
      </c>
      <c r="Q116" s="301">
        <f t="shared" si="21"/>
        <v>6.1250308605064724E-2</v>
      </c>
      <c r="R116" s="301">
        <f t="shared" si="21"/>
        <v>6.0156588292273321E-2</v>
      </c>
      <c r="S116" s="301">
        <f t="shared" si="21"/>
        <v>6.003180152573695E-2</v>
      </c>
      <c r="T116" s="301">
        <f t="shared" si="21"/>
        <v>5.9346644593346036E-2</v>
      </c>
      <c r="U116" s="301">
        <f t="shared" si="21"/>
        <v>5.8118668689685168E-2</v>
      </c>
      <c r="V116" s="301">
        <f t="shared" si="21"/>
        <v>5.5570632922578848E-2</v>
      </c>
      <c r="W116" s="301">
        <f t="shared" si="21"/>
        <v>5.5666231504439376E-2</v>
      </c>
      <c r="X116" s="301">
        <f t="shared" si="21"/>
        <v>5.1587662072856512E-2</v>
      </c>
      <c r="Y116" s="301">
        <f t="shared" si="21"/>
        <v>5.1153827945411241E-2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2.2171382481016421E-2</v>
      </c>
      <c r="C117" s="302">
        <f t="shared" si="22"/>
        <v>2.198322785358069E-2</v>
      </c>
      <c r="D117" s="302">
        <f t="shared" si="22"/>
        <v>2.2011451881566089E-2</v>
      </c>
      <c r="E117" s="302">
        <f t="shared" si="22"/>
        <v>2.2190638095498063E-2</v>
      </c>
      <c r="F117" s="302">
        <f t="shared" si="22"/>
        <v>2.1593653893996392E-2</v>
      </c>
      <c r="G117" s="302">
        <f t="shared" si="22"/>
        <v>2.1593855771948601E-2</v>
      </c>
      <c r="H117" s="302">
        <f t="shared" si="22"/>
        <v>2.1752612871262744E-2</v>
      </c>
      <c r="I117" s="302">
        <f t="shared" si="22"/>
        <v>2.0492767584638423E-2</v>
      </c>
      <c r="J117" s="302">
        <f t="shared" si="22"/>
        <v>2.1248067738382073E-2</v>
      </c>
      <c r="K117" s="302">
        <f t="shared" si="22"/>
        <v>2.1503096202226717E-2</v>
      </c>
      <c r="L117" s="302">
        <f t="shared" si="22"/>
        <v>2.2363444129230411E-2</v>
      </c>
      <c r="M117" s="302">
        <f t="shared" si="22"/>
        <v>2.2523069071405201E-2</v>
      </c>
      <c r="N117" s="302">
        <f t="shared" si="22"/>
        <v>2.2485452209478823E-2</v>
      </c>
      <c r="O117" s="302">
        <f t="shared" si="22"/>
        <v>2.2902688343948856E-2</v>
      </c>
      <c r="P117" s="302">
        <f t="shared" si="22"/>
        <v>2.2851202339856849E-2</v>
      </c>
      <c r="Q117" s="302">
        <f t="shared" si="22"/>
        <v>2.3066909444548898E-2</v>
      </c>
      <c r="R117" s="302">
        <f t="shared" si="22"/>
        <v>2.3172380329444388E-2</v>
      </c>
      <c r="S117" s="302">
        <f t="shared" si="22"/>
        <v>2.3185187823918013E-2</v>
      </c>
      <c r="T117" s="302">
        <f t="shared" si="22"/>
        <v>2.3249588004197123E-2</v>
      </c>
      <c r="U117" s="302">
        <f t="shared" si="22"/>
        <v>2.3368438057575137E-2</v>
      </c>
      <c r="V117" s="302">
        <f t="shared" si="22"/>
        <v>2.3611294585538914E-2</v>
      </c>
      <c r="W117" s="302">
        <f t="shared" si="22"/>
        <v>2.3602366813250307E-2</v>
      </c>
      <c r="X117" s="302">
        <f t="shared" si="22"/>
        <v>2.3994953760079624E-2</v>
      </c>
      <c r="Y117" s="302">
        <f t="shared" si="22"/>
        <v>2.4038973066715937E-2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4.8283794402803275E-2</v>
      </c>
      <c r="C118" s="302">
        <f t="shared" si="23"/>
        <v>5.0400356268922968E-2</v>
      </c>
      <c r="D118" s="302">
        <f t="shared" si="23"/>
        <v>5.0081542441519723E-2</v>
      </c>
      <c r="E118" s="302">
        <f t="shared" si="23"/>
        <v>4.8071530332062122E-2</v>
      </c>
      <c r="F118" s="302">
        <f t="shared" si="23"/>
        <v>5.4734769594177057E-2</v>
      </c>
      <c r="G118" s="302">
        <f t="shared" si="23"/>
        <v>5.4656120586053548E-2</v>
      </c>
      <c r="H118" s="302">
        <f t="shared" si="23"/>
        <v>5.2970766632540009E-2</v>
      </c>
      <c r="I118" s="302">
        <f t="shared" si="23"/>
        <v>6.6778605124112669E-2</v>
      </c>
      <c r="J118" s="302">
        <f t="shared" si="23"/>
        <v>5.853634647172723E-2</v>
      </c>
      <c r="K118" s="302">
        <f t="shared" si="23"/>
        <v>5.5693434743191494E-2</v>
      </c>
      <c r="L118" s="302">
        <f t="shared" si="23"/>
        <v>4.6120554185671118E-2</v>
      </c>
      <c r="M118" s="302">
        <f t="shared" si="23"/>
        <v>4.4329719654023603E-2</v>
      </c>
      <c r="N118" s="302">
        <f t="shared" si="23"/>
        <v>4.4750781281824858E-2</v>
      </c>
      <c r="O118" s="302">
        <f t="shared" si="23"/>
        <v>4.0041779714075201E-2</v>
      </c>
      <c r="P118" s="302">
        <f t="shared" si="23"/>
        <v>4.0625399698243421E-2</v>
      </c>
      <c r="Q118" s="302">
        <f t="shared" si="23"/>
        <v>3.8183399160515823E-2</v>
      </c>
      <c r="R118" s="302">
        <f t="shared" si="23"/>
        <v>3.6984207962828933E-2</v>
      </c>
      <c r="S118" s="302">
        <f t="shared" si="23"/>
        <v>3.6846613701818937E-2</v>
      </c>
      <c r="T118" s="302">
        <f t="shared" si="23"/>
        <v>3.6097056589148906E-2</v>
      </c>
      <c r="U118" s="302">
        <f t="shared" si="23"/>
        <v>3.4750230632110024E-2</v>
      </c>
      <c r="V118" s="302">
        <f t="shared" si="23"/>
        <v>3.1959338337039934E-2</v>
      </c>
      <c r="W118" s="302">
        <f t="shared" si="23"/>
        <v>3.2063864691189069E-2</v>
      </c>
      <c r="X118" s="302">
        <f t="shared" si="23"/>
        <v>2.7592708312776888E-2</v>
      </c>
      <c r="Y118" s="302">
        <f t="shared" si="23"/>
        <v>2.7114854878695301E-2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0.75950129619567774</v>
      </c>
      <c r="C119" s="301">
        <f t="shared" si="24"/>
        <v>0.75799300172814466</v>
      </c>
      <c r="D119" s="301">
        <f t="shared" si="24"/>
        <v>0.75821667261270365</v>
      </c>
      <c r="E119" s="301">
        <f t="shared" si="24"/>
        <v>0.75966414222169765</v>
      </c>
      <c r="F119" s="301">
        <f t="shared" si="24"/>
        <v>0.7547764193909251</v>
      </c>
      <c r="G119" s="301">
        <f t="shared" si="24"/>
        <v>0.75462877392373351</v>
      </c>
      <c r="H119" s="301">
        <f t="shared" si="24"/>
        <v>0.75609784147549963</v>
      </c>
      <c r="I119" s="301">
        <f t="shared" si="24"/>
        <v>0.74528679914980112</v>
      </c>
      <c r="J119" s="301">
        <f t="shared" si="24"/>
        <v>0.75183816211958698</v>
      </c>
      <c r="K119" s="301">
        <f t="shared" si="24"/>
        <v>0.75393318415972432</v>
      </c>
      <c r="L119" s="301">
        <f t="shared" si="24"/>
        <v>0.76103557894298934</v>
      </c>
      <c r="M119" s="301">
        <f t="shared" si="24"/>
        <v>0.76232454370307834</v>
      </c>
      <c r="N119" s="301">
        <f t="shared" si="24"/>
        <v>0.76201890814044293</v>
      </c>
      <c r="O119" s="301">
        <f t="shared" si="24"/>
        <v>0.76533330721325143</v>
      </c>
      <c r="P119" s="301">
        <f t="shared" si="24"/>
        <v>0.76492928114938097</v>
      </c>
      <c r="Q119" s="301">
        <f t="shared" si="24"/>
        <v>0.7666281532108945</v>
      </c>
      <c r="R119" s="301">
        <f t="shared" si="24"/>
        <v>0.76744873014498216</v>
      </c>
      <c r="S119" s="301">
        <f t="shared" si="24"/>
        <v>0.76756405792780069</v>
      </c>
      <c r="T119" s="301">
        <f t="shared" si="24"/>
        <v>0.76803122246297439</v>
      </c>
      <c r="U119" s="301">
        <f t="shared" si="24"/>
        <v>0.76896465550328386</v>
      </c>
      <c r="V119" s="301">
        <f t="shared" si="24"/>
        <v>0.77079617975552239</v>
      </c>
      <c r="W119" s="301">
        <f t="shared" si="24"/>
        <v>0.77073261984809482</v>
      </c>
      <c r="X119" s="301">
        <f t="shared" si="24"/>
        <v>0.77377235824566681</v>
      </c>
      <c r="Y119" s="301">
        <f t="shared" si="24"/>
        <v>0.77415908033125713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0.66514147443049287</v>
      </c>
      <c r="C120" s="302">
        <f t="shared" si="25"/>
        <v>0.65949683560742078</v>
      </c>
      <c r="D120" s="302">
        <f t="shared" si="25"/>
        <v>0.66034355644698284</v>
      </c>
      <c r="E120" s="302">
        <f t="shared" si="25"/>
        <v>0.66571914286494227</v>
      </c>
      <c r="F120" s="302">
        <f t="shared" si="25"/>
        <v>0.64780961681989213</v>
      </c>
      <c r="G120" s="302">
        <f t="shared" si="25"/>
        <v>0.64781567315845812</v>
      </c>
      <c r="H120" s="302">
        <f t="shared" si="25"/>
        <v>0.65257838613788255</v>
      </c>
      <c r="I120" s="302">
        <f t="shared" si="25"/>
        <v>0.61478302753915293</v>
      </c>
      <c r="J120" s="302">
        <f t="shared" si="25"/>
        <v>0.63744203215146245</v>
      </c>
      <c r="K120" s="302">
        <f t="shared" si="25"/>
        <v>0.64509288606680149</v>
      </c>
      <c r="L120" s="302">
        <f t="shared" si="25"/>
        <v>0.67090332387691243</v>
      </c>
      <c r="M120" s="302">
        <f t="shared" si="25"/>
        <v>0.67569207214215588</v>
      </c>
      <c r="N120" s="302">
        <f t="shared" si="25"/>
        <v>0.67456356628436454</v>
      </c>
      <c r="O120" s="302">
        <f t="shared" si="25"/>
        <v>0.68708065031846599</v>
      </c>
      <c r="P120" s="302">
        <f t="shared" si="25"/>
        <v>0.68553607019570562</v>
      </c>
      <c r="Q120" s="302">
        <f t="shared" si="25"/>
        <v>0.69200728333646733</v>
      </c>
      <c r="R120" s="302">
        <f t="shared" si="25"/>
        <v>0.69517140988333226</v>
      </c>
      <c r="S120" s="302">
        <f t="shared" si="25"/>
        <v>0.69555563471754045</v>
      </c>
      <c r="T120" s="302">
        <f t="shared" si="25"/>
        <v>0.69748764012591324</v>
      </c>
      <c r="U120" s="302">
        <f t="shared" si="25"/>
        <v>0.70105314172725386</v>
      </c>
      <c r="V120" s="302">
        <f t="shared" si="25"/>
        <v>0.70833883756616767</v>
      </c>
      <c r="W120" s="302">
        <f t="shared" si="25"/>
        <v>0.70807100439750903</v>
      </c>
      <c r="X120" s="302">
        <f t="shared" si="25"/>
        <v>0.71984861280238821</v>
      </c>
      <c r="Y120" s="302">
        <f t="shared" si="25"/>
        <v>0.72116919200147844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9.4359821765184884E-2</v>
      </c>
      <c r="C121" s="302">
        <f t="shared" si="26"/>
        <v>9.8496166120723899E-2</v>
      </c>
      <c r="D121" s="302">
        <f t="shared" si="26"/>
        <v>9.7873116165720822E-2</v>
      </c>
      <c r="E121" s="302">
        <f t="shared" si="26"/>
        <v>9.3944999356755363E-2</v>
      </c>
      <c r="F121" s="302">
        <f t="shared" si="26"/>
        <v>0.10696680257103303</v>
      </c>
      <c r="G121" s="302">
        <f t="shared" si="26"/>
        <v>0.10681310076527535</v>
      </c>
      <c r="H121" s="302">
        <f t="shared" si="26"/>
        <v>0.10351945533761707</v>
      </c>
      <c r="I121" s="302">
        <f t="shared" si="26"/>
        <v>0.1305037716106483</v>
      </c>
      <c r="J121" s="302">
        <f t="shared" si="26"/>
        <v>0.11439612996812459</v>
      </c>
      <c r="K121" s="302">
        <f t="shared" si="26"/>
        <v>0.10884029809292285</v>
      </c>
      <c r="L121" s="302">
        <f t="shared" si="26"/>
        <v>9.0132255066076847E-2</v>
      </c>
      <c r="M121" s="302">
        <f t="shared" si="26"/>
        <v>8.6632471560922436E-2</v>
      </c>
      <c r="N121" s="302">
        <f t="shared" si="26"/>
        <v>8.7455341856078464E-2</v>
      </c>
      <c r="O121" s="302">
        <f t="shared" si="26"/>
        <v>7.8252656894785541E-2</v>
      </c>
      <c r="P121" s="302">
        <f t="shared" si="26"/>
        <v>7.9393210953675283E-2</v>
      </c>
      <c r="Q121" s="302">
        <f t="shared" si="26"/>
        <v>7.4620869874427259E-2</v>
      </c>
      <c r="R121" s="302">
        <f t="shared" si="26"/>
        <v>7.2277320261649888E-2</v>
      </c>
      <c r="S121" s="302">
        <f t="shared" si="26"/>
        <v>7.2008423210260311E-2</v>
      </c>
      <c r="T121" s="302">
        <f t="shared" si="26"/>
        <v>7.0543582337061109E-2</v>
      </c>
      <c r="U121" s="302">
        <f t="shared" si="26"/>
        <v>6.7911513776029886E-2</v>
      </c>
      <c r="V121" s="302">
        <f t="shared" si="26"/>
        <v>6.2457342189354635E-2</v>
      </c>
      <c r="W121" s="302">
        <f t="shared" si="26"/>
        <v>6.2661615450585822E-2</v>
      </c>
      <c r="X121" s="302">
        <f t="shared" si="26"/>
        <v>5.3923745443278617E-2</v>
      </c>
      <c r="Y121" s="302">
        <f t="shared" si="26"/>
        <v>5.2989888329778759E-2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9.6412804092166238E-2</v>
      </c>
      <c r="C122" s="301">
        <f t="shared" si="27"/>
        <v>9.5754262896140696E-2</v>
      </c>
      <c r="D122" s="301">
        <f t="shared" si="27"/>
        <v>9.58530469940896E-2</v>
      </c>
      <c r="E122" s="301">
        <f t="shared" si="27"/>
        <v>9.6480198742851714E-2</v>
      </c>
      <c r="F122" s="301">
        <f t="shared" si="27"/>
        <v>9.4390754037596544E-2</v>
      </c>
      <c r="G122" s="301">
        <f t="shared" si="27"/>
        <v>9.4391460610428704E-2</v>
      </c>
      <c r="H122" s="301">
        <f t="shared" si="27"/>
        <v>9.4947110458028575E-2</v>
      </c>
      <c r="I122" s="301">
        <f t="shared" si="27"/>
        <v>9.053765195484309E-2</v>
      </c>
      <c r="J122" s="301">
        <f t="shared" si="27"/>
        <v>9.318120249294648E-2</v>
      </c>
      <c r="K122" s="301">
        <f t="shared" si="27"/>
        <v>9.407380211640351E-2</v>
      </c>
      <c r="L122" s="301">
        <f t="shared" si="27"/>
        <v>9.7085019860909644E-2</v>
      </c>
      <c r="M122" s="301">
        <f t="shared" si="27"/>
        <v>9.7643707158521248E-2</v>
      </c>
      <c r="N122" s="301">
        <f t="shared" si="27"/>
        <v>9.7512048141778593E-2</v>
      </c>
      <c r="O122" s="301">
        <f t="shared" si="27"/>
        <v>9.8972374612423822E-2</v>
      </c>
      <c r="P122" s="301">
        <f t="shared" si="27"/>
        <v>9.8792173598101163E-2</v>
      </c>
      <c r="Q122" s="301">
        <f t="shared" si="27"/>
        <v>9.9547148464524352E-2</v>
      </c>
      <c r="R122" s="301">
        <f t="shared" si="27"/>
        <v>9.9916296561658513E-2</v>
      </c>
      <c r="S122" s="301">
        <f t="shared" si="27"/>
        <v>9.996112279231617E-2</v>
      </c>
      <c r="T122" s="301">
        <f t="shared" si="27"/>
        <v>0.10018652342329325</v>
      </c>
      <c r="U122" s="301">
        <f t="shared" si="27"/>
        <v>0.10060249861011536</v>
      </c>
      <c r="V122" s="301">
        <f t="shared" si="27"/>
        <v>0.10145249645798897</v>
      </c>
      <c r="W122" s="301">
        <f t="shared" si="27"/>
        <v>0.1014212492549781</v>
      </c>
      <c r="X122" s="301">
        <f t="shared" si="27"/>
        <v>0.10279530356888102</v>
      </c>
      <c r="Y122" s="301">
        <f t="shared" si="27"/>
        <v>0.10294937114210809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7.7599838683557298E-2</v>
      </c>
      <c r="C123" s="302">
        <f t="shared" si="28"/>
        <v>7.6941297487532229E-2</v>
      </c>
      <c r="D123" s="302">
        <f t="shared" si="28"/>
        <v>7.7040081585481188E-2</v>
      </c>
      <c r="E123" s="302">
        <f t="shared" si="28"/>
        <v>7.7667233334243038E-2</v>
      </c>
      <c r="F123" s="302">
        <f t="shared" si="28"/>
        <v>7.5577788628987216E-2</v>
      </c>
      <c r="G123" s="302">
        <f t="shared" si="28"/>
        <v>7.5578495201819945E-2</v>
      </c>
      <c r="H123" s="302">
        <f t="shared" si="28"/>
        <v>7.6134145049419455E-2</v>
      </c>
      <c r="I123" s="302">
        <f t="shared" si="28"/>
        <v>7.172468654623429E-2</v>
      </c>
      <c r="J123" s="302">
        <f t="shared" si="28"/>
        <v>7.4368237084337083E-2</v>
      </c>
      <c r="K123" s="302">
        <f t="shared" si="28"/>
        <v>7.5260836707793294E-2</v>
      </c>
      <c r="L123" s="302">
        <f t="shared" si="28"/>
        <v>7.8272054452306256E-2</v>
      </c>
      <c r="M123" s="302">
        <f t="shared" si="28"/>
        <v>7.8830741749918012E-2</v>
      </c>
      <c r="N123" s="302">
        <f t="shared" si="28"/>
        <v>7.8699082733175663E-2</v>
      </c>
      <c r="O123" s="302">
        <f t="shared" si="28"/>
        <v>8.0159409203820836E-2</v>
      </c>
      <c r="P123" s="302">
        <f t="shared" si="28"/>
        <v>7.9979208189498802E-2</v>
      </c>
      <c r="Q123" s="302">
        <f t="shared" si="28"/>
        <v>8.0734183055920963E-2</v>
      </c>
      <c r="R123" s="302">
        <f t="shared" si="28"/>
        <v>8.1103331153055222E-2</v>
      </c>
      <c r="S123" s="302">
        <f t="shared" si="28"/>
        <v>8.1148157383712824E-2</v>
      </c>
      <c r="T123" s="302">
        <f t="shared" si="28"/>
        <v>8.1373558014689706E-2</v>
      </c>
      <c r="U123" s="302">
        <f t="shared" si="28"/>
        <v>8.1789533201512818E-2</v>
      </c>
      <c r="V123" s="302">
        <f t="shared" si="28"/>
        <v>8.2639531049385984E-2</v>
      </c>
      <c r="W123" s="302">
        <f t="shared" si="28"/>
        <v>8.2608283846375877E-2</v>
      </c>
      <c r="X123" s="302">
        <f t="shared" si="28"/>
        <v>8.3982338160278489E-2</v>
      </c>
      <c r="Y123" s="302">
        <f t="shared" si="28"/>
        <v>8.4136405733505545E-2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1.8812965408608939E-2</v>
      </c>
      <c r="C124" s="303">
        <f t="shared" si="29"/>
        <v>1.8812965408608471E-2</v>
      </c>
      <c r="D124" s="303">
        <f t="shared" si="29"/>
        <v>1.8812965408608415E-2</v>
      </c>
      <c r="E124" s="303">
        <f t="shared" si="29"/>
        <v>1.8812965408608683E-2</v>
      </c>
      <c r="F124" s="303">
        <f t="shared" si="29"/>
        <v>1.8812965408609324E-2</v>
      </c>
      <c r="G124" s="303">
        <f t="shared" si="29"/>
        <v>1.8812965408608759E-2</v>
      </c>
      <c r="H124" s="303">
        <f t="shared" si="29"/>
        <v>1.8812965408609123E-2</v>
      </c>
      <c r="I124" s="303">
        <f t="shared" si="29"/>
        <v>1.8812965408608797E-2</v>
      </c>
      <c r="J124" s="303">
        <f t="shared" si="29"/>
        <v>1.8812965408609401E-2</v>
      </c>
      <c r="K124" s="303">
        <f t="shared" si="29"/>
        <v>1.8812965408610216E-2</v>
      </c>
      <c r="L124" s="303">
        <f t="shared" si="29"/>
        <v>1.8812965408603392E-2</v>
      </c>
      <c r="M124" s="303">
        <f t="shared" si="29"/>
        <v>1.8812965408603236E-2</v>
      </c>
      <c r="N124" s="303">
        <f t="shared" si="29"/>
        <v>1.8812965408602927E-2</v>
      </c>
      <c r="O124" s="303">
        <f t="shared" si="29"/>
        <v>1.8812965408602982E-2</v>
      </c>
      <c r="P124" s="303">
        <f t="shared" si="29"/>
        <v>1.8812965408602358E-2</v>
      </c>
      <c r="Q124" s="303">
        <f t="shared" si="29"/>
        <v>1.8812965408603392E-2</v>
      </c>
      <c r="R124" s="303">
        <f t="shared" si="29"/>
        <v>1.8812965408603288E-2</v>
      </c>
      <c r="S124" s="303">
        <f t="shared" si="29"/>
        <v>1.881296540860334E-2</v>
      </c>
      <c r="T124" s="303">
        <f t="shared" si="29"/>
        <v>1.8812965408603534E-2</v>
      </c>
      <c r="U124" s="303">
        <f t="shared" si="29"/>
        <v>1.8812965408602521E-2</v>
      </c>
      <c r="V124" s="303">
        <f t="shared" si="29"/>
        <v>1.8812965408602989E-2</v>
      </c>
      <c r="W124" s="303">
        <f t="shared" si="29"/>
        <v>1.8812965408602216E-2</v>
      </c>
      <c r="X124" s="303">
        <f t="shared" si="29"/>
        <v>1.8812965408602517E-2</v>
      </c>
      <c r="Y124" s="303">
        <f t="shared" si="29"/>
        <v>1.8812965408602538E-2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1.0000000000000002</v>
      </c>
      <c r="D126" s="232">
        <f t="shared" si="30"/>
        <v>1.0000000000000002</v>
      </c>
      <c r="E126" s="232">
        <f t="shared" si="30"/>
        <v>1</v>
      </c>
      <c r="F126" s="232">
        <f t="shared" si="30"/>
        <v>1</v>
      </c>
      <c r="G126" s="232">
        <f t="shared" si="30"/>
        <v>0.99999999999999978</v>
      </c>
      <c r="H126" s="232">
        <f t="shared" si="30"/>
        <v>1</v>
      </c>
      <c r="I126" s="232">
        <f t="shared" si="30"/>
        <v>1</v>
      </c>
      <c r="J126" s="232">
        <f t="shared" si="30"/>
        <v>0.99999999999999978</v>
      </c>
      <c r="K126" s="232">
        <f t="shared" si="30"/>
        <v>1.0000000000000002</v>
      </c>
      <c r="L126" s="232">
        <f t="shared" si="30"/>
        <v>1</v>
      </c>
      <c r="M126" s="232">
        <f t="shared" si="30"/>
        <v>0.99999999999999967</v>
      </c>
      <c r="N126" s="232">
        <f t="shared" si="30"/>
        <v>0.99999999999999967</v>
      </c>
      <c r="O126" s="232">
        <f t="shared" si="30"/>
        <v>1</v>
      </c>
      <c r="P126" s="232">
        <f t="shared" si="30"/>
        <v>0.99999999999999967</v>
      </c>
      <c r="Q126" s="232">
        <f t="shared" si="30"/>
        <v>1</v>
      </c>
      <c r="R126" s="232">
        <f t="shared" si="30"/>
        <v>0.99999999999999978</v>
      </c>
      <c r="S126" s="232">
        <f t="shared" si="30"/>
        <v>1</v>
      </c>
      <c r="T126" s="232">
        <f t="shared" si="30"/>
        <v>1.0000000000000002</v>
      </c>
      <c r="U126" s="232">
        <f t="shared" si="30"/>
        <v>0.99999999999999978</v>
      </c>
      <c r="V126" s="232">
        <f t="shared" si="30"/>
        <v>1</v>
      </c>
      <c r="W126" s="232">
        <f t="shared" si="30"/>
        <v>0.99999999999999956</v>
      </c>
      <c r="X126" s="232">
        <f t="shared" si="30"/>
        <v>1.0000000000000004</v>
      </c>
      <c r="Y126" s="232">
        <f t="shared" si="30"/>
        <v>1.0000000000000004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3.702775800769189E-2</v>
      </c>
      <c r="C127" s="299">
        <f t="shared" si="31"/>
        <v>3.7027758007694832E-2</v>
      </c>
      <c r="D127" s="299">
        <f t="shared" si="31"/>
        <v>3.7027758007695137E-2</v>
      </c>
      <c r="E127" s="299">
        <f t="shared" si="31"/>
        <v>3.7027758007693493E-2</v>
      </c>
      <c r="F127" s="299">
        <f t="shared" si="31"/>
        <v>3.7027758007689357E-2</v>
      </c>
      <c r="G127" s="299">
        <f t="shared" si="31"/>
        <v>3.7027758007692688E-2</v>
      </c>
      <c r="H127" s="299">
        <f t="shared" si="31"/>
        <v>3.7027758007690779E-2</v>
      </c>
      <c r="I127" s="299">
        <f t="shared" si="31"/>
        <v>3.70277580076925E-2</v>
      </c>
      <c r="J127" s="299">
        <f t="shared" si="31"/>
        <v>3.7027758007688878E-2</v>
      </c>
      <c r="K127" s="299">
        <f t="shared" si="31"/>
        <v>3.7027758007682481E-2</v>
      </c>
      <c r="L127" s="299">
        <f t="shared" si="31"/>
        <v>3.7027758007727209E-2</v>
      </c>
      <c r="M127" s="299">
        <f t="shared" si="31"/>
        <v>3.7027758007728187E-2</v>
      </c>
      <c r="N127" s="299">
        <f t="shared" si="31"/>
        <v>3.7027758007730213E-2</v>
      </c>
      <c r="O127" s="299">
        <f t="shared" si="31"/>
        <v>3.7027758007729401E-2</v>
      </c>
      <c r="P127" s="299">
        <f t="shared" si="31"/>
        <v>3.7027758007733426E-2</v>
      </c>
      <c r="Q127" s="299">
        <f t="shared" si="31"/>
        <v>3.7027758007726064E-2</v>
      </c>
      <c r="R127" s="299">
        <f t="shared" si="31"/>
        <v>3.702775800772732E-2</v>
      </c>
      <c r="S127" s="299">
        <f t="shared" si="31"/>
        <v>3.7027758007727354E-2</v>
      </c>
      <c r="T127" s="299">
        <f t="shared" si="31"/>
        <v>3.7027758007726785E-2</v>
      </c>
      <c r="U127" s="299">
        <f t="shared" si="31"/>
        <v>3.7027758007732808E-2</v>
      </c>
      <c r="V127" s="299">
        <f t="shared" si="31"/>
        <v>3.7027758007730845E-2</v>
      </c>
      <c r="W127" s="299">
        <f t="shared" si="31"/>
        <v>3.7027758007736167E-2</v>
      </c>
      <c r="X127" s="299">
        <f t="shared" si="31"/>
        <v>3.7027758007735077E-2</v>
      </c>
      <c r="Y127" s="299">
        <f t="shared" si="31"/>
        <v>3.7027758007735438E-2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1.6326910814139579E-2</v>
      </c>
      <c r="C128" s="233">
        <f t="shared" si="32"/>
        <v>1.6326910814140869E-2</v>
      </c>
      <c r="D128" s="233">
        <f t="shared" si="32"/>
        <v>1.6326910814141015E-2</v>
      </c>
      <c r="E128" s="233">
        <f t="shared" si="32"/>
        <v>1.632691081414028E-2</v>
      </c>
      <c r="F128" s="233">
        <f t="shared" si="32"/>
        <v>1.6326910814138455E-2</v>
      </c>
      <c r="G128" s="233">
        <f t="shared" si="32"/>
        <v>1.6326910814139929E-2</v>
      </c>
      <c r="H128" s="233">
        <f t="shared" si="32"/>
        <v>1.6326910814139086E-2</v>
      </c>
      <c r="I128" s="233">
        <f t="shared" si="32"/>
        <v>1.6326910814139846E-2</v>
      </c>
      <c r="J128" s="233">
        <f t="shared" si="32"/>
        <v>1.6326910814138253E-2</v>
      </c>
      <c r="K128" s="233">
        <f t="shared" si="32"/>
        <v>1.6326910814135429E-2</v>
      </c>
      <c r="L128" s="233">
        <f t="shared" si="32"/>
        <v>1.632691081415515E-2</v>
      </c>
      <c r="M128" s="233">
        <f t="shared" si="32"/>
        <v>1.632691081415558E-2</v>
      </c>
      <c r="N128" s="233">
        <f t="shared" si="32"/>
        <v>1.6326910814156475E-2</v>
      </c>
      <c r="O128" s="233">
        <f t="shared" si="32"/>
        <v>1.6326910814156114E-2</v>
      </c>
      <c r="P128" s="233">
        <f t="shared" si="32"/>
        <v>1.6326910814157894E-2</v>
      </c>
      <c r="Q128" s="233">
        <f t="shared" si="32"/>
        <v>1.6326910814154647E-2</v>
      </c>
      <c r="R128" s="233">
        <f t="shared" si="32"/>
        <v>1.6326910814155202E-2</v>
      </c>
      <c r="S128" s="233">
        <f t="shared" si="32"/>
        <v>1.6326910814155222E-2</v>
      </c>
      <c r="T128" s="233">
        <f t="shared" si="32"/>
        <v>1.6326910814154959E-2</v>
      </c>
      <c r="U128" s="233">
        <f t="shared" si="32"/>
        <v>1.6326910814157623E-2</v>
      </c>
      <c r="V128" s="233">
        <f t="shared" si="32"/>
        <v>1.6326910814156752E-2</v>
      </c>
      <c r="W128" s="233">
        <f t="shared" si="32"/>
        <v>1.6326910814159101E-2</v>
      </c>
      <c r="X128" s="233">
        <f t="shared" si="32"/>
        <v>1.6326910814158622E-2</v>
      </c>
      <c r="Y128" s="233">
        <f t="shared" si="32"/>
        <v>1.6326910814158775E-2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0.12664196861978042</v>
      </c>
      <c r="C129" s="233">
        <f t="shared" si="33"/>
        <v>0.12664196861979049</v>
      </c>
      <c r="D129" s="233">
        <f t="shared" si="33"/>
        <v>0.12664196861979155</v>
      </c>
      <c r="E129" s="233">
        <f t="shared" si="33"/>
        <v>0.12664196861978583</v>
      </c>
      <c r="F129" s="233">
        <f t="shared" si="33"/>
        <v>0.12664196861977173</v>
      </c>
      <c r="G129" s="233">
        <f t="shared" si="33"/>
        <v>0.12664196861978311</v>
      </c>
      <c r="H129" s="233">
        <f t="shared" si="33"/>
        <v>0.12664196861977664</v>
      </c>
      <c r="I129" s="233">
        <f t="shared" si="33"/>
        <v>0.1266419686197825</v>
      </c>
      <c r="J129" s="233">
        <f t="shared" si="33"/>
        <v>0.12664196861977015</v>
      </c>
      <c r="K129" s="233">
        <f t="shared" si="33"/>
        <v>0.12664196861974825</v>
      </c>
      <c r="L129" s="233">
        <f t="shared" si="33"/>
        <v>0.12664196861990121</v>
      </c>
      <c r="M129" s="233">
        <f t="shared" si="33"/>
        <v>0.12664196861990457</v>
      </c>
      <c r="N129" s="233">
        <f t="shared" si="33"/>
        <v>0.12664196861991148</v>
      </c>
      <c r="O129" s="233">
        <f t="shared" si="33"/>
        <v>0.12664196861990867</v>
      </c>
      <c r="P129" s="233">
        <f t="shared" si="33"/>
        <v>0.1266419686199225</v>
      </c>
      <c r="Q129" s="233">
        <f t="shared" si="33"/>
        <v>0.12664196861989727</v>
      </c>
      <c r="R129" s="233">
        <f t="shared" si="33"/>
        <v>0.12664196861990157</v>
      </c>
      <c r="S129" s="233">
        <f t="shared" si="33"/>
        <v>0.12664196861990168</v>
      </c>
      <c r="T129" s="233">
        <f t="shared" si="33"/>
        <v>0.12664196861989974</v>
      </c>
      <c r="U129" s="233">
        <f t="shared" si="33"/>
        <v>0.12664196861992039</v>
      </c>
      <c r="V129" s="233">
        <f t="shared" si="33"/>
        <v>0.1266419686199137</v>
      </c>
      <c r="W129" s="233">
        <f t="shared" si="33"/>
        <v>0.12664196861993188</v>
      </c>
      <c r="X129" s="233">
        <f t="shared" si="33"/>
        <v>0.12664196861992816</v>
      </c>
      <c r="Y129" s="233">
        <f t="shared" si="33"/>
        <v>0.12664196861992938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5.591951767820786E-2</v>
      </c>
      <c r="C130" s="233">
        <f t="shared" si="34"/>
        <v>5.5919517678212301E-2</v>
      </c>
      <c r="D130" s="233">
        <f t="shared" si="34"/>
        <v>5.5919517678212745E-2</v>
      </c>
      <c r="E130" s="233">
        <f t="shared" si="34"/>
        <v>5.5919517678210247E-2</v>
      </c>
      <c r="F130" s="233">
        <f t="shared" si="34"/>
        <v>5.5919517678204023E-2</v>
      </c>
      <c r="G130" s="233">
        <f t="shared" si="34"/>
        <v>5.5919517678209067E-2</v>
      </c>
      <c r="H130" s="233">
        <f t="shared" si="34"/>
        <v>5.5919517678206174E-2</v>
      </c>
      <c r="I130" s="233">
        <f t="shared" si="34"/>
        <v>5.5919517678208748E-2</v>
      </c>
      <c r="J130" s="233">
        <f t="shared" si="34"/>
        <v>5.5919517678203287E-2</v>
      </c>
      <c r="K130" s="233">
        <f t="shared" si="34"/>
        <v>5.5919517678193663E-2</v>
      </c>
      <c r="L130" s="233">
        <f t="shared" si="34"/>
        <v>5.5919517678261206E-2</v>
      </c>
      <c r="M130" s="233">
        <f t="shared" si="34"/>
        <v>5.591951767826267E-2</v>
      </c>
      <c r="N130" s="233">
        <f t="shared" si="34"/>
        <v>5.5919517678265744E-2</v>
      </c>
      <c r="O130" s="233">
        <f t="shared" si="34"/>
        <v>5.591951767826446E-2</v>
      </c>
      <c r="P130" s="233">
        <f t="shared" si="34"/>
        <v>5.5919517678270574E-2</v>
      </c>
      <c r="Q130" s="233">
        <f t="shared" si="34"/>
        <v>5.5919517678259499E-2</v>
      </c>
      <c r="R130" s="233">
        <f t="shared" si="34"/>
        <v>5.591951767826138E-2</v>
      </c>
      <c r="S130" s="233">
        <f t="shared" si="34"/>
        <v>5.5919517678261414E-2</v>
      </c>
      <c r="T130" s="233">
        <f t="shared" si="34"/>
        <v>5.5919517678260554E-2</v>
      </c>
      <c r="U130" s="233">
        <f t="shared" si="34"/>
        <v>5.5919517678269658E-2</v>
      </c>
      <c r="V130" s="233">
        <f t="shared" si="34"/>
        <v>5.5919517678266674E-2</v>
      </c>
      <c r="W130" s="233">
        <f t="shared" si="34"/>
        <v>5.5919517678274723E-2</v>
      </c>
      <c r="X130" s="233">
        <f t="shared" si="34"/>
        <v>5.5919517678273085E-2</v>
      </c>
      <c r="Y130" s="233">
        <f t="shared" si="34"/>
        <v>5.5919517678273606E-2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0.18490305197878207</v>
      </c>
      <c r="C131" s="300">
        <f t="shared" si="35"/>
        <v>0.1814408603531511</v>
      </c>
      <c r="D131" s="300">
        <f t="shared" si="35"/>
        <v>0.18198840715544665</v>
      </c>
      <c r="E131" s="300">
        <f t="shared" si="35"/>
        <v>0.18512166247077269</v>
      </c>
      <c r="F131" s="300">
        <f t="shared" si="35"/>
        <v>0.1765118432993085</v>
      </c>
      <c r="G131" s="300">
        <f t="shared" si="35"/>
        <v>0.1788903667788814</v>
      </c>
      <c r="H131" s="300">
        <f t="shared" si="35"/>
        <v>0.17828867726945971</v>
      </c>
      <c r="I131" s="300">
        <f t="shared" si="35"/>
        <v>0.17109160071925902</v>
      </c>
      <c r="J131" s="300">
        <f t="shared" si="35"/>
        <v>0.17397049468797807</v>
      </c>
      <c r="K131" s="300">
        <f t="shared" si="35"/>
        <v>0.17696387379214165</v>
      </c>
      <c r="L131" s="300">
        <f t="shared" si="35"/>
        <v>0.18881412607140288</v>
      </c>
      <c r="M131" s="300">
        <f t="shared" si="35"/>
        <v>0.19204982893972494</v>
      </c>
      <c r="N131" s="300">
        <f t="shared" si="35"/>
        <v>0.19130253329669777</v>
      </c>
      <c r="O131" s="300">
        <f t="shared" si="35"/>
        <v>0.20187361517792407</v>
      </c>
      <c r="P131" s="300">
        <f t="shared" si="35"/>
        <v>0.20035995638567553</v>
      </c>
      <c r="Q131" s="300">
        <f t="shared" si="35"/>
        <v>0.2068217975972205</v>
      </c>
      <c r="R131" s="300">
        <f t="shared" si="35"/>
        <v>0.21044728857154643</v>
      </c>
      <c r="S131" s="300">
        <f t="shared" si="35"/>
        <v>0.21056351598463086</v>
      </c>
      <c r="T131" s="300">
        <f t="shared" si="35"/>
        <v>0.21361716496829244</v>
      </c>
      <c r="U131" s="300">
        <f t="shared" si="35"/>
        <v>0.21791694320574709</v>
      </c>
      <c r="V131" s="300">
        <f t="shared" si="35"/>
        <v>0.22935573055987074</v>
      </c>
      <c r="W131" s="300">
        <f t="shared" si="35"/>
        <v>0.22882107227741472</v>
      </c>
      <c r="X131" s="300">
        <f t="shared" si="35"/>
        <v>0.24866983347485677</v>
      </c>
      <c r="Y131" s="300">
        <f t="shared" si="35"/>
        <v>0.25000846506192531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0.57918079290139834</v>
      </c>
      <c r="C132" s="235">
        <f t="shared" si="36"/>
        <v>0.58264298452701058</v>
      </c>
      <c r="D132" s="235">
        <f t="shared" si="36"/>
        <v>0.58209543772471317</v>
      </c>
      <c r="E132" s="235">
        <f t="shared" si="36"/>
        <v>0.57896218240939756</v>
      </c>
      <c r="F132" s="235">
        <f t="shared" si="36"/>
        <v>0.58757200158088807</v>
      </c>
      <c r="G132" s="235">
        <f t="shared" si="36"/>
        <v>0.58519347810129352</v>
      </c>
      <c r="H132" s="235">
        <f t="shared" si="36"/>
        <v>0.58579516761072759</v>
      </c>
      <c r="I132" s="235">
        <f t="shared" si="36"/>
        <v>0.59299224416091734</v>
      </c>
      <c r="J132" s="235">
        <f t="shared" si="36"/>
        <v>0.59011335019222111</v>
      </c>
      <c r="K132" s="235">
        <f t="shared" si="36"/>
        <v>0.58711997108809877</v>
      </c>
      <c r="L132" s="235">
        <f t="shared" si="36"/>
        <v>0.57526971880855238</v>
      </c>
      <c r="M132" s="235">
        <f t="shared" si="36"/>
        <v>0.57203401594022374</v>
      </c>
      <c r="N132" s="235">
        <f t="shared" si="36"/>
        <v>0.57278131158323797</v>
      </c>
      <c r="O132" s="235">
        <f t="shared" si="36"/>
        <v>0.56221022970201728</v>
      </c>
      <c r="P132" s="235">
        <f t="shared" si="36"/>
        <v>0.56372388849423971</v>
      </c>
      <c r="Q132" s="235">
        <f t="shared" si="36"/>
        <v>0.55726204728274209</v>
      </c>
      <c r="R132" s="235">
        <f t="shared" si="36"/>
        <v>0.55363655630840791</v>
      </c>
      <c r="S132" s="235">
        <f t="shared" si="36"/>
        <v>0.55352032889532354</v>
      </c>
      <c r="T132" s="235">
        <f t="shared" si="36"/>
        <v>0.55046667991166576</v>
      </c>
      <c r="U132" s="235">
        <f t="shared" si="36"/>
        <v>0.54616690167417226</v>
      </c>
      <c r="V132" s="235">
        <f t="shared" si="36"/>
        <v>0.53472811432006129</v>
      </c>
      <c r="W132" s="235">
        <f t="shared" si="36"/>
        <v>0.53526277260248301</v>
      </c>
      <c r="X132" s="235">
        <f t="shared" si="36"/>
        <v>0.51541401140504861</v>
      </c>
      <c r="Y132" s="235">
        <f t="shared" si="36"/>
        <v>0.5140753798179778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 t="shared" ref="B136:Y136" si="37">SUM(B$137:B$144)</f>
        <v>290.80213983087856</v>
      </c>
      <c r="C136" s="320">
        <f t="shared" si="37"/>
        <v>288.29355879394501</v>
      </c>
      <c r="D136" s="320">
        <f t="shared" si="37"/>
        <v>297.38189940713738</v>
      </c>
      <c r="E136" s="320">
        <f t="shared" si="37"/>
        <v>293.0239910127666</v>
      </c>
      <c r="F136" s="320">
        <f t="shared" si="37"/>
        <v>266.06898996039558</v>
      </c>
      <c r="G136" s="320">
        <f t="shared" si="37"/>
        <v>269.80373375762088</v>
      </c>
      <c r="H136" s="320">
        <f t="shared" si="37"/>
        <v>276.18090150444613</v>
      </c>
      <c r="I136" s="320">
        <f t="shared" si="37"/>
        <v>247.99755828301338</v>
      </c>
      <c r="J136" s="320">
        <f t="shared" si="37"/>
        <v>228.7346251000576</v>
      </c>
      <c r="K136" s="320">
        <f t="shared" si="37"/>
        <v>236.93079837961159</v>
      </c>
      <c r="L136" s="320">
        <f t="shared" si="37"/>
        <v>252.12580132796319</v>
      </c>
      <c r="M136" s="320">
        <f t="shared" si="37"/>
        <v>286.34765767474937</v>
      </c>
      <c r="N136" s="320">
        <f t="shared" si="37"/>
        <v>281.64396831538636</v>
      </c>
      <c r="O136" s="320">
        <f t="shared" si="37"/>
        <v>289.68169736905361</v>
      </c>
      <c r="P136" s="320">
        <f t="shared" si="37"/>
        <v>285.6290967800046</v>
      </c>
      <c r="Q136" s="320">
        <f t="shared" si="37"/>
        <v>276.272894891227</v>
      </c>
      <c r="R136" s="320">
        <f t="shared" si="37"/>
        <v>294.13973347390731</v>
      </c>
      <c r="S136" s="320">
        <f t="shared" si="37"/>
        <v>288.44307589320016</v>
      </c>
      <c r="T136" s="320">
        <f t="shared" si="37"/>
        <v>313.37425988843029</v>
      </c>
      <c r="U136" s="320">
        <f t="shared" si="37"/>
        <v>316.44247589897424</v>
      </c>
      <c r="V136" s="320">
        <f t="shared" si="37"/>
        <v>325.28241471765057</v>
      </c>
      <c r="W136" s="320">
        <f t="shared" si="37"/>
        <v>294.36333851831665</v>
      </c>
      <c r="X136" s="320">
        <f t="shared" si="37"/>
        <v>322.66369921126562</v>
      </c>
      <c r="Y136" s="320">
        <f t="shared" si="37"/>
        <v>329.82280850333035</v>
      </c>
      <c r="DA136" s="95"/>
    </row>
    <row r="137" spans="1:105" ht="12" customHeight="1" x14ac:dyDescent="0.25">
      <c r="A137" s="55" t="s">
        <v>91</v>
      </c>
      <c r="B137" s="273">
        <f>IF(B$6=0,0,B$6/PPA!B$10*1000)</f>
        <v>1.4540106991542956</v>
      </c>
      <c r="C137" s="273">
        <f>IF(C$6=0,0,C$6/PPA!C$10*1000)</f>
        <v>1.4414677939696423</v>
      </c>
      <c r="D137" s="273">
        <f>IF(D$6=0,0,D$6/PPA!D$10*1000)</f>
        <v>1.486909497035604</v>
      </c>
      <c r="E137" s="273">
        <f>IF(E$6=0,0,E$6/PPA!E$10*1000)</f>
        <v>1.4651199550637442</v>
      </c>
      <c r="F137" s="273">
        <f>IF(F$6=0,0,F$6/PPA!F$10*1000)</f>
        <v>1.3303449498018565</v>
      </c>
      <c r="G137" s="273">
        <f>IF(G$6=0,0,G$6/PPA!G$10*1000)</f>
        <v>1.3490186687880081</v>
      </c>
      <c r="H137" s="273">
        <f>IF(H$6=0,0,H$6/PPA!H$10*1000)</f>
        <v>1.38090450752212</v>
      </c>
      <c r="I137" s="273">
        <f>IF(I$6=0,0,I$6/PPA!I$10*1000)</f>
        <v>1.2399877914149537</v>
      </c>
      <c r="J137" s="273">
        <f>IF(J$6=0,0,J$6/PPA!J$10*1000)</f>
        <v>1.1436731255001751</v>
      </c>
      <c r="K137" s="273">
        <f>IF(K$6=0,0,K$6/PPA!K$10*1000)</f>
        <v>1.1846539918979018</v>
      </c>
      <c r="L137" s="273">
        <f>IF(L$6=0,0,L$6/PPA!L$10*1000)</f>
        <v>1.2606290066399208</v>
      </c>
      <c r="M137" s="273">
        <f>IF(M$6=0,0,M$6/PPA!M$10*1000)</f>
        <v>1.4317382883738601</v>
      </c>
      <c r="N137" s="273">
        <f>IF(N$6=0,0,N$6/PPA!N$10*1000)</f>
        <v>1.4082198415770582</v>
      </c>
      <c r="O137" s="273">
        <f>IF(O$6=0,0,O$6/PPA!O$10*1000)</f>
        <v>1.4484084868453779</v>
      </c>
      <c r="P137" s="273">
        <f>IF(P$6=0,0,P$6/PPA!P$10*1000)</f>
        <v>1.4281454839001542</v>
      </c>
      <c r="Q137" s="273">
        <f>IF(Q$6=0,0,Q$6/PPA!Q$10*1000)</f>
        <v>1.3813644744562121</v>
      </c>
      <c r="R137" s="273">
        <f>IF(R$6=0,0,R$6/PPA!R$10*1000)</f>
        <v>1.4706986673696243</v>
      </c>
      <c r="S137" s="273">
        <f>IF(S$6=0,0,S$6/PPA!S$10*1000)</f>
        <v>1.442215379466089</v>
      </c>
      <c r="T137" s="273">
        <f>IF(T$6=0,0,T$6/PPA!T$10*1000)</f>
        <v>1.56687129944225</v>
      </c>
      <c r="U137" s="273">
        <f>IF(U$6=0,0,U$6/PPA!U$10*1000)</f>
        <v>1.5822123794949872</v>
      </c>
      <c r="V137" s="273">
        <f>IF(V$6=0,0,V$6/PPA!V$10*1000)</f>
        <v>1.6264120735883605</v>
      </c>
      <c r="W137" s="273">
        <f>IF(W$6=0,0,W$6/PPA!W$10*1000)</f>
        <v>1.4718166925917047</v>
      </c>
      <c r="X137" s="273">
        <f>IF(X$6=0,0,X$6/PPA!X$10*1000)</f>
        <v>1.6133184960564302</v>
      </c>
      <c r="Y137" s="273">
        <f>IF(Y$6=0,0,Y$6/PPA!Y$10*1000)</f>
        <v>1.6491140425167563</v>
      </c>
      <c r="DA137" s="76"/>
    </row>
    <row r="138" spans="1:105" ht="12" customHeight="1" x14ac:dyDescent="0.25">
      <c r="A138" s="173" t="s">
        <v>92</v>
      </c>
      <c r="B138" s="274">
        <f>IF(B$7=0,0,B$7/PPA!B$10*1000)</f>
        <v>2.0356149788160129</v>
      </c>
      <c r="C138" s="274">
        <f>IF(C$7=0,0,C$7/PPA!C$10*1000)</f>
        <v>2.0180549115574991</v>
      </c>
      <c r="D138" s="274">
        <f>IF(D$7=0,0,D$7/PPA!D$10*1000)</f>
        <v>2.0816732958498454</v>
      </c>
      <c r="E138" s="274">
        <f>IF(E$7=0,0,E$7/PPA!E$10*1000)</f>
        <v>2.0511679370892426</v>
      </c>
      <c r="F138" s="274">
        <f>IF(F$7=0,0,F$7/PPA!F$10*1000)</f>
        <v>1.8624829297225993</v>
      </c>
      <c r="G138" s="274">
        <f>IF(G$7=0,0,G$7/PPA!G$10*1000)</f>
        <v>1.8886261363032111</v>
      </c>
      <c r="H138" s="274">
        <f>IF(H$7=0,0,H$7/PPA!H$10*1000)</f>
        <v>1.9332663105309675</v>
      </c>
      <c r="I138" s="274">
        <f>IF(I$7=0,0,I$7/PPA!I$10*1000)</f>
        <v>1.7359829079809346</v>
      </c>
      <c r="J138" s="274">
        <f>IF(J$7=0,0,J$7/PPA!J$10*1000)</f>
        <v>1.601142375700245</v>
      </c>
      <c r="K138" s="274">
        <f>IF(K$7=0,0,K$7/PPA!K$10*1000)</f>
        <v>1.6585155886570624</v>
      </c>
      <c r="L138" s="274">
        <f>IF(L$7=0,0,L$7/PPA!L$10*1000)</f>
        <v>1.7648806092958891</v>
      </c>
      <c r="M138" s="274">
        <f>IF(M$7=0,0,M$7/PPA!M$10*1000)</f>
        <v>2.0044336037234043</v>
      </c>
      <c r="N138" s="274">
        <f>IF(N$7=0,0,N$7/PPA!N$10*1000)</f>
        <v>1.9715077782078823</v>
      </c>
      <c r="O138" s="274">
        <f>IF(O$7=0,0,O$7/PPA!O$10*1000)</f>
        <v>2.0277718815835293</v>
      </c>
      <c r="P138" s="274">
        <f>IF(P$7=0,0,P$7/PPA!P$10*1000)</f>
        <v>1.9994036774602162</v>
      </c>
      <c r="Q138" s="274">
        <f>IF(Q$7=0,0,Q$7/PPA!Q$10*1000)</f>
        <v>1.9339102642386969</v>
      </c>
      <c r="R138" s="274">
        <f>IF(R$7=0,0,R$7/PPA!R$10*1000)</f>
        <v>2.0589781343174747</v>
      </c>
      <c r="S138" s="274">
        <f>IF(S$7=0,0,S$7/PPA!S$10*1000)</f>
        <v>2.0191015312525247</v>
      </c>
      <c r="T138" s="274">
        <f>IF(T$7=0,0,T$7/PPA!T$10*1000)</f>
        <v>2.1936198192191503</v>
      </c>
      <c r="U138" s="274">
        <f>IF(U$7=0,0,U$7/PPA!U$10*1000)</f>
        <v>2.2150973312929825</v>
      </c>
      <c r="V138" s="274">
        <f>IF(V$7=0,0,V$7/PPA!V$10*1000)</f>
        <v>2.276976903023705</v>
      </c>
      <c r="W138" s="274">
        <f>IF(W$7=0,0,W$7/PPA!W$10*1000)</f>
        <v>2.0605433696283857</v>
      </c>
      <c r="X138" s="274">
        <f>IF(X$7=0,0,X$7/PPA!X$10*1000)</f>
        <v>2.2586458944790024</v>
      </c>
      <c r="Y138" s="274">
        <f>IF(Y$7=0,0,Y$7/PPA!Y$10*1000)</f>
        <v>2.3087596595234583</v>
      </c>
      <c r="DA138" s="77"/>
    </row>
    <row r="139" spans="1:105" ht="12" customHeight="1" x14ac:dyDescent="0.25">
      <c r="A139" s="173" t="s">
        <v>93</v>
      </c>
      <c r="B139" s="274">
        <f>IF(B$8=0,0,B$8/PPA!B$10*1000)</f>
        <v>11.632085593234367</v>
      </c>
      <c r="C139" s="274">
        <f>IF(C$8=0,0,C$8/PPA!C$10*1000)</f>
        <v>11.531742351757138</v>
      </c>
      <c r="D139" s="274">
        <f>IF(D$8=0,0,D$8/PPA!D$10*1000)</f>
        <v>11.895275976284832</v>
      </c>
      <c r="E139" s="274">
        <f>IF(E$8=0,0,E$8/PPA!E$10*1000)</f>
        <v>11.720959640509955</v>
      </c>
      <c r="F139" s="274">
        <f>IF(F$8=0,0,F$8/PPA!F$10*1000)</f>
        <v>10.642759598414854</v>
      </c>
      <c r="G139" s="274">
        <f>IF(G$8=0,0,G$8/PPA!G$10*1000)</f>
        <v>10.792149350304065</v>
      </c>
      <c r="H139" s="274">
        <f>IF(H$8=0,0,H$8/PPA!H$10*1000)</f>
        <v>11.04723606017696</v>
      </c>
      <c r="I139" s="274">
        <f>IF(I$8=0,0,I$8/PPA!I$10*1000)</f>
        <v>9.9199023313196282</v>
      </c>
      <c r="J139" s="274">
        <f>IF(J$8=0,0,J$8/PPA!J$10*1000)</f>
        <v>9.1493850040014006</v>
      </c>
      <c r="K139" s="274">
        <f>IF(K$8=0,0,K$8/PPA!K$10*1000)</f>
        <v>9.4772319351832142</v>
      </c>
      <c r="L139" s="274">
        <f>IF(L$8=0,0,L$8/PPA!L$10*1000)</f>
        <v>10.085032053119368</v>
      </c>
      <c r="M139" s="274">
        <f>IF(M$8=0,0,M$8/PPA!M$10*1000)</f>
        <v>11.453906306990879</v>
      </c>
      <c r="N139" s="274">
        <f>IF(N$8=0,0,N$8/PPA!N$10*1000)</f>
        <v>11.265758732616469</v>
      </c>
      <c r="O139" s="274">
        <f>IF(O$8=0,0,O$8/PPA!O$10*1000)</f>
        <v>11.587267894763029</v>
      </c>
      <c r="P139" s="274">
        <f>IF(P$8=0,0,P$8/PPA!P$10*1000)</f>
        <v>11.425163871201233</v>
      </c>
      <c r="Q139" s="274">
        <f>IF(Q$8=0,0,Q$8/PPA!Q$10*1000)</f>
        <v>11.050915795649699</v>
      </c>
      <c r="R139" s="274">
        <f>IF(R$8=0,0,R$8/PPA!R$10*1000)</f>
        <v>11.765589338956994</v>
      </c>
      <c r="S139" s="274">
        <f>IF(S$8=0,0,S$8/PPA!S$10*1000)</f>
        <v>11.537723035728712</v>
      </c>
      <c r="T139" s="274">
        <f>IF(T$8=0,0,T$8/PPA!T$10*1000)</f>
        <v>12.534970395538005</v>
      </c>
      <c r="U139" s="274">
        <f>IF(U$8=0,0,U$8/PPA!U$10*1000)</f>
        <v>12.657699035959894</v>
      </c>
      <c r="V139" s="274">
        <f>IF(V$8=0,0,V$8/PPA!V$10*1000)</f>
        <v>13.011296588706889</v>
      </c>
      <c r="W139" s="274">
        <f>IF(W$8=0,0,W$8/PPA!W$10*1000)</f>
        <v>11.774533540733636</v>
      </c>
      <c r="X139" s="274">
        <f>IF(X$8=0,0,X$8/PPA!X$10*1000)</f>
        <v>12.906547968451441</v>
      </c>
      <c r="Y139" s="274">
        <f>IF(Y$8=0,0,Y$8/PPA!Y$10*1000)</f>
        <v>13.192912340134049</v>
      </c>
      <c r="DA139" s="77"/>
    </row>
    <row r="140" spans="1:105" ht="12" customHeight="1" x14ac:dyDescent="0.25">
      <c r="A140" s="173" t="s">
        <v>94</v>
      </c>
      <c r="B140" s="274">
        <f>IF(B$9=0,0,B$9/PPA!B$10*1000)</f>
        <v>5.8160427966171833</v>
      </c>
      <c r="C140" s="274">
        <f>IF(C$9=0,0,C$9/PPA!C$10*1000)</f>
        <v>5.7658711758785692</v>
      </c>
      <c r="D140" s="274">
        <f>IF(D$9=0,0,D$9/PPA!D$10*1000)</f>
        <v>5.9476379881424135</v>
      </c>
      <c r="E140" s="274">
        <f>IF(E$9=0,0,E$9/PPA!E$10*1000)</f>
        <v>5.8604798202549793</v>
      </c>
      <c r="F140" s="274">
        <f>IF(F$9=0,0,F$9/PPA!F$10*1000)</f>
        <v>5.3213797992074268</v>
      </c>
      <c r="G140" s="274">
        <f>IF(G$9=0,0,G$9/PPA!G$10*1000)</f>
        <v>5.3960746751520325</v>
      </c>
      <c r="H140" s="274">
        <f>IF(H$9=0,0,H$9/PPA!H$10*1000)</f>
        <v>5.5236180300884801</v>
      </c>
      <c r="I140" s="274">
        <f>IF(I$9=0,0,I$9/PPA!I$10*1000)</f>
        <v>4.9599511656598141</v>
      </c>
      <c r="J140" s="274">
        <f>IF(J$9=0,0,J$9/PPA!J$10*1000)</f>
        <v>4.5746925020007003</v>
      </c>
      <c r="K140" s="274">
        <f>IF(K$9=0,0,K$9/PPA!K$10*1000)</f>
        <v>4.7386159675916071</v>
      </c>
      <c r="L140" s="274">
        <f>IF(L$9=0,0,L$9/PPA!L$10*1000)</f>
        <v>5.0425160265596842</v>
      </c>
      <c r="M140" s="274">
        <f>IF(M$9=0,0,M$9/PPA!M$10*1000)</f>
        <v>5.7269531534954394</v>
      </c>
      <c r="N140" s="274">
        <f>IF(N$9=0,0,N$9/PPA!N$10*1000)</f>
        <v>5.6328793663082335</v>
      </c>
      <c r="O140" s="274">
        <f>IF(O$9=0,0,O$9/PPA!O$10*1000)</f>
        <v>5.7936339473815126</v>
      </c>
      <c r="P140" s="274">
        <f>IF(P$9=0,0,P$9/PPA!P$10*1000)</f>
        <v>5.7125819356006176</v>
      </c>
      <c r="Q140" s="274">
        <f>IF(Q$9=0,0,Q$9/PPA!Q$10*1000)</f>
        <v>5.5254578978248494</v>
      </c>
      <c r="R140" s="274">
        <f>IF(R$9=0,0,R$9/PPA!R$10*1000)</f>
        <v>5.8827946694784972</v>
      </c>
      <c r="S140" s="274">
        <f>IF(S$9=0,0,S$9/PPA!S$10*1000)</f>
        <v>5.7688615178643561</v>
      </c>
      <c r="T140" s="274">
        <f>IF(T$9=0,0,T$9/PPA!T$10*1000)</f>
        <v>6.2674851977689992</v>
      </c>
      <c r="U140" s="274">
        <f>IF(U$9=0,0,U$9/PPA!U$10*1000)</f>
        <v>6.3288495179799504</v>
      </c>
      <c r="V140" s="274">
        <f>IF(V$9=0,0,V$9/PPA!V$10*1000)</f>
        <v>6.5056482943534446</v>
      </c>
      <c r="W140" s="274">
        <f>IF(W$9=0,0,W$9/PPA!W$10*1000)</f>
        <v>5.8872667703668178</v>
      </c>
      <c r="X140" s="274">
        <f>IF(X$9=0,0,X$9/PPA!X$10*1000)</f>
        <v>6.4532739842257207</v>
      </c>
      <c r="Y140" s="274">
        <f>IF(Y$9=0,0,Y$9/PPA!Y$10*1000)</f>
        <v>6.5964561700670252</v>
      </c>
      <c r="DA140" s="77"/>
    </row>
    <row r="141" spans="1:105" ht="12" customHeight="1" x14ac:dyDescent="0.25">
      <c r="A141" s="56" t="s">
        <v>95</v>
      </c>
      <c r="B141" s="275">
        <f>IF(B$10=0,0,B$10/PPA!B$10*1000)</f>
        <v>3.5101746978008856</v>
      </c>
      <c r="C141" s="275">
        <f>IF(C$10=0,0,C$10/PPA!C$10*1000)</f>
        <v>3.4974303275094956</v>
      </c>
      <c r="D141" s="275">
        <f>IF(D$10=0,0,D$10/PPA!D$10*1000)</f>
        <v>3.6060848331719337</v>
      </c>
      <c r="E141" s="275">
        <f>IF(E$10=0,0,E$10/PPA!E$10*1000)</f>
        <v>3.5315895750750332</v>
      </c>
      <c r="F141" s="275">
        <f>IF(F$10=0,0,F$10/PPA!F$10*1000)</f>
        <v>3.2942330973602503</v>
      </c>
      <c r="G141" s="275">
        <f>IF(G$10=0,0,G$10/PPA!G$10*1000)</f>
        <v>3.3957735296837432</v>
      </c>
      <c r="H141" s="275">
        <f>IF(H$10=0,0,H$10/PPA!H$10*1000)</f>
        <v>3.3883036272476148</v>
      </c>
      <c r="I141" s="275">
        <f>IF(I$10=0,0,I$10/PPA!I$10*1000)</f>
        <v>3.356536439510212</v>
      </c>
      <c r="J141" s="275">
        <f>IF(J$10=0,0,J$10/PPA!J$10*1000)</f>
        <v>2.9063033848873516</v>
      </c>
      <c r="K141" s="275">
        <f>IF(K$10=0,0,K$10/PPA!K$10*1000)</f>
        <v>2.9776855994160423</v>
      </c>
      <c r="L141" s="275">
        <f>IF(L$10=0,0,L$10/PPA!L$10*1000)</f>
        <v>3.0291952003855354</v>
      </c>
      <c r="M141" s="275">
        <f>IF(M$10=0,0,M$10/PPA!M$10*1000)</f>
        <v>3.4209043991857029</v>
      </c>
      <c r="N141" s="275">
        <f>IF(N$10=0,0,N$10/PPA!N$10*1000)</f>
        <v>3.3700317079141384</v>
      </c>
      <c r="O141" s="275">
        <f>IF(O$10=0,0,O$10/PPA!O$10*1000)</f>
        <v>3.4367460587564627</v>
      </c>
      <c r="P141" s="275">
        <f>IF(P$10=0,0,P$10/PPA!P$10*1000)</f>
        <v>3.3902244365069416</v>
      </c>
      <c r="Q141" s="275">
        <f>IF(Q$10=0,0,Q$10/PPA!Q$10*1000)</f>
        <v>3.2701952011345403</v>
      </c>
      <c r="R141" s="275">
        <f>IF(R$10=0,0,R$10/PPA!R$10*1000)</f>
        <v>3.4814483176091753</v>
      </c>
      <c r="S141" s="275">
        <f>IF(S$10=0,0,S$10/PPA!S$10*1000)</f>
        <v>3.407050496538055</v>
      </c>
      <c r="T141" s="275">
        <f>IF(T$10=0,0,T$10/PPA!T$10*1000)</f>
        <v>3.7177190070043111</v>
      </c>
      <c r="U141" s="275">
        <f>IF(U$10=0,0,U$10/PPA!U$10*1000)</f>
        <v>3.7495908406958618</v>
      </c>
      <c r="V141" s="275">
        <f>IF(V$10=0,0,V$10/PPA!V$10*1000)</f>
        <v>3.8836938317128622</v>
      </c>
      <c r="W141" s="275">
        <f>IF(W$10=0,0,W$10/PPA!W$10*1000)</f>
        <v>3.511782848429378</v>
      </c>
      <c r="X141" s="275">
        <f>IF(X$10=0,0,X$10/PPA!X$10*1000)</f>
        <v>3.8570701182978717</v>
      </c>
      <c r="Y141" s="275">
        <f>IF(Y$10=0,0,Y$10/PPA!Y$10*1000)</f>
        <v>3.9187138023282548</v>
      </c>
      <c r="DA141" s="78"/>
    </row>
    <row r="142" spans="1:105" ht="12" customHeight="1" x14ac:dyDescent="0.25">
      <c r="A142" s="174" t="s">
        <v>1853</v>
      </c>
      <c r="B142" s="276">
        <f>IF(B$16=0,0,B$16/PPA!B$10*1000)</f>
        <v>9.4794919768762806</v>
      </c>
      <c r="C142" s="276">
        <f>IF(C$16=0,0,C$16/PPA!C$10*1000)</f>
        <v>9.6828400335801259</v>
      </c>
      <c r="D142" s="276">
        <f>IF(D$16=0,0,D$16/PPA!D$10*1000)</f>
        <v>9.9442645920601933</v>
      </c>
      <c r="E142" s="276">
        <f>IF(E$16=0,0,E$16/PPA!E$10*1000)</f>
        <v>9.5224662372433588</v>
      </c>
      <c r="F142" s="276">
        <f>IF(F$16=0,0,F$16/PPA!F$10*1000)</f>
        <v>9.4542662661909969</v>
      </c>
      <c r="G142" s="276">
        <f>IF(G$16=0,0,G$16/PPA!G$10*1000)</f>
        <v>9.5771767358421194</v>
      </c>
      <c r="H142" s="276">
        <f>IF(H$16=0,0,H$16/PPA!H$10*1000)</f>
        <v>9.598217851629439</v>
      </c>
      <c r="I142" s="276">
        <f>IF(I$16=0,0,I$16/PPA!I$10*1000)</f>
        <v>10.029931117799315</v>
      </c>
      <c r="J142" s="276">
        <f>IF(J$16=0,0,J$16/PPA!J$10*1000)</f>
        <v>8.499376144066451</v>
      </c>
      <c r="K142" s="276">
        <f>IF(K$16=0,0,K$16/PPA!K$10*1000)</f>
        <v>8.5174057741234481</v>
      </c>
      <c r="L142" s="276">
        <f>IF(L$16=0,0,L$16/PPA!L$10*1000)</f>
        <v>7.9570218712633602</v>
      </c>
      <c r="M142" s="276">
        <f>IF(M$16=0,0,M$16/PPA!M$10*1000)</f>
        <v>8.7848657320105907</v>
      </c>
      <c r="N142" s="276">
        <f>IF(N$16=0,0,N$16/PPA!N$10*1000)</f>
        <v>8.6993812849676821</v>
      </c>
      <c r="O142" s="276">
        <f>IF(O$16=0,0,O$16/PPA!O$10*1000)</f>
        <v>8.251879677055511</v>
      </c>
      <c r="P142" s="276">
        <f>IF(P$16=0,0,P$16/PPA!P$10*1000)</f>
        <v>8.2237560865512336</v>
      </c>
      <c r="Q142" s="276">
        <f>IF(Q$16=0,0,Q$16/PPA!Q$10*1000)</f>
        <v>7.5966670953042197</v>
      </c>
      <c r="R142" s="276">
        <f>IF(R$16=0,0,R$16/PPA!R$10*1000)</f>
        <v>7.896372672390215</v>
      </c>
      <c r="S142" s="276">
        <f>IF(S$16=0,0,S$16/PPA!S$10*1000)</f>
        <v>7.7217419252664161</v>
      </c>
      <c r="T142" s="276">
        <f>IF(T$16=0,0,T$16/PPA!T$10*1000)</f>
        <v>8.2595751923161664</v>
      </c>
      <c r="U142" s="276">
        <f>IF(U$16=0,0,U$16/PPA!U$10*1000)</f>
        <v>8.1022291083756208</v>
      </c>
      <c r="V142" s="276">
        <f>IF(V$16=0,0,V$16/PPA!V$10*1000)</f>
        <v>7.806469524034136</v>
      </c>
      <c r="W142" s="276">
        <f>IF(W$16=0,0,W$16/PPA!W$10*1000)</f>
        <v>7.0824731500997773</v>
      </c>
      <c r="X142" s="276">
        <f>IF(X$16=0,0,X$16/PPA!X$10*1000)</f>
        <v>6.8925021700509923</v>
      </c>
      <c r="Y142" s="276">
        <f>IF(Y$16=0,0,Y$16/PPA!Y$10*1000)</f>
        <v>6.9470735731290363</v>
      </c>
      <c r="DA142" s="79"/>
    </row>
    <row r="143" spans="1:105" ht="12" customHeight="1" x14ac:dyDescent="0.25">
      <c r="A143" s="174" t="s">
        <v>1855</v>
      </c>
      <c r="B143" s="276">
        <f>IF(B$17=0,0,B$17/PPA!B$10*1000)</f>
        <v>235.80918136198787</v>
      </c>
      <c r="C143" s="276">
        <f>IF(C$17=0,0,C$17/PPA!C$10*1000)</f>
        <v>232.83872990284792</v>
      </c>
      <c r="D143" s="276">
        <f>IF(D$17=0,0,D$17/PPA!D$10*1000)</f>
        <v>240.3216874644589</v>
      </c>
      <c r="E143" s="276">
        <f>IF(E$17=0,0,E$17/PPA!E$10*1000)</f>
        <v>237.71117176476733</v>
      </c>
      <c r="F143" s="276">
        <f>IF(F$17=0,0,F$17/PPA!F$10*1000)</f>
        <v>213.1540427281621</v>
      </c>
      <c r="G143" s="276">
        <f>IF(G$17=0,0,G$17/PPA!G$10*1000)</f>
        <v>216.12229969300969</v>
      </c>
      <c r="H143" s="276">
        <f>IF(H$17=0,0,H$17/PPA!H$10*1000)</f>
        <v>221.97998211362963</v>
      </c>
      <c r="I143" s="276">
        <f>IF(I$17=0,0,I$17/PPA!I$10*1000)</f>
        <v>194.46653071199677</v>
      </c>
      <c r="J143" s="276">
        <f>IF(J$17=0,0,J$17/PPA!J$10*1000)</f>
        <v>181.97255002153145</v>
      </c>
      <c r="K143" s="276">
        <f>IF(K$17=0,0,K$17/PPA!K$10*1000)</f>
        <v>189.44912113580136</v>
      </c>
      <c r="L143" s="276">
        <f>IF(L$17=0,0,L$17/PPA!L$10*1000)</f>
        <v>205.30425573566981</v>
      </c>
      <c r="M143" s="276">
        <f>IF(M$17=0,0,M$17/PPA!M$10*1000)</f>
        <v>234.00293234205714</v>
      </c>
      <c r="N143" s="276">
        <f>IF(N$17=0,0,N$17/PPA!N$10*1000)</f>
        <v>229.96423119275565</v>
      </c>
      <c r="O143" s="276">
        <f>IF(O$17=0,0,O$17/PPA!O$10*1000)</f>
        <v>238.79847902921156</v>
      </c>
      <c r="P143" s="276">
        <f>IF(P$17=0,0,P$17/PPA!P$10*1000)</f>
        <v>235.17480776311484</v>
      </c>
      <c r="Q143" s="276">
        <f>IF(Q$17=0,0,Q$17/PPA!Q$10*1000)</f>
        <v>228.63290172860945</v>
      </c>
      <c r="R143" s="276">
        <f>IF(R$17=0,0,R$17/PPA!R$10*1000)</f>
        <v>244.03635684625158</v>
      </c>
      <c r="S143" s="276">
        <f>IF(S$17=0,0,S$17/PPA!S$10*1000)</f>
        <v>239.38695550649203</v>
      </c>
      <c r="T143" s="276">
        <f>IF(T$17=0,0,T$17/PPA!T$10*1000)</f>
        <v>260.4794074386611</v>
      </c>
      <c r="U143" s="276">
        <f>IF(U$17=0,0,U$17/PPA!U$10*1000)</f>
        <v>263.80184411100697</v>
      </c>
      <c r="V143" s="276">
        <f>IF(V$17=0,0,V$17/PPA!V$10*1000)</f>
        <v>272.82420744882205</v>
      </c>
      <c r="W143" s="276">
        <f>IF(W$17=0,0,W$17/PPA!W$10*1000)</f>
        <v>246.83609292402306</v>
      </c>
      <c r="X143" s="276">
        <f>IF(X$17=0,0,X$17/PPA!X$10*1000)</f>
        <v>273.365669090702</v>
      </c>
      <c r="Y143" s="276">
        <f>IF(Y$17=0,0,Y$17/PPA!Y$10*1000)</f>
        <v>279.77183764201175</v>
      </c>
      <c r="DA143" s="79"/>
    </row>
    <row r="144" spans="1:105" ht="12" customHeight="1" x14ac:dyDescent="0.25">
      <c r="A144" s="41" t="s">
        <v>1870</v>
      </c>
      <c r="B144" s="277">
        <f>IF(B$30=0,0,B$30/PPA!B$10*1000)</f>
        <v>21.065537726391653</v>
      </c>
      <c r="C144" s="277">
        <f>IF(C$30=0,0,C$30/PPA!C$10*1000)</f>
        <v>21.517422296844643</v>
      </c>
      <c r="D144" s="277">
        <f>IF(D$30=0,0,D$30/PPA!D$10*1000)</f>
        <v>22.098365760133689</v>
      </c>
      <c r="E144" s="277">
        <f>IF(E$30=0,0,E$30/PPA!E$10*1000)</f>
        <v>21.161036082762948</v>
      </c>
      <c r="F144" s="277">
        <f>IF(F$30=0,0,F$30/PPA!F$10*1000)</f>
        <v>21.009480591535475</v>
      </c>
      <c r="G144" s="277">
        <f>IF(G$30=0,0,G$30/PPA!G$10*1000)</f>
        <v>21.28261496853797</v>
      </c>
      <c r="H144" s="277">
        <f>IF(H$30=0,0,H$30/PPA!H$10*1000)</f>
        <v>21.329373003620905</v>
      </c>
      <c r="I144" s="277">
        <f>IF(I$30=0,0,I$30/PPA!I$10*1000)</f>
        <v>22.288735817331737</v>
      </c>
      <c r="J144" s="277">
        <f>IF(J$30=0,0,J$30/PPA!J$10*1000)</f>
        <v>18.88750254236983</v>
      </c>
      <c r="K144" s="277">
        <f>IF(K$30=0,0,K$30/PPA!K$10*1000)</f>
        <v>18.927568386940933</v>
      </c>
      <c r="L144" s="277">
        <f>IF(L$30=0,0,L$30/PPA!L$10*1000)</f>
        <v>17.682270825029619</v>
      </c>
      <c r="M144" s="277">
        <f>IF(M$30=0,0,M$30/PPA!M$10*1000)</f>
        <v>19.521923848912362</v>
      </c>
      <c r="N144" s="277">
        <f>IF(N$30=0,0,N$30/PPA!N$10*1000)</f>
        <v>19.331958411039235</v>
      </c>
      <c r="O144" s="277">
        <f>IF(O$30=0,0,O$30/PPA!O$10*1000)</f>
        <v>18.337510393456629</v>
      </c>
      <c r="P144" s="277">
        <f>IF(P$30=0,0,P$30/PPA!P$10*1000)</f>
        <v>18.275013525669348</v>
      </c>
      <c r="Q144" s="277">
        <f>IF(Q$30=0,0,Q$30/PPA!Q$10*1000)</f>
        <v>16.881482434009321</v>
      </c>
      <c r="R144" s="277">
        <f>IF(R$30=0,0,R$30/PPA!R$10*1000)</f>
        <v>17.547494827533754</v>
      </c>
      <c r="S144" s="277">
        <f>IF(S$30=0,0,S$30/PPA!S$10*1000)</f>
        <v>17.15942650059198</v>
      </c>
      <c r="T144" s="277">
        <f>IF(T$30=0,0,T$30/PPA!T$10*1000)</f>
        <v>18.354611538480295</v>
      </c>
      <c r="U144" s="277">
        <f>IF(U$30=0,0,U$30/PPA!U$10*1000)</f>
        <v>18.004953574167981</v>
      </c>
      <c r="V144" s="277">
        <f>IF(V$30=0,0,V$30/PPA!V$10*1000)</f>
        <v>17.347710053409124</v>
      </c>
      <c r="W144" s="277">
        <f>IF(W$30=0,0,W$30/PPA!W$10*1000)</f>
        <v>15.738829222443899</v>
      </c>
      <c r="X144" s="277">
        <f>IF(X$30=0,0,X$30/PPA!X$10*1000)</f>
        <v>15.316671489002145</v>
      </c>
      <c r="Y144" s="277">
        <f>IF(Y$30=0,0,Y$30/PPA!Y$10*1000)</f>
        <v>15.437941273620034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 t="shared" ref="B146:Y146" si="38">SUM(B$147:B$154)</f>
        <v>254.04434288977083</v>
      </c>
      <c r="C146" s="320">
        <f t="shared" si="38"/>
        <v>252.40246244781369</v>
      </c>
      <c r="D146" s="320">
        <f t="shared" si="38"/>
        <v>254.50399021795008</v>
      </c>
      <c r="E146" s="320">
        <f t="shared" si="38"/>
        <v>252.16853081654907</v>
      </c>
      <c r="F146" s="320">
        <f t="shared" si="38"/>
        <v>228.43294517986257</v>
      </c>
      <c r="G146" s="320">
        <f t="shared" si="38"/>
        <v>226.76967606166983</v>
      </c>
      <c r="H146" s="320">
        <f t="shared" si="38"/>
        <v>232.49413525327816</v>
      </c>
      <c r="I146" s="320">
        <f t="shared" si="38"/>
        <v>204.03861211876631</v>
      </c>
      <c r="J146" s="320">
        <f t="shared" si="38"/>
        <v>189.06774016418461</v>
      </c>
      <c r="K146" s="320">
        <f t="shared" si="38"/>
        <v>197.43592276081301</v>
      </c>
      <c r="L146" s="320">
        <f t="shared" si="38"/>
        <v>208.48328776942077</v>
      </c>
      <c r="M146" s="320">
        <f t="shared" si="38"/>
        <v>236.78517284877967</v>
      </c>
      <c r="N146" s="320">
        <f t="shared" si="38"/>
        <v>232.20609421057395</v>
      </c>
      <c r="O146" s="320">
        <f t="shared" si="38"/>
        <v>242.4575159773901</v>
      </c>
      <c r="P146" s="320">
        <f t="shared" si="38"/>
        <v>228.98264444496027</v>
      </c>
      <c r="Q146" s="320">
        <f t="shared" si="38"/>
        <v>220.9671923208308</v>
      </c>
      <c r="R146" s="320">
        <f t="shared" si="38"/>
        <v>227.12429912741666</v>
      </c>
      <c r="S146" s="320">
        <f t="shared" si="38"/>
        <v>222.48880706200507</v>
      </c>
      <c r="T146" s="320">
        <f t="shared" si="38"/>
        <v>234.87035318630561</v>
      </c>
      <c r="U146" s="320">
        <f t="shared" si="38"/>
        <v>236.9905401288639</v>
      </c>
      <c r="V146" s="320">
        <f t="shared" si="38"/>
        <v>242.43525487958468</v>
      </c>
      <c r="W146" s="320">
        <f t="shared" si="38"/>
        <v>240.97730017169474</v>
      </c>
      <c r="X146" s="320">
        <f t="shared" si="38"/>
        <v>266.99932521757466</v>
      </c>
      <c r="Y146" s="320">
        <f t="shared" si="38"/>
        <v>272.88441757410396</v>
      </c>
      <c r="DA146" s="95"/>
    </row>
    <row r="147" spans="1:105" ht="12" customHeight="1" x14ac:dyDescent="0.25">
      <c r="A147" s="55" t="s">
        <v>91</v>
      </c>
      <c r="B147" s="273">
        <f>IF(B$33=0,0,B$33/PPA!B$11*1000)</f>
        <v>1.3408770656050308</v>
      </c>
      <c r="C147" s="273">
        <f>IF(C$33=0,0,C$33/PPA!C$11*1000)</f>
        <v>1.3322110201263118</v>
      </c>
      <c r="D147" s="273">
        <f>IF(D$33=0,0,D$33/PPA!D$11*1000)</f>
        <v>1.3433031403351423</v>
      </c>
      <c r="E147" s="273">
        <f>IF(E$33=0,0,E$33/PPA!E$11*1000)</f>
        <v>1.330976300408838</v>
      </c>
      <c r="F147" s="273">
        <f>IF(F$33=0,0,F$33/PPA!F$11*1000)</f>
        <v>1.2056969808345548</v>
      </c>
      <c r="G147" s="273">
        <f>IF(G$33=0,0,G$33/PPA!G$11*1000)</f>
        <v>1.1969180433106814</v>
      </c>
      <c r="H147" s="273">
        <f>IF(H$33=0,0,H$33/PPA!H$11*1000)</f>
        <v>1.227132437993566</v>
      </c>
      <c r="I147" s="273">
        <f>IF(I$33=0,0,I$33/PPA!I$11*1000)</f>
        <v>1.0769407119080887</v>
      </c>
      <c r="J147" s="273">
        <f>IF(J$33=0,0,J$33/PPA!J$11*1000)</f>
        <v>0.99792262149262889</v>
      </c>
      <c r="K147" s="273">
        <f>IF(K$33=0,0,K$33/PPA!K$11*1000)</f>
        <v>1.0420909111580861</v>
      </c>
      <c r="L147" s="273">
        <f>IF(L$33=0,0,L$33/PPA!L$11*1000)</f>
        <v>1.1004002527746262</v>
      </c>
      <c r="M147" s="273">
        <f>IF(M$33=0,0,M$33/PPA!M$11*1000)</f>
        <v>1.2497810584426912</v>
      </c>
      <c r="N147" s="273">
        <f>IF(N$33=0,0,N$33/PPA!N$11*1000)</f>
        <v>1.225612122194268</v>
      </c>
      <c r="O147" s="273">
        <f>IF(O$33=0,0,O$33/PPA!O$11*1000)</f>
        <v>1.279720378180621</v>
      </c>
      <c r="P147" s="273">
        <f>IF(P$33=0,0,P$33/PPA!P$11*1000)</f>
        <v>1.2085983606844333</v>
      </c>
      <c r="Q147" s="273">
        <f>IF(Q$33=0,0,Q$33/PPA!Q$11*1000)</f>
        <v>1.1662918255283103</v>
      </c>
      <c r="R147" s="273">
        <f>IF(R$33=0,0,R$33/PPA!R$11*1000)</f>
        <v>1.1987897871578259</v>
      </c>
      <c r="S147" s="273">
        <f>IF(S$33=0,0,S$33/PPA!S$11*1000)</f>
        <v>1.1743230939514415</v>
      </c>
      <c r="T147" s="273">
        <f>IF(T$33=0,0,T$33/PPA!T$11*1000)</f>
        <v>1.2396744064268674</v>
      </c>
      <c r="U147" s="273">
        <f>IF(U$33=0,0,U$33/PPA!U$11*1000)</f>
        <v>1.2508650120263296</v>
      </c>
      <c r="V147" s="273">
        <f>IF(V$33=0,0,V$33/PPA!V$11*1000)</f>
        <v>1.2796028813878839</v>
      </c>
      <c r="W147" s="273">
        <f>IF(W$33=0,0,W$33/PPA!W$11*1000)</f>
        <v>1.2719076183945206</v>
      </c>
      <c r="X147" s="273">
        <f>IF(X$33=0,0,X$33/PPA!X$11*1000)</f>
        <v>1.4092550443899621</v>
      </c>
      <c r="Y147" s="273">
        <f>IF(Y$33=0,0,Y$33/PPA!Y$11*1000)</f>
        <v>1.4403172805337485</v>
      </c>
      <c r="DA147" s="76"/>
    </row>
    <row r="148" spans="1:105" ht="12" customHeight="1" x14ac:dyDescent="0.25">
      <c r="A148" s="173" t="s">
        <v>92</v>
      </c>
      <c r="B148" s="274">
        <f>IF(B$34=0,0,B$34/PPA!B$11*1000)</f>
        <v>1.9028053148914101</v>
      </c>
      <c r="C148" s="274">
        <f>IF(C$34=0,0,C$34/PPA!C$11*1000)</f>
        <v>1.8905075451562265</v>
      </c>
      <c r="D148" s="274">
        <f>IF(D$34=0,0,D$34/PPA!D$11*1000)</f>
        <v>1.906248097238272</v>
      </c>
      <c r="E148" s="274">
        <f>IF(E$34=0,0,E$34/PPA!E$11*1000)</f>
        <v>1.8887553850954151</v>
      </c>
      <c r="F148" s="274">
        <f>IF(F$34=0,0,F$34/PPA!F$11*1000)</f>
        <v>1.7109746166367041</v>
      </c>
      <c r="G148" s="274">
        <f>IF(G$34=0,0,G$34/PPA!G$11*1000)</f>
        <v>1.6985166446062931</v>
      </c>
      <c r="H148" s="274">
        <f>IF(H$34=0,0,H$34/PPA!H$11*1000)</f>
        <v>1.741393141090239</v>
      </c>
      <c r="I148" s="274">
        <f>IF(I$34=0,0,I$34/PPA!I$11*1000)</f>
        <v>1.5282597957755391</v>
      </c>
      <c r="J148" s="274">
        <f>IF(J$34=0,0,J$34/PPA!J$11*1000)</f>
        <v>1.4161271877446437</v>
      </c>
      <c r="K148" s="274">
        <f>IF(K$34=0,0,K$34/PPA!K$11*1000)</f>
        <v>1.4788053097596339</v>
      </c>
      <c r="L148" s="274">
        <f>IF(L$34=0,0,L$34/PPA!L$11*1000)</f>
        <v>1.5615506471076992</v>
      </c>
      <c r="M148" s="274">
        <f>IF(M$34=0,0,M$34/PPA!M$11*1000)</f>
        <v>1.7735332354143289</v>
      </c>
      <c r="N148" s="274">
        <f>IF(N$34=0,0,N$34/PPA!N$11*1000)</f>
        <v>1.7392356987285047</v>
      </c>
      <c r="O148" s="274">
        <f>IF(O$34=0,0,O$34/PPA!O$11*1000)</f>
        <v>1.8160193798811688</v>
      </c>
      <c r="P148" s="274">
        <f>IF(P$34=0,0,P$34/PPA!P$11*1000)</f>
        <v>1.7150918926648206</v>
      </c>
      <c r="Q148" s="274">
        <f>IF(Q$34=0,0,Q$34/PPA!Q$11*1000)</f>
        <v>1.6550557401981598</v>
      </c>
      <c r="R148" s="274">
        <f>IF(R$34=0,0,R$34/PPA!R$11*1000)</f>
        <v>1.7011727897756164</v>
      </c>
      <c r="S148" s="274">
        <f>IF(S$34=0,0,S$34/PPA!S$11*1000)</f>
        <v>1.6664527135918092</v>
      </c>
      <c r="T148" s="274">
        <f>IF(T$34=0,0,T$34/PPA!T$11*1000)</f>
        <v>1.7591911367501321</v>
      </c>
      <c r="U148" s="274">
        <f>IF(U$34=0,0,U$34/PPA!U$11*1000)</f>
        <v>1.7750714470020656</v>
      </c>
      <c r="V148" s="274">
        <f>IF(V$34=0,0,V$34/PPA!V$11*1000)</f>
        <v>1.8158526431031019</v>
      </c>
      <c r="W148" s="274">
        <f>IF(W$34=0,0,W$34/PPA!W$11*1000)</f>
        <v>1.8049324866630683</v>
      </c>
      <c r="X148" s="274">
        <f>IF(X$34=0,0,X$34/PPA!X$11*1000)</f>
        <v>1.9998388049785789</v>
      </c>
      <c r="Y148" s="274">
        <f>IF(Y$34=0,0,Y$34/PPA!Y$11*1000)</f>
        <v>2.0439184522057015</v>
      </c>
      <c r="DA148" s="77"/>
    </row>
    <row r="149" spans="1:105" ht="12" customHeight="1" x14ac:dyDescent="0.25">
      <c r="A149" s="173" t="s">
        <v>93</v>
      </c>
      <c r="B149" s="274">
        <f>IF(B$35=0,0,B$35/PPA!B$11*1000)</f>
        <v>6.7709373487670614</v>
      </c>
      <c r="C149" s="274">
        <f>IF(C$35=0,0,C$35/PPA!C$11*1000)</f>
        <v>6.7271769977974527</v>
      </c>
      <c r="D149" s="274">
        <f>IF(D$35=0,0,D$35/PPA!D$11*1000)</f>
        <v>6.7831881362720265</v>
      </c>
      <c r="E149" s="274">
        <f>IF(E$35=0,0,E$35/PPA!E$11*1000)</f>
        <v>6.7209421161183229</v>
      </c>
      <c r="F149" s="274">
        <f>IF(F$35=0,0,F$35/PPA!F$11*1000)</f>
        <v>6.088327504613364</v>
      </c>
      <c r="G149" s="274">
        <f>IF(G$35=0,0,G$35/PPA!G$11*1000)</f>
        <v>6.0439970902244289</v>
      </c>
      <c r="H149" s="274">
        <f>IF(H$35=0,0,H$35/PPA!H$11*1000)</f>
        <v>6.1965687007593759</v>
      </c>
      <c r="I149" s="274">
        <f>IF(I$35=0,0,I$35/PPA!I$11*1000)</f>
        <v>5.4381555742218719</v>
      </c>
      <c r="J149" s="274">
        <f>IF(J$35=0,0,J$35/PPA!J$11*1000)</f>
        <v>5.0391432013904538</v>
      </c>
      <c r="K149" s="274">
        <f>IF(K$35=0,0,K$35/PPA!K$11*1000)</f>
        <v>5.2621768633108807</v>
      </c>
      <c r="L149" s="274">
        <f>IF(L$35=0,0,L$35/PPA!L$11*1000)</f>
        <v>5.5566176506587537</v>
      </c>
      <c r="M149" s="274">
        <f>IF(M$35=0,0,M$35/PPA!M$11*1000)</f>
        <v>6.3109359265332259</v>
      </c>
      <c r="N149" s="274">
        <f>IF(N$35=0,0,N$35/PPA!N$11*1000)</f>
        <v>6.1888916636234352</v>
      </c>
      <c r="O149" s="274">
        <f>IF(O$35=0,0,O$35/PPA!O$11*1000)</f>
        <v>6.4621185094934059</v>
      </c>
      <c r="P149" s="274">
        <f>IF(P$35=0,0,P$35/PPA!P$11*1000)</f>
        <v>6.1029784086316514</v>
      </c>
      <c r="Q149" s="274">
        <f>IF(Q$35=0,0,Q$35/PPA!Q$11*1000)</f>
        <v>5.8893459240934316</v>
      </c>
      <c r="R149" s="274">
        <f>IF(R$35=0,0,R$35/PPA!R$11*1000)</f>
        <v>6.0534487100985004</v>
      </c>
      <c r="S149" s="274">
        <f>IF(S$35=0,0,S$35/PPA!S$11*1000)</f>
        <v>5.9299008837679903</v>
      </c>
      <c r="T149" s="274">
        <f>IF(T$35=0,0,T$35/PPA!T$11*1000)</f>
        <v>6.2599010409644666</v>
      </c>
      <c r="U149" s="274">
        <f>IF(U$35=0,0,U$35/PPA!U$11*1000)</f>
        <v>6.3164094945373739</v>
      </c>
      <c r="V149" s="274">
        <f>IF(V$35=0,0,V$35/PPA!V$11*1000)</f>
        <v>6.4615251937878035</v>
      </c>
      <c r="W149" s="274">
        <f>IF(W$35=0,0,W$35/PPA!W$11*1000)</f>
        <v>6.4226669382870725</v>
      </c>
      <c r="X149" s="274">
        <f>IF(X$35=0,0,X$35/PPA!X$11*1000)</f>
        <v>7.1162210606479723</v>
      </c>
      <c r="Y149" s="274">
        <f>IF(Y$35=0,0,Y$35/PPA!Y$11*1000)</f>
        <v>7.2730739595729652</v>
      </c>
      <c r="DA149" s="77"/>
    </row>
    <row r="150" spans="1:105" ht="12" customHeight="1" x14ac:dyDescent="0.25">
      <c r="A150" s="173" t="s">
        <v>94</v>
      </c>
      <c r="B150" s="274">
        <f>IF(B$36=0,0,B$36/PPA!B$11*1000)</f>
        <v>5.3635082624201251</v>
      </c>
      <c r="C150" s="274">
        <f>IF(C$36=0,0,C$36/PPA!C$11*1000)</f>
        <v>5.328844080505247</v>
      </c>
      <c r="D150" s="274">
        <f>IF(D$36=0,0,D$36/PPA!D$11*1000)</f>
        <v>5.3732125613405675</v>
      </c>
      <c r="E150" s="274">
        <f>IF(E$36=0,0,E$36/PPA!E$11*1000)</f>
        <v>5.3239052016353519</v>
      </c>
      <c r="F150" s="274">
        <f>IF(F$36=0,0,F$36/PPA!F$11*1000)</f>
        <v>4.8227879233382192</v>
      </c>
      <c r="G150" s="274">
        <f>IF(G$36=0,0,G$36/PPA!G$11*1000)</f>
        <v>4.7876721732427248</v>
      </c>
      <c r="H150" s="274">
        <f>IF(H$36=0,0,H$36/PPA!H$11*1000)</f>
        <v>4.9085297519742603</v>
      </c>
      <c r="I150" s="274">
        <f>IF(I$36=0,0,I$36/PPA!I$11*1000)</f>
        <v>4.3077628476323548</v>
      </c>
      <c r="J150" s="274">
        <f>IF(J$36=0,0,J$36/PPA!J$11*1000)</f>
        <v>3.9916904859705147</v>
      </c>
      <c r="K150" s="274">
        <f>IF(K$36=0,0,K$36/PPA!K$11*1000)</f>
        <v>4.1683636446323433</v>
      </c>
      <c r="L150" s="274">
        <f>IF(L$36=0,0,L$36/PPA!L$11*1000)</f>
        <v>4.4016010110985055</v>
      </c>
      <c r="M150" s="274">
        <f>IF(M$36=0,0,M$36/PPA!M$11*1000)</f>
        <v>4.9991242337707611</v>
      </c>
      <c r="N150" s="274">
        <f>IF(N$36=0,0,N$36/PPA!N$11*1000)</f>
        <v>4.9024484887770727</v>
      </c>
      <c r="O150" s="274">
        <f>IF(O$36=0,0,O$36/PPA!O$11*1000)</f>
        <v>5.1188815127224849</v>
      </c>
      <c r="P150" s="274">
        <f>IF(P$36=0,0,P$36/PPA!P$11*1000)</f>
        <v>4.8343934427377331</v>
      </c>
      <c r="Q150" s="274">
        <f>IF(Q$36=0,0,Q$36/PPA!Q$11*1000)</f>
        <v>4.6651673021132414</v>
      </c>
      <c r="R150" s="274">
        <f>IF(R$36=0,0,R$36/PPA!R$11*1000)</f>
        <v>4.7951591486313028</v>
      </c>
      <c r="S150" s="274">
        <f>IF(S$36=0,0,S$36/PPA!S$11*1000)</f>
        <v>4.6972923758057652</v>
      </c>
      <c r="T150" s="274">
        <f>IF(T$36=0,0,T$36/PPA!T$11*1000)</f>
        <v>4.9586976257074689</v>
      </c>
      <c r="U150" s="274">
        <f>IF(U$36=0,0,U$36/PPA!U$11*1000)</f>
        <v>5.0034600481053184</v>
      </c>
      <c r="V150" s="274">
        <f>IF(V$36=0,0,V$36/PPA!V$11*1000)</f>
        <v>5.1184115255515357</v>
      </c>
      <c r="W150" s="274">
        <f>IF(W$36=0,0,W$36/PPA!W$11*1000)</f>
        <v>5.0876304735780797</v>
      </c>
      <c r="X150" s="274">
        <f>IF(X$36=0,0,X$36/PPA!X$11*1000)</f>
        <v>5.6370201775598474</v>
      </c>
      <c r="Y150" s="274">
        <f>IF(Y$36=0,0,Y$36/PPA!Y$11*1000)</f>
        <v>5.7612691221349941</v>
      </c>
      <c r="DA150" s="77"/>
    </row>
    <row r="151" spans="1:105" ht="12" customHeight="1" x14ac:dyDescent="0.25">
      <c r="A151" s="56" t="s">
        <v>95</v>
      </c>
      <c r="B151" s="275">
        <f>IF(B$37=0,0,B$37/PPA!B$11*1000)</f>
        <v>3.3273406057398129</v>
      </c>
      <c r="C151" s="275">
        <f>IF(C$37=0,0,C$37/PPA!C$11*1000)</f>
        <v>3.3660160316551719</v>
      </c>
      <c r="D151" s="275">
        <f>IF(D$37=0,0,D$37/PPA!D$11*1000)</f>
        <v>3.3859319965240533</v>
      </c>
      <c r="E151" s="275">
        <f>IF(E$37=0,0,E$37/PPA!E$11*1000)</f>
        <v>3.293383400995316</v>
      </c>
      <c r="F151" s="275">
        <f>IF(F$37=0,0,F$37/PPA!F$11*1000)</f>
        <v>3.1914731997642036</v>
      </c>
      <c r="G151" s="275">
        <f>IF(G$37=0,0,G$37/PPA!G$11*1000)</f>
        <v>3.219346116756709</v>
      </c>
      <c r="H151" s="275">
        <f>IF(H$37=0,0,H$37/PPA!H$11*1000)</f>
        <v>3.1848035590682624</v>
      </c>
      <c r="I151" s="275">
        <f>IF(I$37=0,0,I$37/PPA!I$11*1000)</f>
        <v>3.3403024457140558</v>
      </c>
      <c r="J151" s="275">
        <f>IF(J$37=0,0,J$37/PPA!J$11*1000)</f>
        <v>2.772296110290978</v>
      </c>
      <c r="K151" s="275">
        <f>IF(K$37=0,0,K$37/PPA!K$11*1000)</f>
        <v>2.8160758677663664</v>
      </c>
      <c r="L151" s="275">
        <f>IF(L$37=0,0,L$37/PPA!L$11*1000)</f>
        <v>2.6815453381941317</v>
      </c>
      <c r="M151" s="275">
        <f>IF(M$37=0,0,M$37/PPA!M$11*1000)</f>
        <v>2.9943183361184142</v>
      </c>
      <c r="N151" s="275">
        <f>IF(N$37=0,0,N$37/PPA!N$11*1000)</f>
        <v>2.9489168574305853</v>
      </c>
      <c r="O151" s="275">
        <f>IF(O$37=0,0,O$37/PPA!O$11*1000)</f>
        <v>2.9620081666479394</v>
      </c>
      <c r="P151" s="275">
        <f>IF(P$37=0,0,P$37/PPA!P$11*1000)</f>
        <v>2.8093193732505624</v>
      </c>
      <c r="Q151" s="275">
        <f>IF(Q$37=0,0,Q$37/PPA!Q$11*1000)</f>
        <v>2.6606983387861405</v>
      </c>
      <c r="R151" s="275">
        <f>IF(R$37=0,0,R$37/PPA!R$11*1000)</f>
        <v>2.7130319595955683</v>
      </c>
      <c r="S151" s="275">
        <f>IF(S$37=0,0,S$37/PPA!S$11*1000)</f>
        <v>2.649791532974529</v>
      </c>
      <c r="T151" s="275">
        <f>IF(T$37=0,0,T$37/PPA!T$11*1000)</f>
        <v>2.7955129814694581</v>
      </c>
      <c r="U151" s="275">
        <f>IF(U$37=0,0,U$37/PPA!U$11*1000)</f>
        <v>2.7919699112002045</v>
      </c>
      <c r="V151" s="275">
        <f>IF(V$37=0,0,V$37/PPA!V$11*1000)</f>
        <v>2.8237519431462332</v>
      </c>
      <c r="W151" s="275">
        <f>IF(W$37=0,0,W$37/PPA!W$11*1000)</f>
        <v>2.8065797653434554</v>
      </c>
      <c r="X151" s="275">
        <f>IF(X$37=0,0,X$37/PPA!X$11*1000)</f>
        <v>3.0201449549617649</v>
      </c>
      <c r="Y151" s="275">
        <f>IF(Y$37=0,0,Y$37/PPA!Y$11*1000)</f>
        <v>3.0575272844536414</v>
      </c>
      <c r="DA151" s="78"/>
    </row>
    <row r="152" spans="1:105" ht="12" customHeight="1" x14ac:dyDescent="0.25">
      <c r="A152" s="174" t="s">
        <v>1883</v>
      </c>
      <c r="B152" s="276">
        <f>IF(B$43=0,0,B$43/PPA!B$11*1000)</f>
        <v>17.898739114632559</v>
      </c>
      <c r="C152" s="276">
        <f>IF(C$43=0,0,C$43/PPA!C$11*1000)</f>
        <v>18.269794873318396</v>
      </c>
      <c r="D152" s="276">
        <f>IF(D$43=0,0,D$43/PPA!D$11*1000)</f>
        <v>18.34795472198536</v>
      </c>
      <c r="E152" s="276">
        <f>IF(E$43=0,0,E$43/PPA!E$11*1000)</f>
        <v>17.717907784362772</v>
      </c>
      <c r="F152" s="276">
        <f>IF(F$43=0,0,F$43/PPA!F$11*1000)</f>
        <v>17.435926578339256</v>
      </c>
      <c r="G152" s="276">
        <f>IF(G$43=0,0,G$43/PPA!G$11*1000)</f>
        <v>17.291182438414125</v>
      </c>
      <c r="H152" s="276">
        <f>IF(H$43=0,0,H$43/PPA!H$11*1000)</f>
        <v>17.372747500939148</v>
      </c>
      <c r="I152" s="276">
        <f>IF(I$43=0,0,I$43/PPA!I$11*1000)</f>
        <v>17.806729765193154</v>
      </c>
      <c r="J152" s="276">
        <f>IF(J$43=0,0,J$43/PPA!J$11*1000)</f>
        <v>15.084658895028614</v>
      </c>
      <c r="K152" s="276">
        <f>IF(K$43=0,0,K$43/PPA!K$11*1000)</f>
        <v>15.241368321142305</v>
      </c>
      <c r="L152" s="276">
        <f>IF(L$43=0,0,L$43/PPA!L$11*1000)</f>
        <v>14.277769128286142</v>
      </c>
      <c r="M152" s="276">
        <f>IF(M$43=0,0,M$43/PPA!M$11*1000)</f>
        <v>15.829749133773614</v>
      </c>
      <c r="N152" s="276">
        <f>IF(N$43=0,0,N$43/PPA!N$11*1000)</f>
        <v>15.612663168445813</v>
      </c>
      <c r="O152" s="276">
        <f>IF(O$43=0,0,O$43/PPA!O$11*1000)</f>
        <v>15.261359369866694</v>
      </c>
      <c r="P152" s="276">
        <f>IF(P$43=0,0,P$43/PPA!P$11*1000)</f>
        <v>14.535040195064552</v>
      </c>
      <c r="Q152" s="276">
        <f>IF(Q$43=0,0,Q$43/PPA!Q$11*1000)</f>
        <v>13.534308721245575</v>
      </c>
      <c r="R152" s="276">
        <f>IF(R$43=0,0,R$43/PPA!R$11*1000)</f>
        <v>13.66302295377913</v>
      </c>
      <c r="S152" s="276">
        <f>IF(S$43=0,0,S$43/PPA!S$11*1000)</f>
        <v>13.356403907244276</v>
      </c>
      <c r="T152" s="276">
        <f>IF(T$43=0,0,T$43/PPA!T$11*1000)</f>
        <v>13.938767376061342</v>
      </c>
      <c r="U152" s="276">
        <f>IF(U$43=0,0,U$43/PPA!U$11*1000)</f>
        <v>13.773574684338987</v>
      </c>
      <c r="V152" s="276">
        <f>IF(V$43=0,0,V$43/PPA!V$11*1000)</f>
        <v>13.47228055640524</v>
      </c>
      <c r="W152" s="276">
        <f>IF(W$43=0,0,W$43/PPA!W$11*1000)</f>
        <v>13.414298178672341</v>
      </c>
      <c r="X152" s="276">
        <f>IF(X$43=0,0,X$43/PPA!X$11*1000)</f>
        <v>13.773870963004967</v>
      </c>
      <c r="Y152" s="276">
        <f>IF(Y$43=0,0,Y$43/PPA!Y$11*1000)</f>
        <v>13.959082545569464</v>
      </c>
      <c r="DA152" s="79"/>
    </row>
    <row r="153" spans="1:105" ht="12" customHeight="1" x14ac:dyDescent="0.25">
      <c r="A153" s="174" t="s">
        <v>1898</v>
      </c>
      <c r="B153" s="276">
        <f>IF(B$56=0,0,B$56/PPA!B$11*1000)</f>
        <v>192.94700771596024</v>
      </c>
      <c r="C153" s="276">
        <f>IF(C$56=0,0,C$56/PPA!C$11*1000)</f>
        <v>191.31930015439366</v>
      </c>
      <c r="D153" s="276">
        <f>IF(D$56=0,0,D$56/PPA!D$11*1000)</f>
        <v>192.96916862971017</v>
      </c>
      <c r="E153" s="276">
        <f>IF(E$56=0,0,E$56/PPA!E$11*1000)</f>
        <v>191.56339065805946</v>
      </c>
      <c r="F153" s="276">
        <f>IF(F$56=0,0,F$56/PPA!F$11*1000)</f>
        <v>172.41580043378011</v>
      </c>
      <c r="G153" s="276">
        <f>IF(G$56=0,0,G$56/PPA!G$11*1000)</f>
        <v>171.12692260950007</v>
      </c>
      <c r="H153" s="276">
        <f>IF(H$56=0,0,H$56/PPA!H$11*1000)</f>
        <v>175.78831382071647</v>
      </c>
      <c r="I153" s="276">
        <f>IF(I$56=0,0,I$56/PPA!I$11*1000)</f>
        <v>152.06728412896317</v>
      </c>
      <c r="J153" s="276">
        <f>IF(J$56=0,0,J$56/PPA!J$11*1000)</f>
        <v>142.1483422811441</v>
      </c>
      <c r="K153" s="276">
        <f>IF(K$56=0,0,K$56/PPA!K$11*1000)</f>
        <v>148.85349391457316</v>
      </c>
      <c r="L153" s="276">
        <f>IF(L$56=0,0,L$56/PPA!L$11*1000)</f>
        <v>158.66319960753896</v>
      </c>
      <c r="M153" s="276">
        <f>IF(M$56=0,0,M$56/PPA!M$11*1000)</f>
        <v>180.50714884760058</v>
      </c>
      <c r="N153" s="276">
        <f>IF(N$56=0,0,N$56/PPA!N$11*1000)</f>
        <v>176.94543437389839</v>
      </c>
      <c r="O153" s="276">
        <f>IF(O$56=0,0,O$56/PPA!O$11*1000)</f>
        <v>185.56081256168579</v>
      </c>
      <c r="P153" s="276">
        <f>IF(P$56=0,0,P$56/PPA!P$11*1000)</f>
        <v>175.15552961096773</v>
      </c>
      <c r="Q153" s="276">
        <f>IF(Q$56=0,0,Q$56/PPA!Q$11*1000)</f>
        <v>169.3996705691151</v>
      </c>
      <c r="R153" s="276">
        <f>IF(R$56=0,0,R$56/PPA!R$11*1000)</f>
        <v>174.30625495040491</v>
      </c>
      <c r="S153" s="276">
        <f>IF(S$56=0,0,S$56/PPA!S$11*1000)</f>
        <v>170.7744115920282</v>
      </c>
      <c r="T153" s="276">
        <f>IF(T$56=0,0,T$56/PPA!T$11*1000)</f>
        <v>180.3877644779889</v>
      </c>
      <c r="U153" s="276">
        <f>IF(U$56=0,0,U$56/PPA!U$11*1000)</f>
        <v>182.23734904772908</v>
      </c>
      <c r="V153" s="276">
        <f>IF(V$56=0,0,V$56/PPA!V$11*1000)</f>
        <v>186.86816829924015</v>
      </c>
      <c r="W153" s="276">
        <f>IF(W$56=0,0,W$56/PPA!W$11*1000)</f>
        <v>185.72906588525106</v>
      </c>
      <c r="X153" s="276">
        <f>IF(X$56=0,0,X$56/PPA!X$11*1000)</f>
        <v>206.5966975236046</v>
      </c>
      <c r="Y153" s="276">
        <f>IF(Y$56=0,0,Y$56/PPA!Y$11*1000)</f>
        <v>211.25594974589902</v>
      </c>
      <c r="DA153" s="79"/>
    </row>
    <row r="154" spans="1:105" ht="12" customHeight="1" x14ac:dyDescent="0.25">
      <c r="A154" s="41" t="s">
        <v>1913</v>
      </c>
      <c r="B154" s="277">
        <f>IF(B$69=0,0,B$69/PPA!B$11*1000)</f>
        <v>24.49312746175459</v>
      </c>
      <c r="C154" s="277">
        <f>IF(C$69=0,0,C$69/PPA!C$11*1000)</f>
        <v>24.168611744861234</v>
      </c>
      <c r="D154" s="277">
        <f>IF(D$69=0,0,D$69/PPA!D$11*1000)</f>
        <v>24.394982934544487</v>
      </c>
      <c r="E154" s="277">
        <f>IF(E$69=0,0,E$69/PPA!E$11*1000)</f>
        <v>24.329269969873582</v>
      </c>
      <c r="F154" s="277">
        <f>IF(F$69=0,0,F$69/PPA!F$11*1000)</f>
        <v>21.561957942556177</v>
      </c>
      <c r="G154" s="277">
        <f>IF(G$69=0,0,G$69/PPA!G$11*1000)</f>
        <v>21.40512094561478</v>
      </c>
      <c r="H154" s="277">
        <f>IF(H$69=0,0,H$69/PPA!H$11*1000)</f>
        <v>22.074646340736834</v>
      </c>
      <c r="I154" s="277">
        <f>IF(I$69=0,0,I$69/PPA!I$11*1000)</f>
        <v>18.473176849358094</v>
      </c>
      <c r="J154" s="277">
        <f>IF(J$69=0,0,J$69/PPA!J$11*1000)</f>
        <v>17.617559381122668</v>
      </c>
      <c r="K154" s="277">
        <f>IF(K$69=0,0,K$69/PPA!K$11*1000)</f>
        <v>18.573547928470255</v>
      </c>
      <c r="L154" s="277">
        <f>IF(L$69=0,0,L$69/PPA!L$11*1000)</f>
        <v>20.240604133761952</v>
      </c>
      <c r="M154" s="277">
        <f>IF(M$69=0,0,M$69/PPA!M$11*1000)</f>
        <v>23.120582077126087</v>
      </c>
      <c r="N154" s="277">
        <f>IF(N$69=0,0,N$69/PPA!N$11*1000)</f>
        <v>22.642891837475865</v>
      </c>
      <c r="O154" s="277">
        <f>IF(O$69=0,0,O$69/PPA!O$11*1000)</f>
        <v>23.996596098911997</v>
      </c>
      <c r="P154" s="277">
        <f>IF(P$69=0,0,P$69/PPA!P$11*1000)</f>
        <v>22.621693160958785</v>
      </c>
      <c r="Q154" s="277">
        <f>IF(Q$69=0,0,Q$69/PPA!Q$11*1000)</f>
        <v>21.996653899750847</v>
      </c>
      <c r="R154" s="277">
        <f>IF(R$69=0,0,R$69/PPA!R$11*1000)</f>
        <v>22.69341882797379</v>
      </c>
      <c r="S154" s="277">
        <f>IF(S$69=0,0,S$69/PPA!S$11*1000)</f>
        <v>22.240230962641039</v>
      </c>
      <c r="T154" s="277">
        <f>IF(T$69=0,0,T$69/PPA!T$11*1000)</f>
        <v>23.530844140936978</v>
      </c>
      <c r="U154" s="277">
        <f>IF(U$69=0,0,U$69/PPA!U$11*1000)</f>
        <v>23.841840483924532</v>
      </c>
      <c r="V154" s="277">
        <f>IF(V$69=0,0,V$69/PPA!V$11*1000)</f>
        <v>24.595661836962709</v>
      </c>
      <c r="W154" s="277">
        <f>IF(W$69=0,0,W$69/PPA!W$11*1000)</f>
        <v>24.440218825505134</v>
      </c>
      <c r="X154" s="277">
        <f>IF(X$69=0,0,X$69/PPA!X$11*1000)</f>
        <v>27.446276688426991</v>
      </c>
      <c r="Y154" s="277">
        <f>IF(Y$69=0,0,Y$69/PPA!Y$11*1000)</f>
        <v>28.093279183734424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 t="shared" ref="B156:Y156" si="39">SUM(B$157:B$162)</f>
        <v>197.03316697426317</v>
      </c>
      <c r="C156" s="320">
        <f t="shared" si="39"/>
        <v>186.97779378865854</v>
      </c>
      <c r="D156" s="320">
        <f t="shared" si="39"/>
        <v>195.10787768268079</v>
      </c>
      <c r="E156" s="320">
        <f t="shared" si="39"/>
        <v>199.04693429579311</v>
      </c>
      <c r="F156" s="320">
        <f t="shared" si="39"/>
        <v>184.70002868589785</v>
      </c>
      <c r="G156" s="320">
        <f t="shared" si="39"/>
        <v>188.67835232928817</v>
      </c>
      <c r="H156" s="320">
        <f t="shared" si="39"/>
        <v>190.27647427127266</v>
      </c>
      <c r="I156" s="320">
        <f t="shared" si="39"/>
        <v>170.27611416187182</v>
      </c>
      <c r="J156" s="320">
        <f t="shared" si="39"/>
        <v>150.43977837863065</v>
      </c>
      <c r="K156" s="320">
        <f t="shared" si="39"/>
        <v>142.70752991500657</v>
      </c>
      <c r="L156" s="320">
        <f t="shared" si="39"/>
        <v>162.68723501712824</v>
      </c>
      <c r="M156" s="320">
        <f t="shared" si="39"/>
        <v>179.44883251898699</v>
      </c>
      <c r="N156" s="320">
        <f t="shared" si="39"/>
        <v>181.4250795630243</v>
      </c>
      <c r="O156" s="320">
        <f t="shared" si="39"/>
        <v>163.4507284522235</v>
      </c>
      <c r="P156" s="320">
        <f t="shared" si="39"/>
        <v>155.56434222359354</v>
      </c>
      <c r="Q156" s="320">
        <f t="shared" si="39"/>
        <v>154.28883492001557</v>
      </c>
      <c r="R156" s="320">
        <f t="shared" si="39"/>
        <v>151.49516106530814</v>
      </c>
      <c r="S156" s="320">
        <f t="shared" si="39"/>
        <v>149.22857106129456</v>
      </c>
      <c r="T156" s="320">
        <f t="shared" si="39"/>
        <v>140.19938376990282</v>
      </c>
      <c r="U156" s="320">
        <f t="shared" si="39"/>
        <v>143.38847856635022</v>
      </c>
      <c r="V156" s="320">
        <f t="shared" si="39"/>
        <v>146.16967656742753</v>
      </c>
      <c r="W156" s="320">
        <f t="shared" si="39"/>
        <v>162.33051383864108</v>
      </c>
      <c r="X156" s="320">
        <f t="shared" si="39"/>
        <v>153.49022665430252</v>
      </c>
      <c r="Y156" s="320">
        <f t="shared" si="39"/>
        <v>156.58745849983063</v>
      </c>
      <c r="DA156" s="95"/>
    </row>
    <row r="157" spans="1:105" ht="12" customHeight="1" x14ac:dyDescent="0.25">
      <c r="A157" s="55" t="s">
        <v>91</v>
      </c>
      <c r="B157" s="330">
        <f>IF(B$84=0,0,B$84/PPA!B$12*1000)</f>
        <v>7.2956964262121655</v>
      </c>
      <c r="C157" s="330">
        <f>IF(C$84=0,0,C$84/PPA!C$12*1000)</f>
        <v>6.9233685012191124</v>
      </c>
      <c r="D157" s="330">
        <f>IF(D$84=0,0,D$84/PPA!D$12*1000)</f>
        <v>7.2244072802292845</v>
      </c>
      <c r="E157" s="330">
        <f>IF(E$84=0,0,E$84/PPA!E$12*1000)</f>
        <v>7.370261715277894</v>
      </c>
      <c r="F157" s="330">
        <f>IF(F$84=0,0,F$84/PPA!F$12*1000)</f>
        <v>6.839027966194708</v>
      </c>
      <c r="G157" s="330">
        <f>IF(G$84=0,0,G$84/PPA!G$12*1000)</f>
        <v>6.9863363713390649</v>
      </c>
      <c r="H157" s="330">
        <f>IF(H$84=0,0,H$84/PPA!H$12*1000)</f>
        <v>7.0455112438732863</v>
      </c>
      <c r="I157" s="330">
        <f>IF(I$84=0,0,I$84/PPA!I$12*1000)</f>
        <v>6.3049427496760133</v>
      </c>
      <c r="J157" s="330">
        <f>IF(J$84=0,0,J$84/PPA!J$12*1000)</f>
        <v>5.5704477085342834</v>
      </c>
      <c r="K157" s="330">
        <f>IF(K$84=0,0,K$84/PPA!K$12*1000)</f>
        <v>5.2841398835669704</v>
      </c>
      <c r="L157" s="330">
        <f>IF(L$84=0,0,L$84/PPA!L$12*1000)</f>
        <v>6.0239435691604681</v>
      </c>
      <c r="M157" s="330">
        <f>IF(M$84=0,0,M$84/PPA!M$12*1000)</f>
        <v>6.6445879452823959</v>
      </c>
      <c r="N157" s="330">
        <f>IF(N$84=0,0,N$84/PPA!N$12*1000)</f>
        <v>6.7177639425928657</v>
      </c>
      <c r="O157" s="330">
        <f>IF(O$84=0,0,O$84/PPA!O$12*1000)</f>
        <v>6.0522140193160228</v>
      </c>
      <c r="P157" s="330">
        <f>IF(P$84=0,0,P$84/PPA!P$12*1000)</f>
        <v>5.7601988184874502</v>
      </c>
      <c r="Q157" s="330">
        <f>IF(Q$84=0,0,Q$84/PPA!Q$12*1000)</f>
        <v>5.7129696427123315</v>
      </c>
      <c r="R157" s="330">
        <f>IF(R$84=0,0,R$84/PPA!R$12*1000)</f>
        <v>5.6095261632679048</v>
      </c>
      <c r="S157" s="330">
        <f>IF(S$84=0,0,S$84/PPA!S$12*1000)</f>
        <v>5.5255994170965597</v>
      </c>
      <c r="T157" s="330">
        <f>IF(T$84=0,0,T$84/PPA!T$12*1000)</f>
        <v>5.1912688550643793</v>
      </c>
      <c r="U157" s="330">
        <f>IF(U$84=0,0,U$84/PPA!U$12*1000)</f>
        <v>5.3093538854517996</v>
      </c>
      <c r="V157" s="330">
        <f>IF(V$84=0,0,V$84/PPA!V$12*1000)</f>
        <v>5.4123354120069926</v>
      </c>
      <c r="W157" s="330">
        <f>IF(W$84=0,0,W$84/PPA!W$12*1000)</f>
        <v>6.0107349836886712</v>
      </c>
      <c r="X157" s="330">
        <f>IF(X$84=0,0,X$84/PPA!X$12*1000)</f>
        <v>5.6833989691079196</v>
      </c>
      <c r="Y157" s="330">
        <f>IF(Y$84=0,0,Y$84/PPA!Y$12*1000)</f>
        <v>5.7980825203780419</v>
      </c>
      <c r="DA157" s="67"/>
    </row>
    <row r="158" spans="1:105" ht="12" customHeight="1" x14ac:dyDescent="0.25">
      <c r="A158" s="173" t="s">
        <v>92</v>
      </c>
      <c r="B158" s="331">
        <f>IF(B$85=0,0,B$85/PPA!B$12*1000)</f>
        <v>3.2169429446162661</v>
      </c>
      <c r="C158" s="331">
        <f>IF(C$85=0,0,C$85/PPA!C$12*1000)</f>
        <v>3.0527697634122504</v>
      </c>
      <c r="D158" s="331">
        <f>IF(D$85=0,0,D$85/PPA!D$12*1000)</f>
        <v>3.1855089180614624</v>
      </c>
      <c r="E158" s="331">
        <f>IF(E$85=0,0,E$85/PPA!E$12*1000)</f>
        <v>3.2498215440754539</v>
      </c>
      <c r="F158" s="331">
        <f>IF(F$85=0,0,F$85/PPA!F$12*1000)</f>
        <v>3.0155808957234682</v>
      </c>
      <c r="G158" s="331">
        <f>IF(G$85=0,0,G$85/PPA!G$12*1000)</f>
        <v>3.0805346310391593</v>
      </c>
      <c r="H158" s="331">
        <f>IF(H$85=0,0,H$85/PPA!H$12*1000)</f>
        <v>3.1066270254558992</v>
      </c>
      <c r="I158" s="331">
        <f>IF(I$85=0,0,I$85/PPA!I$12*1000)</f>
        <v>2.7800829296991769</v>
      </c>
      <c r="J158" s="331">
        <f>IF(J$85=0,0,J$85/PPA!J$12*1000)</f>
        <v>2.4562168444866277</v>
      </c>
      <c r="K158" s="331">
        <f>IF(K$85=0,0,K$85/PPA!K$12*1000)</f>
        <v>2.3299731134278754</v>
      </c>
      <c r="L158" s="331">
        <f>IF(L$85=0,0,L$85/PPA!L$12*1000)</f>
        <v>2.6561799767261518</v>
      </c>
      <c r="M158" s="331">
        <f>IF(M$85=0,0,M$85/PPA!M$12*1000)</f>
        <v>2.9298450842418426</v>
      </c>
      <c r="N158" s="331">
        <f>IF(N$85=0,0,N$85/PPA!N$12*1000)</f>
        <v>2.9621110934767412</v>
      </c>
      <c r="O158" s="331">
        <f>IF(O$85=0,0,O$85/PPA!O$12*1000)</f>
        <v>2.6686454659483023</v>
      </c>
      <c r="P158" s="331">
        <f>IF(P$85=0,0,P$85/PPA!P$12*1000)</f>
        <v>2.5398851413477495</v>
      </c>
      <c r="Q158" s="331">
        <f>IF(Q$85=0,0,Q$85/PPA!Q$12*1000)</f>
        <v>2.5190600473589235</v>
      </c>
      <c r="R158" s="331">
        <f>IF(R$85=0,0,R$85/PPA!R$12*1000)</f>
        <v>2.4734479834893639</v>
      </c>
      <c r="S158" s="331">
        <f>IF(S$85=0,0,S$85/PPA!S$12*1000)</f>
        <v>2.4364415706415805</v>
      </c>
      <c r="T158" s="331">
        <f>IF(T$85=0,0,T$85/PPA!T$12*1000)</f>
        <v>2.2890228350106874</v>
      </c>
      <c r="U158" s="331">
        <f>IF(U$85=0,0,U$85/PPA!U$12*1000)</f>
        <v>2.3410909013305528</v>
      </c>
      <c r="V158" s="331">
        <f>IF(V$85=0,0,V$85/PPA!V$12*1000)</f>
        <v>2.3864992730505272</v>
      </c>
      <c r="W158" s="331">
        <f>IF(W$85=0,0,W$85/PPA!W$12*1000)</f>
        <v>2.650355821860114</v>
      </c>
      <c r="X158" s="331">
        <f>IF(X$85=0,0,X$85/PPA!X$12*1000)</f>
        <v>2.5060212414297891</v>
      </c>
      <c r="Y158" s="331">
        <f>IF(Y$85=0,0,Y$85/PPA!Y$12*1000)</f>
        <v>2.556589469542522</v>
      </c>
      <c r="DA158" s="177"/>
    </row>
    <row r="159" spans="1:105" ht="12" customHeight="1" x14ac:dyDescent="0.25">
      <c r="A159" s="173" t="s">
        <v>93</v>
      </c>
      <c r="B159" s="331">
        <f>IF(B$86=0,0,B$86/PPA!B$12*1000)</f>
        <v>24.952668149010588</v>
      </c>
      <c r="C159" s="331">
        <f>IF(C$86=0,0,C$86/PPA!C$12*1000)</f>
        <v>23.679235893580945</v>
      </c>
      <c r="D159" s="331">
        <f>IF(D$86=0,0,D$86/PPA!D$12*1000)</f>
        <v>24.708845722964181</v>
      </c>
      <c r="E159" s="331">
        <f>IF(E$86=0,0,E$86/PPA!E$12*1000)</f>
        <v>25.207695606952402</v>
      </c>
      <c r="F159" s="331">
        <f>IF(F$86=0,0,F$86/PPA!F$12*1000)</f>
        <v>23.390775236910414</v>
      </c>
      <c r="G159" s="331">
        <f>IF(G$86=0,0,G$86/PPA!G$12*1000)</f>
        <v>23.894597974918103</v>
      </c>
      <c r="H159" s="331">
        <f>IF(H$86=0,0,H$86/PPA!H$12*1000)</f>
        <v>24.096987283744252</v>
      </c>
      <c r="I159" s="331">
        <f>IF(I$86=0,0,I$86/PPA!I$12*1000)</f>
        <v>21.564102306386278</v>
      </c>
      <c r="J159" s="331">
        <f>IF(J$86=0,0,J$86/PPA!J$12*1000)</f>
        <v>19.051989692591725</v>
      </c>
      <c r="K159" s="331">
        <f>IF(K$86=0,0,K$86/PPA!K$12*1000)</f>
        <v>18.072762525298042</v>
      </c>
      <c r="L159" s="331">
        <f>IF(L$86=0,0,L$86/PPA!L$12*1000)</f>
        <v>20.60303171189765</v>
      </c>
      <c r="M159" s="331">
        <f>IF(M$86=0,0,M$86/PPA!M$12*1000)</f>
        <v>22.725753416748063</v>
      </c>
      <c r="N159" s="331">
        <f>IF(N$86=0,0,N$86/PPA!N$12*1000)</f>
        <v>22.976029232885473</v>
      </c>
      <c r="O159" s="331">
        <f>IF(O$86=0,0,O$86/PPA!O$12*1000)</f>
        <v>20.6997220235477</v>
      </c>
      <c r="P159" s="331">
        <f>IF(P$86=0,0,P$86/PPA!P$12*1000)</f>
        <v>19.700974546259225</v>
      </c>
      <c r="Q159" s="331">
        <f>IF(Q$86=0,0,Q$86/PPA!Q$12*1000)</f>
        <v>19.539441790341122</v>
      </c>
      <c r="R159" s="331">
        <f>IF(R$86=0,0,R$86/PPA!R$12*1000)</f>
        <v>19.18564543369969</v>
      </c>
      <c r="S159" s="331">
        <f>IF(S$86=0,0,S$86/PPA!S$12*1000)</f>
        <v>18.898600013537234</v>
      </c>
      <c r="T159" s="331">
        <f>IF(T$86=0,0,T$86/PPA!T$12*1000)</f>
        <v>17.755125959917308</v>
      </c>
      <c r="U159" s="331">
        <f>IF(U$86=0,0,U$86/PPA!U$12*1000)</f>
        <v>18.158999203057856</v>
      </c>
      <c r="V159" s="331">
        <f>IF(V$86=0,0,V$86/PPA!V$12*1000)</f>
        <v>18.511215593035089</v>
      </c>
      <c r="W159" s="331">
        <f>IF(W$86=0,0,W$86/PPA!W$12*1000)</f>
        <v>20.557855839610607</v>
      </c>
      <c r="X159" s="331">
        <f>IF(X$86=0,0,X$86/PPA!X$12*1000)</f>
        <v>19.438304467419833</v>
      </c>
      <c r="Y159" s="331">
        <f>IF(Y$86=0,0,Y$86/PPA!Y$12*1000)</f>
        <v>19.830544005610037</v>
      </c>
      <c r="DA159" s="177"/>
    </row>
    <row r="160" spans="1:105" ht="12" customHeight="1" x14ac:dyDescent="0.25">
      <c r="A160" s="173" t="s">
        <v>94</v>
      </c>
      <c r="B160" s="331">
        <f>IF(B$87=0,0,B$87/PPA!B$12*1000)</f>
        <v>11.017999663810588</v>
      </c>
      <c r="C160" s="331">
        <f>IF(C$87=0,0,C$87/PPA!C$12*1000)</f>
        <v>10.455708045198023</v>
      </c>
      <c r="D160" s="331">
        <f>IF(D$87=0,0,D$87/PPA!D$12*1000)</f>
        <v>10.910338415235236</v>
      </c>
      <c r="E160" s="331">
        <f>IF(E$87=0,0,E$87/PPA!E$12*1000)</f>
        <v>11.130608561147156</v>
      </c>
      <c r="F160" s="331">
        <f>IF(F$87=0,0,F$87/PPA!F$12*1000)</f>
        <v>10.328336519265855</v>
      </c>
      <c r="G160" s="331">
        <f>IF(G$87=0,0,G$87/PPA!G$12*1000)</f>
        <v>10.550802458572992</v>
      </c>
      <c r="H160" s="331">
        <f>IF(H$87=0,0,H$87/PPA!H$12*1000)</f>
        <v>10.640168666759175</v>
      </c>
      <c r="I160" s="331">
        <f>IF(I$87=0,0,I$87/PPA!I$12*1000)</f>
        <v>9.5217581760514847</v>
      </c>
      <c r="J160" s="331">
        <f>IF(J$87=0,0,J$87/PPA!J$12*1000)</f>
        <v>8.4125198465488236</v>
      </c>
      <c r="K160" s="331">
        <f>IF(K$87=0,0,K$87/PPA!K$12*1000)</f>
        <v>7.9801362418935593</v>
      </c>
      <c r="L160" s="331">
        <f>IF(L$87=0,0,L$87/PPA!L$12*1000)</f>
        <v>9.0973917145677383</v>
      </c>
      <c r="M160" s="331">
        <f>IF(M$87=0,0,M$87/PPA!M$12*1000)</f>
        <v>10.034692162389094</v>
      </c>
      <c r="N160" s="331">
        <f>IF(N$87=0,0,N$87/PPA!N$12*1000)</f>
        <v>10.145202943905309</v>
      </c>
      <c r="O160" s="331">
        <f>IF(O$87=0,0,O$87/PPA!O$12*1000)</f>
        <v>9.1400858992093159</v>
      </c>
      <c r="P160" s="331">
        <f>IF(P$87=0,0,P$87/PPA!P$12*1000)</f>
        <v>8.6990829850807767</v>
      </c>
      <c r="Q160" s="331">
        <f>IF(Q$87=0,0,Q$87/PPA!Q$12*1000)</f>
        <v>8.6277572318678732</v>
      </c>
      <c r="R160" s="331">
        <f>IF(R$87=0,0,R$87/PPA!R$12*1000)</f>
        <v>8.4715363373625543</v>
      </c>
      <c r="S160" s="331">
        <f>IF(S$87=0,0,S$87/PPA!S$12*1000)</f>
        <v>8.3447897175637493</v>
      </c>
      <c r="T160" s="331">
        <f>IF(T$87=0,0,T$87/PPA!T$12*1000)</f>
        <v>7.8398819192023153</v>
      </c>
      <c r="U160" s="331">
        <f>IF(U$87=0,0,U$87/PPA!U$12*1000)</f>
        <v>8.0182145620512131</v>
      </c>
      <c r="V160" s="331">
        <f>IF(V$87=0,0,V$87/PPA!V$12*1000)</f>
        <v>8.1737378128387856</v>
      </c>
      <c r="W160" s="331">
        <f>IF(W$87=0,0,W$87/PPA!W$12*1000)</f>
        <v>9.0774440383233124</v>
      </c>
      <c r="X160" s="331">
        <f>IF(X$87=0,0,X$87/PPA!X$12*1000)</f>
        <v>8.5830994428374101</v>
      </c>
      <c r="Y160" s="331">
        <f>IF(Y$87=0,0,Y$87/PPA!Y$12*1000)</f>
        <v>8.7562951537772111</v>
      </c>
      <c r="DA160" s="177"/>
    </row>
    <row r="161" spans="1:105" ht="12" customHeight="1" x14ac:dyDescent="0.25">
      <c r="A161" s="56" t="s">
        <v>95</v>
      </c>
      <c r="B161" s="332">
        <f>IF(B$88=0,0,B$88/PPA!B$12*1000)</f>
        <v>36.432033914586228</v>
      </c>
      <c r="C161" s="332">
        <f>IF(C$88=0,0,C$88/PPA!C$12*1000)</f>
        <v>33.925411771948269</v>
      </c>
      <c r="D161" s="332">
        <f>IF(D$88=0,0,D$88/PPA!D$12*1000)</f>
        <v>35.507371882950785</v>
      </c>
      <c r="E161" s="332">
        <f>IF(E$88=0,0,E$88/PPA!E$12*1000)</f>
        <v>36.84789938654788</v>
      </c>
      <c r="F161" s="332">
        <f>IF(F$88=0,0,F$88/PPA!F$12*1000)</f>
        <v>32.601742520782985</v>
      </c>
      <c r="G161" s="332">
        <f>IF(G$88=0,0,G$88/PPA!G$12*1000)</f>
        <v>33.752739651421379</v>
      </c>
      <c r="H161" s="332">
        <f>IF(H$88=0,0,H$88/PPA!H$12*1000)</f>
        <v>33.924140913321594</v>
      </c>
      <c r="I161" s="332">
        <f>IF(I$88=0,0,I$88/PPA!I$12*1000)</f>
        <v>29.132812936209945</v>
      </c>
      <c r="J161" s="332">
        <f>IF(J$88=0,0,J$88/PPA!J$12*1000)</f>
        <v>26.172082665280172</v>
      </c>
      <c r="K161" s="332">
        <f>IF(K$88=0,0,K$88/PPA!K$12*1000)</f>
        <v>25.254077313067498</v>
      </c>
      <c r="L161" s="332">
        <f>IF(L$88=0,0,L$88/PPA!L$12*1000)</f>
        <v>30.717648102732003</v>
      </c>
      <c r="M161" s="332">
        <f>IF(M$88=0,0,M$88/PPA!M$12*1000)</f>
        <v>34.463117588704812</v>
      </c>
      <c r="N161" s="332">
        <f>IF(N$88=0,0,N$88/PPA!N$12*1000)</f>
        <v>34.707077323961506</v>
      </c>
      <c r="O161" s="332">
        <f>IF(O$88=0,0,O$88/PPA!O$12*1000)</f>
        <v>32.99638945611553</v>
      </c>
      <c r="P161" s="332">
        <f>IF(P$88=0,0,P$88/PPA!P$12*1000)</f>
        <v>31.168864823085514</v>
      </c>
      <c r="Q161" s="332">
        <f>IF(Q$88=0,0,Q$88/PPA!Q$12*1000)</f>
        <v>31.91029418733843</v>
      </c>
      <c r="R161" s="332">
        <f>IF(R$88=0,0,R$88/PPA!R$12*1000)</f>
        <v>31.881745877903814</v>
      </c>
      <c r="S161" s="332">
        <f>IF(S$88=0,0,S$88/PPA!S$12*1000)</f>
        <v>31.422092608028514</v>
      </c>
      <c r="T161" s="332">
        <f>IF(T$88=0,0,T$88/PPA!T$12*1000)</f>
        <v>29.948994891228267</v>
      </c>
      <c r="U161" s="332">
        <f>IF(U$88=0,0,U$88/PPA!U$12*1000)</f>
        <v>31.246778940101834</v>
      </c>
      <c r="V161" s="332">
        <f>IF(V$88=0,0,V$88/PPA!V$12*1000)</f>
        <v>33.524852954822364</v>
      </c>
      <c r="W161" s="332">
        <f>IF(W$88=0,0,W$88/PPA!W$12*1000)</f>
        <v>37.144642239901579</v>
      </c>
      <c r="X161" s="332">
        <f>IF(X$88=0,0,X$88/PPA!X$12*1000)</f>
        <v>38.168389102143415</v>
      </c>
      <c r="Y161" s="332">
        <f>IF(Y$88=0,0,Y$88/PPA!Y$12*1000)</f>
        <v>39.148190147490574</v>
      </c>
      <c r="DA161" s="68"/>
    </row>
    <row r="162" spans="1:105" ht="12" customHeight="1" x14ac:dyDescent="0.25">
      <c r="A162" s="41" t="s">
        <v>1939</v>
      </c>
      <c r="B162" s="333">
        <f>IF(B$94=0,0,B$94/PPA!B$12*1000)</f>
        <v>114.11782587602734</v>
      </c>
      <c r="C162" s="333">
        <f>IF(C$94=0,0,C$94/PPA!C$12*1000)</f>
        <v>108.94129981329993</v>
      </c>
      <c r="D162" s="333">
        <f>IF(D$94=0,0,D$94/PPA!D$12*1000)</f>
        <v>113.57140546323986</v>
      </c>
      <c r="E162" s="333">
        <f>IF(E$94=0,0,E$94/PPA!E$12*1000)</f>
        <v>115.24064748179234</v>
      </c>
      <c r="F162" s="333">
        <f>IF(F$94=0,0,F$94/PPA!F$12*1000)</f>
        <v>108.52456554702043</v>
      </c>
      <c r="G162" s="333">
        <f>IF(G$94=0,0,G$94/PPA!G$12*1000)</f>
        <v>110.41334124199747</v>
      </c>
      <c r="H162" s="333">
        <f>IF(H$94=0,0,H$94/PPA!H$12*1000)</f>
        <v>111.46303913811848</v>
      </c>
      <c r="I162" s="333">
        <f>IF(I$94=0,0,I$94/PPA!I$12*1000)</f>
        <v>100.97241506384894</v>
      </c>
      <c r="J162" s="333">
        <f>IF(J$94=0,0,J$94/PPA!J$12*1000)</f>
        <v>88.776521621189033</v>
      </c>
      <c r="K162" s="333">
        <f>IF(K$94=0,0,K$94/PPA!K$12*1000)</f>
        <v>83.786440837752622</v>
      </c>
      <c r="L162" s="333">
        <f>IF(L$94=0,0,L$94/PPA!L$12*1000)</f>
        <v>93.589039942044238</v>
      </c>
      <c r="M162" s="333">
        <f>IF(M$94=0,0,M$94/PPA!M$12*1000)</f>
        <v>102.65083632162079</v>
      </c>
      <c r="N162" s="333">
        <f>IF(N$94=0,0,N$94/PPA!N$12*1000)</f>
        <v>103.9168950262024</v>
      </c>
      <c r="O162" s="333">
        <f>IF(O$94=0,0,O$94/PPA!O$12*1000)</f>
        <v>91.893671588086619</v>
      </c>
      <c r="P162" s="333">
        <f>IF(P$94=0,0,P$94/PPA!P$12*1000)</f>
        <v>87.695335909332812</v>
      </c>
      <c r="Q162" s="333">
        <f>IF(Q$94=0,0,Q$94/PPA!Q$12*1000)</f>
        <v>85.979312020396904</v>
      </c>
      <c r="R162" s="333">
        <f>IF(R$94=0,0,R$94/PPA!R$12*1000)</f>
        <v>83.873259269584807</v>
      </c>
      <c r="S162" s="333">
        <f>IF(S$94=0,0,S$94/PPA!S$12*1000)</f>
        <v>82.601047734426913</v>
      </c>
      <c r="T162" s="333">
        <f>IF(T$94=0,0,T$94/PPA!T$12*1000)</f>
        <v>77.175089309479858</v>
      </c>
      <c r="U162" s="333">
        <f>IF(U$94=0,0,U$94/PPA!U$12*1000)</f>
        <v>78.314041074356979</v>
      </c>
      <c r="V162" s="333">
        <f>IF(V$94=0,0,V$94/PPA!V$12*1000)</f>
        <v>78.161035521673767</v>
      </c>
      <c r="W162" s="333">
        <f>IF(W$94=0,0,W$94/PPA!W$12*1000)</f>
        <v>86.889480915256797</v>
      </c>
      <c r="X162" s="333">
        <f>IF(X$94=0,0,X$94/PPA!X$12*1000)</f>
        <v>79.111013431364142</v>
      </c>
      <c r="Y162" s="333">
        <f>IF(Y$94=0,0,Y$94/PPA!Y$12*1000)</f>
        <v>80.497757203032236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FR: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467.91828148263693</v>
      </c>
      <c r="C5" s="223">
        <v>443.59343408393431</v>
      </c>
      <c r="D5" s="223">
        <v>450.95768347177642</v>
      </c>
      <c r="E5" s="223">
        <v>447.45944674616408</v>
      </c>
      <c r="F5" s="223">
        <v>417.00859798076777</v>
      </c>
      <c r="G5" s="223">
        <v>417.89386982827642</v>
      </c>
      <c r="H5" s="223">
        <v>419.38368117245051</v>
      </c>
      <c r="I5" s="223">
        <v>347.81031360798357</v>
      </c>
      <c r="J5" s="223">
        <v>317.54505407105751</v>
      </c>
      <c r="K5" s="223">
        <v>248.33350133939391</v>
      </c>
      <c r="L5" s="223">
        <v>287.12824888975081</v>
      </c>
      <c r="M5" s="223">
        <v>329.38253560179942</v>
      </c>
      <c r="N5" s="223">
        <v>312.62399729093579</v>
      </c>
      <c r="O5" s="223">
        <v>311.29805410287548</v>
      </c>
      <c r="P5" s="223">
        <v>299.0926422521527</v>
      </c>
      <c r="Q5" s="223">
        <v>301.42921744460261</v>
      </c>
      <c r="R5" s="223">
        <v>319.6203696225034</v>
      </c>
      <c r="S5" s="223">
        <v>311.53039103575861</v>
      </c>
      <c r="T5" s="223">
        <v>319.68650271934132</v>
      </c>
      <c r="U5" s="223">
        <v>324.53967874971693</v>
      </c>
      <c r="V5" s="223">
        <v>332.08596583827068</v>
      </c>
      <c r="W5" s="223">
        <v>308.68524773689848</v>
      </c>
      <c r="X5" s="223">
        <v>330.87871087365238</v>
      </c>
      <c r="Y5" s="223">
        <v>274.79816992862061</v>
      </c>
      <c r="DA5" s="89" t="s">
        <v>1941</v>
      </c>
    </row>
    <row r="6" spans="1:105" ht="12" customHeight="1" x14ac:dyDescent="0.25">
      <c r="A6" s="55" t="s">
        <v>91</v>
      </c>
      <c r="B6" s="259">
        <v>1.707459937465396</v>
      </c>
      <c r="C6" s="259">
        <v>1.613373675170771</v>
      </c>
      <c r="D6" s="259">
        <v>1.6419095443943981</v>
      </c>
      <c r="E6" s="259">
        <v>1.629290471131178</v>
      </c>
      <c r="F6" s="259">
        <v>1.522603691356609</v>
      </c>
      <c r="G6" s="259">
        <v>1.5445929483817591</v>
      </c>
      <c r="H6" s="259">
        <v>1.529324159934796</v>
      </c>
      <c r="I6" s="259">
        <v>1.2814028635016561</v>
      </c>
      <c r="J6" s="259">
        <v>1.1639915230553559</v>
      </c>
      <c r="K6" s="259">
        <v>0.91423707467419757</v>
      </c>
      <c r="L6" s="259">
        <v>1.056296723566766</v>
      </c>
      <c r="M6" s="259">
        <v>1.202911957487395</v>
      </c>
      <c r="N6" s="259">
        <v>1.1415035509062881</v>
      </c>
      <c r="O6" s="259">
        <v>1.124977778676953</v>
      </c>
      <c r="P6" s="259">
        <v>1.0807673406962659</v>
      </c>
      <c r="Q6" s="259">
        <v>1.089580057026823</v>
      </c>
      <c r="R6" s="259">
        <v>1.153991861143157</v>
      </c>
      <c r="S6" s="259">
        <v>1.126366569774135</v>
      </c>
      <c r="T6" s="259">
        <v>1.1558016293958171</v>
      </c>
      <c r="U6" s="259">
        <v>1.1763785117058201</v>
      </c>
      <c r="V6" s="259">
        <v>1.204778940817288</v>
      </c>
      <c r="W6" s="259">
        <v>1.108940571329514</v>
      </c>
      <c r="X6" s="259">
        <v>1.1926371587332341</v>
      </c>
      <c r="Y6" s="259">
        <v>1.0046602860547189</v>
      </c>
      <c r="DA6" s="67" t="s">
        <v>1942</v>
      </c>
    </row>
    <row r="7" spans="1:105" ht="12" customHeight="1" x14ac:dyDescent="0.25">
      <c r="A7" s="173" t="s">
        <v>92</v>
      </c>
      <c r="B7" s="224">
        <v>0.62122948454824622</v>
      </c>
      <c r="C7" s="224">
        <v>0.58699784083827766</v>
      </c>
      <c r="D7" s="224">
        <v>0.59738011859481743</v>
      </c>
      <c r="E7" s="224">
        <v>0.59278888912771599</v>
      </c>
      <c r="F7" s="224">
        <v>0.5539727671483905</v>
      </c>
      <c r="G7" s="224">
        <v>0.56197317436591576</v>
      </c>
      <c r="H7" s="224">
        <v>0.55641789229548311</v>
      </c>
      <c r="I7" s="224">
        <v>0.46621605750437328</v>
      </c>
      <c r="J7" s="224">
        <v>0.4234979913845634</v>
      </c>
      <c r="K7" s="224">
        <v>0.33262919626555448</v>
      </c>
      <c r="L7" s="224">
        <v>0.38431511903317039</v>
      </c>
      <c r="M7" s="224">
        <v>0.43765851186886839</v>
      </c>
      <c r="N7" s="224">
        <v>0.41531613537718981</v>
      </c>
      <c r="O7" s="224">
        <v>0.40930352170554402</v>
      </c>
      <c r="P7" s="224">
        <v>0.39321832579801141</v>
      </c>
      <c r="Q7" s="224">
        <v>0.39642467875738402</v>
      </c>
      <c r="R7" s="224">
        <v>0.41985978900038701</v>
      </c>
      <c r="S7" s="224">
        <v>0.40980880909678358</v>
      </c>
      <c r="T7" s="224">
        <v>0.42051824157902901</v>
      </c>
      <c r="U7" s="224">
        <v>0.42800478091770772</v>
      </c>
      <c r="V7" s="224">
        <v>0.43833778115433769</v>
      </c>
      <c r="W7" s="224">
        <v>0.41172809113676229</v>
      </c>
      <c r="X7" s="224">
        <v>0.4422412953556783</v>
      </c>
      <c r="Y7" s="224">
        <v>0.36673630772467941</v>
      </c>
      <c r="DA7" s="177" t="s">
        <v>1943</v>
      </c>
    </row>
    <row r="8" spans="1:105" ht="12" customHeight="1" x14ac:dyDescent="0.25">
      <c r="A8" s="173" t="s">
        <v>93</v>
      </c>
      <c r="B8" s="224">
        <v>19.525084489899349</v>
      </c>
      <c r="C8" s="224">
        <v>18.449192645919499</v>
      </c>
      <c r="D8" s="224">
        <v>18.775504991737169</v>
      </c>
      <c r="E8" s="224">
        <v>18.631203818841509</v>
      </c>
      <c r="F8" s="224">
        <v>17.411222990391789</v>
      </c>
      <c r="G8" s="224">
        <v>17.662673751762799</v>
      </c>
      <c r="H8" s="224">
        <v>17.488072651061191</v>
      </c>
      <c r="I8" s="224">
        <v>14.65305195541424</v>
      </c>
      <c r="J8" s="224">
        <v>13.3104340163431</v>
      </c>
      <c r="K8" s="224">
        <v>10.45445092744608</v>
      </c>
      <c r="L8" s="224">
        <v>12.07892631710016</v>
      </c>
      <c r="M8" s="224">
        <v>13.755495568883649</v>
      </c>
      <c r="N8" s="224">
        <v>13.053280365716979</v>
      </c>
      <c r="O8" s="224">
        <v>12.86430544925857</v>
      </c>
      <c r="P8" s="224">
        <v>12.358751838325979</v>
      </c>
      <c r="Q8" s="224">
        <v>12.459526695272309</v>
      </c>
      <c r="R8" s="224">
        <v>13.19608624195493</v>
      </c>
      <c r="S8" s="224">
        <v>12.88018650328293</v>
      </c>
      <c r="T8" s="224">
        <v>13.216781238812541</v>
      </c>
      <c r="U8" s="224">
        <v>13.45208126361892</v>
      </c>
      <c r="V8" s="224">
        <v>13.77684482953541</v>
      </c>
      <c r="W8" s="224">
        <v>12.64287132977776</v>
      </c>
      <c r="X8" s="224">
        <v>13.56162472592451</v>
      </c>
      <c r="Y8" s="224">
        <v>11.398116874799779</v>
      </c>
      <c r="DA8" s="177" t="s">
        <v>1944</v>
      </c>
    </row>
    <row r="9" spans="1:105" ht="12" customHeight="1" x14ac:dyDescent="0.25">
      <c r="A9" s="173" t="s">
        <v>94</v>
      </c>
      <c r="B9" s="224">
        <v>6.8535739200951449</v>
      </c>
      <c r="C9" s="224">
        <v>6.4759210455809271</v>
      </c>
      <c r="D9" s="224">
        <v>6.5904611790312071</v>
      </c>
      <c r="E9" s="224">
        <v>6.5398094773339164</v>
      </c>
      <c r="F9" s="224">
        <v>6.11157938218608</v>
      </c>
      <c r="G9" s="224">
        <v>6.1998420671036261</v>
      </c>
      <c r="H9" s="224">
        <v>6.1385546728899163</v>
      </c>
      <c r="I9" s="224">
        <v>5.1434233118621391</v>
      </c>
      <c r="J9" s="224">
        <v>4.6721458996373606</v>
      </c>
      <c r="K9" s="224">
        <v>3.669656449493206</v>
      </c>
      <c r="L9" s="224">
        <v>4.2398697138777548</v>
      </c>
      <c r="M9" s="224">
        <v>4.8283686422793668</v>
      </c>
      <c r="N9" s="224">
        <v>4.5818814219445683</v>
      </c>
      <c r="O9" s="224">
        <v>4.5155486201755677</v>
      </c>
      <c r="P9" s="224">
        <v>4.3380923308114943</v>
      </c>
      <c r="Q9" s="224">
        <v>4.3734656953531932</v>
      </c>
      <c r="R9" s="224">
        <v>4.6320082538938534</v>
      </c>
      <c r="S9" s="224">
        <v>4.5211230891486078</v>
      </c>
      <c r="T9" s="224">
        <v>4.6392724831888978</v>
      </c>
      <c r="U9" s="224">
        <v>4.7218660368426617</v>
      </c>
      <c r="V9" s="224">
        <v>4.8358625271889011</v>
      </c>
      <c r="W9" s="224">
        <v>4.5458862649634719</v>
      </c>
      <c r="X9" s="224">
        <v>4.8789271656074789</v>
      </c>
      <c r="Y9" s="224">
        <v>4.0459354500883293</v>
      </c>
      <c r="DA9" s="177" t="s">
        <v>1945</v>
      </c>
    </row>
    <row r="10" spans="1:105" ht="12" customHeight="1" x14ac:dyDescent="0.25">
      <c r="A10" s="56" t="s">
        <v>95</v>
      </c>
      <c r="B10" s="260">
        <v>6.5798468703065289</v>
      </c>
      <c r="C10" s="260">
        <v>6.275679286239968</v>
      </c>
      <c r="D10" s="260">
        <v>6.3835876484361611</v>
      </c>
      <c r="E10" s="260">
        <v>6.2489656432134701</v>
      </c>
      <c r="F10" s="260">
        <v>6.1503117169311263</v>
      </c>
      <c r="G10" s="260">
        <v>6.4277358198356307</v>
      </c>
      <c r="H10" s="260">
        <v>6.0796777477322133</v>
      </c>
      <c r="I10" s="260">
        <v>5.8739377086918543</v>
      </c>
      <c r="J10" s="260">
        <v>4.8971099510048202</v>
      </c>
      <c r="K10" s="260">
        <v>3.788783502587465</v>
      </c>
      <c r="L10" s="260">
        <v>4.051107939814556</v>
      </c>
      <c r="M10" s="260">
        <v>4.6076188353336693</v>
      </c>
      <c r="N10" s="260">
        <v>4.3648357487754303</v>
      </c>
      <c r="O10" s="260">
        <v>4.153762063934014</v>
      </c>
      <c r="P10" s="260">
        <v>4.0026808885500422</v>
      </c>
      <c r="Q10" s="260">
        <v>3.990422303679718</v>
      </c>
      <c r="R10" s="260">
        <v>4.205663966665929</v>
      </c>
      <c r="S10" s="260">
        <v>4.102696789662474</v>
      </c>
      <c r="T10" s="260">
        <v>4.2006592362604156</v>
      </c>
      <c r="U10" s="260">
        <v>4.2556320826015792</v>
      </c>
      <c r="V10" s="260">
        <v>4.3376639571087976</v>
      </c>
      <c r="W10" s="260">
        <v>4.1400153327635598</v>
      </c>
      <c r="X10" s="260">
        <v>4.3299952010703038</v>
      </c>
      <c r="Y10" s="260">
        <v>3.5700152274451531</v>
      </c>
      <c r="DA10" s="68" t="s">
        <v>1946</v>
      </c>
    </row>
    <row r="11" spans="1:105" ht="12" customHeight="1" x14ac:dyDescent="0.25">
      <c r="A11" s="37" t="s">
        <v>159</v>
      </c>
      <c r="B11" s="226">
        <v>1.66550658874824E-2</v>
      </c>
      <c r="C11" s="226">
        <v>1.864940430349624E-2</v>
      </c>
      <c r="D11" s="226">
        <v>1.3697734190758039E-2</v>
      </c>
      <c r="E11" s="226">
        <v>3.0130303513049531E-2</v>
      </c>
      <c r="F11" s="226">
        <v>1.8247966408879081E-2</v>
      </c>
      <c r="G11" s="226">
        <v>2.2232595621662379E-2</v>
      </c>
      <c r="H11" s="226">
        <v>2.066879375655584E-2</v>
      </c>
      <c r="I11" s="226">
        <v>1.5970208559693919E-2</v>
      </c>
      <c r="J11" s="226">
        <v>1.7063975834146351E-2</v>
      </c>
      <c r="K11" s="226">
        <v>1.272700529904194E-2</v>
      </c>
      <c r="L11" s="226">
        <v>2.2385608261488471E-2</v>
      </c>
      <c r="M11" s="226">
        <v>2.424123627382279E-2</v>
      </c>
      <c r="N11" s="226">
        <v>1.913023608461871E-2</v>
      </c>
      <c r="O11" s="226">
        <v>1.8960947536303639E-2</v>
      </c>
      <c r="P11" s="226">
        <v>1.859569775483998E-2</v>
      </c>
      <c r="Q11" s="226">
        <v>1.9421168730840859E-2</v>
      </c>
      <c r="R11" s="226">
        <v>2.388783202773077E-2</v>
      </c>
      <c r="S11" s="226">
        <v>2.0487541195566679E-2</v>
      </c>
      <c r="T11" s="226">
        <v>2.0924596321999889E-2</v>
      </c>
      <c r="U11" s="226">
        <v>2.176667017067823E-2</v>
      </c>
      <c r="V11" s="226">
        <v>2.6049291172236359E-2</v>
      </c>
      <c r="W11" s="226">
        <v>2.840722058739099E-2</v>
      </c>
      <c r="X11" s="226">
        <v>3.2652869442363987E-2</v>
      </c>
      <c r="Y11" s="226">
        <v>3.8797619456692037E-2</v>
      </c>
      <c r="DA11" s="69" t="s">
        <v>1947</v>
      </c>
    </row>
    <row r="12" spans="1:105" ht="12" customHeight="1" x14ac:dyDescent="0.25">
      <c r="A12" s="37" t="s">
        <v>35</v>
      </c>
      <c r="B12" s="226">
        <v>2.840638068911737</v>
      </c>
      <c r="C12" s="226">
        <v>2.583189844490394</v>
      </c>
      <c r="D12" s="226">
        <v>2.636950725074438</v>
      </c>
      <c r="E12" s="226">
        <v>2.7658031004402011</v>
      </c>
      <c r="F12" s="226">
        <v>2.057368349104872</v>
      </c>
      <c r="G12" s="226">
        <v>1.7695288940375651</v>
      </c>
      <c r="H12" s="226">
        <v>2.212629103374002</v>
      </c>
      <c r="I12" s="226">
        <v>1.0171694981737021</v>
      </c>
      <c r="J12" s="226">
        <v>1.317219084544728</v>
      </c>
      <c r="K12" s="226">
        <v>1.0880219904064421</v>
      </c>
      <c r="L12" s="226">
        <v>1.732441885590458</v>
      </c>
      <c r="M12" s="226">
        <v>1.880961612784664</v>
      </c>
      <c r="N12" s="226">
        <v>1.852694643903692</v>
      </c>
      <c r="O12" s="226">
        <v>2.26243705799078</v>
      </c>
      <c r="P12" s="226">
        <v>2.131987451560069</v>
      </c>
      <c r="Q12" s="226">
        <v>2.2799530268738049</v>
      </c>
      <c r="R12" s="226">
        <v>2.4922274016834169</v>
      </c>
      <c r="S12" s="226">
        <v>2.4071460125247608</v>
      </c>
      <c r="T12" s="226">
        <v>2.5935803870291081</v>
      </c>
      <c r="U12" s="226">
        <v>2.6953718976706602</v>
      </c>
      <c r="V12" s="226">
        <v>2.9950070390223158</v>
      </c>
      <c r="W12" s="226">
        <v>2.8469013734427562</v>
      </c>
      <c r="X12" s="226">
        <v>3.2250916602634581</v>
      </c>
      <c r="Y12" s="226">
        <v>2.635327164588094</v>
      </c>
      <c r="DA12" s="69" t="s">
        <v>1948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1949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1950</v>
      </c>
    </row>
    <row r="15" spans="1:105" ht="12" customHeight="1" x14ac:dyDescent="0.25">
      <c r="A15" s="37" t="s">
        <v>40</v>
      </c>
      <c r="B15" s="226">
        <v>3.7225537355073088</v>
      </c>
      <c r="C15" s="226">
        <v>3.6738400374460771</v>
      </c>
      <c r="D15" s="226">
        <v>3.7329391891709651</v>
      </c>
      <c r="E15" s="226">
        <v>3.45303223926022</v>
      </c>
      <c r="F15" s="226">
        <v>4.074695401417376</v>
      </c>
      <c r="G15" s="226">
        <v>4.6359743301764036</v>
      </c>
      <c r="H15" s="226">
        <v>3.846379850601656</v>
      </c>
      <c r="I15" s="226">
        <v>4.8407980019584578</v>
      </c>
      <c r="J15" s="226">
        <v>3.5628268906259462</v>
      </c>
      <c r="K15" s="226">
        <v>2.6880345068819809</v>
      </c>
      <c r="L15" s="226">
        <v>2.2962804459626089</v>
      </c>
      <c r="M15" s="226">
        <v>2.7024159862751831</v>
      </c>
      <c r="N15" s="226">
        <v>2.49301086878712</v>
      </c>
      <c r="O15" s="226">
        <v>1.8723640584069301</v>
      </c>
      <c r="P15" s="226">
        <v>1.8520977392351341</v>
      </c>
      <c r="Q15" s="226">
        <v>1.6910481080750721</v>
      </c>
      <c r="R15" s="226">
        <v>1.68954873295478</v>
      </c>
      <c r="S15" s="226">
        <v>1.675063235942146</v>
      </c>
      <c r="T15" s="226">
        <v>1.5861542529093089</v>
      </c>
      <c r="U15" s="226">
        <v>1.5384935147602421</v>
      </c>
      <c r="V15" s="226">
        <v>1.316607626914245</v>
      </c>
      <c r="W15" s="226">
        <v>1.264706738733413</v>
      </c>
      <c r="X15" s="226">
        <v>1.0722506713644819</v>
      </c>
      <c r="Y15" s="226">
        <v>0.89589044340036661</v>
      </c>
      <c r="DA15" s="69" t="s">
        <v>1951</v>
      </c>
    </row>
    <row r="16" spans="1:105" ht="12" customHeight="1" x14ac:dyDescent="0.25">
      <c r="A16" s="57" t="s">
        <v>1853</v>
      </c>
      <c r="B16" s="261">
        <v>13.845607824913481</v>
      </c>
      <c r="C16" s="261">
        <v>13.4795943358804</v>
      </c>
      <c r="D16" s="261">
        <v>13.657820663789</v>
      </c>
      <c r="E16" s="261">
        <v>13.171002070872159</v>
      </c>
      <c r="F16" s="261">
        <v>13.458432633316731</v>
      </c>
      <c r="G16" s="261">
        <v>13.638846210426451</v>
      </c>
      <c r="H16" s="261">
        <v>13.22119003662765</v>
      </c>
      <c r="I16" s="261">
        <v>12.89170247194059</v>
      </c>
      <c r="J16" s="261">
        <v>10.759175548371839</v>
      </c>
      <c r="K16" s="261">
        <v>8.1755821568909184</v>
      </c>
      <c r="L16" s="261">
        <v>8.292647998868631</v>
      </c>
      <c r="M16" s="261">
        <v>9.1801414576312066</v>
      </c>
      <c r="N16" s="261">
        <v>8.7708001645144478</v>
      </c>
      <c r="O16" s="261">
        <v>7.9716791845295063</v>
      </c>
      <c r="P16" s="261">
        <v>7.7405892927745477</v>
      </c>
      <c r="Q16" s="261">
        <v>7.4527748330148169</v>
      </c>
      <c r="R16" s="261">
        <v>7.7063854317966607</v>
      </c>
      <c r="S16" s="261">
        <v>7.5008236483596944</v>
      </c>
      <c r="T16" s="261">
        <v>7.5779499132580046</v>
      </c>
      <c r="U16" s="261">
        <v>7.4925709966839342</v>
      </c>
      <c r="V16" s="261">
        <v>7.1924274368589636</v>
      </c>
      <c r="W16" s="261">
        <v>6.6370877456655881</v>
      </c>
      <c r="X16" s="261">
        <v>6.3372090919373161</v>
      </c>
      <c r="Y16" s="261">
        <v>5.2637934929496044</v>
      </c>
      <c r="DA16" s="70" t="s">
        <v>1952</v>
      </c>
    </row>
    <row r="17" spans="1:105" ht="12" customHeight="1" x14ac:dyDescent="0.25">
      <c r="A17" s="57" t="s">
        <v>1855</v>
      </c>
      <c r="B17" s="294">
        <f t="shared" ref="B17:Y17" si="0">B18+B29</f>
        <v>388.1996305437508</v>
      </c>
      <c r="C17" s="294">
        <f t="shared" si="0"/>
        <v>366.93537445093892</v>
      </c>
      <c r="D17" s="294">
        <f t="shared" si="0"/>
        <v>373.1400049695589</v>
      </c>
      <c r="E17" s="294">
        <f t="shared" si="0"/>
        <v>371.55078596116061</v>
      </c>
      <c r="F17" s="294">
        <f t="shared" si="0"/>
        <v>342.06992157370979</v>
      </c>
      <c r="G17" s="294">
        <f t="shared" si="0"/>
        <v>341.72910730202688</v>
      </c>
      <c r="H17" s="294">
        <f t="shared" si="0"/>
        <v>345.16397511609227</v>
      </c>
      <c r="I17" s="294">
        <f t="shared" si="0"/>
        <v>279.02196980846878</v>
      </c>
      <c r="J17" s="294">
        <f t="shared" si="0"/>
        <v>258.55098041642538</v>
      </c>
      <c r="K17" s="294">
        <f t="shared" si="0"/>
        <v>202.93776918472693</v>
      </c>
      <c r="L17" s="294">
        <f t="shared" si="0"/>
        <v>238.70608616952953</v>
      </c>
      <c r="M17" s="294">
        <f t="shared" si="0"/>
        <v>275.09081093403552</v>
      </c>
      <c r="N17" s="294">
        <f t="shared" si="0"/>
        <v>260.92111175562599</v>
      </c>
      <c r="O17" s="294">
        <f t="shared" si="0"/>
        <v>262.64851956814601</v>
      </c>
      <c r="P17" s="294">
        <f t="shared" si="0"/>
        <v>252.07907692319338</v>
      </c>
      <c r="Q17" s="294">
        <f t="shared" si="0"/>
        <v>255.20335873488281</v>
      </c>
      <c r="R17" s="294">
        <f t="shared" si="0"/>
        <v>271.28246732007887</v>
      </c>
      <c r="S17" s="294">
        <f t="shared" si="0"/>
        <v>264.41957822090444</v>
      </c>
      <c r="T17" s="294">
        <f t="shared" si="0"/>
        <v>271.73533563470539</v>
      </c>
      <c r="U17" s="294">
        <f t="shared" si="0"/>
        <v>276.46156831624501</v>
      </c>
      <c r="V17" s="294">
        <f t="shared" si="0"/>
        <v>284.41151025400717</v>
      </c>
      <c r="W17" s="294">
        <f t="shared" si="0"/>
        <v>264.14920558310041</v>
      </c>
      <c r="X17" s="294">
        <f t="shared" si="0"/>
        <v>285.86794474755641</v>
      </c>
      <c r="Y17" s="294">
        <f t="shared" si="0"/>
        <v>237.48199477142691</v>
      </c>
      <c r="DA17" s="70"/>
    </row>
    <row r="18" spans="1:105" ht="12" customHeight="1" x14ac:dyDescent="0.25">
      <c r="A18" s="60" t="s">
        <v>1856</v>
      </c>
      <c r="B18" s="329">
        <v>258.39705718518741</v>
      </c>
      <c r="C18" s="329">
        <v>240.56417755206081</v>
      </c>
      <c r="D18" s="329">
        <v>245.09793624653761</v>
      </c>
      <c r="E18" s="329">
        <v>248.07264154673459</v>
      </c>
      <c r="F18" s="329">
        <v>215.89711563636601</v>
      </c>
      <c r="G18" s="329">
        <v>213.86492407927949</v>
      </c>
      <c r="H18" s="329">
        <v>221.21531852270849</v>
      </c>
      <c r="I18" s="329">
        <v>158.16225913402619</v>
      </c>
      <c r="J18" s="329">
        <v>157.68370965043979</v>
      </c>
      <c r="K18" s="329">
        <v>126.2916864638749</v>
      </c>
      <c r="L18" s="329">
        <v>160.96251118013649</v>
      </c>
      <c r="M18" s="329">
        <v>189.02698476874329</v>
      </c>
      <c r="N18" s="329">
        <v>178.6948602133034</v>
      </c>
      <c r="O18" s="329">
        <v>187.91402721318221</v>
      </c>
      <c r="P18" s="329">
        <v>179.51105230343231</v>
      </c>
      <c r="Q18" s="329">
        <v>185.3335946753692</v>
      </c>
      <c r="R18" s="329">
        <v>199.0351038969855</v>
      </c>
      <c r="S18" s="329">
        <v>194.09935651753261</v>
      </c>
      <c r="T18" s="329">
        <v>200.69205519791191</v>
      </c>
      <c r="U18" s="329">
        <v>206.2187152223334</v>
      </c>
      <c r="V18" s="329">
        <v>216.98250303345469</v>
      </c>
      <c r="W18" s="329">
        <v>201.9265079674858</v>
      </c>
      <c r="X18" s="329">
        <v>226.45660951064431</v>
      </c>
      <c r="Y18" s="329">
        <v>188.1339307750246</v>
      </c>
      <c r="DA18" s="72" t="s">
        <v>1953</v>
      </c>
    </row>
    <row r="19" spans="1:105" ht="12" customHeight="1" x14ac:dyDescent="0.25">
      <c r="A19" s="64" t="s">
        <v>28</v>
      </c>
      <c r="B19" s="229">
        <v>9.8349413261740235</v>
      </c>
      <c r="C19" s="229">
        <v>7.1545860523523492</v>
      </c>
      <c r="D19" s="229">
        <v>9.6935953513073514</v>
      </c>
      <c r="E19" s="229">
        <v>11.707851421857709</v>
      </c>
      <c r="F19" s="229">
        <v>11.60102583824191</v>
      </c>
      <c r="G19" s="229">
        <v>10.707358257217971</v>
      </c>
      <c r="H19" s="229">
        <v>9.2093255288228502</v>
      </c>
      <c r="I19" s="229">
        <v>5.214557009317943</v>
      </c>
      <c r="J19" s="229">
        <v>3.7617467739095898</v>
      </c>
      <c r="K19" s="229">
        <v>1.981960896800242</v>
      </c>
      <c r="L19" s="229">
        <v>2.354833038558338</v>
      </c>
      <c r="M19" s="229">
        <v>2.1419479892202928</v>
      </c>
      <c r="N19" s="229">
        <v>2.3203640999908339</v>
      </c>
      <c r="O19" s="229">
        <v>1.647310350769156</v>
      </c>
      <c r="P19" s="229">
        <v>1.3801599068598529</v>
      </c>
      <c r="Q19" s="229">
        <v>1.646148220476316</v>
      </c>
      <c r="R19" s="229">
        <v>1.65394916017085</v>
      </c>
      <c r="S19" s="229">
        <v>1.353223059064403</v>
      </c>
      <c r="T19" s="229">
        <v>1.0502922151040901</v>
      </c>
      <c r="U19" s="229">
        <v>1.0148744275287289</v>
      </c>
      <c r="V19" s="229">
        <v>0</v>
      </c>
      <c r="W19" s="229">
        <v>0</v>
      </c>
      <c r="X19" s="229">
        <v>0</v>
      </c>
      <c r="Y19" s="229">
        <v>0</v>
      </c>
      <c r="DA19" s="73" t="s">
        <v>1954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1955</v>
      </c>
    </row>
    <row r="21" spans="1:105" ht="12" customHeight="1" x14ac:dyDescent="0.25">
      <c r="A21" s="64" t="s">
        <v>31</v>
      </c>
      <c r="B21" s="229">
        <v>0</v>
      </c>
      <c r="C21" s="229">
        <v>2.3957964848910649</v>
      </c>
      <c r="D21" s="229">
        <v>2.5056951187569001</v>
      </c>
      <c r="E21" s="229">
        <v>2.6843580074940592</v>
      </c>
      <c r="F21" s="229">
        <v>3.0664304328076639</v>
      </c>
      <c r="G21" s="229">
        <v>2.507159633360545</v>
      </c>
      <c r="H21" s="229">
        <v>2.762819805220794</v>
      </c>
      <c r="I21" s="229">
        <v>2.0755345050535792</v>
      </c>
      <c r="J21" s="229">
        <v>2.4452718262033768</v>
      </c>
      <c r="K21" s="229">
        <v>1.746936562844859</v>
      </c>
      <c r="L21" s="229">
        <v>1.5539218723247801</v>
      </c>
      <c r="M21" s="229">
        <v>1.296896004478322</v>
      </c>
      <c r="N21" s="229">
        <v>1.0415234819398469</v>
      </c>
      <c r="O21" s="229">
        <v>1.225293870118662</v>
      </c>
      <c r="P21" s="229">
        <v>0.9095041651692034</v>
      </c>
      <c r="Q21" s="229">
        <v>1.000095484099488</v>
      </c>
      <c r="R21" s="229">
        <v>1.1281508686164989</v>
      </c>
      <c r="S21" s="229">
        <v>0.93648226445573468</v>
      </c>
      <c r="T21" s="229">
        <v>0.95085325981388602</v>
      </c>
      <c r="U21" s="229">
        <v>1.018340141655488</v>
      </c>
      <c r="V21" s="229">
        <v>1.267505944784602</v>
      </c>
      <c r="W21" s="229">
        <v>0.89741143345063723</v>
      </c>
      <c r="X21" s="229">
        <v>1.0191039544372871</v>
      </c>
      <c r="Y21" s="229">
        <v>1.0480821186183229</v>
      </c>
      <c r="DA21" s="73" t="s">
        <v>1956</v>
      </c>
    </row>
    <row r="22" spans="1:105" ht="12" customHeight="1" x14ac:dyDescent="0.25">
      <c r="A22" s="64" t="s">
        <v>159</v>
      </c>
      <c r="B22" s="229">
        <v>0.99249183230872606</v>
      </c>
      <c r="C22" s="229">
        <v>1.192052271184239</v>
      </c>
      <c r="D22" s="229">
        <v>0.8608903730216928</v>
      </c>
      <c r="E22" s="229">
        <v>1.811521904592327</v>
      </c>
      <c r="F22" s="229">
        <v>1.2426500302027499</v>
      </c>
      <c r="G22" s="229">
        <v>1.358625663558453</v>
      </c>
      <c r="H22" s="229">
        <v>1.3695202476637871</v>
      </c>
      <c r="I22" s="229">
        <v>1.3524416756570601</v>
      </c>
      <c r="J22" s="229">
        <v>1.2296088427503089</v>
      </c>
      <c r="K22" s="229">
        <v>0.81094069840233973</v>
      </c>
      <c r="L22" s="229">
        <v>1.1566160928669911</v>
      </c>
      <c r="M22" s="229">
        <v>1.10246610791333</v>
      </c>
      <c r="N22" s="229">
        <v>0.91367639959279445</v>
      </c>
      <c r="O22" s="229">
        <v>0.87636157833856132</v>
      </c>
      <c r="P22" s="229">
        <v>0.86889419196003037</v>
      </c>
      <c r="Q22" s="229">
        <v>0.8683145363878374</v>
      </c>
      <c r="R22" s="229">
        <v>1.02077213583264</v>
      </c>
      <c r="S22" s="229">
        <v>0.84677518162532261</v>
      </c>
      <c r="T22" s="229">
        <v>0.86367898056426307</v>
      </c>
      <c r="U22" s="229">
        <v>0.86607995445814678</v>
      </c>
      <c r="V22" s="229">
        <v>0.96292568084157104</v>
      </c>
      <c r="W22" s="229">
        <v>1.0229759236135441</v>
      </c>
      <c r="X22" s="229">
        <v>0.99372873623058455</v>
      </c>
      <c r="Y22" s="229">
        <v>1.1123126128652101</v>
      </c>
      <c r="DA22" s="73" t="s">
        <v>1957</v>
      </c>
    </row>
    <row r="23" spans="1:105" ht="12" customHeight="1" x14ac:dyDescent="0.25">
      <c r="A23" s="64" t="s">
        <v>32</v>
      </c>
      <c r="B23" s="229">
        <v>24.283929445493388</v>
      </c>
      <c r="C23" s="229">
        <v>17.06603165631557</v>
      </c>
      <c r="D23" s="229">
        <v>16.862224057000329</v>
      </c>
      <c r="E23" s="229">
        <v>15.22516975275486</v>
      </c>
      <c r="F23" s="229">
        <v>13.271929147660421</v>
      </c>
      <c r="G23" s="229">
        <v>9.3222390685211174</v>
      </c>
      <c r="H23" s="229">
        <v>7.9082340621936096</v>
      </c>
      <c r="I23" s="229">
        <v>7.4425685235584709</v>
      </c>
      <c r="J23" s="229">
        <v>6.4179686358660772</v>
      </c>
      <c r="K23" s="229">
        <v>4.4052802771284956</v>
      </c>
      <c r="L23" s="229">
        <v>3.5686713936818162</v>
      </c>
      <c r="M23" s="229">
        <v>5.2940389728866313</v>
      </c>
      <c r="N23" s="229">
        <v>4.9898190427126909</v>
      </c>
      <c r="O23" s="229">
        <v>3.6213965058881739</v>
      </c>
      <c r="P23" s="229">
        <v>3.5803835570345601</v>
      </c>
      <c r="Q23" s="229">
        <v>3.417843573597239</v>
      </c>
      <c r="R23" s="229">
        <v>3.752771008241667</v>
      </c>
      <c r="S23" s="229">
        <v>2.3418761171117941</v>
      </c>
      <c r="T23" s="229">
        <v>2.4107965545661001</v>
      </c>
      <c r="U23" s="229">
        <v>2.6456180679097012</v>
      </c>
      <c r="V23" s="229">
        <v>3.6910106381184722</v>
      </c>
      <c r="W23" s="229">
        <v>3.071892970340047</v>
      </c>
      <c r="X23" s="229">
        <v>3.776735737698111</v>
      </c>
      <c r="Y23" s="229">
        <v>3.6231474708548919</v>
      </c>
      <c r="DA23" s="73" t="s">
        <v>1958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1959</v>
      </c>
    </row>
    <row r="25" spans="1:105" ht="12" customHeight="1" x14ac:dyDescent="0.25">
      <c r="A25" s="64" t="s">
        <v>35</v>
      </c>
      <c r="B25" s="229">
        <v>161.75018151915219</v>
      </c>
      <c r="C25" s="229">
        <v>157.77382241077569</v>
      </c>
      <c r="D25" s="229">
        <v>158.36143151024979</v>
      </c>
      <c r="E25" s="229">
        <v>158.89477993990459</v>
      </c>
      <c r="F25" s="229">
        <v>133.87352646162699</v>
      </c>
      <c r="G25" s="229">
        <v>103.3274212710571</v>
      </c>
      <c r="H25" s="229">
        <v>140.09099945736651</v>
      </c>
      <c r="I25" s="229">
        <v>82.309426049399775</v>
      </c>
      <c r="J25" s="229">
        <v>90.697027161532233</v>
      </c>
      <c r="K25" s="229">
        <v>66.244348366078569</v>
      </c>
      <c r="L25" s="229">
        <v>85.531737373753515</v>
      </c>
      <c r="M25" s="229">
        <v>81.740765873065584</v>
      </c>
      <c r="N25" s="229">
        <v>84.552063471594877</v>
      </c>
      <c r="O25" s="229">
        <v>99.919001512333395</v>
      </c>
      <c r="P25" s="229">
        <v>95.189127712958637</v>
      </c>
      <c r="Q25" s="229">
        <v>97.403799275275261</v>
      </c>
      <c r="R25" s="229">
        <v>101.7625600701604</v>
      </c>
      <c r="S25" s="229">
        <v>95.066827836579137</v>
      </c>
      <c r="T25" s="229">
        <v>102.2923751449807</v>
      </c>
      <c r="U25" s="229">
        <v>102.47855049193529</v>
      </c>
      <c r="V25" s="229">
        <v>105.7896046132788</v>
      </c>
      <c r="W25" s="229">
        <v>97.681816321595392</v>
      </c>
      <c r="X25" s="229">
        <v>93.366328990183646</v>
      </c>
      <c r="Y25" s="229">
        <v>72.19458246062888</v>
      </c>
      <c r="DA25" s="73" t="s">
        <v>1960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1961</v>
      </c>
    </row>
    <row r="27" spans="1:105" ht="12" customHeight="1" x14ac:dyDescent="0.25">
      <c r="A27" s="64" t="s">
        <v>38</v>
      </c>
      <c r="B27" s="229">
        <v>61.535513062059103</v>
      </c>
      <c r="C27" s="229">
        <v>54.981888676541857</v>
      </c>
      <c r="D27" s="229">
        <v>56.8140998362015</v>
      </c>
      <c r="E27" s="229">
        <v>57.748960520131021</v>
      </c>
      <c r="F27" s="229">
        <v>52.84155372582628</v>
      </c>
      <c r="G27" s="229">
        <v>86.64212018556438</v>
      </c>
      <c r="H27" s="229">
        <v>59.874419421440969</v>
      </c>
      <c r="I27" s="229">
        <v>59.767731371039318</v>
      </c>
      <c r="J27" s="229">
        <v>53.132086410178182</v>
      </c>
      <c r="K27" s="229">
        <v>51.102219662620357</v>
      </c>
      <c r="L27" s="229">
        <v>66.796731408951104</v>
      </c>
      <c r="M27" s="229">
        <v>65.067202480977585</v>
      </c>
      <c r="N27" s="229">
        <v>60.694310728600833</v>
      </c>
      <c r="O27" s="229">
        <v>48.941963322525559</v>
      </c>
      <c r="P27" s="229">
        <v>46.504825000506358</v>
      </c>
      <c r="Q27" s="229">
        <v>49.657798649787843</v>
      </c>
      <c r="R27" s="229">
        <v>51.810711278528721</v>
      </c>
      <c r="S27" s="229">
        <v>54.685529262906442</v>
      </c>
      <c r="T27" s="229">
        <v>57.104666355074727</v>
      </c>
      <c r="U27" s="229">
        <v>63.963941879177362</v>
      </c>
      <c r="V27" s="229">
        <v>70.430008291813152</v>
      </c>
      <c r="W27" s="229">
        <v>59.408301967443258</v>
      </c>
      <c r="X27" s="229">
        <v>80.846219769448851</v>
      </c>
      <c r="Y27" s="229">
        <v>75.261924604223694</v>
      </c>
      <c r="DA27" s="73" t="s">
        <v>1962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32.38366734020159</v>
      </c>
      <c r="N28" s="229">
        <v>24.1831029888715</v>
      </c>
      <c r="O28" s="229">
        <v>31.682700073208679</v>
      </c>
      <c r="P28" s="229">
        <v>31.07815776894363</v>
      </c>
      <c r="Q28" s="229">
        <v>31.33959493574519</v>
      </c>
      <c r="R28" s="229">
        <v>37.906189375434771</v>
      </c>
      <c r="S28" s="229">
        <v>38.868642795789782</v>
      </c>
      <c r="T28" s="229">
        <v>36.019392687808107</v>
      </c>
      <c r="U28" s="229">
        <v>34.23131025966871</v>
      </c>
      <c r="V28" s="229">
        <v>34.841447864618161</v>
      </c>
      <c r="W28" s="229">
        <v>39.844109351042903</v>
      </c>
      <c r="X28" s="229">
        <v>46.454492322645862</v>
      </c>
      <c r="Y28" s="229">
        <v>34.893881507833598</v>
      </c>
      <c r="DA28" s="73" t="s">
        <v>1963</v>
      </c>
    </row>
    <row r="29" spans="1:105" ht="12" customHeight="1" x14ac:dyDescent="0.25">
      <c r="A29" s="60" t="s">
        <v>1868</v>
      </c>
      <c r="B29" s="262">
        <v>129.80257335856339</v>
      </c>
      <c r="C29" s="262">
        <v>126.3711968988781</v>
      </c>
      <c r="D29" s="262">
        <v>128.04206872302129</v>
      </c>
      <c r="E29" s="262">
        <v>123.478144414426</v>
      </c>
      <c r="F29" s="262">
        <v>126.1728059373438</v>
      </c>
      <c r="G29" s="262">
        <v>127.8641832227474</v>
      </c>
      <c r="H29" s="262">
        <v>123.9486565933838</v>
      </c>
      <c r="I29" s="262">
        <v>120.8597106744426</v>
      </c>
      <c r="J29" s="262">
        <v>100.86727076598559</v>
      </c>
      <c r="K29" s="262">
        <v>76.646082720852036</v>
      </c>
      <c r="L29" s="262">
        <v>77.743574989393039</v>
      </c>
      <c r="M29" s="262">
        <v>86.063826165292198</v>
      </c>
      <c r="N29" s="262">
        <v>82.226251542322601</v>
      </c>
      <c r="O29" s="262">
        <v>74.73449235496382</v>
      </c>
      <c r="P29" s="262">
        <v>72.56802461976109</v>
      </c>
      <c r="Q29" s="262">
        <v>69.869764059513614</v>
      </c>
      <c r="R29" s="262">
        <v>72.247363423093375</v>
      </c>
      <c r="S29" s="262">
        <v>70.320221703371843</v>
      </c>
      <c r="T29" s="262">
        <v>71.043280436793466</v>
      </c>
      <c r="U29" s="262">
        <v>70.242853093911606</v>
      </c>
      <c r="V29" s="262">
        <v>67.429007220552492</v>
      </c>
      <c r="W29" s="262">
        <v>62.222697615614607</v>
      </c>
      <c r="X29" s="262">
        <v>59.41133523691208</v>
      </c>
      <c r="Y29" s="262">
        <v>49.348063996402317</v>
      </c>
      <c r="DA29" s="72" t="s">
        <v>1964</v>
      </c>
    </row>
    <row r="30" spans="1:105" ht="12" customHeight="1" x14ac:dyDescent="0.25">
      <c r="A30" s="132" t="s">
        <v>1870</v>
      </c>
      <c r="B30" s="316">
        <v>30.58584841165791</v>
      </c>
      <c r="C30" s="316">
        <v>29.777300803365549</v>
      </c>
      <c r="D30" s="316">
        <v>30.171014356234661</v>
      </c>
      <c r="E30" s="316">
        <v>29.095600414483489</v>
      </c>
      <c r="F30" s="316">
        <v>29.730553225727231</v>
      </c>
      <c r="G30" s="316">
        <v>30.129098554373162</v>
      </c>
      <c r="H30" s="316">
        <v>29.206468895816968</v>
      </c>
      <c r="I30" s="316">
        <v>28.478609430600031</v>
      </c>
      <c r="J30" s="316">
        <v>23.767718724834982</v>
      </c>
      <c r="K30" s="316">
        <v>18.060392847309579</v>
      </c>
      <c r="L30" s="316">
        <v>18.318998907960129</v>
      </c>
      <c r="M30" s="316">
        <v>20.279529694279709</v>
      </c>
      <c r="N30" s="316">
        <v>19.37526814807493</v>
      </c>
      <c r="O30" s="316">
        <v>17.60995791644936</v>
      </c>
      <c r="P30" s="316">
        <v>17.099465312002959</v>
      </c>
      <c r="Q30" s="316">
        <v>16.46366444661556</v>
      </c>
      <c r="R30" s="316">
        <v>17.02390675796962</v>
      </c>
      <c r="S30" s="316">
        <v>16.569807405529492</v>
      </c>
      <c r="T30" s="316">
        <v>16.740184342141291</v>
      </c>
      <c r="U30" s="316">
        <v>16.551576761101241</v>
      </c>
      <c r="V30" s="316">
        <v>15.888540111599781</v>
      </c>
      <c r="W30" s="316">
        <v>15.049512818161491</v>
      </c>
      <c r="X30" s="316">
        <v>14.268131487467461</v>
      </c>
      <c r="Y30" s="316">
        <v>11.66691751813142</v>
      </c>
      <c r="DA30" s="139" t="s">
        <v>1965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1485.5340748210749</v>
      </c>
      <c r="C32" s="223">
        <v>1426.0447548250311</v>
      </c>
      <c r="D32" s="223">
        <v>1467.114740316094</v>
      </c>
      <c r="E32" s="223">
        <v>1478.894162669674</v>
      </c>
      <c r="F32" s="223">
        <v>1374.9204287558921</v>
      </c>
      <c r="G32" s="223">
        <v>1358.2906495963921</v>
      </c>
      <c r="H32" s="223">
        <v>1377.0761224929281</v>
      </c>
      <c r="I32" s="223">
        <v>1179.097075539079</v>
      </c>
      <c r="J32" s="223">
        <v>1051.76991427707</v>
      </c>
      <c r="K32" s="223">
        <v>967.31788723704369</v>
      </c>
      <c r="L32" s="223">
        <v>1086.5872236820071</v>
      </c>
      <c r="M32" s="223">
        <v>1202.1818921774809</v>
      </c>
      <c r="N32" s="223">
        <v>1155.746594090718</v>
      </c>
      <c r="O32" s="223">
        <v>1178.800608487858</v>
      </c>
      <c r="P32" s="223">
        <v>1145.714319891812</v>
      </c>
      <c r="Q32" s="223">
        <v>1090.075742796645</v>
      </c>
      <c r="R32" s="223">
        <v>1148.113969415577</v>
      </c>
      <c r="S32" s="223">
        <v>1127.7388993215211</v>
      </c>
      <c r="T32" s="223">
        <v>1195.8966289268831</v>
      </c>
      <c r="U32" s="223">
        <v>1120.4900175012749</v>
      </c>
      <c r="V32" s="223">
        <v>1074.7030264970431</v>
      </c>
      <c r="W32" s="223">
        <v>1148.907309707424</v>
      </c>
      <c r="X32" s="223">
        <v>1217.7978131135669</v>
      </c>
      <c r="Y32" s="223">
        <v>1069.0301700237951</v>
      </c>
      <c r="DA32" s="89" t="s">
        <v>1966</v>
      </c>
    </row>
    <row r="33" spans="1:105" ht="12" customHeight="1" x14ac:dyDescent="0.25">
      <c r="A33" s="55" t="s">
        <v>91</v>
      </c>
      <c r="B33" s="259">
        <v>5.1183381757009876</v>
      </c>
      <c r="C33" s="259">
        <v>4.8916263498777646</v>
      </c>
      <c r="D33" s="259">
        <v>5.0401328506582734</v>
      </c>
      <c r="E33" s="259">
        <v>5.0793484434104386</v>
      </c>
      <c r="F33" s="259">
        <v>4.7475421754951608</v>
      </c>
      <c r="G33" s="259">
        <v>4.7780564852314553</v>
      </c>
      <c r="H33" s="259">
        <v>4.7442010323415316</v>
      </c>
      <c r="I33" s="259">
        <v>4.1421100935868127</v>
      </c>
      <c r="J33" s="259">
        <v>3.6567913251239839</v>
      </c>
      <c r="K33" s="259">
        <v>3.3831363135023529</v>
      </c>
      <c r="L33" s="259">
        <v>3.7861013739395331</v>
      </c>
      <c r="M33" s="259">
        <v>4.1527098380985246</v>
      </c>
      <c r="N33" s="259">
        <v>3.989767296548631</v>
      </c>
      <c r="O33" s="259">
        <v>4.0101454384469548</v>
      </c>
      <c r="P33" s="259">
        <v>3.897514908407878</v>
      </c>
      <c r="Q33" s="259">
        <v>3.7089601352684278</v>
      </c>
      <c r="R33" s="259">
        <v>3.900969731517328</v>
      </c>
      <c r="S33" s="259">
        <v>3.8393980305046962</v>
      </c>
      <c r="T33" s="259">
        <v>4.0698109271677021</v>
      </c>
      <c r="U33" s="259">
        <v>3.825085680367089</v>
      </c>
      <c r="V33" s="259">
        <v>3.6715094200605489</v>
      </c>
      <c r="W33" s="259">
        <v>3.9074863100060342</v>
      </c>
      <c r="X33" s="259">
        <v>4.1734743981434601</v>
      </c>
      <c r="Y33" s="259">
        <v>3.6881094050721188</v>
      </c>
      <c r="DA33" s="67" t="s">
        <v>1967</v>
      </c>
    </row>
    <row r="34" spans="1:105" ht="12" customHeight="1" x14ac:dyDescent="0.25">
      <c r="A34" s="173" t="s">
        <v>92</v>
      </c>
      <c r="B34" s="224">
        <v>1.8877848363587759</v>
      </c>
      <c r="C34" s="224">
        <v>1.804167237770991</v>
      </c>
      <c r="D34" s="224">
        <v>1.8589405471246181</v>
      </c>
      <c r="E34" s="224">
        <v>1.873404343537644</v>
      </c>
      <c r="F34" s="224">
        <v>1.751025004838815</v>
      </c>
      <c r="G34" s="224">
        <v>1.7622795271534231</v>
      </c>
      <c r="H34" s="224">
        <v>1.7497926987337851</v>
      </c>
      <c r="I34" s="224">
        <v>1.5277248897550411</v>
      </c>
      <c r="J34" s="224">
        <v>1.34872589038178</v>
      </c>
      <c r="K34" s="224">
        <v>1.247794345102994</v>
      </c>
      <c r="L34" s="224">
        <v>1.396419016737068</v>
      </c>
      <c r="M34" s="224">
        <v>1.5316343690179559</v>
      </c>
      <c r="N34" s="224">
        <v>1.4715366481217551</v>
      </c>
      <c r="O34" s="224">
        <v>1.479052671086291</v>
      </c>
      <c r="P34" s="224">
        <v>1.4375114130802771</v>
      </c>
      <c r="Q34" s="224">
        <v>1.3679671920193119</v>
      </c>
      <c r="R34" s="224">
        <v>1.438785647500598</v>
      </c>
      <c r="S34" s="224">
        <v>1.4160762993625089</v>
      </c>
      <c r="T34" s="224">
        <v>1.5010589553516971</v>
      </c>
      <c r="U34" s="224">
        <v>1.410797508349696</v>
      </c>
      <c r="V34" s="224">
        <v>1.35415433131076</v>
      </c>
      <c r="W34" s="224">
        <v>1.4411891420790379</v>
      </c>
      <c r="X34" s="224">
        <v>1.5392929136941531</v>
      </c>
      <c r="Y34" s="224">
        <v>1.3602768654053989</v>
      </c>
      <c r="DA34" s="177" t="s">
        <v>1968</v>
      </c>
    </row>
    <row r="35" spans="1:105" ht="12" customHeight="1" x14ac:dyDescent="0.25">
      <c r="A35" s="173" t="s">
        <v>93</v>
      </c>
      <c r="B35" s="224">
        <v>36.825050186142157</v>
      </c>
      <c r="C35" s="224">
        <v>35.193920300397799</v>
      </c>
      <c r="D35" s="224">
        <v>36.262384156532441</v>
      </c>
      <c r="E35" s="224">
        <v>36.54452967361329</v>
      </c>
      <c r="F35" s="224">
        <v>34.157273879132063</v>
      </c>
      <c r="G35" s="224">
        <v>34.376816033022791</v>
      </c>
      <c r="H35" s="224">
        <v>34.133235263454893</v>
      </c>
      <c r="I35" s="224">
        <v>29.801354821962299</v>
      </c>
      <c r="J35" s="224">
        <v>26.30961836543699</v>
      </c>
      <c r="K35" s="224">
        <v>24.34074503375728</v>
      </c>
      <c r="L35" s="224">
        <v>27.239968974119261</v>
      </c>
      <c r="M35" s="224">
        <v>29.877617098936732</v>
      </c>
      <c r="N35" s="224">
        <v>28.705289858325941</v>
      </c>
      <c r="O35" s="224">
        <v>28.851905043244511</v>
      </c>
      <c r="P35" s="224">
        <v>28.041559032722681</v>
      </c>
      <c r="Q35" s="224">
        <v>26.68495875635546</v>
      </c>
      <c r="R35" s="224">
        <v>28.066415544743268</v>
      </c>
      <c r="S35" s="224">
        <v>27.62342391308426</v>
      </c>
      <c r="T35" s="224">
        <v>29.281181996251089</v>
      </c>
      <c r="U35" s="224">
        <v>27.520450449040581</v>
      </c>
      <c r="V35" s="224">
        <v>26.41551105288319</v>
      </c>
      <c r="W35" s="224">
        <v>28.113300553441562</v>
      </c>
      <c r="X35" s="224">
        <v>30.02701245725402</v>
      </c>
      <c r="Y35" s="224">
        <v>26.534943427250781</v>
      </c>
      <c r="DA35" s="177" t="s">
        <v>1969</v>
      </c>
    </row>
    <row r="36" spans="1:105" ht="12" customHeight="1" x14ac:dyDescent="0.25">
      <c r="A36" s="173" t="s">
        <v>94</v>
      </c>
      <c r="B36" s="224">
        <v>20.559675541430401</v>
      </c>
      <c r="C36" s="224">
        <v>19.64900465171484</v>
      </c>
      <c r="D36" s="224">
        <v>20.245535276896181</v>
      </c>
      <c r="E36" s="224">
        <v>20.403059034700441</v>
      </c>
      <c r="F36" s="224">
        <v>19.07023791644426</v>
      </c>
      <c r="G36" s="224">
        <v>19.192809791535929</v>
      </c>
      <c r="H36" s="224">
        <v>19.056816994102281</v>
      </c>
      <c r="I36" s="224">
        <v>16.638298732452458</v>
      </c>
      <c r="J36" s="224">
        <v>14.68883856174075</v>
      </c>
      <c r="K36" s="224">
        <v>13.58960321306108</v>
      </c>
      <c r="L36" s="224">
        <v>15.20825962315392</v>
      </c>
      <c r="M36" s="224">
        <v>16.680876479467589</v>
      </c>
      <c r="N36" s="224">
        <v>16.02635822155607</v>
      </c>
      <c r="O36" s="224">
        <v>16.108214474735242</v>
      </c>
      <c r="P36" s="224">
        <v>15.65579279524243</v>
      </c>
      <c r="Q36" s="224">
        <v>14.898393650352171</v>
      </c>
      <c r="R36" s="224">
        <v>15.669670354666019</v>
      </c>
      <c r="S36" s="224">
        <v>15.42234511903321</v>
      </c>
      <c r="T36" s="224">
        <v>16.347882712161031</v>
      </c>
      <c r="U36" s="224">
        <v>15.36485433492256</v>
      </c>
      <c r="V36" s="224">
        <v>14.74795916809699</v>
      </c>
      <c r="W36" s="224">
        <v>15.69584657334655</v>
      </c>
      <c r="X36" s="224">
        <v>16.764284922331171</v>
      </c>
      <c r="Y36" s="224">
        <v>14.814639073588729</v>
      </c>
      <c r="DA36" s="177" t="s">
        <v>1970</v>
      </c>
    </row>
    <row r="37" spans="1:105" ht="12" customHeight="1" x14ac:dyDescent="0.25">
      <c r="A37" s="56" t="s">
        <v>95</v>
      </c>
      <c r="B37" s="260">
        <v>20.27195318170768</v>
      </c>
      <c r="C37" s="260">
        <v>19.812180045297861</v>
      </c>
      <c r="D37" s="260">
        <v>20.36406924242462</v>
      </c>
      <c r="E37" s="260">
        <v>19.996166226926469</v>
      </c>
      <c r="F37" s="260">
        <v>20.497279996069469</v>
      </c>
      <c r="G37" s="260">
        <v>21.243786794143752</v>
      </c>
      <c r="H37" s="260">
        <v>19.946689153372031</v>
      </c>
      <c r="I37" s="260">
        <v>21.754019276391041</v>
      </c>
      <c r="J37" s="260">
        <v>16.81698423855358</v>
      </c>
      <c r="K37" s="260">
        <v>15.07183278117204</v>
      </c>
      <c r="L37" s="260">
        <v>14.72410155514754</v>
      </c>
      <c r="M37" s="260">
        <v>15.948329810598899</v>
      </c>
      <c r="N37" s="260">
        <v>15.33692672544813</v>
      </c>
      <c r="O37" s="260">
        <v>14.44198082723752</v>
      </c>
      <c r="P37" s="260">
        <v>14.132657685436129</v>
      </c>
      <c r="Q37" s="260">
        <v>13.088475880225941</v>
      </c>
      <c r="R37" s="260">
        <v>13.590461712365011</v>
      </c>
      <c r="S37" s="260">
        <v>13.356191915440251</v>
      </c>
      <c r="T37" s="260">
        <v>14.056370984419029</v>
      </c>
      <c r="U37" s="260">
        <v>13.03147368870339</v>
      </c>
      <c r="V37" s="260">
        <v>12.214742220792861</v>
      </c>
      <c r="W37" s="260">
        <v>13.00296888089137</v>
      </c>
      <c r="X37" s="260">
        <v>13.32546480455335</v>
      </c>
      <c r="Y37" s="260">
        <v>11.66796161650424</v>
      </c>
      <c r="DA37" s="68" t="s">
        <v>1971</v>
      </c>
    </row>
    <row r="38" spans="1:105" ht="12" customHeight="1" x14ac:dyDescent="0.25">
      <c r="A38" s="37" t="s">
        <v>159</v>
      </c>
      <c r="B38" s="226">
        <v>5.1312853104979801E-2</v>
      </c>
      <c r="C38" s="226">
        <v>5.8875754949516378E-2</v>
      </c>
      <c r="D38" s="226">
        <v>4.3696683258239298E-2</v>
      </c>
      <c r="E38" s="226">
        <v>9.6414445512115185E-2</v>
      </c>
      <c r="F38" s="226">
        <v>6.0815401569320693E-2</v>
      </c>
      <c r="G38" s="226">
        <v>7.3479143279271686E-2</v>
      </c>
      <c r="H38" s="226">
        <v>6.781181854432311E-2</v>
      </c>
      <c r="I38" s="226">
        <v>5.9145370973458518E-2</v>
      </c>
      <c r="J38" s="226">
        <v>5.8598768563694822E-2</v>
      </c>
      <c r="K38" s="226">
        <v>5.0628201780664371E-2</v>
      </c>
      <c r="L38" s="226">
        <v>8.1362425862934185E-2</v>
      </c>
      <c r="M38" s="226">
        <v>8.3906079241379439E-2</v>
      </c>
      <c r="N38" s="226">
        <v>6.7218801796295566E-2</v>
      </c>
      <c r="O38" s="226">
        <v>6.5924248084207021E-2</v>
      </c>
      <c r="P38" s="226">
        <v>6.5657652485553872E-2</v>
      </c>
      <c r="Q38" s="226">
        <v>6.3700901597559603E-2</v>
      </c>
      <c r="R38" s="226">
        <v>7.7192726080216947E-2</v>
      </c>
      <c r="S38" s="226">
        <v>6.6696503814991509E-2</v>
      </c>
      <c r="T38" s="226">
        <v>7.0018507110107875E-2</v>
      </c>
      <c r="U38" s="226">
        <v>6.6653268918509159E-2</v>
      </c>
      <c r="V38" s="226">
        <v>7.3354086404453386E-2</v>
      </c>
      <c r="W38" s="226">
        <v>8.9221458279936605E-2</v>
      </c>
      <c r="X38" s="226">
        <v>0.1004884860875466</v>
      </c>
      <c r="Y38" s="226">
        <v>0.12680313830380591</v>
      </c>
      <c r="DA38" s="69" t="s">
        <v>1972</v>
      </c>
    </row>
    <row r="39" spans="1:105" ht="12" customHeight="1" x14ac:dyDescent="0.25">
      <c r="A39" s="37" t="s">
        <v>35</v>
      </c>
      <c r="B39" s="226">
        <v>8.7517662757511268</v>
      </c>
      <c r="C39" s="226">
        <v>8.1550729340874284</v>
      </c>
      <c r="D39" s="226">
        <v>8.4120482261150968</v>
      </c>
      <c r="E39" s="226">
        <v>8.8503380727359158</v>
      </c>
      <c r="F39" s="226">
        <v>6.8566370368778484</v>
      </c>
      <c r="G39" s="226">
        <v>5.848326005403921</v>
      </c>
      <c r="H39" s="226">
        <v>7.2593691258008173</v>
      </c>
      <c r="I39" s="226">
        <v>3.767068356527667</v>
      </c>
      <c r="J39" s="226">
        <v>4.5234133611734508</v>
      </c>
      <c r="K39" s="226">
        <v>4.3281664128987272</v>
      </c>
      <c r="L39" s="226">
        <v>6.2967096016189794</v>
      </c>
      <c r="M39" s="226">
        <v>6.5105637497016291</v>
      </c>
      <c r="N39" s="226">
        <v>6.5098994861726389</v>
      </c>
      <c r="O39" s="226">
        <v>7.8661396852830361</v>
      </c>
      <c r="P39" s="226">
        <v>7.5276170350563536</v>
      </c>
      <c r="Q39" s="226">
        <v>7.478183492701592</v>
      </c>
      <c r="R39" s="226">
        <v>8.0535490589697609</v>
      </c>
      <c r="S39" s="226">
        <v>7.8363831791752814</v>
      </c>
      <c r="T39" s="226">
        <v>8.6787158985190587</v>
      </c>
      <c r="U39" s="226">
        <v>8.2536900004506748</v>
      </c>
      <c r="V39" s="226">
        <v>8.433857323401714</v>
      </c>
      <c r="W39" s="226">
        <v>8.9415538326358188</v>
      </c>
      <c r="X39" s="226">
        <v>9.9251485081730131</v>
      </c>
      <c r="Y39" s="226">
        <v>8.6130994531779592</v>
      </c>
      <c r="DA39" s="69" t="s">
        <v>1973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1974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1975</v>
      </c>
    </row>
    <row r="42" spans="1:105" ht="12" customHeight="1" x14ac:dyDescent="0.25">
      <c r="A42" s="37" t="s">
        <v>40</v>
      </c>
      <c r="B42" s="226">
        <v>11.46887405285158</v>
      </c>
      <c r="C42" s="226">
        <v>11.598231356260911</v>
      </c>
      <c r="D42" s="226">
        <v>11.908324333051279</v>
      </c>
      <c r="E42" s="226">
        <v>11.049413708678429</v>
      </c>
      <c r="F42" s="226">
        <v>13.5798275576223</v>
      </c>
      <c r="G42" s="226">
        <v>15.321981645460561</v>
      </c>
      <c r="H42" s="226">
        <v>12.61950820902689</v>
      </c>
      <c r="I42" s="226">
        <v>17.927805548889911</v>
      </c>
      <c r="J42" s="226">
        <v>12.234972108816439</v>
      </c>
      <c r="K42" s="226">
        <v>10.69303816649265</v>
      </c>
      <c r="L42" s="226">
        <v>8.3460295276656229</v>
      </c>
      <c r="M42" s="226">
        <v>9.3538599816558907</v>
      </c>
      <c r="N42" s="226">
        <v>8.7598084374791991</v>
      </c>
      <c r="O42" s="226">
        <v>6.5099168938702796</v>
      </c>
      <c r="P42" s="226">
        <v>6.5393829978942266</v>
      </c>
      <c r="Q42" s="226">
        <v>5.5465914859267906</v>
      </c>
      <c r="R42" s="226">
        <v>5.4597199273150334</v>
      </c>
      <c r="S42" s="226">
        <v>5.4531122324499748</v>
      </c>
      <c r="T42" s="226">
        <v>5.3076365787898583</v>
      </c>
      <c r="U42" s="226">
        <v>4.7111304193342081</v>
      </c>
      <c r="V42" s="226">
        <v>3.7075308109866909</v>
      </c>
      <c r="W42" s="226">
        <v>3.972193589975618</v>
      </c>
      <c r="X42" s="226">
        <v>3.299827810292788</v>
      </c>
      <c r="Y42" s="226">
        <v>2.9280590250224749</v>
      </c>
      <c r="DA42" s="69" t="s">
        <v>1976</v>
      </c>
    </row>
    <row r="43" spans="1:105" ht="12" customHeight="1" x14ac:dyDescent="0.25">
      <c r="A43" s="57" t="s">
        <v>1883</v>
      </c>
      <c r="B43" s="261">
        <f t="shared" ref="B43:Y43" si="1">B44+B55</f>
        <v>94.265890822296043</v>
      </c>
      <c r="C43" s="261">
        <f t="shared" si="1"/>
        <v>92.617523137566906</v>
      </c>
      <c r="D43" s="261">
        <f t="shared" si="1"/>
        <v>95.002407493052431</v>
      </c>
      <c r="E43" s="261">
        <f t="shared" si="1"/>
        <v>93.433389008660754</v>
      </c>
      <c r="F43" s="261">
        <f t="shared" si="1"/>
        <v>94.305440004408709</v>
      </c>
      <c r="G43" s="261">
        <f t="shared" si="1"/>
        <v>94.108549671940835</v>
      </c>
      <c r="H43" s="261">
        <f t="shared" si="1"/>
        <v>92.427586080488766</v>
      </c>
      <c r="I43" s="261">
        <f t="shared" si="1"/>
        <v>93.007582291505358</v>
      </c>
      <c r="J43" s="261">
        <f t="shared" si="1"/>
        <v>75.586985442088064</v>
      </c>
      <c r="K43" s="261">
        <f t="shared" si="1"/>
        <v>67.588394666018914</v>
      </c>
      <c r="L43" s="261">
        <f t="shared" si="1"/>
        <v>67.528141263504182</v>
      </c>
      <c r="M43" s="261">
        <f t="shared" si="1"/>
        <v>72.658692440410107</v>
      </c>
      <c r="N43" s="261">
        <f t="shared" si="1"/>
        <v>70.211399294348553</v>
      </c>
      <c r="O43" s="261">
        <f t="shared" si="1"/>
        <v>66.753783147191612</v>
      </c>
      <c r="P43" s="261">
        <f t="shared" si="1"/>
        <v>65.396584923803943</v>
      </c>
      <c r="Q43" s="261">
        <f t="shared" si="1"/>
        <v>60.167507568972411</v>
      </c>
      <c r="R43" s="261">
        <f t="shared" si="1"/>
        <v>62.262476958025289</v>
      </c>
      <c r="S43" s="261">
        <f t="shared" si="1"/>
        <v>61.097619819254803</v>
      </c>
      <c r="T43" s="261">
        <f t="shared" si="1"/>
        <v>64.083220609826981</v>
      </c>
      <c r="U43" s="261">
        <f t="shared" si="1"/>
        <v>58.961540519463114</v>
      </c>
      <c r="V43" s="261">
        <f t="shared" si="1"/>
        <v>54.239135597897402</v>
      </c>
      <c r="W43" s="261">
        <f t="shared" si="1"/>
        <v>57.959523464639609</v>
      </c>
      <c r="X43" s="261">
        <f t="shared" si="1"/>
        <v>57.400667372446705</v>
      </c>
      <c r="Y43" s="261">
        <f t="shared" si="1"/>
        <v>50.129054871314921</v>
      </c>
      <c r="DA43" s="70"/>
    </row>
    <row r="44" spans="1:105" ht="12" customHeight="1" x14ac:dyDescent="0.25">
      <c r="A44" s="60" t="s">
        <v>1884</v>
      </c>
      <c r="B44" s="262">
        <v>32.596103641542037</v>
      </c>
      <c r="C44" s="262">
        <v>31.095733139921069</v>
      </c>
      <c r="D44" s="262">
        <v>32.013835760386499</v>
      </c>
      <c r="E44" s="262">
        <v>32.502426987735589</v>
      </c>
      <c r="F44" s="262">
        <v>29.460781627807581</v>
      </c>
      <c r="G44" s="262">
        <v>28.940884223381609</v>
      </c>
      <c r="H44" s="262">
        <v>29.716918668024</v>
      </c>
      <c r="I44" s="262">
        <v>23.98343313737017</v>
      </c>
      <c r="J44" s="262">
        <v>22.171414918942869</v>
      </c>
      <c r="K44" s="262">
        <v>20.570240006063131</v>
      </c>
      <c r="L44" s="262">
        <v>23.95400009537245</v>
      </c>
      <c r="M44" s="262">
        <v>26.72105536799107</v>
      </c>
      <c r="N44" s="262">
        <v>25.657033224829011</v>
      </c>
      <c r="O44" s="262">
        <v>26.684130599846171</v>
      </c>
      <c r="P44" s="262">
        <v>25.884721431281289</v>
      </c>
      <c r="Q44" s="262">
        <v>24.82732133859577</v>
      </c>
      <c r="R44" s="262">
        <v>26.260115834896919</v>
      </c>
      <c r="S44" s="262">
        <v>25.795336195990171</v>
      </c>
      <c r="T44" s="262">
        <v>27.42358831451817</v>
      </c>
      <c r="U44" s="262">
        <v>25.791886644802229</v>
      </c>
      <c r="V44" s="262">
        <v>24.95822982518585</v>
      </c>
      <c r="W44" s="262">
        <v>26.694740872264259</v>
      </c>
      <c r="X44" s="262">
        <v>28.664147992055199</v>
      </c>
      <c r="Y44" s="262">
        <v>25.174308470231789</v>
      </c>
      <c r="DA44" s="72" t="s">
        <v>1977</v>
      </c>
    </row>
    <row r="45" spans="1:105" ht="12" customHeight="1" x14ac:dyDescent="0.25">
      <c r="A45" s="64" t="s">
        <v>28</v>
      </c>
      <c r="B45" s="229">
        <v>1.240651771613251</v>
      </c>
      <c r="C45" s="229">
        <v>0.92481391400181967</v>
      </c>
      <c r="D45" s="229">
        <v>1.2661435435027399</v>
      </c>
      <c r="E45" s="229">
        <v>1.533960309567219</v>
      </c>
      <c r="F45" s="229">
        <v>1.583047035490035</v>
      </c>
      <c r="G45" s="229">
        <v>1.448953899263733</v>
      </c>
      <c r="H45" s="229">
        <v>1.2371330319934071</v>
      </c>
      <c r="I45" s="229">
        <v>0.79072580310075058</v>
      </c>
      <c r="J45" s="229">
        <v>0.52892748863681793</v>
      </c>
      <c r="K45" s="229">
        <v>0.32281943864511609</v>
      </c>
      <c r="L45" s="229">
        <v>0.3504398037570724</v>
      </c>
      <c r="M45" s="229">
        <v>0.30356094993072158</v>
      </c>
      <c r="N45" s="229">
        <v>0.33382963946905991</v>
      </c>
      <c r="O45" s="229">
        <v>0.2345086651101306</v>
      </c>
      <c r="P45" s="229">
        <v>0.19952650629986271</v>
      </c>
      <c r="Q45" s="229">
        <v>0.22107390033760599</v>
      </c>
      <c r="R45" s="229">
        <v>0.21883667955022809</v>
      </c>
      <c r="S45" s="229">
        <v>0.18037690783766749</v>
      </c>
      <c r="T45" s="229">
        <v>0.14390113642576091</v>
      </c>
      <c r="U45" s="229">
        <v>0.1272448122929177</v>
      </c>
      <c r="V45" s="229">
        <v>0</v>
      </c>
      <c r="W45" s="229">
        <v>0</v>
      </c>
      <c r="X45" s="229">
        <v>0</v>
      </c>
      <c r="Y45" s="229">
        <v>0</v>
      </c>
      <c r="DA45" s="73" t="s">
        <v>1978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1979</v>
      </c>
    </row>
    <row r="47" spans="1:105" ht="12" customHeight="1" x14ac:dyDescent="0.25">
      <c r="A47" s="64" t="s">
        <v>31</v>
      </c>
      <c r="B47" s="229">
        <v>0</v>
      </c>
      <c r="C47" s="229">
        <v>0.3096847124531294</v>
      </c>
      <c r="D47" s="229">
        <v>0.32728513844685098</v>
      </c>
      <c r="E47" s="229">
        <v>0.35170403960519891</v>
      </c>
      <c r="F47" s="229">
        <v>0.41843744457414678</v>
      </c>
      <c r="G47" s="229">
        <v>0.33927684491041499</v>
      </c>
      <c r="H47" s="229">
        <v>0.37114288465391299</v>
      </c>
      <c r="I47" s="229">
        <v>0.31473022261319061</v>
      </c>
      <c r="J47" s="229">
        <v>0.34382204964953422</v>
      </c>
      <c r="K47" s="229">
        <v>0.28453895406143581</v>
      </c>
      <c r="L47" s="229">
        <v>0.23125039740596789</v>
      </c>
      <c r="M47" s="229">
        <v>0.18379857263672661</v>
      </c>
      <c r="N47" s="229">
        <v>0.1498434700295149</v>
      </c>
      <c r="O47" s="229">
        <v>0.1744310231007706</v>
      </c>
      <c r="P47" s="229">
        <v>0.1314849008722955</v>
      </c>
      <c r="Q47" s="229">
        <v>0.13431051142887099</v>
      </c>
      <c r="R47" s="229">
        <v>0.14926746000719751</v>
      </c>
      <c r="S47" s="229">
        <v>0.12482773920814701</v>
      </c>
      <c r="T47" s="229">
        <v>0.13027694835174691</v>
      </c>
      <c r="U47" s="229">
        <v>0.12767934304032669</v>
      </c>
      <c r="V47" s="229">
        <v>0.14614256515579729</v>
      </c>
      <c r="W47" s="229">
        <v>0.118540137344882</v>
      </c>
      <c r="X47" s="229">
        <v>0.12848124455033191</v>
      </c>
      <c r="Y47" s="229">
        <v>0.14025506491913209</v>
      </c>
      <c r="DA47" s="73" t="s">
        <v>1980</v>
      </c>
    </row>
    <row r="48" spans="1:105" ht="12" customHeight="1" x14ac:dyDescent="0.25">
      <c r="A48" s="64" t="s">
        <v>159</v>
      </c>
      <c r="B48" s="229">
        <v>0.12520021312059171</v>
      </c>
      <c r="C48" s="229">
        <v>0.15408669607743269</v>
      </c>
      <c r="D48" s="229">
        <v>0.11244649151958599</v>
      </c>
      <c r="E48" s="229">
        <v>0.23734523111289391</v>
      </c>
      <c r="F48" s="229">
        <v>0.1695689220844096</v>
      </c>
      <c r="G48" s="229">
        <v>0.18385356178081991</v>
      </c>
      <c r="H48" s="229">
        <v>0.183974247741162</v>
      </c>
      <c r="I48" s="229">
        <v>0.20508176019936369</v>
      </c>
      <c r="J48" s="229">
        <v>0.17289146672826419</v>
      </c>
      <c r="K48" s="229">
        <v>0.1320850585172301</v>
      </c>
      <c r="L48" s="229">
        <v>0.17212443938476649</v>
      </c>
      <c r="M48" s="229">
        <v>0.15624359726233131</v>
      </c>
      <c r="N48" s="229">
        <v>0.13145017330196421</v>
      </c>
      <c r="O48" s="229">
        <v>0.1247575381251172</v>
      </c>
      <c r="P48" s="229">
        <v>0.1256140115390495</v>
      </c>
      <c r="Q48" s="229">
        <v>0.11661263481094961</v>
      </c>
      <c r="R48" s="229">
        <v>0.13506000677791949</v>
      </c>
      <c r="S48" s="229">
        <v>0.1128702972301226</v>
      </c>
      <c r="T48" s="229">
        <v>0.1183331505488906</v>
      </c>
      <c r="U48" s="229">
        <v>0.108588982288221</v>
      </c>
      <c r="V48" s="229">
        <v>0.11102466984996601</v>
      </c>
      <c r="W48" s="229">
        <v>0.13502784446905891</v>
      </c>
      <c r="X48" s="229">
        <v>0.12521637275282041</v>
      </c>
      <c r="Y48" s="229">
        <v>0.14885043352656641</v>
      </c>
      <c r="DA48" s="73" t="s">
        <v>1981</v>
      </c>
    </row>
    <row r="49" spans="1:105" ht="12" customHeight="1" x14ac:dyDescent="0.25">
      <c r="A49" s="64" t="s">
        <v>32</v>
      </c>
      <c r="B49" s="229">
        <v>3.0633533123479131</v>
      </c>
      <c r="C49" s="229">
        <v>2.2059841641525741</v>
      </c>
      <c r="D49" s="229">
        <v>2.202484769078803</v>
      </c>
      <c r="E49" s="229">
        <v>1.994798641153539</v>
      </c>
      <c r="F49" s="229">
        <v>1.8110543313488221</v>
      </c>
      <c r="G49" s="229">
        <v>1.2615151490888801</v>
      </c>
      <c r="H49" s="229">
        <v>1.0623511518248689</v>
      </c>
      <c r="I49" s="229">
        <v>1.1285773580396421</v>
      </c>
      <c r="J49" s="229">
        <v>0.90241056528918207</v>
      </c>
      <c r="K49" s="229">
        <v>0.71752682327534079</v>
      </c>
      <c r="L49" s="229">
        <v>0.53107990349964329</v>
      </c>
      <c r="M49" s="229">
        <v>0.75028128958664708</v>
      </c>
      <c r="N49" s="229">
        <v>0.71788280643163149</v>
      </c>
      <c r="O49" s="229">
        <v>0.51553665041550845</v>
      </c>
      <c r="P49" s="229">
        <v>0.51760771979961739</v>
      </c>
      <c r="Q49" s="229">
        <v>0.45900849034136781</v>
      </c>
      <c r="R49" s="229">
        <v>0.49653518157180532</v>
      </c>
      <c r="S49" s="229">
        <v>0.31215871597367212</v>
      </c>
      <c r="T49" s="229">
        <v>0.3303046132346979</v>
      </c>
      <c r="U49" s="229">
        <v>0.33170721945340542</v>
      </c>
      <c r="V49" s="229">
        <v>0.42557099230302758</v>
      </c>
      <c r="W49" s="229">
        <v>0.40426452367575522</v>
      </c>
      <c r="X49" s="229">
        <v>0.47589360423886451</v>
      </c>
      <c r="Y49" s="229">
        <v>0.48485206904040229</v>
      </c>
      <c r="DA49" s="73" t="s">
        <v>1982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1983</v>
      </c>
    </row>
    <row r="51" spans="1:105" ht="12" customHeight="1" x14ac:dyDescent="0.25">
      <c r="A51" s="64" t="s">
        <v>35</v>
      </c>
      <c r="B51" s="229">
        <v>20.40435652894411</v>
      </c>
      <c r="C51" s="229">
        <v>20.39411157585608</v>
      </c>
      <c r="D51" s="229">
        <v>20.684616675226909</v>
      </c>
      <c r="E51" s="229">
        <v>20.81836171666728</v>
      </c>
      <c r="F51" s="229">
        <v>18.26804733914739</v>
      </c>
      <c r="G51" s="229">
        <v>13.98259648691951</v>
      </c>
      <c r="H51" s="229">
        <v>18.819098355385378</v>
      </c>
      <c r="I51" s="229">
        <v>12.48124949048862</v>
      </c>
      <c r="J51" s="229">
        <v>12.752626289492889</v>
      </c>
      <c r="K51" s="229">
        <v>10.78980084192062</v>
      </c>
      <c r="L51" s="229">
        <v>12.7285989152802</v>
      </c>
      <c r="M51" s="229">
        <v>11.584457074293841</v>
      </c>
      <c r="N51" s="229">
        <v>12.16446369998531</v>
      </c>
      <c r="O51" s="229">
        <v>14.224321271856089</v>
      </c>
      <c r="P51" s="229">
        <v>13.7612707019656</v>
      </c>
      <c r="Q51" s="229">
        <v>13.081105058240521</v>
      </c>
      <c r="R51" s="229">
        <v>13.464368364251371</v>
      </c>
      <c r="S51" s="229">
        <v>12.671865387036631</v>
      </c>
      <c r="T51" s="229">
        <v>14.01513675848215</v>
      </c>
      <c r="U51" s="229">
        <v>12.84874617754368</v>
      </c>
      <c r="V51" s="229">
        <v>12.19746877607697</v>
      </c>
      <c r="W51" s="229">
        <v>12.930499460610321</v>
      </c>
      <c r="X51" s="229">
        <v>11.817622608692551</v>
      </c>
      <c r="Y51" s="229">
        <v>9.6611283314075624</v>
      </c>
      <c r="DA51" s="73" t="s">
        <v>1984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1985</v>
      </c>
    </row>
    <row r="53" spans="1:105" ht="12" customHeight="1" x14ac:dyDescent="0.25">
      <c r="A53" s="64" t="s">
        <v>38</v>
      </c>
      <c r="B53" s="229">
        <v>7.7625418155161787</v>
      </c>
      <c r="C53" s="229">
        <v>7.1070520773800379</v>
      </c>
      <c r="D53" s="229">
        <v>7.4208591426116124</v>
      </c>
      <c r="E53" s="229">
        <v>7.566257049629467</v>
      </c>
      <c r="F53" s="229">
        <v>7.2106265551627811</v>
      </c>
      <c r="G53" s="229">
        <v>11.724688281418249</v>
      </c>
      <c r="H53" s="229">
        <v>8.0432189964252778</v>
      </c>
      <c r="I53" s="229">
        <v>9.0630685029286013</v>
      </c>
      <c r="J53" s="229">
        <v>7.4707370591461792</v>
      </c>
      <c r="K53" s="229">
        <v>8.3234688896433866</v>
      </c>
      <c r="L53" s="229">
        <v>9.9405066360447982</v>
      </c>
      <c r="M53" s="229">
        <v>9.2214479034340062</v>
      </c>
      <c r="N53" s="229">
        <v>8.7320605711974029</v>
      </c>
      <c r="O53" s="229">
        <v>6.9673055118457192</v>
      </c>
      <c r="P53" s="229">
        <v>6.723094340241377</v>
      </c>
      <c r="Q53" s="229">
        <v>6.6689275565426192</v>
      </c>
      <c r="R53" s="229">
        <v>6.855158728190637</v>
      </c>
      <c r="S53" s="229">
        <v>7.289268835493508</v>
      </c>
      <c r="T53" s="229">
        <v>7.8239429613355469</v>
      </c>
      <c r="U53" s="229">
        <v>8.0197899928862046</v>
      </c>
      <c r="V53" s="229">
        <v>8.1205315983419659</v>
      </c>
      <c r="W53" s="229">
        <v>7.8473128513292094</v>
      </c>
      <c r="X53" s="229">
        <v>10.1925057673865</v>
      </c>
      <c r="Y53" s="229">
        <v>10.07160215195726</v>
      </c>
      <c r="DA53" s="73" t="s">
        <v>1986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4.5212659808467883</v>
      </c>
      <c r="N54" s="229">
        <v>3.4275028644141252</v>
      </c>
      <c r="O54" s="229">
        <v>4.4432699393928328</v>
      </c>
      <c r="P54" s="229">
        <v>4.4261232505634887</v>
      </c>
      <c r="Q54" s="229">
        <v>4.146283186893827</v>
      </c>
      <c r="R54" s="229">
        <v>4.9408894145477582</v>
      </c>
      <c r="S54" s="229">
        <v>5.103968313210423</v>
      </c>
      <c r="T54" s="229">
        <v>4.8616927461393713</v>
      </c>
      <c r="U54" s="229">
        <v>4.2281301172974723</v>
      </c>
      <c r="V54" s="229">
        <v>3.9574912234581179</v>
      </c>
      <c r="W54" s="229">
        <v>5.2590960548350392</v>
      </c>
      <c r="X54" s="229">
        <v>5.9244283944341234</v>
      </c>
      <c r="Y54" s="229">
        <v>4.6676204193808752</v>
      </c>
      <c r="DA54" s="73" t="s">
        <v>1987</v>
      </c>
    </row>
    <row r="55" spans="1:105" ht="12" customHeight="1" x14ac:dyDescent="0.25">
      <c r="A55" s="60" t="s">
        <v>1896</v>
      </c>
      <c r="B55" s="262">
        <v>61.669787180754007</v>
      </c>
      <c r="C55" s="262">
        <v>61.521789997645833</v>
      </c>
      <c r="D55" s="262">
        <v>62.988571732665939</v>
      </c>
      <c r="E55" s="262">
        <v>60.930962020925172</v>
      </c>
      <c r="F55" s="262">
        <v>64.844658376601132</v>
      </c>
      <c r="G55" s="262">
        <v>65.167665448559219</v>
      </c>
      <c r="H55" s="262">
        <v>62.710667412464772</v>
      </c>
      <c r="I55" s="262">
        <v>69.024149154135188</v>
      </c>
      <c r="J55" s="262">
        <v>53.415570523145199</v>
      </c>
      <c r="K55" s="262">
        <v>47.018154659955783</v>
      </c>
      <c r="L55" s="262">
        <v>43.574141168131739</v>
      </c>
      <c r="M55" s="262">
        <v>45.937637072419037</v>
      </c>
      <c r="N55" s="262">
        <v>44.554366069519538</v>
      </c>
      <c r="O55" s="262">
        <v>40.069652547345441</v>
      </c>
      <c r="P55" s="262">
        <v>39.51186349252265</v>
      </c>
      <c r="Q55" s="262">
        <v>35.340186230376638</v>
      </c>
      <c r="R55" s="262">
        <v>36.002361123128367</v>
      </c>
      <c r="S55" s="262">
        <v>35.302283623264628</v>
      </c>
      <c r="T55" s="262">
        <v>36.659632295308803</v>
      </c>
      <c r="U55" s="262">
        <v>33.169653874660881</v>
      </c>
      <c r="V55" s="262">
        <v>29.280905772711549</v>
      </c>
      <c r="W55" s="262">
        <v>31.264782592375351</v>
      </c>
      <c r="X55" s="262">
        <v>28.73651938039151</v>
      </c>
      <c r="Y55" s="262">
        <v>24.954746401083131</v>
      </c>
      <c r="DA55" s="72" t="s">
        <v>1988</v>
      </c>
    </row>
    <row r="56" spans="1:105" ht="12" customHeight="1" x14ac:dyDescent="0.25">
      <c r="A56" s="57" t="s">
        <v>1898</v>
      </c>
      <c r="B56" s="261">
        <f t="shared" ref="B56:Y56" si="2">B57+B68</f>
        <v>1163.014776709254</v>
      </c>
      <c r="C56" s="261">
        <f t="shared" si="2"/>
        <v>1115.0497084205758</v>
      </c>
      <c r="D56" s="261">
        <f t="shared" si="2"/>
        <v>1147.2480806545248</v>
      </c>
      <c r="E56" s="261">
        <f t="shared" si="2"/>
        <v>1158.5103642759168</v>
      </c>
      <c r="F56" s="261">
        <f t="shared" si="2"/>
        <v>1069.9917419499127</v>
      </c>
      <c r="G56" s="261">
        <f t="shared" si="2"/>
        <v>1054.1457305598456</v>
      </c>
      <c r="H56" s="261">
        <f t="shared" si="2"/>
        <v>1073.7121361114559</v>
      </c>
      <c r="I56" s="261">
        <f t="shared" si="2"/>
        <v>904.65371653862235</v>
      </c>
      <c r="J56" s="261">
        <f t="shared" si="2"/>
        <v>814.79771165260718</v>
      </c>
      <c r="K56" s="261">
        <f t="shared" si="2"/>
        <v>750.69912027249609</v>
      </c>
      <c r="L56" s="261">
        <f t="shared" si="2"/>
        <v>851.05679943024438</v>
      </c>
      <c r="M56" s="261">
        <f t="shared" si="2"/>
        <v>943.84211900662069</v>
      </c>
      <c r="N56" s="261">
        <f t="shared" si="2"/>
        <v>907.1814591777636</v>
      </c>
      <c r="O56" s="261">
        <f t="shared" si="2"/>
        <v>930.526989963745</v>
      </c>
      <c r="P56" s="261">
        <f t="shared" si="2"/>
        <v>903.97979757057283</v>
      </c>
      <c r="Q56" s="261">
        <f t="shared" si="2"/>
        <v>861.75962420429209</v>
      </c>
      <c r="R56" s="261">
        <f t="shared" si="2"/>
        <v>908.64211381788834</v>
      </c>
      <c r="S56" s="261">
        <f t="shared" si="2"/>
        <v>892.42990213041446</v>
      </c>
      <c r="T56" s="261">
        <f t="shared" si="2"/>
        <v>946.95952184573093</v>
      </c>
      <c r="U56" s="261">
        <f t="shared" si="2"/>
        <v>887.90742123649693</v>
      </c>
      <c r="V56" s="261">
        <f t="shared" si="2"/>
        <v>853.37983336296759</v>
      </c>
      <c r="W56" s="261">
        <f t="shared" si="2"/>
        <v>912.64469854586491</v>
      </c>
      <c r="X56" s="261">
        <f t="shared" si="2"/>
        <v>969.97077190923437</v>
      </c>
      <c r="Y56" s="261">
        <f t="shared" si="2"/>
        <v>851.29167813722324</v>
      </c>
      <c r="DA56" s="70"/>
    </row>
    <row r="57" spans="1:105" ht="12" customHeight="1" x14ac:dyDescent="0.25">
      <c r="A57" s="60" t="s">
        <v>1899</v>
      </c>
      <c r="B57" s="262">
        <v>1035.405645084277</v>
      </c>
      <c r="C57" s="262">
        <v>987.74681738572815</v>
      </c>
      <c r="D57" s="262">
        <v>1016.91007709463</v>
      </c>
      <c r="E57" s="262">
        <v>1032.430033728072</v>
      </c>
      <c r="F57" s="262">
        <v>935.8130634715352</v>
      </c>
      <c r="G57" s="262">
        <v>919.29867533094534</v>
      </c>
      <c r="H57" s="262">
        <v>943.94918121958642</v>
      </c>
      <c r="I57" s="262">
        <v>761.82669965764092</v>
      </c>
      <c r="J57" s="262">
        <v>704.26847389583224</v>
      </c>
      <c r="K57" s="262">
        <v>653.40762372200538</v>
      </c>
      <c r="L57" s="262">
        <v>760.89176773536019</v>
      </c>
      <c r="M57" s="262">
        <v>848.78646463030429</v>
      </c>
      <c r="N57" s="262">
        <v>814.9881142004507</v>
      </c>
      <c r="O57" s="262">
        <v>847.61356023040798</v>
      </c>
      <c r="P57" s="262">
        <v>822.22056311128836</v>
      </c>
      <c r="Q57" s="262">
        <v>788.63256016715968</v>
      </c>
      <c r="R57" s="262">
        <v>834.14485593202016</v>
      </c>
      <c r="S57" s="262">
        <v>819.38126740204075</v>
      </c>
      <c r="T57" s="262">
        <v>871.10221704940011</v>
      </c>
      <c r="U57" s="262">
        <v>819.27169342312959</v>
      </c>
      <c r="V57" s="262">
        <v>792.79082974119751</v>
      </c>
      <c r="W57" s="262">
        <v>847.95059241310014</v>
      </c>
      <c r="X57" s="262">
        <v>910.50823033587062</v>
      </c>
      <c r="Y57" s="262">
        <v>799.65450434853949</v>
      </c>
      <c r="DA57" s="72" t="s">
        <v>1989</v>
      </c>
    </row>
    <row r="58" spans="1:105" ht="12" customHeight="1" x14ac:dyDescent="0.25">
      <c r="A58" s="64" t="s">
        <v>28</v>
      </c>
      <c r="B58" s="229">
        <v>39.408938627715067</v>
      </c>
      <c r="C58" s="229">
        <v>29.37644197417546</v>
      </c>
      <c r="D58" s="229">
        <v>40.218677264204693</v>
      </c>
      <c r="E58" s="229">
        <v>48.725798068605769</v>
      </c>
      <c r="F58" s="229">
        <v>50.285023480271697</v>
      </c>
      <c r="G58" s="229">
        <v>46.025594447200938</v>
      </c>
      <c r="H58" s="229">
        <v>39.297166898614137</v>
      </c>
      <c r="I58" s="229">
        <v>25.117172569082669</v>
      </c>
      <c r="J58" s="229">
        <v>16.801226109640101</v>
      </c>
      <c r="K58" s="229">
        <v>10.2542645216684</v>
      </c>
      <c r="L58" s="229">
        <v>11.131617295812889</v>
      </c>
      <c r="M58" s="229">
        <v>9.642524291917038</v>
      </c>
      <c r="N58" s="229">
        <v>10.604000312546599</v>
      </c>
      <c r="O58" s="229">
        <v>7.4490987740865036</v>
      </c>
      <c r="P58" s="229">
        <v>6.3379007883485796</v>
      </c>
      <c r="Q58" s="229">
        <v>7.0223474224886653</v>
      </c>
      <c r="R58" s="229">
        <v>6.9512827621837179</v>
      </c>
      <c r="S58" s="229">
        <v>5.7296194254317916</v>
      </c>
      <c r="T58" s="229">
        <v>4.5709772747006392</v>
      </c>
      <c r="U58" s="229">
        <v>4.0418940375397376</v>
      </c>
      <c r="V58" s="229">
        <v>0</v>
      </c>
      <c r="W58" s="229">
        <v>0</v>
      </c>
      <c r="X58" s="229">
        <v>0</v>
      </c>
      <c r="Y58" s="229">
        <v>0</v>
      </c>
      <c r="DA58" s="73" t="s">
        <v>1990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1991</v>
      </c>
    </row>
    <row r="60" spans="1:105" ht="12" customHeight="1" x14ac:dyDescent="0.25">
      <c r="A60" s="64" t="s">
        <v>31</v>
      </c>
      <c r="B60" s="229">
        <v>0</v>
      </c>
      <c r="C60" s="229">
        <v>9.8370438073346982</v>
      </c>
      <c r="D60" s="229">
        <v>10.39611616242939</v>
      </c>
      <c r="E60" s="229">
        <v>11.171775375694549</v>
      </c>
      <c r="F60" s="229">
        <v>13.29154235706114</v>
      </c>
      <c r="G60" s="229">
        <v>10.77702919127201</v>
      </c>
      <c r="H60" s="229">
        <v>11.789244571359591</v>
      </c>
      <c r="I60" s="229">
        <v>9.9973129535954648</v>
      </c>
      <c r="J60" s="229">
        <v>10.921406282985201</v>
      </c>
      <c r="K60" s="229">
        <v>9.0382961878338435</v>
      </c>
      <c r="L60" s="229">
        <v>7.3456008587778019</v>
      </c>
      <c r="M60" s="229">
        <v>5.8383076014019037</v>
      </c>
      <c r="N60" s="229">
        <v>4.7597337538787086</v>
      </c>
      <c r="O60" s="229">
        <v>5.5407501455538926</v>
      </c>
      <c r="P60" s="229">
        <v>4.1765792041787986</v>
      </c>
      <c r="Q60" s="229">
        <v>4.2663338924464922</v>
      </c>
      <c r="R60" s="229">
        <v>4.7414369649345103</v>
      </c>
      <c r="S60" s="229">
        <v>3.965116421905845</v>
      </c>
      <c r="T60" s="229">
        <v>4.1382089476437249</v>
      </c>
      <c r="U60" s="229">
        <v>4.0556967789280218</v>
      </c>
      <c r="V60" s="229">
        <v>4.6421755990665021</v>
      </c>
      <c r="W60" s="229">
        <v>3.7653925980139</v>
      </c>
      <c r="X60" s="229">
        <v>4.0811689445399546</v>
      </c>
      <c r="Y60" s="229">
        <v>4.4551608856665492</v>
      </c>
      <c r="DA60" s="73" t="s">
        <v>1992</v>
      </c>
    </row>
    <row r="61" spans="1:105" ht="12" customHeight="1" x14ac:dyDescent="0.25">
      <c r="A61" s="64" t="s">
        <v>159</v>
      </c>
      <c r="B61" s="229">
        <v>3.9769479461835049</v>
      </c>
      <c r="C61" s="229">
        <v>4.8945185812831573</v>
      </c>
      <c r="D61" s="229">
        <v>3.5718297306221469</v>
      </c>
      <c r="E61" s="229">
        <v>7.5392014588801608</v>
      </c>
      <c r="F61" s="229">
        <v>5.3863069367988947</v>
      </c>
      <c r="G61" s="229">
        <v>5.840054315390752</v>
      </c>
      <c r="H61" s="229">
        <v>5.8438878694251493</v>
      </c>
      <c r="I61" s="229">
        <v>6.5143617945680248</v>
      </c>
      <c r="J61" s="229">
        <v>5.4918465901919209</v>
      </c>
      <c r="K61" s="229">
        <v>4.1956430352531928</v>
      </c>
      <c r="L61" s="229">
        <v>5.4674821922219961</v>
      </c>
      <c r="M61" s="229">
        <v>4.9630319130387566</v>
      </c>
      <c r="N61" s="229">
        <v>4.1754760931212136</v>
      </c>
      <c r="O61" s="229">
        <v>3.962886505150784</v>
      </c>
      <c r="P61" s="229">
        <v>3.990092131240397</v>
      </c>
      <c r="Q61" s="229">
        <v>3.7041660469360491</v>
      </c>
      <c r="R61" s="229">
        <v>4.2901413917692093</v>
      </c>
      <c r="S61" s="229">
        <v>3.5852917943686009</v>
      </c>
      <c r="T61" s="229">
        <v>3.7588177233177009</v>
      </c>
      <c r="U61" s="229">
        <v>3.449297084449372</v>
      </c>
      <c r="V61" s="229">
        <v>3.5266659834695111</v>
      </c>
      <c r="W61" s="229">
        <v>4.2891197654877544</v>
      </c>
      <c r="X61" s="229">
        <v>3.977461252148411</v>
      </c>
      <c r="Y61" s="229">
        <v>4.7281902414321086</v>
      </c>
      <c r="DA61" s="73" t="s">
        <v>1993</v>
      </c>
    </row>
    <row r="62" spans="1:105" ht="12" customHeight="1" x14ac:dyDescent="0.25">
      <c r="A62" s="64" t="s">
        <v>32</v>
      </c>
      <c r="B62" s="229">
        <v>97.306516980463144</v>
      </c>
      <c r="C62" s="229">
        <v>70.07243815543471</v>
      </c>
      <c r="D62" s="229">
        <v>69.961280900150243</v>
      </c>
      <c r="E62" s="229">
        <v>63.364192130759477</v>
      </c>
      <c r="F62" s="229">
        <v>57.527608172256713</v>
      </c>
      <c r="G62" s="229">
        <v>40.071657676940902</v>
      </c>
      <c r="H62" s="229">
        <v>33.745271881495839</v>
      </c>
      <c r="I62" s="229">
        <v>35.848927843612152</v>
      </c>
      <c r="J62" s="229">
        <v>28.66480619153872</v>
      </c>
      <c r="K62" s="229">
        <v>22.792028504040239</v>
      </c>
      <c r="L62" s="229">
        <v>16.869596934694549</v>
      </c>
      <c r="M62" s="229">
        <v>23.832464492752319</v>
      </c>
      <c r="N62" s="229">
        <v>22.80333620429888</v>
      </c>
      <c r="O62" s="229">
        <v>16.375870072022039</v>
      </c>
      <c r="P62" s="229">
        <v>16.44165698187021</v>
      </c>
      <c r="Q62" s="229">
        <v>14.580269693196399</v>
      </c>
      <c r="R62" s="229">
        <v>15.77229400286911</v>
      </c>
      <c r="S62" s="229">
        <v>9.9156298015166424</v>
      </c>
      <c r="T62" s="229">
        <v>10.492028890984519</v>
      </c>
      <c r="U62" s="229">
        <v>10.53658226499053</v>
      </c>
      <c r="V62" s="229">
        <v>13.51813740256676</v>
      </c>
      <c r="W62" s="229">
        <v>12.84134369322987</v>
      </c>
      <c r="X62" s="229">
        <v>15.116620369940399</v>
      </c>
      <c r="Y62" s="229">
        <v>15.401183369518661</v>
      </c>
      <c r="DA62" s="73" t="s">
        <v>1994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1995</v>
      </c>
    </row>
    <row r="64" spans="1:105" ht="12" customHeight="1" x14ac:dyDescent="0.25">
      <c r="A64" s="64" t="s">
        <v>35</v>
      </c>
      <c r="B64" s="229">
        <v>648.13838386057773</v>
      </c>
      <c r="C64" s="229">
        <v>647.81295593895777</v>
      </c>
      <c r="D64" s="229">
        <v>657.04076497779602</v>
      </c>
      <c r="E64" s="229">
        <v>661.28913688237265</v>
      </c>
      <c r="F64" s="229">
        <v>580.27915077291721</v>
      </c>
      <c r="G64" s="229">
        <v>444.15306487861977</v>
      </c>
      <c r="H64" s="229">
        <v>597.7831242298887</v>
      </c>
      <c r="I64" s="229">
        <v>396.46321910963883</v>
      </c>
      <c r="J64" s="229">
        <v>405.08342331330363</v>
      </c>
      <c r="K64" s="229">
        <v>342.73485027277269</v>
      </c>
      <c r="L64" s="229">
        <v>404.3202008383123</v>
      </c>
      <c r="M64" s="229">
        <v>367.97687177168672</v>
      </c>
      <c r="N64" s="229">
        <v>386.4006116465921</v>
      </c>
      <c r="O64" s="229">
        <v>451.83138157660551</v>
      </c>
      <c r="P64" s="229">
        <v>437.12271641537808</v>
      </c>
      <c r="Q64" s="229">
        <v>415.51745479116971</v>
      </c>
      <c r="R64" s="229">
        <v>427.69170098210259</v>
      </c>
      <c r="S64" s="229">
        <v>402.5180769999871</v>
      </c>
      <c r="T64" s="229">
        <v>445.18669703413872</v>
      </c>
      <c r="U64" s="229">
        <v>408.13664328668159</v>
      </c>
      <c r="V64" s="229">
        <v>387.4490081812686</v>
      </c>
      <c r="W64" s="229">
        <v>410.73351227821018</v>
      </c>
      <c r="X64" s="229">
        <v>375.38330639376341</v>
      </c>
      <c r="Y64" s="229">
        <v>306.88289993882847</v>
      </c>
      <c r="DA64" s="73" t="s">
        <v>1996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1997</v>
      </c>
    </row>
    <row r="66" spans="1:105" ht="12" customHeight="1" x14ac:dyDescent="0.25">
      <c r="A66" s="64" t="s">
        <v>38</v>
      </c>
      <c r="B66" s="229">
        <v>246.5748576693376</v>
      </c>
      <c r="C66" s="229">
        <v>225.7534189285424</v>
      </c>
      <c r="D66" s="229">
        <v>235.72140805942769</v>
      </c>
      <c r="E66" s="229">
        <v>240.33992981175959</v>
      </c>
      <c r="F66" s="229">
        <v>229.04343175222959</v>
      </c>
      <c r="G66" s="229">
        <v>372.43127482152107</v>
      </c>
      <c r="H66" s="229">
        <v>255.49048576880301</v>
      </c>
      <c r="I66" s="229">
        <v>287.88570538714379</v>
      </c>
      <c r="J66" s="229">
        <v>237.3057654081727</v>
      </c>
      <c r="K66" s="229">
        <v>264.39254120043711</v>
      </c>
      <c r="L66" s="229">
        <v>315.75726961554068</v>
      </c>
      <c r="M66" s="229">
        <v>292.91658046202139</v>
      </c>
      <c r="N66" s="229">
        <v>277.37133579097627</v>
      </c>
      <c r="O66" s="229">
        <v>221.31441037627579</v>
      </c>
      <c r="P66" s="229">
        <v>213.5571143370791</v>
      </c>
      <c r="Q66" s="229">
        <v>211.83652238429511</v>
      </c>
      <c r="R66" s="229">
        <v>217.7521007778204</v>
      </c>
      <c r="S66" s="229">
        <v>231.54148065685271</v>
      </c>
      <c r="T66" s="229">
        <v>248.52524700712911</v>
      </c>
      <c r="U66" s="229">
        <v>254.74627036226769</v>
      </c>
      <c r="V66" s="229">
        <v>257.94629782968599</v>
      </c>
      <c r="W66" s="229">
        <v>249.26758468928071</v>
      </c>
      <c r="X66" s="229">
        <v>323.76194790521822</v>
      </c>
      <c r="Y66" s="229">
        <v>319.92148012099523</v>
      </c>
      <c r="DA66" s="73" t="s">
        <v>1998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143.6166840974862</v>
      </c>
      <c r="N67" s="229">
        <v>108.87362039903689</v>
      </c>
      <c r="O67" s="229">
        <v>141.13916278071349</v>
      </c>
      <c r="P67" s="229">
        <v>140.59450325319321</v>
      </c>
      <c r="Q67" s="229">
        <v>131.70546593662749</v>
      </c>
      <c r="R67" s="229">
        <v>156.94589905034061</v>
      </c>
      <c r="S67" s="229">
        <v>162.12605230197809</v>
      </c>
      <c r="T67" s="229">
        <v>154.43024017148579</v>
      </c>
      <c r="U67" s="229">
        <v>134.30530960827261</v>
      </c>
      <c r="V67" s="229">
        <v>125.7085447451402</v>
      </c>
      <c r="W67" s="229">
        <v>167.05363938887771</v>
      </c>
      <c r="X67" s="229">
        <v>188.1877254702604</v>
      </c>
      <c r="Y67" s="229">
        <v>148.26558979209841</v>
      </c>
      <c r="DA67" s="73" t="s">
        <v>1999</v>
      </c>
    </row>
    <row r="68" spans="1:105" ht="12" customHeight="1" x14ac:dyDescent="0.25">
      <c r="A68" s="60" t="s">
        <v>1911</v>
      </c>
      <c r="B68" s="262">
        <v>127.6091316249769</v>
      </c>
      <c r="C68" s="262">
        <v>127.3028910348477</v>
      </c>
      <c r="D68" s="262">
        <v>130.33800355989479</v>
      </c>
      <c r="E68" s="262">
        <v>126.0803305478448</v>
      </c>
      <c r="F68" s="262">
        <v>134.17867847837749</v>
      </c>
      <c r="G68" s="262">
        <v>134.8470552289001</v>
      </c>
      <c r="H68" s="262">
        <v>129.76295489186941</v>
      </c>
      <c r="I68" s="262">
        <v>142.8270168809814</v>
      </c>
      <c r="J68" s="262">
        <v>110.5292377567749</v>
      </c>
      <c r="K68" s="262">
        <v>97.291496550490663</v>
      </c>
      <c r="L68" s="262">
        <v>90.165031694884178</v>
      </c>
      <c r="M68" s="262">
        <v>95.055654376316383</v>
      </c>
      <c r="N68" s="262">
        <v>92.193344977312918</v>
      </c>
      <c r="O68" s="262">
        <v>82.913429733336983</v>
      </c>
      <c r="P68" s="262">
        <v>81.759234459284485</v>
      </c>
      <c r="Q68" s="262">
        <v>73.127064037132456</v>
      </c>
      <c r="R68" s="262">
        <v>74.497257885868223</v>
      </c>
      <c r="S68" s="262">
        <v>73.048634728373699</v>
      </c>
      <c r="T68" s="262">
        <v>75.857304796330865</v>
      </c>
      <c r="U68" s="262">
        <v>68.635727813367353</v>
      </c>
      <c r="V68" s="262">
        <v>60.589003621770068</v>
      </c>
      <c r="W68" s="262">
        <v>64.694106132764716</v>
      </c>
      <c r="X68" s="262">
        <v>59.462541573363772</v>
      </c>
      <c r="Y68" s="262">
        <v>51.637173788683732</v>
      </c>
      <c r="DA68" s="72" t="s">
        <v>2000</v>
      </c>
    </row>
    <row r="69" spans="1:105" ht="12" customHeight="1" x14ac:dyDescent="0.25">
      <c r="A69" s="57" t="s">
        <v>1913</v>
      </c>
      <c r="B69" s="261">
        <f t="shared" ref="B69:Y69" si="3">B70+B81</f>
        <v>143.59060536818538</v>
      </c>
      <c r="C69" s="261">
        <f t="shared" si="3"/>
        <v>137.02662468182928</v>
      </c>
      <c r="D69" s="261">
        <f t="shared" si="3"/>
        <v>141.09319009488019</v>
      </c>
      <c r="E69" s="261">
        <f t="shared" si="3"/>
        <v>143.05390166290744</v>
      </c>
      <c r="F69" s="261">
        <f t="shared" si="3"/>
        <v>130.3998878295908</v>
      </c>
      <c r="G69" s="261">
        <f t="shared" si="3"/>
        <v>128.68262073351858</v>
      </c>
      <c r="H69" s="261">
        <f t="shared" si="3"/>
        <v>131.30566515897911</v>
      </c>
      <c r="I69" s="261">
        <f t="shared" si="3"/>
        <v>107.57226889480336</v>
      </c>
      <c r="J69" s="261">
        <f t="shared" si="3"/>
        <v>98.564258801137981</v>
      </c>
      <c r="K69" s="261">
        <f t="shared" si="3"/>
        <v>91.397260611932865</v>
      </c>
      <c r="L69" s="261">
        <f t="shared" si="3"/>
        <v>105.6474324451608</v>
      </c>
      <c r="M69" s="261">
        <f t="shared" si="3"/>
        <v>117.48991313433022</v>
      </c>
      <c r="N69" s="261">
        <f t="shared" si="3"/>
        <v>112.82385686860552</v>
      </c>
      <c r="O69" s="261">
        <f t="shared" si="3"/>
        <v>116.62853692217128</v>
      </c>
      <c r="P69" s="261">
        <f t="shared" si="3"/>
        <v>113.17290156254541</v>
      </c>
      <c r="Q69" s="261">
        <f t="shared" si="3"/>
        <v>108.39985540915904</v>
      </c>
      <c r="R69" s="261">
        <f t="shared" si="3"/>
        <v>114.54307564887135</v>
      </c>
      <c r="S69" s="261">
        <f t="shared" si="3"/>
        <v>112.5539420944271</v>
      </c>
      <c r="T69" s="261">
        <f t="shared" si="3"/>
        <v>119.59758089597419</v>
      </c>
      <c r="U69" s="261">
        <f t="shared" si="3"/>
        <v>112.46839408393164</v>
      </c>
      <c r="V69" s="261">
        <f t="shared" si="3"/>
        <v>108.68018134303327</v>
      </c>
      <c r="W69" s="261">
        <f t="shared" si="3"/>
        <v>116.14229623715461</v>
      </c>
      <c r="X69" s="261">
        <f t="shared" si="3"/>
        <v>124.59684433591008</v>
      </c>
      <c r="Y69" s="261">
        <f t="shared" si="3"/>
        <v>109.5435066274357</v>
      </c>
      <c r="DA69" s="70"/>
    </row>
    <row r="70" spans="1:105" ht="12" customHeight="1" x14ac:dyDescent="0.25">
      <c r="A70" s="60" t="s">
        <v>1914</v>
      </c>
      <c r="B70" s="262">
        <v>117.4418440026144</v>
      </c>
      <c r="C70" s="262">
        <v>112.0360973423624</v>
      </c>
      <c r="D70" s="262">
        <v>115.3439670778629</v>
      </c>
      <c r="E70" s="262">
        <v>117.10433252934121</v>
      </c>
      <c r="F70" s="262">
        <v>106.1454632178359</v>
      </c>
      <c r="G70" s="262">
        <v>104.2723034518894</v>
      </c>
      <c r="H70" s="262">
        <v>107.068309906851</v>
      </c>
      <c r="I70" s="262">
        <v>86.410898803759977</v>
      </c>
      <c r="J70" s="262">
        <v>79.882303752073383</v>
      </c>
      <c r="K70" s="262">
        <v>74.113364727727287</v>
      </c>
      <c r="L70" s="262">
        <v>86.304853284797616</v>
      </c>
      <c r="M70" s="262">
        <v>96.274390664085203</v>
      </c>
      <c r="N70" s="262">
        <v>92.440781471810141</v>
      </c>
      <c r="O70" s="262">
        <v>96.141352896504358</v>
      </c>
      <c r="P70" s="262">
        <v>93.26112868623386</v>
      </c>
      <c r="Q70" s="262">
        <v>89.451378352293347</v>
      </c>
      <c r="R70" s="262">
        <v>94.613652640437209</v>
      </c>
      <c r="S70" s="262">
        <v>92.939078941434929</v>
      </c>
      <c r="T70" s="262">
        <v>98.805575544954863</v>
      </c>
      <c r="U70" s="262">
        <v>92.926650411419587</v>
      </c>
      <c r="V70" s="262">
        <v>89.923033928978185</v>
      </c>
      <c r="W70" s="262">
        <v>96.179581083893055</v>
      </c>
      <c r="X70" s="262">
        <v>103.27523908902209</v>
      </c>
      <c r="Y70" s="262">
        <v>90.701552576570208</v>
      </c>
      <c r="DA70" s="72" t="s">
        <v>2001</v>
      </c>
    </row>
    <row r="71" spans="1:105" ht="12" customHeight="1" x14ac:dyDescent="0.25">
      <c r="A71" s="64" t="s">
        <v>28</v>
      </c>
      <c r="B71" s="229">
        <v>4.4699953536065582</v>
      </c>
      <c r="C71" s="229">
        <v>3.3320501313300781</v>
      </c>
      <c r="D71" s="229">
        <v>4.5618407082083907</v>
      </c>
      <c r="E71" s="229">
        <v>5.5267687624112867</v>
      </c>
      <c r="F71" s="229">
        <v>5.7036253484567299</v>
      </c>
      <c r="G71" s="229">
        <v>5.2204956664649078</v>
      </c>
      <c r="H71" s="229">
        <v>4.4573175417409434</v>
      </c>
      <c r="I71" s="229">
        <v>2.8489385552894628</v>
      </c>
      <c r="J71" s="229">
        <v>1.905694628176767</v>
      </c>
      <c r="K71" s="229">
        <v>1.1630994480596071</v>
      </c>
      <c r="L71" s="229">
        <v>1.262613998830626</v>
      </c>
      <c r="M71" s="229">
        <v>1.093712246073921</v>
      </c>
      <c r="N71" s="229">
        <v>1.202768553969404</v>
      </c>
      <c r="O71" s="229">
        <v>0.84492092576443956</v>
      </c>
      <c r="P71" s="229">
        <v>0.71888226534509214</v>
      </c>
      <c r="Q71" s="229">
        <v>0.79651625856931407</v>
      </c>
      <c r="R71" s="229">
        <v>0.78845568367361429</v>
      </c>
      <c r="S71" s="229">
        <v>0.64988738853277095</v>
      </c>
      <c r="T71" s="229">
        <v>0.51846732976928411</v>
      </c>
      <c r="U71" s="229">
        <v>0.45845557370242301</v>
      </c>
      <c r="V71" s="229">
        <v>0</v>
      </c>
      <c r="W71" s="229">
        <v>0</v>
      </c>
      <c r="X71" s="229">
        <v>0</v>
      </c>
      <c r="Y71" s="229">
        <v>0</v>
      </c>
      <c r="DA71" s="73" t="s">
        <v>2002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2003</v>
      </c>
    </row>
    <row r="73" spans="1:105" ht="12" customHeight="1" x14ac:dyDescent="0.25">
      <c r="A73" s="64" t="s">
        <v>31</v>
      </c>
      <c r="B73" s="229">
        <v>0</v>
      </c>
      <c r="C73" s="229">
        <v>1.1157758022208311</v>
      </c>
      <c r="D73" s="229">
        <v>1.179189101757034</v>
      </c>
      <c r="E73" s="229">
        <v>1.2671689662246111</v>
      </c>
      <c r="F73" s="229">
        <v>1.5076054988333201</v>
      </c>
      <c r="G73" s="229">
        <v>1.2223945147507571</v>
      </c>
      <c r="H73" s="229">
        <v>1.3372059814736541</v>
      </c>
      <c r="I73" s="229">
        <v>1.1339544785328159</v>
      </c>
      <c r="J73" s="229">
        <v>1.238770620060818</v>
      </c>
      <c r="K73" s="229">
        <v>1.0251771138978181</v>
      </c>
      <c r="L73" s="229">
        <v>0.8331815788891469</v>
      </c>
      <c r="M73" s="229">
        <v>0.66221544552938094</v>
      </c>
      <c r="N73" s="229">
        <v>0.53987720819457452</v>
      </c>
      <c r="O73" s="229">
        <v>0.62846471558365757</v>
      </c>
      <c r="P73" s="229">
        <v>0.47373236343694608</v>
      </c>
      <c r="Q73" s="229">
        <v>0.48391287205990191</v>
      </c>
      <c r="R73" s="229">
        <v>0.53780187796710743</v>
      </c>
      <c r="S73" s="229">
        <v>0.44974700155876368</v>
      </c>
      <c r="T73" s="229">
        <v>0.46938018156143979</v>
      </c>
      <c r="U73" s="229">
        <v>0.46002116242470542</v>
      </c>
      <c r="V73" s="229">
        <v>0.52654306563485653</v>
      </c>
      <c r="W73" s="229">
        <v>0.42709314190435332</v>
      </c>
      <c r="X73" s="229">
        <v>0.46291036639457722</v>
      </c>
      <c r="Y73" s="229">
        <v>0.50533074860569538</v>
      </c>
      <c r="DA73" s="73" t="s">
        <v>2004</v>
      </c>
    </row>
    <row r="74" spans="1:105" ht="12" customHeight="1" x14ac:dyDescent="0.25">
      <c r="A74" s="64" t="s">
        <v>159</v>
      </c>
      <c r="B74" s="229">
        <v>0.45108900315507222</v>
      </c>
      <c r="C74" s="229">
        <v>0.55516530204368975</v>
      </c>
      <c r="D74" s="229">
        <v>0.40513809444556659</v>
      </c>
      <c r="E74" s="229">
        <v>0.85514090621557171</v>
      </c>
      <c r="F74" s="229">
        <v>0.61094685162765083</v>
      </c>
      <c r="G74" s="229">
        <v>0.66241356818089359</v>
      </c>
      <c r="H74" s="229">
        <v>0.66284839259683248</v>
      </c>
      <c r="I74" s="229">
        <v>0.73889751836535278</v>
      </c>
      <c r="J74" s="229">
        <v>0.62291778453565638</v>
      </c>
      <c r="K74" s="229">
        <v>0.4758946961282543</v>
      </c>
      <c r="L74" s="229">
        <v>0.62015423013628967</v>
      </c>
      <c r="M74" s="229">
        <v>0.56293649013633906</v>
      </c>
      <c r="N74" s="229">
        <v>0.47360724204384019</v>
      </c>
      <c r="O74" s="229">
        <v>0.44949407118608309</v>
      </c>
      <c r="P74" s="229">
        <v>0.45257989451569219</v>
      </c>
      <c r="Q74" s="229">
        <v>0.42014846365709702</v>
      </c>
      <c r="R74" s="229">
        <v>0.48661325971456187</v>
      </c>
      <c r="S74" s="229">
        <v>0.40666504149088201</v>
      </c>
      <c r="T74" s="229">
        <v>0.42634738065409</v>
      </c>
      <c r="U74" s="229">
        <v>0.39123971559726578</v>
      </c>
      <c r="V74" s="229">
        <v>0.40001535460649429</v>
      </c>
      <c r="W74" s="229">
        <v>0.48649738080763733</v>
      </c>
      <c r="X74" s="229">
        <v>0.45114722535942509</v>
      </c>
      <c r="Y74" s="229">
        <v>0.53629935608836277</v>
      </c>
      <c r="DA74" s="73" t="s">
        <v>2005</v>
      </c>
    </row>
    <row r="75" spans="1:105" ht="12" customHeight="1" x14ac:dyDescent="0.25">
      <c r="A75" s="64" t="s">
        <v>32</v>
      </c>
      <c r="B75" s="229">
        <v>11.03708178713584</v>
      </c>
      <c r="C75" s="229">
        <v>7.9480311796673426</v>
      </c>
      <c r="D75" s="229">
        <v>7.9354230650633202</v>
      </c>
      <c r="E75" s="229">
        <v>7.1871421629796473</v>
      </c>
      <c r="F75" s="229">
        <v>6.5251222232420636</v>
      </c>
      <c r="G75" s="229">
        <v>4.5451648753937492</v>
      </c>
      <c r="H75" s="229">
        <v>3.8275887087807678</v>
      </c>
      <c r="I75" s="229">
        <v>4.0661978341134057</v>
      </c>
      <c r="J75" s="229">
        <v>3.2513321837624858</v>
      </c>
      <c r="K75" s="229">
        <v>2.5852069368008541</v>
      </c>
      <c r="L75" s="229">
        <v>1.913449652314887</v>
      </c>
      <c r="M75" s="229">
        <v>2.7032193521871779</v>
      </c>
      <c r="N75" s="229">
        <v>2.586489523172784</v>
      </c>
      <c r="O75" s="229">
        <v>1.8574482257617551</v>
      </c>
      <c r="P75" s="229">
        <v>1.864910166925088</v>
      </c>
      <c r="Q75" s="229">
        <v>1.6537805902005129</v>
      </c>
      <c r="R75" s="229">
        <v>1.7889870512513539</v>
      </c>
      <c r="S75" s="229">
        <v>1.124689491375727</v>
      </c>
      <c r="T75" s="229">
        <v>1.1900680918014821</v>
      </c>
      <c r="U75" s="229">
        <v>1.195121599501237</v>
      </c>
      <c r="V75" s="229">
        <v>1.5333072516800219</v>
      </c>
      <c r="W75" s="229">
        <v>1.456541298537644</v>
      </c>
      <c r="X75" s="229">
        <v>1.714616662331198</v>
      </c>
      <c r="Y75" s="229">
        <v>1.7468934840426209</v>
      </c>
      <c r="DA75" s="73" t="s">
        <v>2006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2007</v>
      </c>
    </row>
    <row r="77" spans="1:105" ht="12" customHeight="1" x14ac:dyDescent="0.25">
      <c r="A77" s="64" t="s">
        <v>35</v>
      </c>
      <c r="B77" s="229">
        <v>73.51569631751903</v>
      </c>
      <c r="C77" s="229">
        <v>73.478784354187141</v>
      </c>
      <c r="D77" s="229">
        <v>74.525457138685027</v>
      </c>
      <c r="E77" s="229">
        <v>75.00733265563926</v>
      </c>
      <c r="F77" s="229">
        <v>65.818699971927927</v>
      </c>
      <c r="G77" s="229">
        <v>50.378472636695157</v>
      </c>
      <c r="H77" s="229">
        <v>67.804104368667751</v>
      </c>
      <c r="I77" s="229">
        <v>44.969207723083912</v>
      </c>
      <c r="J77" s="229">
        <v>45.946962366555169</v>
      </c>
      <c r="K77" s="229">
        <v>38.875017739272742</v>
      </c>
      <c r="L77" s="229">
        <v>45.860393150641798</v>
      </c>
      <c r="M77" s="229">
        <v>41.738117400029168</v>
      </c>
      <c r="N77" s="229">
        <v>43.827847154358707</v>
      </c>
      <c r="O77" s="229">
        <v>51.249392817716682</v>
      </c>
      <c r="P77" s="229">
        <v>49.581048852670079</v>
      </c>
      <c r="Q77" s="229">
        <v>47.130452048072357</v>
      </c>
      <c r="R77" s="229">
        <v>48.511327194729098</v>
      </c>
      <c r="S77" s="229">
        <v>45.655985585646562</v>
      </c>
      <c r="T77" s="229">
        <v>50.495713321001723</v>
      </c>
      <c r="U77" s="229">
        <v>46.2932766690911</v>
      </c>
      <c r="V77" s="229">
        <v>43.946762502041921</v>
      </c>
      <c r="W77" s="229">
        <v>46.587828938963533</v>
      </c>
      <c r="X77" s="229">
        <v>42.578199104848068</v>
      </c>
      <c r="Y77" s="229">
        <v>34.808477076394809</v>
      </c>
      <c r="DA77" s="73" t="s">
        <v>2008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2009</v>
      </c>
    </row>
    <row r="79" spans="1:105" ht="12" customHeight="1" x14ac:dyDescent="0.25">
      <c r="A79" s="64" t="s">
        <v>38</v>
      </c>
      <c r="B79" s="229">
        <v>27.967981541197929</v>
      </c>
      <c r="C79" s="229">
        <v>25.606290572913299</v>
      </c>
      <c r="D79" s="229">
        <v>26.736918969703542</v>
      </c>
      <c r="E79" s="229">
        <v>27.260779075870811</v>
      </c>
      <c r="F79" s="229">
        <v>25.979463323748188</v>
      </c>
      <c r="G79" s="229">
        <v>42.243362190403893</v>
      </c>
      <c r="H79" s="229">
        <v>28.97924491359101</v>
      </c>
      <c r="I79" s="229">
        <v>32.653702694375021</v>
      </c>
      <c r="J79" s="229">
        <v>26.916626168982489</v>
      </c>
      <c r="K79" s="229">
        <v>29.98896879356802</v>
      </c>
      <c r="L79" s="229">
        <v>35.81506067398486</v>
      </c>
      <c r="M79" s="229">
        <v>33.224334357960679</v>
      </c>
      <c r="N79" s="229">
        <v>31.461100587402321</v>
      </c>
      <c r="O79" s="229">
        <v>25.102791917679369</v>
      </c>
      <c r="P79" s="229">
        <v>24.222913431751969</v>
      </c>
      <c r="Q79" s="229">
        <v>24.02775369636673</v>
      </c>
      <c r="R79" s="229">
        <v>24.698733653039749</v>
      </c>
      <c r="S79" s="229">
        <v>26.26280683376331</v>
      </c>
      <c r="T79" s="229">
        <v>28.189206257753</v>
      </c>
      <c r="U79" s="229">
        <v>28.894831592016409</v>
      </c>
      <c r="V79" s="229">
        <v>29.257797670496711</v>
      </c>
      <c r="W79" s="229">
        <v>28.273406596700749</v>
      </c>
      <c r="X79" s="229">
        <v>36.722998720730679</v>
      </c>
      <c r="Y79" s="229">
        <v>36.287390106316487</v>
      </c>
      <c r="DA79" s="73" t="s">
        <v>2010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16.289855372168532</v>
      </c>
      <c r="N80" s="229">
        <v>12.349091202668509</v>
      </c>
      <c r="O80" s="229">
        <v>16.008840222812371</v>
      </c>
      <c r="P80" s="229">
        <v>15.947061711589001</v>
      </c>
      <c r="Q80" s="229">
        <v>14.938814423367431</v>
      </c>
      <c r="R80" s="229">
        <v>17.801733920061729</v>
      </c>
      <c r="S80" s="229">
        <v>18.389297599066911</v>
      </c>
      <c r="T80" s="229">
        <v>17.516392982413858</v>
      </c>
      <c r="U80" s="229">
        <v>15.233704099086451</v>
      </c>
      <c r="V80" s="229">
        <v>14.25860808451818</v>
      </c>
      <c r="W80" s="229">
        <v>18.948213726979141</v>
      </c>
      <c r="X80" s="229">
        <v>21.345367009358181</v>
      </c>
      <c r="Y80" s="229">
        <v>16.817161805122229</v>
      </c>
      <c r="DA80" s="73" t="s">
        <v>2011</v>
      </c>
    </row>
    <row r="81" spans="1:105" ht="12" customHeight="1" x14ac:dyDescent="0.25">
      <c r="A81" s="61" t="s">
        <v>1926</v>
      </c>
      <c r="B81" s="263">
        <v>26.14876136557098</v>
      </c>
      <c r="C81" s="263">
        <v>24.99052733946688</v>
      </c>
      <c r="D81" s="263">
        <v>25.74922301701729</v>
      </c>
      <c r="E81" s="263">
        <v>25.949569133566222</v>
      </c>
      <c r="F81" s="263">
        <v>24.254424611754889</v>
      </c>
      <c r="G81" s="263">
        <v>24.410317281629169</v>
      </c>
      <c r="H81" s="263">
        <v>24.237355252128111</v>
      </c>
      <c r="I81" s="263">
        <v>21.161370091043381</v>
      </c>
      <c r="J81" s="263">
        <v>18.681955049064591</v>
      </c>
      <c r="K81" s="263">
        <v>17.28389588420557</v>
      </c>
      <c r="L81" s="263">
        <v>19.342579160363179</v>
      </c>
      <c r="M81" s="263">
        <v>21.21552247024502</v>
      </c>
      <c r="N81" s="263">
        <v>20.38307539679538</v>
      </c>
      <c r="O81" s="263">
        <v>20.48718402566692</v>
      </c>
      <c r="P81" s="263">
        <v>19.911772876311542</v>
      </c>
      <c r="Q81" s="263">
        <v>18.948477056865691</v>
      </c>
      <c r="R81" s="263">
        <v>19.929423008434139</v>
      </c>
      <c r="S81" s="263">
        <v>19.614863152992172</v>
      </c>
      <c r="T81" s="263">
        <v>20.792005351019331</v>
      </c>
      <c r="U81" s="263">
        <v>19.541743672512059</v>
      </c>
      <c r="V81" s="263">
        <v>18.75714741405508</v>
      </c>
      <c r="W81" s="263">
        <v>19.962715153261559</v>
      </c>
      <c r="X81" s="263">
        <v>21.321605246887991</v>
      </c>
      <c r="Y81" s="263">
        <v>18.8419540508655</v>
      </c>
      <c r="DA81" s="74" t="s">
        <v>2012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184.16863098782079</v>
      </c>
      <c r="C83" s="223">
        <v>175.87864958298351</v>
      </c>
      <c r="D83" s="223">
        <v>180.35948802361381</v>
      </c>
      <c r="E83" s="223">
        <v>181.0904994462158</v>
      </c>
      <c r="F83" s="223">
        <v>169.84747256462541</v>
      </c>
      <c r="G83" s="223">
        <v>172.32710596964179</v>
      </c>
      <c r="H83" s="223">
        <v>170.21863485198151</v>
      </c>
      <c r="I83" s="223">
        <v>147.43394580335939</v>
      </c>
      <c r="J83" s="223">
        <v>130.4440570436725</v>
      </c>
      <c r="K83" s="223">
        <v>117.95989149874011</v>
      </c>
      <c r="L83" s="223">
        <v>132.7815139666225</v>
      </c>
      <c r="M83" s="223">
        <v>148.62264746711281</v>
      </c>
      <c r="N83" s="223">
        <v>143.07047750547329</v>
      </c>
      <c r="O83" s="223">
        <v>142.80814121135771</v>
      </c>
      <c r="P83" s="223">
        <v>137.57480940615801</v>
      </c>
      <c r="Q83" s="223">
        <v>140.03374111563031</v>
      </c>
      <c r="R83" s="223">
        <v>131.38169899567919</v>
      </c>
      <c r="S83" s="223">
        <v>124.87566102403591</v>
      </c>
      <c r="T83" s="223">
        <v>114.4981627161865</v>
      </c>
      <c r="U83" s="223">
        <v>110.883926154511</v>
      </c>
      <c r="V83" s="223">
        <v>84.522545788802759</v>
      </c>
      <c r="W83" s="223">
        <v>99.391049118613935</v>
      </c>
      <c r="X83" s="223">
        <v>90.725726378871528</v>
      </c>
      <c r="Y83" s="223">
        <v>79.269882030739979</v>
      </c>
      <c r="DA83" s="89" t="s">
        <v>2013</v>
      </c>
    </row>
    <row r="84" spans="1:105" ht="12" customHeight="1" x14ac:dyDescent="0.25">
      <c r="A84" s="55" t="s">
        <v>91</v>
      </c>
      <c r="B84" s="259">
        <v>5.1212257435665753</v>
      </c>
      <c r="C84" s="259">
        <v>4.8897428510383314</v>
      </c>
      <c r="D84" s="259">
        <v>5.013755096732619</v>
      </c>
      <c r="E84" s="259">
        <v>5.0389794962890111</v>
      </c>
      <c r="F84" s="259">
        <v>4.709636347894989</v>
      </c>
      <c r="G84" s="259">
        <v>4.7616235033682459</v>
      </c>
      <c r="H84" s="259">
        <v>4.724900839114599</v>
      </c>
      <c r="I84" s="259">
        <v>4.061022021991735</v>
      </c>
      <c r="J84" s="259">
        <v>3.6077841920175451</v>
      </c>
      <c r="K84" s="259">
        <v>3.257165457935729</v>
      </c>
      <c r="L84" s="259">
        <v>3.6892811460710671</v>
      </c>
      <c r="M84" s="259">
        <v>4.1106408270092141</v>
      </c>
      <c r="N84" s="259">
        <v>3.9678266319663069</v>
      </c>
      <c r="O84" s="259">
        <v>3.980796013659766</v>
      </c>
      <c r="P84" s="259">
        <v>3.8164987404246671</v>
      </c>
      <c r="Q84" s="259">
        <v>3.893060728986371</v>
      </c>
      <c r="R84" s="259">
        <v>3.634957763308742</v>
      </c>
      <c r="S84" s="259">
        <v>3.4575930081735762</v>
      </c>
      <c r="T84" s="259">
        <v>3.17689589274659</v>
      </c>
      <c r="U84" s="259">
        <v>3.0797794358326471</v>
      </c>
      <c r="V84" s="259">
        <v>2.3526243742244559</v>
      </c>
      <c r="W84" s="259">
        <v>2.768684351803242</v>
      </c>
      <c r="X84" s="259">
        <v>2.5301066321107069</v>
      </c>
      <c r="Y84" s="259">
        <v>2.2121301521415289</v>
      </c>
      <c r="DA84" s="67" t="s">
        <v>2014</v>
      </c>
    </row>
    <row r="85" spans="1:105" ht="12" customHeight="1" x14ac:dyDescent="0.25">
      <c r="A85" s="173" t="s">
        <v>92</v>
      </c>
      <c r="B85" s="224">
        <v>0.56725451205229993</v>
      </c>
      <c r="C85" s="224">
        <v>0.54161422165609552</v>
      </c>
      <c r="D85" s="224">
        <v>0.55535048509033191</v>
      </c>
      <c r="E85" s="224">
        <v>0.55814447527523026</v>
      </c>
      <c r="F85" s="224">
        <v>0.52166465651802929</v>
      </c>
      <c r="G85" s="224">
        <v>0.52742303351361774</v>
      </c>
      <c r="H85" s="224">
        <v>0.52335543367804493</v>
      </c>
      <c r="I85" s="224">
        <v>0.44982064467914779</v>
      </c>
      <c r="J85" s="224">
        <v>0.3996175845214055</v>
      </c>
      <c r="K85" s="224">
        <v>0.36285135196070117</v>
      </c>
      <c r="L85" s="224">
        <v>0.40864462555029463</v>
      </c>
      <c r="M85" s="224">
        <v>0.45960656079939421</v>
      </c>
      <c r="N85" s="224">
        <v>0.4404504437459299</v>
      </c>
      <c r="O85" s="224">
        <v>0.44093438043519739</v>
      </c>
      <c r="P85" s="224">
        <v>0.42914903199779447</v>
      </c>
      <c r="Q85" s="224">
        <v>0.43532939143195237</v>
      </c>
      <c r="R85" s="224">
        <v>0.41366033177213429</v>
      </c>
      <c r="S85" s="224">
        <v>0.39172448141109611</v>
      </c>
      <c r="T85" s="224">
        <v>0.35848689945099499</v>
      </c>
      <c r="U85" s="224">
        <v>0.34628442037340162</v>
      </c>
      <c r="V85" s="224">
        <v>0.26367527955720382</v>
      </c>
      <c r="W85" s="224">
        <v>0.30941205741147593</v>
      </c>
      <c r="X85" s="224">
        <v>0.28201873703306263</v>
      </c>
      <c r="Y85" s="224">
        <v>0.2460028358529037</v>
      </c>
      <c r="DA85" s="177" t="s">
        <v>2015</v>
      </c>
    </row>
    <row r="86" spans="1:105" ht="12" customHeight="1" x14ac:dyDescent="0.25">
      <c r="A86" s="173" t="s">
        <v>93</v>
      </c>
      <c r="B86" s="224">
        <v>24.681908147845959</v>
      </c>
      <c r="C86" s="224">
        <v>23.566269084608571</v>
      </c>
      <c r="D86" s="224">
        <v>24.16394999357448</v>
      </c>
      <c r="E86" s="224">
        <v>24.285519778643529</v>
      </c>
      <c r="F86" s="224">
        <v>22.698240141928562</v>
      </c>
      <c r="G86" s="224">
        <v>22.94879386881135</v>
      </c>
      <c r="H86" s="224">
        <v>22.77180783627972</v>
      </c>
      <c r="I86" s="224">
        <v>19.572223048182568</v>
      </c>
      <c r="J86" s="224">
        <v>17.38782910643824</v>
      </c>
      <c r="K86" s="224">
        <v>15.67848195092426</v>
      </c>
      <c r="L86" s="224">
        <v>17.780606233438569</v>
      </c>
      <c r="M86" s="224">
        <v>19.787053751106789</v>
      </c>
      <c r="N86" s="224">
        <v>19.078803465956192</v>
      </c>
      <c r="O86" s="224">
        <v>19.185571283962751</v>
      </c>
      <c r="P86" s="224">
        <v>18.371515430183489</v>
      </c>
      <c r="Q86" s="224">
        <v>18.719902345291491</v>
      </c>
      <c r="R86" s="224">
        <v>17.462042699471791</v>
      </c>
      <c r="S86" s="224">
        <v>16.595780589517279</v>
      </c>
      <c r="T86" s="224">
        <v>15.23683165539658</v>
      </c>
      <c r="U86" s="224">
        <v>14.760954104319129</v>
      </c>
      <c r="V86" s="224">
        <v>11.26890875454184</v>
      </c>
      <c r="W86" s="224">
        <v>13.2545516510142</v>
      </c>
      <c r="X86" s="224">
        <v>12.106471144697389</v>
      </c>
      <c r="Y86" s="224">
        <v>10.580317674173219</v>
      </c>
      <c r="DA86" s="177" t="s">
        <v>2016</v>
      </c>
    </row>
    <row r="87" spans="1:105" ht="12" customHeight="1" x14ac:dyDescent="0.25">
      <c r="A87" s="173" t="s">
        <v>94</v>
      </c>
      <c r="B87" s="224">
        <v>7.7367028921330414</v>
      </c>
      <c r="C87" s="224">
        <v>7.3869986506528864</v>
      </c>
      <c r="D87" s="224">
        <v>7.5743455765579144</v>
      </c>
      <c r="E87" s="224">
        <v>7.6124524077682807</v>
      </c>
      <c r="F87" s="224">
        <v>7.1149093943822477</v>
      </c>
      <c r="G87" s="224">
        <v>7.1934470719312182</v>
      </c>
      <c r="H87" s="224">
        <v>7.1379696614509376</v>
      </c>
      <c r="I87" s="224">
        <v>6.1350392261127551</v>
      </c>
      <c r="J87" s="224">
        <v>5.4503268924706676</v>
      </c>
      <c r="K87" s="224">
        <v>4.9488775223173818</v>
      </c>
      <c r="L87" s="224">
        <v>5.5734454097354034</v>
      </c>
      <c r="M87" s="224">
        <v>6.2685079318543204</v>
      </c>
      <c r="N87" s="224">
        <v>6.0072404001543456</v>
      </c>
      <c r="O87" s="224">
        <v>6.0138407432171412</v>
      </c>
      <c r="P87" s="224">
        <v>5.8531020670088827</v>
      </c>
      <c r="Q87" s="224">
        <v>5.9373951024854561</v>
      </c>
      <c r="R87" s="224">
        <v>5.6418539071701854</v>
      </c>
      <c r="S87" s="224">
        <v>5.3426739917638946</v>
      </c>
      <c r="T87" s="224">
        <v>4.8893513808112417</v>
      </c>
      <c r="U87" s="224">
        <v>4.722923519657261</v>
      </c>
      <c r="V87" s="224">
        <v>3.596229302000022</v>
      </c>
      <c r="W87" s="224">
        <v>4.2200266521908114</v>
      </c>
      <c r="X87" s="224">
        <v>3.8464130863329942</v>
      </c>
      <c r="Y87" s="224">
        <v>3.35519737821074</v>
      </c>
      <c r="DA87" s="177" t="s">
        <v>2017</v>
      </c>
    </row>
    <row r="88" spans="1:105" ht="12" customHeight="1" x14ac:dyDescent="0.25">
      <c r="A88" s="56" t="s">
        <v>95</v>
      </c>
      <c r="B88" s="260">
        <v>40.923477948170301</v>
      </c>
      <c r="C88" s="260">
        <v>38.50819523560947</v>
      </c>
      <c r="D88" s="260">
        <v>39.602393623147123</v>
      </c>
      <c r="E88" s="260">
        <v>40.184892517995159</v>
      </c>
      <c r="F88" s="260">
        <v>36.714009389450851</v>
      </c>
      <c r="G88" s="260">
        <v>38.125506443137468</v>
      </c>
      <c r="H88" s="260">
        <v>36.951255575742159</v>
      </c>
      <c r="I88" s="260">
        <v>31.855477901622478</v>
      </c>
      <c r="J88" s="260">
        <v>28.13309785660277</v>
      </c>
      <c r="K88" s="260">
        <v>25.876966678736611</v>
      </c>
      <c r="L88" s="260">
        <v>30.10055855725582</v>
      </c>
      <c r="M88" s="260">
        <v>34.586921735264212</v>
      </c>
      <c r="N88" s="260">
        <v>32.907223901993831</v>
      </c>
      <c r="O88" s="260">
        <v>33.856431003349172</v>
      </c>
      <c r="P88" s="260">
        <v>32.789000935971579</v>
      </c>
      <c r="Q88" s="260">
        <v>34.045128673494773</v>
      </c>
      <c r="R88" s="260">
        <v>32.758887378492361</v>
      </c>
      <c r="S88" s="260">
        <v>31.085039372260962</v>
      </c>
      <c r="T88" s="260">
        <v>28.67125560513529</v>
      </c>
      <c r="U88" s="260">
        <v>28.155821500443128</v>
      </c>
      <c r="V88" s="260">
        <v>22.28740543961425</v>
      </c>
      <c r="W88" s="260">
        <v>26.100490196259209</v>
      </c>
      <c r="X88" s="260">
        <v>25.541104082360011</v>
      </c>
      <c r="Y88" s="260">
        <v>22.406087645706329</v>
      </c>
      <c r="DA88" s="68" t="s">
        <v>2018</v>
      </c>
    </row>
    <row r="89" spans="1:105" ht="12" customHeight="1" x14ac:dyDescent="0.25">
      <c r="A89" s="37" t="s">
        <v>159</v>
      </c>
      <c r="B89" s="226">
        <v>0.10358648689037921</v>
      </c>
      <c r="C89" s="226">
        <v>0.1144346084608677</v>
      </c>
      <c r="D89" s="226">
        <v>8.4977772851686575E-2</v>
      </c>
      <c r="E89" s="226">
        <v>0.1937573475894219</v>
      </c>
      <c r="F89" s="226">
        <v>0.1089304153852325</v>
      </c>
      <c r="G89" s="226">
        <v>0.1318705359678323</v>
      </c>
      <c r="H89" s="226">
        <v>0.1256214411735361</v>
      </c>
      <c r="I89" s="226">
        <v>8.6609468994680514E-2</v>
      </c>
      <c r="J89" s="226">
        <v>9.8029757707654042E-2</v>
      </c>
      <c r="K89" s="226">
        <v>8.6924019759508489E-2</v>
      </c>
      <c r="L89" s="226">
        <v>0.16632963681179239</v>
      </c>
      <c r="M89" s="226">
        <v>0.1819659506856843</v>
      </c>
      <c r="N89" s="226">
        <v>0.14422603698459091</v>
      </c>
      <c r="O89" s="226">
        <v>0.1545466500344026</v>
      </c>
      <c r="P89" s="226">
        <v>0.152331491834056</v>
      </c>
      <c r="Q89" s="226">
        <v>0.16569579310475899</v>
      </c>
      <c r="R89" s="226">
        <v>0.1860678374009844</v>
      </c>
      <c r="S89" s="226">
        <v>0.15522863554276989</v>
      </c>
      <c r="T89" s="226">
        <v>0.14281911858111501</v>
      </c>
      <c r="U89" s="226">
        <v>0.14401115230101841</v>
      </c>
      <c r="V89" s="226">
        <v>0.13384418883319091</v>
      </c>
      <c r="W89" s="226">
        <v>0.17909169963127669</v>
      </c>
      <c r="X89" s="226">
        <v>0.1926076815995045</v>
      </c>
      <c r="Y89" s="226">
        <v>0.2435011636108653</v>
      </c>
      <c r="DA89" s="69" t="s">
        <v>2019</v>
      </c>
    </row>
    <row r="90" spans="1:105" ht="12" customHeight="1" x14ac:dyDescent="0.25">
      <c r="A90" s="37" t="s">
        <v>35</v>
      </c>
      <c r="B90" s="226">
        <v>17.66740042180146</v>
      </c>
      <c r="C90" s="226">
        <v>15.850711026675</v>
      </c>
      <c r="D90" s="226">
        <v>16.359070530632419</v>
      </c>
      <c r="E90" s="226">
        <v>17.785903565949639</v>
      </c>
      <c r="F90" s="226">
        <v>12.28136789858274</v>
      </c>
      <c r="G90" s="226">
        <v>10.49579309758755</v>
      </c>
      <c r="H90" s="226">
        <v>13.447986371250529</v>
      </c>
      <c r="I90" s="226">
        <v>5.5163030454561861</v>
      </c>
      <c r="J90" s="226">
        <v>7.5672087771845664</v>
      </c>
      <c r="K90" s="226">
        <v>7.4310682498096181</v>
      </c>
      <c r="L90" s="226">
        <v>12.872396687274</v>
      </c>
      <c r="M90" s="226">
        <v>14.11936933444459</v>
      </c>
      <c r="N90" s="226">
        <v>13.96777358370656</v>
      </c>
      <c r="O90" s="226">
        <v>18.440643198695739</v>
      </c>
      <c r="P90" s="226">
        <v>17.46472938790928</v>
      </c>
      <c r="Q90" s="226">
        <v>19.451899639259999</v>
      </c>
      <c r="R90" s="226">
        <v>19.41253448217417</v>
      </c>
      <c r="S90" s="226">
        <v>18.23830334297482</v>
      </c>
      <c r="T90" s="226">
        <v>17.702270531036071</v>
      </c>
      <c r="U90" s="226">
        <v>17.832934933071559</v>
      </c>
      <c r="V90" s="226">
        <v>15.38868313295545</v>
      </c>
      <c r="W90" s="226">
        <v>17.948127099727142</v>
      </c>
      <c r="X90" s="226">
        <v>19.023670453394299</v>
      </c>
      <c r="Y90" s="226">
        <v>16.53980940219358</v>
      </c>
      <c r="DA90" s="69" t="s">
        <v>2020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2021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2022</v>
      </c>
    </row>
    <row r="93" spans="1:105" ht="12" customHeight="1" x14ac:dyDescent="0.25">
      <c r="A93" s="37" t="s">
        <v>40</v>
      </c>
      <c r="B93" s="226">
        <v>23.152491039478459</v>
      </c>
      <c r="C93" s="226">
        <v>22.543049600473601</v>
      </c>
      <c r="D93" s="226">
        <v>23.15834531966301</v>
      </c>
      <c r="E93" s="226">
        <v>22.205231604456099</v>
      </c>
      <c r="F93" s="226">
        <v>24.32371107548288</v>
      </c>
      <c r="G93" s="226">
        <v>27.497842809582089</v>
      </c>
      <c r="H93" s="226">
        <v>23.377647763318091</v>
      </c>
      <c r="I93" s="226">
        <v>26.252565387171611</v>
      </c>
      <c r="J93" s="226">
        <v>20.467859321710549</v>
      </c>
      <c r="K93" s="226">
        <v>18.35897440916748</v>
      </c>
      <c r="L93" s="226">
        <v>17.06183223317003</v>
      </c>
      <c r="M93" s="226">
        <v>20.28558645013393</v>
      </c>
      <c r="N93" s="226">
        <v>18.79522428130268</v>
      </c>
      <c r="O93" s="226">
        <v>15.261241154619031</v>
      </c>
      <c r="P93" s="226">
        <v>15.171940056228239</v>
      </c>
      <c r="Q93" s="226">
        <v>14.427533241130011</v>
      </c>
      <c r="R93" s="226">
        <v>13.160285058917211</v>
      </c>
      <c r="S93" s="226">
        <v>12.69150739374337</v>
      </c>
      <c r="T93" s="226">
        <v>10.8261659555181</v>
      </c>
      <c r="U93" s="226">
        <v>10.178875415070561</v>
      </c>
      <c r="V93" s="226">
        <v>6.7648781178256119</v>
      </c>
      <c r="W93" s="226">
        <v>7.9732713969007953</v>
      </c>
      <c r="X93" s="226">
        <v>6.3248259473662118</v>
      </c>
      <c r="Y93" s="226">
        <v>5.6227770799018844</v>
      </c>
      <c r="DA93" s="69" t="s">
        <v>2023</v>
      </c>
    </row>
    <row r="94" spans="1:105" ht="12" customHeight="1" x14ac:dyDescent="0.25">
      <c r="A94" s="132" t="s">
        <v>1939</v>
      </c>
      <c r="B94" s="316">
        <v>105.13806174405261</v>
      </c>
      <c r="C94" s="316">
        <v>100.98582953941821</v>
      </c>
      <c r="D94" s="316">
        <v>103.44969324851139</v>
      </c>
      <c r="E94" s="316">
        <v>103.4105107702446</v>
      </c>
      <c r="F94" s="316">
        <v>98.089012634450683</v>
      </c>
      <c r="G94" s="316">
        <v>98.770312048879944</v>
      </c>
      <c r="H94" s="316">
        <v>98.10934550571605</v>
      </c>
      <c r="I94" s="316">
        <v>85.360362960770743</v>
      </c>
      <c r="J94" s="316">
        <v>75.465401411621869</v>
      </c>
      <c r="K94" s="316">
        <v>67.83554853686546</v>
      </c>
      <c r="L94" s="316">
        <v>75.228977994571295</v>
      </c>
      <c r="M94" s="316">
        <v>83.409916661078881</v>
      </c>
      <c r="N94" s="316">
        <v>80.668932661656683</v>
      </c>
      <c r="O94" s="316">
        <v>79.330567786733667</v>
      </c>
      <c r="P94" s="316">
        <v>76.315543200571639</v>
      </c>
      <c r="Q94" s="316">
        <v>77.002924873940302</v>
      </c>
      <c r="R94" s="316">
        <v>71.470296915464004</v>
      </c>
      <c r="S94" s="316">
        <v>68.002849580909128</v>
      </c>
      <c r="T94" s="316">
        <v>62.165341282645812</v>
      </c>
      <c r="U94" s="316">
        <v>59.818163173885452</v>
      </c>
      <c r="V94" s="316">
        <v>44.753702638864993</v>
      </c>
      <c r="W94" s="316">
        <v>52.73788420993499</v>
      </c>
      <c r="X94" s="316">
        <v>46.41961269633736</v>
      </c>
      <c r="Y94" s="316">
        <v>40.470146344655262</v>
      </c>
      <c r="DA94" s="139" t="s">
        <v>2024</v>
      </c>
    </row>
    <row r="95" spans="1:105" ht="12" customHeight="1" x14ac:dyDescent="0.25">
      <c r="J95" s="131"/>
    </row>
    <row r="96" spans="1:105" ht="15" customHeight="1" x14ac:dyDescent="0.25">
      <c r="A96" s="32" t="s">
        <v>340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0.99999999999999989</v>
      </c>
      <c r="C98" s="232">
        <f t="shared" si="4"/>
        <v>1</v>
      </c>
      <c r="D98" s="232">
        <f t="shared" si="4"/>
        <v>0.99999999999999989</v>
      </c>
      <c r="E98" s="232">
        <f t="shared" si="4"/>
        <v>0.99999999999999989</v>
      </c>
      <c r="F98" s="232">
        <f t="shared" si="4"/>
        <v>1</v>
      </c>
      <c r="G98" s="232">
        <f t="shared" si="4"/>
        <v>0.99999999999999956</v>
      </c>
      <c r="H98" s="232">
        <f t="shared" si="4"/>
        <v>1</v>
      </c>
      <c r="I98" s="232">
        <f t="shared" si="4"/>
        <v>1.0000000000000002</v>
      </c>
      <c r="J98" s="232">
        <f t="shared" si="4"/>
        <v>0.99999999999999967</v>
      </c>
      <c r="K98" s="232">
        <f t="shared" si="4"/>
        <v>1</v>
      </c>
      <c r="L98" s="232">
        <f t="shared" si="4"/>
        <v>0.99999999999999967</v>
      </c>
      <c r="M98" s="232">
        <f t="shared" si="4"/>
        <v>0.99999999999999978</v>
      </c>
      <c r="N98" s="232">
        <f t="shared" si="4"/>
        <v>1.0000000000000002</v>
      </c>
      <c r="O98" s="232">
        <f t="shared" si="4"/>
        <v>1.0000000000000002</v>
      </c>
      <c r="P98" s="232">
        <f t="shared" si="4"/>
        <v>1</v>
      </c>
      <c r="Q98" s="232">
        <f t="shared" si="4"/>
        <v>1.0000000000000002</v>
      </c>
      <c r="R98" s="232">
        <f t="shared" si="4"/>
        <v>1</v>
      </c>
      <c r="S98" s="232">
        <f t="shared" si="4"/>
        <v>1</v>
      </c>
      <c r="T98" s="232">
        <f t="shared" si="4"/>
        <v>1.0000000000000002</v>
      </c>
      <c r="U98" s="232">
        <f t="shared" si="4"/>
        <v>0.99999999999999978</v>
      </c>
      <c r="V98" s="232">
        <f t="shared" si="4"/>
        <v>1</v>
      </c>
      <c r="W98" s="232">
        <f t="shared" si="4"/>
        <v>1.0000000000000002</v>
      </c>
      <c r="X98" s="232">
        <f t="shared" si="4"/>
        <v>0.99999999999999989</v>
      </c>
      <c r="Y98" s="232">
        <f t="shared" si="4"/>
        <v>0.99999999999999978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3.6490558395264471E-3</v>
      </c>
      <c r="C99" s="266">
        <f t="shared" si="5"/>
        <v>3.6370549047971194E-3</v>
      </c>
      <c r="D99" s="266">
        <f t="shared" si="5"/>
        <v>3.6409392822711675E-3</v>
      </c>
      <c r="E99" s="266">
        <f t="shared" si="5"/>
        <v>3.6412025335012003E-3</v>
      </c>
      <c r="F99" s="266">
        <f t="shared" si="5"/>
        <v>3.6512525130880653E-3</v>
      </c>
      <c r="G99" s="266">
        <f t="shared" si="5"/>
        <v>3.6961368900110285E-3</v>
      </c>
      <c r="H99" s="266">
        <f t="shared" si="5"/>
        <v>3.6465991133926312E-3</v>
      </c>
      <c r="I99" s="266">
        <f t="shared" si="5"/>
        <v>3.6842003050718132E-3</v>
      </c>
      <c r="J99" s="266">
        <f t="shared" si="5"/>
        <v>3.6655948758530748E-3</v>
      </c>
      <c r="K99" s="266">
        <f t="shared" si="5"/>
        <v>3.681489085214977E-3</v>
      </c>
      <c r="L99" s="266">
        <f t="shared" si="5"/>
        <v>3.6788324647650892E-3</v>
      </c>
      <c r="M99" s="266">
        <f t="shared" si="5"/>
        <v>3.6520210620445033E-3</v>
      </c>
      <c r="N99" s="266">
        <f t="shared" si="5"/>
        <v>3.6513625339003519E-3</v>
      </c>
      <c r="O99" s="266">
        <f t="shared" si="5"/>
        <v>3.6138284960341533E-3</v>
      </c>
      <c r="P99" s="266">
        <f t="shared" si="5"/>
        <v>3.6134868867322904E-3</v>
      </c>
      <c r="Q99" s="266">
        <f t="shared" si="5"/>
        <v>3.6147128213510644E-3</v>
      </c>
      <c r="R99" s="266">
        <f t="shared" si="5"/>
        <v>3.6105078737819853E-3</v>
      </c>
      <c r="S99" s="266">
        <f t="shared" si="5"/>
        <v>3.6155912944135405E-3</v>
      </c>
      <c r="T99" s="266">
        <f t="shared" si="5"/>
        <v>3.6154220449229183E-3</v>
      </c>
      <c r="U99" s="266">
        <f t="shared" si="5"/>
        <v>3.6247602026285241E-3</v>
      </c>
      <c r="V99" s="266">
        <f t="shared" si="5"/>
        <v>3.6279128441218979E-3</v>
      </c>
      <c r="W99" s="266">
        <f t="shared" si="5"/>
        <v>3.5924637781028545E-3</v>
      </c>
      <c r="X99" s="266">
        <f t="shared" si="5"/>
        <v>3.6044541988941932E-3</v>
      </c>
      <c r="Y99" s="266">
        <f t="shared" si="5"/>
        <v>3.6559933652967249E-3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1.3276452516021182E-3</v>
      </c>
      <c r="C100" s="267">
        <f t="shared" si="6"/>
        <v>1.3232789210473506E-3</v>
      </c>
      <c r="D100" s="267">
        <f t="shared" si="6"/>
        <v>1.324692183966758E-3</v>
      </c>
      <c r="E100" s="267">
        <f t="shared" si="6"/>
        <v>1.3247879633302162E-3</v>
      </c>
      <c r="F100" s="267">
        <f t="shared" si="6"/>
        <v>1.3284444729217296E-3</v>
      </c>
      <c r="G100" s="267">
        <f t="shared" si="6"/>
        <v>1.3447748697458647E-3</v>
      </c>
      <c r="H100" s="267">
        <f t="shared" si="6"/>
        <v>1.3267514146948511E-3</v>
      </c>
      <c r="I100" s="267">
        <f t="shared" si="6"/>
        <v>1.3404319517386267E-3</v>
      </c>
      <c r="J100" s="267">
        <f t="shared" si="6"/>
        <v>1.3336626911839623E-3</v>
      </c>
      <c r="K100" s="267">
        <f t="shared" si="6"/>
        <v>1.3394455217339155E-3</v>
      </c>
      <c r="L100" s="267">
        <f t="shared" si="6"/>
        <v>1.3384789567700691E-3</v>
      </c>
      <c r="M100" s="267">
        <f t="shared" si="6"/>
        <v>1.3287240960400133E-3</v>
      </c>
      <c r="N100" s="267">
        <f t="shared" si="6"/>
        <v>1.3284845020732241E-3</v>
      </c>
      <c r="O100" s="267">
        <f t="shared" si="6"/>
        <v>1.3148283977717395E-3</v>
      </c>
      <c r="P100" s="267">
        <f t="shared" si="6"/>
        <v>1.314704109192045E-3</v>
      </c>
      <c r="Q100" s="267">
        <f t="shared" si="6"/>
        <v>1.3151501440972287E-3</v>
      </c>
      <c r="R100" s="267">
        <f t="shared" si="6"/>
        <v>1.3136202473461693E-3</v>
      </c>
      <c r="S100" s="267">
        <f t="shared" si="6"/>
        <v>1.3154697611821257E-3</v>
      </c>
      <c r="T100" s="267">
        <f t="shared" si="6"/>
        <v>1.3154081827102026E-3</v>
      </c>
      <c r="U100" s="267">
        <f t="shared" si="6"/>
        <v>1.3188057083392336E-3</v>
      </c>
      <c r="V100" s="267">
        <f t="shared" si="6"/>
        <v>1.3199527418988033E-3</v>
      </c>
      <c r="W100" s="267">
        <f t="shared" si="6"/>
        <v>1.3338120112811166E-3</v>
      </c>
      <c r="X100" s="267">
        <f t="shared" si="6"/>
        <v>1.3365661821758917E-3</v>
      </c>
      <c r="Y100" s="267">
        <f t="shared" si="6"/>
        <v>1.3345660483108019E-3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4.1727552144431156E-2</v>
      </c>
      <c r="C101" s="267">
        <f t="shared" si="7"/>
        <v>4.1590319487074832E-2</v>
      </c>
      <c r="D101" s="267">
        <f t="shared" si="7"/>
        <v>4.1634737980713994E-2</v>
      </c>
      <c r="E101" s="267">
        <f t="shared" si="7"/>
        <v>4.1637748301715183E-2</v>
      </c>
      <c r="F101" s="267">
        <f t="shared" si="7"/>
        <v>4.1752671466967657E-2</v>
      </c>
      <c r="G101" s="267">
        <f t="shared" si="7"/>
        <v>4.2265931680263359E-2</v>
      </c>
      <c r="H101" s="267">
        <f t="shared" si="7"/>
        <v>4.1699459078070565E-2</v>
      </c>
      <c r="I101" s="267">
        <f t="shared" si="7"/>
        <v>4.2129434873313359E-2</v>
      </c>
      <c r="J101" s="267">
        <f t="shared" si="7"/>
        <v>4.191667873801809E-2</v>
      </c>
      <c r="K101" s="267">
        <f t="shared" si="7"/>
        <v>4.209843162948091E-2</v>
      </c>
      <c r="L101" s="267">
        <f t="shared" si="7"/>
        <v>4.2068052738823788E-2</v>
      </c>
      <c r="M101" s="267">
        <f t="shared" si="7"/>
        <v>4.1761459950363268E-2</v>
      </c>
      <c r="N101" s="267">
        <f t="shared" si="7"/>
        <v>4.1753929573004812E-2</v>
      </c>
      <c r="O101" s="267">
        <f t="shared" si="7"/>
        <v>4.1324721692629886E-2</v>
      </c>
      <c r="P101" s="267">
        <f t="shared" si="7"/>
        <v>4.1320815334222848E-2</v>
      </c>
      <c r="Q101" s="267">
        <f t="shared" si="7"/>
        <v>4.1334834097700404E-2</v>
      </c>
      <c r="R101" s="267">
        <f t="shared" si="7"/>
        <v>4.1286749832435701E-2</v>
      </c>
      <c r="S101" s="267">
        <f t="shared" si="7"/>
        <v>4.134487958128135E-2</v>
      </c>
      <c r="T101" s="267">
        <f t="shared" si="7"/>
        <v>4.1342944185591084E-2</v>
      </c>
      <c r="U101" s="267">
        <f t="shared" si="7"/>
        <v>4.1449727550858538E-2</v>
      </c>
      <c r="V101" s="267">
        <f t="shared" si="7"/>
        <v>4.1485778523519048E-2</v>
      </c>
      <c r="W101" s="267">
        <f t="shared" si="7"/>
        <v>4.0957160805279724E-2</v>
      </c>
      <c r="X101" s="267">
        <f t="shared" si="7"/>
        <v>4.0986694762308477E-2</v>
      </c>
      <c r="Y101" s="267">
        <f t="shared" si="7"/>
        <v>4.1478139675240423E-2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1.4646946253903654E-2</v>
      </c>
      <c r="C102" s="267">
        <f t="shared" si="8"/>
        <v>1.4598775698640275E-2</v>
      </c>
      <c r="D102" s="267">
        <f t="shared" si="8"/>
        <v>1.4614367202468736E-2</v>
      </c>
      <c r="E102" s="267">
        <f t="shared" si="8"/>
        <v>1.4615423866654527E-2</v>
      </c>
      <c r="F102" s="267">
        <f t="shared" si="8"/>
        <v>1.4655763482526427E-2</v>
      </c>
      <c r="G102" s="267">
        <f t="shared" si="8"/>
        <v>1.483592489559922E-2</v>
      </c>
      <c r="H102" s="267">
        <f t="shared" si="8"/>
        <v>1.4637085200188664E-2</v>
      </c>
      <c r="I102" s="267">
        <f t="shared" si="8"/>
        <v>1.4788012633976354E-2</v>
      </c>
      <c r="J102" s="267">
        <f t="shared" si="8"/>
        <v>1.4713332296436486E-2</v>
      </c>
      <c r="K102" s="267">
        <f t="shared" si="8"/>
        <v>1.4777130067835422E-2</v>
      </c>
      <c r="L102" s="267">
        <f t="shared" si="8"/>
        <v>1.4766466658269301E-2</v>
      </c>
      <c r="M102" s="267">
        <f t="shared" si="8"/>
        <v>1.4658848361397426E-2</v>
      </c>
      <c r="N102" s="267">
        <f t="shared" si="8"/>
        <v>1.4656205095095607E-2</v>
      </c>
      <c r="O102" s="267">
        <f t="shared" si="8"/>
        <v>1.4505547210016618E-2</v>
      </c>
      <c r="P102" s="267">
        <f t="shared" si="8"/>
        <v>1.4504176024344414E-2</v>
      </c>
      <c r="Q102" s="267">
        <f t="shared" si="8"/>
        <v>1.450909680365328E-2</v>
      </c>
      <c r="R102" s="267">
        <f t="shared" si="8"/>
        <v>1.4492218563430788E-2</v>
      </c>
      <c r="S102" s="267">
        <f t="shared" si="8"/>
        <v>1.4512622906924212E-2</v>
      </c>
      <c r="T102" s="267">
        <f t="shared" si="8"/>
        <v>1.4511943556346515E-2</v>
      </c>
      <c r="U102" s="267">
        <f t="shared" si="8"/>
        <v>1.4549425990170332E-2</v>
      </c>
      <c r="V102" s="267">
        <f t="shared" si="8"/>
        <v>1.4562080378741498E-2</v>
      </c>
      <c r="W102" s="267">
        <f t="shared" si="8"/>
        <v>1.4726606788925865E-2</v>
      </c>
      <c r="X102" s="267">
        <f t="shared" si="8"/>
        <v>1.4745364404754709E-2</v>
      </c>
      <c r="Y102" s="267">
        <f t="shared" si="8"/>
        <v>1.4723298379822796E-2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1.4061957249154173E-2</v>
      </c>
      <c r="C103" s="268">
        <f t="shared" si="9"/>
        <v>1.4147367395551932E-2</v>
      </c>
      <c r="D103" s="268">
        <f t="shared" si="9"/>
        <v>1.4155624535080538E-2</v>
      </c>
      <c r="E103" s="268">
        <f t="shared" si="9"/>
        <v>1.3965434607883917E-2</v>
      </c>
      <c r="F103" s="268">
        <f t="shared" si="9"/>
        <v>1.474864486418761E-2</v>
      </c>
      <c r="G103" s="268">
        <f t="shared" si="9"/>
        <v>1.5381263722478045E-2</v>
      </c>
      <c r="H103" s="268">
        <f t="shared" si="9"/>
        <v>1.4496696034370137E-2</v>
      </c>
      <c r="I103" s="268">
        <f t="shared" si="9"/>
        <v>1.688833677115268E-2</v>
      </c>
      <c r="J103" s="268">
        <f t="shared" si="9"/>
        <v>1.542177995916443E-2</v>
      </c>
      <c r="K103" s="268">
        <f t="shared" si="9"/>
        <v>1.5256835997368667E-2</v>
      </c>
      <c r="L103" s="268">
        <f t="shared" si="9"/>
        <v>1.410905390005728E-2</v>
      </c>
      <c r="M103" s="268">
        <f t="shared" si="9"/>
        <v>1.3988655551865568E-2</v>
      </c>
      <c r="N103" s="268">
        <f t="shared" si="9"/>
        <v>1.3961934421538997E-2</v>
      </c>
      <c r="O103" s="268">
        <f t="shared" si="9"/>
        <v>1.334336019511805E-2</v>
      </c>
      <c r="P103" s="268">
        <f t="shared" si="9"/>
        <v>1.3382746089673268E-2</v>
      </c>
      <c r="Q103" s="268">
        <f t="shared" si="9"/>
        <v>1.3238339459953272E-2</v>
      </c>
      <c r="R103" s="268">
        <f t="shared" si="9"/>
        <v>1.3158310190408534E-2</v>
      </c>
      <c r="S103" s="268">
        <f t="shared" si="9"/>
        <v>1.3169491348892351E-2</v>
      </c>
      <c r="T103" s="268">
        <f t="shared" si="9"/>
        <v>1.3139933029791539E-2</v>
      </c>
      <c r="U103" s="268">
        <f t="shared" si="9"/>
        <v>1.3112825214458591E-2</v>
      </c>
      <c r="V103" s="268">
        <f t="shared" si="9"/>
        <v>1.3061870730247255E-2</v>
      </c>
      <c r="W103" s="268">
        <f t="shared" si="9"/>
        <v>1.3411769312319768E-2</v>
      </c>
      <c r="X103" s="268">
        <f t="shared" si="9"/>
        <v>1.3086351762062241E-2</v>
      </c>
      <c r="Y103" s="268">
        <f t="shared" si="9"/>
        <v>1.2991408306585418E-2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2.9589798844880676E-2</v>
      </c>
      <c r="C104" s="269">
        <f t="shared" si="10"/>
        <v>3.0387271993141955E-2</v>
      </c>
      <c r="D104" s="269">
        <f t="shared" si="10"/>
        <v>3.0286257811690632E-2</v>
      </c>
      <c r="E104" s="269">
        <f t="shared" si="10"/>
        <v>2.9435074321592855E-2</v>
      </c>
      <c r="F104" s="269">
        <f t="shared" si="10"/>
        <v>3.2273753343420093E-2</v>
      </c>
      <c r="G104" s="269">
        <f t="shared" si="10"/>
        <v>3.2637105244044402E-2</v>
      </c>
      <c r="H104" s="269">
        <f t="shared" si="10"/>
        <v>3.1525284912531204E-2</v>
      </c>
      <c r="I104" s="269">
        <f t="shared" si="10"/>
        <v>3.70653254591835E-2</v>
      </c>
      <c r="J104" s="269">
        <f t="shared" si="10"/>
        <v>3.3882359087111596E-2</v>
      </c>
      <c r="K104" s="269">
        <f t="shared" si="10"/>
        <v>3.2921785070462423E-2</v>
      </c>
      <c r="L104" s="269">
        <f t="shared" si="10"/>
        <v>2.888133797678951E-2</v>
      </c>
      <c r="M104" s="269">
        <f t="shared" si="10"/>
        <v>2.7870759573996842E-2</v>
      </c>
      <c r="N104" s="269">
        <f t="shared" si="10"/>
        <v>2.8055428375679425E-2</v>
      </c>
      <c r="O104" s="269">
        <f t="shared" si="10"/>
        <v>2.5607867056872399E-2</v>
      </c>
      <c r="P104" s="269">
        <f t="shared" si="10"/>
        <v>2.5880239762798227E-2</v>
      </c>
      <c r="Q104" s="269">
        <f t="shared" si="10"/>
        <v>2.4724792427875727E-2</v>
      </c>
      <c r="R104" s="269">
        <f t="shared" si="10"/>
        <v>2.4111058506372744E-2</v>
      </c>
      <c r="S104" s="269">
        <f t="shared" si="10"/>
        <v>2.4077341614798416E-2</v>
      </c>
      <c r="T104" s="269">
        <f t="shared" si="10"/>
        <v>2.3704316099672267E-2</v>
      </c>
      <c r="U104" s="269">
        <f t="shared" si="10"/>
        <v>2.3086764076272352E-2</v>
      </c>
      <c r="V104" s="269">
        <f t="shared" si="10"/>
        <v>2.1658330001099024E-2</v>
      </c>
      <c r="W104" s="269">
        <f t="shared" si="10"/>
        <v>2.1501149777402299E-2</v>
      </c>
      <c r="X104" s="269">
        <f t="shared" si="10"/>
        <v>1.9152664960536581E-2</v>
      </c>
      <c r="Y104" s="269">
        <f t="shared" si="10"/>
        <v>1.9155125721240739E-2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0.82963125380292657</v>
      </c>
      <c r="C105" s="269">
        <f t="shared" si="11"/>
        <v>0.82718847092202319</v>
      </c>
      <c r="D105" s="269">
        <f t="shared" si="11"/>
        <v>0.82743906722439109</v>
      </c>
      <c r="E105" s="269">
        <f t="shared" si="11"/>
        <v>0.83035633432929823</v>
      </c>
      <c r="F105" s="269">
        <f t="shared" si="11"/>
        <v>0.8202946491513009</v>
      </c>
      <c r="G105" s="269">
        <f t="shared" si="11"/>
        <v>0.81774137400592251</v>
      </c>
      <c r="H105" s="269">
        <f t="shared" si="11"/>
        <v>0.82302671899663382</v>
      </c>
      <c r="I105" s="269">
        <f t="shared" si="11"/>
        <v>0.80222454278039024</v>
      </c>
      <c r="J105" s="269">
        <f t="shared" si="11"/>
        <v>0.81421825691093608</v>
      </c>
      <c r="K105" s="269">
        <f t="shared" si="11"/>
        <v>0.81719851767955676</v>
      </c>
      <c r="L105" s="269">
        <f t="shared" si="11"/>
        <v>0.83135702283750545</v>
      </c>
      <c r="M105" s="269">
        <f t="shared" si="11"/>
        <v>0.83517121037224995</v>
      </c>
      <c r="N105" s="269">
        <f t="shared" si="11"/>
        <v>0.83461638907011415</v>
      </c>
      <c r="O105" s="269">
        <f t="shared" si="11"/>
        <v>0.84372040270238202</v>
      </c>
      <c r="P105" s="269">
        <f t="shared" si="11"/>
        <v>0.84281269851725704</v>
      </c>
      <c r="Q105" s="269">
        <f t="shared" si="11"/>
        <v>0.84664439930009339</v>
      </c>
      <c r="R105" s="269">
        <f t="shared" si="11"/>
        <v>0.84876463800002677</v>
      </c>
      <c r="S105" s="269">
        <f t="shared" si="11"/>
        <v>0.84877618951325162</v>
      </c>
      <c r="T105" s="269">
        <f t="shared" si="11"/>
        <v>0.85000565655180904</v>
      </c>
      <c r="U105" s="269">
        <f t="shared" si="11"/>
        <v>0.85185752750267107</v>
      </c>
      <c r="V105" s="269">
        <f t="shared" si="11"/>
        <v>0.8564394148246498</v>
      </c>
      <c r="W105" s="269">
        <f t="shared" si="11"/>
        <v>0.855723451378676</v>
      </c>
      <c r="X105" s="269">
        <f t="shared" si="11"/>
        <v>0.86396596502915068</v>
      </c>
      <c r="Y105" s="269">
        <f t="shared" si="11"/>
        <v>0.86420515403400744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0.55222688963217126</v>
      </c>
      <c r="C106" s="318">
        <f t="shared" si="12"/>
        <v>0.54230779598631884</v>
      </c>
      <c r="D106" s="318">
        <f t="shared" si="12"/>
        <v>0.54350540023979277</v>
      </c>
      <c r="E106" s="318">
        <f t="shared" si="12"/>
        <v>0.55440251256436623</v>
      </c>
      <c r="F106" s="318">
        <f t="shared" si="12"/>
        <v>0.51772821155673887</v>
      </c>
      <c r="G106" s="318">
        <f t="shared" si="12"/>
        <v>0.51176851234300758</v>
      </c>
      <c r="H106" s="318">
        <f t="shared" si="12"/>
        <v>0.52747717294165475</v>
      </c>
      <c r="I106" s="318">
        <f t="shared" si="12"/>
        <v>0.45473711660054628</v>
      </c>
      <c r="J106" s="318">
        <f t="shared" si="12"/>
        <v>0.49657114046926609</v>
      </c>
      <c r="K106" s="318">
        <f t="shared" si="12"/>
        <v>0.50855678264397286</v>
      </c>
      <c r="L106" s="318">
        <f t="shared" si="12"/>
        <v>0.5605944793051052</v>
      </c>
      <c r="M106" s="318">
        <f t="shared" si="12"/>
        <v>0.57388283936603057</v>
      </c>
      <c r="N106" s="318">
        <f t="shared" si="12"/>
        <v>0.57159674804812077</v>
      </c>
      <c r="O106" s="318">
        <f t="shared" si="12"/>
        <v>0.60364664904420429</v>
      </c>
      <c r="P106" s="318">
        <f t="shared" si="12"/>
        <v>0.6001854507410247</v>
      </c>
      <c r="Q106" s="318">
        <f t="shared" si="12"/>
        <v>0.61484947028875947</v>
      </c>
      <c r="R106" s="318">
        <f t="shared" si="12"/>
        <v>0.62272346450278337</v>
      </c>
      <c r="S106" s="318">
        <f t="shared" si="12"/>
        <v>0.62305111187451745</v>
      </c>
      <c r="T106" s="318">
        <f t="shared" si="12"/>
        <v>0.62777769311738252</v>
      </c>
      <c r="U106" s="318">
        <f t="shared" si="12"/>
        <v>0.63541911428761855</v>
      </c>
      <c r="V106" s="318">
        <f t="shared" si="12"/>
        <v>0.65339257106434734</v>
      </c>
      <c r="W106" s="318">
        <f t="shared" si="12"/>
        <v>0.6541501722155304</v>
      </c>
      <c r="X106" s="318">
        <f t="shared" si="12"/>
        <v>0.68440973102412095</v>
      </c>
      <c r="Y106" s="318">
        <f t="shared" si="12"/>
        <v>0.68462585039737622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0.27740436417075526</v>
      </c>
      <c r="C107" s="318">
        <f t="shared" si="13"/>
        <v>0.2848806749357044</v>
      </c>
      <c r="D107" s="318">
        <f t="shared" si="13"/>
        <v>0.28393366698459838</v>
      </c>
      <c r="E107" s="318">
        <f t="shared" si="13"/>
        <v>0.27595382176493188</v>
      </c>
      <c r="F107" s="318">
        <f t="shared" si="13"/>
        <v>0.30256643759456209</v>
      </c>
      <c r="G107" s="318">
        <f t="shared" si="13"/>
        <v>0.30597286166291493</v>
      </c>
      <c r="H107" s="318">
        <f t="shared" si="13"/>
        <v>0.29554954605497902</v>
      </c>
      <c r="I107" s="318">
        <f t="shared" si="13"/>
        <v>0.34748742617984402</v>
      </c>
      <c r="J107" s="318">
        <f t="shared" si="13"/>
        <v>0.31764711644166999</v>
      </c>
      <c r="K107" s="318">
        <f t="shared" si="13"/>
        <v>0.3086417350355839</v>
      </c>
      <c r="L107" s="318">
        <f t="shared" si="13"/>
        <v>0.27076254353240037</v>
      </c>
      <c r="M107" s="318">
        <f t="shared" si="13"/>
        <v>0.26128837100621927</v>
      </c>
      <c r="N107" s="318">
        <f t="shared" si="13"/>
        <v>0.26301964102199349</v>
      </c>
      <c r="O107" s="318">
        <f t="shared" si="13"/>
        <v>0.24007375365817776</v>
      </c>
      <c r="P107" s="318">
        <f t="shared" si="13"/>
        <v>0.2426272477762324</v>
      </c>
      <c r="Q107" s="318">
        <f t="shared" si="13"/>
        <v>0.23179492901133397</v>
      </c>
      <c r="R107" s="318">
        <f t="shared" si="13"/>
        <v>0.22604117349724345</v>
      </c>
      <c r="S107" s="318">
        <f t="shared" si="13"/>
        <v>0.22572507763873423</v>
      </c>
      <c r="T107" s="318">
        <f t="shared" si="13"/>
        <v>0.2222279634344265</v>
      </c>
      <c r="U107" s="318">
        <f t="shared" si="13"/>
        <v>0.21643841321505244</v>
      </c>
      <c r="V107" s="318">
        <f t="shared" si="13"/>
        <v>0.20304684376030246</v>
      </c>
      <c r="W107" s="318">
        <f t="shared" si="13"/>
        <v>0.20157327916314563</v>
      </c>
      <c r="X107" s="318">
        <f t="shared" si="13"/>
        <v>0.17955623400502965</v>
      </c>
      <c r="Y107" s="318">
        <f t="shared" si="13"/>
        <v>0.17957930363663113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6.5365790613575031E-2</v>
      </c>
      <c r="C108" s="319">
        <f t="shared" si="14"/>
        <v>6.7127460677723308E-2</v>
      </c>
      <c r="D108" s="319">
        <f t="shared" si="14"/>
        <v>6.6904313779416816E-2</v>
      </c>
      <c r="E108" s="319">
        <f t="shared" si="14"/>
        <v>6.5023994076023869E-2</v>
      </c>
      <c r="F108" s="319">
        <f t="shared" si="14"/>
        <v>7.1294820705587444E-2</v>
      </c>
      <c r="G108" s="319">
        <f t="shared" si="14"/>
        <v>7.2097488691935108E-2</v>
      </c>
      <c r="H108" s="319">
        <f t="shared" si="14"/>
        <v>6.9641405250118138E-2</v>
      </c>
      <c r="I108" s="319">
        <f t="shared" si="14"/>
        <v>8.1879715225173635E-2</v>
      </c>
      <c r="J108" s="319">
        <f t="shared" si="14"/>
        <v>7.4848335441295974E-2</v>
      </c>
      <c r="K108" s="319">
        <f t="shared" si="14"/>
        <v>7.2726364948347E-2</v>
      </c>
      <c r="L108" s="319">
        <f t="shared" si="14"/>
        <v>6.3800754467019063E-2</v>
      </c>
      <c r="M108" s="319">
        <f t="shared" si="14"/>
        <v>6.1568321032042364E-2</v>
      </c>
      <c r="N108" s="319">
        <f t="shared" si="14"/>
        <v>6.1976266428593503E-2</v>
      </c>
      <c r="O108" s="319">
        <f t="shared" si="14"/>
        <v>5.6569444249175267E-2</v>
      </c>
      <c r="P108" s="319">
        <f t="shared" si="14"/>
        <v>5.7171133275779829E-2</v>
      </c>
      <c r="Q108" s="319">
        <f t="shared" si="14"/>
        <v>5.4618674945275641E-2</v>
      </c>
      <c r="R108" s="319">
        <f t="shared" si="14"/>
        <v>5.3262896786197271E-2</v>
      </c>
      <c r="S108" s="319">
        <f t="shared" si="14"/>
        <v>5.3188413979256194E-2</v>
      </c>
      <c r="T108" s="319">
        <f t="shared" si="14"/>
        <v>5.2364376349156687E-2</v>
      </c>
      <c r="U108" s="319">
        <f t="shared" si="14"/>
        <v>5.1000163754601237E-2</v>
      </c>
      <c r="V108" s="319">
        <f t="shared" si="14"/>
        <v>4.7844659955722624E-2</v>
      </c>
      <c r="W108" s="319">
        <f t="shared" si="14"/>
        <v>4.8753586148012597E-2</v>
      </c>
      <c r="X108" s="319">
        <f t="shared" si="14"/>
        <v>4.3121938700117261E-2</v>
      </c>
      <c r="Y108" s="319">
        <f t="shared" si="14"/>
        <v>4.2456314469495653E-2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1.0000000000000002</v>
      </c>
      <c r="C110" s="232">
        <f t="shared" si="15"/>
        <v>1.0000000000000002</v>
      </c>
      <c r="D110" s="232">
        <f t="shared" si="15"/>
        <v>0.99999999999999978</v>
      </c>
      <c r="E110" s="232">
        <f t="shared" si="15"/>
        <v>0.99999999999999944</v>
      </c>
      <c r="F110" s="232">
        <f t="shared" si="15"/>
        <v>0.99999999999999978</v>
      </c>
      <c r="G110" s="232">
        <f t="shared" si="15"/>
        <v>1.0000000000000002</v>
      </c>
      <c r="H110" s="232">
        <f t="shared" si="15"/>
        <v>1.0000000000000002</v>
      </c>
      <c r="I110" s="232">
        <f t="shared" si="15"/>
        <v>0.99999999999999967</v>
      </c>
      <c r="J110" s="232">
        <f t="shared" si="15"/>
        <v>1.0000000000000002</v>
      </c>
      <c r="K110" s="232">
        <f t="shared" si="15"/>
        <v>0.99999999999999989</v>
      </c>
      <c r="L110" s="232">
        <f t="shared" si="15"/>
        <v>0.99999999999999956</v>
      </c>
      <c r="M110" s="232">
        <f t="shared" si="15"/>
        <v>0.99999999999999989</v>
      </c>
      <c r="N110" s="232">
        <f t="shared" si="15"/>
        <v>1.0000000000000002</v>
      </c>
      <c r="O110" s="232">
        <f t="shared" si="15"/>
        <v>1.0000000000000002</v>
      </c>
      <c r="P110" s="232">
        <f t="shared" si="15"/>
        <v>0.99999999999999967</v>
      </c>
      <c r="Q110" s="232">
        <f t="shared" si="15"/>
        <v>0.99999999999999978</v>
      </c>
      <c r="R110" s="232">
        <f t="shared" si="15"/>
        <v>1.0000000000000002</v>
      </c>
      <c r="S110" s="232">
        <f t="shared" si="15"/>
        <v>1</v>
      </c>
      <c r="T110" s="232">
        <f t="shared" si="15"/>
        <v>0.99999999999999967</v>
      </c>
      <c r="U110" s="232">
        <f t="shared" si="15"/>
        <v>1</v>
      </c>
      <c r="V110" s="232">
        <f t="shared" si="15"/>
        <v>0.99999999999999956</v>
      </c>
      <c r="W110" s="232">
        <f t="shared" si="15"/>
        <v>0.99999999999999956</v>
      </c>
      <c r="X110" s="232">
        <f t="shared" si="15"/>
        <v>1.0000000000000004</v>
      </c>
      <c r="Y110" s="232">
        <f t="shared" si="15"/>
        <v>1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3.4454532295514432E-3</v>
      </c>
      <c r="C111" s="299">
        <f t="shared" si="16"/>
        <v>3.4302053517794003E-3</v>
      </c>
      <c r="D111" s="299">
        <f t="shared" si="16"/>
        <v>3.4354046838711216E-3</v>
      </c>
      <c r="E111" s="299">
        <f t="shared" si="16"/>
        <v>3.4345584502418263E-3</v>
      </c>
      <c r="F111" s="299">
        <f t="shared" si="16"/>
        <v>3.4529577684659272E-3</v>
      </c>
      <c r="G111" s="299">
        <f t="shared" si="16"/>
        <v>3.517698135263779E-3</v>
      </c>
      <c r="H111" s="299">
        <f t="shared" si="16"/>
        <v>3.4451262024303201E-3</v>
      </c>
      <c r="I111" s="299">
        <f t="shared" si="16"/>
        <v>3.5129508668258333E-3</v>
      </c>
      <c r="J111" s="299">
        <f t="shared" si="16"/>
        <v>3.4767978010071389E-3</v>
      </c>
      <c r="K111" s="299">
        <f t="shared" si="16"/>
        <v>3.4974400433818368E-3</v>
      </c>
      <c r="L111" s="299">
        <f t="shared" si="16"/>
        <v>3.4843971026181941E-3</v>
      </c>
      <c r="M111" s="299">
        <f t="shared" si="16"/>
        <v>3.4543107537386283E-3</v>
      </c>
      <c r="N111" s="299">
        <f t="shared" si="16"/>
        <v>3.4521125279089186E-3</v>
      </c>
      <c r="O111" s="299">
        <f t="shared" si="16"/>
        <v>3.4018861286397618E-3</v>
      </c>
      <c r="P111" s="299">
        <f t="shared" si="16"/>
        <v>3.4018208908970556E-3</v>
      </c>
      <c r="Q111" s="299">
        <f t="shared" si="16"/>
        <v>3.4024792862126269E-3</v>
      </c>
      <c r="R111" s="299">
        <f t="shared" si="16"/>
        <v>3.397719943694295E-3</v>
      </c>
      <c r="S111" s="299">
        <f t="shared" si="16"/>
        <v>3.4045097077121168E-3</v>
      </c>
      <c r="T111" s="299">
        <f t="shared" si="16"/>
        <v>3.4031460819650239E-3</v>
      </c>
      <c r="U111" s="299">
        <f t="shared" si="16"/>
        <v>3.4137614977571514E-3</v>
      </c>
      <c r="V111" s="299">
        <f t="shared" si="16"/>
        <v>3.4163013684140311E-3</v>
      </c>
      <c r="W111" s="299">
        <f t="shared" si="16"/>
        <v>3.4010457388430216E-3</v>
      </c>
      <c r="X111" s="299">
        <f t="shared" si="16"/>
        <v>3.4270667537766868E-3</v>
      </c>
      <c r="Y111" s="299">
        <f t="shared" si="16"/>
        <v>3.4499582036959975E-3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1.2707785491801325E-3</v>
      </c>
      <c r="C112" s="233">
        <f t="shared" si="17"/>
        <v>1.2651547096727365E-3</v>
      </c>
      <c r="D112" s="233">
        <f t="shared" si="17"/>
        <v>1.2670723673078932E-3</v>
      </c>
      <c r="E112" s="233">
        <f t="shared" si="17"/>
        <v>1.2667602529147907E-3</v>
      </c>
      <c r="F112" s="233">
        <f t="shared" si="17"/>
        <v>1.2735464309183654E-3</v>
      </c>
      <c r="G112" s="233">
        <f t="shared" si="17"/>
        <v>1.2974244707324415E-3</v>
      </c>
      <c r="H112" s="233">
        <f t="shared" si="17"/>
        <v>1.2706579325230955E-3</v>
      </c>
      <c r="I112" s="233">
        <f t="shared" si="17"/>
        <v>1.2956735466895892E-3</v>
      </c>
      <c r="J112" s="233">
        <f t="shared" si="17"/>
        <v>1.2823392950052402E-3</v>
      </c>
      <c r="K112" s="233">
        <f t="shared" si="17"/>
        <v>1.2899527255379067E-3</v>
      </c>
      <c r="L112" s="233">
        <f t="shared" si="17"/>
        <v>1.2851421278497694E-3</v>
      </c>
      <c r="M112" s="233">
        <f t="shared" si="17"/>
        <v>1.2740454493485559E-3</v>
      </c>
      <c r="N112" s="233">
        <f t="shared" si="17"/>
        <v>1.2732346827978192E-3</v>
      </c>
      <c r="O112" s="233">
        <f t="shared" si="17"/>
        <v>1.2547097960727985E-3</v>
      </c>
      <c r="P112" s="233">
        <f t="shared" si="17"/>
        <v>1.2546857345869771E-3</v>
      </c>
      <c r="Q112" s="233">
        <f t="shared" si="17"/>
        <v>1.2549285690090875E-3</v>
      </c>
      <c r="R112" s="233">
        <f t="shared" si="17"/>
        <v>1.2531731917110819E-3</v>
      </c>
      <c r="S112" s="233">
        <f t="shared" si="17"/>
        <v>1.2556774446766531E-3</v>
      </c>
      <c r="T112" s="233">
        <f t="shared" si="17"/>
        <v>1.2551745017448926E-3</v>
      </c>
      <c r="U112" s="233">
        <f t="shared" si="17"/>
        <v>1.2590897610099331E-3</v>
      </c>
      <c r="V112" s="233">
        <f t="shared" si="17"/>
        <v>1.260026535632433E-3</v>
      </c>
      <c r="W112" s="233">
        <f t="shared" si="17"/>
        <v>1.2543998370469461E-3</v>
      </c>
      <c r="X112" s="233">
        <f t="shared" si="17"/>
        <v>1.263997107827459E-3</v>
      </c>
      <c r="Y112" s="233">
        <f t="shared" si="17"/>
        <v>1.2724401083789067E-3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2.4789098284788619E-2</v>
      </c>
      <c r="C113" s="233">
        <f t="shared" si="18"/>
        <v>2.4679393954024905E-2</v>
      </c>
      <c r="D113" s="233">
        <f t="shared" si="18"/>
        <v>2.4716801733393811E-2</v>
      </c>
      <c r="E113" s="233">
        <f t="shared" si="18"/>
        <v>2.4710713312738851E-2</v>
      </c>
      <c r="F113" s="233">
        <f t="shared" si="18"/>
        <v>2.4843091399870718E-2</v>
      </c>
      <c r="G113" s="233">
        <f t="shared" si="18"/>
        <v>2.5308880719481987E-2</v>
      </c>
      <c r="H113" s="233">
        <f t="shared" si="18"/>
        <v>2.4786745413654634E-2</v>
      </c>
      <c r="I113" s="233">
        <f t="shared" si="18"/>
        <v>2.5274725415070021E-2</v>
      </c>
      <c r="J113" s="233">
        <f t="shared" si="18"/>
        <v>2.5014613945789469E-2</v>
      </c>
      <c r="K113" s="233">
        <f t="shared" si="18"/>
        <v>2.516312926175893E-2</v>
      </c>
      <c r="L113" s="233">
        <f t="shared" si="18"/>
        <v>2.5069288852683138E-2</v>
      </c>
      <c r="M113" s="233">
        <f t="shared" si="18"/>
        <v>2.4852825760684333E-2</v>
      </c>
      <c r="N113" s="233">
        <f t="shared" si="18"/>
        <v>2.4837010124100594E-2</v>
      </c>
      <c r="O113" s="233">
        <f t="shared" si="18"/>
        <v>2.4475644850790467E-2</v>
      </c>
      <c r="P113" s="233">
        <f t="shared" si="18"/>
        <v>2.4475175482986545E-2</v>
      </c>
      <c r="Q113" s="233">
        <f t="shared" si="18"/>
        <v>2.4479912458095651E-2</v>
      </c>
      <c r="R113" s="233">
        <f t="shared" si="18"/>
        <v>2.444567028396134E-2</v>
      </c>
      <c r="S113" s="233">
        <f t="shared" si="18"/>
        <v>2.4494520788192441E-2</v>
      </c>
      <c r="T113" s="233">
        <f t="shared" si="18"/>
        <v>2.4484709872061472E-2</v>
      </c>
      <c r="U113" s="233">
        <f t="shared" si="18"/>
        <v>2.4561084899633448E-2</v>
      </c>
      <c r="V113" s="233">
        <f t="shared" si="18"/>
        <v>2.4579358577767874E-2</v>
      </c>
      <c r="W113" s="233">
        <f t="shared" si="18"/>
        <v>2.4469598474920296E-2</v>
      </c>
      <c r="X113" s="233">
        <f t="shared" si="18"/>
        <v>2.4656812595584634E-2</v>
      </c>
      <c r="Y113" s="233">
        <f t="shared" si="18"/>
        <v>2.4821510347701553E-2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1.383992187719202E-2</v>
      </c>
      <c r="C114" s="233">
        <f t="shared" si="19"/>
        <v>1.3778673204492576E-2</v>
      </c>
      <c r="D114" s="233">
        <f t="shared" si="19"/>
        <v>1.379955822169316E-2</v>
      </c>
      <c r="E114" s="233">
        <f t="shared" si="19"/>
        <v>1.3796159015104363E-2</v>
      </c>
      <c r="F114" s="233">
        <f t="shared" si="19"/>
        <v>1.3870066599926891E-2</v>
      </c>
      <c r="G114" s="233">
        <f t="shared" si="19"/>
        <v>1.4130119939527638E-2</v>
      </c>
      <c r="H114" s="233">
        <f t="shared" si="19"/>
        <v>1.3838608253263171E-2</v>
      </c>
      <c r="I114" s="233">
        <f t="shared" si="19"/>
        <v>1.4111050801178086E-2</v>
      </c>
      <c r="J114" s="233">
        <f t="shared" si="19"/>
        <v>1.3965828801860211E-2</v>
      </c>
      <c r="K114" s="233">
        <f t="shared" si="19"/>
        <v>1.4048745911105966E-2</v>
      </c>
      <c r="L114" s="233">
        <f t="shared" si="19"/>
        <v>1.3996354173592475E-2</v>
      </c>
      <c r="M114" s="233">
        <f t="shared" si="19"/>
        <v>1.3875501359660267E-2</v>
      </c>
      <c r="N114" s="233">
        <f t="shared" si="19"/>
        <v>1.3866671382375809E-2</v>
      </c>
      <c r="O114" s="233">
        <f t="shared" si="19"/>
        <v>1.3664918696808734E-2</v>
      </c>
      <c r="P114" s="233">
        <f t="shared" si="19"/>
        <v>1.3664656645577042E-2</v>
      </c>
      <c r="Q114" s="233">
        <f t="shared" si="19"/>
        <v>1.3667301330941996E-2</v>
      </c>
      <c r="R114" s="233">
        <f t="shared" si="19"/>
        <v>1.3648183692636656E-2</v>
      </c>
      <c r="S114" s="233">
        <f t="shared" si="19"/>
        <v>1.3675457260817836E-2</v>
      </c>
      <c r="T114" s="233">
        <f t="shared" si="19"/>
        <v>1.3669979759731004E-2</v>
      </c>
      <c r="U114" s="233">
        <f t="shared" si="19"/>
        <v>1.3712620456170265E-2</v>
      </c>
      <c r="V114" s="233">
        <f t="shared" si="19"/>
        <v>1.3722822774741267E-2</v>
      </c>
      <c r="W114" s="233">
        <f t="shared" si="19"/>
        <v>1.3661542964108733E-2</v>
      </c>
      <c r="X114" s="233">
        <f t="shared" si="19"/>
        <v>1.376606587875996E-2</v>
      </c>
      <c r="Y114" s="233">
        <f t="shared" si="19"/>
        <v>1.3858017751976988E-2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1.364623910370372E-2</v>
      </c>
      <c r="C115" s="300">
        <f t="shared" si="20"/>
        <v>1.3893098360527066E-2</v>
      </c>
      <c r="D115" s="300">
        <f t="shared" si="20"/>
        <v>1.3880352151623209E-2</v>
      </c>
      <c r="E115" s="300">
        <f t="shared" si="20"/>
        <v>1.3521025866266008E-2</v>
      </c>
      <c r="F115" s="300">
        <f t="shared" si="20"/>
        <v>1.4907975448889504E-2</v>
      </c>
      <c r="G115" s="300">
        <f t="shared" si="20"/>
        <v>1.5640089107921206E-2</v>
      </c>
      <c r="H115" s="300">
        <f t="shared" si="20"/>
        <v>1.4484812297276954E-2</v>
      </c>
      <c r="I115" s="300">
        <f t="shared" si="20"/>
        <v>1.8449727107028215E-2</v>
      </c>
      <c r="J115" s="300">
        <f t="shared" si="20"/>
        <v>1.5989223508178278E-2</v>
      </c>
      <c r="K115" s="300">
        <f t="shared" si="20"/>
        <v>1.558105456337814E-2</v>
      </c>
      <c r="L115" s="300">
        <f t="shared" si="20"/>
        <v>1.3550777364428675E-2</v>
      </c>
      <c r="M115" s="300">
        <f t="shared" si="20"/>
        <v>1.3266153744598583E-2</v>
      </c>
      <c r="N115" s="300">
        <f t="shared" si="20"/>
        <v>1.3270146590840214E-2</v>
      </c>
      <c r="O115" s="300">
        <f t="shared" si="20"/>
        <v>1.2251419555817338E-2</v>
      </c>
      <c r="P115" s="300">
        <f t="shared" si="20"/>
        <v>1.2335237013333876E-2</v>
      </c>
      <c r="Q115" s="300">
        <f t="shared" si="20"/>
        <v>1.2006941688883735E-2</v>
      </c>
      <c r="R115" s="300">
        <f t="shared" si="20"/>
        <v>1.1837206126220157E-2</v>
      </c>
      <c r="S115" s="300">
        <f t="shared" si="20"/>
        <v>1.184333707339146E-2</v>
      </c>
      <c r="T115" s="300">
        <f t="shared" si="20"/>
        <v>1.1753834440550491E-2</v>
      </c>
      <c r="U115" s="300">
        <f t="shared" si="20"/>
        <v>1.1630155989933718E-2</v>
      </c>
      <c r="V115" s="300">
        <f t="shared" si="20"/>
        <v>1.1365690725377768E-2</v>
      </c>
      <c r="W115" s="300">
        <f t="shared" si="20"/>
        <v>1.1317683133378838E-2</v>
      </c>
      <c r="X115" s="300">
        <f t="shared" si="20"/>
        <v>1.0942263700148943E-2</v>
      </c>
      <c r="Y115" s="300">
        <f t="shared" si="20"/>
        <v>1.0914529770702848E-2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6.3455892678631345E-2</v>
      </c>
      <c r="C116" s="301">
        <f t="shared" si="21"/>
        <v>6.494713635332619E-2</v>
      </c>
      <c r="D116" s="301">
        <f t="shared" si="21"/>
        <v>6.475458591097237E-2</v>
      </c>
      <c r="E116" s="301">
        <f t="shared" si="21"/>
        <v>6.3177873959551253E-2</v>
      </c>
      <c r="F116" s="301">
        <f t="shared" si="21"/>
        <v>6.8589743836842798E-2</v>
      </c>
      <c r="G116" s="301">
        <f t="shared" si="21"/>
        <v>6.9284545027166772E-2</v>
      </c>
      <c r="H116" s="301">
        <f t="shared" si="21"/>
        <v>6.7118719561534937E-2</v>
      </c>
      <c r="I116" s="301">
        <f t="shared" si="21"/>
        <v>7.8880343460255478E-2</v>
      </c>
      <c r="J116" s="301">
        <f t="shared" si="21"/>
        <v>7.1866464723933932E-2</v>
      </c>
      <c r="K116" s="301">
        <f t="shared" si="21"/>
        <v>6.987195787216556E-2</v>
      </c>
      <c r="L116" s="301">
        <f t="shared" si="21"/>
        <v>6.2147004669057739E-2</v>
      </c>
      <c r="M116" s="301">
        <f t="shared" si="21"/>
        <v>6.0439017517395228E-2</v>
      </c>
      <c r="N116" s="301">
        <f t="shared" si="21"/>
        <v>6.074982150355137E-2</v>
      </c>
      <c r="O116" s="301">
        <f t="shared" si="21"/>
        <v>5.662856183355898E-2</v>
      </c>
      <c r="P116" s="301">
        <f t="shared" si="21"/>
        <v>5.7079311821797984E-2</v>
      </c>
      <c r="Q116" s="301">
        <f t="shared" si="21"/>
        <v>5.5195712744336094E-2</v>
      </c>
      <c r="R116" s="301">
        <f t="shared" si="21"/>
        <v>5.4230223319831808E-2</v>
      </c>
      <c r="S116" s="301">
        <f t="shared" si="21"/>
        <v>5.417709707097345E-2</v>
      </c>
      <c r="T116" s="301">
        <f t="shared" si="21"/>
        <v>5.3585919601873061E-2</v>
      </c>
      <c r="U116" s="301">
        <f t="shared" si="21"/>
        <v>5.2621210005019993E-2</v>
      </c>
      <c r="V116" s="301">
        <f t="shared" si="21"/>
        <v>5.0468952129676205E-2</v>
      </c>
      <c r="W116" s="301">
        <f t="shared" si="21"/>
        <v>5.0447519112224413E-2</v>
      </c>
      <c r="X116" s="301">
        <f t="shared" si="21"/>
        <v>4.7134809041649801E-2</v>
      </c>
      <c r="Y116" s="301">
        <f t="shared" si="21"/>
        <v>4.6892086188923106E-2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2.1942346657694858E-2</v>
      </c>
      <c r="C117" s="302">
        <f t="shared" si="22"/>
        <v>2.1805580108694673E-2</v>
      </c>
      <c r="D117" s="302">
        <f t="shared" si="22"/>
        <v>2.1820948887398561E-2</v>
      </c>
      <c r="E117" s="302">
        <f t="shared" si="22"/>
        <v>2.1977520642222817E-2</v>
      </c>
      <c r="F117" s="302">
        <f t="shared" si="22"/>
        <v>2.1427262997659732E-2</v>
      </c>
      <c r="G117" s="302">
        <f t="shared" si="22"/>
        <v>2.1306841972284222E-2</v>
      </c>
      <c r="H117" s="302">
        <f t="shared" si="22"/>
        <v>2.1579721108102076E-2</v>
      </c>
      <c r="I117" s="302">
        <f t="shared" si="22"/>
        <v>2.0340507694334691E-2</v>
      </c>
      <c r="J117" s="302">
        <f t="shared" si="22"/>
        <v>2.1080099951501566E-2</v>
      </c>
      <c r="K117" s="302">
        <f t="shared" si="22"/>
        <v>2.1265232740415915E-2</v>
      </c>
      <c r="L117" s="302">
        <f t="shared" si="22"/>
        <v>2.2045170027125829E-2</v>
      </c>
      <c r="M117" s="302">
        <f t="shared" si="22"/>
        <v>2.2227131802486158E-2</v>
      </c>
      <c r="N117" s="302">
        <f t="shared" si="22"/>
        <v>2.2199531762422925E-2</v>
      </c>
      <c r="O117" s="302">
        <f t="shared" si="22"/>
        <v>2.2636678678064175E-2</v>
      </c>
      <c r="P117" s="302">
        <f t="shared" si="22"/>
        <v>2.259264895434452E-2</v>
      </c>
      <c r="Q117" s="302">
        <f t="shared" si="22"/>
        <v>2.2775776364768935E-2</v>
      </c>
      <c r="R117" s="302">
        <f t="shared" si="22"/>
        <v>2.2872394670246956E-2</v>
      </c>
      <c r="S117" s="302">
        <f t="shared" si="22"/>
        <v>2.287350042772255E-2</v>
      </c>
      <c r="T117" s="302">
        <f t="shared" si="22"/>
        <v>2.2931403644081052E-2</v>
      </c>
      <c r="U117" s="302">
        <f t="shared" si="22"/>
        <v>2.3018399309186959E-2</v>
      </c>
      <c r="V117" s="302">
        <f t="shared" si="22"/>
        <v>2.3223373536535322E-2</v>
      </c>
      <c r="W117" s="302">
        <f t="shared" si="22"/>
        <v>2.323489514490271E-2</v>
      </c>
      <c r="X117" s="302">
        <f t="shared" si="22"/>
        <v>2.3537690479808814E-2</v>
      </c>
      <c r="Y117" s="302">
        <f t="shared" si="22"/>
        <v>2.3548735270653254E-2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4.1513546020936494E-2</v>
      </c>
      <c r="C118" s="302">
        <f t="shared" si="23"/>
        <v>4.3141556244631514E-2</v>
      </c>
      <c r="D118" s="302">
        <f t="shared" si="23"/>
        <v>4.293363702357382E-2</v>
      </c>
      <c r="E118" s="302">
        <f t="shared" si="23"/>
        <v>4.1200353317328443E-2</v>
      </c>
      <c r="F118" s="302">
        <f t="shared" si="23"/>
        <v>4.716248083918307E-2</v>
      </c>
      <c r="G118" s="302">
        <f t="shared" si="23"/>
        <v>4.7977703054882546E-2</v>
      </c>
      <c r="H118" s="302">
        <f t="shared" si="23"/>
        <v>4.5538998453432858E-2</v>
      </c>
      <c r="I118" s="302">
        <f t="shared" si="23"/>
        <v>5.853983576592079E-2</v>
      </c>
      <c r="J118" s="302">
        <f t="shared" si="23"/>
        <v>5.0786364772432369E-2</v>
      </c>
      <c r="K118" s="302">
        <f t="shared" si="23"/>
        <v>4.8606725131749649E-2</v>
      </c>
      <c r="L118" s="302">
        <f t="shared" si="23"/>
        <v>4.010183464193192E-2</v>
      </c>
      <c r="M118" s="302">
        <f t="shared" si="23"/>
        <v>3.821188571490907E-2</v>
      </c>
      <c r="N118" s="302">
        <f t="shared" si="23"/>
        <v>3.8550289741128438E-2</v>
      </c>
      <c r="O118" s="302">
        <f t="shared" si="23"/>
        <v>3.3991883155494798E-2</v>
      </c>
      <c r="P118" s="302">
        <f t="shared" si="23"/>
        <v>3.4486662867453464E-2</v>
      </c>
      <c r="Q118" s="302">
        <f t="shared" si="23"/>
        <v>3.2419936379567152E-2</v>
      </c>
      <c r="R118" s="302">
        <f t="shared" si="23"/>
        <v>3.1357828649584849E-2</v>
      </c>
      <c r="S118" s="302">
        <f t="shared" si="23"/>
        <v>3.1303596643250893E-2</v>
      </c>
      <c r="T118" s="302">
        <f t="shared" si="23"/>
        <v>3.0654515957792006E-2</v>
      </c>
      <c r="U118" s="302">
        <f t="shared" si="23"/>
        <v>2.960281069583303E-2</v>
      </c>
      <c r="V118" s="302">
        <f t="shared" si="23"/>
        <v>2.7245578593140876E-2</v>
      </c>
      <c r="W118" s="302">
        <f t="shared" si="23"/>
        <v>2.7212623967321707E-2</v>
      </c>
      <c r="X118" s="302">
        <f t="shared" si="23"/>
        <v>2.3597118561840987E-2</v>
      </c>
      <c r="Y118" s="302">
        <f t="shared" si="23"/>
        <v>2.3343350918269851E-2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0.78289336907289264</v>
      </c>
      <c r="C119" s="301">
        <f t="shared" si="24"/>
        <v>0.78191775163282806</v>
      </c>
      <c r="D119" s="301">
        <f t="shared" si="24"/>
        <v>0.78197570314599041</v>
      </c>
      <c r="E119" s="301">
        <f t="shared" si="24"/>
        <v>0.78336259180616019</v>
      </c>
      <c r="F119" s="301">
        <f t="shared" si="24"/>
        <v>0.7782208479643461</v>
      </c>
      <c r="G119" s="301">
        <f t="shared" si="24"/>
        <v>0.776082593863897</v>
      </c>
      <c r="H119" s="301">
        <f t="shared" si="24"/>
        <v>0.77970427238815909</v>
      </c>
      <c r="I119" s="301">
        <f t="shared" si="24"/>
        <v>0.76724277865333346</v>
      </c>
      <c r="J119" s="301">
        <f t="shared" si="24"/>
        <v>0.77469197453956007</v>
      </c>
      <c r="K119" s="301">
        <f t="shared" si="24"/>
        <v>0.77606248181424908</v>
      </c>
      <c r="L119" s="301">
        <f t="shared" si="24"/>
        <v>0.78323836400943048</v>
      </c>
      <c r="M119" s="301">
        <f t="shared" si="24"/>
        <v>0.78510758242836609</v>
      </c>
      <c r="N119" s="301">
        <f t="shared" si="24"/>
        <v>0.78493111190302689</v>
      </c>
      <c r="O119" s="301">
        <f t="shared" si="24"/>
        <v>0.78938455177539024</v>
      </c>
      <c r="P119" s="301">
        <f t="shared" si="24"/>
        <v>0.78900977484154533</v>
      </c>
      <c r="Q119" s="301">
        <f t="shared" si="24"/>
        <v>0.79055022543057762</v>
      </c>
      <c r="R119" s="301">
        <f t="shared" si="24"/>
        <v>0.79142152958944767</v>
      </c>
      <c r="S119" s="301">
        <f t="shared" si="24"/>
        <v>0.79134443501711693</v>
      </c>
      <c r="T119" s="301">
        <f t="shared" si="24"/>
        <v>0.7918406147657332</v>
      </c>
      <c r="U119" s="301">
        <f t="shared" si="24"/>
        <v>0.79242778370891342</v>
      </c>
      <c r="V119" s="301">
        <f t="shared" si="24"/>
        <v>0.79406106833487689</v>
      </c>
      <c r="W119" s="301">
        <f t="shared" si="24"/>
        <v>0.79435885805119932</v>
      </c>
      <c r="X119" s="301">
        <f t="shared" si="24"/>
        <v>0.79649574129985634</v>
      </c>
      <c r="Y119" s="301">
        <f t="shared" si="24"/>
        <v>0.79632147156171906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0.6969921879503076</v>
      </c>
      <c r="C120" s="302">
        <f t="shared" si="25"/>
        <v>0.69264783874677205</v>
      </c>
      <c r="D120" s="302">
        <f t="shared" si="25"/>
        <v>0.69313602348207193</v>
      </c>
      <c r="E120" s="302">
        <f t="shared" si="25"/>
        <v>0.69810947922354849</v>
      </c>
      <c r="F120" s="302">
        <f t="shared" si="25"/>
        <v>0.6806307069844858</v>
      </c>
      <c r="G120" s="302">
        <f t="shared" si="25"/>
        <v>0.6768055685313813</v>
      </c>
      <c r="H120" s="302">
        <f t="shared" si="25"/>
        <v>0.68547349402206637</v>
      </c>
      <c r="I120" s="302">
        <f t="shared" si="25"/>
        <v>0.64611024440827858</v>
      </c>
      <c r="J120" s="302">
        <f t="shared" si="25"/>
        <v>0.66960317493004962</v>
      </c>
      <c r="K120" s="302">
        <f t="shared" si="25"/>
        <v>0.67548386351909384</v>
      </c>
      <c r="L120" s="302">
        <f t="shared" si="25"/>
        <v>0.70025834203811455</v>
      </c>
      <c r="M120" s="302">
        <f t="shared" si="25"/>
        <v>0.70603830431426595</v>
      </c>
      <c r="N120" s="302">
        <f t="shared" si="25"/>
        <v>0.70516159715931626</v>
      </c>
      <c r="O120" s="302">
        <f t="shared" si="25"/>
        <v>0.71904744036203871</v>
      </c>
      <c r="P120" s="302">
        <f t="shared" si="25"/>
        <v>0.71764884913800264</v>
      </c>
      <c r="Q120" s="302">
        <f t="shared" si="25"/>
        <v>0.72346583746913085</v>
      </c>
      <c r="R120" s="302">
        <f t="shared" si="25"/>
        <v>0.72653488952549183</v>
      </c>
      <c r="S120" s="302">
        <f t="shared" si="25"/>
        <v>0.72657001358648099</v>
      </c>
      <c r="T120" s="302">
        <f t="shared" si="25"/>
        <v>0.7284092922237505</v>
      </c>
      <c r="U120" s="302">
        <f t="shared" si="25"/>
        <v>0.7311726839388798</v>
      </c>
      <c r="V120" s="302">
        <f t="shared" si="25"/>
        <v>0.73768362998406312</v>
      </c>
      <c r="W120" s="302">
        <f t="shared" si="25"/>
        <v>0.73804961048514495</v>
      </c>
      <c r="X120" s="302">
        <f t="shared" si="25"/>
        <v>0.74766781524098558</v>
      </c>
      <c r="Y120" s="302">
        <f t="shared" si="25"/>
        <v>0.74801864977369192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8.5901181122585005E-2</v>
      </c>
      <c r="C121" s="302">
        <f t="shared" si="26"/>
        <v>8.9269912886056069E-2</v>
      </c>
      <c r="D121" s="302">
        <f t="shared" si="26"/>
        <v>8.8839679663918522E-2</v>
      </c>
      <c r="E121" s="302">
        <f t="shared" si="26"/>
        <v>8.5253112582611576E-2</v>
      </c>
      <c r="F121" s="302">
        <f t="shared" si="26"/>
        <v>9.759014097986031E-2</v>
      </c>
      <c r="G121" s="302">
        <f t="shared" si="26"/>
        <v>9.9277025332515617E-2</v>
      </c>
      <c r="H121" s="302">
        <f t="shared" si="26"/>
        <v>9.4230778366092685E-2</v>
      </c>
      <c r="I121" s="302">
        <f t="shared" si="26"/>
        <v>0.12113253424505475</v>
      </c>
      <c r="J121" s="302">
        <f t="shared" si="26"/>
        <v>0.10508879960951037</v>
      </c>
      <c r="K121" s="302">
        <f t="shared" si="26"/>
        <v>0.10057861829515527</v>
      </c>
      <c r="L121" s="302">
        <f t="shared" si="26"/>
        <v>8.2980021971315973E-2</v>
      </c>
      <c r="M121" s="302">
        <f t="shared" si="26"/>
        <v>7.9069278114100139E-2</v>
      </c>
      <c r="N121" s="302">
        <f t="shared" si="26"/>
        <v>7.9769514743710676E-2</v>
      </c>
      <c r="O121" s="302">
        <f t="shared" si="26"/>
        <v>7.0337111413351472E-2</v>
      </c>
      <c r="P121" s="302">
        <f t="shared" si="26"/>
        <v>7.1360925703542646E-2</v>
      </c>
      <c r="Q121" s="302">
        <f t="shared" si="26"/>
        <v>6.708438796144682E-2</v>
      </c>
      <c r="R121" s="302">
        <f t="shared" si="26"/>
        <v>6.4886640063955905E-2</v>
      </c>
      <c r="S121" s="302">
        <f t="shared" si="26"/>
        <v>6.4774421430635915E-2</v>
      </c>
      <c r="T121" s="302">
        <f t="shared" si="26"/>
        <v>6.3431322541982652E-2</v>
      </c>
      <c r="U121" s="302">
        <f t="shared" si="26"/>
        <v>6.1255099770033655E-2</v>
      </c>
      <c r="V121" s="302">
        <f t="shared" si="26"/>
        <v>5.637743835081381E-2</v>
      </c>
      <c r="W121" s="302">
        <f t="shared" si="26"/>
        <v>5.6309247566054259E-2</v>
      </c>
      <c r="X121" s="302">
        <f t="shared" si="26"/>
        <v>4.882792605887077E-2</v>
      </c>
      <c r="Y121" s="302">
        <f t="shared" si="26"/>
        <v>4.8302821788027146E-2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9.6659247204060356E-2</v>
      </c>
      <c r="C122" s="301">
        <f t="shared" si="27"/>
        <v>9.6088586433349207E-2</v>
      </c>
      <c r="D122" s="301">
        <f t="shared" si="27"/>
        <v>9.6170521785147678E-2</v>
      </c>
      <c r="E122" s="301">
        <f t="shared" si="27"/>
        <v>9.6730317337022295E-2</v>
      </c>
      <c r="F122" s="301">
        <f t="shared" si="27"/>
        <v>9.4841770550739571E-2</v>
      </c>
      <c r="G122" s="301">
        <f t="shared" si="27"/>
        <v>9.4738648736009373E-2</v>
      </c>
      <c r="H122" s="301">
        <f t="shared" si="27"/>
        <v>9.5351057951157975E-2</v>
      </c>
      <c r="I122" s="301">
        <f t="shared" si="27"/>
        <v>9.1232750149619096E-2</v>
      </c>
      <c r="J122" s="301">
        <f t="shared" si="27"/>
        <v>9.371275738466596E-2</v>
      </c>
      <c r="K122" s="301">
        <f t="shared" si="27"/>
        <v>9.4485237808422468E-2</v>
      </c>
      <c r="L122" s="301">
        <f t="shared" si="27"/>
        <v>9.7228671700339109E-2</v>
      </c>
      <c r="M122" s="301">
        <f t="shared" si="27"/>
        <v>9.7730562986208178E-2</v>
      </c>
      <c r="N122" s="301">
        <f t="shared" si="27"/>
        <v>9.7619891285398538E-2</v>
      </c>
      <c r="O122" s="301">
        <f t="shared" si="27"/>
        <v>9.8938307362922084E-2</v>
      </c>
      <c r="P122" s="301">
        <f t="shared" si="27"/>
        <v>9.8779337569274817E-2</v>
      </c>
      <c r="Q122" s="301">
        <f t="shared" si="27"/>
        <v>9.9442498491943018E-2</v>
      </c>
      <c r="R122" s="301">
        <f t="shared" si="27"/>
        <v>9.976629385249712E-2</v>
      </c>
      <c r="S122" s="301">
        <f t="shared" si="27"/>
        <v>9.9804965637119256E-2</v>
      </c>
      <c r="T122" s="301">
        <f t="shared" si="27"/>
        <v>0.10000662097634057</v>
      </c>
      <c r="U122" s="301">
        <f t="shared" si="27"/>
        <v>0.10037429368156212</v>
      </c>
      <c r="V122" s="301">
        <f t="shared" si="27"/>
        <v>0.10112577955351304</v>
      </c>
      <c r="W122" s="301">
        <f t="shared" si="27"/>
        <v>0.10108935268827816</v>
      </c>
      <c r="X122" s="301">
        <f t="shared" si="27"/>
        <v>0.10231324362239652</v>
      </c>
      <c r="Y122" s="301">
        <f t="shared" si="27"/>
        <v>0.10246998606690157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7.90569842814004E-2</v>
      </c>
      <c r="C123" s="302">
        <f t="shared" si="28"/>
        <v>7.8564222450443852E-2</v>
      </c>
      <c r="D123" s="302">
        <f t="shared" si="28"/>
        <v>7.8619595256068195E-2</v>
      </c>
      <c r="E123" s="302">
        <f t="shared" si="28"/>
        <v>7.9183714078596742E-2</v>
      </c>
      <c r="F123" s="302">
        <f t="shared" si="28"/>
        <v>7.720116815333268E-2</v>
      </c>
      <c r="G123" s="302">
        <f t="shared" si="28"/>
        <v>7.676729828249447E-2</v>
      </c>
      <c r="H123" s="302">
        <f t="shared" si="28"/>
        <v>7.7750465757132348E-2</v>
      </c>
      <c r="I123" s="302">
        <f t="shared" si="28"/>
        <v>7.3285652722235126E-2</v>
      </c>
      <c r="J123" s="302">
        <f t="shared" si="28"/>
        <v>7.5950360119380458E-2</v>
      </c>
      <c r="K123" s="302">
        <f t="shared" si="28"/>
        <v>7.6617382667674816E-2</v>
      </c>
      <c r="L123" s="302">
        <f t="shared" si="28"/>
        <v>7.9427450833026714E-2</v>
      </c>
      <c r="M123" s="302">
        <f t="shared" si="28"/>
        <v>8.0083048406016072E-2</v>
      </c>
      <c r="N123" s="302">
        <f t="shared" si="28"/>
        <v>7.9983607085200026E-2</v>
      </c>
      <c r="O123" s="302">
        <f t="shared" si="28"/>
        <v>8.1558621707731024E-2</v>
      </c>
      <c r="P123" s="302">
        <f t="shared" si="28"/>
        <v>8.1399985203152878E-2</v>
      </c>
      <c r="Q123" s="302">
        <f t="shared" si="28"/>
        <v>8.2059782490711386E-2</v>
      </c>
      <c r="R123" s="302">
        <f t="shared" si="28"/>
        <v>8.240789256191898E-2</v>
      </c>
      <c r="S123" s="302">
        <f t="shared" si="28"/>
        <v>8.241187654105897E-2</v>
      </c>
      <c r="T123" s="302">
        <f t="shared" si="28"/>
        <v>8.2620498423527061E-2</v>
      </c>
      <c r="U123" s="302">
        <f t="shared" si="28"/>
        <v>8.2933938687511644E-2</v>
      </c>
      <c r="V123" s="302">
        <f t="shared" si="28"/>
        <v>8.3672448771340266E-2</v>
      </c>
      <c r="W123" s="302">
        <f t="shared" si="28"/>
        <v>8.3713960448546329E-2</v>
      </c>
      <c r="X123" s="302">
        <f t="shared" si="28"/>
        <v>8.4804914228722675E-2</v>
      </c>
      <c r="Y123" s="302">
        <f t="shared" si="28"/>
        <v>8.4844707960441676E-2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1.7602262922659963E-2</v>
      </c>
      <c r="C124" s="303">
        <f t="shared" si="29"/>
        <v>1.7524363982905359E-2</v>
      </c>
      <c r="D124" s="303">
        <f t="shared" si="29"/>
        <v>1.7550926529079483E-2</v>
      </c>
      <c r="E124" s="303">
        <f t="shared" si="29"/>
        <v>1.7546603258425546E-2</v>
      </c>
      <c r="F124" s="303">
        <f t="shared" si="29"/>
        <v>1.7640602397406883E-2</v>
      </c>
      <c r="G124" s="303">
        <f t="shared" si="29"/>
        <v>1.79713504535149E-2</v>
      </c>
      <c r="H124" s="303">
        <f t="shared" si="29"/>
        <v>1.7600592194025631E-2</v>
      </c>
      <c r="I124" s="303">
        <f t="shared" si="29"/>
        <v>1.7947097427383981E-2</v>
      </c>
      <c r="J124" s="303">
        <f t="shared" si="29"/>
        <v>1.7762397265285498E-2</v>
      </c>
      <c r="K124" s="303">
        <f t="shared" si="29"/>
        <v>1.7867855140747655E-2</v>
      </c>
      <c r="L124" s="303">
        <f t="shared" si="29"/>
        <v>1.7801220867312388E-2</v>
      </c>
      <c r="M124" s="303">
        <f t="shared" si="29"/>
        <v>1.7647514580192099E-2</v>
      </c>
      <c r="N124" s="303">
        <f t="shared" si="29"/>
        <v>1.763628420019852E-2</v>
      </c>
      <c r="O124" s="303">
        <f t="shared" si="29"/>
        <v>1.7379685655191063E-2</v>
      </c>
      <c r="P124" s="303">
        <f t="shared" si="29"/>
        <v>1.7379352366121932E-2</v>
      </c>
      <c r="Q124" s="303">
        <f t="shared" si="29"/>
        <v>1.7382716001231625E-2</v>
      </c>
      <c r="R124" s="303">
        <f t="shared" si="29"/>
        <v>1.7358401290578137E-2</v>
      </c>
      <c r="S124" s="303">
        <f t="shared" si="29"/>
        <v>1.7393089096060282E-2</v>
      </c>
      <c r="T124" s="303">
        <f t="shared" si="29"/>
        <v>1.7386122552813511E-2</v>
      </c>
      <c r="U124" s="303">
        <f t="shared" si="29"/>
        <v>1.7440354994050472E-2</v>
      </c>
      <c r="V124" s="303">
        <f t="shared" si="29"/>
        <v>1.7453330782172771E-2</v>
      </c>
      <c r="W124" s="303">
        <f t="shared" si="29"/>
        <v>1.7375392239731838E-2</v>
      </c>
      <c r="X124" s="303">
        <f t="shared" si="29"/>
        <v>1.7508329393673843E-2</v>
      </c>
      <c r="Y124" s="303">
        <f t="shared" si="29"/>
        <v>1.7625278106459898E-2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1.0000000000000002</v>
      </c>
      <c r="D126" s="232">
        <f t="shared" si="30"/>
        <v>1.0000000000000002</v>
      </c>
      <c r="E126" s="232">
        <f t="shared" si="30"/>
        <v>1</v>
      </c>
      <c r="F126" s="232">
        <f t="shared" si="30"/>
        <v>0.99999999999999978</v>
      </c>
      <c r="G126" s="232">
        <f t="shared" si="30"/>
        <v>1.0000000000000004</v>
      </c>
      <c r="H126" s="232">
        <f t="shared" si="30"/>
        <v>1</v>
      </c>
      <c r="I126" s="232">
        <f t="shared" si="30"/>
        <v>1.0000000000000002</v>
      </c>
      <c r="J126" s="232">
        <f t="shared" si="30"/>
        <v>1</v>
      </c>
      <c r="K126" s="232">
        <f t="shared" si="30"/>
        <v>1.0000000000000002</v>
      </c>
      <c r="L126" s="232">
        <f t="shared" si="30"/>
        <v>0.99999999999999967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1.0000000000000002</v>
      </c>
      <c r="Q126" s="232">
        <f t="shared" si="30"/>
        <v>1.0000000000000002</v>
      </c>
      <c r="R126" s="232">
        <f t="shared" si="30"/>
        <v>1.0000000000000002</v>
      </c>
      <c r="S126" s="232">
        <f t="shared" si="30"/>
        <v>1.0000000000000002</v>
      </c>
      <c r="T126" s="232">
        <f t="shared" si="30"/>
        <v>1</v>
      </c>
      <c r="U126" s="232">
        <f t="shared" si="30"/>
        <v>1.0000000000000002</v>
      </c>
      <c r="V126" s="232">
        <f t="shared" si="30"/>
        <v>1.0000000000000002</v>
      </c>
      <c r="W126" s="232">
        <f t="shared" si="30"/>
        <v>1</v>
      </c>
      <c r="X126" s="232">
        <f t="shared" si="30"/>
        <v>0.99999999999999989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2.7807264006351036E-2</v>
      </c>
      <c r="C127" s="299">
        <f t="shared" si="31"/>
        <v>2.7801798925748748E-2</v>
      </c>
      <c r="D127" s="299">
        <f t="shared" si="31"/>
        <v>2.7798676696599328E-2</v>
      </c>
      <c r="E127" s="299">
        <f t="shared" si="31"/>
        <v>2.7825752934021793E-2</v>
      </c>
      <c r="F127" s="299">
        <f t="shared" si="31"/>
        <v>2.7728621902825285E-2</v>
      </c>
      <c r="G127" s="299">
        <f t="shared" si="31"/>
        <v>2.7631308937591529E-2</v>
      </c>
      <c r="H127" s="299">
        <f t="shared" si="31"/>
        <v>2.7757835346425331E-2</v>
      </c>
      <c r="I127" s="299">
        <f t="shared" si="31"/>
        <v>2.7544687893032039E-2</v>
      </c>
      <c r="J127" s="299">
        <f t="shared" si="31"/>
        <v>2.7657712231456154E-2</v>
      </c>
      <c r="K127" s="299">
        <f t="shared" si="31"/>
        <v>2.7612482654500559E-2</v>
      </c>
      <c r="L127" s="299">
        <f t="shared" si="31"/>
        <v>2.7784599195023848E-2</v>
      </c>
      <c r="M127" s="299">
        <f t="shared" si="31"/>
        <v>2.765823982457866E-2</v>
      </c>
      <c r="N127" s="299">
        <f t="shared" si="31"/>
        <v>2.7733371001117363E-2</v>
      </c>
      <c r="O127" s="299">
        <f t="shared" si="31"/>
        <v>2.7875133587574267E-2</v>
      </c>
      <c r="P127" s="299">
        <f t="shared" si="31"/>
        <v>2.774126133191529E-2</v>
      </c>
      <c r="Q127" s="299">
        <f t="shared" si="31"/>
        <v>2.7800876402864556E-2</v>
      </c>
      <c r="R127" s="299">
        <f t="shared" si="31"/>
        <v>2.766715449027864E-2</v>
      </c>
      <c r="S127" s="299">
        <f t="shared" si="31"/>
        <v>2.7688285930338844E-2</v>
      </c>
      <c r="T127" s="299">
        <f t="shared" si="31"/>
        <v>2.7746260877751842E-2</v>
      </c>
      <c r="U127" s="299">
        <f t="shared" si="31"/>
        <v>2.7774805083481027E-2</v>
      </c>
      <c r="V127" s="299">
        <f t="shared" si="31"/>
        <v>2.78342819926766E-2</v>
      </c>
      <c r="W127" s="299">
        <f t="shared" si="31"/>
        <v>2.7856475772773823E-2</v>
      </c>
      <c r="X127" s="299">
        <f t="shared" si="31"/>
        <v>2.788742215791094E-2</v>
      </c>
      <c r="Y127" s="299">
        <f t="shared" si="31"/>
        <v>2.7906313160447109E-2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3.0800821454214583E-3</v>
      </c>
      <c r="C128" s="233">
        <f t="shared" si="32"/>
        <v>3.0794768036955487E-3</v>
      </c>
      <c r="D128" s="233">
        <f t="shared" si="32"/>
        <v>3.0791309687995005E-3</v>
      </c>
      <c r="E128" s="233">
        <f t="shared" si="32"/>
        <v>3.0821300785080674E-3</v>
      </c>
      <c r="F128" s="233">
        <f t="shared" si="32"/>
        <v>3.0713713229941686E-3</v>
      </c>
      <c r="G128" s="233">
        <f t="shared" si="32"/>
        <v>3.0605924154876243E-3</v>
      </c>
      <c r="H128" s="233">
        <f t="shared" si="32"/>
        <v>3.074607161155673E-3</v>
      </c>
      <c r="I128" s="233">
        <f t="shared" si="32"/>
        <v>3.0509978026301882E-3</v>
      </c>
      <c r="J128" s="233">
        <f t="shared" si="32"/>
        <v>3.0635169863477496E-3</v>
      </c>
      <c r="K128" s="233">
        <f t="shared" si="32"/>
        <v>3.0760570169274587E-3</v>
      </c>
      <c r="L128" s="233">
        <f t="shared" si="32"/>
        <v>3.077571668997661E-3</v>
      </c>
      <c r="M128" s="233">
        <f t="shared" si="32"/>
        <v>3.0924396021211765E-3</v>
      </c>
      <c r="N128" s="233">
        <f t="shared" si="32"/>
        <v>3.0785557679366806E-3</v>
      </c>
      <c r="O128" s="233">
        <f t="shared" si="32"/>
        <v>3.0875997453297106E-3</v>
      </c>
      <c r="P128" s="233">
        <f t="shared" si="32"/>
        <v>3.1193867093126807E-3</v>
      </c>
      <c r="Q128" s="233">
        <f t="shared" si="32"/>
        <v>3.1087464204251109E-3</v>
      </c>
      <c r="R128" s="233">
        <f t="shared" si="32"/>
        <v>3.14853845652992E-3</v>
      </c>
      <c r="S128" s="233">
        <f t="shared" si="32"/>
        <v>3.1369161788516778E-3</v>
      </c>
      <c r="T128" s="233">
        <f t="shared" si="32"/>
        <v>3.1309401910631358E-3</v>
      </c>
      <c r="U128" s="233">
        <f t="shared" si="32"/>
        <v>3.1229451588039212E-3</v>
      </c>
      <c r="V128" s="233">
        <f t="shared" si="32"/>
        <v>3.1195851603435087E-3</v>
      </c>
      <c r="W128" s="233">
        <f t="shared" si="32"/>
        <v>3.1130776881348895E-3</v>
      </c>
      <c r="X128" s="233">
        <f t="shared" si="32"/>
        <v>3.1084759338861571E-3</v>
      </c>
      <c r="Y128" s="233">
        <f t="shared" si="32"/>
        <v>3.1033581677024137E-3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0.13401798132211881</v>
      </c>
      <c r="C129" s="233">
        <f t="shared" si="33"/>
        <v>0.13399164219469104</v>
      </c>
      <c r="D129" s="233">
        <f t="shared" si="33"/>
        <v>0.13397659451334648</v>
      </c>
      <c r="E129" s="233">
        <f t="shared" si="33"/>
        <v>0.13410708928911189</v>
      </c>
      <c r="F129" s="233">
        <f t="shared" si="33"/>
        <v>0.13363896323680702</v>
      </c>
      <c r="G129" s="233">
        <f t="shared" si="33"/>
        <v>0.13316996034770148</v>
      </c>
      <c r="H129" s="233">
        <f t="shared" si="33"/>
        <v>0.13377975834479933</v>
      </c>
      <c r="I129" s="233">
        <f t="shared" si="33"/>
        <v>0.13275248750574103</v>
      </c>
      <c r="J129" s="233">
        <f t="shared" si="33"/>
        <v>0.13329721185087656</v>
      </c>
      <c r="K129" s="233">
        <f t="shared" si="33"/>
        <v>0.13291366880488964</v>
      </c>
      <c r="L129" s="233">
        <f t="shared" si="33"/>
        <v>0.13390874755282658</v>
      </c>
      <c r="M129" s="233">
        <f t="shared" si="33"/>
        <v>0.133136194841942</v>
      </c>
      <c r="N129" s="233">
        <f t="shared" si="33"/>
        <v>0.13335248332575331</v>
      </c>
      <c r="O129" s="233">
        <f t="shared" si="33"/>
        <v>0.13434508089820932</v>
      </c>
      <c r="P129" s="233">
        <f t="shared" si="33"/>
        <v>0.13353836730346333</v>
      </c>
      <c r="Q129" s="233">
        <f t="shared" si="33"/>
        <v>0.13368136990522786</v>
      </c>
      <c r="R129" s="233">
        <f t="shared" si="33"/>
        <v>0.13291076940667415</v>
      </c>
      <c r="S129" s="233">
        <f t="shared" si="33"/>
        <v>0.1328984403639949</v>
      </c>
      <c r="T129" s="233">
        <f t="shared" si="33"/>
        <v>0.13307490088871587</v>
      </c>
      <c r="U129" s="233">
        <f t="shared" si="33"/>
        <v>0.13312077427480792</v>
      </c>
      <c r="V129" s="233">
        <f t="shared" si="33"/>
        <v>0.1333242941202879</v>
      </c>
      <c r="W129" s="233">
        <f t="shared" si="33"/>
        <v>0.13335759878332837</v>
      </c>
      <c r="X129" s="233">
        <f t="shared" si="33"/>
        <v>0.13344033305548469</v>
      </c>
      <c r="Y129" s="233">
        <f t="shared" si="33"/>
        <v>0.13347210066580256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4.2008798407393688E-2</v>
      </c>
      <c r="C130" s="233">
        <f t="shared" si="34"/>
        <v>4.2000542238457055E-2</v>
      </c>
      <c r="D130" s="233">
        <f t="shared" si="34"/>
        <v>4.1995825445935137E-2</v>
      </c>
      <c r="E130" s="233">
        <f t="shared" si="34"/>
        <v>4.2036729872895362E-2</v>
      </c>
      <c r="F130" s="233">
        <f t="shared" si="34"/>
        <v>4.1889992750260618E-2</v>
      </c>
      <c r="G130" s="233">
        <f t="shared" si="34"/>
        <v>4.1742980777489877E-2</v>
      </c>
      <c r="H130" s="233">
        <f t="shared" si="34"/>
        <v>4.1934125882621277E-2</v>
      </c>
      <c r="I130" s="233">
        <f t="shared" si="34"/>
        <v>4.1612121229498852E-2</v>
      </c>
      <c r="J130" s="233">
        <f t="shared" si="34"/>
        <v>4.1782868579792062E-2</v>
      </c>
      <c r="K130" s="233">
        <f t="shared" si="34"/>
        <v>4.195390025744674E-2</v>
      </c>
      <c r="L130" s="233">
        <f t="shared" si="34"/>
        <v>4.1974558379688373E-2</v>
      </c>
      <c r="M130" s="233">
        <f t="shared" si="34"/>
        <v>4.2177339986097441E-2</v>
      </c>
      <c r="N130" s="233">
        <f t="shared" si="34"/>
        <v>4.1987980363905143E-2</v>
      </c>
      <c r="O130" s="233">
        <f t="shared" si="34"/>
        <v>4.2111329873810117E-2</v>
      </c>
      <c r="P130" s="233">
        <f t="shared" si="34"/>
        <v>4.254486771432802E-2</v>
      </c>
      <c r="Q130" s="233">
        <f t="shared" si="34"/>
        <v>4.2399746341010486E-2</v>
      </c>
      <c r="R130" s="233">
        <f t="shared" si="34"/>
        <v>4.2942464211516491E-2</v>
      </c>
      <c r="S130" s="233">
        <f t="shared" si="34"/>
        <v>4.2783949633992679E-2</v>
      </c>
      <c r="T130" s="233">
        <f t="shared" si="34"/>
        <v>4.2702443994064532E-2</v>
      </c>
      <c r="U130" s="233">
        <f t="shared" si="34"/>
        <v>4.2593400896322089E-2</v>
      </c>
      <c r="V130" s="233">
        <f t="shared" si="34"/>
        <v>4.2547574359460875E-2</v>
      </c>
      <c r="W130" s="233">
        <f t="shared" si="34"/>
        <v>4.2458819879792234E-2</v>
      </c>
      <c r="X130" s="233">
        <f t="shared" si="34"/>
        <v>4.239605721391896E-2</v>
      </c>
      <c r="Y130" s="233">
        <f t="shared" si="34"/>
        <v>4.2326256735308772E-2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0.2222065599807635</v>
      </c>
      <c r="C131" s="300">
        <f t="shared" si="35"/>
        <v>0.21894752618873409</v>
      </c>
      <c r="D131" s="300">
        <f t="shared" si="35"/>
        <v>0.21957477290001026</v>
      </c>
      <c r="E131" s="300">
        <f t="shared" si="35"/>
        <v>0.22190502892687722</v>
      </c>
      <c r="F131" s="300">
        <f t="shared" si="35"/>
        <v>0.21615870307096566</v>
      </c>
      <c r="G131" s="300">
        <f t="shared" si="35"/>
        <v>0.22123917319109329</v>
      </c>
      <c r="H131" s="300">
        <f t="shared" si="35"/>
        <v>0.21708114160282266</v>
      </c>
      <c r="I131" s="300">
        <f t="shared" si="35"/>
        <v>0.21606610152121852</v>
      </c>
      <c r="J131" s="300">
        <f t="shared" si="35"/>
        <v>0.21567174844296544</v>
      </c>
      <c r="K131" s="300">
        <f t="shared" si="35"/>
        <v>0.21937089251233327</v>
      </c>
      <c r="L131" s="300">
        <f t="shared" si="35"/>
        <v>0.2266923885566047</v>
      </c>
      <c r="M131" s="300">
        <f t="shared" si="35"/>
        <v>0.23271636136691481</v>
      </c>
      <c r="N131" s="300">
        <f t="shared" si="35"/>
        <v>0.23000708794541441</v>
      </c>
      <c r="O131" s="300">
        <f t="shared" si="35"/>
        <v>0.23707633693825103</v>
      </c>
      <c r="P131" s="300">
        <f t="shared" si="35"/>
        <v>0.23833579037837943</v>
      </c>
      <c r="Q131" s="300">
        <f t="shared" si="35"/>
        <v>0.24312089645153898</v>
      </c>
      <c r="R131" s="300">
        <f t="shared" si="35"/>
        <v>0.24934132857856953</v>
      </c>
      <c r="S131" s="300">
        <f t="shared" si="35"/>
        <v>0.24892792652587242</v>
      </c>
      <c r="T131" s="300">
        <f t="shared" si="35"/>
        <v>0.25040799716764417</v>
      </c>
      <c r="U131" s="300">
        <f t="shared" si="35"/>
        <v>0.25392157796802262</v>
      </c>
      <c r="V131" s="300">
        <f t="shared" si="35"/>
        <v>0.26368592227811016</v>
      </c>
      <c r="W131" s="300">
        <f t="shared" si="35"/>
        <v>0.26260403152713191</v>
      </c>
      <c r="X131" s="300">
        <f t="shared" si="35"/>
        <v>0.28151997346045055</v>
      </c>
      <c r="Y131" s="300">
        <f t="shared" si="35"/>
        <v>0.28265574606276689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0.57087931413795145</v>
      </c>
      <c r="C132" s="235">
        <f t="shared" si="36"/>
        <v>0.57417901364867374</v>
      </c>
      <c r="D132" s="235">
        <f t="shared" si="36"/>
        <v>0.57357499947530954</v>
      </c>
      <c r="E132" s="235">
        <f t="shared" si="36"/>
        <v>0.5710432688985857</v>
      </c>
      <c r="F132" s="235">
        <f t="shared" si="36"/>
        <v>0.57751234771614701</v>
      </c>
      <c r="G132" s="235">
        <f t="shared" si="36"/>
        <v>0.57315598433063653</v>
      </c>
      <c r="H132" s="235">
        <f t="shared" si="36"/>
        <v>0.57637253166217584</v>
      </c>
      <c r="I132" s="235">
        <f t="shared" si="36"/>
        <v>0.57897360404787956</v>
      </c>
      <c r="J132" s="235">
        <f t="shared" si="36"/>
        <v>0.57852694190856202</v>
      </c>
      <c r="K132" s="235">
        <f t="shared" si="36"/>
        <v>0.57507299875390261</v>
      </c>
      <c r="L132" s="235">
        <f t="shared" si="36"/>
        <v>0.56656213464685845</v>
      </c>
      <c r="M132" s="235">
        <f t="shared" si="36"/>
        <v>0.56121942437834593</v>
      </c>
      <c r="N132" s="235">
        <f t="shared" si="36"/>
        <v>0.56384052159587306</v>
      </c>
      <c r="O132" s="235">
        <f t="shared" si="36"/>
        <v>0.55550451895682551</v>
      </c>
      <c r="P132" s="235">
        <f t="shared" si="36"/>
        <v>0.55472032656260151</v>
      </c>
      <c r="Q132" s="235">
        <f t="shared" si="36"/>
        <v>0.5498883644789333</v>
      </c>
      <c r="R132" s="235">
        <f t="shared" si="36"/>
        <v>0.54398974485643148</v>
      </c>
      <c r="S132" s="235">
        <f t="shared" si="36"/>
        <v>0.54456448136694968</v>
      </c>
      <c r="T132" s="235">
        <f t="shared" si="36"/>
        <v>0.54293745688076056</v>
      </c>
      <c r="U132" s="235">
        <f t="shared" si="36"/>
        <v>0.53946649661856261</v>
      </c>
      <c r="V132" s="235">
        <f t="shared" si="36"/>
        <v>0.5294883420891211</v>
      </c>
      <c r="W132" s="235">
        <f t="shared" si="36"/>
        <v>0.53060999634883876</v>
      </c>
      <c r="X132" s="235">
        <f t="shared" si="36"/>
        <v>0.51164773817834863</v>
      </c>
      <c r="Y132" s="235">
        <f t="shared" si="36"/>
        <v>0.51053622520797226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341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2">
        <f>IF(B$5=0,0,B$5/PPA_fec!B$5)</f>
        <v>0.62342528269083441</v>
      </c>
      <c r="C136" s="322">
        <f>IF(C$5=0,0,C$5/PPA_fec!C$5)</f>
        <v>0.62548235532846175</v>
      </c>
      <c r="D136" s="322">
        <f>IF(D$5=0,0,D$5/PPA_fec!D$5)</f>
        <v>0.62481505236538337</v>
      </c>
      <c r="E136" s="322">
        <f>IF(E$5=0,0,E$5/PPA_fec!E$5)</f>
        <v>0.62789486525302107</v>
      </c>
      <c r="F136" s="322">
        <f>IF(F$5=0,0,F$5/PPA_fec!F$5)</f>
        <v>0.62616660062165408</v>
      </c>
      <c r="G136" s="322">
        <f>IF(G$5=0,0,G$5/PPA_fec!G$5)</f>
        <v>0.61856268914457024</v>
      </c>
      <c r="H136" s="322">
        <f>IF(H$5=0,0,H$5/PPA_fec!H$5)</f>
        <v>0.6269656474535219</v>
      </c>
      <c r="I136" s="322">
        <f>IF(I$5=0,0,I$5/PPA_fec!I$5)</f>
        <v>0.62056679464040698</v>
      </c>
      <c r="J136" s="322">
        <f>IF(J$5=0,0,J$5/PPA_fec!J$5)</f>
        <v>0.62371660032385046</v>
      </c>
      <c r="K136" s="322">
        <f>IF(K$5=0,0,K$5/PPA_fec!K$5)</f>
        <v>0.62102380890205078</v>
      </c>
      <c r="L136" s="322">
        <f>IF(L$5=0,0,L$5/PPA_fec!L$5)</f>
        <v>0.62147227307292296</v>
      </c>
      <c r="M136" s="322">
        <f>IF(M$5=0,0,M$5/PPA_fec!M$5)</f>
        <v>0.62603482709710467</v>
      </c>
      <c r="N136" s="322">
        <f>IF(N$5=0,0,N$5/PPA_fec!N$5)</f>
        <v>0.62614773332020868</v>
      </c>
      <c r="O136" s="322">
        <f>IF(O$5=0,0,O$5/PPA_fec!O$5)</f>
        <v>0.63265104490736213</v>
      </c>
      <c r="P136" s="322">
        <f>IF(P$5=0,0,P$5/PPA_fec!P$5)</f>
        <v>0.63271085403040128</v>
      </c>
      <c r="Q136" s="322">
        <f>IF(Q$5=0,0,Q$5/PPA_fec!Q$5)</f>
        <v>0.63249626931010705</v>
      </c>
      <c r="R136" s="322">
        <f>IF(R$5=0,0,R$5/PPA_fec!R$5)</f>
        <v>0.63323290076005079</v>
      </c>
      <c r="S136" s="322">
        <f>IF(S$5=0,0,S$5/PPA_fec!S$5)</f>
        <v>0.63234259294310413</v>
      </c>
      <c r="T136" s="322">
        <f>IF(T$5=0,0,T$5/PPA_fec!T$5)</f>
        <v>0.63237219492606156</v>
      </c>
      <c r="U136" s="322">
        <f>IF(U$5=0,0,U$5/PPA_fec!U$5)</f>
        <v>0.63074306887227383</v>
      </c>
      <c r="V136" s="322">
        <f>IF(V$5=0,0,V$5/PPA_fec!V$5)</f>
        <v>0.63019495571298945</v>
      </c>
      <c r="W136" s="322">
        <f>IF(W$5=0,0,W$5/PPA_fec!W$5)</f>
        <v>0.64932126829980097</v>
      </c>
      <c r="X136" s="322">
        <f>IF(X$5=0,0,X$5/PPA_fec!X$5)</f>
        <v>0.65873962936618091</v>
      </c>
      <c r="Y136" s="322">
        <f>IF(Y$5=0,0,Y$5/PPA_fec!Y$5)</f>
        <v>0.65972689218666092</v>
      </c>
      <c r="DA136" s="95"/>
    </row>
    <row r="137" spans="1:105" ht="12" customHeight="1" x14ac:dyDescent="0.25">
      <c r="A137" s="55" t="s">
        <v>91</v>
      </c>
      <c r="B137" s="305">
        <f>IF(B$6=0,0,B$6/PPA_fec!B$6)</f>
        <v>0.45498273366231351</v>
      </c>
      <c r="C137" s="305">
        <f>IF(C$6=0,0,C$6/PPA_fec!C$6)</f>
        <v>0.45498273366231345</v>
      </c>
      <c r="D137" s="305">
        <f>IF(D$6=0,0,D$6/PPA_fec!D$6)</f>
        <v>0.45498273366231357</v>
      </c>
      <c r="E137" s="305">
        <f>IF(E$6=0,0,E$6/PPA_fec!E$6)</f>
        <v>0.45725847482636667</v>
      </c>
      <c r="F137" s="305">
        <f>IF(F$6=0,0,F$6/PPA_fec!F$6)</f>
        <v>0.45725847482636672</v>
      </c>
      <c r="G137" s="305">
        <f>IF(G$6=0,0,G$6/PPA_fec!G$6)</f>
        <v>0.45725847482636661</v>
      </c>
      <c r="H137" s="305">
        <f>IF(H$6=0,0,H$6/PPA_fec!H$6)</f>
        <v>0.45725847482636656</v>
      </c>
      <c r="I137" s="305">
        <f>IF(I$6=0,0,I$6/PPA_fec!I$6)</f>
        <v>0.45725847482636656</v>
      </c>
      <c r="J137" s="305">
        <f>IF(J$6=0,0,J$6/PPA_fec!J$6)</f>
        <v>0.45725847482636645</v>
      </c>
      <c r="K137" s="305">
        <f>IF(K$6=0,0,K$6/PPA_fec!K$6)</f>
        <v>0.4572584748263665</v>
      </c>
      <c r="L137" s="305">
        <f>IF(L$6=0,0,L$6/PPA_fec!L$6)</f>
        <v>0.45725847482636672</v>
      </c>
      <c r="M137" s="305">
        <f>IF(M$6=0,0,M$6/PPA_fec!M$6)</f>
        <v>0.45725847482636678</v>
      </c>
      <c r="N137" s="305">
        <f>IF(N$6=0,0,N$6/PPA_fec!N$6)</f>
        <v>0.45725847482636678</v>
      </c>
      <c r="O137" s="305">
        <f>IF(O$6=0,0,O$6/PPA_fec!O$6)</f>
        <v>0.45725847482636683</v>
      </c>
      <c r="P137" s="305">
        <f>IF(P$6=0,0,P$6/PPA_fec!P$6)</f>
        <v>0.45725847482636678</v>
      </c>
      <c r="Q137" s="305">
        <f>IF(Q$6=0,0,Q$6/PPA_fec!Q$6)</f>
        <v>0.45725847482636645</v>
      </c>
      <c r="R137" s="305">
        <f>IF(R$6=0,0,R$6/PPA_fec!R$6)</f>
        <v>0.45725847482636667</v>
      </c>
      <c r="S137" s="305">
        <f>IF(S$6=0,0,S$6/PPA_fec!S$6)</f>
        <v>0.45725847482636656</v>
      </c>
      <c r="T137" s="305">
        <f>IF(T$6=0,0,T$6/PPA_fec!T$6)</f>
        <v>0.4572584748263665</v>
      </c>
      <c r="U137" s="305">
        <f>IF(U$6=0,0,U$6/PPA_fec!U$6)</f>
        <v>0.45725847482636667</v>
      </c>
      <c r="V137" s="305">
        <f>IF(V$6=0,0,V$6/PPA_fec!V$6)</f>
        <v>0.45725847482636683</v>
      </c>
      <c r="W137" s="305">
        <f>IF(W$6=0,0,W$6/PPA_fec!W$6)</f>
        <v>0.46653262734372974</v>
      </c>
      <c r="X137" s="305">
        <f>IF(X$6=0,0,X$6/PPA_fec!X$6)</f>
        <v>0.47487936460935692</v>
      </c>
      <c r="Y137" s="305">
        <f>IF(Y$6=0,0,Y$6/PPA_fec!Y$6)</f>
        <v>0.48239142814842134</v>
      </c>
      <c r="DA137" s="76"/>
    </row>
    <row r="138" spans="1:105" ht="12" customHeight="1" x14ac:dyDescent="0.25">
      <c r="A138" s="173" t="s">
        <v>92</v>
      </c>
      <c r="B138" s="306">
        <f>IF(B$7=0,0,B$7/PPA_fec!B$7)</f>
        <v>0.11824108804189287</v>
      </c>
      <c r="C138" s="306">
        <f>IF(C$7=0,0,C$7/PPA_fec!C$7)</f>
        <v>0.11824108804189286</v>
      </c>
      <c r="D138" s="306">
        <f>IF(D$7=0,0,D$7/PPA_fec!D$7)</f>
        <v>0.11824108804189289</v>
      </c>
      <c r="E138" s="306">
        <f>IF(E$7=0,0,E$7/PPA_fec!E$7)</f>
        <v>0.11883250853201431</v>
      </c>
      <c r="F138" s="306">
        <f>IF(F$7=0,0,F$7/PPA_fec!F$7)</f>
        <v>0.11883250853201432</v>
      </c>
      <c r="G138" s="306">
        <f>IF(G$7=0,0,G$7/PPA_fec!G$7)</f>
        <v>0.11883250853201435</v>
      </c>
      <c r="H138" s="306">
        <f>IF(H$7=0,0,H$7/PPA_fec!H$7)</f>
        <v>0.11883250853201432</v>
      </c>
      <c r="I138" s="306">
        <f>IF(I$7=0,0,I$7/PPA_fec!I$7)</f>
        <v>0.11883250853201434</v>
      </c>
      <c r="J138" s="306">
        <f>IF(J$7=0,0,J$7/PPA_fec!J$7)</f>
        <v>0.11883250853201435</v>
      </c>
      <c r="K138" s="306">
        <f>IF(K$7=0,0,K$7/PPA_fec!K$7)</f>
        <v>0.11883250853201434</v>
      </c>
      <c r="L138" s="306">
        <f>IF(L$7=0,0,L$7/PPA_fec!L$7)</f>
        <v>0.11883250853201432</v>
      </c>
      <c r="M138" s="306">
        <f>IF(M$7=0,0,M$7/PPA_fec!M$7)</f>
        <v>0.11883250853201434</v>
      </c>
      <c r="N138" s="306">
        <f>IF(N$7=0,0,N$7/PPA_fec!N$7)</f>
        <v>0.11883250853201434</v>
      </c>
      <c r="O138" s="306">
        <f>IF(O$7=0,0,O$7/PPA_fec!O$7)</f>
        <v>0.11883250853201437</v>
      </c>
      <c r="P138" s="306">
        <f>IF(P$7=0,0,P$7/PPA_fec!P$7)</f>
        <v>0.11883250853201432</v>
      </c>
      <c r="Q138" s="306">
        <f>IF(Q$7=0,0,Q$7/PPA_fec!Q$7)</f>
        <v>0.11883250853201435</v>
      </c>
      <c r="R138" s="306">
        <f>IF(R$7=0,0,R$7/PPA_fec!R$7)</f>
        <v>0.11883250853201434</v>
      </c>
      <c r="S138" s="306">
        <f>IF(S$7=0,0,S$7/PPA_fec!S$7)</f>
        <v>0.11883250853201434</v>
      </c>
      <c r="T138" s="306">
        <f>IF(T$7=0,0,T$7/PPA_fec!T$7)</f>
        <v>0.11883250853201435</v>
      </c>
      <c r="U138" s="306">
        <f>IF(U$7=0,0,U$7/PPA_fec!U$7)</f>
        <v>0.11883250853201431</v>
      </c>
      <c r="V138" s="306">
        <f>IF(V$7=0,0,V$7/PPA_fec!V$7)</f>
        <v>0.11883250853201434</v>
      </c>
      <c r="W138" s="306">
        <f>IF(W$7=0,0,W$7/PPA_fec!W$7)</f>
        <v>0.12372464383407031</v>
      </c>
      <c r="X138" s="306">
        <f>IF(X$7=0,0,X$7/PPA_fec!X$7)</f>
        <v>0.12577844449569464</v>
      </c>
      <c r="Y138" s="306">
        <f>IF(Y$7=0,0,Y$7/PPA_fec!Y$7)</f>
        <v>0.12577844449569467</v>
      </c>
      <c r="DA138" s="77"/>
    </row>
    <row r="139" spans="1:105" ht="12" customHeight="1" x14ac:dyDescent="0.25">
      <c r="A139" s="173" t="s">
        <v>93</v>
      </c>
      <c r="B139" s="306">
        <f>IF(B$8=0,0,B$8/PPA_fec!B$8)</f>
        <v>0.6503502747910066</v>
      </c>
      <c r="C139" s="306">
        <f>IF(C$8=0,0,C$8/PPA_fec!C$8)</f>
        <v>0.65035027479100704</v>
      </c>
      <c r="D139" s="306">
        <f>IF(D$8=0,0,D$8/PPA_fec!D$8)</f>
        <v>0.65035027479100704</v>
      </c>
      <c r="E139" s="306">
        <f>IF(E$8=0,0,E$8/PPA_fec!E$8)</f>
        <v>0.65360320898365598</v>
      </c>
      <c r="F139" s="306">
        <f>IF(F$8=0,0,F$8/PPA_fec!F$8)</f>
        <v>0.6536032089836562</v>
      </c>
      <c r="G139" s="306">
        <f>IF(G$8=0,0,G$8/PPA_fec!G$8)</f>
        <v>0.65360320898365609</v>
      </c>
      <c r="H139" s="306">
        <f>IF(H$8=0,0,H$8/PPA_fec!H$8)</f>
        <v>0.65360320898365598</v>
      </c>
      <c r="I139" s="306">
        <f>IF(I$8=0,0,I$8/PPA_fec!I$8)</f>
        <v>0.65360320898365609</v>
      </c>
      <c r="J139" s="306">
        <f>IF(J$8=0,0,J$8/PPA_fec!J$8)</f>
        <v>0.65360320898365631</v>
      </c>
      <c r="K139" s="306">
        <f>IF(K$8=0,0,K$8/PPA_fec!K$8)</f>
        <v>0.65360320898365609</v>
      </c>
      <c r="L139" s="306">
        <f>IF(L$8=0,0,L$8/PPA_fec!L$8)</f>
        <v>0.65360320898365609</v>
      </c>
      <c r="M139" s="306">
        <f>IF(M$8=0,0,M$8/PPA_fec!M$8)</f>
        <v>0.65360320898365643</v>
      </c>
      <c r="N139" s="306">
        <f>IF(N$8=0,0,N$8/PPA_fec!N$8)</f>
        <v>0.65360320898365587</v>
      </c>
      <c r="O139" s="306">
        <f>IF(O$8=0,0,O$8/PPA_fec!O$8)</f>
        <v>0.65360320898365576</v>
      </c>
      <c r="P139" s="306">
        <f>IF(P$8=0,0,P$8/PPA_fec!P$8)</f>
        <v>0.65360320898365609</v>
      </c>
      <c r="Q139" s="306">
        <f>IF(Q$8=0,0,Q$8/PPA_fec!Q$8)</f>
        <v>0.6536032089836562</v>
      </c>
      <c r="R139" s="306">
        <f>IF(R$8=0,0,R$8/PPA_fec!R$8)</f>
        <v>0.65360320898365598</v>
      </c>
      <c r="S139" s="306">
        <f>IF(S$8=0,0,S$8/PPA_fec!S$8)</f>
        <v>0.65360320898365631</v>
      </c>
      <c r="T139" s="306">
        <f>IF(T$8=0,0,T$8/PPA_fec!T$8)</f>
        <v>0.65360320898365598</v>
      </c>
      <c r="U139" s="306">
        <f>IF(U$8=0,0,U$8/PPA_fec!U$8)</f>
        <v>0.6536032089836562</v>
      </c>
      <c r="V139" s="306">
        <f>IF(V$8=0,0,V$8/PPA_fec!V$8)</f>
        <v>0.65360320898365609</v>
      </c>
      <c r="W139" s="306">
        <f>IF(W$8=0,0,W$8/PPA_fec!W$8)</f>
        <v>0.66485889000102372</v>
      </c>
      <c r="X139" s="306">
        <f>IF(X$8=0,0,X$8/PPA_fec!X$8)</f>
        <v>0.67498900291665409</v>
      </c>
      <c r="Y139" s="306">
        <f>IF(Y$8=0,0,Y$8/PPA_fec!Y$8)</f>
        <v>0.68410610454072174</v>
      </c>
      <c r="DA139" s="77"/>
    </row>
    <row r="140" spans="1:105" ht="12" customHeight="1" x14ac:dyDescent="0.25">
      <c r="A140" s="173" t="s">
        <v>94</v>
      </c>
      <c r="B140" s="306">
        <f>IF(B$9=0,0,B$9/PPA_fec!B$9)</f>
        <v>0.45656383044489768</v>
      </c>
      <c r="C140" s="306">
        <f>IF(C$9=0,0,C$9/PPA_fec!C$9)</f>
        <v>0.45656383044489768</v>
      </c>
      <c r="D140" s="306">
        <f>IF(D$9=0,0,D$9/PPA_fec!D$9)</f>
        <v>0.4565638304448979</v>
      </c>
      <c r="E140" s="306">
        <f>IF(E$9=0,0,E$9/PPA_fec!E$9)</f>
        <v>0.45884747996846914</v>
      </c>
      <c r="F140" s="306">
        <f>IF(F$9=0,0,F$9/PPA_fec!F$9)</f>
        <v>0.45884747996846914</v>
      </c>
      <c r="G140" s="306">
        <f>IF(G$9=0,0,G$9/PPA_fec!G$9)</f>
        <v>0.4588474799684692</v>
      </c>
      <c r="H140" s="306">
        <f>IF(H$9=0,0,H$9/PPA_fec!H$9)</f>
        <v>0.45884747996846909</v>
      </c>
      <c r="I140" s="306">
        <f>IF(I$9=0,0,I$9/PPA_fec!I$9)</f>
        <v>0.45884747996846936</v>
      </c>
      <c r="J140" s="306">
        <f>IF(J$9=0,0,J$9/PPA_fec!J$9)</f>
        <v>0.45884747996846914</v>
      </c>
      <c r="K140" s="306">
        <f>IF(K$9=0,0,K$9/PPA_fec!K$9)</f>
        <v>0.4588474799684692</v>
      </c>
      <c r="L140" s="306">
        <f>IF(L$9=0,0,L$9/PPA_fec!L$9)</f>
        <v>0.45884747996846931</v>
      </c>
      <c r="M140" s="306">
        <f>IF(M$9=0,0,M$9/PPA_fec!M$9)</f>
        <v>0.45884747996846931</v>
      </c>
      <c r="N140" s="306">
        <f>IF(N$9=0,0,N$9/PPA_fec!N$9)</f>
        <v>0.45884747996846914</v>
      </c>
      <c r="O140" s="306">
        <f>IF(O$9=0,0,O$9/PPA_fec!O$9)</f>
        <v>0.45884747996846925</v>
      </c>
      <c r="P140" s="306">
        <f>IF(P$9=0,0,P$9/PPA_fec!P$9)</f>
        <v>0.45884747996846914</v>
      </c>
      <c r="Q140" s="306">
        <f>IF(Q$9=0,0,Q$9/PPA_fec!Q$9)</f>
        <v>0.45884747996846925</v>
      </c>
      <c r="R140" s="306">
        <f>IF(R$9=0,0,R$9/PPA_fec!R$9)</f>
        <v>0.45884747996846925</v>
      </c>
      <c r="S140" s="306">
        <f>IF(S$9=0,0,S$9/PPA_fec!S$9)</f>
        <v>0.45884747996846925</v>
      </c>
      <c r="T140" s="306">
        <f>IF(T$9=0,0,T$9/PPA_fec!T$9)</f>
        <v>0.45884747996846942</v>
      </c>
      <c r="U140" s="306">
        <f>IF(U$9=0,0,U$9/PPA_fec!U$9)</f>
        <v>0.45884747996846914</v>
      </c>
      <c r="V140" s="306">
        <f>IF(V$9=0,0,V$9/PPA_fec!V$9)</f>
        <v>0.45884747996846914</v>
      </c>
      <c r="W140" s="306">
        <f>IF(W$9=0,0,W$9/PPA_fec!W$9)</f>
        <v>0.47811494989685094</v>
      </c>
      <c r="X140" s="306">
        <f>IF(X$9=0,0,X$9/PPA_fec!X$9)</f>
        <v>0.48566779414283889</v>
      </c>
      <c r="Y140" s="306">
        <f>IF(Y$9=0,0,Y$9/PPA_fec!Y$9)</f>
        <v>0.48566779414283884</v>
      </c>
      <c r="DA140" s="77"/>
    </row>
    <row r="141" spans="1:105" ht="12" customHeight="1" x14ac:dyDescent="0.25">
      <c r="A141" s="56" t="s">
        <v>95</v>
      </c>
      <c r="B141" s="307">
        <f>IF(B$10=0,0,B$10/PPA_fec!B$10)</f>
        <v>0.72627158117609858</v>
      </c>
      <c r="C141" s="307">
        <f>IF(C$10=0,0,C$10/PPA_fec!C$10)</f>
        <v>0.72941814471099808</v>
      </c>
      <c r="D141" s="307">
        <f>IF(D$10=0,0,D$10/PPA_fec!D$10)</f>
        <v>0.72938883329897375</v>
      </c>
      <c r="E141" s="307">
        <f>IF(E$10=0,0,E$10/PPA_fec!E$10)</f>
        <v>0.72756925740902667</v>
      </c>
      <c r="F141" s="307">
        <f>IF(F$10=0,0,F$10/PPA_fec!F$10)</f>
        <v>0.74590230953931813</v>
      </c>
      <c r="G141" s="307">
        <f>IF(G$10=0,0,G$10/PPA_fec!G$10)</f>
        <v>0.75593590858096105</v>
      </c>
      <c r="H141" s="307">
        <f>IF(H$10=0,0,H$10/PPA_fec!H$10)</f>
        <v>0.74083945003467477</v>
      </c>
      <c r="I141" s="307">
        <f>IF(I$10=0,0,I$10/PPA_fec!I$10)</f>
        <v>0.77433956967239004</v>
      </c>
      <c r="J141" s="307">
        <f>IF(J$10=0,0,J$10/PPA_fec!J$10)</f>
        <v>0.75702944030582919</v>
      </c>
      <c r="K141" s="307">
        <f>IF(K$10=0,0,K$10/PPA_fec!K$10)</f>
        <v>0.75390288563988472</v>
      </c>
      <c r="L141" s="307">
        <f>IF(L$10=0,0,L$10/PPA_fec!L$10)</f>
        <v>0.72980978427429755</v>
      </c>
      <c r="M141" s="307">
        <f>IF(M$10=0,0,M$10/PPA_fec!M$10)</f>
        <v>0.73303914689377514</v>
      </c>
      <c r="N141" s="307">
        <f>IF(N$10=0,0,N$10/PPA_fec!N$10)</f>
        <v>0.73061548788225961</v>
      </c>
      <c r="O141" s="307">
        <f>IF(O$10=0,0,O$10/PPA_fec!O$10)</f>
        <v>0.71154611633073517</v>
      </c>
      <c r="P141" s="307">
        <f>IF(P$10=0,0,P$10/PPA_fec!P$10)</f>
        <v>0.71338589716809275</v>
      </c>
      <c r="Q141" s="307">
        <f>IF(Q$10=0,0,Q$10/PPA_fec!Q$10)</f>
        <v>0.70738538518608463</v>
      </c>
      <c r="R141" s="307">
        <f>IF(R$10=0,0,R$10/PPA_fec!R$10)</f>
        <v>0.70397515741689332</v>
      </c>
      <c r="S141" s="307">
        <f>IF(S$10=0,0,S$10/PPA_fec!S$10)</f>
        <v>0.70502251234019053</v>
      </c>
      <c r="T141" s="307">
        <f>IF(T$10=0,0,T$10/PPA_fec!T$10)</f>
        <v>0.7004105470393357</v>
      </c>
      <c r="U141" s="307">
        <f>IF(U$10=0,0,U$10/PPA_fec!U$10)</f>
        <v>0.69800679978012936</v>
      </c>
      <c r="V141" s="307">
        <f>IF(V$10=0,0,V$10/PPA_fec!V$10)</f>
        <v>0.68943909070025877</v>
      </c>
      <c r="W141" s="307">
        <f>IF(W$10=0,0,W$10/PPA_fec!W$10)</f>
        <v>0.72996454988035631</v>
      </c>
      <c r="X141" s="307">
        <f>IF(X$10=0,0,X$10/PPA_fec!X$10)</f>
        <v>0.72114891687444382</v>
      </c>
      <c r="Y141" s="307">
        <f>IF(Y$10=0,0,Y$10/PPA_fec!Y$10)</f>
        <v>0.72136913895527832</v>
      </c>
      <c r="DA141" s="78"/>
    </row>
    <row r="142" spans="1:105" ht="12" customHeight="1" x14ac:dyDescent="0.25">
      <c r="A142" s="174" t="s">
        <v>1853</v>
      </c>
      <c r="B142" s="308">
        <f>IF(B$16=0,0,B$16/PPA_fec!B$16)</f>
        <v>0.56589904135887248</v>
      </c>
      <c r="C142" s="308">
        <f>IF(C$16=0,0,C$16/PPA_fec!C$16)</f>
        <v>0.56589904135887281</v>
      </c>
      <c r="D142" s="308">
        <f>IF(D$16=0,0,D$16/PPA_fec!D$16)</f>
        <v>0.56589904135887248</v>
      </c>
      <c r="E142" s="308">
        <f>IF(E$16=0,0,E$16/PPA_fec!E$16)</f>
        <v>0.56872956578944223</v>
      </c>
      <c r="F142" s="308">
        <f>IF(F$16=0,0,F$16/PPA_fec!F$16)</f>
        <v>0.56872956578944223</v>
      </c>
      <c r="G142" s="308">
        <f>IF(G$16=0,0,G$16/PPA_fec!G$16)</f>
        <v>0.56872956578944234</v>
      </c>
      <c r="H142" s="308">
        <f>IF(H$16=0,0,H$16/PPA_fec!H$16)</f>
        <v>0.568729565789442</v>
      </c>
      <c r="I142" s="308">
        <f>IF(I$16=0,0,I$16/PPA_fec!I$16)</f>
        <v>0.56872956578944245</v>
      </c>
      <c r="J142" s="308">
        <f>IF(J$16=0,0,J$16/PPA_fec!J$16)</f>
        <v>0.568729565789442</v>
      </c>
      <c r="K142" s="308">
        <f>IF(K$16=0,0,K$16/PPA_fec!K$16)</f>
        <v>0.56872956578944256</v>
      </c>
      <c r="L142" s="308">
        <f>IF(L$16=0,0,L$16/PPA_fec!L$16)</f>
        <v>0.56872956578944234</v>
      </c>
      <c r="M142" s="308">
        <f>IF(M$16=0,0,M$16/PPA_fec!M$16)</f>
        <v>0.56872956578944245</v>
      </c>
      <c r="N142" s="308">
        <f>IF(N$16=0,0,N$16/PPA_fec!N$16)</f>
        <v>0.56872956578944245</v>
      </c>
      <c r="O142" s="308">
        <f>IF(O$16=0,0,O$16/PPA_fec!O$16)</f>
        <v>0.56872956578944223</v>
      </c>
      <c r="P142" s="308">
        <f>IF(P$16=0,0,P$16/PPA_fec!P$16)</f>
        <v>0.56872956578944234</v>
      </c>
      <c r="Q142" s="308">
        <f>IF(Q$16=0,0,Q$16/PPA_fec!Q$16)</f>
        <v>0.56872956578944245</v>
      </c>
      <c r="R142" s="308">
        <f>IF(R$16=0,0,R$16/PPA_fec!R$16)</f>
        <v>0.56872956578944234</v>
      </c>
      <c r="S142" s="308">
        <f>IF(S$16=0,0,S$16/PPA_fec!S$16)</f>
        <v>0.56872956578944256</v>
      </c>
      <c r="T142" s="308">
        <f>IF(T$16=0,0,T$16/PPA_fec!T$16)</f>
        <v>0.568729565789442</v>
      </c>
      <c r="U142" s="308">
        <f>IF(U$16=0,0,U$16/PPA_fec!U$16)</f>
        <v>0.56872956578944223</v>
      </c>
      <c r="V142" s="308">
        <f>IF(V$16=0,0,V$16/PPA_fec!V$16)</f>
        <v>0.568729565789442</v>
      </c>
      <c r="W142" s="308">
        <f>IF(W$16=0,0,W$16/PPA_fec!W$16)</f>
        <v>0.58025660921049826</v>
      </c>
      <c r="X142" s="308">
        <f>IF(X$16=0,0,X$16/PPA_fec!X$16)</f>
        <v>0.59063094828944818</v>
      </c>
      <c r="Y142" s="308">
        <f>IF(Y$16=0,0,Y$16/PPA_fec!Y$16)</f>
        <v>0.59996785346050352</v>
      </c>
      <c r="DA142" s="79"/>
    </row>
    <row r="143" spans="1:105" ht="12" customHeight="1" x14ac:dyDescent="0.25">
      <c r="A143" s="174" t="s">
        <v>1855</v>
      </c>
      <c r="B143" s="308">
        <f>IF(B$17=0,0,B$17/PPA_fec!B$17)</f>
        <v>0.63783214482593553</v>
      </c>
      <c r="C143" s="308">
        <f>IF(C$17=0,0,C$17/PPA_fec!C$17)</f>
        <v>0.64061817114256414</v>
      </c>
      <c r="D143" s="308">
        <f>IF(D$17=0,0,D$17/PPA_fec!D$17)</f>
        <v>0.63974819883063805</v>
      </c>
      <c r="E143" s="308">
        <f>IF(E$17=0,0,E$17/PPA_fec!E$17)</f>
        <v>0.64269514748366496</v>
      </c>
      <c r="F143" s="308">
        <f>IF(F$17=0,0,F$17/PPA_fec!F$17)</f>
        <v>0.64115120742765941</v>
      </c>
      <c r="G143" s="308">
        <f>IF(G$17=0,0,G$17/PPA_fec!G$17)</f>
        <v>0.63146323103910074</v>
      </c>
      <c r="H143" s="308">
        <f>IF(H$17=0,0,H$17/PPA_fec!H$17)</f>
        <v>0.64200367053138718</v>
      </c>
      <c r="I143" s="308">
        <f>IF(I$17=0,0,I$17/PPA_fec!I$17)</f>
        <v>0.63487323204683699</v>
      </c>
      <c r="J143" s="308">
        <f>IF(J$17=0,0,J$17/PPA_fec!J$17)</f>
        <v>0.63834310223746082</v>
      </c>
      <c r="K143" s="308">
        <f>IF(K$17=0,0,K$17/PPA_fec!K$17)</f>
        <v>0.63469451283609413</v>
      </c>
      <c r="L143" s="308">
        <f>IF(L$17=0,0,L$17/PPA_fec!L$17)</f>
        <v>0.63449567606804103</v>
      </c>
      <c r="M143" s="308">
        <f>IF(M$17=0,0,M$17/PPA_fec!M$17)</f>
        <v>0.63980310675020724</v>
      </c>
      <c r="N143" s="308">
        <f>IF(N$17=0,0,N$17/PPA_fec!N$17)</f>
        <v>0.64003523805461404</v>
      </c>
      <c r="O143" s="308">
        <f>IF(O$17=0,0,O$17/PPA_fec!O$17)</f>
        <v>0.64751864932753345</v>
      </c>
      <c r="P143" s="308">
        <f>IF(P$17=0,0,P$17/PPA_fec!P$17)</f>
        <v>0.64766138471283641</v>
      </c>
      <c r="Q143" s="308">
        <f>IF(Q$17=0,0,Q$17/PPA_fec!Q$17)</f>
        <v>0.64708086613800042</v>
      </c>
      <c r="R143" s="308">
        <f>IF(R$17=0,0,R$17/PPA_fec!R$17)</f>
        <v>0.6478133748750895</v>
      </c>
      <c r="S143" s="308">
        <f>IF(S$17=0,0,S$17/PPA_fec!S$17)</f>
        <v>0.64670357287935276</v>
      </c>
      <c r="T143" s="308">
        <f>IF(T$17=0,0,T$17/PPA_fec!T$17)</f>
        <v>0.64667267130882633</v>
      </c>
      <c r="U143" s="308">
        <f>IF(U$17=0,0,U$17/PPA_fec!U$17)</f>
        <v>0.64452000077221661</v>
      </c>
      <c r="V143" s="308">
        <f>IF(V$17=0,0,V$17/PPA_fec!V$17)</f>
        <v>0.64350103787456159</v>
      </c>
      <c r="W143" s="308">
        <f>IF(W$17=0,0,W$17/PPA_fec!W$17)</f>
        <v>0.66262545999852251</v>
      </c>
      <c r="X143" s="308">
        <f>IF(X$17=0,0,X$17/PPA_fec!X$17)</f>
        <v>0.67176374536786077</v>
      </c>
      <c r="Y143" s="308">
        <f>IF(Y$17=0,0,Y$17/PPA_fec!Y$17)</f>
        <v>0.67213688587813003</v>
      </c>
      <c r="DA143" s="79"/>
    </row>
    <row r="144" spans="1:105" ht="12" customHeight="1" x14ac:dyDescent="0.25">
      <c r="A144" s="41" t="s">
        <v>1870</v>
      </c>
      <c r="B144" s="309">
        <f>IF(B$30=0,0,B$30/PPA_fec!B$30)</f>
        <v>0.56254850862323569</v>
      </c>
      <c r="C144" s="309">
        <f>IF(C$30=0,0,C$30/PPA_fec!C$30)</f>
        <v>0.56254850862323602</v>
      </c>
      <c r="D144" s="309">
        <f>IF(D$30=0,0,D$30/PPA_fec!D$30)</f>
        <v>0.5625485086232358</v>
      </c>
      <c r="E144" s="309">
        <f>IF(E$30=0,0,E$30/PPA_fec!E$30)</f>
        <v>0.5653622742963762</v>
      </c>
      <c r="F144" s="309">
        <f>IF(F$30=0,0,F$30/PPA_fec!F$30)</f>
        <v>0.56536227429637631</v>
      </c>
      <c r="G144" s="309">
        <f>IF(G$30=0,0,G$30/PPA_fec!G$30)</f>
        <v>0.5653622742963762</v>
      </c>
      <c r="H144" s="309">
        <f>IF(H$30=0,0,H$30/PPA_fec!H$30)</f>
        <v>0.5653622742963762</v>
      </c>
      <c r="I144" s="309">
        <f>IF(I$30=0,0,I$30/PPA_fec!I$30)</f>
        <v>0.5653622742963762</v>
      </c>
      <c r="J144" s="309">
        <f>IF(J$30=0,0,J$30/PPA_fec!J$30)</f>
        <v>0.56536227429637631</v>
      </c>
      <c r="K144" s="309">
        <f>IF(K$30=0,0,K$30/PPA_fec!K$30)</f>
        <v>0.56536227429637642</v>
      </c>
      <c r="L144" s="309">
        <f>IF(L$30=0,0,L$30/PPA_fec!L$30)</f>
        <v>0.56536227429637631</v>
      </c>
      <c r="M144" s="309">
        <f>IF(M$30=0,0,M$30/PPA_fec!M$30)</f>
        <v>0.56536227429637609</v>
      </c>
      <c r="N144" s="309">
        <f>IF(N$30=0,0,N$30/PPA_fec!N$30)</f>
        <v>0.56536227429637598</v>
      </c>
      <c r="O144" s="309">
        <f>IF(O$30=0,0,O$30/PPA_fec!O$30)</f>
        <v>0.5653622742963762</v>
      </c>
      <c r="P144" s="309">
        <f>IF(P$30=0,0,P$30/PPA_fec!P$30)</f>
        <v>0.56536227429637642</v>
      </c>
      <c r="Q144" s="309">
        <f>IF(Q$30=0,0,Q$30/PPA_fec!Q$30)</f>
        <v>0.56536227429637598</v>
      </c>
      <c r="R144" s="309">
        <f>IF(R$30=0,0,R$30/PPA_fec!R$30)</f>
        <v>0.5653622742963762</v>
      </c>
      <c r="S144" s="309">
        <f>IF(S$30=0,0,S$30/PPA_fec!S$30)</f>
        <v>0.5653622742963762</v>
      </c>
      <c r="T144" s="309">
        <f>IF(T$30=0,0,T$30/PPA_fec!T$30)</f>
        <v>0.5653622742963762</v>
      </c>
      <c r="U144" s="309">
        <f>IF(U$30=0,0,U$30/PPA_fec!U$30)</f>
        <v>0.56536227429637609</v>
      </c>
      <c r="V144" s="309">
        <f>IF(V$30=0,0,V$30/PPA_fec!V$30)</f>
        <v>0.56536227429637642</v>
      </c>
      <c r="W144" s="309">
        <f>IF(W$30=0,0,W$30/PPA_fec!W$30)</f>
        <v>0.59207604686673854</v>
      </c>
      <c r="X144" s="309">
        <f>IF(X$30=0,0,X$30/PPA_fec!X$30)</f>
        <v>0.59840853581230935</v>
      </c>
      <c r="Y144" s="309">
        <f>IF(Y$30=0,0,Y$30/PPA_fec!Y$30)</f>
        <v>0.59840853581230924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2">
        <f>IF(B$32=0,0,B$32/PPA_fec!B$32)</f>
        <v>0.5844032077076986</v>
      </c>
      <c r="C146" s="322">
        <f>IF(C$32=0,0,C$32/PPA_fec!C$32)</f>
        <v>0.58700098474050677</v>
      </c>
      <c r="D146" s="322">
        <f>IF(D$32=0,0,D$32/PPA_fec!D$32)</f>
        <v>0.5876851952005987</v>
      </c>
      <c r="E146" s="322">
        <f>IF(E$32=0,0,E$32/PPA_fec!E$32)</f>
        <v>0.59006997409099293</v>
      </c>
      <c r="F146" s="322">
        <f>IF(F$32=0,0,F$32/PPA_fec!F$32)</f>
        <v>0.58692574645899942</v>
      </c>
      <c r="G146" s="322">
        <f>IF(G$32=0,0,G$32/PPA_fec!G$32)</f>
        <v>0.57972674149561243</v>
      </c>
      <c r="H146" s="322">
        <f>IF(H$32=0,0,H$32/PPA_fec!H$32)</f>
        <v>0.591938744096835</v>
      </c>
      <c r="I146" s="322">
        <f>IF(I$32=0,0,I$32/PPA_fec!I$32)</f>
        <v>0.58546110566387133</v>
      </c>
      <c r="J146" s="322">
        <f>IF(J$32=0,0,J$32/PPA_fec!J$32)</f>
        <v>0.59154895290114418</v>
      </c>
      <c r="K146" s="322">
        <f>IF(K$32=0,0,K$32/PPA_fec!K$32)</f>
        <v>0.58805757157344951</v>
      </c>
      <c r="L146" s="322">
        <f>IF(L$32=0,0,L$32/PPA_fec!L$32)</f>
        <v>0.59025881323592666</v>
      </c>
      <c r="M146" s="322">
        <f>IF(M$32=0,0,M$32/PPA_fec!M$32)</f>
        <v>0.59539984826441017</v>
      </c>
      <c r="N146" s="322">
        <f>IF(N$32=0,0,N$32/PPA_fec!N$32)</f>
        <v>0.59577898518849526</v>
      </c>
      <c r="O146" s="322">
        <f>IF(O$32=0,0,O$32/PPA_fec!O$32)</f>
        <v>0.60457523293304283</v>
      </c>
      <c r="P146" s="322">
        <f>IF(P$32=0,0,P$32/PPA_fec!P$32)</f>
        <v>0.61802106079964181</v>
      </c>
      <c r="Q146" s="322">
        <f>IF(Q$32=0,0,Q$32/PPA_fec!Q$32)</f>
        <v>0.61790147089563008</v>
      </c>
      <c r="R146" s="322">
        <f>IF(R$32=0,0,R$32/PPA_fec!R$32)</f>
        <v>0.63317335613872661</v>
      </c>
      <c r="S146" s="322">
        <f>IF(S$32=0,0,S$32/PPA_fec!S$32)</f>
        <v>0.63191059056023247</v>
      </c>
      <c r="T146" s="322">
        <f>IF(T$32=0,0,T$32/PPA_fec!T$32)</f>
        <v>0.64747340729151315</v>
      </c>
      <c r="U146" s="322">
        <f>IF(U$32=0,0,U$32/PPA_fec!U$32)</f>
        <v>0.64546002720114126</v>
      </c>
      <c r="V146" s="322">
        <f>IF(V$32=0,0,V$32/PPA_fec!V$32)</f>
        <v>0.64498015589986213</v>
      </c>
      <c r="W146" s="322">
        <f>IF(W$32=0,0,W$32/PPA_fec!W$32)</f>
        <v>0.64787325969631893</v>
      </c>
      <c r="X146" s="322">
        <f>IF(X$32=0,0,X$32/PPA_fec!X$32)</f>
        <v>0.64295409092113598</v>
      </c>
      <c r="Y146" s="322">
        <f>IF(Y$32=0,0,Y$32/PPA_fec!Y$32)</f>
        <v>0.63868790840420975</v>
      </c>
      <c r="DA146" s="95"/>
    </row>
    <row r="147" spans="1:105" ht="12" customHeight="1" x14ac:dyDescent="0.25">
      <c r="A147" s="55" t="s">
        <v>91</v>
      </c>
      <c r="B147" s="305">
        <f>IF(B$33=0,0,B$33/PPA_fec!B$33)</f>
        <v>0.38148680035662325</v>
      </c>
      <c r="C147" s="305">
        <f>IF(C$33=0,0,C$33/PPA_fec!C$33)</f>
        <v>0.3814868003566233</v>
      </c>
      <c r="D147" s="305">
        <f>IF(D$33=0,0,D$33/PPA_fec!D$33)</f>
        <v>0.38251037517255504</v>
      </c>
      <c r="E147" s="305">
        <f>IF(E$33=0,0,E$33/PPA_fec!E$33)</f>
        <v>0.38396796621341434</v>
      </c>
      <c r="F147" s="305">
        <f>IF(F$33=0,0,F$33/PPA_fec!F$33)</f>
        <v>0.38396796621341456</v>
      </c>
      <c r="G147" s="305">
        <f>IF(G$33=0,0,G$33/PPA_fec!G$33)</f>
        <v>0.38636917283309896</v>
      </c>
      <c r="H147" s="305">
        <f>IF(H$33=0,0,H$33/PPA_fec!H$33)</f>
        <v>0.38636917283309891</v>
      </c>
      <c r="I147" s="305">
        <f>IF(I$33=0,0,I$33/PPA_fec!I$33)</f>
        <v>0.3896643639481257</v>
      </c>
      <c r="J147" s="305">
        <f>IF(J$33=0,0,J$33/PPA_fec!J$33)</f>
        <v>0.38966436394812559</v>
      </c>
      <c r="K147" s="305">
        <f>IF(K$33=0,0,K$33/PPA_fec!K$33)</f>
        <v>0.38966436394812559</v>
      </c>
      <c r="L147" s="305">
        <f>IF(L$33=0,0,L$33/PPA_fec!L$33)</f>
        <v>0.3896643639481257</v>
      </c>
      <c r="M147" s="305">
        <f>IF(M$33=0,0,M$33/PPA_fec!M$33)</f>
        <v>0.38966436394812543</v>
      </c>
      <c r="N147" s="305">
        <f>IF(N$33=0,0,N$33/PPA_fec!N$33)</f>
        <v>0.3896643639481257</v>
      </c>
      <c r="O147" s="305">
        <f>IF(O$33=0,0,O$33/PPA_fec!O$33)</f>
        <v>0.38966436394812559</v>
      </c>
      <c r="P147" s="305">
        <f>IF(P$33=0,0,P$33/PPA_fec!P$33)</f>
        <v>0.39832290878124843</v>
      </c>
      <c r="Q147" s="305">
        <f>IF(Q$33=0,0,Q$33/PPA_fec!Q$33)</f>
        <v>0.39832290878124837</v>
      </c>
      <c r="R147" s="305">
        <f>IF(R$33=0,0,R$33/PPA_fec!R$33)</f>
        <v>0.4075968102210295</v>
      </c>
      <c r="S147" s="305">
        <f>IF(S$33=0,0,S$33/PPA_fec!S$33)</f>
        <v>0.4075968102210295</v>
      </c>
      <c r="T147" s="305">
        <f>IF(T$33=0,0,T$33/PPA_fec!T$33)</f>
        <v>0.41746790604832046</v>
      </c>
      <c r="U147" s="305">
        <f>IF(U$33=0,0,U$33/PPA_fec!U$33)</f>
        <v>0.41746790604832051</v>
      </c>
      <c r="V147" s="305">
        <f>IF(V$33=0,0,V$33/PPA_fec!V$33)</f>
        <v>0.41746790604832051</v>
      </c>
      <c r="W147" s="305">
        <f>IF(W$33=0,0,W$33/PPA_fec!W$33)</f>
        <v>0.41746790604832057</v>
      </c>
      <c r="X147" s="305">
        <f>IF(X$33=0,0,X$33/PPA_fec!X$33)</f>
        <v>0.41746790604832057</v>
      </c>
      <c r="Y147" s="305">
        <f>IF(Y$33=0,0,Y$33/PPA_fec!Y$33)</f>
        <v>0.41746790604832051</v>
      </c>
      <c r="DA147" s="76"/>
    </row>
    <row r="148" spans="1:105" ht="12" customHeight="1" x14ac:dyDescent="0.25">
      <c r="A148" s="173" t="s">
        <v>92</v>
      </c>
      <c r="B148" s="306">
        <f>IF(B$34=0,0,B$34/PPA_fec!B$34)</f>
        <v>9.9151123338104233E-2</v>
      </c>
      <c r="C148" s="306">
        <f>IF(C$34=0,0,C$34/PPA_fec!C$34)</f>
        <v>9.9151123338104219E-2</v>
      </c>
      <c r="D148" s="306">
        <f>IF(D$34=0,0,D$34/PPA_fec!D$34)</f>
        <v>9.9417157687720983E-2</v>
      </c>
      <c r="E148" s="306">
        <f>IF(E$34=0,0,E$34/PPA_fec!E$34)</f>
        <v>9.9795995930443013E-2</v>
      </c>
      <c r="F148" s="306">
        <f>IF(F$34=0,0,F$34/PPA_fec!F$34)</f>
        <v>9.9795995930443013E-2</v>
      </c>
      <c r="G148" s="306">
        <f>IF(G$34=0,0,G$34/PPA_fec!G$34)</f>
        <v>0.10042008655031787</v>
      </c>
      <c r="H148" s="306">
        <f>IF(H$34=0,0,H$34/PPA_fec!H$34)</f>
        <v>0.10042008655031788</v>
      </c>
      <c r="I148" s="306">
        <f>IF(I$34=0,0,I$34/PPA_fec!I$34)</f>
        <v>0.10127653007696985</v>
      </c>
      <c r="J148" s="306">
        <f>IF(J$34=0,0,J$34/PPA_fec!J$34)</f>
        <v>0.10127653007696985</v>
      </c>
      <c r="K148" s="306">
        <f>IF(K$34=0,0,K$34/PPA_fec!K$34)</f>
        <v>0.10127653007696986</v>
      </c>
      <c r="L148" s="306">
        <f>IF(L$34=0,0,L$34/PPA_fec!L$34)</f>
        <v>0.10127653007696984</v>
      </c>
      <c r="M148" s="306">
        <f>IF(M$34=0,0,M$34/PPA_fec!M$34)</f>
        <v>0.10127653007696986</v>
      </c>
      <c r="N148" s="306">
        <f>IF(N$34=0,0,N$34/PPA_fec!N$34)</f>
        <v>0.10127653007696985</v>
      </c>
      <c r="O148" s="306">
        <f>IF(O$34=0,0,O$34/PPA_fec!O$34)</f>
        <v>0.10127653007696995</v>
      </c>
      <c r="P148" s="306">
        <f>IF(P$34=0,0,P$34/PPA_fec!P$34)</f>
        <v>0.10352694724966083</v>
      </c>
      <c r="Q148" s="306">
        <f>IF(Q$34=0,0,Q$34/PPA_fec!Q$34)</f>
        <v>0.10352694724966081</v>
      </c>
      <c r="R148" s="306">
        <f>IF(R$34=0,0,R$34/PPA_fec!R$34)</f>
        <v>0.10593729996598431</v>
      </c>
      <c r="S148" s="306">
        <f>IF(S$34=0,0,S$34/PPA_fec!S$34)</f>
        <v>0.10593729996598431</v>
      </c>
      <c r="T148" s="306">
        <f>IF(T$34=0,0,T$34/PPA_fec!T$34)</f>
        <v>0.1085028677364525</v>
      </c>
      <c r="U148" s="306">
        <f>IF(U$34=0,0,U$34/PPA_fec!U$34)</f>
        <v>0.10850286773645255</v>
      </c>
      <c r="V148" s="306">
        <f>IF(V$34=0,0,V$34/PPA_fec!V$34)</f>
        <v>0.1085028677364525</v>
      </c>
      <c r="W148" s="306">
        <f>IF(W$34=0,0,W$34/PPA_fec!W$34)</f>
        <v>0.10850286773645254</v>
      </c>
      <c r="X148" s="306">
        <f>IF(X$34=0,0,X$34/PPA_fec!X$34)</f>
        <v>0.10850286773645249</v>
      </c>
      <c r="Y148" s="306">
        <f>IF(Y$34=0,0,Y$34/PPA_fec!Y$34)</f>
        <v>0.10850286773645246</v>
      </c>
      <c r="DA148" s="77"/>
    </row>
    <row r="149" spans="1:105" ht="12" customHeight="1" x14ac:dyDescent="0.25">
      <c r="A149" s="173" t="s">
        <v>93</v>
      </c>
      <c r="B149" s="306">
        <f>IF(B$35=0,0,B$35/PPA_fec!B$35)</f>
        <v>0.54354318330534623</v>
      </c>
      <c r="C149" s="306">
        <f>IF(C$35=0,0,C$35/PPA_fec!C$35)</f>
        <v>0.54354318330534623</v>
      </c>
      <c r="D149" s="306">
        <f>IF(D$35=0,0,D$35/PPA_fec!D$35)</f>
        <v>0.54500157482317257</v>
      </c>
      <c r="E149" s="306">
        <f>IF(E$35=0,0,E$35/PPA_fec!E$35)</f>
        <v>0.54707835355723478</v>
      </c>
      <c r="F149" s="306">
        <f>IF(F$35=0,0,F$35/PPA_fec!F$35)</f>
        <v>0.54707835355723489</v>
      </c>
      <c r="G149" s="306">
        <f>IF(G$35=0,0,G$35/PPA_fec!G$35)</f>
        <v>0.5504995977224777</v>
      </c>
      <c r="H149" s="306">
        <f>IF(H$35=0,0,H$35/PPA_fec!H$35)</f>
        <v>0.55049959772247758</v>
      </c>
      <c r="I149" s="306">
        <f>IF(I$35=0,0,I$35/PPA_fec!I$35)</f>
        <v>0.55519459284835526</v>
      </c>
      <c r="J149" s="306">
        <f>IF(J$35=0,0,J$35/PPA_fec!J$35)</f>
        <v>0.55519459284835526</v>
      </c>
      <c r="K149" s="306">
        <f>IF(K$35=0,0,K$35/PPA_fec!K$35)</f>
        <v>0.55519459284835537</v>
      </c>
      <c r="L149" s="306">
        <f>IF(L$35=0,0,L$35/PPA_fec!L$35)</f>
        <v>0.55519459284835537</v>
      </c>
      <c r="M149" s="306">
        <f>IF(M$35=0,0,M$35/PPA_fec!M$35)</f>
        <v>0.55519459284835548</v>
      </c>
      <c r="N149" s="306">
        <f>IF(N$35=0,0,N$35/PPA_fec!N$35)</f>
        <v>0.55519459284835526</v>
      </c>
      <c r="O149" s="306">
        <f>IF(O$35=0,0,O$35/PPA_fec!O$35)</f>
        <v>0.55519459284835548</v>
      </c>
      <c r="P149" s="306">
        <f>IF(P$35=0,0,P$35/PPA_fec!P$35)</f>
        <v>0.56753130546066088</v>
      </c>
      <c r="Q149" s="306">
        <f>IF(Q$35=0,0,Q$35/PPA_fec!Q$35)</f>
        <v>0.567531305460661</v>
      </c>
      <c r="R149" s="306">
        <f>IF(R$35=0,0,R$35/PPA_fec!R$35)</f>
        <v>0.5807447794406948</v>
      </c>
      <c r="S149" s="306">
        <f>IF(S$35=0,0,S$35/PPA_fec!S$35)</f>
        <v>0.58074477944069469</v>
      </c>
      <c r="T149" s="306">
        <f>IF(T$35=0,0,T$35/PPA_fec!T$35)</f>
        <v>0.59480913722099593</v>
      </c>
      <c r="U149" s="306">
        <f>IF(U$35=0,0,U$35/PPA_fec!U$35)</f>
        <v>0.59480913722099615</v>
      </c>
      <c r="V149" s="306">
        <f>IF(V$35=0,0,V$35/PPA_fec!V$35)</f>
        <v>0.59480913722099604</v>
      </c>
      <c r="W149" s="306">
        <f>IF(W$35=0,0,W$35/PPA_fec!W$35)</f>
        <v>0.59480913722099615</v>
      </c>
      <c r="X149" s="306">
        <f>IF(X$35=0,0,X$35/PPA_fec!X$35)</f>
        <v>0.59480913722099615</v>
      </c>
      <c r="Y149" s="306">
        <f>IF(Y$35=0,0,Y$35/PPA_fec!Y$35)</f>
        <v>0.59480913722099604</v>
      </c>
      <c r="DA149" s="77"/>
    </row>
    <row r="150" spans="1:105" ht="12" customHeight="1" x14ac:dyDescent="0.25">
      <c r="A150" s="173" t="s">
        <v>94</v>
      </c>
      <c r="B150" s="306">
        <f>IF(B$36=0,0,B$36/PPA_fec!B$36)</f>
        <v>0.38309528256192388</v>
      </c>
      <c r="C150" s="306">
        <f>IF(C$36=0,0,C$36/PPA_fec!C$36)</f>
        <v>0.38309528256192404</v>
      </c>
      <c r="D150" s="306">
        <f>IF(D$36=0,0,D$36/PPA_fec!D$36)</f>
        <v>0.38412317312842886</v>
      </c>
      <c r="E150" s="306">
        <f>IF(E$36=0,0,E$36/PPA_fec!E$36)</f>
        <v>0.3855869098845518</v>
      </c>
      <c r="F150" s="306">
        <f>IF(F$36=0,0,F$36/PPA_fec!F$36)</f>
        <v>0.3855869098845518</v>
      </c>
      <c r="G150" s="306">
        <f>IF(G$36=0,0,G$36/PPA_fec!G$36)</f>
        <v>0.38799824083387346</v>
      </c>
      <c r="H150" s="306">
        <f>IF(H$36=0,0,H$36/PPA_fec!H$36)</f>
        <v>0.38799824083387363</v>
      </c>
      <c r="I150" s="306">
        <f>IF(I$36=0,0,I$36/PPA_fec!I$36)</f>
        <v>0.3913073256308483</v>
      </c>
      <c r="J150" s="306">
        <f>IF(J$36=0,0,J$36/PPA_fec!J$36)</f>
        <v>0.39130732563084847</v>
      </c>
      <c r="K150" s="306">
        <f>IF(K$36=0,0,K$36/PPA_fec!K$36)</f>
        <v>0.39130732563084825</v>
      </c>
      <c r="L150" s="306">
        <f>IF(L$36=0,0,L$36/PPA_fec!L$36)</f>
        <v>0.39130732563084808</v>
      </c>
      <c r="M150" s="306">
        <f>IF(M$36=0,0,M$36/PPA_fec!M$36)</f>
        <v>0.39130732563084841</v>
      </c>
      <c r="N150" s="306">
        <f>IF(N$36=0,0,N$36/PPA_fec!N$36)</f>
        <v>0.39130732563084841</v>
      </c>
      <c r="O150" s="306">
        <f>IF(O$36=0,0,O$36/PPA_fec!O$36)</f>
        <v>0.39130732563084852</v>
      </c>
      <c r="P150" s="306">
        <f>IF(P$36=0,0,P$36/PPA_fec!P$36)</f>
        <v>0.40000237792707294</v>
      </c>
      <c r="Q150" s="306">
        <f>IF(Q$36=0,0,Q$36/PPA_fec!Q$36)</f>
        <v>0.40000237792707299</v>
      </c>
      <c r="R150" s="306">
        <f>IF(R$36=0,0,R$36/PPA_fec!R$36)</f>
        <v>0.40931538138932416</v>
      </c>
      <c r="S150" s="306">
        <f>IF(S$36=0,0,S$36/PPA_fec!S$36)</f>
        <v>0.40931538138932433</v>
      </c>
      <c r="T150" s="306">
        <f>IF(T$36=0,0,T$36/PPA_fec!T$36)</f>
        <v>0.41922809722016502</v>
      </c>
      <c r="U150" s="306">
        <f>IF(U$36=0,0,U$36/PPA_fec!U$36)</f>
        <v>0.41922809722016507</v>
      </c>
      <c r="V150" s="306">
        <f>IF(V$36=0,0,V$36/PPA_fec!V$36)</f>
        <v>0.41922809722016502</v>
      </c>
      <c r="W150" s="306">
        <f>IF(W$36=0,0,W$36/PPA_fec!W$36)</f>
        <v>0.41922809722016507</v>
      </c>
      <c r="X150" s="306">
        <f>IF(X$36=0,0,X$36/PPA_fec!X$36)</f>
        <v>0.41922809722016519</v>
      </c>
      <c r="Y150" s="306">
        <f>IF(Y$36=0,0,Y$36/PPA_fec!Y$36)</f>
        <v>0.41922809722016507</v>
      </c>
      <c r="DA150" s="77"/>
    </row>
    <row r="151" spans="1:105" ht="12" customHeight="1" x14ac:dyDescent="0.25">
      <c r="A151" s="56" t="s">
        <v>95</v>
      </c>
      <c r="B151" s="307">
        <f>IF(B$37=0,0,B$37/PPA_fec!B$37)</f>
        <v>0.6088885901364175</v>
      </c>
      <c r="C151" s="307">
        <f>IF(C$37=0,0,C$37/PPA_fec!C$37)</f>
        <v>0.61152659317026525</v>
      </c>
      <c r="D151" s="307">
        <f>IF(D$37=0,0,D$37/PPA_fec!D$37)</f>
        <v>0.61314275240988392</v>
      </c>
      <c r="E151" s="307">
        <f>IF(E$37=0,0,E$37/PPA_fec!E$37)</f>
        <v>0.61088822694563472</v>
      </c>
      <c r="F151" s="307">
        <f>IF(F$37=0,0,F$37/PPA_fec!F$37)</f>
        <v>0.62628118864148519</v>
      </c>
      <c r="G151" s="307">
        <f>IF(G$37=0,0,G$37/PPA_fec!G$37)</f>
        <v>0.63867492515294932</v>
      </c>
      <c r="H151" s="307">
        <f>IF(H$37=0,0,H$37/PPA_fec!H$37)</f>
        <v>0.62592023335609659</v>
      </c>
      <c r="I151" s="307">
        <f>IF(I$37=0,0,I$37/PPA_fec!I$37)</f>
        <v>0.6598034235430037</v>
      </c>
      <c r="J151" s="307">
        <f>IF(J$37=0,0,J$37/PPA_fec!J$37)</f>
        <v>0.64505371544935475</v>
      </c>
      <c r="K151" s="307">
        <f>IF(K$37=0,0,K$37/PPA_fec!K$37)</f>
        <v>0.64238962394056454</v>
      </c>
      <c r="L151" s="307">
        <f>IF(L$37=0,0,L$37/PPA_fec!L$37)</f>
        <v>0.62186024459926548</v>
      </c>
      <c r="M151" s="307">
        <f>IF(M$37=0,0,M$37/PPA_fec!M$37)</f>
        <v>0.62461193726181996</v>
      </c>
      <c r="N151" s="307">
        <f>IF(N$37=0,0,N$37/PPA_fec!N$37)</f>
        <v>0.62254677286117388</v>
      </c>
      <c r="O151" s="307">
        <f>IF(O$37=0,0,O$37/PPA_fec!O$37)</f>
        <v>0.60629804022849609</v>
      </c>
      <c r="P151" s="307">
        <f>IF(P$37=0,0,P$37/PPA_fec!P$37)</f>
        <v>0.62137278237372773</v>
      </c>
      <c r="Q151" s="307">
        <f>IF(Q$37=0,0,Q$37/PPA_fec!Q$37)</f>
        <v>0.61614622148889919</v>
      </c>
      <c r="R151" s="307">
        <f>IF(R$37=0,0,R$37/PPA_fec!R$37)</f>
        <v>0.62745203488797263</v>
      </c>
      <c r="S151" s="307">
        <f>IF(S$37=0,0,S$37/PPA_fec!S$37)</f>
        <v>0.6283855408092387</v>
      </c>
      <c r="T151" s="307">
        <f>IF(T$37=0,0,T$37/PPA_fec!T$37)</f>
        <v>0.63939346420545651</v>
      </c>
      <c r="U151" s="307">
        <f>IF(U$37=0,0,U$37/PPA_fec!U$37)</f>
        <v>0.63719912219613706</v>
      </c>
      <c r="V151" s="307">
        <f>IF(V$37=0,0,V$37/PPA_fec!V$37)</f>
        <v>0.62937779909922031</v>
      </c>
      <c r="W151" s="307">
        <f>IF(W$37=0,0,W$37/PPA_fec!W$37)</f>
        <v>0.62957334212643656</v>
      </c>
      <c r="X151" s="307">
        <f>IF(X$37=0,0,X$37/PPA_fec!X$37)</f>
        <v>0.62197011326360763</v>
      </c>
      <c r="Y151" s="307">
        <f>IF(Y$37=0,0,Y$37/PPA_fec!Y$37)</f>
        <v>0.62216004844808137</v>
      </c>
      <c r="DA151" s="78"/>
    </row>
    <row r="152" spans="1:105" ht="12" customHeight="1" x14ac:dyDescent="0.25">
      <c r="A152" s="174" t="s">
        <v>1883</v>
      </c>
      <c r="B152" s="308">
        <f>IF(B$43=0,0,B$43/PPA_fec!B$43)</f>
        <v>0.52634637892540825</v>
      </c>
      <c r="C152" s="308">
        <f>IF(C$43=0,0,C$43/PPA_fec!C$43)</f>
        <v>0.52669446336004089</v>
      </c>
      <c r="D152" s="308">
        <f>IF(D$43=0,0,D$43/PPA_fec!D$43)</f>
        <v>0.52786420953301372</v>
      </c>
      <c r="E152" s="308">
        <f>IF(E$43=0,0,E$43/PPA_fec!E$43)</f>
        <v>0.53057523393789363</v>
      </c>
      <c r="F152" s="308">
        <f>IF(F$43=0,0,F$43/PPA_fec!F$43)</f>
        <v>0.52741933818544096</v>
      </c>
      <c r="G152" s="308">
        <f>IF(G$43=0,0,G$43/PPA_fec!G$43)</f>
        <v>0.52676873414387815</v>
      </c>
      <c r="H152" s="308">
        <f>IF(H$43=0,0,H$43/PPA_fec!H$43)</f>
        <v>0.53169665005074807</v>
      </c>
      <c r="I152" s="308">
        <f>IF(I$43=0,0,I$43/PPA_fec!I$43)</f>
        <v>0.52916978000915849</v>
      </c>
      <c r="J152" s="308">
        <f>IF(J$43=0,0,J$43/PPA_fec!J$43)</f>
        <v>0.53284256551906173</v>
      </c>
      <c r="K152" s="308">
        <f>IF(K$43=0,0,K$43/PPA_fec!K$43)</f>
        <v>0.53226140299542501</v>
      </c>
      <c r="L152" s="308">
        <f>IF(L$43=0,0,L$43/PPA_fec!L$43)</f>
        <v>0.53564070621945203</v>
      </c>
      <c r="M152" s="308">
        <f>IF(M$43=0,0,M$43/PPA_fec!M$43)</f>
        <v>0.53827794689168118</v>
      </c>
      <c r="N152" s="308">
        <f>IF(N$43=0,0,N$43/PPA_fec!N$43)</f>
        <v>0.53830301202772335</v>
      </c>
      <c r="O152" s="308">
        <f>IF(O$43=0,0,O$43/PPA_fec!O$43)</f>
        <v>0.54391159409953516</v>
      </c>
      <c r="P152" s="308">
        <f>IF(P$43=0,0,P$43/PPA_fec!P$43)</f>
        <v>0.55573574686066907</v>
      </c>
      <c r="Q152" s="308">
        <f>IF(Q$43=0,0,Q$43/PPA_fec!Q$43)</f>
        <v>0.5568218816947772</v>
      </c>
      <c r="R152" s="308">
        <f>IF(R$43=0,0,R$43/PPA_fec!R$43)</f>
        <v>0.57079587586885971</v>
      </c>
      <c r="S152" s="308">
        <f>IF(S$43=0,0,S$43/PPA_fec!S$43)</f>
        <v>0.57028242589522404</v>
      </c>
      <c r="T152" s="308">
        <f>IF(T$43=0,0,T$43/PPA_fec!T$43)</f>
        <v>0.58462375059640526</v>
      </c>
      <c r="U152" s="308">
        <f>IF(U$43=0,0,U$43/PPA_fec!U$43)</f>
        <v>0.58440580981899226</v>
      </c>
      <c r="V152" s="308">
        <f>IF(V$43=0,0,V$43/PPA_fec!V$43)</f>
        <v>0.5857675340508004</v>
      </c>
      <c r="W152" s="308">
        <f>IF(W$43=0,0,W$43/PPA_fec!W$43)</f>
        <v>0.58713510448830486</v>
      </c>
      <c r="X152" s="308">
        <f>IF(X$43=0,0,X$43/PPA_fec!X$43)</f>
        <v>0.58745671116700804</v>
      </c>
      <c r="Y152" s="308">
        <f>IF(Y$43=0,0,Y$43/PPA_fec!Y$43)</f>
        <v>0.5854773660472431</v>
      </c>
      <c r="DA152" s="79"/>
    </row>
    <row r="153" spans="1:105" ht="12" customHeight="1" x14ac:dyDescent="0.25">
      <c r="A153" s="174" t="s">
        <v>1898</v>
      </c>
      <c r="B153" s="308">
        <f>IF(B$56=0,0,B$56/PPA_fec!B$56)</f>
        <v>0.60240239018816488</v>
      </c>
      <c r="C153" s="308">
        <f>IF(C$56=0,0,C$56/PPA_fec!C$56)</f>
        <v>0.60552866470813305</v>
      </c>
      <c r="D153" s="308">
        <f>IF(D$56=0,0,D$56/PPA_fec!D$56)</f>
        <v>0.60610055191996193</v>
      </c>
      <c r="E153" s="308">
        <f>IF(E$56=0,0,E$56/PPA_fec!E$56)</f>
        <v>0.60847777137283376</v>
      </c>
      <c r="F153" s="308">
        <f>IF(F$56=0,0,F$56/PPA_fec!F$56)</f>
        <v>0.60515649451530951</v>
      </c>
      <c r="G153" s="308">
        <f>IF(G$56=0,0,G$56/PPA_fec!G$56)</f>
        <v>0.59620816064674798</v>
      </c>
      <c r="H153" s="308">
        <f>IF(H$56=0,0,H$56/PPA_fec!H$56)</f>
        <v>0.61041989865188495</v>
      </c>
      <c r="I153" s="308">
        <f>IF(I$56=0,0,I$56/PPA_fec!I$56)</f>
        <v>0.6027086566076626</v>
      </c>
      <c r="J153" s="308">
        <f>IF(J$56=0,0,J$56/PPA_fec!J$56)</f>
        <v>0.60953041418893106</v>
      </c>
      <c r="K153" s="308">
        <f>IF(K$56=0,0,K$56/PPA_fec!K$56)</f>
        <v>0.60531812106610705</v>
      </c>
      <c r="L153" s="308">
        <f>IF(L$56=0,0,L$56/PPA_fec!L$56)</f>
        <v>0.60747928219488412</v>
      </c>
      <c r="M153" s="308">
        <f>IF(M$56=0,0,M$56/PPA_fec!M$56)</f>
        <v>0.61319413012518409</v>
      </c>
      <c r="N153" s="308">
        <f>IF(N$56=0,0,N$56/PPA_fec!N$56)</f>
        <v>0.61369272638346894</v>
      </c>
      <c r="O153" s="308">
        <f>IF(O$56=0,0,O$56/PPA_fec!O$56)</f>
        <v>0.62357451944839237</v>
      </c>
      <c r="P153" s="308">
        <f>IF(P$56=0,0,P$56/PPA_fec!P$56)</f>
        <v>0.63747678386184237</v>
      </c>
      <c r="Q153" s="308">
        <f>IF(Q$56=0,0,Q$56/PPA_fec!Q$56)</f>
        <v>0.63718263549870902</v>
      </c>
      <c r="R153" s="308">
        <f>IF(R$56=0,0,R$56/PPA_fec!R$56)</f>
        <v>0.65295179511982349</v>
      </c>
      <c r="S153" s="308">
        <f>IF(S$56=0,0,S$56/PPA_fec!S$56)</f>
        <v>0.65148820362724291</v>
      </c>
      <c r="T153" s="308">
        <f>IF(T$56=0,0,T$56/PPA_fec!T$56)</f>
        <v>0.66754544070490829</v>
      </c>
      <c r="U153" s="308">
        <f>IF(U$56=0,0,U$56/PPA_fec!U$56)</f>
        <v>0.66515470531338505</v>
      </c>
      <c r="V153" s="308">
        <f>IF(V$56=0,0,V$56/PPA_fec!V$56)</f>
        <v>0.66444754800300454</v>
      </c>
      <c r="W153" s="308">
        <f>IF(W$56=0,0,W$56/PPA_fec!W$56)</f>
        <v>0.6677333351165391</v>
      </c>
      <c r="X153" s="308">
        <f>IF(X$56=0,0,X$56/PPA_fec!X$56)</f>
        <v>0.66183573219271596</v>
      </c>
      <c r="Y153" s="308">
        <f>IF(Y$56=0,0,Y$56/PPA_fec!Y$56)</f>
        <v>0.6569720720339417</v>
      </c>
      <c r="DA153" s="79"/>
    </row>
    <row r="154" spans="1:105" ht="12" customHeight="1" x14ac:dyDescent="0.25">
      <c r="A154" s="41" t="s">
        <v>1913</v>
      </c>
      <c r="B154" s="309">
        <f>IF(B$69=0,0,B$69/PPA_fec!B$69)</f>
        <v>0.58589701495108837</v>
      </c>
      <c r="C154" s="309">
        <f>IF(C$69=0,0,C$69/PPA_fec!C$69)</f>
        <v>0.58905048352654188</v>
      </c>
      <c r="D154" s="309">
        <f>IF(D$69=0,0,D$69/PPA_fec!D$69)</f>
        <v>0.58963166680901546</v>
      </c>
      <c r="E154" s="309">
        <f>IF(E$69=0,0,E$69/PPA_fec!E$69)</f>
        <v>0.59159969183934946</v>
      </c>
      <c r="F154" s="309">
        <f>IF(F$69=0,0,F$69/PPA_fec!F$69)</f>
        <v>0.58973018643133368</v>
      </c>
      <c r="G154" s="309">
        <f>IF(G$69=0,0,G$69/PPA_fec!G$69)</f>
        <v>0.58185907676648552</v>
      </c>
      <c r="H154" s="309">
        <f>IF(H$69=0,0,H$69/PPA_fec!H$69)</f>
        <v>0.59445711638442333</v>
      </c>
      <c r="I154" s="309">
        <f>IF(I$69=0,0,I$69/PPA_fec!I$69)</f>
        <v>0.58995595337498163</v>
      </c>
      <c r="J154" s="309">
        <f>IF(J$69=0,0,J$69/PPA_fec!J$69)</f>
        <v>0.59492346118386297</v>
      </c>
      <c r="K154" s="309">
        <f>IF(K$69=0,0,K$69/PPA_fec!K$69)</f>
        <v>0.59062946585713039</v>
      </c>
      <c r="L154" s="309">
        <f>IF(L$69=0,0,L$69/PPA_fec!L$69)</f>
        <v>0.59113218962687009</v>
      </c>
      <c r="M154" s="309">
        <f>IF(M$69=0,0,M$69/PPA_fec!M$69)</f>
        <v>0.59592946710141026</v>
      </c>
      <c r="N154" s="309">
        <f>IF(N$69=0,0,N$69/PPA_fec!N$69)</f>
        <v>0.5964378850874289</v>
      </c>
      <c r="O154" s="309">
        <f>IF(O$69=0,0,O$69/PPA_fec!O$69)</f>
        <v>0.604367132284922</v>
      </c>
      <c r="P154" s="309">
        <f>IF(P$69=0,0,P$69/PPA_fec!P$69)</f>
        <v>0.6179407615627408</v>
      </c>
      <c r="Q154" s="309">
        <f>IF(Q$69=0,0,Q$69/PPA_fec!Q$69)</f>
        <v>0.61725189556389437</v>
      </c>
      <c r="R154" s="309">
        <f>IF(R$69=0,0,R$69/PPA_fec!R$69)</f>
        <v>0.63222278328867099</v>
      </c>
      <c r="S154" s="309">
        <f>IF(S$69=0,0,S$69/PPA_fec!S$69)</f>
        <v>0.63092343317940047</v>
      </c>
      <c r="T154" s="309">
        <f>IF(T$69=0,0,T$69/PPA_fec!T$69)</f>
        <v>0.64631075540652461</v>
      </c>
      <c r="U154" s="309">
        <f>IF(U$69=0,0,U$69/PPA_fec!U$69)</f>
        <v>0.64399587709128903</v>
      </c>
      <c r="V154" s="309">
        <f>IF(V$69=0,0,V$69/PPA_fec!V$69)</f>
        <v>0.64290306635213212</v>
      </c>
      <c r="W154" s="309">
        <f>IF(W$69=0,0,W$69/PPA_fec!W$69)</f>
        <v>0.64575312301757115</v>
      </c>
      <c r="X154" s="309">
        <f>IF(X$69=0,0,X$69/PPA_fec!X$69)</f>
        <v>0.63993894914032745</v>
      </c>
      <c r="Y154" s="309">
        <f>IF(Y$69=0,0,Y$69/PPA_fec!Y$69)</f>
        <v>0.63571384991694424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2">
        <f>IF(B$83=0,0,B$83/PPA_fec!B$83)</f>
        <v>0.65773013333215113</v>
      </c>
      <c r="C156" s="322">
        <f>IF(C$83=0,0,C$83/PPA_fec!C$83)</f>
        <v>0.65893420401140534</v>
      </c>
      <c r="D156" s="322">
        <f>IF(D$83=0,0,D$83/PPA_fec!D$83)</f>
        <v>0.65900821269901033</v>
      </c>
      <c r="E156" s="322">
        <f>IF(E$83=0,0,E$83/PPA_fec!E$83)</f>
        <v>0.66152261820865588</v>
      </c>
      <c r="F156" s="322">
        <f>IF(F$83=0,0,F$83/PPA_fec!F$83)</f>
        <v>0.6638398763215746</v>
      </c>
      <c r="G156" s="322">
        <f>IF(G$83=0,0,G$83/PPA_fec!G$83)</f>
        <v>0.67129512419175286</v>
      </c>
      <c r="H156" s="322">
        <f>IF(H$83=0,0,H$83/PPA_fec!H$83)</f>
        <v>0.66823521118799922</v>
      </c>
      <c r="I156" s="322">
        <f>IF(I$83=0,0,I$83/PPA_fec!I$83)</f>
        <v>0.67340617678711734</v>
      </c>
      <c r="J156" s="322">
        <f>IF(J$83=0,0,J$83/PPA_fec!J$83)</f>
        <v>0.6706542757265036</v>
      </c>
      <c r="K156" s="322">
        <f>IF(K$83=0,0,K$83/PPA_fec!K$83)</f>
        <v>0.6783313761800458</v>
      </c>
      <c r="L156" s="322">
        <f>IF(L$83=0,0,L$83/PPA_fec!L$83)</f>
        <v>0.67799752984559858</v>
      </c>
      <c r="M156" s="322">
        <f>IF(M$83=0,0,M$83/PPA_fec!M$83)</f>
        <v>0.68661735058526463</v>
      </c>
      <c r="N156" s="322">
        <f>IF(N$83=0,0,N$83/PPA_fec!N$83)</f>
        <v>0.68971389395249083</v>
      </c>
      <c r="O156" s="322">
        <f>IF(O$83=0,0,O$83/PPA_fec!O$83)</f>
        <v>0.68769363310940479</v>
      </c>
      <c r="P156" s="322">
        <f>IF(P$83=0,0,P$83/PPA_fec!P$83)</f>
        <v>0.69532250754077451</v>
      </c>
      <c r="Q156" s="322">
        <f>IF(Q$83=0,0,Q$83/PPA_fec!Q$83)</f>
        <v>0.69770238397624817</v>
      </c>
      <c r="R156" s="322">
        <f>IF(R$83=0,0,R$83/PPA_fec!R$83)</f>
        <v>0.70457519098655008</v>
      </c>
      <c r="S156" s="322">
        <f>IF(S$83=0,0,S$83/PPA_fec!S$83)</f>
        <v>0.70718564279589569</v>
      </c>
      <c r="T156" s="322">
        <f>IF(T$83=0,0,T$83/PPA_fec!T$83)</f>
        <v>0.70853543950475906</v>
      </c>
      <c r="U156" s="322">
        <f>IF(U$83=0,0,U$83/PPA_fec!U$83)</f>
        <v>0.71034935662720011</v>
      </c>
      <c r="V156" s="322">
        <f>IF(V$83=0,0,V$83/PPA_fec!V$83)</f>
        <v>0.71111444961932191</v>
      </c>
      <c r="W156" s="322">
        <f>IF(W$83=0,0,W$83/PPA_fec!W$83)</f>
        <v>0.71260093919071954</v>
      </c>
      <c r="X156" s="322">
        <f>IF(X$83=0,0,X$83/PPA_fec!X$83)</f>
        <v>0.71365586593593222</v>
      </c>
      <c r="Y156" s="322">
        <f>IF(Y$83=0,0,Y$83/PPA_fec!Y$83)</f>
        <v>0.7148327600165284</v>
      </c>
      <c r="DA156" s="95"/>
    </row>
    <row r="157" spans="1:105" ht="12" customHeight="1" x14ac:dyDescent="0.25">
      <c r="A157" s="55" t="s">
        <v>91</v>
      </c>
      <c r="B157" s="334">
        <f>IF(B$84=0,0,B$84/PPA_fec!B$84)</f>
        <v>0.493944987398379</v>
      </c>
      <c r="C157" s="334">
        <f>IF(C$84=0,0,C$84/PPA_fec!C$84)</f>
        <v>0.49475197070847132</v>
      </c>
      <c r="D157" s="334">
        <f>IF(D$84=0,0,D$84/PPA_fec!D$84)</f>
        <v>0.49475197070847143</v>
      </c>
      <c r="E157" s="334">
        <f>IF(E$84=0,0,E$84/PPA_fec!E$84)</f>
        <v>0.49712339944310618</v>
      </c>
      <c r="F157" s="334">
        <f>IF(F$84=0,0,F$84/PPA_fec!F$84)</f>
        <v>0.49712339944310646</v>
      </c>
      <c r="G157" s="334">
        <f>IF(G$84=0,0,G$84/PPA_fec!G$84)</f>
        <v>0.50094210297549213</v>
      </c>
      <c r="H157" s="334">
        <f>IF(H$84=0,0,H$84/PPA_fec!H$84)</f>
        <v>0.50094210297549213</v>
      </c>
      <c r="I157" s="334">
        <f>IF(I$84=0,0,I$84/PPA_fec!I$84)</f>
        <v>0.50094210297549213</v>
      </c>
      <c r="J157" s="334">
        <f>IF(J$84=0,0,J$84/PPA_fec!J$84)</f>
        <v>0.50094210297549213</v>
      </c>
      <c r="K157" s="334">
        <f>IF(K$84=0,0,K$84/PPA_fec!K$84)</f>
        <v>0.50584789267794283</v>
      </c>
      <c r="L157" s="334">
        <f>IF(L$84=0,0,L$84/PPA_fec!L$84)</f>
        <v>0.50875047897971448</v>
      </c>
      <c r="M157" s="334">
        <f>IF(M$84=0,0,M$84/PPA_fec!M$84)</f>
        <v>0.51287543108174294</v>
      </c>
      <c r="N157" s="334">
        <f>IF(N$84=0,0,N$84/PPA_fec!N$84)</f>
        <v>0.51658788797356858</v>
      </c>
      <c r="O157" s="334">
        <f>IF(O$84=0,0,O$84/PPA_fec!O$84)</f>
        <v>0.51770760428561113</v>
      </c>
      <c r="P157" s="334">
        <f>IF(P$84=0,0,P$84/PPA_fec!P$84)</f>
        <v>0.52093684385705019</v>
      </c>
      <c r="Q157" s="334">
        <f>IF(Q$84=0,0,Q$84/PPA_fec!Q$84)</f>
        <v>0.5238431594713453</v>
      </c>
      <c r="R157" s="334">
        <f>IF(R$84=0,0,R$84/PPA_fec!R$84)</f>
        <v>0.5264588435242108</v>
      </c>
      <c r="S157" s="334">
        <f>IF(S$84=0,0,S$84/PPA_fec!S$84)</f>
        <v>0.52881295917178961</v>
      </c>
      <c r="T157" s="334">
        <f>IF(T$84=0,0,T$84/PPA_fec!T$84)</f>
        <v>0.5309316632546105</v>
      </c>
      <c r="U157" s="334">
        <f>IF(U$84=0,0,U$84/PPA_fec!U$84)</f>
        <v>0.53283849692914964</v>
      </c>
      <c r="V157" s="334">
        <f>IF(V$84=0,0,V$84/PPA_fec!V$84)</f>
        <v>0.53455464723623458</v>
      </c>
      <c r="W157" s="334">
        <f>IF(W$84=0,0,W$84/PPA_fec!W$84)</f>
        <v>0.53609918251261113</v>
      </c>
      <c r="X157" s="334">
        <f>IF(X$84=0,0,X$84/PPA_fec!X$84)</f>
        <v>0.53748926426135002</v>
      </c>
      <c r="Y157" s="334">
        <f>IF(Y$84=0,0,Y$84/PPA_fec!Y$84)</f>
        <v>0.53874033783521491</v>
      </c>
      <c r="DA157" s="67"/>
    </row>
    <row r="158" spans="1:105" ht="12" customHeight="1" x14ac:dyDescent="0.25">
      <c r="A158" s="173" t="s">
        <v>92</v>
      </c>
      <c r="B158" s="335">
        <f>IF(B$85=0,0,B$85/PPA_fec!B$85)</f>
        <v>0.12408120943660561</v>
      </c>
      <c r="C158" s="335">
        <f>IF(C$85=0,0,C$85/PPA_fec!C$85)</f>
        <v>0.12428392728508263</v>
      </c>
      <c r="D158" s="335">
        <f>IF(D$85=0,0,D$85/PPA_fec!D$85)</f>
        <v>0.12428392728508261</v>
      </c>
      <c r="E158" s="335">
        <f>IF(E$85=0,0,E$85/PPA_fec!E$85)</f>
        <v>0.12487964088273662</v>
      </c>
      <c r="F158" s="335">
        <f>IF(F$85=0,0,F$85/PPA_fec!F$85)</f>
        <v>0.12487964088273663</v>
      </c>
      <c r="G158" s="335">
        <f>IF(G$85=0,0,G$85/PPA_fec!G$85)</f>
        <v>0.12583891643946191</v>
      </c>
      <c r="H158" s="335">
        <f>IF(H$85=0,0,H$85/PPA_fec!H$85)</f>
        <v>0.12583891643946193</v>
      </c>
      <c r="I158" s="335">
        <f>IF(I$85=0,0,I$85/PPA_fec!I$85)</f>
        <v>0.12583891643946191</v>
      </c>
      <c r="J158" s="335">
        <f>IF(J$85=0,0,J$85/PPA_fec!J$85)</f>
        <v>0.12583891643946191</v>
      </c>
      <c r="K158" s="335">
        <f>IF(K$85=0,0,K$85/PPA_fec!K$85)</f>
        <v>0.12780041572188755</v>
      </c>
      <c r="L158" s="335">
        <f>IF(L$85=0,0,L$85/PPA_fec!L$85)</f>
        <v>0.12780041572188758</v>
      </c>
      <c r="M158" s="335">
        <f>IF(M$85=0,0,M$85/PPA_fec!M$85)</f>
        <v>0.13005048601187019</v>
      </c>
      <c r="N158" s="335">
        <f>IF(N$85=0,0,N$85/PPA_fec!N$85)</f>
        <v>0.13005048601187016</v>
      </c>
      <c r="O158" s="335">
        <f>IF(O$85=0,0,O$85/PPA_fec!O$85)</f>
        <v>0.13005048601187016</v>
      </c>
      <c r="P158" s="335">
        <f>IF(P$85=0,0,P$85/PPA_fec!P$85)</f>
        <v>0.13284691840343893</v>
      </c>
      <c r="Q158" s="335">
        <f>IF(Q$85=0,0,Q$85/PPA_fec!Q$85)</f>
        <v>0.13284691840343898</v>
      </c>
      <c r="R158" s="335">
        <f>IF(R$85=0,0,R$85/PPA_fec!R$85)</f>
        <v>0.13587273854737786</v>
      </c>
      <c r="S158" s="335">
        <f>IF(S$85=0,0,S$85/PPA_fec!S$85)</f>
        <v>0.13587273854737786</v>
      </c>
      <c r="T158" s="335">
        <f>IF(T$85=0,0,T$85/PPA_fec!T$85)</f>
        <v>0.13587273854737791</v>
      </c>
      <c r="U158" s="335">
        <f>IF(U$85=0,0,U$85/PPA_fec!U$85)</f>
        <v>0.13587273854737783</v>
      </c>
      <c r="V158" s="335">
        <f>IF(V$85=0,0,V$85/PPA_fec!V$85)</f>
        <v>0.13587273854737794</v>
      </c>
      <c r="W158" s="335">
        <f>IF(W$85=0,0,W$85/PPA_fec!W$85)</f>
        <v>0.13587273854737789</v>
      </c>
      <c r="X158" s="335">
        <f>IF(X$85=0,0,X$85/PPA_fec!X$85)</f>
        <v>0.13587273854737789</v>
      </c>
      <c r="Y158" s="335">
        <f>IF(Y$85=0,0,Y$85/PPA_fec!Y$85)</f>
        <v>0.13587273854737794</v>
      </c>
      <c r="DA158" s="177"/>
    </row>
    <row r="159" spans="1:105" ht="12" customHeight="1" x14ac:dyDescent="0.25">
      <c r="A159" s="173" t="s">
        <v>93</v>
      </c>
      <c r="B159" s="335">
        <f>IF(B$86=0,0,B$86/PPA_fec!B$86)</f>
        <v>0.69603833298383377</v>
      </c>
      <c r="C159" s="335">
        <f>IF(C$86=0,0,C$86/PPA_fec!C$86)</f>
        <v>0.69717548657832795</v>
      </c>
      <c r="D159" s="335">
        <f>IF(D$86=0,0,D$86/PPA_fec!D$86)</f>
        <v>0.69717548657832784</v>
      </c>
      <c r="E159" s="335">
        <f>IF(E$86=0,0,E$86/PPA_fec!E$86)</f>
        <v>0.70051716499466177</v>
      </c>
      <c r="F159" s="335">
        <f>IF(F$86=0,0,F$86/PPA_fec!F$86)</f>
        <v>0.70051716499466177</v>
      </c>
      <c r="G159" s="335">
        <f>IF(G$86=0,0,G$86/PPA_fec!G$86)</f>
        <v>0.70589825825130303</v>
      </c>
      <c r="H159" s="335">
        <f>IF(H$86=0,0,H$86/PPA_fec!H$86)</f>
        <v>0.70589825825130281</v>
      </c>
      <c r="I159" s="335">
        <f>IF(I$86=0,0,I$86/PPA_fec!I$86)</f>
        <v>0.70589825825130292</v>
      </c>
      <c r="J159" s="335">
        <f>IF(J$86=0,0,J$86/PPA_fec!J$86)</f>
        <v>0.70589825825130303</v>
      </c>
      <c r="K159" s="335">
        <f>IF(K$86=0,0,K$86/PPA_fec!K$86)</f>
        <v>0.71192443434190555</v>
      </c>
      <c r="L159" s="335">
        <f>IF(L$86=0,0,L$86/PPA_fec!L$86)</f>
        <v>0.71690136417594386</v>
      </c>
      <c r="M159" s="335">
        <f>IF(M$86=0,0,M$86/PPA_fec!M$86)</f>
        <v>0.72182722967408253</v>
      </c>
      <c r="N159" s="335">
        <f>IF(N$86=0,0,N$86/PPA_fec!N$86)</f>
        <v>0.72626050862240776</v>
      </c>
      <c r="O159" s="335">
        <f>IF(O$86=0,0,O$86/PPA_fec!O$86)</f>
        <v>0.72952322030425731</v>
      </c>
      <c r="P159" s="335">
        <f>IF(P$86=0,0,P$86/PPA_fec!P$86)</f>
        <v>0.73318690018956456</v>
      </c>
      <c r="Q159" s="335">
        <f>IF(Q$86=0,0,Q$86/PPA_fec!Q$86)</f>
        <v>0.73648421208634096</v>
      </c>
      <c r="R159" s="335">
        <f>IF(R$86=0,0,R$86/PPA_fec!R$86)</f>
        <v>0.73945179279343987</v>
      </c>
      <c r="S159" s="335">
        <f>IF(S$86=0,0,S$86/PPA_fec!S$86)</f>
        <v>0.74212261542982882</v>
      </c>
      <c r="T159" s="335">
        <f>IF(T$86=0,0,T$86/PPA_fec!T$86)</f>
        <v>0.74452635580257931</v>
      </c>
      <c r="U159" s="335">
        <f>IF(U$86=0,0,U$86/PPA_fec!U$86)</f>
        <v>0.74668972213805418</v>
      </c>
      <c r="V159" s="335">
        <f>IF(V$86=0,0,V$86/PPA_fec!V$86)</f>
        <v>0.74863675183998202</v>
      </c>
      <c r="W159" s="335">
        <f>IF(W$86=0,0,W$86/PPA_fec!W$86)</f>
        <v>0.75038907857171688</v>
      </c>
      <c r="X159" s="335">
        <f>IF(X$86=0,0,X$86/PPA_fec!X$86)</f>
        <v>0.75196617263027787</v>
      </c>
      <c r="Y159" s="335">
        <f>IF(Y$86=0,0,Y$86/PPA_fec!Y$86)</f>
        <v>0.75338555728298318</v>
      </c>
      <c r="DA159" s="177"/>
    </row>
    <row r="160" spans="1:105" ht="12" customHeight="1" x14ac:dyDescent="0.25">
      <c r="A160" s="173" t="s">
        <v>94</v>
      </c>
      <c r="B160" s="335">
        <f>IF(B$87=0,0,B$87/PPA_fec!B$87)</f>
        <v>0.49411106756355744</v>
      </c>
      <c r="C160" s="335">
        <f>IF(C$87=0,0,C$87/PPA_fec!C$87)</f>
        <v>0.49491832220735049</v>
      </c>
      <c r="D160" s="335">
        <f>IF(D$87=0,0,D$87/PPA_fec!D$87)</f>
        <v>0.4949183222073506</v>
      </c>
      <c r="E160" s="335">
        <f>IF(E$87=0,0,E$87/PPA_fec!E$87)</f>
        <v>0.49729054829247205</v>
      </c>
      <c r="F160" s="335">
        <f>IF(F$87=0,0,F$87/PPA_fec!F$87)</f>
        <v>0.49729054829247205</v>
      </c>
      <c r="G160" s="335">
        <f>IF(G$87=0,0,G$87/PPA_fec!G$87)</f>
        <v>0.50111053579560261</v>
      </c>
      <c r="H160" s="335">
        <f>IF(H$87=0,0,H$87/PPA_fec!H$87)</f>
        <v>0.50111053579560272</v>
      </c>
      <c r="I160" s="335">
        <f>IF(I$87=0,0,I$87/PPA_fec!I$87)</f>
        <v>0.50111053579560272</v>
      </c>
      <c r="J160" s="335">
        <f>IF(J$87=0,0,J$87/PPA_fec!J$87)</f>
        <v>0.50111053579560272</v>
      </c>
      <c r="K160" s="335">
        <f>IF(K$87=0,0,K$87/PPA_fec!K$87)</f>
        <v>0.50892153722656197</v>
      </c>
      <c r="L160" s="335">
        <f>IF(L$87=0,0,L$87/PPA_fec!L$87)</f>
        <v>0.50892153722656175</v>
      </c>
      <c r="M160" s="335">
        <f>IF(M$87=0,0,M$87/PPA_fec!M$87)</f>
        <v>0.51788167420559728</v>
      </c>
      <c r="N160" s="335">
        <f>IF(N$87=0,0,N$87/PPA_fec!N$87)</f>
        <v>0.51788167420559694</v>
      </c>
      <c r="O160" s="335">
        <f>IF(O$87=0,0,O$87/PPA_fec!O$87)</f>
        <v>0.51788167420559728</v>
      </c>
      <c r="P160" s="335">
        <f>IF(P$87=0,0,P$87/PPA_fec!P$87)</f>
        <v>0.52901751178036982</v>
      </c>
      <c r="Q160" s="335">
        <f>IF(Q$87=0,0,Q$87/PPA_fec!Q$87)</f>
        <v>0.52901751178036949</v>
      </c>
      <c r="R160" s="335">
        <f>IF(R$87=0,0,R$87/PPA_fec!R$87)</f>
        <v>0.54106680778872973</v>
      </c>
      <c r="S160" s="335">
        <f>IF(S$87=0,0,S$87/PPA_fec!S$87)</f>
        <v>0.54106680778872962</v>
      </c>
      <c r="T160" s="335">
        <f>IF(T$87=0,0,T$87/PPA_fec!T$87)</f>
        <v>0.54106680778872962</v>
      </c>
      <c r="U160" s="335">
        <f>IF(U$87=0,0,U$87/PPA_fec!U$87)</f>
        <v>0.54106680778872973</v>
      </c>
      <c r="V160" s="335">
        <f>IF(V$87=0,0,V$87/PPA_fec!V$87)</f>
        <v>0.54106680778872973</v>
      </c>
      <c r="W160" s="335">
        <f>IF(W$87=0,0,W$87/PPA_fec!W$87)</f>
        <v>0.54106680778872962</v>
      </c>
      <c r="X160" s="335">
        <f>IF(X$87=0,0,X$87/PPA_fec!X$87)</f>
        <v>0.54106680778872984</v>
      </c>
      <c r="Y160" s="335">
        <f>IF(Y$87=0,0,Y$87/PPA_fec!Y$87)</f>
        <v>0.54106680778872984</v>
      </c>
      <c r="DA160" s="177"/>
    </row>
    <row r="161" spans="1:105" ht="12" customHeight="1" x14ac:dyDescent="0.25">
      <c r="A161" s="56" t="s">
        <v>95</v>
      </c>
      <c r="B161" s="336">
        <f>IF(B$88=0,0,B$88/PPA_fec!B$88)</f>
        <v>0.79042475913376165</v>
      </c>
      <c r="C161" s="336">
        <f>IF(C$88=0,0,C$88/PPA_fec!C$88)</f>
        <v>0.7951462179391845</v>
      </c>
      <c r="D161" s="336">
        <f>IF(D$88=0,0,D$88/PPA_fec!D$88)</f>
        <v>0.79511426526761675</v>
      </c>
      <c r="E161" s="336">
        <f>IF(E$88=0,0,E$88/PPA_fec!E$88)</f>
        <v>0.79296606226487187</v>
      </c>
      <c r="F161" s="336">
        <f>IF(F$88=0,0,F$88/PPA_fec!F$88)</f>
        <v>0.81294696168992964</v>
      </c>
      <c r="G161" s="336">
        <f>IF(G$88=0,0,G$88/PPA_fec!G$88)</f>
        <v>0.83021115623833908</v>
      </c>
      <c r="H161" s="336">
        <f>IF(H$88=0,0,H$88/PPA_fec!H$88)</f>
        <v>0.81363137988091794</v>
      </c>
      <c r="I161" s="336">
        <f>IF(I$88=0,0,I$88/PPA_fec!I$88)</f>
        <v>0.85042308767365804</v>
      </c>
      <c r="J161" s="336">
        <f>IF(J$88=0,0,J$88/PPA_fec!J$88)</f>
        <v>0.83141213402941971</v>
      </c>
      <c r="K161" s="336">
        <f>IF(K$88=0,0,K$88/PPA_fec!K$88)</f>
        <v>0.84088439195516695</v>
      </c>
      <c r="L161" s="336">
        <f>IF(L$88=0,0,L$88/PPA_fec!L$88)</f>
        <v>0.81401155026956951</v>
      </c>
      <c r="M161" s="336">
        <f>IF(M$88=0,0,M$88/PPA_fec!M$88)</f>
        <v>0.83200850717624675</v>
      </c>
      <c r="N161" s="336">
        <f>IF(N$88=0,0,N$88/PPA_fec!N$88)</f>
        <v>0.82925762419186522</v>
      </c>
      <c r="O161" s="336">
        <f>IF(O$88=0,0,O$88/PPA_fec!O$88)</f>
        <v>0.80761365139095231</v>
      </c>
      <c r="P161" s="336">
        <f>IF(P$88=0,0,P$88/PPA_fec!P$88)</f>
        <v>0.82711257474827016</v>
      </c>
      <c r="Q161" s="336">
        <f>IF(Q$88=0,0,Q$88/PPA_fec!Q$88)</f>
        <v>0.82015547209885076</v>
      </c>
      <c r="R161" s="336">
        <f>IF(R$88=0,0,R$88/PPA_fec!R$88)</f>
        <v>0.83479200609590831</v>
      </c>
      <c r="S161" s="336">
        <f>IF(S$88=0,0,S$88/PPA_fec!S$88)</f>
        <v>0.83603398673727369</v>
      </c>
      <c r="T161" s="336">
        <f>IF(T$88=0,0,T$88/PPA_fec!T$88)</f>
        <v>0.83056499862742028</v>
      </c>
      <c r="U161" s="336">
        <f>IF(U$88=0,0,U$88/PPA_fec!U$88)</f>
        <v>0.82771457276292848</v>
      </c>
      <c r="V161" s="336">
        <f>IF(V$88=0,0,V$88/PPA_fec!V$88)</f>
        <v>0.81755476104929481</v>
      </c>
      <c r="W161" s="336">
        <f>IF(W$88=0,0,W$88/PPA_fec!W$88)</f>
        <v>0.81780876926680657</v>
      </c>
      <c r="X161" s="336">
        <f>IF(X$88=0,0,X$88/PPA_fec!X$88)</f>
        <v>0.80793225953759495</v>
      </c>
      <c r="Y161" s="336">
        <f>IF(Y$88=0,0,Y$88/PPA_fec!Y$88)</f>
        <v>0.80817898322975545</v>
      </c>
      <c r="DA161" s="68"/>
    </row>
    <row r="162" spans="1:105" ht="12" customHeight="1" x14ac:dyDescent="0.25">
      <c r="A162" s="41" t="s">
        <v>1939</v>
      </c>
      <c r="B162" s="337">
        <f>IF(B$94=0,0,B$94/PPA_fec!B$94)</f>
        <v>0.64830279596037221</v>
      </c>
      <c r="C162" s="337">
        <f>IF(C$94=0,0,C$94/PPA_fec!C$94)</f>
        <v>0.64936196155486892</v>
      </c>
      <c r="D162" s="337">
        <f>IF(D$94=0,0,D$94/PPA_fec!D$94)</f>
        <v>0.64936196155486847</v>
      </c>
      <c r="E162" s="337">
        <f>IF(E$94=0,0,E$94/PPA_fec!E$94)</f>
        <v>0.6524744617690772</v>
      </c>
      <c r="F162" s="337">
        <f>IF(F$94=0,0,F$94/PPA_fec!F$94)</f>
        <v>0.65247446176907697</v>
      </c>
      <c r="G162" s="337">
        <f>IF(G$94=0,0,G$94/PPA_fec!G$94)</f>
        <v>0.65748651015533333</v>
      </c>
      <c r="H162" s="337">
        <f>IF(H$94=0,0,H$94/PPA_fec!H$94)</f>
        <v>0.65748651015533333</v>
      </c>
      <c r="I162" s="337">
        <f>IF(I$94=0,0,I$94/PPA_fec!I$94)</f>
        <v>0.65748651015533333</v>
      </c>
      <c r="J162" s="337">
        <f>IF(J$94=0,0,J$94/PPA_fec!J$94)</f>
        <v>0.65748651015533344</v>
      </c>
      <c r="K162" s="337">
        <f>IF(K$94=0,0,K$94/PPA_fec!K$94)</f>
        <v>0.6644128591398003</v>
      </c>
      <c r="L162" s="337">
        <f>IF(L$94=0,0,L$94/PPA_fec!L$94)</f>
        <v>0.66773500366087535</v>
      </c>
      <c r="M162" s="337">
        <f>IF(M$94=0,0,M$94/PPA_fec!M$94)</f>
        <v>0.67363650329478764</v>
      </c>
      <c r="N162" s="337">
        <f>IF(N$94=0,0,N$94/PPA_fec!N$94)</f>
        <v>0.67894785296530891</v>
      </c>
      <c r="O162" s="337">
        <f>IF(O$94=0,0,O$94/PPA_fec!O$94)</f>
        <v>0.67949123062486461</v>
      </c>
      <c r="P162" s="337">
        <f>IF(P$94=0,0,P$94/PPA_fec!P$94)</f>
        <v>0.68421710756237841</v>
      </c>
      <c r="Q162" s="337">
        <f>IF(Q$94=0,0,Q$94/PPA_fec!Q$94)</f>
        <v>0.68847039680614086</v>
      </c>
      <c r="R162" s="337">
        <f>IF(R$94=0,0,R$94/PPA_fec!R$94)</f>
        <v>0.69229835712552668</v>
      </c>
      <c r="S162" s="337">
        <f>IF(S$94=0,0,S$94/PPA_fec!S$94)</f>
        <v>0.69574352141297391</v>
      </c>
      <c r="T162" s="337">
        <f>IF(T$94=0,0,T$94/PPA_fec!T$94)</f>
        <v>0.69884416927167647</v>
      </c>
      <c r="U162" s="337">
        <f>IF(U$94=0,0,U$94/PPA_fec!U$94)</f>
        <v>0.70163475234450878</v>
      </c>
      <c r="V162" s="337">
        <f>IF(V$94=0,0,V$94/PPA_fec!V$94)</f>
        <v>0.70414627711005784</v>
      </c>
      <c r="W162" s="337">
        <f>IF(W$94=0,0,W$94/PPA_fec!W$94)</f>
        <v>0.70640664939905207</v>
      </c>
      <c r="X162" s="337">
        <f>IF(X$94=0,0,X$94/PPA_fec!X$94)</f>
        <v>0.70844098445914683</v>
      </c>
      <c r="Y162" s="337">
        <f>IF(Y$94=0,0,Y$94/PPA_fec!Y$94)</f>
        <v>0.7099114901846777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FR: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776.06546752060217</v>
      </c>
      <c r="C5" s="223">
        <v>712.97479363892592</v>
      </c>
      <c r="D5" s="223">
        <v>730.70712349720975</v>
      </c>
      <c r="E5" s="223">
        <v>739.72389252500261</v>
      </c>
      <c r="F5" s="223">
        <v>638.65288590778755</v>
      </c>
      <c r="G5" s="223">
        <v>502.87204633307169</v>
      </c>
      <c r="H5" s="223">
        <v>613.11701211996842</v>
      </c>
      <c r="I5" s="223">
        <v>377.75495931519572</v>
      </c>
      <c r="J5" s="223">
        <v>392.66280126670449</v>
      </c>
      <c r="K5" s="223">
        <v>279.77038255523507</v>
      </c>
      <c r="L5" s="223">
        <v>347.23010875841391</v>
      </c>
      <c r="M5" s="223">
        <v>345.30438817723012</v>
      </c>
      <c r="N5" s="223">
        <v>356.39586288215992</v>
      </c>
      <c r="O5" s="223">
        <v>400.28198498937292</v>
      </c>
      <c r="P5" s="223">
        <v>374.76679705720852</v>
      </c>
      <c r="Q5" s="223">
        <v>378.04655455866418</v>
      </c>
      <c r="R5" s="223">
        <v>394.7935780133792</v>
      </c>
      <c r="S5" s="223">
        <v>365.04336430427787</v>
      </c>
      <c r="T5" s="223">
        <v>388.094451966208</v>
      </c>
      <c r="U5" s="223">
        <v>394.62138951147273</v>
      </c>
      <c r="V5" s="223">
        <v>413.58355522032042</v>
      </c>
      <c r="W5" s="223">
        <v>365.35580403021629</v>
      </c>
      <c r="X5" s="223">
        <v>344.63610437029729</v>
      </c>
      <c r="Y5" s="223">
        <v>268.60328850261101</v>
      </c>
      <c r="DA5" s="89" t="s">
        <v>2025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2026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2027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2028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2029</v>
      </c>
    </row>
    <row r="10" spans="1:105" ht="12" customHeight="1" x14ac:dyDescent="0.25">
      <c r="A10" s="56" t="s">
        <v>95</v>
      </c>
      <c r="B10" s="260">
        <v>10.427568703665971</v>
      </c>
      <c r="C10" s="260">
        <v>9.5012008140565314</v>
      </c>
      <c r="D10" s="260">
        <v>9.6704589352184414</v>
      </c>
      <c r="E10" s="260">
        <v>10.176169707860749</v>
      </c>
      <c r="F10" s="260">
        <v>7.5475368633622137</v>
      </c>
      <c r="G10" s="260">
        <v>6.5195062792963192</v>
      </c>
      <c r="H10" s="260">
        <v>8.116658229683857</v>
      </c>
      <c r="I10" s="260">
        <v>3.765387752475891</v>
      </c>
      <c r="J10" s="260">
        <v>4.8580090504296418</v>
      </c>
      <c r="K10" s="260">
        <v>4.0055120945857867</v>
      </c>
      <c r="L10" s="260">
        <v>6.3913758365976534</v>
      </c>
      <c r="M10" s="260">
        <v>6.9404904237044889</v>
      </c>
      <c r="N10" s="260">
        <v>6.8028537025959972</v>
      </c>
      <c r="O10" s="260">
        <v>8.2881432110355409</v>
      </c>
      <c r="P10" s="260">
        <v>7.7415665671459077</v>
      </c>
      <c r="Q10" s="260">
        <v>8.2411593218916064</v>
      </c>
      <c r="R10" s="260">
        <v>9.0123462751767232</v>
      </c>
      <c r="S10" s="260">
        <v>8.6738738758249205</v>
      </c>
      <c r="T10" s="260">
        <v>9.3414260838916281</v>
      </c>
      <c r="U10" s="260">
        <v>9.6246473719846364</v>
      </c>
      <c r="V10" s="260">
        <v>10.75094661913775</v>
      </c>
      <c r="W10" s="260">
        <v>9.5680575195357758</v>
      </c>
      <c r="X10" s="260">
        <v>10.795114262812159</v>
      </c>
      <c r="Y10" s="260">
        <v>8.6755154448134455</v>
      </c>
      <c r="DA10" s="68" t="s">
        <v>2030</v>
      </c>
    </row>
    <row r="11" spans="1:105" ht="12" customHeight="1" x14ac:dyDescent="0.25">
      <c r="A11" s="37" t="s">
        <v>159</v>
      </c>
      <c r="B11" s="226">
        <v>8.8827738714515769E-2</v>
      </c>
      <c r="C11" s="226">
        <v>9.9464296559606161E-2</v>
      </c>
      <c r="D11" s="226">
        <v>7.305517503788557E-2</v>
      </c>
      <c r="E11" s="226">
        <v>0.15989648255445679</v>
      </c>
      <c r="F11" s="226">
        <v>9.6838906428139526E-2</v>
      </c>
      <c r="G11" s="226">
        <v>0.11798466737714031</v>
      </c>
      <c r="H11" s="226">
        <v>0.1096858323675846</v>
      </c>
      <c r="I11" s="226">
        <v>8.4751226394057799E-2</v>
      </c>
      <c r="J11" s="226">
        <v>9.0555666427075479E-2</v>
      </c>
      <c r="K11" s="226">
        <v>6.754008899669306E-2</v>
      </c>
      <c r="L11" s="226">
        <v>0.1187966798709397</v>
      </c>
      <c r="M11" s="226">
        <v>0.12864418744660261</v>
      </c>
      <c r="N11" s="226">
        <v>0.1015209640700126</v>
      </c>
      <c r="O11" s="226">
        <v>0.1006225780514115</v>
      </c>
      <c r="P11" s="226">
        <v>9.8684258535827227E-2</v>
      </c>
      <c r="Q11" s="226">
        <v>0.1030648949756881</v>
      </c>
      <c r="R11" s="226">
        <v>0.12519400608297299</v>
      </c>
      <c r="S11" s="226">
        <v>0.106753768373705</v>
      </c>
      <c r="T11" s="226">
        <v>0.1084721661619161</v>
      </c>
      <c r="U11" s="226">
        <v>0.11269762065226149</v>
      </c>
      <c r="V11" s="226">
        <v>0.13437548748427411</v>
      </c>
      <c r="W11" s="226">
        <v>0.1390186666066113</v>
      </c>
      <c r="X11" s="226">
        <v>0.15165416386528799</v>
      </c>
      <c r="Y11" s="226">
        <v>0.18463749018215769</v>
      </c>
      <c r="DA11" s="69" t="s">
        <v>2031</v>
      </c>
    </row>
    <row r="12" spans="1:105" ht="12" customHeight="1" x14ac:dyDescent="0.25">
      <c r="A12" s="37" t="s">
        <v>35</v>
      </c>
      <c r="B12" s="226">
        <v>10.338740964951461</v>
      </c>
      <c r="C12" s="226">
        <v>9.401736517496925</v>
      </c>
      <c r="D12" s="226">
        <v>9.5974037601805566</v>
      </c>
      <c r="E12" s="226">
        <v>10.016273225306289</v>
      </c>
      <c r="F12" s="226">
        <v>7.4506979569340741</v>
      </c>
      <c r="G12" s="226">
        <v>6.4015216119191791</v>
      </c>
      <c r="H12" s="226">
        <v>8.0069723973162716</v>
      </c>
      <c r="I12" s="226">
        <v>3.680636526081833</v>
      </c>
      <c r="J12" s="226">
        <v>4.7674533840025664</v>
      </c>
      <c r="K12" s="226">
        <v>3.937972005589093</v>
      </c>
      <c r="L12" s="226">
        <v>6.2725791567267137</v>
      </c>
      <c r="M12" s="226">
        <v>6.8118462362578862</v>
      </c>
      <c r="N12" s="226">
        <v>6.7013327385259842</v>
      </c>
      <c r="O12" s="226">
        <v>8.1875206329841301</v>
      </c>
      <c r="P12" s="226">
        <v>7.6428823086100808</v>
      </c>
      <c r="Q12" s="226">
        <v>8.1380944269159183</v>
      </c>
      <c r="R12" s="226">
        <v>8.8871522690937503</v>
      </c>
      <c r="S12" s="226">
        <v>8.5671201074512151</v>
      </c>
      <c r="T12" s="226">
        <v>9.2329539177297129</v>
      </c>
      <c r="U12" s="226">
        <v>9.5119497513323754</v>
      </c>
      <c r="V12" s="226">
        <v>10.61657113165348</v>
      </c>
      <c r="W12" s="226">
        <v>9.429038852929164</v>
      </c>
      <c r="X12" s="226">
        <v>10.64346009894687</v>
      </c>
      <c r="Y12" s="226">
        <v>8.4908779546312871</v>
      </c>
      <c r="DA12" s="69" t="s">
        <v>2032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2033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2034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2035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2036</v>
      </c>
    </row>
    <row r="17" spans="1:105" ht="12" customHeight="1" x14ac:dyDescent="0.25">
      <c r="A17" s="57" t="s">
        <v>1855</v>
      </c>
      <c r="B17" s="294">
        <f t="shared" ref="B17:Y17" si="0">B18+B29</f>
        <v>765.63789881693617</v>
      </c>
      <c r="C17" s="294">
        <f t="shared" si="0"/>
        <v>703.47359282486934</v>
      </c>
      <c r="D17" s="294">
        <f t="shared" si="0"/>
        <v>721.03666456199142</v>
      </c>
      <c r="E17" s="294">
        <f t="shared" si="0"/>
        <v>729.54772281714168</v>
      </c>
      <c r="F17" s="294">
        <f t="shared" si="0"/>
        <v>631.10534904442522</v>
      </c>
      <c r="G17" s="294">
        <f t="shared" si="0"/>
        <v>496.35254005377539</v>
      </c>
      <c r="H17" s="294">
        <f t="shared" si="0"/>
        <v>605.00035389028471</v>
      </c>
      <c r="I17" s="294">
        <f t="shared" si="0"/>
        <v>373.98957156271979</v>
      </c>
      <c r="J17" s="294">
        <f t="shared" si="0"/>
        <v>387.8047922162749</v>
      </c>
      <c r="K17" s="294">
        <f t="shared" si="0"/>
        <v>275.76487046064932</v>
      </c>
      <c r="L17" s="294">
        <f t="shared" si="0"/>
        <v>340.83873292181619</v>
      </c>
      <c r="M17" s="294">
        <f t="shared" si="0"/>
        <v>338.36389775352558</v>
      </c>
      <c r="N17" s="294">
        <f t="shared" si="0"/>
        <v>349.59300917956392</v>
      </c>
      <c r="O17" s="294">
        <f t="shared" si="0"/>
        <v>391.99384177833741</v>
      </c>
      <c r="P17" s="294">
        <f t="shared" si="0"/>
        <v>367.02523049006248</v>
      </c>
      <c r="Q17" s="294">
        <f t="shared" si="0"/>
        <v>369.80539523677271</v>
      </c>
      <c r="R17" s="294">
        <f t="shared" si="0"/>
        <v>385.78123173820251</v>
      </c>
      <c r="S17" s="294">
        <f t="shared" si="0"/>
        <v>356.36949042845299</v>
      </c>
      <c r="T17" s="294">
        <f t="shared" si="0"/>
        <v>378.75302588231642</v>
      </c>
      <c r="U17" s="294">
        <f t="shared" si="0"/>
        <v>384.99674213948811</v>
      </c>
      <c r="V17" s="294">
        <f t="shared" si="0"/>
        <v>402.83260860118259</v>
      </c>
      <c r="W17" s="294">
        <f t="shared" si="0"/>
        <v>355.78774651068062</v>
      </c>
      <c r="X17" s="294">
        <f t="shared" si="0"/>
        <v>333.84099010748508</v>
      </c>
      <c r="Y17" s="294">
        <f t="shared" si="0"/>
        <v>259.92777305779748</v>
      </c>
      <c r="DA17" s="70"/>
    </row>
    <row r="18" spans="1:105" ht="12" customHeight="1" x14ac:dyDescent="0.25">
      <c r="A18" s="60" t="s">
        <v>1856</v>
      </c>
      <c r="B18" s="329">
        <v>765.63789881693617</v>
      </c>
      <c r="C18" s="329">
        <v>703.47359282486934</v>
      </c>
      <c r="D18" s="329">
        <v>721.03666456199142</v>
      </c>
      <c r="E18" s="329">
        <v>729.54772281714168</v>
      </c>
      <c r="F18" s="329">
        <v>631.10534904442522</v>
      </c>
      <c r="G18" s="329">
        <v>496.35254005377539</v>
      </c>
      <c r="H18" s="329">
        <v>605.00035389028471</v>
      </c>
      <c r="I18" s="329">
        <v>373.98957156271979</v>
      </c>
      <c r="J18" s="329">
        <v>387.8047922162749</v>
      </c>
      <c r="K18" s="329">
        <v>275.76487046064932</v>
      </c>
      <c r="L18" s="329">
        <v>340.83873292181619</v>
      </c>
      <c r="M18" s="329">
        <v>338.36389775352558</v>
      </c>
      <c r="N18" s="329">
        <v>349.59300917956392</v>
      </c>
      <c r="O18" s="329">
        <v>391.99384177833741</v>
      </c>
      <c r="P18" s="329">
        <v>367.02523049006248</v>
      </c>
      <c r="Q18" s="329">
        <v>369.80539523677271</v>
      </c>
      <c r="R18" s="329">
        <v>385.78123173820251</v>
      </c>
      <c r="S18" s="329">
        <v>356.36949042845299</v>
      </c>
      <c r="T18" s="329">
        <v>378.75302588231642</v>
      </c>
      <c r="U18" s="329">
        <v>384.99674213948811</v>
      </c>
      <c r="V18" s="329">
        <v>402.83260860118259</v>
      </c>
      <c r="W18" s="329">
        <v>355.78774651068062</v>
      </c>
      <c r="X18" s="329">
        <v>333.84099010748508</v>
      </c>
      <c r="Y18" s="329">
        <v>259.92777305779748</v>
      </c>
      <c r="DA18" s="72" t="s">
        <v>2037</v>
      </c>
    </row>
    <row r="19" spans="1:105" ht="12" customHeight="1" x14ac:dyDescent="0.25">
      <c r="A19" s="64" t="s">
        <v>28</v>
      </c>
      <c r="B19" s="229">
        <v>69.07457888808743</v>
      </c>
      <c r="C19" s="229">
        <v>50.2494119989911</v>
      </c>
      <c r="D19" s="229">
        <v>68.081851695556267</v>
      </c>
      <c r="E19" s="229">
        <v>81.819501151379924</v>
      </c>
      <c r="F19" s="229">
        <v>81.072958028588673</v>
      </c>
      <c r="G19" s="229">
        <v>74.82762461600106</v>
      </c>
      <c r="H19" s="229">
        <v>64.358727622919716</v>
      </c>
      <c r="I19" s="229">
        <v>36.441567103533309</v>
      </c>
      <c r="J19" s="229">
        <v>26.28870434112995</v>
      </c>
      <c r="K19" s="229">
        <v>13.850795165967909</v>
      </c>
      <c r="L19" s="229">
        <v>16.456586060694971</v>
      </c>
      <c r="M19" s="229">
        <v>14.96885377645131</v>
      </c>
      <c r="N19" s="229">
        <v>16.215702293281801</v>
      </c>
      <c r="O19" s="229">
        <v>11.512113220860369</v>
      </c>
      <c r="P19" s="229">
        <v>9.6451510204158559</v>
      </c>
      <c r="Q19" s="229">
        <v>11.50399175455482</v>
      </c>
      <c r="R19" s="229">
        <v>11.558508076236791</v>
      </c>
      <c r="S19" s="229">
        <v>9.456904742785472</v>
      </c>
      <c r="T19" s="229">
        <v>7.3398937180361861</v>
      </c>
      <c r="U19" s="229">
        <v>7.0923789856668078</v>
      </c>
      <c r="V19" s="229">
        <v>0</v>
      </c>
      <c r="W19" s="229">
        <v>0</v>
      </c>
      <c r="X19" s="229">
        <v>0</v>
      </c>
      <c r="Y19" s="229">
        <v>0</v>
      </c>
      <c r="DA19" s="73" t="s">
        <v>2038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2039</v>
      </c>
    </row>
    <row r="21" spans="1:105" ht="12" customHeight="1" x14ac:dyDescent="0.25">
      <c r="A21" s="64" t="s">
        <v>31</v>
      </c>
      <c r="B21" s="229">
        <v>0</v>
      </c>
      <c r="C21" s="229">
        <v>9.5747042593258342</v>
      </c>
      <c r="D21" s="229">
        <v>10.013909727906</v>
      </c>
      <c r="E21" s="229">
        <v>10.674536676815171</v>
      </c>
      <c r="F21" s="229">
        <v>12.193874300866719</v>
      </c>
      <c r="G21" s="229">
        <v>9.9698949939697403</v>
      </c>
      <c r="H21" s="229">
        <v>10.98654548310131</v>
      </c>
      <c r="I21" s="229">
        <v>8.253507593375236</v>
      </c>
      <c r="J21" s="229">
        <v>9.7237938161452604</v>
      </c>
      <c r="K21" s="229">
        <v>6.9468149777701154</v>
      </c>
      <c r="L21" s="229">
        <v>6.179278610650397</v>
      </c>
      <c r="M21" s="229">
        <v>5.1571973362608654</v>
      </c>
      <c r="N21" s="229">
        <v>4.1416907047022269</v>
      </c>
      <c r="O21" s="229">
        <v>4.8724664593708837</v>
      </c>
      <c r="P21" s="229">
        <v>3.616706691771741</v>
      </c>
      <c r="Q21" s="229">
        <v>3.9769493843718711</v>
      </c>
      <c r="R21" s="229">
        <v>4.4861705444683917</v>
      </c>
      <c r="S21" s="229">
        <v>3.7239869835587802</v>
      </c>
      <c r="T21" s="229">
        <v>3.781134248046103</v>
      </c>
      <c r="U21" s="229">
        <v>4.0495005365258523</v>
      </c>
      <c r="V21" s="229">
        <v>5.0403257158367092</v>
      </c>
      <c r="W21" s="229">
        <v>3.4630931768462458</v>
      </c>
      <c r="X21" s="229">
        <v>3.830752621883891</v>
      </c>
      <c r="Y21" s="229">
        <v>3.9376123141314681</v>
      </c>
      <c r="DA21" s="73" t="s">
        <v>2040</v>
      </c>
    </row>
    <row r="22" spans="1:105" ht="12" customHeight="1" x14ac:dyDescent="0.25">
      <c r="A22" s="64" t="s">
        <v>159</v>
      </c>
      <c r="B22" s="229">
        <v>4.7817729709101489</v>
      </c>
      <c r="C22" s="229">
        <v>5.7432445736115261</v>
      </c>
      <c r="D22" s="229">
        <v>4.1477241248987688</v>
      </c>
      <c r="E22" s="229">
        <v>8.6843787004778434</v>
      </c>
      <c r="F22" s="229">
        <v>5.9572249317457269</v>
      </c>
      <c r="G22" s="229">
        <v>6.5132084489946402</v>
      </c>
      <c r="H22" s="229">
        <v>6.5654367405295542</v>
      </c>
      <c r="I22" s="229">
        <v>6.483562606634842</v>
      </c>
      <c r="J22" s="229">
        <v>5.894705891675712</v>
      </c>
      <c r="K22" s="229">
        <v>3.8876240528489712</v>
      </c>
      <c r="L22" s="229">
        <v>5.5447809579671956</v>
      </c>
      <c r="M22" s="229">
        <v>5.285187643213102</v>
      </c>
      <c r="N22" s="229">
        <v>4.380135754162251</v>
      </c>
      <c r="O22" s="229">
        <v>4.2012496815782558</v>
      </c>
      <c r="P22" s="229">
        <v>4.1654512675212381</v>
      </c>
      <c r="Q22" s="229">
        <v>4.1626724170463936</v>
      </c>
      <c r="R22" s="229">
        <v>4.8327615417010588</v>
      </c>
      <c r="S22" s="229">
        <v>3.985852794751207</v>
      </c>
      <c r="T22" s="229">
        <v>4.0445791154093902</v>
      </c>
      <c r="U22" s="229">
        <v>4.0507971666655909</v>
      </c>
      <c r="V22" s="229">
        <v>4.4872128632991286</v>
      </c>
      <c r="W22" s="229">
        <v>4.6418230146967749</v>
      </c>
      <c r="X22" s="229">
        <v>4.1692755214450967</v>
      </c>
      <c r="Y22" s="229">
        <v>4.7819103629931421</v>
      </c>
      <c r="DA22" s="73" t="s">
        <v>2041</v>
      </c>
    </row>
    <row r="23" spans="1:105" ht="12" customHeight="1" x14ac:dyDescent="0.25">
      <c r="A23" s="64" t="s">
        <v>32</v>
      </c>
      <c r="B23" s="229">
        <v>135.22665976966911</v>
      </c>
      <c r="C23" s="229">
        <v>95.033320764126415</v>
      </c>
      <c r="D23" s="229">
        <v>93.898404730338086</v>
      </c>
      <c r="E23" s="229">
        <v>84.360404614277783</v>
      </c>
      <c r="F23" s="229">
        <v>73.537788483840956</v>
      </c>
      <c r="G23" s="229">
        <v>51.653142296766312</v>
      </c>
      <c r="H23" s="229">
        <v>43.818350540909599</v>
      </c>
      <c r="I23" s="229">
        <v>41.238166944133752</v>
      </c>
      <c r="J23" s="229">
        <v>35.561011122745683</v>
      </c>
      <c r="K23" s="229">
        <v>24.409003817551149</v>
      </c>
      <c r="L23" s="229">
        <v>19.773478233431408</v>
      </c>
      <c r="M23" s="229">
        <v>29.333483767277009</v>
      </c>
      <c r="N23" s="229">
        <v>27.647846311802521</v>
      </c>
      <c r="O23" s="229">
        <v>20.065620250321359</v>
      </c>
      <c r="P23" s="229">
        <v>19.838373591275769</v>
      </c>
      <c r="Q23" s="229">
        <v>18.93776368074985</v>
      </c>
      <c r="R23" s="229">
        <v>20.793546858334029</v>
      </c>
      <c r="S23" s="229">
        <v>12.97598778892548</v>
      </c>
      <c r="T23" s="229">
        <v>13.35786569795742</v>
      </c>
      <c r="U23" s="229">
        <v>14.658976831658819</v>
      </c>
      <c r="V23" s="229">
        <v>20.451341819091201</v>
      </c>
      <c r="W23" s="229">
        <v>16.456303757571941</v>
      </c>
      <c r="X23" s="229">
        <v>19.770704908230311</v>
      </c>
      <c r="Y23" s="229">
        <v>18.966690936372551</v>
      </c>
      <c r="DA23" s="73" t="s">
        <v>2042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2043</v>
      </c>
    </row>
    <row r="25" spans="1:105" ht="12" customHeight="1" x14ac:dyDescent="0.25">
      <c r="A25" s="64" t="s">
        <v>35</v>
      </c>
      <c r="B25" s="229">
        <v>556.5548871882695</v>
      </c>
      <c r="C25" s="229">
        <v>542.87291122881447</v>
      </c>
      <c r="D25" s="229">
        <v>544.89477428329224</v>
      </c>
      <c r="E25" s="229">
        <v>544.00890167419107</v>
      </c>
      <c r="F25" s="229">
        <v>458.3435032993832</v>
      </c>
      <c r="G25" s="229">
        <v>353.38866969804371</v>
      </c>
      <c r="H25" s="229">
        <v>479.27129350282439</v>
      </c>
      <c r="I25" s="229">
        <v>281.57276731504271</v>
      </c>
      <c r="J25" s="229">
        <v>310.33657704457829</v>
      </c>
      <c r="K25" s="229">
        <v>226.67063244651109</v>
      </c>
      <c r="L25" s="229">
        <v>292.76977692764768</v>
      </c>
      <c r="M25" s="229">
        <v>279.85629409242807</v>
      </c>
      <c r="N25" s="229">
        <v>289.12990925020131</v>
      </c>
      <c r="O25" s="229">
        <v>341.84990206338142</v>
      </c>
      <c r="P25" s="229">
        <v>322.60518822622021</v>
      </c>
      <c r="Q25" s="229">
        <v>328.68826195605112</v>
      </c>
      <c r="R25" s="229">
        <v>343.06345044069099</v>
      </c>
      <c r="S25" s="229">
        <v>319.86954787129241</v>
      </c>
      <c r="T25" s="229">
        <v>344.26723380304321</v>
      </c>
      <c r="U25" s="229">
        <v>341.89700615821721</v>
      </c>
      <c r="V25" s="229">
        <v>354.5201244509779</v>
      </c>
      <c r="W25" s="229">
        <v>314.83491118389992</v>
      </c>
      <c r="X25" s="229">
        <v>292.60995229537423</v>
      </c>
      <c r="Y25" s="229">
        <v>219.9045125781555</v>
      </c>
      <c r="DA25" s="73" t="s">
        <v>2044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2045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0.1148321314245109</v>
      </c>
      <c r="M27" s="229">
        <v>3.7628811378951519</v>
      </c>
      <c r="N27" s="229">
        <v>8.0777248654138347</v>
      </c>
      <c r="O27" s="229">
        <v>9.4924901028251512</v>
      </c>
      <c r="P27" s="229">
        <v>7.1543596928577102</v>
      </c>
      <c r="Q27" s="229">
        <v>2.535756043998536</v>
      </c>
      <c r="R27" s="229">
        <v>1.046794276771235</v>
      </c>
      <c r="S27" s="229">
        <v>6.3572102471397116</v>
      </c>
      <c r="T27" s="229">
        <v>5.9623192998241432</v>
      </c>
      <c r="U27" s="229">
        <v>13.24808246075388</v>
      </c>
      <c r="V27" s="229">
        <v>18.33360375197773</v>
      </c>
      <c r="W27" s="229">
        <v>16.39161537766574</v>
      </c>
      <c r="X27" s="229">
        <v>13.46030476055164</v>
      </c>
      <c r="Y27" s="229">
        <v>12.33704686614489</v>
      </c>
      <c r="DA27" s="73" t="s">
        <v>2046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2047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2048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2049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3716.5093880524969</v>
      </c>
      <c r="C32" s="223">
        <v>3498.7592937924601</v>
      </c>
      <c r="D32" s="223">
        <v>3613.7419464362638</v>
      </c>
      <c r="E32" s="223">
        <v>3673.5325056041861</v>
      </c>
      <c r="F32" s="223">
        <v>3304.7464193580172</v>
      </c>
      <c r="G32" s="223">
        <v>2563.779652530211</v>
      </c>
      <c r="H32" s="223">
        <v>3102.8078051032289</v>
      </c>
      <c r="I32" s="223">
        <v>2141.3524487142599</v>
      </c>
      <c r="J32" s="223">
        <v>2062.7650314699049</v>
      </c>
      <c r="K32" s="223">
        <v>1701.729616825919</v>
      </c>
      <c r="L32" s="223">
        <v>1927.861445707498</v>
      </c>
      <c r="M32" s="223">
        <v>1825.032542547948</v>
      </c>
      <c r="N32" s="223">
        <v>1912.655263583548</v>
      </c>
      <c r="O32" s="223">
        <v>2124.8039814246181</v>
      </c>
      <c r="P32" s="223">
        <v>1976.3418279714949</v>
      </c>
      <c r="Q32" s="223">
        <v>1851.5114024471391</v>
      </c>
      <c r="R32" s="223">
        <v>1861.1421922208369</v>
      </c>
      <c r="S32" s="223">
        <v>1733.291992418232</v>
      </c>
      <c r="T32" s="223">
        <v>1849.1971735207969</v>
      </c>
      <c r="U32" s="223">
        <v>1720.549988366693</v>
      </c>
      <c r="V32" s="223">
        <v>1657.6164846279789</v>
      </c>
      <c r="W32" s="223">
        <v>1728.621996679396</v>
      </c>
      <c r="X32" s="223">
        <v>1595.7741355670801</v>
      </c>
      <c r="Y32" s="223">
        <v>1320.5401950858479</v>
      </c>
      <c r="DA32" s="89" t="s">
        <v>2050</v>
      </c>
    </row>
    <row r="33" spans="1:105" ht="12" customHeight="1" x14ac:dyDescent="0.25">
      <c r="A33" s="55" t="s">
        <v>91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DA33" s="67" t="s">
        <v>2051</v>
      </c>
    </row>
    <row r="34" spans="1:105" ht="12" customHeight="1" x14ac:dyDescent="0.25">
      <c r="A34" s="173" t="s">
        <v>92</v>
      </c>
      <c r="B34" s="224">
        <v>0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224">
        <v>0</v>
      </c>
      <c r="J34" s="224">
        <v>0</v>
      </c>
      <c r="K34" s="224">
        <v>0</v>
      </c>
      <c r="L34" s="224">
        <v>0</v>
      </c>
      <c r="M34" s="224">
        <v>0</v>
      </c>
      <c r="N34" s="224">
        <v>0</v>
      </c>
      <c r="O34" s="224">
        <v>0</v>
      </c>
      <c r="P34" s="224">
        <v>0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DA34" s="177" t="s">
        <v>2052</v>
      </c>
    </row>
    <row r="35" spans="1:105" ht="12" customHeight="1" x14ac:dyDescent="0.25">
      <c r="A35" s="173" t="s">
        <v>93</v>
      </c>
      <c r="B35" s="224">
        <v>0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24">
        <v>0</v>
      </c>
      <c r="L35" s="224">
        <v>0</v>
      </c>
      <c r="M35" s="224">
        <v>0</v>
      </c>
      <c r="N35" s="224">
        <v>0</v>
      </c>
      <c r="O35" s="224">
        <v>0</v>
      </c>
      <c r="P35" s="224">
        <v>0</v>
      </c>
      <c r="Q35" s="224">
        <v>0</v>
      </c>
      <c r="R35" s="224">
        <v>0</v>
      </c>
      <c r="S35" s="224">
        <v>0</v>
      </c>
      <c r="T35" s="224">
        <v>0</v>
      </c>
      <c r="U35" s="224">
        <v>0</v>
      </c>
      <c r="V35" s="224">
        <v>0</v>
      </c>
      <c r="W35" s="224">
        <v>0</v>
      </c>
      <c r="X35" s="224">
        <v>0</v>
      </c>
      <c r="Y35" s="224">
        <v>0</v>
      </c>
      <c r="DA35" s="177" t="s">
        <v>2053</v>
      </c>
    </row>
    <row r="36" spans="1:105" ht="12" customHeight="1" x14ac:dyDescent="0.25">
      <c r="A36" s="173" t="s">
        <v>94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2054</v>
      </c>
    </row>
    <row r="37" spans="1:105" ht="12" customHeight="1" x14ac:dyDescent="0.25">
      <c r="A37" s="56" t="s">
        <v>95</v>
      </c>
      <c r="B37" s="260">
        <v>38.319874898218572</v>
      </c>
      <c r="C37" s="260">
        <v>35.777602681529949</v>
      </c>
      <c r="D37" s="260">
        <v>36.698163854359123</v>
      </c>
      <c r="E37" s="260">
        <v>38.78247553661167</v>
      </c>
      <c r="F37" s="260">
        <v>29.95828400075029</v>
      </c>
      <c r="G37" s="260">
        <v>25.50314458918557</v>
      </c>
      <c r="H37" s="260">
        <v>31.519014421663272</v>
      </c>
      <c r="I37" s="260">
        <v>16.365782162399292</v>
      </c>
      <c r="J37" s="260">
        <v>19.578682778860209</v>
      </c>
      <c r="K37" s="260">
        <v>18.699983053221779</v>
      </c>
      <c r="L37" s="260">
        <v>27.262534857243232</v>
      </c>
      <c r="M37" s="260">
        <v>28.193286897993769</v>
      </c>
      <c r="N37" s="260">
        <v>28.052944766737379</v>
      </c>
      <c r="O37" s="260">
        <v>33.818884871413069</v>
      </c>
      <c r="P37" s="260">
        <v>31.381523090693278</v>
      </c>
      <c r="Q37" s="260">
        <v>31.03350448195803</v>
      </c>
      <c r="R37" s="260">
        <v>32.674903476412616</v>
      </c>
      <c r="S37" s="260">
        <v>31.681310189571601</v>
      </c>
      <c r="T37" s="260">
        <v>34.241550726981977</v>
      </c>
      <c r="U37" s="260">
        <v>32.284849671525457</v>
      </c>
      <c r="V37" s="260">
        <v>33.163441477848373</v>
      </c>
      <c r="W37" s="260">
        <v>34.843340905918339</v>
      </c>
      <c r="X37" s="260">
        <v>38.519233288547191</v>
      </c>
      <c r="Y37" s="260">
        <v>32.875748504719333</v>
      </c>
      <c r="DA37" s="68" t="s">
        <v>2055</v>
      </c>
    </row>
    <row r="38" spans="1:105" ht="12" customHeight="1" x14ac:dyDescent="0.25">
      <c r="A38" s="37" t="s">
        <v>159</v>
      </c>
      <c r="B38" s="226">
        <v>0.32642967231999243</v>
      </c>
      <c r="C38" s="226">
        <v>0.37454150827363858</v>
      </c>
      <c r="D38" s="226">
        <v>0.2772351138564294</v>
      </c>
      <c r="E38" s="226">
        <v>0.60938266568690103</v>
      </c>
      <c r="F38" s="226">
        <v>0.38438069447254292</v>
      </c>
      <c r="G38" s="226">
        <v>0.46153495410866408</v>
      </c>
      <c r="H38" s="226">
        <v>0.42593752680167951</v>
      </c>
      <c r="I38" s="226">
        <v>0.36836049839736018</v>
      </c>
      <c r="J38" s="226">
        <v>0.36495622968162073</v>
      </c>
      <c r="K38" s="226">
        <v>0.31531511822381803</v>
      </c>
      <c r="L38" s="226">
        <v>0.50672949122490174</v>
      </c>
      <c r="M38" s="226">
        <v>0.52257149899005184</v>
      </c>
      <c r="N38" s="226">
        <v>0.41864225253516762</v>
      </c>
      <c r="O38" s="226">
        <v>0.4105797035522375</v>
      </c>
      <c r="P38" s="226">
        <v>0.40003044746429528</v>
      </c>
      <c r="Q38" s="226">
        <v>0.38810860890217608</v>
      </c>
      <c r="R38" s="226">
        <v>0.45389978810000198</v>
      </c>
      <c r="S38" s="226">
        <v>0.38991796493367592</v>
      </c>
      <c r="T38" s="226">
        <v>0.39761115131058372</v>
      </c>
      <c r="U38" s="226">
        <v>0.37803210865548897</v>
      </c>
      <c r="V38" s="226">
        <v>0.41450802176892199</v>
      </c>
      <c r="W38" s="226">
        <v>0.50625477354941528</v>
      </c>
      <c r="X38" s="226">
        <v>0.54113388472692636</v>
      </c>
      <c r="Y38" s="226">
        <v>0.69968127316286899</v>
      </c>
      <c r="DA38" s="69" t="s">
        <v>2056</v>
      </c>
    </row>
    <row r="39" spans="1:105" ht="12" customHeight="1" x14ac:dyDescent="0.25">
      <c r="A39" s="37" t="s">
        <v>35</v>
      </c>
      <c r="B39" s="226">
        <v>37.993445225898583</v>
      </c>
      <c r="C39" s="226">
        <v>35.403061173256312</v>
      </c>
      <c r="D39" s="226">
        <v>36.420928740502688</v>
      </c>
      <c r="E39" s="226">
        <v>38.173092870924769</v>
      </c>
      <c r="F39" s="226">
        <v>29.573903306277749</v>
      </c>
      <c r="G39" s="226">
        <v>25.041609635076899</v>
      </c>
      <c r="H39" s="226">
        <v>31.093076894861589</v>
      </c>
      <c r="I39" s="226">
        <v>15.99742166400193</v>
      </c>
      <c r="J39" s="226">
        <v>19.213726549178581</v>
      </c>
      <c r="K39" s="226">
        <v>18.38466793499796</v>
      </c>
      <c r="L39" s="226">
        <v>26.755805366018329</v>
      </c>
      <c r="M39" s="226">
        <v>27.670715399003711</v>
      </c>
      <c r="N39" s="226">
        <v>27.634302514202211</v>
      </c>
      <c r="O39" s="226">
        <v>33.408305167860831</v>
      </c>
      <c r="P39" s="226">
        <v>30.981492643228979</v>
      </c>
      <c r="Q39" s="226">
        <v>30.64539587305585</v>
      </c>
      <c r="R39" s="226">
        <v>32.221003688312607</v>
      </c>
      <c r="S39" s="226">
        <v>31.291392224637931</v>
      </c>
      <c r="T39" s="226">
        <v>33.843939575671399</v>
      </c>
      <c r="U39" s="226">
        <v>31.906817562869971</v>
      </c>
      <c r="V39" s="226">
        <v>32.748933456079449</v>
      </c>
      <c r="W39" s="226">
        <v>34.337086132368917</v>
      </c>
      <c r="X39" s="226">
        <v>37.978099403820273</v>
      </c>
      <c r="Y39" s="226">
        <v>32.176067231556473</v>
      </c>
      <c r="DA39" s="69" t="s">
        <v>2057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2058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2059</v>
      </c>
    </row>
    <row r="42" spans="1:105" ht="12" customHeight="1" x14ac:dyDescent="0.25">
      <c r="A42" s="37" t="s">
        <v>40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2060</v>
      </c>
    </row>
    <row r="43" spans="1:105" ht="12" customHeight="1" x14ac:dyDescent="0.25">
      <c r="A43" s="57" t="s">
        <v>1883</v>
      </c>
      <c r="B43" s="261">
        <f t="shared" ref="B43:Y43" si="1">B44+B55</f>
        <v>106.61418878708059</v>
      </c>
      <c r="C43" s="261">
        <f t="shared" si="1"/>
        <v>100.37628090176609</v>
      </c>
      <c r="D43" s="261">
        <f t="shared" si="1"/>
        <v>103.6824284806349</v>
      </c>
      <c r="E43" s="261">
        <f t="shared" si="1"/>
        <v>105.355073335292</v>
      </c>
      <c r="F43" s="261">
        <f t="shared" si="1"/>
        <v>94.921395227746899</v>
      </c>
      <c r="G43" s="261">
        <f t="shared" si="1"/>
        <v>73.57323211423261</v>
      </c>
      <c r="H43" s="261">
        <f t="shared" si="1"/>
        <v>89.022863498016378</v>
      </c>
      <c r="I43" s="261">
        <f t="shared" si="1"/>
        <v>61.593816421793058</v>
      </c>
      <c r="J43" s="261">
        <f t="shared" si="1"/>
        <v>59.222792715682502</v>
      </c>
      <c r="K43" s="261">
        <f t="shared" si="1"/>
        <v>48.783467645585439</v>
      </c>
      <c r="L43" s="261">
        <f t="shared" si="1"/>
        <v>55.089823502905944</v>
      </c>
      <c r="M43" s="261">
        <f t="shared" si="1"/>
        <v>52.082297265216113</v>
      </c>
      <c r="N43" s="261">
        <f t="shared" si="1"/>
        <v>54.626154168603207</v>
      </c>
      <c r="O43" s="261">
        <f t="shared" si="1"/>
        <v>60.608263668208821</v>
      </c>
      <c r="P43" s="261">
        <f t="shared" si="1"/>
        <v>56.375661011037742</v>
      </c>
      <c r="Q43" s="261">
        <f t="shared" si="1"/>
        <v>52.7674753033386</v>
      </c>
      <c r="R43" s="261">
        <f t="shared" si="1"/>
        <v>52.999051847664482</v>
      </c>
      <c r="S43" s="261">
        <f t="shared" si="1"/>
        <v>49.322048760251043</v>
      </c>
      <c r="T43" s="261">
        <f t="shared" si="1"/>
        <v>52.607409356342487</v>
      </c>
      <c r="U43" s="261">
        <f t="shared" si="1"/>
        <v>48.935221411454172</v>
      </c>
      <c r="V43" s="261">
        <f t="shared" si="1"/>
        <v>47.085595453626993</v>
      </c>
      <c r="W43" s="261">
        <f t="shared" si="1"/>
        <v>49.095033500680508</v>
      </c>
      <c r="X43" s="261">
        <f t="shared" si="1"/>
        <v>45.137823254450247</v>
      </c>
      <c r="Y43" s="261">
        <f t="shared" si="1"/>
        <v>37.323607147279077</v>
      </c>
      <c r="DA43" s="70"/>
    </row>
    <row r="44" spans="1:105" ht="12" customHeight="1" x14ac:dyDescent="0.25">
      <c r="A44" s="60" t="s">
        <v>1884</v>
      </c>
      <c r="B44" s="262">
        <v>106.61418878708059</v>
      </c>
      <c r="C44" s="262">
        <v>100.37628090176609</v>
      </c>
      <c r="D44" s="262">
        <v>103.6824284806349</v>
      </c>
      <c r="E44" s="262">
        <v>105.355073335292</v>
      </c>
      <c r="F44" s="262">
        <v>94.921395227746899</v>
      </c>
      <c r="G44" s="262">
        <v>73.57323211423261</v>
      </c>
      <c r="H44" s="262">
        <v>89.022863498016378</v>
      </c>
      <c r="I44" s="262">
        <v>61.593816421793058</v>
      </c>
      <c r="J44" s="262">
        <v>59.222792715682502</v>
      </c>
      <c r="K44" s="262">
        <v>48.783467645585439</v>
      </c>
      <c r="L44" s="262">
        <v>55.089823502905944</v>
      </c>
      <c r="M44" s="262">
        <v>52.082297265216113</v>
      </c>
      <c r="N44" s="262">
        <v>54.626154168603207</v>
      </c>
      <c r="O44" s="262">
        <v>60.608263668208821</v>
      </c>
      <c r="P44" s="262">
        <v>56.375661011037742</v>
      </c>
      <c r="Q44" s="262">
        <v>52.7674753033386</v>
      </c>
      <c r="R44" s="262">
        <v>52.999051847664482</v>
      </c>
      <c r="S44" s="262">
        <v>49.322048760251043</v>
      </c>
      <c r="T44" s="262">
        <v>52.607409356342487</v>
      </c>
      <c r="U44" s="262">
        <v>48.935221411454172</v>
      </c>
      <c r="V44" s="262">
        <v>47.085595453626993</v>
      </c>
      <c r="W44" s="262">
        <v>49.095033500680508</v>
      </c>
      <c r="X44" s="262">
        <v>45.137823254450247</v>
      </c>
      <c r="Y44" s="262">
        <v>37.323607147279077</v>
      </c>
      <c r="DA44" s="72" t="s">
        <v>2061</v>
      </c>
    </row>
    <row r="45" spans="1:105" ht="12" customHeight="1" x14ac:dyDescent="0.25">
      <c r="A45" s="64" t="s">
        <v>28</v>
      </c>
      <c r="B45" s="229">
        <v>9.6185549400597932</v>
      </c>
      <c r="C45" s="229">
        <v>7.1699195895971313</v>
      </c>
      <c r="D45" s="229">
        <v>9.7899206325960932</v>
      </c>
      <c r="E45" s="229">
        <v>11.81567603387782</v>
      </c>
      <c r="F45" s="229">
        <v>12.19377763627937</v>
      </c>
      <c r="G45" s="229">
        <v>11.091532227946811</v>
      </c>
      <c r="H45" s="229">
        <v>9.4700741697751312</v>
      </c>
      <c r="I45" s="229">
        <v>6.0017053013497152</v>
      </c>
      <c r="J45" s="229">
        <v>4.0146241593898084</v>
      </c>
      <c r="K45" s="229">
        <v>2.4502389180896249</v>
      </c>
      <c r="L45" s="229">
        <v>2.6598808585291489</v>
      </c>
      <c r="M45" s="229">
        <v>2.3040646395218638</v>
      </c>
      <c r="N45" s="229">
        <v>2.533807685410562</v>
      </c>
      <c r="O45" s="229">
        <v>1.7799493744667709</v>
      </c>
      <c r="P45" s="229">
        <v>1.481510586073868</v>
      </c>
      <c r="Q45" s="229">
        <v>1.641502824504816</v>
      </c>
      <c r="R45" s="229">
        <v>1.587920609963307</v>
      </c>
      <c r="S45" s="229">
        <v>1.308849184266403</v>
      </c>
      <c r="T45" s="229">
        <v>1.019484379186856</v>
      </c>
      <c r="U45" s="229">
        <v>0.90148070882065812</v>
      </c>
      <c r="V45" s="229">
        <v>0</v>
      </c>
      <c r="W45" s="229">
        <v>0</v>
      </c>
      <c r="X45" s="229">
        <v>0</v>
      </c>
      <c r="Y45" s="229">
        <v>0</v>
      </c>
      <c r="DA45" s="73" t="s">
        <v>2062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2063</v>
      </c>
    </row>
    <row r="47" spans="1:105" ht="12" customHeight="1" x14ac:dyDescent="0.25">
      <c r="A47" s="64" t="s">
        <v>31</v>
      </c>
      <c r="B47" s="229">
        <v>0</v>
      </c>
      <c r="C47" s="229">
        <v>1.366182347266427</v>
      </c>
      <c r="D47" s="229">
        <v>1.4399635000612141</v>
      </c>
      <c r="E47" s="229">
        <v>1.541525741542211</v>
      </c>
      <c r="F47" s="229">
        <v>1.83401957157007</v>
      </c>
      <c r="G47" s="229">
        <v>1.477815341624708</v>
      </c>
      <c r="H47" s="229">
        <v>1.616616804548588</v>
      </c>
      <c r="I47" s="229">
        <v>1.3593026923665821</v>
      </c>
      <c r="J47" s="229">
        <v>1.4849487090980791</v>
      </c>
      <c r="K47" s="229">
        <v>1.2289082476017379</v>
      </c>
      <c r="L47" s="229">
        <v>0.99875787331394317</v>
      </c>
      <c r="M47" s="229">
        <v>0.79381602619489389</v>
      </c>
      <c r="N47" s="229">
        <v>0.64716578710968187</v>
      </c>
      <c r="O47" s="229">
        <v>0.75335808987286546</v>
      </c>
      <c r="P47" s="229">
        <v>0.55553191849898176</v>
      </c>
      <c r="Q47" s="229">
        <v>0.56747029958313322</v>
      </c>
      <c r="R47" s="229">
        <v>0.61631506595711028</v>
      </c>
      <c r="S47" s="229">
        <v>0.51540514134585269</v>
      </c>
      <c r="T47" s="229">
        <v>0.52518571107086909</v>
      </c>
      <c r="U47" s="229">
        <v>0.51471397981050582</v>
      </c>
      <c r="V47" s="229">
        <v>0.58914480243917244</v>
      </c>
      <c r="W47" s="229">
        <v>0.47787108240991832</v>
      </c>
      <c r="X47" s="229">
        <v>0.51794668690158552</v>
      </c>
      <c r="Y47" s="229">
        <v>0.56541051147409338</v>
      </c>
      <c r="DA47" s="73" t="s">
        <v>2064</v>
      </c>
    </row>
    <row r="48" spans="1:105" ht="12" customHeight="1" x14ac:dyDescent="0.25">
      <c r="A48" s="64" t="s">
        <v>159</v>
      </c>
      <c r="B48" s="229">
        <v>0.66585633632468333</v>
      </c>
      <c r="C48" s="229">
        <v>0.81948425141793679</v>
      </c>
      <c r="D48" s="229">
        <v>0.59642752036536317</v>
      </c>
      <c r="E48" s="229">
        <v>1.2541240637791939</v>
      </c>
      <c r="F48" s="229">
        <v>0.8959963705948859</v>
      </c>
      <c r="G48" s="229">
        <v>0.96543838976697238</v>
      </c>
      <c r="H48" s="229">
        <v>0.96607212706361001</v>
      </c>
      <c r="I48" s="229">
        <v>1.0678034772028291</v>
      </c>
      <c r="J48" s="229">
        <v>0.90019760495361012</v>
      </c>
      <c r="K48" s="229">
        <v>0.68773002842441522</v>
      </c>
      <c r="L48" s="229">
        <v>0.89620390769013691</v>
      </c>
      <c r="M48" s="229">
        <v>0.81351679586331849</v>
      </c>
      <c r="N48" s="229">
        <v>0.6844243583354388</v>
      </c>
      <c r="O48" s="229">
        <v>0.64957767520506204</v>
      </c>
      <c r="P48" s="229">
        <v>0.63981996088449555</v>
      </c>
      <c r="Q48" s="229">
        <v>0.59397109071853404</v>
      </c>
      <c r="R48" s="229">
        <v>0.66393012008896435</v>
      </c>
      <c r="S48" s="229">
        <v>0.55164774531497296</v>
      </c>
      <c r="T48" s="229">
        <v>0.56177723914624877</v>
      </c>
      <c r="U48" s="229">
        <v>0.51487878869336601</v>
      </c>
      <c r="V48" s="229">
        <v>0.52449351190630944</v>
      </c>
      <c r="W48" s="229">
        <v>0.64052362299084065</v>
      </c>
      <c r="X48" s="229">
        <v>0.56371753967511118</v>
      </c>
      <c r="Y48" s="229">
        <v>0.6866451464660237</v>
      </c>
      <c r="DA48" s="73" t="s">
        <v>2065</v>
      </c>
    </row>
    <row r="49" spans="1:105" ht="12" customHeight="1" x14ac:dyDescent="0.25">
      <c r="A49" s="64" t="s">
        <v>32</v>
      </c>
      <c r="B49" s="229">
        <v>18.83015542465581</v>
      </c>
      <c r="C49" s="229">
        <v>13.5599849053927</v>
      </c>
      <c r="D49" s="229">
        <v>13.50224629535739</v>
      </c>
      <c r="E49" s="229">
        <v>12.182611687707</v>
      </c>
      <c r="F49" s="229">
        <v>11.0604505181555</v>
      </c>
      <c r="G49" s="229">
        <v>7.6564303009666199</v>
      </c>
      <c r="H49" s="229">
        <v>6.4476574498318966</v>
      </c>
      <c r="I49" s="229">
        <v>6.7916762323471831</v>
      </c>
      <c r="J49" s="229">
        <v>5.4306249761553733</v>
      </c>
      <c r="K49" s="229">
        <v>4.3180113768856394</v>
      </c>
      <c r="L49" s="229">
        <v>3.1959907155509919</v>
      </c>
      <c r="M49" s="229">
        <v>4.5151247858735069</v>
      </c>
      <c r="N49" s="229">
        <v>4.3201536512494414</v>
      </c>
      <c r="O49" s="229">
        <v>3.1024528275250951</v>
      </c>
      <c r="P49" s="229">
        <v>3.0472058367724868</v>
      </c>
      <c r="Q49" s="229">
        <v>2.7022266040348519</v>
      </c>
      <c r="R49" s="229">
        <v>2.8566404412061912</v>
      </c>
      <c r="S49" s="229">
        <v>1.7958953266968729</v>
      </c>
      <c r="T49" s="229">
        <v>1.855358666145249</v>
      </c>
      <c r="U49" s="229">
        <v>1.863237265168082</v>
      </c>
      <c r="V49" s="229">
        <v>2.3904807774162529</v>
      </c>
      <c r="W49" s="229">
        <v>2.270799914271683</v>
      </c>
      <c r="X49" s="229">
        <v>2.6731486252669812</v>
      </c>
      <c r="Y49" s="229">
        <v>2.7234693432918311</v>
      </c>
      <c r="DA49" s="73" t="s">
        <v>2066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2067</v>
      </c>
    </row>
    <row r="51" spans="1:105" ht="12" customHeight="1" x14ac:dyDescent="0.25">
      <c r="A51" s="64" t="s">
        <v>35</v>
      </c>
      <c r="B51" s="229">
        <v>77.499622086040276</v>
      </c>
      <c r="C51" s="229">
        <v>77.46070980809192</v>
      </c>
      <c r="D51" s="229">
        <v>78.353870532254888</v>
      </c>
      <c r="E51" s="229">
        <v>78.561135808385771</v>
      </c>
      <c r="F51" s="229">
        <v>68.937151131147061</v>
      </c>
      <c r="G51" s="229">
        <v>52.382015853927498</v>
      </c>
      <c r="H51" s="229">
        <v>70.522442946797156</v>
      </c>
      <c r="I51" s="229">
        <v>46.373328718526757</v>
      </c>
      <c r="J51" s="229">
        <v>47.392397266085631</v>
      </c>
      <c r="K51" s="229">
        <v>40.098579074584023</v>
      </c>
      <c r="L51" s="229">
        <v>47.32042981050791</v>
      </c>
      <c r="M51" s="229">
        <v>43.076577605453807</v>
      </c>
      <c r="N51" s="229">
        <v>45.178406268825981</v>
      </c>
      <c r="O51" s="229">
        <v>52.855241054844967</v>
      </c>
      <c r="P51" s="229">
        <v>49.552671644833531</v>
      </c>
      <c r="Q51" s="229">
        <v>46.900477842294499</v>
      </c>
      <c r="R51" s="229">
        <v>47.130435856152488</v>
      </c>
      <c r="S51" s="229">
        <v>44.270404343703902</v>
      </c>
      <c r="T51" s="229">
        <v>47.817459027455243</v>
      </c>
      <c r="U51" s="229">
        <v>43.4570059042316</v>
      </c>
      <c r="V51" s="229">
        <v>41.438530058510352</v>
      </c>
      <c r="W51" s="229">
        <v>43.443965294890589</v>
      </c>
      <c r="X51" s="229">
        <v>39.563075537696179</v>
      </c>
      <c r="Y51" s="229">
        <v>31.57657814255931</v>
      </c>
      <c r="DA51" s="73" t="s">
        <v>2068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2069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1.8560337313804999E-2</v>
      </c>
      <c r="M53" s="229">
        <v>0.5791974123087068</v>
      </c>
      <c r="N53" s="229">
        <v>1.2621964176721019</v>
      </c>
      <c r="O53" s="229">
        <v>1.467684646294062</v>
      </c>
      <c r="P53" s="229">
        <v>1.0989210639743709</v>
      </c>
      <c r="Q53" s="229">
        <v>0.36182664220275562</v>
      </c>
      <c r="R53" s="229">
        <v>0.14380975429640949</v>
      </c>
      <c r="S53" s="229">
        <v>0.87984701892302652</v>
      </c>
      <c r="T53" s="229">
        <v>0.8281443333380234</v>
      </c>
      <c r="U53" s="229">
        <v>1.6839047647299541</v>
      </c>
      <c r="V53" s="229">
        <v>2.1429463033549152</v>
      </c>
      <c r="W53" s="229">
        <v>2.261873586117479</v>
      </c>
      <c r="X53" s="229">
        <v>1.819934864910385</v>
      </c>
      <c r="Y53" s="229">
        <v>1.7715040034878231</v>
      </c>
      <c r="DA53" s="73" t="s">
        <v>2070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2071</v>
      </c>
    </row>
    <row r="55" spans="1:105" ht="12" customHeight="1" x14ac:dyDescent="0.25">
      <c r="A55" s="60" t="s">
        <v>1896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2072</v>
      </c>
    </row>
    <row r="56" spans="1:105" ht="12" customHeight="1" x14ac:dyDescent="0.25">
      <c r="A56" s="57" t="s">
        <v>1898</v>
      </c>
      <c r="B56" s="261">
        <f t="shared" ref="B56:Y56" si="2">B57+B68</f>
        <v>3198.4256636124178</v>
      </c>
      <c r="C56" s="261">
        <f t="shared" si="2"/>
        <v>3011.2884270529839</v>
      </c>
      <c r="D56" s="261">
        <f t="shared" si="2"/>
        <v>3110.4728544190489</v>
      </c>
      <c r="E56" s="261">
        <f t="shared" si="2"/>
        <v>3160.6522000587611</v>
      </c>
      <c r="F56" s="261">
        <f t="shared" si="2"/>
        <v>2847.641856832407</v>
      </c>
      <c r="G56" s="261">
        <f t="shared" si="2"/>
        <v>2207.196963426979</v>
      </c>
      <c r="H56" s="261">
        <f t="shared" si="2"/>
        <v>2670.685904940492</v>
      </c>
      <c r="I56" s="261">
        <f t="shared" si="2"/>
        <v>1847.814492653793</v>
      </c>
      <c r="J56" s="261">
        <f t="shared" si="2"/>
        <v>1776.683781470475</v>
      </c>
      <c r="K56" s="261">
        <f t="shared" si="2"/>
        <v>1463.5040293675629</v>
      </c>
      <c r="L56" s="261">
        <f t="shared" si="2"/>
        <v>1652.6947050871779</v>
      </c>
      <c r="M56" s="261">
        <f t="shared" si="2"/>
        <v>1562.468917956483</v>
      </c>
      <c r="N56" s="261">
        <f t="shared" si="2"/>
        <v>1638.784625058096</v>
      </c>
      <c r="O56" s="261">
        <f t="shared" si="2"/>
        <v>1818.247910046266</v>
      </c>
      <c r="P56" s="261">
        <f t="shared" si="2"/>
        <v>1691.269830331132</v>
      </c>
      <c r="Q56" s="261">
        <f t="shared" si="2"/>
        <v>1583.0242591001579</v>
      </c>
      <c r="R56" s="261">
        <f t="shared" si="2"/>
        <v>1589.9715554299351</v>
      </c>
      <c r="S56" s="261">
        <f t="shared" si="2"/>
        <v>1479.6614628075311</v>
      </c>
      <c r="T56" s="261">
        <f t="shared" si="2"/>
        <v>1578.2222806902739</v>
      </c>
      <c r="U56" s="261">
        <f t="shared" si="2"/>
        <v>1468.0566423436251</v>
      </c>
      <c r="V56" s="261">
        <f t="shared" si="2"/>
        <v>1412.5678636088101</v>
      </c>
      <c r="W56" s="261">
        <f t="shared" si="2"/>
        <v>1472.8510050204161</v>
      </c>
      <c r="X56" s="261">
        <f t="shared" si="2"/>
        <v>1354.1346976335069</v>
      </c>
      <c r="Y56" s="261">
        <f t="shared" si="2"/>
        <v>1119.708214418373</v>
      </c>
      <c r="DA56" s="70"/>
    </row>
    <row r="57" spans="1:105" ht="12" customHeight="1" x14ac:dyDescent="0.25">
      <c r="A57" s="60" t="s">
        <v>1899</v>
      </c>
      <c r="B57" s="262">
        <v>3198.4256636124178</v>
      </c>
      <c r="C57" s="262">
        <v>3011.2884270529839</v>
      </c>
      <c r="D57" s="262">
        <v>3110.4728544190489</v>
      </c>
      <c r="E57" s="262">
        <v>3160.6522000587611</v>
      </c>
      <c r="F57" s="262">
        <v>2847.641856832407</v>
      </c>
      <c r="G57" s="262">
        <v>2207.196963426979</v>
      </c>
      <c r="H57" s="262">
        <v>2670.685904940492</v>
      </c>
      <c r="I57" s="262">
        <v>1847.814492653793</v>
      </c>
      <c r="J57" s="262">
        <v>1776.683781470475</v>
      </c>
      <c r="K57" s="262">
        <v>1463.5040293675629</v>
      </c>
      <c r="L57" s="262">
        <v>1652.6947050871779</v>
      </c>
      <c r="M57" s="262">
        <v>1562.468917956483</v>
      </c>
      <c r="N57" s="262">
        <v>1638.784625058096</v>
      </c>
      <c r="O57" s="262">
        <v>1818.247910046266</v>
      </c>
      <c r="P57" s="262">
        <v>1691.269830331132</v>
      </c>
      <c r="Q57" s="262">
        <v>1583.0242591001579</v>
      </c>
      <c r="R57" s="262">
        <v>1589.9715554299351</v>
      </c>
      <c r="S57" s="262">
        <v>1479.6614628075311</v>
      </c>
      <c r="T57" s="262">
        <v>1578.2222806902739</v>
      </c>
      <c r="U57" s="262">
        <v>1468.0566423436251</v>
      </c>
      <c r="V57" s="262">
        <v>1412.5678636088101</v>
      </c>
      <c r="W57" s="262">
        <v>1472.8510050204161</v>
      </c>
      <c r="X57" s="262">
        <v>1354.1346976335069</v>
      </c>
      <c r="Y57" s="262">
        <v>1119.708214418373</v>
      </c>
      <c r="DA57" s="72" t="s">
        <v>2073</v>
      </c>
    </row>
    <row r="58" spans="1:105" ht="12" customHeight="1" x14ac:dyDescent="0.25">
      <c r="A58" s="64" t="s">
        <v>28</v>
      </c>
      <c r="B58" s="229">
        <v>288.55664820179402</v>
      </c>
      <c r="C58" s="229">
        <v>215.097587687914</v>
      </c>
      <c r="D58" s="229">
        <v>293.69761897788288</v>
      </c>
      <c r="E58" s="229">
        <v>354.47028101633458</v>
      </c>
      <c r="F58" s="229">
        <v>365.81332908838118</v>
      </c>
      <c r="G58" s="229">
        <v>332.74596683840451</v>
      </c>
      <c r="H58" s="229">
        <v>284.10222509325399</v>
      </c>
      <c r="I58" s="229">
        <v>180.05115904049151</v>
      </c>
      <c r="J58" s="229">
        <v>120.43872478169421</v>
      </c>
      <c r="K58" s="229">
        <v>73.507167542688762</v>
      </c>
      <c r="L58" s="229">
        <v>79.796425755874495</v>
      </c>
      <c r="M58" s="229">
        <v>69.121939185655904</v>
      </c>
      <c r="N58" s="229">
        <v>76.01423056231684</v>
      </c>
      <c r="O58" s="229">
        <v>53.398481234003143</v>
      </c>
      <c r="P58" s="229">
        <v>44.445317582216049</v>
      </c>
      <c r="Q58" s="229">
        <v>49.245084735144502</v>
      </c>
      <c r="R58" s="229">
        <v>47.637618298899213</v>
      </c>
      <c r="S58" s="229">
        <v>39.265475527992074</v>
      </c>
      <c r="T58" s="229">
        <v>30.58453137560566</v>
      </c>
      <c r="U58" s="229">
        <v>27.044421264619739</v>
      </c>
      <c r="V58" s="229">
        <v>0</v>
      </c>
      <c r="W58" s="229">
        <v>0</v>
      </c>
      <c r="X58" s="229">
        <v>0</v>
      </c>
      <c r="Y58" s="229">
        <v>0</v>
      </c>
      <c r="DA58" s="73" t="s">
        <v>2074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2075</v>
      </c>
    </row>
    <row r="60" spans="1:105" ht="12" customHeight="1" x14ac:dyDescent="0.25">
      <c r="A60" s="64" t="s">
        <v>31</v>
      </c>
      <c r="B60" s="229">
        <v>0</v>
      </c>
      <c r="C60" s="229">
        <v>40.985470417992801</v>
      </c>
      <c r="D60" s="229">
        <v>43.198905001836437</v>
      </c>
      <c r="E60" s="229">
        <v>46.245772246266341</v>
      </c>
      <c r="F60" s="229">
        <v>55.020587147102091</v>
      </c>
      <c r="G60" s="229">
        <v>44.33446024874123</v>
      </c>
      <c r="H60" s="229">
        <v>48.49850413645764</v>
      </c>
      <c r="I60" s="229">
        <v>40.77908077099746</v>
      </c>
      <c r="J60" s="229">
        <v>44.548461272942347</v>
      </c>
      <c r="K60" s="229">
        <v>36.867247428052139</v>
      </c>
      <c r="L60" s="229">
        <v>29.962736199418291</v>
      </c>
      <c r="M60" s="229">
        <v>23.814480785846811</v>
      </c>
      <c r="N60" s="229">
        <v>19.41497361329046</v>
      </c>
      <c r="O60" s="229">
        <v>22.600742696185971</v>
      </c>
      <c r="P60" s="229">
        <v>16.665957554969459</v>
      </c>
      <c r="Q60" s="229">
        <v>17.024108987493999</v>
      </c>
      <c r="R60" s="229">
        <v>18.489451978713308</v>
      </c>
      <c r="S60" s="229">
        <v>15.462154240375581</v>
      </c>
      <c r="T60" s="229">
        <v>15.75557133212607</v>
      </c>
      <c r="U60" s="229">
        <v>15.441419394315171</v>
      </c>
      <c r="V60" s="229">
        <v>17.67434407317517</v>
      </c>
      <c r="W60" s="229">
        <v>14.33613247229755</v>
      </c>
      <c r="X60" s="229">
        <v>15.53840060704756</v>
      </c>
      <c r="Y60" s="229">
        <v>16.962315344222809</v>
      </c>
      <c r="DA60" s="73" t="s">
        <v>2076</v>
      </c>
    </row>
    <row r="61" spans="1:105" ht="12" customHeight="1" x14ac:dyDescent="0.25">
      <c r="A61" s="64" t="s">
        <v>159</v>
      </c>
      <c r="B61" s="229">
        <v>19.97569008974051</v>
      </c>
      <c r="C61" s="229">
        <v>24.584527542538101</v>
      </c>
      <c r="D61" s="229">
        <v>17.892825610960909</v>
      </c>
      <c r="E61" s="229">
        <v>37.623721913375832</v>
      </c>
      <c r="F61" s="229">
        <v>26.879891117846579</v>
      </c>
      <c r="G61" s="229">
        <v>28.963151693009181</v>
      </c>
      <c r="H61" s="229">
        <v>28.982163811908311</v>
      </c>
      <c r="I61" s="229">
        <v>32.034104316084893</v>
      </c>
      <c r="J61" s="229">
        <v>27.005928148608302</v>
      </c>
      <c r="K61" s="229">
        <v>20.631900852732461</v>
      </c>
      <c r="L61" s="229">
        <v>26.886117230704109</v>
      </c>
      <c r="M61" s="229">
        <v>24.405503875899552</v>
      </c>
      <c r="N61" s="229">
        <v>20.53273075006317</v>
      </c>
      <c r="O61" s="229">
        <v>19.487330256151871</v>
      </c>
      <c r="P61" s="229">
        <v>19.194598826534872</v>
      </c>
      <c r="Q61" s="229">
        <v>17.819132721556031</v>
      </c>
      <c r="R61" s="229">
        <v>19.91790360266894</v>
      </c>
      <c r="S61" s="229">
        <v>16.549432359449192</v>
      </c>
      <c r="T61" s="229">
        <v>16.85331717438746</v>
      </c>
      <c r="U61" s="229">
        <v>15.44636366080098</v>
      </c>
      <c r="V61" s="229">
        <v>15.734805357189289</v>
      </c>
      <c r="W61" s="229">
        <v>19.215708689725229</v>
      </c>
      <c r="X61" s="229">
        <v>16.91152619025333</v>
      </c>
      <c r="Y61" s="229">
        <v>20.599354393980711</v>
      </c>
      <c r="DA61" s="73" t="s">
        <v>2077</v>
      </c>
    </row>
    <row r="62" spans="1:105" ht="12" customHeight="1" x14ac:dyDescent="0.25">
      <c r="A62" s="64" t="s">
        <v>32</v>
      </c>
      <c r="B62" s="229">
        <v>564.90466273967456</v>
      </c>
      <c r="C62" s="229">
        <v>406.79954716178082</v>
      </c>
      <c r="D62" s="229">
        <v>405.06738886072162</v>
      </c>
      <c r="E62" s="229">
        <v>365.47835063121022</v>
      </c>
      <c r="F62" s="229">
        <v>331.81351554466511</v>
      </c>
      <c r="G62" s="229">
        <v>229.6929090289986</v>
      </c>
      <c r="H62" s="229">
        <v>193.42972349495699</v>
      </c>
      <c r="I62" s="229">
        <v>203.75028697041549</v>
      </c>
      <c r="J62" s="229">
        <v>162.91874928466109</v>
      </c>
      <c r="K62" s="229">
        <v>129.54034130656919</v>
      </c>
      <c r="L62" s="229">
        <v>95.879721466529759</v>
      </c>
      <c r="M62" s="229">
        <v>135.4537435762052</v>
      </c>
      <c r="N62" s="229">
        <v>129.60460953748321</v>
      </c>
      <c r="O62" s="229">
        <v>93.073584825752874</v>
      </c>
      <c r="P62" s="229">
        <v>91.416175103174609</v>
      </c>
      <c r="Q62" s="229">
        <v>81.066798121045593</v>
      </c>
      <c r="R62" s="229">
        <v>85.699213236185741</v>
      </c>
      <c r="S62" s="229">
        <v>53.876859800906189</v>
      </c>
      <c r="T62" s="229">
        <v>55.660759984357469</v>
      </c>
      <c r="U62" s="229">
        <v>55.897117955042468</v>
      </c>
      <c r="V62" s="229">
        <v>71.71442332248759</v>
      </c>
      <c r="W62" s="229">
        <v>68.123997428150517</v>
      </c>
      <c r="X62" s="229">
        <v>80.194458758009389</v>
      </c>
      <c r="Y62" s="229">
        <v>81.704080298754945</v>
      </c>
      <c r="DA62" s="73" t="s">
        <v>2078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2079</v>
      </c>
    </row>
    <row r="64" spans="1:105" ht="12" customHeight="1" x14ac:dyDescent="0.25">
      <c r="A64" s="64" t="s">
        <v>35</v>
      </c>
      <c r="B64" s="229">
        <v>2324.9886625812092</v>
      </c>
      <c r="C64" s="229">
        <v>2323.8212942427581</v>
      </c>
      <c r="D64" s="229">
        <v>2350.6161159676471</v>
      </c>
      <c r="E64" s="229">
        <v>2356.8340742515738</v>
      </c>
      <c r="F64" s="229">
        <v>2068.1145339344121</v>
      </c>
      <c r="G64" s="229">
        <v>1571.460475617826</v>
      </c>
      <c r="H64" s="229">
        <v>2115.6732884039152</v>
      </c>
      <c r="I64" s="229">
        <v>1391.199861555803</v>
      </c>
      <c r="J64" s="229">
        <v>1421.771917982569</v>
      </c>
      <c r="K64" s="229">
        <v>1202.957372237521</v>
      </c>
      <c r="L64" s="229">
        <v>1419.612894315238</v>
      </c>
      <c r="M64" s="229">
        <v>1292.2973281636141</v>
      </c>
      <c r="N64" s="229">
        <v>1355.35218806478</v>
      </c>
      <c r="O64" s="229">
        <v>1585.6572316453501</v>
      </c>
      <c r="P64" s="229">
        <v>1486.580149345006</v>
      </c>
      <c r="Q64" s="229">
        <v>1407.0143352688351</v>
      </c>
      <c r="R64" s="229">
        <v>1413.913075684575</v>
      </c>
      <c r="S64" s="229">
        <v>1328.112130311117</v>
      </c>
      <c r="T64" s="229">
        <v>1434.5237708236571</v>
      </c>
      <c r="U64" s="229">
        <v>1303.7101771269481</v>
      </c>
      <c r="V64" s="229">
        <v>1243.1559017553111</v>
      </c>
      <c r="W64" s="229">
        <v>1303.318958846718</v>
      </c>
      <c r="X64" s="229">
        <v>1186.892266130885</v>
      </c>
      <c r="Y64" s="229">
        <v>947.29734427677954</v>
      </c>
      <c r="DA64" s="73" t="s">
        <v>2080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2081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0.55681011941415004</v>
      </c>
      <c r="M66" s="229">
        <v>17.3759223692612</v>
      </c>
      <c r="N66" s="229">
        <v>37.865892530163052</v>
      </c>
      <c r="O66" s="229">
        <v>44.030539388821872</v>
      </c>
      <c r="P66" s="229">
        <v>32.967631919231138</v>
      </c>
      <c r="Q66" s="229">
        <v>10.85479926608267</v>
      </c>
      <c r="R66" s="229">
        <v>4.3142926288922876</v>
      </c>
      <c r="S66" s="229">
        <v>26.395410567690799</v>
      </c>
      <c r="T66" s="229">
        <v>24.84433000014069</v>
      </c>
      <c r="U66" s="229">
        <v>50.517142941898634</v>
      </c>
      <c r="V66" s="229">
        <v>64.288389100647436</v>
      </c>
      <c r="W66" s="229">
        <v>67.856207583524366</v>
      </c>
      <c r="X66" s="229">
        <v>54.598045947311512</v>
      </c>
      <c r="Y66" s="229">
        <v>53.145120104634699</v>
      </c>
      <c r="DA66" s="73" t="s">
        <v>2082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2083</v>
      </c>
    </row>
    <row r="68" spans="1:105" ht="12" customHeight="1" x14ac:dyDescent="0.25">
      <c r="A68" s="60" t="s">
        <v>1911</v>
      </c>
      <c r="B68" s="262">
        <v>0</v>
      </c>
      <c r="C68" s="262">
        <v>0</v>
      </c>
      <c r="D68" s="262">
        <v>0</v>
      </c>
      <c r="E68" s="262">
        <v>0</v>
      </c>
      <c r="F68" s="262">
        <v>0</v>
      </c>
      <c r="G68" s="262">
        <v>0</v>
      </c>
      <c r="H68" s="262">
        <v>0</v>
      </c>
      <c r="I68" s="262">
        <v>0</v>
      </c>
      <c r="J68" s="262">
        <v>0</v>
      </c>
      <c r="K68" s="262">
        <v>0</v>
      </c>
      <c r="L68" s="262">
        <v>0</v>
      </c>
      <c r="M68" s="262">
        <v>0</v>
      </c>
      <c r="N68" s="262">
        <v>0</v>
      </c>
      <c r="O68" s="262">
        <v>0</v>
      </c>
      <c r="P68" s="262">
        <v>0</v>
      </c>
      <c r="Q68" s="262">
        <v>0</v>
      </c>
      <c r="R68" s="262">
        <v>0</v>
      </c>
      <c r="S68" s="262">
        <v>0</v>
      </c>
      <c r="T68" s="262">
        <v>0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DA68" s="72" t="s">
        <v>2084</v>
      </c>
    </row>
    <row r="69" spans="1:105" ht="12" customHeight="1" x14ac:dyDescent="0.25">
      <c r="A69" s="57" t="s">
        <v>1913</v>
      </c>
      <c r="B69" s="261">
        <f t="shared" ref="B69:Y69" si="3">B70+B81</f>
        <v>373.14966075478111</v>
      </c>
      <c r="C69" s="261">
        <f t="shared" si="3"/>
        <v>351.31698315618053</v>
      </c>
      <c r="D69" s="261">
        <f t="shared" si="3"/>
        <v>362.88849968222149</v>
      </c>
      <c r="E69" s="261">
        <f t="shared" si="3"/>
        <v>368.74275667352111</v>
      </c>
      <c r="F69" s="261">
        <f t="shared" si="3"/>
        <v>332.22488329711342</v>
      </c>
      <c r="G69" s="261">
        <f t="shared" si="3"/>
        <v>257.50631239981351</v>
      </c>
      <c r="H69" s="261">
        <f t="shared" si="3"/>
        <v>311.5800222430567</v>
      </c>
      <c r="I69" s="261">
        <f t="shared" si="3"/>
        <v>215.57835747627519</v>
      </c>
      <c r="J69" s="261">
        <f t="shared" si="3"/>
        <v>207.27977450488831</v>
      </c>
      <c r="K69" s="261">
        <f t="shared" si="3"/>
        <v>170.7421367595486</v>
      </c>
      <c r="L69" s="261">
        <f t="shared" si="3"/>
        <v>192.81438226017039</v>
      </c>
      <c r="M69" s="261">
        <f t="shared" si="3"/>
        <v>182.28804042825581</v>
      </c>
      <c r="N69" s="261">
        <f t="shared" si="3"/>
        <v>191.19153959011069</v>
      </c>
      <c r="O69" s="261">
        <f t="shared" si="3"/>
        <v>212.1289228387304</v>
      </c>
      <c r="P69" s="261">
        <f t="shared" si="3"/>
        <v>197.3148135386316</v>
      </c>
      <c r="Q69" s="261">
        <f t="shared" si="3"/>
        <v>184.68616356168459</v>
      </c>
      <c r="R69" s="261">
        <f t="shared" si="3"/>
        <v>185.49668146682521</v>
      </c>
      <c r="S69" s="261">
        <f t="shared" si="3"/>
        <v>172.62717066087819</v>
      </c>
      <c r="T69" s="261">
        <f t="shared" si="3"/>
        <v>184.12593274719819</v>
      </c>
      <c r="U69" s="261">
        <f t="shared" si="3"/>
        <v>171.27327494008921</v>
      </c>
      <c r="V69" s="261">
        <f t="shared" si="3"/>
        <v>164.79958408769409</v>
      </c>
      <c r="W69" s="261">
        <f t="shared" si="3"/>
        <v>171.8326172523814</v>
      </c>
      <c r="X69" s="261">
        <f t="shared" si="3"/>
        <v>157.98238139057551</v>
      </c>
      <c r="Y69" s="261">
        <f t="shared" si="3"/>
        <v>130.63262501547649</v>
      </c>
      <c r="DA69" s="70"/>
    </row>
    <row r="70" spans="1:105" ht="12" customHeight="1" x14ac:dyDescent="0.25">
      <c r="A70" s="60" t="s">
        <v>1914</v>
      </c>
      <c r="B70" s="262">
        <v>373.14966075478111</v>
      </c>
      <c r="C70" s="262">
        <v>351.31698315618053</v>
      </c>
      <c r="D70" s="262">
        <v>362.88849968222149</v>
      </c>
      <c r="E70" s="262">
        <v>368.74275667352111</v>
      </c>
      <c r="F70" s="262">
        <v>332.22488329711342</v>
      </c>
      <c r="G70" s="262">
        <v>257.50631239981351</v>
      </c>
      <c r="H70" s="262">
        <v>311.5800222430567</v>
      </c>
      <c r="I70" s="262">
        <v>215.57835747627519</v>
      </c>
      <c r="J70" s="262">
        <v>207.27977450488831</v>
      </c>
      <c r="K70" s="262">
        <v>170.7421367595486</v>
      </c>
      <c r="L70" s="262">
        <v>192.81438226017039</v>
      </c>
      <c r="M70" s="262">
        <v>182.28804042825581</v>
      </c>
      <c r="N70" s="262">
        <v>191.19153959011069</v>
      </c>
      <c r="O70" s="262">
        <v>212.1289228387304</v>
      </c>
      <c r="P70" s="262">
        <v>197.3148135386316</v>
      </c>
      <c r="Q70" s="262">
        <v>184.68616356168459</v>
      </c>
      <c r="R70" s="262">
        <v>185.49668146682521</v>
      </c>
      <c r="S70" s="262">
        <v>172.62717066087819</v>
      </c>
      <c r="T70" s="262">
        <v>184.12593274719819</v>
      </c>
      <c r="U70" s="262">
        <v>171.27327494008921</v>
      </c>
      <c r="V70" s="262">
        <v>164.79958408769409</v>
      </c>
      <c r="W70" s="262">
        <v>171.8326172523814</v>
      </c>
      <c r="X70" s="262">
        <v>157.98238139057551</v>
      </c>
      <c r="Y70" s="262">
        <v>130.63262501547649</v>
      </c>
      <c r="DA70" s="72" t="s">
        <v>2085</v>
      </c>
    </row>
    <row r="71" spans="1:105" ht="12" customHeight="1" x14ac:dyDescent="0.25">
      <c r="A71" s="64" t="s">
        <v>28</v>
      </c>
      <c r="B71" s="229">
        <v>33.664942290209197</v>
      </c>
      <c r="C71" s="229">
        <v>25.0947185635899</v>
      </c>
      <c r="D71" s="229">
        <v>34.264722214086262</v>
      </c>
      <c r="E71" s="229">
        <v>41.354866118572247</v>
      </c>
      <c r="F71" s="229">
        <v>42.678221726977711</v>
      </c>
      <c r="G71" s="229">
        <v>38.820362797813743</v>
      </c>
      <c r="H71" s="229">
        <v>33.145259594212888</v>
      </c>
      <c r="I71" s="229">
        <v>21.00596855472396</v>
      </c>
      <c r="J71" s="229">
        <v>14.0511845578643</v>
      </c>
      <c r="K71" s="229">
        <v>8.5758362133136679</v>
      </c>
      <c r="L71" s="229">
        <v>9.3095830048520014</v>
      </c>
      <c r="M71" s="229">
        <v>8.0642262383265031</v>
      </c>
      <c r="N71" s="229">
        <v>8.8683268989369459</v>
      </c>
      <c r="O71" s="229">
        <v>6.2298228106336841</v>
      </c>
      <c r="P71" s="229">
        <v>5.1852870512585287</v>
      </c>
      <c r="Q71" s="229">
        <v>5.7452598857668438</v>
      </c>
      <c r="R71" s="229">
        <v>5.5577221348715611</v>
      </c>
      <c r="S71" s="229">
        <v>4.5809721449323968</v>
      </c>
      <c r="T71" s="229">
        <v>3.568195327153985</v>
      </c>
      <c r="U71" s="229">
        <v>3.1551824808722961</v>
      </c>
      <c r="V71" s="229">
        <v>0</v>
      </c>
      <c r="W71" s="229">
        <v>0</v>
      </c>
      <c r="X71" s="229">
        <v>0</v>
      </c>
      <c r="Y71" s="229">
        <v>0</v>
      </c>
      <c r="DA71" s="73" t="s">
        <v>2086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2087</v>
      </c>
    </row>
    <row r="73" spans="1:105" ht="12" customHeight="1" x14ac:dyDescent="0.25">
      <c r="A73" s="64" t="s">
        <v>31</v>
      </c>
      <c r="B73" s="229">
        <v>0</v>
      </c>
      <c r="C73" s="229">
        <v>4.7816382154324808</v>
      </c>
      <c r="D73" s="229">
        <v>5.0398722502142386</v>
      </c>
      <c r="E73" s="229">
        <v>5.3953400953977271</v>
      </c>
      <c r="F73" s="229">
        <v>6.4190685004952286</v>
      </c>
      <c r="G73" s="229">
        <v>5.1723536956864633</v>
      </c>
      <c r="H73" s="229">
        <v>5.6581588159200438</v>
      </c>
      <c r="I73" s="229">
        <v>4.7575594232830252</v>
      </c>
      <c r="J73" s="229">
        <v>5.1973204818432626</v>
      </c>
      <c r="K73" s="229">
        <v>4.3011788666060724</v>
      </c>
      <c r="L73" s="229">
        <v>3.495652556598793</v>
      </c>
      <c r="M73" s="229">
        <v>2.7783560916821211</v>
      </c>
      <c r="N73" s="229">
        <v>2.26508025488388</v>
      </c>
      <c r="O73" s="229">
        <v>2.636753314555023</v>
      </c>
      <c r="P73" s="229">
        <v>1.944361714746432</v>
      </c>
      <c r="Q73" s="229">
        <v>1.9861460485409621</v>
      </c>
      <c r="R73" s="229">
        <v>2.1571027308498811</v>
      </c>
      <c r="S73" s="229">
        <v>1.80391799471048</v>
      </c>
      <c r="T73" s="229">
        <v>1.838149988748037</v>
      </c>
      <c r="U73" s="229">
        <v>1.801498929336766</v>
      </c>
      <c r="V73" s="229">
        <v>2.0620068085370979</v>
      </c>
      <c r="W73" s="229">
        <v>1.6725487884347101</v>
      </c>
      <c r="X73" s="229">
        <v>1.812813404155545</v>
      </c>
      <c r="Y73" s="229">
        <v>1.978936790159322</v>
      </c>
      <c r="DA73" s="73" t="s">
        <v>2088</v>
      </c>
    </row>
    <row r="74" spans="1:105" ht="12" customHeight="1" x14ac:dyDescent="0.25">
      <c r="A74" s="64" t="s">
        <v>159</v>
      </c>
      <c r="B74" s="229">
        <v>2.3304971771363858</v>
      </c>
      <c r="C74" s="229">
        <v>2.868194879962771</v>
      </c>
      <c r="D74" s="229">
        <v>2.0874963212787669</v>
      </c>
      <c r="E74" s="229">
        <v>4.3894342232271697</v>
      </c>
      <c r="F74" s="229">
        <v>3.1359872970820928</v>
      </c>
      <c r="G74" s="229">
        <v>3.379034364184395</v>
      </c>
      <c r="H74" s="229">
        <v>3.381252444722628</v>
      </c>
      <c r="I74" s="229">
        <v>3.7373121702098939</v>
      </c>
      <c r="J74" s="229">
        <v>3.1506916173376278</v>
      </c>
      <c r="K74" s="229">
        <v>2.4070550994854472</v>
      </c>
      <c r="L74" s="229">
        <v>3.1367136769154711</v>
      </c>
      <c r="M74" s="229">
        <v>2.8473087855216068</v>
      </c>
      <c r="N74" s="229">
        <v>2.3954852541740301</v>
      </c>
      <c r="O74" s="229">
        <v>2.2735218632177121</v>
      </c>
      <c r="P74" s="229">
        <v>2.2393698630957299</v>
      </c>
      <c r="Q74" s="229">
        <v>2.0788988175148648</v>
      </c>
      <c r="R74" s="229">
        <v>2.3237554203113699</v>
      </c>
      <c r="S74" s="229">
        <v>1.9307671086024001</v>
      </c>
      <c r="T74" s="229">
        <v>1.9662203370118649</v>
      </c>
      <c r="U74" s="229">
        <v>1.802075760426777</v>
      </c>
      <c r="V74" s="229">
        <v>1.8357272916720779</v>
      </c>
      <c r="W74" s="229">
        <v>2.2418326804679372</v>
      </c>
      <c r="X74" s="229">
        <v>1.9730113888628831</v>
      </c>
      <c r="Y74" s="229">
        <v>2.4032580126310772</v>
      </c>
      <c r="DA74" s="73" t="s">
        <v>2089</v>
      </c>
    </row>
    <row r="75" spans="1:105" ht="12" customHeight="1" x14ac:dyDescent="0.25">
      <c r="A75" s="64" t="s">
        <v>32</v>
      </c>
      <c r="B75" s="229">
        <v>65.9055439862952</v>
      </c>
      <c r="C75" s="229">
        <v>47.459947168874308</v>
      </c>
      <c r="D75" s="229">
        <v>47.25786203375074</v>
      </c>
      <c r="E75" s="229">
        <v>42.639140906974411</v>
      </c>
      <c r="F75" s="229">
        <v>38.711576813544163</v>
      </c>
      <c r="G75" s="229">
        <v>26.79750605338311</v>
      </c>
      <c r="H75" s="229">
        <v>22.56680107441159</v>
      </c>
      <c r="I75" s="229">
        <v>23.77086681321509</v>
      </c>
      <c r="J75" s="229">
        <v>19.007187416543761</v>
      </c>
      <c r="K75" s="229">
        <v>15.113039819099701</v>
      </c>
      <c r="L75" s="229">
        <v>11.185967504428451</v>
      </c>
      <c r="M75" s="229">
        <v>15.80293675055723</v>
      </c>
      <c r="N75" s="229">
        <v>15.120537779373</v>
      </c>
      <c r="O75" s="229">
        <v>10.85858489633781</v>
      </c>
      <c r="P75" s="229">
        <v>10.66522042870368</v>
      </c>
      <c r="Q75" s="229">
        <v>9.4577931141219622</v>
      </c>
      <c r="R75" s="229">
        <v>9.9982415442216457</v>
      </c>
      <c r="S75" s="229">
        <v>6.2856336434390414</v>
      </c>
      <c r="T75" s="229">
        <v>6.4937553315083534</v>
      </c>
      <c r="U75" s="229">
        <v>6.5213304280882731</v>
      </c>
      <c r="V75" s="229">
        <v>8.3666827209568613</v>
      </c>
      <c r="W75" s="229">
        <v>7.9477996999508731</v>
      </c>
      <c r="X75" s="229">
        <v>9.3560201884344085</v>
      </c>
      <c r="Y75" s="229">
        <v>9.5321427015213853</v>
      </c>
      <c r="DA75" s="73" t="s">
        <v>2090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2091</v>
      </c>
    </row>
    <row r="77" spans="1:105" ht="12" customHeight="1" x14ac:dyDescent="0.25">
      <c r="A77" s="64" t="s">
        <v>35</v>
      </c>
      <c r="B77" s="229">
        <v>271.24867730114028</v>
      </c>
      <c r="C77" s="229">
        <v>271.11248432832099</v>
      </c>
      <c r="D77" s="229">
        <v>274.23854686289161</v>
      </c>
      <c r="E77" s="229">
        <v>274.96397532934952</v>
      </c>
      <c r="F77" s="229">
        <v>241.28002895901409</v>
      </c>
      <c r="G77" s="229">
        <v>183.33705548874579</v>
      </c>
      <c r="H77" s="229">
        <v>246.82855031378949</v>
      </c>
      <c r="I77" s="229">
        <v>162.30665051484331</v>
      </c>
      <c r="J77" s="229">
        <v>165.8733904312993</v>
      </c>
      <c r="K77" s="229">
        <v>140.3450267610437</v>
      </c>
      <c r="L77" s="229">
        <v>165.62150433677729</v>
      </c>
      <c r="M77" s="229">
        <v>150.7680216190879</v>
      </c>
      <c r="N77" s="229">
        <v>158.1244219408905</v>
      </c>
      <c r="O77" s="229">
        <v>184.99334369195699</v>
      </c>
      <c r="P77" s="229">
        <v>173.43435075691701</v>
      </c>
      <c r="Q77" s="229">
        <v>164.15167244803041</v>
      </c>
      <c r="R77" s="229">
        <v>164.95652549653329</v>
      </c>
      <c r="S77" s="229">
        <v>154.94641520296329</v>
      </c>
      <c r="T77" s="229">
        <v>167.3611065960929</v>
      </c>
      <c r="U77" s="229">
        <v>152.0995206648102</v>
      </c>
      <c r="V77" s="229">
        <v>145.03485520478591</v>
      </c>
      <c r="W77" s="229">
        <v>152.0538785321167</v>
      </c>
      <c r="X77" s="229">
        <v>138.47076438193631</v>
      </c>
      <c r="Y77" s="229">
        <v>110.51802349895731</v>
      </c>
      <c r="DA77" s="73" t="s">
        <v>2092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2093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6.4961180598317333E-2</v>
      </c>
      <c r="M79" s="229">
        <v>2.0271909430804689</v>
      </c>
      <c r="N79" s="229">
        <v>4.4176874618523447</v>
      </c>
      <c r="O79" s="229">
        <v>5.1368962620292056</v>
      </c>
      <c r="P79" s="229">
        <v>3.846223723910291</v>
      </c>
      <c r="Q79" s="229">
        <v>1.266393247709642</v>
      </c>
      <c r="R79" s="229">
        <v>0.50333414003743226</v>
      </c>
      <c r="S79" s="229">
        <v>3.0794645662305848</v>
      </c>
      <c r="T79" s="229">
        <v>2.8985051666830741</v>
      </c>
      <c r="U79" s="229">
        <v>5.893666676554826</v>
      </c>
      <c r="V79" s="229">
        <v>7.5003120617421812</v>
      </c>
      <c r="W79" s="229">
        <v>7.9165575514111568</v>
      </c>
      <c r="X79" s="229">
        <v>6.3697720271863298</v>
      </c>
      <c r="Y79" s="229">
        <v>6.2002640122073656</v>
      </c>
      <c r="DA79" s="73" t="s">
        <v>2094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2095</v>
      </c>
    </row>
    <row r="81" spans="1:105" ht="12" customHeight="1" x14ac:dyDescent="0.25">
      <c r="A81" s="61" t="s">
        <v>1926</v>
      </c>
      <c r="B81" s="263">
        <v>0</v>
      </c>
      <c r="C81" s="263">
        <v>0</v>
      </c>
      <c r="D81" s="263">
        <v>0</v>
      </c>
      <c r="E81" s="263">
        <v>0</v>
      </c>
      <c r="F81" s="263">
        <v>0</v>
      </c>
      <c r="G81" s="263">
        <v>0</v>
      </c>
      <c r="H81" s="263">
        <v>0</v>
      </c>
      <c r="I81" s="263">
        <v>0</v>
      </c>
      <c r="J81" s="263">
        <v>0</v>
      </c>
      <c r="K81" s="263">
        <v>0</v>
      </c>
      <c r="L81" s="263">
        <v>0</v>
      </c>
      <c r="M81" s="263">
        <v>0</v>
      </c>
      <c r="N81" s="263">
        <v>0</v>
      </c>
      <c r="O81" s="263">
        <v>0</v>
      </c>
      <c r="P81" s="263">
        <v>0</v>
      </c>
      <c r="Q81" s="263">
        <v>0</v>
      </c>
      <c r="R81" s="263">
        <v>0</v>
      </c>
      <c r="S81" s="263">
        <v>0</v>
      </c>
      <c r="T81" s="263">
        <v>0</v>
      </c>
      <c r="U81" s="263">
        <v>0</v>
      </c>
      <c r="V81" s="263">
        <v>0</v>
      </c>
      <c r="W81" s="263">
        <v>0</v>
      </c>
      <c r="X81" s="263">
        <v>0</v>
      </c>
      <c r="Y81" s="263">
        <v>0</v>
      </c>
      <c r="DA81" s="74" t="s">
        <v>2096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59.59067766852489</v>
      </c>
      <c r="C83" s="223">
        <v>53.481119049870138</v>
      </c>
      <c r="D83" s="223">
        <v>55.034276347782608</v>
      </c>
      <c r="E83" s="223">
        <v>60.042498352241438</v>
      </c>
      <c r="F83" s="223">
        <v>41.338971695921707</v>
      </c>
      <c r="G83" s="223">
        <v>35.210218577789533</v>
      </c>
      <c r="H83" s="223">
        <v>44.918196418284552</v>
      </c>
      <c r="I83" s="223">
        <v>18.593489571536502</v>
      </c>
      <c r="J83" s="223">
        <v>25.411624664516719</v>
      </c>
      <c r="K83" s="223">
        <v>24.527356220003469</v>
      </c>
      <c r="L83" s="223">
        <v>42.576916941854797</v>
      </c>
      <c r="M83" s="223">
        <v>45.901293776420943</v>
      </c>
      <c r="N83" s="223">
        <v>45.187037879781847</v>
      </c>
      <c r="O83" s="223">
        <v>59.51907964350265</v>
      </c>
      <c r="P83" s="223">
        <v>54.697309585132558</v>
      </c>
      <c r="Q83" s="223">
        <v>60.643509578661408</v>
      </c>
      <c r="R83" s="223">
        <v>59.198608076117551</v>
      </c>
      <c r="S83" s="223">
        <v>55.420974131185432</v>
      </c>
      <c r="T83" s="223">
        <v>53.767704279246921</v>
      </c>
      <c r="U83" s="223">
        <v>53.699223733321922</v>
      </c>
      <c r="V83" s="223">
        <v>46.583205198183833</v>
      </c>
      <c r="W83" s="223">
        <v>53.841915016160122</v>
      </c>
      <c r="X83" s="223">
        <v>56.836784723102028</v>
      </c>
      <c r="Y83" s="223">
        <v>48.600557998230542</v>
      </c>
      <c r="DA83" s="89" t="s">
        <v>2097</v>
      </c>
    </row>
    <row r="84" spans="1:105" ht="12" customHeight="1" x14ac:dyDescent="0.25">
      <c r="A84" s="55" t="s">
        <v>91</v>
      </c>
      <c r="B84" s="259">
        <v>0</v>
      </c>
      <c r="C84" s="259">
        <v>0</v>
      </c>
      <c r="D84" s="259">
        <v>0</v>
      </c>
      <c r="E84" s="259">
        <v>0</v>
      </c>
      <c r="F84" s="259">
        <v>0</v>
      </c>
      <c r="G84" s="259">
        <v>0</v>
      </c>
      <c r="H84" s="259">
        <v>0</v>
      </c>
      <c r="I84" s="259">
        <v>0</v>
      </c>
      <c r="J84" s="259">
        <v>0</v>
      </c>
      <c r="K84" s="259">
        <v>0</v>
      </c>
      <c r="L84" s="259">
        <v>0</v>
      </c>
      <c r="M84" s="259">
        <v>0</v>
      </c>
      <c r="N84" s="259">
        <v>0</v>
      </c>
      <c r="O84" s="259">
        <v>0</v>
      </c>
      <c r="P84" s="259">
        <v>0</v>
      </c>
      <c r="Q84" s="259">
        <v>0</v>
      </c>
      <c r="R84" s="259">
        <v>0</v>
      </c>
      <c r="S84" s="259">
        <v>0</v>
      </c>
      <c r="T84" s="259">
        <v>0</v>
      </c>
      <c r="U84" s="259">
        <v>0</v>
      </c>
      <c r="V84" s="259">
        <v>0</v>
      </c>
      <c r="W84" s="259">
        <v>0</v>
      </c>
      <c r="X84" s="259">
        <v>0</v>
      </c>
      <c r="Y84" s="259">
        <v>0</v>
      </c>
      <c r="DA84" s="67" t="s">
        <v>2098</v>
      </c>
    </row>
    <row r="85" spans="1:105" ht="12" customHeight="1" x14ac:dyDescent="0.25">
      <c r="A85" s="173" t="s">
        <v>92</v>
      </c>
      <c r="B85" s="224">
        <v>0</v>
      </c>
      <c r="C85" s="224">
        <v>0</v>
      </c>
      <c r="D85" s="224">
        <v>0</v>
      </c>
      <c r="E85" s="224">
        <v>0</v>
      </c>
      <c r="F85" s="224">
        <v>0</v>
      </c>
      <c r="G85" s="224">
        <v>0</v>
      </c>
      <c r="H85" s="224">
        <v>0</v>
      </c>
      <c r="I85" s="224">
        <v>0</v>
      </c>
      <c r="J85" s="224">
        <v>0</v>
      </c>
      <c r="K85" s="224">
        <v>0</v>
      </c>
      <c r="L85" s="224">
        <v>0</v>
      </c>
      <c r="M85" s="224">
        <v>0</v>
      </c>
      <c r="N85" s="224">
        <v>0</v>
      </c>
      <c r="O85" s="224">
        <v>0</v>
      </c>
      <c r="P85" s="224">
        <v>0</v>
      </c>
      <c r="Q85" s="224">
        <v>0</v>
      </c>
      <c r="R85" s="224">
        <v>0</v>
      </c>
      <c r="S85" s="224">
        <v>0</v>
      </c>
      <c r="T85" s="224">
        <v>0</v>
      </c>
      <c r="U85" s="224">
        <v>0</v>
      </c>
      <c r="V85" s="224">
        <v>0</v>
      </c>
      <c r="W85" s="224">
        <v>0</v>
      </c>
      <c r="X85" s="224">
        <v>0</v>
      </c>
      <c r="Y85" s="224">
        <v>0</v>
      </c>
      <c r="DA85" s="177" t="s">
        <v>2099</v>
      </c>
    </row>
    <row r="86" spans="1:105" ht="12" customHeight="1" x14ac:dyDescent="0.25">
      <c r="A86" s="173" t="s">
        <v>93</v>
      </c>
      <c r="B86" s="224">
        <v>0</v>
      </c>
      <c r="C86" s="224">
        <v>0</v>
      </c>
      <c r="D86" s="224">
        <v>0</v>
      </c>
      <c r="E86" s="224">
        <v>0</v>
      </c>
      <c r="F86" s="224">
        <v>0</v>
      </c>
      <c r="G86" s="224">
        <v>0</v>
      </c>
      <c r="H86" s="224">
        <v>0</v>
      </c>
      <c r="I86" s="224">
        <v>0</v>
      </c>
      <c r="J86" s="224">
        <v>0</v>
      </c>
      <c r="K86" s="224">
        <v>0</v>
      </c>
      <c r="L86" s="224">
        <v>0</v>
      </c>
      <c r="M86" s="224">
        <v>0</v>
      </c>
      <c r="N86" s="224">
        <v>0</v>
      </c>
      <c r="O86" s="224">
        <v>0</v>
      </c>
      <c r="P86" s="224">
        <v>0</v>
      </c>
      <c r="Q86" s="224">
        <v>0</v>
      </c>
      <c r="R86" s="224">
        <v>0</v>
      </c>
      <c r="S86" s="224">
        <v>0</v>
      </c>
      <c r="T86" s="224">
        <v>0</v>
      </c>
      <c r="U86" s="224">
        <v>0</v>
      </c>
      <c r="V86" s="224">
        <v>0</v>
      </c>
      <c r="W86" s="224">
        <v>0</v>
      </c>
      <c r="X86" s="224">
        <v>0</v>
      </c>
      <c r="Y86" s="224">
        <v>0</v>
      </c>
      <c r="DA86" s="177" t="s">
        <v>2100</v>
      </c>
    </row>
    <row r="87" spans="1:105" ht="12" customHeight="1" x14ac:dyDescent="0.25">
      <c r="A87" s="173" t="s">
        <v>94</v>
      </c>
      <c r="B87" s="224">
        <v>0</v>
      </c>
      <c r="C87" s="224">
        <v>0</v>
      </c>
      <c r="D87" s="224">
        <v>0</v>
      </c>
      <c r="E87" s="224">
        <v>0</v>
      </c>
      <c r="F87" s="224">
        <v>0</v>
      </c>
      <c r="G87" s="224">
        <v>0</v>
      </c>
      <c r="H87" s="224">
        <v>0</v>
      </c>
      <c r="I87" s="224">
        <v>0</v>
      </c>
      <c r="J87" s="224">
        <v>0</v>
      </c>
      <c r="K87" s="224">
        <v>0</v>
      </c>
      <c r="L87" s="224">
        <v>0</v>
      </c>
      <c r="M87" s="224">
        <v>0</v>
      </c>
      <c r="N87" s="224">
        <v>0</v>
      </c>
      <c r="O87" s="224">
        <v>0</v>
      </c>
      <c r="P87" s="224">
        <v>0</v>
      </c>
      <c r="Q87" s="224">
        <v>0</v>
      </c>
      <c r="R87" s="224">
        <v>0</v>
      </c>
      <c r="S87" s="224">
        <v>0</v>
      </c>
      <c r="T87" s="224">
        <v>0</v>
      </c>
      <c r="U87" s="224">
        <v>0</v>
      </c>
      <c r="V87" s="224">
        <v>0</v>
      </c>
      <c r="W87" s="224">
        <v>0</v>
      </c>
      <c r="X87" s="224">
        <v>0</v>
      </c>
      <c r="Y87" s="224">
        <v>0</v>
      </c>
      <c r="DA87" s="177" t="s">
        <v>2101</v>
      </c>
    </row>
    <row r="88" spans="1:105" ht="12" customHeight="1" x14ac:dyDescent="0.25">
      <c r="A88" s="56" t="s">
        <v>95</v>
      </c>
      <c r="B88" s="260">
        <v>59.59067766852489</v>
      </c>
      <c r="C88" s="260">
        <v>53.481119049870138</v>
      </c>
      <c r="D88" s="260">
        <v>55.034276347782608</v>
      </c>
      <c r="E88" s="260">
        <v>60.042498352241438</v>
      </c>
      <c r="F88" s="260">
        <v>41.338971695921707</v>
      </c>
      <c r="G88" s="260">
        <v>35.210218577789533</v>
      </c>
      <c r="H88" s="260">
        <v>44.918196418284552</v>
      </c>
      <c r="I88" s="260">
        <v>18.593489571536502</v>
      </c>
      <c r="J88" s="260">
        <v>25.411624664516719</v>
      </c>
      <c r="K88" s="260">
        <v>24.527356220003469</v>
      </c>
      <c r="L88" s="260">
        <v>42.576916941854797</v>
      </c>
      <c r="M88" s="260">
        <v>45.901293776420943</v>
      </c>
      <c r="N88" s="260">
        <v>45.187037879781847</v>
      </c>
      <c r="O88" s="260">
        <v>59.51907964350265</v>
      </c>
      <c r="P88" s="260">
        <v>54.697309585132558</v>
      </c>
      <c r="Q88" s="260">
        <v>60.643509578661408</v>
      </c>
      <c r="R88" s="260">
        <v>59.198608076117551</v>
      </c>
      <c r="S88" s="260">
        <v>55.420974131185432</v>
      </c>
      <c r="T88" s="260">
        <v>53.767704279246921</v>
      </c>
      <c r="U88" s="260">
        <v>53.699223733321922</v>
      </c>
      <c r="V88" s="260">
        <v>46.583205198183833</v>
      </c>
      <c r="W88" s="260">
        <v>53.841915016160122</v>
      </c>
      <c r="X88" s="260">
        <v>56.836784723102028</v>
      </c>
      <c r="Y88" s="260">
        <v>48.600557998230542</v>
      </c>
      <c r="DA88" s="68" t="s">
        <v>2102</v>
      </c>
    </row>
    <row r="89" spans="1:105" ht="12" customHeight="1" x14ac:dyDescent="0.25">
      <c r="A89" s="37" t="s">
        <v>159</v>
      </c>
      <c r="B89" s="226">
        <v>0.50762601486382108</v>
      </c>
      <c r="C89" s="226">
        <v>0.55987258764660786</v>
      </c>
      <c r="D89" s="226">
        <v>0.41575469360904788</v>
      </c>
      <c r="E89" s="226">
        <v>0.94343791091544449</v>
      </c>
      <c r="F89" s="226">
        <v>0.53040096184618701</v>
      </c>
      <c r="G89" s="226">
        <v>0.63720560257291325</v>
      </c>
      <c r="H89" s="226">
        <v>0.60700963662259599</v>
      </c>
      <c r="I89" s="226">
        <v>0.41850166509323722</v>
      </c>
      <c r="J89" s="226">
        <v>0.47368512133309099</v>
      </c>
      <c r="K89" s="226">
        <v>0.41357503930441508</v>
      </c>
      <c r="L89" s="226">
        <v>0.79137833561132909</v>
      </c>
      <c r="M89" s="226">
        <v>0.8507950130509232</v>
      </c>
      <c r="N89" s="226">
        <v>0.6743393066461284</v>
      </c>
      <c r="O89" s="226">
        <v>0.72259408223090427</v>
      </c>
      <c r="P89" s="226">
        <v>0.6972443359488415</v>
      </c>
      <c r="Q89" s="226">
        <v>0.75841476927632734</v>
      </c>
      <c r="R89" s="226">
        <v>0.82235088103510168</v>
      </c>
      <c r="S89" s="226">
        <v>0.68209405856538297</v>
      </c>
      <c r="T89" s="226">
        <v>0.62434785656340686</v>
      </c>
      <c r="U89" s="226">
        <v>0.62877885409436329</v>
      </c>
      <c r="V89" s="226">
        <v>0.58224090666985018</v>
      </c>
      <c r="W89" s="226">
        <v>0.7822937119483605</v>
      </c>
      <c r="X89" s="226">
        <v>0.79846631115954492</v>
      </c>
      <c r="Y89" s="226">
        <v>1.0343460405698861</v>
      </c>
      <c r="DA89" s="69" t="s">
        <v>2103</v>
      </c>
    </row>
    <row r="90" spans="1:105" ht="12" customHeight="1" x14ac:dyDescent="0.25">
      <c r="A90" s="37" t="s">
        <v>35</v>
      </c>
      <c r="B90" s="226">
        <v>59.083051653661073</v>
      </c>
      <c r="C90" s="226">
        <v>52.921246462223543</v>
      </c>
      <c r="D90" s="226">
        <v>54.618521654173563</v>
      </c>
      <c r="E90" s="226">
        <v>59.099060441326003</v>
      </c>
      <c r="F90" s="226">
        <v>40.808570734075523</v>
      </c>
      <c r="G90" s="226">
        <v>34.573012975216614</v>
      </c>
      <c r="H90" s="226">
        <v>44.311186781661959</v>
      </c>
      <c r="I90" s="226">
        <v>18.17498790644326</v>
      </c>
      <c r="J90" s="226">
        <v>24.937939543183621</v>
      </c>
      <c r="K90" s="226">
        <v>24.11378118069905</v>
      </c>
      <c r="L90" s="226">
        <v>41.785538606243477</v>
      </c>
      <c r="M90" s="226">
        <v>45.050498763370022</v>
      </c>
      <c r="N90" s="226">
        <v>44.512698573135722</v>
      </c>
      <c r="O90" s="226">
        <v>58.796485561271737</v>
      </c>
      <c r="P90" s="226">
        <v>54.00006524918372</v>
      </c>
      <c r="Q90" s="226">
        <v>59.88509480938508</v>
      </c>
      <c r="R90" s="226">
        <v>58.376257195082452</v>
      </c>
      <c r="S90" s="226">
        <v>54.738880072620049</v>
      </c>
      <c r="T90" s="226">
        <v>53.143356422683517</v>
      </c>
      <c r="U90" s="226">
        <v>53.070444879227551</v>
      </c>
      <c r="V90" s="226">
        <v>46.000964291513981</v>
      </c>
      <c r="W90" s="226">
        <v>53.05962130421176</v>
      </c>
      <c r="X90" s="226">
        <v>56.038318411942477</v>
      </c>
      <c r="Y90" s="226">
        <v>47.566211957660663</v>
      </c>
      <c r="DA90" s="69" t="s">
        <v>2104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2105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2106</v>
      </c>
    </row>
    <row r="93" spans="1:105" ht="12" customHeight="1" x14ac:dyDescent="0.25">
      <c r="A93" s="37" t="s">
        <v>40</v>
      </c>
      <c r="B93" s="226">
        <v>0</v>
      </c>
      <c r="C93" s="226">
        <v>0</v>
      </c>
      <c r="D93" s="226">
        <v>0</v>
      </c>
      <c r="E93" s="226">
        <v>0</v>
      </c>
      <c r="F93" s="226">
        <v>0</v>
      </c>
      <c r="G93" s="226">
        <v>0</v>
      </c>
      <c r="H93" s="226">
        <v>0</v>
      </c>
      <c r="I93" s="226">
        <v>0</v>
      </c>
      <c r="J93" s="226">
        <v>0</v>
      </c>
      <c r="K93" s="226">
        <v>0</v>
      </c>
      <c r="L93" s="226">
        <v>0</v>
      </c>
      <c r="M93" s="226">
        <v>0</v>
      </c>
      <c r="N93" s="226">
        <v>0</v>
      </c>
      <c r="O93" s="226">
        <v>0</v>
      </c>
      <c r="P93" s="226">
        <v>0</v>
      </c>
      <c r="Q93" s="226">
        <v>0</v>
      </c>
      <c r="R93" s="226">
        <v>0</v>
      </c>
      <c r="S93" s="226">
        <v>0</v>
      </c>
      <c r="T93" s="226">
        <v>0</v>
      </c>
      <c r="U93" s="226">
        <v>0</v>
      </c>
      <c r="V93" s="226">
        <v>0</v>
      </c>
      <c r="W93" s="226">
        <v>0</v>
      </c>
      <c r="X93" s="226">
        <v>0</v>
      </c>
      <c r="Y93" s="226">
        <v>0</v>
      </c>
      <c r="DA93" s="69" t="s">
        <v>2107</v>
      </c>
    </row>
    <row r="94" spans="1:105" ht="12" customHeight="1" x14ac:dyDescent="0.25">
      <c r="A94" s="132" t="s">
        <v>1939</v>
      </c>
      <c r="B94" s="316">
        <v>0</v>
      </c>
      <c r="C94" s="316">
        <v>0</v>
      </c>
      <c r="D94" s="316">
        <v>0</v>
      </c>
      <c r="E94" s="316">
        <v>0</v>
      </c>
      <c r="F94" s="316">
        <v>0</v>
      </c>
      <c r="G94" s="316">
        <v>0</v>
      </c>
      <c r="H94" s="316">
        <v>0</v>
      </c>
      <c r="I94" s="316">
        <v>0</v>
      </c>
      <c r="J94" s="316">
        <v>0</v>
      </c>
      <c r="K94" s="316">
        <v>0</v>
      </c>
      <c r="L94" s="316">
        <v>0</v>
      </c>
      <c r="M94" s="316">
        <v>0</v>
      </c>
      <c r="N94" s="316">
        <v>0</v>
      </c>
      <c r="O94" s="316">
        <v>0</v>
      </c>
      <c r="P94" s="316">
        <v>0</v>
      </c>
      <c r="Q94" s="316">
        <v>0</v>
      </c>
      <c r="R94" s="316">
        <v>0</v>
      </c>
      <c r="S94" s="316">
        <v>0</v>
      </c>
      <c r="T94" s="316">
        <v>0</v>
      </c>
      <c r="U94" s="316">
        <v>0</v>
      </c>
      <c r="V94" s="316">
        <v>0</v>
      </c>
      <c r="W94" s="316">
        <v>0</v>
      </c>
      <c r="X94" s="316">
        <v>0</v>
      </c>
      <c r="Y94" s="316">
        <v>0</v>
      </c>
      <c r="DA94" s="139" t="s">
        <v>2108</v>
      </c>
    </row>
    <row r="95" spans="1:105" ht="12" customHeight="1" x14ac:dyDescent="0.25">
      <c r="J95" s="131"/>
    </row>
    <row r="96" spans="1:105" ht="15" customHeight="1" x14ac:dyDescent="0.25">
      <c r="A96" s="32" t="s">
        <v>429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1</v>
      </c>
      <c r="C98" s="232">
        <f t="shared" si="4"/>
        <v>1</v>
      </c>
      <c r="D98" s="232">
        <f t="shared" si="4"/>
        <v>1</v>
      </c>
      <c r="E98" s="232">
        <f t="shared" si="4"/>
        <v>0.99999999999999978</v>
      </c>
      <c r="F98" s="232">
        <f t="shared" si="4"/>
        <v>0.99999999999999978</v>
      </c>
      <c r="G98" s="232">
        <f t="shared" si="4"/>
        <v>1</v>
      </c>
      <c r="H98" s="232">
        <f t="shared" si="4"/>
        <v>1.0000000000000002</v>
      </c>
      <c r="I98" s="232">
        <f t="shared" si="4"/>
        <v>0.99999999999999989</v>
      </c>
      <c r="J98" s="232">
        <f t="shared" si="4"/>
        <v>1.0000000000000002</v>
      </c>
      <c r="K98" s="232">
        <f t="shared" si="4"/>
        <v>1</v>
      </c>
      <c r="L98" s="232">
        <f t="shared" si="4"/>
        <v>0.99999999999999978</v>
      </c>
      <c r="M98" s="232">
        <f t="shared" si="4"/>
        <v>0.99999999999999978</v>
      </c>
      <c r="N98" s="232">
        <f t="shared" si="4"/>
        <v>1</v>
      </c>
      <c r="O98" s="232">
        <f t="shared" si="4"/>
        <v>1</v>
      </c>
      <c r="P98" s="232">
        <f t="shared" si="4"/>
        <v>0.99999999999999967</v>
      </c>
      <c r="Q98" s="232">
        <f t="shared" si="4"/>
        <v>1.0000000000000002</v>
      </c>
      <c r="R98" s="232">
        <f t="shared" si="4"/>
        <v>1</v>
      </c>
      <c r="S98" s="232">
        <f t="shared" si="4"/>
        <v>1.0000000000000002</v>
      </c>
      <c r="T98" s="232">
        <f t="shared" si="4"/>
        <v>1.0000000000000002</v>
      </c>
      <c r="U98" s="232">
        <f t="shared" si="4"/>
        <v>1</v>
      </c>
      <c r="V98" s="232">
        <f t="shared" si="4"/>
        <v>0.99999999999999978</v>
      </c>
      <c r="W98" s="232">
        <f t="shared" si="4"/>
        <v>1.0000000000000002</v>
      </c>
      <c r="X98" s="232">
        <f t="shared" si="4"/>
        <v>0.99999999999999989</v>
      </c>
      <c r="Y98" s="232">
        <f t="shared" si="4"/>
        <v>0.99999999999999978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1.3436454964270331E-2</v>
      </c>
      <c r="C103" s="268">
        <f t="shared" si="9"/>
        <v>1.3326138453736492E-2</v>
      </c>
      <c r="D103" s="268">
        <f t="shared" si="9"/>
        <v>1.323438437131285E-2</v>
      </c>
      <c r="E103" s="268">
        <f t="shared" si="9"/>
        <v>1.375671356663229E-2</v>
      </c>
      <c r="F103" s="268">
        <f t="shared" si="9"/>
        <v>1.1817901445217882E-2</v>
      </c>
      <c r="G103" s="268">
        <f t="shared" si="9"/>
        <v>1.2964543022099496E-2</v>
      </c>
      <c r="H103" s="268">
        <f t="shared" si="9"/>
        <v>1.3238351031263952E-2</v>
      </c>
      <c r="I103" s="268">
        <f t="shared" si="9"/>
        <v>9.967804947688539E-3</v>
      </c>
      <c r="J103" s="268">
        <f t="shared" si="9"/>
        <v>1.2371961476253983E-2</v>
      </c>
      <c r="K103" s="268">
        <f t="shared" si="9"/>
        <v>1.4317141285657635E-2</v>
      </c>
      <c r="L103" s="268">
        <f t="shared" si="9"/>
        <v>1.8406744332889826E-2</v>
      </c>
      <c r="M103" s="268">
        <f t="shared" si="9"/>
        <v>2.0099629953564995E-2</v>
      </c>
      <c r="N103" s="268">
        <f t="shared" si="9"/>
        <v>1.9087914342163167E-2</v>
      </c>
      <c r="O103" s="268">
        <f t="shared" si="9"/>
        <v>2.0705761242928739E-2</v>
      </c>
      <c r="P103" s="268">
        <f t="shared" si="9"/>
        <v>2.0657023588896404E-2</v>
      </c>
      <c r="Q103" s="268">
        <f t="shared" si="9"/>
        <v>2.1799323978795228E-2</v>
      </c>
      <c r="R103" s="268">
        <f t="shared" si="9"/>
        <v>2.2827996140482566E-2</v>
      </c>
      <c r="S103" s="268">
        <f t="shared" si="9"/>
        <v>2.3761215033606002E-2</v>
      </c>
      <c r="T103" s="268">
        <f t="shared" si="9"/>
        <v>2.4069980997061511E-2</v>
      </c>
      <c r="U103" s="268">
        <f t="shared" si="9"/>
        <v>2.4389573469141165E-2</v>
      </c>
      <c r="V103" s="268">
        <f t="shared" si="9"/>
        <v>2.599461821786073E-2</v>
      </c>
      <c r="W103" s="268">
        <f t="shared" si="9"/>
        <v>2.6188327690407954E-2</v>
      </c>
      <c r="X103" s="268">
        <f t="shared" si="9"/>
        <v>3.1323225065280028E-2</v>
      </c>
      <c r="Y103" s="268">
        <f t="shared" si="9"/>
        <v>3.2298619622928085E-2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0.98656354503572963</v>
      </c>
      <c r="C105" s="269">
        <f t="shared" si="11"/>
        <v>0.98667386154626346</v>
      </c>
      <c r="D105" s="269">
        <f t="shared" si="11"/>
        <v>0.98676561562868725</v>
      </c>
      <c r="E105" s="269">
        <f t="shared" si="11"/>
        <v>0.98624328643336745</v>
      </c>
      <c r="F105" s="269">
        <f t="shared" si="11"/>
        <v>0.9881820985547819</v>
      </c>
      <c r="G105" s="269">
        <f t="shared" si="11"/>
        <v>0.98703545697790052</v>
      </c>
      <c r="H105" s="269">
        <f t="shared" si="11"/>
        <v>0.9867616489687363</v>
      </c>
      <c r="I105" s="269">
        <f t="shared" si="11"/>
        <v>0.99003219505231133</v>
      </c>
      <c r="J105" s="269">
        <f t="shared" si="11"/>
        <v>0.98762803852374614</v>
      </c>
      <c r="K105" s="269">
        <f t="shared" si="11"/>
        <v>0.98568285871434247</v>
      </c>
      <c r="L105" s="269">
        <f t="shared" si="11"/>
        <v>0.98159325566710998</v>
      </c>
      <c r="M105" s="269">
        <f t="shared" si="11"/>
        <v>0.97990037004643482</v>
      </c>
      <c r="N105" s="269">
        <f t="shared" si="11"/>
        <v>0.98091208565783683</v>
      </c>
      <c r="O105" s="269">
        <f t="shared" si="11"/>
        <v>0.97929423875707133</v>
      </c>
      <c r="P105" s="269">
        <f t="shared" si="11"/>
        <v>0.97934297641110324</v>
      </c>
      <c r="Q105" s="269">
        <f t="shared" si="11"/>
        <v>0.97820067602120508</v>
      </c>
      <c r="R105" s="269">
        <f t="shared" si="11"/>
        <v>0.97717200385951752</v>
      </c>
      <c r="S105" s="269">
        <f t="shared" si="11"/>
        <v>0.97623878496639416</v>
      </c>
      <c r="T105" s="269">
        <f t="shared" si="11"/>
        <v>0.97593001900293863</v>
      </c>
      <c r="U105" s="269">
        <f t="shared" si="11"/>
        <v>0.97561042653085883</v>
      </c>
      <c r="V105" s="269">
        <f t="shared" si="11"/>
        <v>0.97400538178213902</v>
      </c>
      <c r="W105" s="269">
        <f t="shared" si="11"/>
        <v>0.97381167230959231</v>
      </c>
      <c r="X105" s="269">
        <f t="shared" si="11"/>
        <v>0.96867677493471982</v>
      </c>
      <c r="Y105" s="269">
        <f t="shared" si="11"/>
        <v>0.96770138037707165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0.98656354503572963</v>
      </c>
      <c r="C106" s="318">
        <f t="shared" si="12"/>
        <v>0.98667386154626346</v>
      </c>
      <c r="D106" s="318">
        <f t="shared" si="12"/>
        <v>0.98676561562868725</v>
      </c>
      <c r="E106" s="318">
        <f t="shared" si="12"/>
        <v>0.98624328643336745</v>
      </c>
      <c r="F106" s="318">
        <f t="shared" si="12"/>
        <v>0.9881820985547819</v>
      </c>
      <c r="G106" s="318">
        <f t="shared" si="12"/>
        <v>0.98703545697790052</v>
      </c>
      <c r="H106" s="318">
        <f t="shared" si="12"/>
        <v>0.9867616489687363</v>
      </c>
      <c r="I106" s="318">
        <f t="shared" si="12"/>
        <v>0.99003219505231133</v>
      </c>
      <c r="J106" s="318">
        <f t="shared" si="12"/>
        <v>0.98762803852374614</v>
      </c>
      <c r="K106" s="318">
        <f t="shared" si="12"/>
        <v>0.98568285871434247</v>
      </c>
      <c r="L106" s="318">
        <f t="shared" si="12"/>
        <v>0.98159325566710998</v>
      </c>
      <c r="M106" s="318">
        <f t="shared" si="12"/>
        <v>0.97990037004643482</v>
      </c>
      <c r="N106" s="318">
        <f t="shared" si="12"/>
        <v>0.98091208565783683</v>
      </c>
      <c r="O106" s="318">
        <f t="shared" si="12"/>
        <v>0.97929423875707133</v>
      </c>
      <c r="P106" s="318">
        <f t="shared" si="12"/>
        <v>0.97934297641110324</v>
      </c>
      <c r="Q106" s="318">
        <f t="shared" si="12"/>
        <v>0.97820067602120508</v>
      </c>
      <c r="R106" s="318">
        <f t="shared" si="12"/>
        <v>0.97717200385951752</v>
      </c>
      <c r="S106" s="318">
        <f t="shared" si="12"/>
        <v>0.97623878496639416</v>
      </c>
      <c r="T106" s="318">
        <f t="shared" si="12"/>
        <v>0.97593001900293863</v>
      </c>
      <c r="U106" s="318">
        <f t="shared" si="12"/>
        <v>0.97561042653085883</v>
      </c>
      <c r="V106" s="318">
        <f t="shared" si="12"/>
        <v>0.97400538178213902</v>
      </c>
      <c r="W106" s="318">
        <f t="shared" si="12"/>
        <v>0.97381167230959231</v>
      </c>
      <c r="X106" s="318">
        <f t="shared" si="12"/>
        <v>0.96867677493471982</v>
      </c>
      <c r="Y106" s="318">
        <f t="shared" si="12"/>
        <v>0.96770138037707165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1.0000000000000002</v>
      </c>
      <c r="C110" s="232">
        <f t="shared" si="15"/>
        <v>1.0000000000000002</v>
      </c>
      <c r="D110" s="232">
        <f t="shared" si="15"/>
        <v>1.0000000000000002</v>
      </c>
      <c r="E110" s="232">
        <f t="shared" si="15"/>
        <v>0.99999999999999989</v>
      </c>
      <c r="F110" s="232">
        <f t="shared" si="15"/>
        <v>1</v>
      </c>
      <c r="G110" s="232">
        <f t="shared" si="15"/>
        <v>0.99999999999999989</v>
      </c>
      <c r="H110" s="232">
        <f t="shared" si="15"/>
        <v>0.99999999999999989</v>
      </c>
      <c r="I110" s="232">
        <f t="shared" si="15"/>
        <v>1.0000000000000004</v>
      </c>
      <c r="J110" s="232">
        <f t="shared" si="15"/>
        <v>1.0000000000000004</v>
      </c>
      <c r="K110" s="232">
        <f t="shared" si="15"/>
        <v>0.99999999999999967</v>
      </c>
      <c r="L110" s="232">
        <f t="shared" si="15"/>
        <v>0.99999999999999978</v>
      </c>
      <c r="M110" s="232">
        <f t="shared" si="15"/>
        <v>1.0000000000000004</v>
      </c>
      <c r="N110" s="232">
        <f t="shared" si="15"/>
        <v>0.99999999999999967</v>
      </c>
      <c r="O110" s="232">
        <f t="shared" si="15"/>
        <v>1.0000000000000002</v>
      </c>
      <c r="P110" s="232">
        <f t="shared" si="15"/>
        <v>0.99999999999999978</v>
      </c>
      <c r="Q110" s="232">
        <f t="shared" si="15"/>
        <v>1</v>
      </c>
      <c r="R110" s="232">
        <f t="shared" si="15"/>
        <v>1.0000000000000002</v>
      </c>
      <c r="S110" s="232">
        <f t="shared" si="15"/>
        <v>0.99999999999999989</v>
      </c>
      <c r="T110" s="232">
        <f t="shared" si="15"/>
        <v>0.99999999999999978</v>
      </c>
      <c r="U110" s="232">
        <f t="shared" si="15"/>
        <v>1.0000000000000004</v>
      </c>
      <c r="V110" s="232">
        <f t="shared" si="15"/>
        <v>1.0000000000000002</v>
      </c>
      <c r="W110" s="232">
        <f t="shared" si="15"/>
        <v>1</v>
      </c>
      <c r="X110" s="232">
        <f t="shared" si="15"/>
        <v>0.99999999999999978</v>
      </c>
      <c r="Y110" s="232">
        <f t="shared" si="15"/>
        <v>1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0</v>
      </c>
      <c r="C111" s="299">
        <f t="shared" si="16"/>
        <v>0</v>
      </c>
      <c r="D111" s="299">
        <f t="shared" si="16"/>
        <v>0</v>
      </c>
      <c r="E111" s="299">
        <f t="shared" si="16"/>
        <v>0</v>
      </c>
      <c r="F111" s="299">
        <f t="shared" si="16"/>
        <v>0</v>
      </c>
      <c r="G111" s="299">
        <f t="shared" si="16"/>
        <v>0</v>
      </c>
      <c r="H111" s="299">
        <f t="shared" si="16"/>
        <v>0</v>
      </c>
      <c r="I111" s="299">
        <f t="shared" si="16"/>
        <v>0</v>
      </c>
      <c r="J111" s="299">
        <f t="shared" si="16"/>
        <v>0</v>
      </c>
      <c r="K111" s="299">
        <f t="shared" si="16"/>
        <v>0</v>
      </c>
      <c r="L111" s="299">
        <f t="shared" si="16"/>
        <v>0</v>
      </c>
      <c r="M111" s="299">
        <f t="shared" si="16"/>
        <v>0</v>
      </c>
      <c r="N111" s="299">
        <f t="shared" si="16"/>
        <v>0</v>
      </c>
      <c r="O111" s="299">
        <f t="shared" si="16"/>
        <v>0</v>
      </c>
      <c r="P111" s="299">
        <f t="shared" si="16"/>
        <v>0</v>
      </c>
      <c r="Q111" s="299">
        <f t="shared" si="16"/>
        <v>0</v>
      </c>
      <c r="R111" s="299">
        <f t="shared" si="16"/>
        <v>0</v>
      </c>
      <c r="S111" s="299">
        <f t="shared" si="16"/>
        <v>0</v>
      </c>
      <c r="T111" s="299">
        <f t="shared" si="16"/>
        <v>0</v>
      </c>
      <c r="U111" s="299">
        <f t="shared" si="16"/>
        <v>0</v>
      </c>
      <c r="V111" s="299">
        <f t="shared" si="16"/>
        <v>0</v>
      </c>
      <c r="W111" s="299">
        <f t="shared" si="16"/>
        <v>0</v>
      </c>
      <c r="X111" s="299">
        <f t="shared" si="16"/>
        <v>0</v>
      </c>
      <c r="Y111" s="299">
        <f t="shared" si="16"/>
        <v>0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0</v>
      </c>
      <c r="C112" s="233">
        <f t="shared" si="17"/>
        <v>0</v>
      </c>
      <c r="D112" s="233">
        <f t="shared" si="17"/>
        <v>0</v>
      </c>
      <c r="E112" s="233">
        <f t="shared" si="17"/>
        <v>0</v>
      </c>
      <c r="F112" s="233">
        <f t="shared" si="17"/>
        <v>0</v>
      </c>
      <c r="G112" s="233">
        <f t="shared" si="17"/>
        <v>0</v>
      </c>
      <c r="H112" s="233">
        <f t="shared" si="17"/>
        <v>0</v>
      </c>
      <c r="I112" s="233">
        <f t="shared" si="17"/>
        <v>0</v>
      </c>
      <c r="J112" s="233">
        <f t="shared" si="17"/>
        <v>0</v>
      </c>
      <c r="K112" s="233">
        <f t="shared" si="17"/>
        <v>0</v>
      </c>
      <c r="L112" s="233">
        <f t="shared" si="17"/>
        <v>0</v>
      </c>
      <c r="M112" s="233">
        <f t="shared" si="17"/>
        <v>0</v>
      </c>
      <c r="N112" s="233">
        <f t="shared" si="17"/>
        <v>0</v>
      </c>
      <c r="O112" s="233">
        <f t="shared" si="17"/>
        <v>0</v>
      </c>
      <c r="P112" s="233">
        <f t="shared" si="17"/>
        <v>0</v>
      </c>
      <c r="Q112" s="233">
        <f t="shared" si="17"/>
        <v>0</v>
      </c>
      <c r="R112" s="233">
        <f t="shared" si="17"/>
        <v>0</v>
      </c>
      <c r="S112" s="233">
        <f t="shared" si="17"/>
        <v>0</v>
      </c>
      <c r="T112" s="233">
        <f t="shared" si="17"/>
        <v>0</v>
      </c>
      <c r="U112" s="233">
        <f t="shared" si="17"/>
        <v>0</v>
      </c>
      <c r="V112" s="233">
        <f t="shared" si="17"/>
        <v>0</v>
      </c>
      <c r="W112" s="233">
        <f t="shared" si="17"/>
        <v>0</v>
      </c>
      <c r="X112" s="233">
        <f t="shared" si="17"/>
        <v>0</v>
      </c>
      <c r="Y112" s="233">
        <f t="shared" si="17"/>
        <v>0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0</v>
      </c>
      <c r="C113" s="233">
        <f t="shared" si="18"/>
        <v>0</v>
      </c>
      <c r="D113" s="233">
        <f t="shared" si="18"/>
        <v>0</v>
      </c>
      <c r="E113" s="233">
        <f t="shared" si="18"/>
        <v>0</v>
      </c>
      <c r="F113" s="233">
        <f t="shared" si="18"/>
        <v>0</v>
      </c>
      <c r="G113" s="233">
        <f t="shared" si="18"/>
        <v>0</v>
      </c>
      <c r="H113" s="233">
        <f t="shared" si="18"/>
        <v>0</v>
      </c>
      <c r="I113" s="233">
        <f t="shared" si="18"/>
        <v>0</v>
      </c>
      <c r="J113" s="233">
        <f t="shared" si="18"/>
        <v>0</v>
      </c>
      <c r="K113" s="233">
        <f t="shared" si="18"/>
        <v>0</v>
      </c>
      <c r="L113" s="233">
        <f t="shared" si="18"/>
        <v>0</v>
      </c>
      <c r="M113" s="233">
        <f t="shared" si="18"/>
        <v>0</v>
      </c>
      <c r="N113" s="233">
        <f t="shared" si="18"/>
        <v>0</v>
      </c>
      <c r="O113" s="233">
        <f t="shared" si="18"/>
        <v>0</v>
      </c>
      <c r="P113" s="233">
        <f t="shared" si="18"/>
        <v>0</v>
      </c>
      <c r="Q113" s="233">
        <f t="shared" si="18"/>
        <v>0</v>
      </c>
      <c r="R113" s="233">
        <f t="shared" si="18"/>
        <v>0</v>
      </c>
      <c r="S113" s="233">
        <f t="shared" si="18"/>
        <v>0</v>
      </c>
      <c r="T113" s="233">
        <f t="shared" si="18"/>
        <v>0</v>
      </c>
      <c r="U113" s="233">
        <f t="shared" si="18"/>
        <v>0</v>
      </c>
      <c r="V113" s="233">
        <f t="shared" si="18"/>
        <v>0</v>
      </c>
      <c r="W113" s="233">
        <f t="shared" si="18"/>
        <v>0</v>
      </c>
      <c r="X113" s="233">
        <f t="shared" si="18"/>
        <v>0</v>
      </c>
      <c r="Y113" s="233">
        <f t="shared" si="18"/>
        <v>0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0</v>
      </c>
      <c r="C114" s="233">
        <f t="shared" si="19"/>
        <v>0</v>
      </c>
      <c r="D114" s="233">
        <f t="shared" si="19"/>
        <v>0</v>
      </c>
      <c r="E114" s="233">
        <f t="shared" si="19"/>
        <v>0</v>
      </c>
      <c r="F114" s="233">
        <f t="shared" si="19"/>
        <v>0</v>
      </c>
      <c r="G114" s="233">
        <f t="shared" si="19"/>
        <v>0</v>
      </c>
      <c r="H114" s="233">
        <f t="shared" si="19"/>
        <v>0</v>
      </c>
      <c r="I114" s="233">
        <f t="shared" si="19"/>
        <v>0</v>
      </c>
      <c r="J114" s="233">
        <f t="shared" si="19"/>
        <v>0</v>
      </c>
      <c r="K114" s="233">
        <f t="shared" si="19"/>
        <v>0</v>
      </c>
      <c r="L114" s="233">
        <f t="shared" si="19"/>
        <v>0</v>
      </c>
      <c r="M114" s="233">
        <f t="shared" si="19"/>
        <v>0</v>
      </c>
      <c r="N114" s="233">
        <f t="shared" si="19"/>
        <v>0</v>
      </c>
      <c r="O114" s="233">
        <f t="shared" si="19"/>
        <v>0</v>
      </c>
      <c r="P114" s="233">
        <f t="shared" si="19"/>
        <v>0</v>
      </c>
      <c r="Q114" s="233">
        <f t="shared" si="19"/>
        <v>0</v>
      </c>
      <c r="R114" s="233">
        <f t="shared" si="19"/>
        <v>0</v>
      </c>
      <c r="S114" s="233">
        <f t="shared" si="19"/>
        <v>0</v>
      </c>
      <c r="T114" s="233">
        <f t="shared" si="19"/>
        <v>0</v>
      </c>
      <c r="U114" s="233">
        <f t="shared" si="19"/>
        <v>0</v>
      </c>
      <c r="V114" s="233">
        <f t="shared" si="19"/>
        <v>0</v>
      </c>
      <c r="W114" s="233">
        <f t="shared" si="19"/>
        <v>0</v>
      </c>
      <c r="X114" s="233">
        <f t="shared" si="19"/>
        <v>0</v>
      </c>
      <c r="Y114" s="233">
        <f t="shared" si="19"/>
        <v>0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1.031071656146111E-2</v>
      </c>
      <c r="C115" s="300">
        <f t="shared" si="20"/>
        <v>1.0225797111852477E-2</v>
      </c>
      <c r="D115" s="300">
        <f t="shared" si="20"/>
        <v>1.0155170014435997E-2</v>
      </c>
      <c r="E115" s="300">
        <f t="shared" si="20"/>
        <v>1.0557270277980872E-2</v>
      </c>
      <c r="F115" s="300">
        <f t="shared" si="20"/>
        <v>9.0652292790954925E-3</v>
      </c>
      <c r="G115" s="300">
        <f t="shared" si="20"/>
        <v>9.9474791306719164E-3</v>
      </c>
      <c r="H115" s="300">
        <f t="shared" si="20"/>
        <v>1.0158223261467737E-2</v>
      </c>
      <c r="I115" s="300">
        <f t="shared" si="20"/>
        <v>7.6427316634521602E-3</v>
      </c>
      <c r="J115" s="300">
        <f t="shared" si="20"/>
        <v>9.4914750251067822E-3</v>
      </c>
      <c r="K115" s="300">
        <f t="shared" si="20"/>
        <v>1.098880977819564E-2</v>
      </c>
      <c r="L115" s="300">
        <f t="shared" si="20"/>
        <v>1.4141335165939928E-2</v>
      </c>
      <c r="M115" s="300">
        <f t="shared" si="20"/>
        <v>1.5448100919139125E-2</v>
      </c>
      <c r="N115" s="300">
        <f t="shared" si="20"/>
        <v>1.4667015693239681E-2</v>
      </c>
      <c r="O115" s="300">
        <f t="shared" si="20"/>
        <v>1.5916237529232467E-2</v>
      </c>
      <c r="P115" s="300">
        <f t="shared" si="20"/>
        <v>1.5878590761246539E-2</v>
      </c>
      <c r="Q115" s="300">
        <f t="shared" si="20"/>
        <v>1.676117383935152E-2</v>
      </c>
      <c r="R115" s="300">
        <f t="shared" si="20"/>
        <v>1.7556371357861044E-2</v>
      </c>
      <c r="S115" s="300">
        <f t="shared" si="20"/>
        <v>1.8278114898212204E-2</v>
      </c>
      <c r="T115" s="300">
        <f t="shared" si="20"/>
        <v>1.8516981973202697E-2</v>
      </c>
      <c r="U115" s="300">
        <f t="shared" si="20"/>
        <v>1.8764261363991671E-2</v>
      </c>
      <c r="V115" s="300">
        <f t="shared" si="20"/>
        <v>2.0006703471757092E-2</v>
      </c>
      <c r="W115" s="300">
        <f t="shared" si="20"/>
        <v>2.0156714986185993E-2</v>
      </c>
      <c r="X115" s="300">
        <f t="shared" si="20"/>
        <v>2.4138273976259714E-2</v>
      </c>
      <c r="Y115" s="300">
        <f t="shared" si="20"/>
        <v>2.4895681802841366E-2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2.868664589676926E-2</v>
      </c>
      <c r="C116" s="301">
        <f t="shared" si="21"/>
        <v>2.8689107330091234E-2</v>
      </c>
      <c r="D116" s="301">
        <f t="shared" si="21"/>
        <v>2.8691154492335183E-2</v>
      </c>
      <c r="E116" s="301">
        <f t="shared" si="21"/>
        <v>2.8679499412232436E-2</v>
      </c>
      <c r="F116" s="301">
        <f t="shared" si="21"/>
        <v>2.8722746977417533E-2</v>
      </c>
      <c r="G116" s="301">
        <f t="shared" si="21"/>
        <v>2.8697174517951535E-2</v>
      </c>
      <c r="H116" s="301">
        <f t="shared" si="21"/>
        <v>2.869106599242122E-2</v>
      </c>
      <c r="I116" s="301">
        <f t="shared" si="21"/>
        <v>2.8763978792363705E-2</v>
      </c>
      <c r="J116" s="301">
        <f t="shared" si="21"/>
        <v>2.8710392028257797E-2</v>
      </c>
      <c r="K116" s="301">
        <f t="shared" si="21"/>
        <v>2.8666991020921871E-2</v>
      </c>
      <c r="L116" s="301">
        <f t="shared" si="21"/>
        <v>2.8575613473451021E-2</v>
      </c>
      <c r="M116" s="301">
        <f t="shared" si="21"/>
        <v>2.8537736205242369E-2</v>
      </c>
      <c r="N116" s="301">
        <f t="shared" si="21"/>
        <v>2.8560376356717689E-2</v>
      </c>
      <c r="O116" s="301">
        <f t="shared" si="21"/>
        <v>2.8524167028138179E-2</v>
      </c>
      <c r="P116" s="301">
        <f t="shared" si="21"/>
        <v>2.8525258238804457E-2</v>
      </c>
      <c r="Q116" s="301">
        <f t="shared" si="21"/>
        <v>2.8499676120598515E-2</v>
      </c>
      <c r="R116" s="301">
        <f t="shared" si="21"/>
        <v>2.8476626917163454E-2</v>
      </c>
      <c r="S116" s="301">
        <f t="shared" si="21"/>
        <v>2.8455706814544585E-2</v>
      </c>
      <c r="T116" s="301">
        <f t="shared" si="21"/>
        <v>2.844878313121153E-2</v>
      </c>
      <c r="U116" s="301">
        <f t="shared" si="21"/>
        <v>2.8441615612637947E-2</v>
      </c>
      <c r="V116" s="301">
        <f t="shared" si="21"/>
        <v>2.8405602797920097E-2</v>
      </c>
      <c r="W116" s="301">
        <f t="shared" si="21"/>
        <v>2.8401254638081564E-2</v>
      </c>
      <c r="X116" s="301">
        <f t="shared" si="21"/>
        <v>2.8285847131122917E-2</v>
      </c>
      <c r="Y116" s="301">
        <f t="shared" si="21"/>
        <v>2.8263893281077052E-2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2.868664589676926E-2</v>
      </c>
      <c r="C117" s="302">
        <f t="shared" si="22"/>
        <v>2.8689107330091234E-2</v>
      </c>
      <c r="D117" s="302">
        <f t="shared" si="22"/>
        <v>2.8691154492335183E-2</v>
      </c>
      <c r="E117" s="302">
        <f t="shared" si="22"/>
        <v>2.8679499412232436E-2</v>
      </c>
      <c r="F117" s="302">
        <f t="shared" si="22"/>
        <v>2.8722746977417533E-2</v>
      </c>
      <c r="G117" s="302">
        <f t="shared" si="22"/>
        <v>2.8697174517951535E-2</v>
      </c>
      <c r="H117" s="302">
        <f t="shared" si="22"/>
        <v>2.869106599242122E-2</v>
      </c>
      <c r="I117" s="302">
        <f t="shared" si="22"/>
        <v>2.8763978792363705E-2</v>
      </c>
      <c r="J117" s="302">
        <f t="shared" si="22"/>
        <v>2.8710392028257797E-2</v>
      </c>
      <c r="K117" s="302">
        <f t="shared" si="22"/>
        <v>2.8666991020921871E-2</v>
      </c>
      <c r="L117" s="302">
        <f t="shared" si="22"/>
        <v>2.8575613473451021E-2</v>
      </c>
      <c r="M117" s="302">
        <f t="shared" si="22"/>
        <v>2.8537736205242369E-2</v>
      </c>
      <c r="N117" s="302">
        <f t="shared" si="22"/>
        <v>2.8560376356717689E-2</v>
      </c>
      <c r="O117" s="302">
        <f t="shared" si="22"/>
        <v>2.8524167028138179E-2</v>
      </c>
      <c r="P117" s="302">
        <f t="shared" si="22"/>
        <v>2.8525258238804457E-2</v>
      </c>
      <c r="Q117" s="302">
        <f t="shared" si="22"/>
        <v>2.8499676120598515E-2</v>
      </c>
      <c r="R117" s="302">
        <f t="shared" si="22"/>
        <v>2.8476626917163454E-2</v>
      </c>
      <c r="S117" s="302">
        <f t="shared" si="22"/>
        <v>2.8455706814544585E-2</v>
      </c>
      <c r="T117" s="302">
        <f t="shared" si="22"/>
        <v>2.844878313121153E-2</v>
      </c>
      <c r="U117" s="302">
        <f t="shared" si="22"/>
        <v>2.8441615612637947E-2</v>
      </c>
      <c r="V117" s="302">
        <f t="shared" si="22"/>
        <v>2.8405602797920097E-2</v>
      </c>
      <c r="W117" s="302">
        <f t="shared" si="22"/>
        <v>2.8401254638081564E-2</v>
      </c>
      <c r="X117" s="302">
        <f t="shared" si="22"/>
        <v>2.8285847131122917E-2</v>
      </c>
      <c r="Y117" s="302">
        <f t="shared" si="22"/>
        <v>2.8263893281077052E-2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0</v>
      </c>
      <c r="C118" s="302">
        <f t="shared" si="23"/>
        <v>0</v>
      </c>
      <c r="D118" s="302">
        <f t="shared" si="23"/>
        <v>0</v>
      </c>
      <c r="E118" s="302">
        <f t="shared" si="23"/>
        <v>0</v>
      </c>
      <c r="F118" s="302">
        <f t="shared" si="23"/>
        <v>0</v>
      </c>
      <c r="G118" s="302">
        <f t="shared" si="23"/>
        <v>0</v>
      </c>
      <c r="H118" s="302">
        <f t="shared" si="23"/>
        <v>0</v>
      </c>
      <c r="I118" s="302">
        <f t="shared" si="23"/>
        <v>0</v>
      </c>
      <c r="J118" s="302">
        <f t="shared" si="23"/>
        <v>0</v>
      </c>
      <c r="K118" s="302">
        <f t="shared" si="23"/>
        <v>0</v>
      </c>
      <c r="L118" s="302">
        <f t="shared" si="23"/>
        <v>0</v>
      </c>
      <c r="M118" s="302">
        <f t="shared" si="23"/>
        <v>0</v>
      </c>
      <c r="N118" s="302">
        <f t="shared" si="23"/>
        <v>0</v>
      </c>
      <c r="O118" s="302">
        <f t="shared" si="23"/>
        <v>0</v>
      </c>
      <c r="P118" s="302">
        <f t="shared" si="23"/>
        <v>0</v>
      </c>
      <c r="Q118" s="302">
        <f t="shared" si="23"/>
        <v>0</v>
      </c>
      <c r="R118" s="302">
        <f t="shared" si="23"/>
        <v>0</v>
      </c>
      <c r="S118" s="302">
        <f t="shared" si="23"/>
        <v>0</v>
      </c>
      <c r="T118" s="302">
        <f t="shared" si="23"/>
        <v>0</v>
      </c>
      <c r="U118" s="302">
        <f t="shared" si="23"/>
        <v>0</v>
      </c>
      <c r="V118" s="302">
        <f t="shared" si="23"/>
        <v>0</v>
      </c>
      <c r="W118" s="302">
        <f t="shared" si="23"/>
        <v>0</v>
      </c>
      <c r="X118" s="302">
        <f t="shared" si="23"/>
        <v>0</v>
      </c>
      <c r="Y118" s="302">
        <f t="shared" si="23"/>
        <v>0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0.86059937690307775</v>
      </c>
      <c r="C119" s="301">
        <f t="shared" si="24"/>
        <v>0.86067321990273737</v>
      </c>
      <c r="D119" s="301">
        <f t="shared" si="24"/>
        <v>0.86073463477005607</v>
      </c>
      <c r="E119" s="301">
        <f t="shared" si="24"/>
        <v>0.86038498236697336</v>
      </c>
      <c r="F119" s="301">
        <f t="shared" si="24"/>
        <v>0.86168240932252593</v>
      </c>
      <c r="G119" s="301">
        <f t="shared" si="24"/>
        <v>0.86091523553854632</v>
      </c>
      <c r="H119" s="301">
        <f t="shared" si="24"/>
        <v>0.86073197977263682</v>
      </c>
      <c r="I119" s="301">
        <f t="shared" si="24"/>
        <v>0.86291936377091172</v>
      </c>
      <c r="J119" s="301">
        <f t="shared" si="24"/>
        <v>0.86131176084773386</v>
      </c>
      <c r="K119" s="301">
        <f t="shared" si="24"/>
        <v>0.86000973062765596</v>
      </c>
      <c r="L119" s="301">
        <f t="shared" si="24"/>
        <v>0.85726840420353045</v>
      </c>
      <c r="M119" s="301">
        <f t="shared" si="24"/>
        <v>0.85613208615727088</v>
      </c>
      <c r="N119" s="301">
        <f t="shared" si="24"/>
        <v>0.85681129070153061</v>
      </c>
      <c r="O119" s="301">
        <f t="shared" si="24"/>
        <v>0.85572501084414609</v>
      </c>
      <c r="P119" s="301">
        <f t="shared" si="24"/>
        <v>0.85575774716413344</v>
      </c>
      <c r="Q119" s="301">
        <f t="shared" si="24"/>
        <v>0.85499028361795548</v>
      </c>
      <c r="R119" s="301">
        <f t="shared" si="24"/>
        <v>0.85429880751490395</v>
      </c>
      <c r="S119" s="301">
        <f t="shared" si="24"/>
        <v>0.85367120443633737</v>
      </c>
      <c r="T119" s="301">
        <f t="shared" si="24"/>
        <v>0.85346349393634546</v>
      </c>
      <c r="U119" s="301">
        <f t="shared" si="24"/>
        <v>0.85324846837913837</v>
      </c>
      <c r="V119" s="301">
        <f t="shared" si="24"/>
        <v>0.85216808393760302</v>
      </c>
      <c r="W119" s="301">
        <f t="shared" si="24"/>
        <v>0.85203763914244735</v>
      </c>
      <c r="X119" s="301">
        <f t="shared" si="24"/>
        <v>0.84857541393368718</v>
      </c>
      <c r="Y119" s="301">
        <f t="shared" si="24"/>
        <v>0.84791679843231216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0.86059937690307775</v>
      </c>
      <c r="C120" s="302">
        <f t="shared" si="25"/>
        <v>0.86067321990273737</v>
      </c>
      <c r="D120" s="302">
        <f t="shared" si="25"/>
        <v>0.86073463477005607</v>
      </c>
      <c r="E120" s="302">
        <f t="shared" si="25"/>
        <v>0.86038498236697336</v>
      </c>
      <c r="F120" s="302">
        <f t="shared" si="25"/>
        <v>0.86168240932252593</v>
      </c>
      <c r="G120" s="302">
        <f t="shared" si="25"/>
        <v>0.86091523553854632</v>
      </c>
      <c r="H120" s="302">
        <f t="shared" si="25"/>
        <v>0.86073197977263682</v>
      </c>
      <c r="I120" s="302">
        <f t="shared" si="25"/>
        <v>0.86291936377091172</v>
      </c>
      <c r="J120" s="302">
        <f t="shared" si="25"/>
        <v>0.86131176084773386</v>
      </c>
      <c r="K120" s="302">
        <f t="shared" si="25"/>
        <v>0.86000973062765596</v>
      </c>
      <c r="L120" s="302">
        <f t="shared" si="25"/>
        <v>0.85726840420353045</v>
      </c>
      <c r="M120" s="302">
        <f t="shared" si="25"/>
        <v>0.85613208615727088</v>
      </c>
      <c r="N120" s="302">
        <f t="shared" si="25"/>
        <v>0.85681129070153061</v>
      </c>
      <c r="O120" s="302">
        <f t="shared" si="25"/>
        <v>0.85572501084414609</v>
      </c>
      <c r="P120" s="302">
        <f t="shared" si="25"/>
        <v>0.85575774716413344</v>
      </c>
      <c r="Q120" s="302">
        <f t="shared" si="25"/>
        <v>0.85499028361795548</v>
      </c>
      <c r="R120" s="302">
        <f t="shared" si="25"/>
        <v>0.85429880751490395</v>
      </c>
      <c r="S120" s="302">
        <f t="shared" si="25"/>
        <v>0.85367120443633737</v>
      </c>
      <c r="T120" s="302">
        <f t="shared" si="25"/>
        <v>0.85346349393634546</v>
      </c>
      <c r="U120" s="302">
        <f t="shared" si="25"/>
        <v>0.85324846837913837</v>
      </c>
      <c r="V120" s="302">
        <f t="shared" si="25"/>
        <v>0.85216808393760302</v>
      </c>
      <c r="W120" s="302">
        <f t="shared" si="25"/>
        <v>0.85203763914244735</v>
      </c>
      <c r="X120" s="302">
        <f t="shared" si="25"/>
        <v>0.84857541393368718</v>
      </c>
      <c r="Y120" s="302">
        <f t="shared" si="25"/>
        <v>0.84791679843231216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</v>
      </c>
      <c r="C121" s="302">
        <f t="shared" si="26"/>
        <v>0</v>
      </c>
      <c r="D121" s="302">
        <f t="shared" si="26"/>
        <v>0</v>
      </c>
      <c r="E121" s="302">
        <f t="shared" si="26"/>
        <v>0</v>
      </c>
      <c r="F121" s="302">
        <f t="shared" si="26"/>
        <v>0</v>
      </c>
      <c r="G121" s="302">
        <f t="shared" si="26"/>
        <v>0</v>
      </c>
      <c r="H121" s="302">
        <f t="shared" si="26"/>
        <v>0</v>
      </c>
      <c r="I121" s="302">
        <f t="shared" si="26"/>
        <v>0</v>
      </c>
      <c r="J121" s="302">
        <f t="shared" si="26"/>
        <v>0</v>
      </c>
      <c r="K121" s="302">
        <f t="shared" si="26"/>
        <v>0</v>
      </c>
      <c r="L121" s="302">
        <f t="shared" si="26"/>
        <v>0</v>
      </c>
      <c r="M121" s="302">
        <f t="shared" si="26"/>
        <v>0</v>
      </c>
      <c r="N121" s="302">
        <f t="shared" si="26"/>
        <v>0</v>
      </c>
      <c r="O121" s="302">
        <f t="shared" si="26"/>
        <v>0</v>
      </c>
      <c r="P121" s="302">
        <f t="shared" si="26"/>
        <v>0</v>
      </c>
      <c r="Q121" s="302">
        <f t="shared" si="26"/>
        <v>0</v>
      </c>
      <c r="R121" s="302">
        <f t="shared" si="26"/>
        <v>0</v>
      </c>
      <c r="S121" s="302">
        <f t="shared" si="26"/>
        <v>0</v>
      </c>
      <c r="T121" s="302">
        <f t="shared" si="26"/>
        <v>0</v>
      </c>
      <c r="U121" s="302">
        <f t="shared" si="26"/>
        <v>0</v>
      </c>
      <c r="V121" s="302">
        <f t="shared" si="26"/>
        <v>0</v>
      </c>
      <c r="W121" s="302">
        <f t="shared" si="26"/>
        <v>0</v>
      </c>
      <c r="X121" s="302">
        <f t="shared" si="26"/>
        <v>0</v>
      </c>
      <c r="Y121" s="302">
        <f t="shared" si="26"/>
        <v>0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0.10040326063869215</v>
      </c>
      <c r="C122" s="301">
        <f t="shared" si="27"/>
        <v>0.10041187565531909</v>
      </c>
      <c r="D122" s="301">
        <f t="shared" si="27"/>
        <v>0.10041904072317297</v>
      </c>
      <c r="E122" s="301">
        <f t="shared" si="27"/>
        <v>0.10037824794281328</v>
      </c>
      <c r="F122" s="301">
        <f t="shared" si="27"/>
        <v>0.10052961442096114</v>
      </c>
      <c r="G122" s="301">
        <f t="shared" si="27"/>
        <v>0.10044011081283012</v>
      </c>
      <c r="H122" s="301">
        <f t="shared" si="27"/>
        <v>0.10041873097347406</v>
      </c>
      <c r="I122" s="301">
        <f t="shared" si="27"/>
        <v>0.10067392577327272</v>
      </c>
      <c r="J122" s="301">
        <f t="shared" si="27"/>
        <v>0.10048637209890207</v>
      </c>
      <c r="K122" s="301">
        <f t="shared" si="27"/>
        <v>0.1003344685732263</v>
      </c>
      <c r="L122" s="301">
        <f t="shared" si="27"/>
        <v>0.10001464715707836</v>
      </c>
      <c r="M122" s="301">
        <f t="shared" si="27"/>
        <v>9.9882076718347979E-2</v>
      </c>
      <c r="N122" s="301">
        <f t="shared" si="27"/>
        <v>9.9961317248511636E-2</v>
      </c>
      <c r="O122" s="301">
        <f t="shared" si="27"/>
        <v>9.9834584598483406E-2</v>
      </c>
      <c r="P122" s="301">
        <f t="shared" si="27"/>
        <v>9.983840383581534E-2</v>
      </c>
      <c r="Q122" s="301">
        <f t="shared" si="27"/>
        <v>9.9748866422094531E-2</v>
      </c>
      <c r="R122" s="301">
        <f t="shared" si="27"/>
        <v>9.9668194210071823E-2</v>
      </c>
      <c r="S122" s="301">
        <f t="shared" si="27"/>
        <v>9.959497385090578E-2</v>
      </c>
      <c r="T122" s="301">
        <f t="shared" si="27"/>
        <v>9.9570740959240081E-2</v>
      </c>
      <c r="U122" s="301">
        <f t="shared" si="27"/>
        <v>9.9545654644232581E-2</v>
      </c>
      <c r="V122" s="301">
        <f t="shared" si="27"/>
        <v>9.9419609792720104E-2</v>
      </c>
      <c r="W122" s="301">
        <f t="shared" si="27"/>
        <v>9.9404391233285247E-2</v>
      </c>
      <c r="X122" s="301">
        <f t="shared" si="27"/>
        <v>9.9000464958929987E-2</v>
      </c>
      <c r="Y122" s="301">
        <f t="shared" si="27"/>
        <v>9.892362648376947E-2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0.10040326063869215</v>
      </c>
      <c r="C123" s="302">
        <f t="shared" si="28"/>
        <v>0.10041187565531909</v>
      </c>
      <c r="D123" s="302">
        <f t="shared" si="28"/>
        <v>0.10041904072317297</v>
      </c>
      <c r="E123" s="302">
        <f t="shared" si="28"/>
        <v>0.10037824794281328</v>
      </c>
      <c r="F123" s="302">
        <f t="shared" si="28"/>
        <v>0.10052961442096114</v>
      </c>
      <c r="G123" s="302">
        <f t="shared" si="28"/>
        <v>0.10044011081283012</v>
      </c>
      <c r="H123" s="302">
        <f t="shared" si="28"/>
        <v>0.10041873097347406</v>
      </c>
      <c r="I123" s="302">
        <f t="shared" si="28"/>
        <v>0.10067392577327272</v>
      </c>
      <c r="J123" s="302">
        <f t="shared" si="28"/>
        <v>0.10048637209890207</v>
      </c>
      <c r="K123" s="302">
        <f t="shared" si="28"/>
        <v>0.1003344685732263</v>
      </c>
      <c r="L123" s="302">
        <f t="shared" si="28"/>
        <v>0.10001464715707836</v>
      </c>
      <c r="M123" s="302">
        <f t="shared" si="28"/>
        <v>9.9882076718347979E-2</v>
      </c>
      <c r="N123" s="302">
        <f t="shared" si="28"/>
        <v>9.9961317248511636E-2</v>
      </c>
      <c r="O123" s="302">
        <f t="shared" si="28"/>
        <v>9.9834584598483406E-2</v>
      </c>
      <c r="P123" s="302">
        <f t="shared" si="28"/>
        <v>9.983840383581534E-2</v>
      </c>
      <c r="Q123" s="302">
        <f t="shared" si="28"/>
        <v>9.9748866422094531E-2</v>
      </c>
      <c r="R123" s="302">
        <f t="shared" si="28"/>
        <v>9.9668194210071823E-2</v>
      </c>
      <c r="S123" s="302">
        <f t="shared" si="28"/>
        <v>9.959497385090578E-2</v>
      </c>
      <c r="T123" s="302">
        <f t="shared" si="28"/>
        <v>9.9570740959240081E-2</v>
      </c>
      <c r="U123" s="302">
        <f t="shared" si="28"/>
        <v>9.9545654644232581E-2</v>
      </c>
      <c r="V123" s="302">
        <f t="shared" si="28"/>
        <v>9.9419609792720104E-2</v>
      </c>
      <c r="W123" s="302">
        <f t="shared" si="28"/>
        <v>9.9404391233285247E-2</v>
      </c>
      <c r="X123" s="302">
        <f t="shared" si="28"/>
        <v>9.9000464958929987E-2</v>
      </c>
      <c r="Y123" s="302">
        <f t="shared" si="28"/>
        <v>9.892362648376947E-2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0</v>
      </c>
      <c r="C124" s="303">
        <f t="shared" si="29"/>
        <v>0</v>
      </c>
      <c r="D124" s="303">
        <f t="shared" si="29"/>
        <v>0</v>
      </c>
      <c r="E124" s="303">
        <f t="shared" si="29"/>
        <v>0</v>
      </c>
      <c r="F124" s="303">
        <f t="shared" si="29"/>
        <v>0</v>
      </c>
      <c r="G124" s="303">
        <f t="shared" si="29"/>
        <v>0</v>
      </c>
      <c r="H124" s="303">
        <f t="shared" si="29"/>
        <v>0</v>
      </c>
      <c r="I124" s="303">
        <f t="shared" si="29"/>
        <v>0</v>
      </c>
      <c r="J124" s="303">
        <f t="shared" si="29"/>
        <v>0</v>
      </c>
      <c r="K124" s="303">
        <f t="shared" si="29"/>
        <v>0</v>
      </c>
      <c r="L124" s="303">
        <f t="shared" si="29"/>
        <v>0</v>
      </c>
      <c r="M124" s="303">
        <f t="shared" si="29"/>
        <v>0</v>
      </c>
      <c r="N124" s="303">
        <f t="shared" si="29"/>
        <v>0</v>
      </c>
      <c r="O124" s="303">
        <f t="shared" si="29"/>
        <v>0</v>
      </c>
      <c r="P124" s="303">
        <f t="shared" si="29"/>
        <v>0</v>
      </c>
      <c r="Q124" s="303">
        <f t="shared" si="29"/>
        <v>0</v>
      </c>
      <c r="R124" s="303">
        <f t="shared" si="29"/>
        <v>0</v>
      </c>
      <c r="S124" s="303">
        <f t="shared" si="29"/>
        <v>0</v>
      </c>
      <c r="T124" s="303">
        <f t="shared" si="29"/>
        <v>0</v>
      </c>
      <c r="U124" s="303">
        <f t="shared" si="29"/>
        <v>0</v>
      </c>
      <c r="V124" s="303">
        <f t="shared" si="29"/>
        <v>0</v>
      </c>
      <c r="W124" s="303">
        <f t="shared" si="29"/>
        <v>0</v>
      </c>
      <c r="X124" s="303">
        <f t="shared" si="29"/>
        <v>0</v>
      </c>
      <c r="Y124" s="303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1</v>
      </c>
      <c r="E126" s="232">
        <f t="shared" si="30"/>
        <v>1</v>
      </c>
      <c r="F126" s="232">
        <f t="shared" si="30"/>
        <v>1</v>
      </c>
      <c r="G126" s="232">
        <f t="shared" si="30"/>
        <v>1</v>
      </c>
      <c r="H126" s="232">
        <f t="shared" si="30"/>
        <v>1</v>
      </c>
      <c r="I126" s="232">
        <f t="shared" si="30"/>
        <v>1</v>
      </c>
      <c r="J126" s="232">
        <f t="shared" si="30"/>
        <v>1</v>
      </c>
      <c r="K126" s="232">
        <f t="shared" si="30"/>
        <v>1</v>
      </c>
      <c r="L126" s="232">
        <f t="shared" si="30"/>
        <v>1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1</v>
      </c>
      <c r="T126" s="232">
        <f t="shared" si="30"/>
        <v>1</v>
      </c>
      <c r="U126" s="232">
        <f t="shared" si="30"/>
        <v>1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0</v>
      </c>
      <c r="C127" s="299">
        <f t="shared" si="31"/>
        <v>0</v>
      </c>
      <c r="D127" s="299">
        <f t="shared" si="31"/>
        <v>0</v>
      </c>
      <c r="E127" s="299">
        <f t="shared" si="31"/>
        <v>0</v>
      </c>
      <c r="F127" s="299">
        <f t="shared" si="31"/>
        <v>0</v>
      </c>
      <c r="G127" s="299">
        <f t="shared" si="31"/>
        <v>0</v>
      </c>
      <c r="H127" s="299">
        <f t="shared" si="31"/>
        <v>0</v>
      </c>
      <c r="I127" s="299">
        <f t="shared" si="31"/>
        <v>0</v>
      </c>
      <c r="J127" s="299">
        <f t="shared" si="31"/>
        <v>0</v>
      </c>
      <c r="K127" s="299">
        <f t="shared" si="31"/>
        <v>0</v>
      </c>
      <c r="L127" s="299">
        <f t="shared" si="31"/>
        <v>0</v>
      </c>
      <c r="M127" s="299">
        <f t="shared" si="31"/>
        <v>0</v>
      </c>
      <c r="N127" s="299">
        <f t="shared" si="31"/>
        <v>0</v>
      </c>
      <c r="O127" s="299">
        <f t="shared" si="31"/>
        <v>0</v>
      </c>
      <c r="P127" s="299">
        <f t="shared" si="31"/>
        <v>0</v>
      </c>
      <c r="Q127" s="299">
        <f t="shared" si="31"/>
        <v>0</v>
      </c>
      <c r="R127" s="299">
        <f t="shared" si="31"/>
        <v>0</v>
      </c>
      <c r="S127" s="299">
        <f t="shared" si="31"/>
        <v>0</v>
      </c>
      <c r="T127" s="299">
        <f t="shared" si="31"/>
        <v>0</v>
      </c>
      <c r="U127" s="299">
        <f t="shared" si="31"/>
        <v>0</v>
      </c>
      <c r="V127" s="299">
        <f t="shared" si="31"/>
        <v>0</v>
      </c>
      <c r="W127" s="299">
        <f t="shared" si="31"/>
        <v>0</v>
      </c>
      <c r="X127" s="299">
        <f t="shared" si="31"/>
        <v>0</v>
      </c>
      <c r="Y127" s="299">
        <f t="shared" si="31"/>
        <v>0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0</v>
      </c>
      <c r="C128" s="233">
        <f t="shared" si="32"/>
        <v>0</v>
      </c>
      <c r="D128" s="233">
        <f t="shared" si="32"/>
        <v>0</v>
      </c>
      <c r="E128" s="233">
        <f t="shared" si="32"/>
        <v>0</v>
      </c>
      <c r="F128" s="233">
        <f t="shared" si="32"/>
        <v>0</v>
      </c>
      <c r="G128" s="233">
        <f t="shared" si="32"/>
        <v>0</v>
      </c>
      <c r="H128" s="233">
        <f t="shared" si="32"/>
        <v>0</v>
      </c>
      <c r="I128" s="233">
        <f t="shared" si="32"/>
        <v>0</v>
      </c>
      <c r="J128" s="233">
        <f t="shared" si="32"/>
        <v>0</v>
      </c>
      <c r="K128" s="233">
        <f t="shared" si="32"/>
        <v>0</v>
      </c>
      <c r="L128" s="233">
        <f t="shared" si="32"/>
        <v>0</v>
      </c>
      <c r="M128" s="233">
        <f t="shared" si="32"/>
        <v>0</v>
      </c>
      <c r="N128" s="233">
        <f t="shared" si="32"/>
        <v>0</v>
      </c>
      <c r="O128" s="233">
        <f t="shared" si="32"/>
        <v>0</v>
      </c>
      <c r="P128" s="233">
        <f t="shared" si="32"/>
        <v>0</v>
      </c>
      <c r="Q128" s="233">
        <f t="shared" si="32"/>
        <v>0</v>
      </c>
      <c r="R128" s="233">
        <f t="shared" si="32"/>
        <v>0</v>
      </c>
      <c r="S128" s="233">
        <f t="shared" si="32"/>
        <v>0</v>
      </c>
      <c r="T128" s="233">
        <f t="shared" si="32"/>
        <v>0</v>
      </c>
      <c r="U128" s="233">
        <f t="shared" si="32"/>
        <v>0</v>
      </c>
      <c r="V128" s="233">
        <f t="shared" si="32"/>
        <v>0</v>
      </c>
      <c r="W128" s="233">
        <f t="shared" si="32"/>
        <v>0</v>
      </c>
      <c r="X128" s="233">
        <f t="shared" si="32"/>
        <v>0</v>
      </c>
      <c r="Y128" s="233">
        <f t="shared" si="32"/>
        <v>0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</v>
      </c>
      <c r="C129" s="233">
        <f t="shared" si="33"/>
        <v>0</v>
      </c>
      <c r="D129" s="233">
        <f t="shared" si="33"/>
        <v>0</v>
      </c>
      <c r="E129" s="233">
        <f t="shared" si="33"/>
        <v>0</v>
      </c>
      <c r="F129" s="233">
        <f t="shared" si="33"/>
        <v>0</v>
      </c>
      <c r="G129" s="233">
        <f t="shared" si="33"/>
        <v>0</v>
      </c>
      <c r="H129" s="233">
        <f t="shared" si="33"/>
        <v>0</v>
      </c>
      <c r="I129" s="233">
        <f t="shared" si="33"/>
        <v>0</v>
      </c>
      <c r="J129" s="233">
        <f t="shared" si="33"/>
        <v>0</v>
      </c>
      <c r="K129" s="233">
        <f t="shared" si="33"/>
        <v>0</v>
      </c>
      <c r="L129" s="233">
        <f t="shared" si="33"/>
        <v>0</v>
      </c>
      <c r="M129" s="233">
        <f t="shared" si="33"/>
        <v>0</v>
      </c>
      <c r="N129" s="233">
        <f t="shared" si="33"/>
        <v>0</v>
      </c>
      <c r="O129" s="233">
        <f t="shared" si="33"/>
        <v>0</v>
      </c>
      <c r="P129" s="233">
        <f t="shared" si="33"/>
        <v>0</v>
      </c>
      <c r="Q129" s="233">
        <f t="shared" si="33"/>
        <v>0</v>
      </c>
      <c r="R129" s="233">
        <f t="shared" si="33"/>
        <v>0</v>
      </c>
      <c r="S129" s="233">
        <f t="shared" si="33"/>
        <v>0</v>
      </c>
      <c r="T129" s="233">
        <f t="shared" si="33"/>
        <v>0</v>
      </c>
      <c r="U129" s="233">
        <f t="shared" si="33"/>
        <v>0</v>
      </c>
      <c r="V129" s="233">
        <f t="shared" si="33"/>
        <v>0</v>
      </c>
      <c r="W129" s="233">
        <f t="shared" si="33"/>
        <v>0</v>
      </c>
      <c r="X129" s="233">
        <f t="shared" si="33"/>
        <v>0</v>
      </c>
      <c r="Y129" s="233">
        <f t="shared" si="33"/>
        <v>0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0</v>
      </c>
      <c r="C130" s="233">
        <f t="shared" si="34"/>
        <v>0</v>
      </c>
      <c r="D130" s="233">
        <f t="shared" si="34"/>
        <v>0</v>
      </c>
      <c r="E130" s="233">
        <f t="shared" si="34"/>
        <v>0</v>
      </c>
      <c r="F130" s="233">
        <f t="shared" si="34"/>
        <v>0</v>
      </c>
      <c r="G130" s="233">
        <f t="shared" si="34"/>
        <v>0</v>
      </c>
      <c r="H130" s="233">
        <f t="shared" si="34"/>
        <v>0</v>
      </c>
      <c r="I130" s="233">
        <f t="shared" si="34"/>
        <v>0</v>
      </c>
      <c r="J130" s="233">
        <f t="shared" si="34"/>
        <v>0</v>
      </c>
      <c r="K130" s="233">
        <f t="shared" si="34"/>
        <v>0</v>
      </c>
      <c r="L130" s="233">
        <f t="shared" si="34"/>
        <v>0</v>
      </c>
      <c r="M130" s="233">
        <f t="shared" si="34"/>
        <v>0</v>
      </c>
      <c r="N130" s="233">
        <f t="shared" si="34"/>
        <v>0</v>
      </c>
      <c r="O130" s="233">
        <f t="shared" si="34"/>
        <v>0</v>
      </c>
      <c r="P130" s="233">
        <f t="shared" si="34"/>
        <v>0</v>
      </c>
      <c r="Q130" s="233">
        <f t="shared" si="34"/>
        <v>0</v>
      </c>
      <c r="R130" s="233">
        <f t="shared" si="34"/>
        <v>0</v>
      </c>
      <c r="S130" s="233">
        <f t="shared" si="34"/>
        <v>0</v>
      </c>
      <c r="T130" s="233">
        <f t="shared" si="34"/>
        <v>0</v>
      </c>
      <c r="U130" s="233">
        <f t="shared" si="34"/>
        <v>0</v>
      </c>
      <c r="V130" s="233">
        <f t="shared" si="34"/>
        <v>0</v>
      </c>
      <c r="W130" s="233">
        <f t="shared" si="34"/>
        <v>0</v>
      </c>
      <c r="X130" s="233">
        <f t="shared" si="34"/>
        <v>0</v>
      </c>
      <c r="Y130" s="233">
        <f t="shared" si="34"/>
        <v>0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1</v>
      </c>
      <c r="C131" s="300">
        <f t="shared" si="35"/>
        <v>1</v>
      </c>
      <c r="D131" s="300">
        <f t="shared" si="35"/>
        <v>1</v>
      </c>
      <c r="E131" s="300">
        <f t="shared" si="35"/>
        <v>1</v>
      </c>
      <c r="F131" s="300">
        <f t="shared" si="35"/>
        <v>1</v>
      </c>
      <c r="G131" s="300">
        <f t="shared" si="35"/>
        <v>1</v>
      </c>
      <c r="H131" s="300">
        <f t="shared" si="35"/>
        <v>1</v>
      </c>
      <c r="I131" s="300">
        <f t="shared" si="35"/>
        <v>1</v>
      </c>
      <c r="J131" s="300">
        <f t="shared" si="35"/>
        <v>1</v>
      </c>
      <c r="K131" s="300">
        <f t="shared" si="35"/>
        <v>1</v>
      </c>
      <c r="L131" s="300">
        <f t="shared" si="35"/>
        <v>1</v>
      </c>
      <c r="M131" s="300">
        <f t="shared" si="35"/>
        <v>1</v>
      </c>
      <c r="N131" s="300">
        <f t="shared" si="35"/>
        <v>1</v>
      </c>
      <c r="O131" s="300">
        <f t="shared" si="35"/>
        <v>1</v>
      </c>
      <c r="P131" s="300">
        <f t="shared" si="35"/>
        <v>1</v>
      </c>
      <c r="Q131" s="300">
        <f t="shared" si="35"/>
        <v>1</v>
      </c>
      <c r="R131" s="300">
        <f t="shared" si="35"/>
        <v>1</v>
      </c>
      <c r="S131" s="300">
        <f t="shared" si="35"/>
        <v>1</v>
      </c>
      <c r="T131" s="300">
        <f t="shared" si="35"/>
        <v>1</v>
      </c>
      <c r="U131" s="300">
        <f t="shared" si="35"/>
        <v>1</v>
      </c>
      <c r="V131" s="300">
        <f t="shared" si="35"/>
        <v>1</v>
      </c>
      <c r="W131" s="300">
        <f t="shared" si="35"/>
        <v>1</v>
      </c>
      <c r="X131" s="300">
        <f t="shared" si="35"/>
        <v>1</v>
      </c>
      <c r="Y131" s="300">
        <f t="shared" si="35"/>
        <v>1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</v>
      </c>
      <c r="C132" s="235">
        <f t="shared" si="36"/>
        <v>0</v>
      </c>
      <c r="D132" s="235">
        <f t="shared" si="36"/>
        <v>0</v>
      </c>
      <c r="E132" s="235">
        <f t="shared" si="36"/>
        <v>0</v>
      </c>
      <c r="F132" s="235">
        <f t="shared" si="36"/>
        <v>0</v>
      </c>
      <c r="G132" s="235">
        <f t="shared" si="36"/>
        <v>0</v>
      </c>
      <c r="H132" s="235">
        <f t="shared" si="36"/>
        <v>0</v>
      </c>
      <c r="I132" s="235">
        <f t="shared" si="36"/>
        <v>0</v>
      </c>
      <c r="J132" s="235">
        <f t="shared" si="36"/>
        <v>0</v>
      </c>
      <c r="K132" s="235">
        <f t="shared" si="36"/>
        <v>0</v>
      </c>
      <c r="L132" s="235">
        <f t="shared" si="36"/>
        <v>0</v>
      </c>
      <c r="M132" s="235">
        <f t="shared" si="36"/>
        <v>0</v>
      </c>
      <c r="N132" s="235">
        <f t="shared" si="36"/>
        <v>0</v>
      </c>
      <c r="O132" s="235">
        <f t="shared" si="36"/>
        <v>0</v>
      </c>
      <c r="P132" s="235">
        <f t="shared" si="36"/>
        <v>0</v>
      </c>
      <c r="Q132" s="235">
        <f t="shared" si="36"/>
        <v>0</v>
      </c>
      <c r="R132" s="235">
        <f t="shared" si="36"/>
        <v>0</v>
      </c>
      <c r="S132" s="235">
        <f t="shared" si="36"/>
        <v>0</v>
      </c>
      <c r="T132" s="235">
        <f t="shared" si="36"/>
        <v>0</v>
      </c>
      <c r="U132" s="235">
        <f t="shared" si="36"/>
        <v>0</v>
      </c>
      <c r="V132" s="235">
        <f t="shared" si="36"/>
        <v>0</v>
      </c>
      <c r="W132" s="235">
        <f t="shared" si="36"/>
        <v>0</v>
      </c>
      <c r="X132" s="235">
        <f t="shared" si="36"/>
        <v>0</v>
      </c>
      <c r="Y132" s="235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430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>IF(B$5=0,0,B$5/PPA_fec!B$5)</f>
        <v>1.0339814720267113</v>
      </c>
      <c r="C136" s="320">
        <f>IF(C$5=0,0,C$5/PPA_fec!C$5)</f>
        <v>1.0053195537847355</v>
      </c>
      <c r="D136" s="320">
        <f>IF(D$5=0,0,D$5/PPA_fec!D$5)</f>
        <v>1.0124160788586314</v>
      </c>
      <c r="E136" s="320">
        <f>IF(E$5=0,0,E$5/PPA_fec!E$5)</f>
        <v>1.0380132483489879</v>
      </c>
      <c r="F136" s="320">
        <f>IF(F$5=0,0,F$5/PPA_fec!F$5)</f>
        <v>0.95898048261472968</v>
      </c>
      <c r="G136" s="320">
        <f>IF(G$5=0,0,G$5/PPA_fec!G$5)</f>
        <v>0.74434660983000211</v>
      </c>
      <c r="H136" s="320">
        <f>IF(H$5=0,0,H$5/PPA_fec!H$5)</f>
        <v>0.91659099227205809</v>
      </c>
      <c r="I136" s="320">
        <f>IF(I$5=0,0,I$5/PPA_fec!I$5)</f>
        <v>0.67399434430217964</v>
      </c>
      <c r="J136" s="320">
        <f>IF(J$5=0,0,J$5/PPA_fec!J$5)</f>
        <v>0.77126160316420711</v>
      </c>
      <c r="K136" s="320">
        <f>IF(K$5=0,0,K$5/PPA_fec!K$5)</f>
        <v>0.69964007133690098</v>
      </c>
      <c r="L136" s="320">
        <f>IF(L$5=0,0,L$5/PPA_fec!L$5)</f>
        <v>0.75155922764084604</v>
      </c>
      <c r="M136" s="320">
        <f>IF(M$5=0,0,M$5/PPA_fec!M$5)</f>
        <v>0.65629640185216553</v>
      </c>
      <c r="N136" s="320">
        <f>IF(N$5=0,0,N$5/PPA_fec!N$5)</f>
        <v>0.71381744089430621</v>
      </c>
      <c r="O136" s="320">
        <f>IF(O$5=0,0,O$5/PPA_fec!O$5)</f>
        <v>0.81349309037900797</v>
      </c>
      <c r="P136" s="320">
        <f>IF(P$5=0,0,P$5/PPA_fec!P$5)</f>
        <v>0.79279456172111107</v>
      </c>
      <c r="Q136" s="320">
        <f>IF(Q$5=0,0,Q$5/PPA_fec!Q$5)</f>
        <v>0.79326429405550147</v>
      </c>
      <c r="R136" s="320">
        <f>IF(R$5=0,0,R$5/PPA_fec!R$5)</f>
        <v>0.78216630217315819</v>
      </c>
      <c r="S136" s="320">
        <f>IF(S$5=0,0,S$5/PPA_fec!S$5)</f>
        <v>0.74096291778591017</v>
      </c>
      <c r="T136" s="320">
        <f>IF(T$5=0,0,T$5/PPA_fec!T$5)</f>
        <v>0.7676900286402043</v>
      </c>
      <c r="U136" s="320">
        <f>IF(U$5=0,0,U$5/PPA_fec!U$5)</f>
        <v>0.76694691762193146</v>
      </c>
      <c r="V136" s="320">
        <f>IF(V$5=0,0,V$5/PPA_fec!V$5)</f>
        <v>0.78485180669340338</v>
      </c>
      <c r="W136" s="320">
        <f>IF(W$5=0,0,W$5/PPA_fec!W$5)</f>
        <v>0.76852812304070495</v>
      </c>
      <c r="X136" s="320">
        <f>IF(X$5=0,0,X$5/PPA_fec!X$5)</f>
        <v>0.68612894150746628</v>
      </c>
      <c r="Y136" s="320">
        <f>IF(Y$5=0,0,Y$5/PPA_fec!Y$5)</f>
        <v>0.64485441369923957</v>
      </c>
      <c r="DA136" s="95"/>
    </row>
    <row r="137" spans="1:105" ht="12" customHeight="1" x14ac:dyDescent="0.25">
      <c r="A137" s="55" t="s">
        <v>91</v>
      </c>
      <c r="B137" s="273">
        <f>IF(B$6=0,0,B$6/PPA_fec!B$6)</f>
        <v>0</v>
      </c>
      <c r="C137" s="273">
        <f>IF(C$6=0,0,C$6/PPA_fec!C$6)</f>
        <v>0</v>
      </c>
      <c r="D137" s="273">
        <f>IF(D$6=0,0,D$6/PPA_fec!D$6)</f>
        <v>0</v>
      </c>
      <c r="E137" s="273">
        <f>IF(E$6=0,0,E$6/PPA_fec!E$6)</f>
        <v>0</v>
      </c>
      <c r="F137" s="273">
        <f>IF(F$6=0,0,F$6/PPA_fec!F$6)</f>
        <v>0</v>
      </c>
      <c r="G137" s="273">
        <f>IF(G$6=0,0,G$6/PPA_fec!G$6)</f>
        <v>0</v>
      </c>
      <c r="H137" s="273">
        <f>IF(H$6=0,0,H$6/PPA_fec!H$6)</f>
        <v>0</v>
      </c>
      <c r="I137" s="273">
        <f>IF(I$6=0,0,I$6/PPA_fec!I$6)</f>
        <v>0</v>
      </c>
      <c r="J137" s="273">
        <f>IF(J$6=0,0,J$6/PPA_fec!J$6)</f>
        <v>0</v>
      </c>
      <c r="K137" s="273">
        <f>IF(K$6=0,0,K$6/PPA_fec!K$6)</f>
        <v>0</v>
      </c>
      <c r="L137" s="273">
        <f>IF(L$6=0,0,L$6/PPA_fec!L$6)</f>
        <v>0</v>
      </c>
      <c r="M137" s="273">
        <f>IF(M$6=0,0,M$6/PPA_fec!M$6)</f>
        <v>0</v>
      </c>
      <c r="N137" s="273">
        <f>IF(N$6=0,0,N$6/PPA_fec!N$6)</f>
        <v>0</v>
      </c>
      <c r="O137" s="273">
        <f>IF(O$6=0,0,O$6/PPA_fec!O$6)</f>
        <v>0</v>
      </c>
      <c r="P137" s="273">
        <f>IF(P$6=0,0,P$6/PPA_fec!P$6)</f>
        <v>0</v>
      </c>
      <c r="Q137" s="273">
        <f>IF(Q$6=0,0,Q$6/PPA_fec!Q$6)</f>
        <v>0</v>
      </c>
      <c r="R137" s="273">
        <f>IF(R$6=0,0,R$6/PPA_fec!R$6)</f>
        <v>0</v>
      </c>
      <c r="S137" s="273">
        <f>IF(S$6=0,0,S$6/PPA_fec!S$6)</f>
        <v>0</v>
      </c>
      <c r="T137" s="273">
        <f>IF(T$6=0,0,T$6/PPA_fec!T$6)</f>
        <v>0</v>
      </c>
      <c r="U137" s="273">
        <f>IF(U$6=0,0,U$6/PPA_fec!U$6)</f>
        <v>0</v>
      </c>
      <c r="V137" s="273">
        <f>IF(V$6=0,0,V$6/PPA_fec!V$6)</f>
        <v>0</v>
      </c>
      <c r="W137" s="273">
        <f>IF(W$6=0,0,W$6/PPA_fec!W$6)</f>
        <v>0</v>
      </c>
      <c r="X137" s="273">
        <f>IF(X$6=0,0,X$6/PPA_fec!X$6)</f>
        <v>0</v>
      </c>
      <c r="Y137" s="273">
        <f>IF(Y$6=0,0,Y$6/PPA_fec!Y$6)</f>
        <v>0</v>
      </c>
      <c r="DA137" s="76"/>
    </row>
    <row r="138" spans="1:105" ht="12" customHeight="1" x14ac:dyDescent="0.25">
      <c r="A138" s="173" t="s">
        <v>92</v>
      </c>
      <c r="B138" s="274">
        <f>IF(B$7=0,0,B$7/PPA_fec!B$7)</f>
        <v>0</v>
      </c>
      <c r="C138" s="274">
        <f>IF(C$7=0,0,C$7/PPA_fec!C$7)</f>
        <v>0</v>
      </c>
      <c r="D138" s="274">
        <f>IF(D$7=0,0,D$7/PPA_fec!D$7)</f>
        <v>0</v>
      </c>
      <c r="E138" s="274">
        <f>IF(E$7=0,0,E$7/PPA_fec!E$7)</f>
        <v>0</v>
      </c>
      <c r="F138" s="274">
        <f>IF(F$7=0,0,F$7/PPA_fec!F$7)</f>
        <v>0</v>
      </c>
      <c r="G138" s="274">
        <f>IF(G$7=0,0,G$7/PPA_fec!G$7)</f>
        <v>0</v>
      </c>
      <c r="H138" s="274">
        <f>IF(H$7=0,0,H$7/PPA_fec!H$7)</f>
        <v>0</v>
      </c>
      <c r="I138" s="274">
        <f>IF(I$7=0,0,I$7/PPA_fec!I$7)</f>
        <v>0</v>
      </c>
      <c r="J138" s="274">
        <f>IF(J$7=0,0,J$7/PPA_fec!J$7)</f>
        <v>0</v>
      </c>
      <c r="K138" s="274">
        <f>IF(K$7=0,0,K$7/PPA_fec!K$7)</f>
        <v>0</v>
      </c>
      <c r="L138" s="274">
        <f>IF(L$7=0,0,L$7/PPA_fec!L$7)</f>
        <v>0</v>
      </c>
      <c r="M138" s="274">
        <f>IF(M$7=0,0,M$7/PPA_fec!M$7)</f>
        <v>0</v>
      </c>
      <c r="N138" s="274">
        <f>IF(N$7=0,0,N$7/PPA_fec!N$7)</f>
        <v>0</v>
      </c>
      <c r="O138" s="274">
        <f>IF(O$7=0,0,O$7/PPA_fec!O$7)</f>
        <v>0</v>
      </c>
      <c r="P138" s="274">
        <f>IF(P$7=0,0,P$7/PPA_fec!P$7)</f>
        <v>0</v>
      </c>
      <c r="Q138" s="274">
        <f>IF(Q$7=0,0,Q$7/PPA_fec!Q$7)</f>
        <v>0</v>
      </c>
      <c r="R138" s="274">
        <f>IF(R$7=0,0,R$7/PPA_fec!R$7)</f>
        <v>0</v>
      </c>
      <c r="S138" s="274">
        <f>IF(S$7=0,0,S$7/PPA_fec!S$7)</f>
        <v>0</v>
      </c>
      <c r="T138" s="274">
        <f>IF(T$7=0,0,T$7/PPA_fec!T$7)</f>
        <v>0</v>
      </c>
      <c r="U138" s="274">
        <f>IF(U$7=0,0,U$7/PPA_fec!U$7)</f>
        <v>0</v>
      </c>
      <c r="V138" s="274">
        <f>IF(V$7=0,0,V$7/PPA_fec!V$7)</f>
        <v>0</v>
      </c>
      <c r="W138" s="274">
        <f>IF(W$7=0,0,W$7/PPA_fec!W$7)</f>
        <v>0</v>
      </c>
      <c r="X138" s="274">
        <f>IF(X$7=0,0,X$7/PPA_fec!X$7)</f>
        <v>0</v>
      </c>
      <c r="Y138" s="274">
        <f>IF(Y$7=0,0,Y$7/PPA_fec!Y$7)</f>
        <v>0</v>
      </c>
      <c r="DA138" s="77"/>
    </row>
    <row r="139" spans="1:105" ht="12" customHeight="1" x14ac:dyDescent="0.25">
      <c r="A139" s="173" t="s">
        <v>93</v>
      </c>
      <c r="B139" s="274">
        <f>IF(B$8=0,0,B$8/PPA_fec!B$8)</f>
        <v>0</v>
      </c>
      <c r="C139" s="274">
        <f>IF(C$8=0,0,C$8/PPA_fec!C$8)</f>
        <v>0</v>
      </c>
      <c r="D139" s="274">
        <f>IF(D$8=0,0,D$8/PPA_fec!D$8)</f>
        <v>0</v>
      </c>
      <c r="E139" s="274">
        <f>IF(E$8=0,0,E$8/PPA_fec!E$8)</f>
        <v>0</v>
      </c>
      <c r="F139" s="274">
        <f>IF(F$8=0,0,F$8/PPA_fec!F$8)</f>
        <v>0</v>
      </c>
      <c r="G139" s="274">
        <f>IF(G$8=0,0,G$8/PPA_fec!G$8)</f>
        <v>0</v>
      </c>
      <c r="H139" s="274">
        <f>IF(H$8=0,0,H$8/PPA_fec!H$8)</f>
        <v>0</v>
      </c>
      <c r="I139" s="274">
        <f>IF(I$8=0,0,I$8/PPA_fec!I$8)</f>
        <v>0</v>
      </c>
      <c r="J139" s="274">
        <f>IF(J$8=0,0,J$8/PPA_fec!J$8)</f>
        <v>0</v>
      </c>
      <c r="K139" s="274">
        <f>IF(K$8=0,0,K$8/PPA_fec!K$8)</f>
        <v>0</v>
      </c>
      <c r="L139" s="274">
        <f>IF(L$8=0,0,L$8/PPA_fec!L$8)</f>
        <v>0</v>
      </c>
      <c r="M139" s="274">
        <f>IF(M$8=0,0,M$8/PPA_fec!M$8)</f>
        <v>0</v>
      </c>
      <c r="N139" s="274">
        <f>IF(N$8=0,0,N$8/PPA_fec!N$8)</f>
        <v>0</v>
      </c>
      <c r="O139" s="274">
        <f>IF(O$8=0,0,O$8/PPA_fec!O$8)</f>
        <v>0</v>
      </c>
      <c r="P139" s="274">
        <f>IF(P$8=0,0,P$8/PPA_fec!P$8)</f>
        <v>0</v>
      </c>
      <c r="Q139" s="274">
        <f>IF(Q$8=0,0,Q$8/PPA_fec!Q$8)</f>
        <v>0</v>
      </c>
      <c r="R139" s="274">
        <f>IF(R$8=0,0,R$8/PPA_fec!R$8)</f>
        <v>0</v>
      </c>
      <c r="S139" s="274">
        <f>IF(S$8=0,0,S$8/PPA_fec!S$8)</f>
        <v>0</v>
      </c>
      <c r="T139" s="274">
        <f>IF(T$8=0,0,T$8/PPA_fec!T$8)</f>
        <v>0</v>
      </c>
      <c r="U139" s="274">
        <f>IF(U$8=0,0,U$8/PPA_fec!U$8)</f>
        <v>0</v>
      </c>
      <c r="V139" s="274">
        <f>IF(V$8=0,0,V$8/PPA_fec!V$8)</f>
        <v>0</v>
      </c>
      <c r="W139" s="274">
        <f>IF(W$8=0,0,W$8/PPA_fec!W$8)</f>
        <v>0</v>
      </c>
      <c r="X139" s="274">
        <f>IF(X$8=0,0,X$8/PPA_fec!X$8)</f>
        <v>0</v>
      </c>
      <c r="Y139" s="274">
        <f>IF(Y$8=0,0,Y$8/PPA_fec!Y$8)</f>
        <v>0</v>
      </c>
      <c r="DA139" s="77"/>
    </row>
    <row r="140" spans="1:105" ht="12" customHeight="1" x14ac:dyDescent="0.25">
      <c r="A140" s="173" t="s">
        <v>94</v>
      </c>
      <c r="B140" s="274">
        <f>IF(B$9=0,0,B$9/PPA_fec!B$9)</f>
        <v>0</v>
      </c>
      <c r="C140" s="274">
        <f>IF(C$9=0,0,C$9/PPA_fec!C$9)</f>
        <v>0</v>
      </c>
      <c r="D140" s="274">
        <f>IF(D$9=0,0,D$9/PPA_fec!D$9)</f>
        <v>0</v>
      </c>
      <c r="E140" s="274">
        <f>IF(E$9=0,0,E$9/PPA_fec!E$9)</f>
        <v>0</v>
      </c>
      <c r="F140" s="274">
        <f>IF(F$9=0,0,F$9/PPA_fec!F$9)</f>
        <v>0</v>
      </c>
      <c r="G140" s="274">
        <f>IF(G$9=0,0,G$9/PPA_fec!G$9)</f>
        <v>0</v>
      </c>
      <c r="H140" s="274">
        <f>IF(H$9=0,0,H$9/PPA_fec!H$9)</f>
        <v>0</v>
      </c>
      <c r="I140" s="274">
        <f>IF(I$9=0,0,I$9/PPA_fec!I$9)</f>
        <v>0</v>
      </c>
      <c r="J140" s="274">
        <f>IF(J$9=0,0,J$9/PPA_fec!J$9)</f>
        <v>0</v>
      </c>
      <c r="K140" s="274">
        <f>IF(K$9=0,0,K$9/PPA_fec!K$9)</f>
        <v>0</v>
      </c>
      <c r="L140" s="274">
        <f>IF(L$9=0,0,L$9/PPA_fec!L$9)</f>
        <v>0</v>
      </c>
      <c r="M140" s="274">
        <f>IF(M$9=0,0,M$9/PPA_fec!M$9)</f>
        <v>0</v>
      </c>
      <c r="N140" s="274">
        <f>IF(N$9=0,0,N$9/PPA_fec!N$9)</f>
        <v>0</v>
      </c>
      <c r="O140" s="274">
        <f>IF(O$9=0,0,O$9/PPA_fec!O$9)</f>
        <v>0</v>
      </c>
      <c r="P140" s="274">
        <f>IF(P$9=0,0,P$9/PPA_fec!P$9)</f>
        <v>0</v>
      </c>
      <c r="Q140" s="274">
        <f>IF(Q$9=0,0,Q$9/PPA_fec!Q$9)</f>
        <v>0</v>
      </c>
      <c r="R140" s="274">
        <f>IF(R$9=0,0,R$9/PPA_fec!R$9)</f>
        <v>0</v>
      </c>
      <c r="S140" s="274">
        <f>IF(S$9=0,0,S$9/PPA_fec!S$9)</f>
        <v>0</v>
      </c>
      <c r="T140" s="274">
        <f>IF(T$9=0,0,T$9/PPA_fec!T$9)</f>
        <v>0</v>
      </c>
      <c r="U140" s="274">
        <f>IF(U$9=0,0,U$9/PPA_fec!U$9)</f>
        <v>0</v>
      </c>
      <c r="V140" s="274">
        <f>IF(V$9=0,0,V$9/PPA_fec!V$9)</f>
        <v>0</v>
      </c>
      <c r="W140" s="274">
        <f>IF(W$9=0,0,W$9/PPA_fec!W$9)</f>
        <v>0</v>
      </c>
      <c r="X140" s="274">
        <f>IF(X$9=0,0,X$9/PPA_fec!X$9)</f>
        <v>0</v>
      </c>
      <c r="Y140" s="274">
        <f>IF(Y$9=0,0,Y$9/PPA_fec!Y$9)</f>
        <v>0</v>
      </c>
      <c r="DA140" s="77"/>
    </row>
    <row r="141" spans="1:105" ht="12" customHeight="1" x14ac:dyDescent="0.25">
      <c r="A141" s="56" t="s">
        <v>95</v>
      </c>
      <c r="B141" s="275">
        <f>IF(B$10=0,0,B$10/PPA_fec!B$10)</f>
        <v>1.1509761487627261</v>
      </c>
      <c r="C141" s="275">
        <f>IF(C$10=0,0,C$10/PPA_fec!C$10)</f>
        <v>1.1043184258174563</v>
      </c>
      <c r="D141" s="275">
        <f>IF(D$10=0,0,D$10/PPA_fec!D$10)</f>
        <v>1.1049468024383708</v>
      </c>
      <c r="E141" s="275">
        <f>IF(E$10=0,0,E$10/PPA_fec!E$10)</f>
        <v>1.1848150014486414</v>
      </c>
      <c r="F141" s="275">
        <f>IF(F$10=0,0,F$10/PPA_fec!F$10)</f>
        <v>0.91535607247629536</v>
      </c>
      <c r="G141" s="275">
        <f>IF(G$10=0,0,G$10/PPA_fec!G$10)</f>
        <v>0.76672860255559949</v>
      </c>
      <c r="H141" s="275">
        <f>IF(H$10=0,0,H$10/PPA_fec!H$10)</f>
        <v>0.9890558132363797</v>
      </c>
      <c r="I141" s="275">
        <f>IF(I$10=0,0,I$10/PPA_fec!I$10)</f>
        <v>0.49637719643969513</v>
      </c>
      <c r="J141" s="275">
        <f>IF(J$10=0,0,J$10/PPA_fec!J$10)</f>
        <v>0.75098495015265065</v>
      </c>
      <c r="K141" s="275">
        <f>IF(K$10=0,0,K$10/PPA_fec!K$10)</f>
        <v>0.79702815547824279</v>
      </c>
      <c r="L141" s="275">
        <f>IF(L$10=0,0,L$10/PPA_fec!L$10)</f>
        <v>1.1514105992290133</v>
      </c>
      <c r="M141" s="275">
        <f>IF(M$10=0,0,M$10/PPA_fec!M$10)</f>
        <v>1.1041823034930629</v>
      </c>
      <c r="N141" s="275">
        <f>IF(N$10=0,0,N$10/PPA_fec!N$10)</f>
        <v>1.1387072877388886</v>
      </c>
      <c r="O141" s="275">
        <f>IF(O$10=0,0,O$10/PPA_fec!O$10)</f>
        <v>1.4197722504644099</v>
      </c>
      <c r="P141" s="275">
        <f>IF(P$10=0,0,P$10/PPA_fec!P$10)</f>
        <v>1.3797563594909721</v>
      </c>
      <c r="Q141" s="275">
        <f>IF(Q$10=0,0,Q$10/PPA_fec!Q$10)</f>
        <v>1.4609169700962286</v>
      </c>
      <c r="R141" s="275">
        <f>IF(R$10=0,0,R$10/PPA_fec!R$10)</f>
        <v>1.5085532125365473</v>
      </c>
      <c r="S141" s="275">
        <f>IF(S$10=0,0,S$10/PPA_fec!S$10)</f>
        <v>1.4905504026192322</v>
      </c>
      <c r="T141" s="275">
        <f>IF(T$10=0,0,T$10/PPA_fec!T$10)</f>
        <v>1.557572986894012</v>
      </c>
      <c r="U141" s="275">
        <f>IF(U$10=0,0,U$10/PPA_fec!U$10)</f>
        <v>1.5786301965804095</v>
      </c>
      <c r="V141" s="275">
        <f>IF(V$10=0,0,V$10/PPA_fec!V$10)</f>
        <v>1.7087821773556167</v>
      </c>
      <c r="W141" s="275">
        <f>IF(W$10=0,0,W$10/PPA_fec!W$10)</f>
        <v>1.6870330757483145</v>
      </c>
      <c r="X141" s="275">
        <f>IF(X$10=0,0,X$10/PPA_fec!X$10)</f>
        <v>1.7978969021117053</v>
      </c>
      <c r="Y141" s="275">
        <f>IF(Y$10=0,0,Y$10/PPA_fec!Y$10)</f>
        <v>1.7530034769338922</v>
      </c>
      <c r="DA141" s="78"/>
    </row>
    <row r="142" spans="1:105" ht="12" customHeight="1" x14ac:dyDescent="0.25">
      <c r="A142" s="174" t="s">
        <v>1853</v>
      </c>
      <c r="B142" s="276">
        <f>IF(B$16=0,0,B$16/PPA_fec!B$16)</f>
        <v>0</v>
      </c>
      <c r="C142" s="276">
        <f>IF(C$16=0,0,C$16/PPA_fec!C$16)</f>
        <v>0</v>
      </c>
      <c r="D142" s="276">
        <f>IF(D$16=0,0,D$16/PPA_fec!D$16)</f>
        <v>0</v>
      </c>
      <c r="E142" s="276">
        <f>IF(E$16=0,0,E$16/PPA_fec!E$16)</f>
        <v>0</v>
      </c>
      <c r="F142" s="276">
        <f>IF(F$16=0,0,F$16/PPA_fec!F$16)</f>
        <v>0</v>
      </c>
      <c r="G142" s="276">
        <f>IF(G$16=0,0,G$16/PPA_fec!G$16)</f>
        <v>0</v>
      </c>
      <c r="H142" s="276">
        <f>IF(H$16=0,0,H$16/PPA_fec!H$16)</f>
        <v>0</v>
      </c>
      <c r="I142" s="276">
        <f>IF(I$16=0,0,I$16/PPA_fec!I$16)</f>
        <v>0</v>
      </c>
      <c r="J142" s="276">
        <f>IF(J$16=0,0,J$16/PPA_fec!J$16)</f>
        <v>0</v>
      </c>
      <c r="K142" s="276">
        <f>IF(K$16=0,0,K$16/PPA_fec!K$16)</f>
        <v>0</v>
      </c>
      <c r="L142" s="276">
        <f>IF(L$16=0,0,L$16/PPA_fec!L$16)</f>
        <v>0</v>
      </c>
      <c r="M142" s="276">
        <f>IF(M$16=0,0,M$16/PPA_fec!M$16)</f>
        <v>0</v>
      </c>
      <c r="N142" s="276">
        <f>IF(N$16=0,0,N$16/PPA_fec!N$16)</f>
        <v>0</v>
      </c>
      <c r="O142" s="276">
        <f>IF(O$16=0,0,O$16/PPA_fec!O$16)</f>
        <v>0</v>
      </c>
      <c r="P142" s="276">
        <f>IF(P$16=0,0,P$16/PPA_fec!P$16)</f>
        <v>0</v>
      </c>
      <c r="Q142" s="276">
        <f>IF(Q$16=0,0,Q$16/PPA_fec!Q$16)</f>
        <v>0</v>
      </c>
      <c r="R142" s="276">
        <f>IF(R$16=0,0,R$16/PPA_fec!R$16)</f>
        <v>0</v>
      </c>
      <c r="S142" s="276">
        <f>IF(S$16=0,0,S$16/PPA_fec!S$16)</f>
        <v>0</v>
      </c>
      <c r="T142" s="276">
        <f>IF(T$16=0,0,T$16/PPA_fec!T$16)</f>
        <v>0</v>
      </c>
      <c r="U142" s="276">
        <f>IF(U$16=0,0,U$16/PPA_fec!U$16)</f>
        <v>0</v>
      </c>
      <c r="V142" s="276">
        <f>IF(V$16=0,0,V$16/PPA_fec!V$16)</f>
        <v>0</v>
      </c>
      <c r="W142" s="276">
        <f>IF(W$16=0,0,W$16/PPA_fec!W$16)</f>
        <v>0</v>
      </c>
      <c r="X142" s="276">
        <f>IF(X$16=0,0,X$16/PPA_fec!X$16)</f>
        <v>0</v>
      </c>
      <c r="Y142" s="276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276">
        <f>IF(B$17=0,0,B$17/PPA_fec!B$17)</f>
        <v>1.2579828128079356</v>
      </c>
      <c r="C143" s="276">
        <f>IF(C$17=0,0,C$17/PPA_fec!C$17)</f>
        <v>1.2281671320376111</v>
      </c>
      <c r="D143" s="276">
        <f>IF(D$17=0,0,D$17/PPA_fec!D$17)</f>
        <v>1.2362167049925852</v>
      </c>
      <c r="E143" s="276">
        <f>IF(E$17=0,0,E$17/PPA_fec!E$17)</f>
        <v>1.2619453356811039</v>
      </c>
      <c r="F143" s="276">
        <f>IF(F$17=0,0,F$17/PPA_fec!F$17)</f>
        <v>1.1828983813962621</v>
      </c>
      <c r="G143" s="276">
        <f>IF(G$17=0,0,G$17/PPA_fec!G$17)</f>
        <v>0.91718373407333875</v>
      </c>
      <c r="H143" s="276">
        <f>IF(H$17=0,0,H$17/PPA_fec!H$17)</f>
        <v>1.125298338969797</v>
      </c>
      <c r="I143" s="276">
        <f>IF(I$17=0,0,I$17/PPA_fec!I$17)</f>
        <v>0.85095796654586298</v>
      </c>
      <c r="J143" s="276">
        <f>IF(J$17=0,0,J$17/PPA_fec!J$17)</f>
        <v>0.95746113098151742</v>
      </c>
      <c r="K143" s="276">
        <f>IF(K$17=0,0,K$17/PPA_fec!K$17)</f>
        <v>0.86246365483110321</v>
      </c>
      <c r="L143" s="276">
        <f>IF(L$17=0,0,L$17/PPA_fec!L$17)</f>
        <v>0.90597062582565857</v>
      </c>
      <c r="M143" s="276">
        <f>IF(M$17=0,0,M$17/PPA_fec!M$17)</f>
        <v>0.78696293874653178</v>
      </c>
      <c r="N143" s="276">
        <f>IF(N$17=0,0,N$17/PPA_fec!N$17)</f>
        <v>0.85754595841992654</v>
      </c>
      <c r="O143" s="276">
        <f>IF(O$17=0,0,O$17/PPA_fec!O$17)</f>
        <v>0.96639921439634713</v>
      </c>
      <c r="P143" s="276">
        <f>IF(P$17=0,0,P$17/PPA_fec!P$17)</f>
        <v>0.9429900803554977</v>
      </c>
      <c r="Q143" s="276">
        <f>IF(Q$17=0,0,Q$17/PPA_fec!Q$17)</f>
        <v>0.93766005525384266</v>
      </c>
      <c r="R143" s="276">
        <f>IF(R$17=0,0,R$17/PPA_fec!R$17)</f>
        <v>0.92123255942274684</v>
      </c>
      <c r="S143" s="276">
        <f>IF(S$17=0,0,S$17/PPA_fec!S$17)</f>
        <v>0.87158985834527269</v>
      </c>
      <c r="T143" s="276">
        <f>IF(T$17=0,0,T$17/PPA_fec!T$17)</f>
        <v>0.90135215739066654</v>
      </c>
      <c r="U143" s="276">
        <f>IF(U$17=0,0,U$17/PPA_fec!U$17)</f>
        <v>0.8975500719767241</v>
      </c>
      <c r="V143" s="276">
        <f>IF(V$17=0,0,V$17/PPA_fec!V$17)</f>
        <v>0.91143709863593947</v>
      </c>
      <c r="W143" s="276">
        <f>IF(W$17=0,0,W$17/PPA_fec!W$17)</f>
        <v>0.89250323003265697</v>
      </c>
      <c r="X143" s="276">
        <f>IF(X$17=0,0,X$17/PPA_fec!X$17)</f>
        <v>0.78449605138470546</v>
      </c>
      <c r="Y143" s="276">
        <f>IF(Y$17=0,0,Y$17/PPA_fec!Y$17)</f>
        <v>0.73566437785929151</v>
      </c>
      <c r="DA143" s="79"/>
    </row>
    <row r="144" spans="1:105" ht="12" customHeight="1" x14ac:dyDescent="0.25">
      <c r="A144" s="41" t="s">
        <v>1870</v>
      </c>
      <c r="B144" s="277">
        <f>IF(B$30=0,0,B$30/PPA_fec!B$30)</f>
        <v>0</v>
      </c>
      <c r="C144" s="277">
        <f>IF(C$30=0,0,C$30/PPA_fec!C$30)</f>
        <v>0</v>
      </c>
      <c r="D144" s="277">
        <f>IF(D$30=0,0,D$30/PPA_fec!D$30)</f>
        <v>0</v>
      </c>
      <c r="E144" s="277">
        <f>IF(E$30=0,0,E$30/PPA_fec!E$30)</f>
        <v>0</v>
      </c>
      <c r="F144" s="277">
        <f>IF(F$30=0,0,F$30/PPA_fec!F$30)</f>
        <v>0</v>
      </c>
      <c r="G144" s="277">
        <f>IF(G$30=0,0,G$30/PPA_fec!G$30)</f>
        <v>0</v>
      </c>
      <c r="H144" s="277">
        <f>IF(H$30=0,0,H$30/PPA_fec!H$30)</f>
        <v>0</v>
      </c>
      <c r="I144" s="277">
        <f>IF(I$30=0,0,I$30/PPA_fec!I$30)</f>
        <v>0</v>
      </c>
      <c r="J144" s="277">
        <f>IF(J$30=0,0,J$30/PPA_fec!J$30)</f>
        <v>0</v>
      </c>
      <c r="K144" s="277">
        <f>IF(K$30=0,0,K$30/PPA_fec!K$30)</f>
        <v>0</v>
      </c>
      <c r="L144" s="277">
        <f>IF(L$30=0,0,L$30/PPA_fec!L$30)</f>
        <v>0</v>
      </c>
      <c r="M144" s="277">
        <f>IF(M$30=0,0,M$30/PPA_fec!M$30)</f>
        <v>0</v>
      </c>
      <c r="N144" s="277">
        <f>IF(N$30=0,0,N$30/PPA_fec!N$30)</f>
        <v>0</v>
      </c>
      <c r="O144" s="277">
        <f>IF(O$30=0,0,O$30/PPA_fec!O$30)</f>
        <v>0</v>
      </c>
      <c r="P144" s="277">
        <f>IF(P$30=0,0,P$30/PPA_fec!P$30)</f>
        <v>0</v>
      </c>
      <c r="Q144" s="277">
        <f>IF(Q$30=0,0,Q$30/PPA_fec!Q$30)</f>
        <v>0</v>
      </c>
      <c r="R144" s="277">
        <f>IF(R$30=0,0,R$30/PPA_fec!R$30)</f>
        <v>0</v>
      </c>
      <c r="S144" s="277">
        <f>IF(S$30=0,0,S$30/PPA_fec!S$30)</f>
        <v>0</v>
      </c>
      <c r="T144" s="277">
        <f>IF(T$30=0,0,T$30/PPA_fec!T$30)</f>
        <v>0</v>
      </c>
      <c r="U144" s="277">
        <f>IF(U$30=0,0,U$30/PPA_fec!U$30)</f>
        <v>0</v>
      </c>
      <c r="V144" s="277">
        <f>IF(V$30=0,0,V$30/PPA_fec!V$30)</f>
        <v>0</v>
      </c>
      <c r="W144" s="277">
        <f>IF(W$30=0,0,W$30/PPA_fec!W$30)</f>
        <v>0</v>
      </c>
      <c r="X144" s="277">
        <f>IF(X$30=0,0,X$30/PPA_fec!X$30)</f>
        <v>0</v>
      </c>
      <c r="Y144" s="277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>IF(B$32=0,0,B$32/PPA_fec!B$32)</f>
        <v>1.4620600393264318</v>
      </c>
      <c r="C146" s="320">
        <f>IF(C$32=0,0,C$32/PPA_fec!C$32)</f>
        <v>1.440189828458899</v>
      </c>
      <c r="D146" s="320">
        <f>IF(D$32=0,0,D$32/PPA_fec!D$32)</f>
        <v>1.4475641085430175</v>
      </c>
      <c r="E146" s="320">
        <f>IF(E$32=0,0,E$32/PPA_fec!E$32)</f>
        <v>1.4657176186910457</v>
      </c>
      <c r="F146" s="320">
        <f>IF(F$32=0,0,F$32/PPA_fec!F$32)</f>
        <v>1.4107294636639514</v>
      </c>
      <c r="G146" s="320">
        <f>IF(G$32=0,0,G$32/PPA_fec!G$32)</f>
        <v>1.0942368073546964</v>
      </c>
      <c r="H146" s="320">
        <f>IF(H$32=0,0,H$32/PPA_fec!H$32)</f>
        <v>1.3337477321164535</v>
      </c>
      <c r="I146" s="320">
        <f>IF(I$32=0,0,I$32/PPA_fec!I$32)</f>
        <v>1.0632530588434472</v>
      </c>
      <c r="J146" s="320">
        <f>IF(J$32=0,0,J$32/PPA_fec!J$32)</f>
        <v>1.1601648591420644</v>
      </c>
      <c r="K146" s="320">
        <f>IF(K$32=0,0,K$32/PPA_fec!K$32)</f>
        <v>1.0345254638096431</v>
      </c>
      <c r="L146" s="320">
        <f>IF(L$32=0,0,L$32/PPA_fec!L$32)</f>
        <v>1.0472580426360933</v>
      </c>
      <c r="M146" s="320">
        <f>IF(M$32=0,0,M$32/PPA_fec!M$32)</f>
        <v>0.90387661466309799</v>
      </c>
      <c r="N146" s="320">
        <f>IF(N$32=0,0,N$32/PPA_fec!N$32)</f>
        <v>0.98595991351352918</v>
      </c>
      <c r="O146" s="320">
        <f>IF(O$32=0,0,O$32/PPA_fec!O$32)</f>
        <v>1.0897550041602961</v>
      </c>
      <c r="P146" s="320">
        <f>IF(P$32=0,0,P$32/PPA_fec!P$32)</f>
        <v>1.0660780369237099</v>
      </c>
      <c r="Q146" s="320">
        <f>IF(Q$32=0,0,Q$32/PPA_fec!Q$32)</f>
        <v>1.0495157116486193</v>
      </c>
      <c r="R146" s="320">
        <f>IF(R$32=0,0,R$32/PPA_fec!R$32)</f>
        <v>1.0264012802663718</v>
      </c>
      <c r="S146" s="320">
        <f>IF(S$32=0,0,S$32/PPA_fec!S$32)</f>
        <v>0.97122265375547578</v>
      </c>
      <c r="T146" s="320">
        <f>IF(T$32=0,0,T$32/PPA_fec!T$32)</f>
        <v>1.001178501328938</v>
      </c>
      <c r="U146" s="320">
        <f>IF(U$32=0,0,U$32/PPA_fec!U$32)</f>
        <v>0.99112551200468446</v>
      </c>
      <c r="V146" s="320">
        <f>IF(V$32=0,0,V$32/PPA_fec!V$32)</f>
        <v>0.99481411359036198</v>
      </c>
      <c r="W146" s="320">
        <f>IF(W$32=0,0,W$32/PPA_fec!W$32)</f>
        <v>0.97477660583135806</v>
      </c>
      <c r="X146" s="320">
        <f>IF(X$32=0,0,X$32/PPA_fec!X$32)</f>
        <v>0.84251219504638086</v>
      </c>
      <c r="Y146" s="320">
        <f>IF(Y$32=0,0,Y$32/PPA_fec!Y$32)</f>
        <v>0.78895159258629166</v>
      </c>
      <c r="DA146" s="95"/>
    </row>
    <row r="147" spans="1:105" ht="12" customHeight="1" x14ac:dyDescent="0.25">
      <c r="A147" s="55" t="s">
        <v>91</v>
      </c>
      <c r="B147" s="273">
        <f>IF(B$33=0,0,B$33/PPA_fec!B$33)</f>
        <v>0</v>
      </c>
      <c r="C147" s="273">
        <f>IF(C$33=0,0,C$33/PPA_fec!C$33)</f>
        <v>0</v>
      </c>
      <c r="D147" s="273">
        <f>IF(D$33=0,0,D$33/PPA_fec!D$33)</f>
        <v>0</v>
      </c>
      <c r="E147" s="273">
        <f>IF(E$33=0,0,E$33/PPA_fec!E$33)</f>
        <v>0</v>
      </c>
      <c r="F147" s="273">
        <f>IF(F$33=0,0,F$33/PPA_fec!F$33)</f>
        <v>0</v>
      </c>
      <c r="G147" s="273">
        <f>IF(G$33=0,0,G$33/PPA_fec!G$33)</f>
        <v>0</v>
      </c>
      <c r="H147" s="273">
        <f>IF(H$33=0,0,H$33/PPA_fec!H$33)</f>
        <v>0</v>
      </c>
      <c r="I147" s="273">
        <f>IF(I$33=0,0,I$33/PPA_fec!I$33)</f>
        <v>0</v>
      </c>
      <c r="J147" s="273">
        <f>IF(J$33=0,0,J$33/PPA_fec!J$33)</f>
        <v>0</v>
      </c>
      <c r="K147" s="273">
        <f>IF(K$33=0,0,K$33/PPA_fec!K$33)</f>
        <v>0</v>
      </c>
      <c r="L147" s="273">
        <f>IF(L$33=0,0,L$33/PPA_fec!L$33)</f>
        <v>0</v>
      </c>
      <c r="M147" s="273">
        <f>IF(M$33=0,0,M$33/PPA_fec!M$33)</f>
        <v>0</v>
      </c>
      <c r="N147" s="273">
        <f>IF(N$33=0,0,N$33/PPA_fec!N$33)</f>
        <v>0</v>
      </c>
      <c r="O147" s="273">
        <f>IF(O$33=0,0,O$33/PPA_fec!O$33)</f>
        <v>0</v>
      </c>
      <c r="P147" s="273">
        <f>IF(P$33=0,0,P$33/PPA_fec!P$33)</f>
        <v>0</v>
      </c>
      <c r="Q147" s="273">
        <f>IF(Q$33=0,0,Q$33/PPA_fec!Q$33)</f>
        <v>0</v>
      </c>
      <c r="R147" s="273">
        <f>IF(R$33=0,0,R$33/PPA_fec!R$33)</f>
        <v>0</v>
      </c>
      <c r="S147" s="273">
        <f>IF(S$33=0,0,S$33/PPA_fec!S$33)</f>
        <v>0</v>
      </c>
      <c r="T147" s="273">
        <f>IF(T$33=0,0,T$33/PPA_fec!T$33)</f>
        <v>0</v>
      </c>
      <c r="U147" s="273">
        <f>IF(U$33=0,0,U$33/PPA_fec!U$33)</f>
        <v>0</v>
      </c>
      <c r="V147" s="273">
        <f>IF(V$33=0,0,V$33/PPA_fec!V$33)</f>
        <v>0</v>
      </c>
      <c r="W147" s="273">
        <f>IF(W$33=0,0,W$33/PPA_fec!W$33)</f>
        <v>0</v>
      </c>
      <c r="X147" s="273">
        <f>IF(X$33=0,0,X$33/PPA_fec!X$33)</f>
        <v>0</v>
      </c>
      <c r="Y147" s="273">
        <f>IF(Y$33=0,0,Y$33/PPA_fec!Y$33)</f>
        <v>0</v>
      </c>
      <c r="DA147" s="76"/>
    </row>
    <row r="148" spans="1:105" ht="12" customHeight="1" x14ac:dyDescent="0.25">
      <c r="A148" s="173" t="s">
        <v>92</v>
      </c>
      <c r="B148" s="274">
        <f>IF(B$34=0,0,B$34/PPA_fec!B$34)</f>
        <v>0</v>
      </c>
      <c r="C148" s="274">
        <f>IF(C$34=0,0,C$34/PPA_fec!C$34)</f>
        <v>0</v>
      </c>
      <c r="D148" s="274">
        <f>IF(D$34=0,0,D$34/PPA_fec!D$34)</f>
        <v>0</v>
      </c>
      <c r="E148" s="274">
        <f>IF(E$34=0,0,E$34/PPA_fec!E$34)</f>
        <v>0</v>
      </c>
      <c r="F148" s="274">
        <f>IF(F$34=0,0,F$34/PPA_fec!F$34)</f>
        <v>0</v>
      </c>
      <c r="G148" s="274">
        <f>IF(G$34=0,0,G$34/PPA_fec!G$34)</f>
        <v>0</v>
      </c>
      <c r="H148" s="274">
        <f>IF(H$34=0,0,H$34/PPA_fec!H$34)</f>
        <v>0</v>
      </c>
      <c r="I148" s="274">
        <f>IF(I$34=0,0,I$34/PPA_fec!I$34)</f>
        <v>0</v>
      </c>
      <c r="J148" s="274">
        <f>IF(J$34=0,0,J$34/PPA_fec!J$34)</f>
        <v>0</v>
      </c>
      <c r="K148" s="274">
        <f>IF(K$34=0,0,K$34/PPA_fec!K$34)</f>
        <v>0</v>
      </c>
      <c r="L148" s="274">
        <f>IF(L$34=0,0,L$34/PPA_fec!L$34)</f>
        <v>0</v>
      </c>
      <c r="M148" s="274">
        <f>IF(M$34=0,0,M$34/PPA_fec!M$34)</f>
        <v>0</v>
      </c>
      <c r="N148" s="274">
        <f>IF(N$34=0,0,N$34/PPA_fec!N$34)</f>
        <v>0</v>
      </c>
      <c r="O148" s="274">
        <f>IF(O$34=0,0,O$34/PPA_fec!O$34)</f>
        <v>0</v>
      </c>
      <c r="P148" s="274">
        <f>IF(P$34=0,0,P$34/PPA_fec!P$34)</f>
        <v>0</v>
      </c>
      <c r="Q148" s="274">
        <f>IF(Q$34=0,0,Q$34/PPA_fec!Q$34)</f>
        <v>0</v>
      </c>
      <c r="R148" s="274">
        <f>IF(R$34=0,0,R$34/PPA_fec!R$34)</f>
        <v>0</v>
      </c>
      <c r="S148" s="274">
        <f>IF(S$34=0,0,S$34/PPA_fec!S$34)</f>
        <v>0</v>
      </c>
      <c r="T148" s="274">
        <f>IF(T$34=0,0,T$34/PPA_fec!T$34)</f>
        <v>0</v>
      </c>
      <c r="U148" s="274">
        <f>IF(U$34=0,0,U$34/PPA_fec!U$34)</f>
        <v>0</v>
      </c>
      <c r="V148" s="274">
        <f>IF(V$34=0,0,V$34/PPA_fec!V$34)</f>
        <v>0</v>
      </c>
      <c r="W148" s="274">
        <f>IF(W$34=0,0,W$34/PPA_fec!W$34)</f>
        <v>0</v>
      </c>
      <c r="X148" s="274">
        <f>IF(X$34=0,0,X$34/PPA_fec!X$34)</f>
        <v>0</v>
      </c>
      <c r="Y148" s="274">
        <f>IF(Y$34=0,0,Y$34/PPA_fec!Y$34)</f>
        <v>0</v>
      </c>
      <c r="DA148" s="77"/>
    </row>
    <row r="149" spans="1:105" ht="12" customHeight="1" x14ac:dyDescent="0.25">
      <c r="A149" s="173" t="s">
        <v>93</v>
      </c>
      <c r="B149" s="274">
        <f>IF(B$35=0,0,B$35/PPA_fec!B$35)</f>
        <v>0</v>
      </c>
      <c r="C149" s="274">
        <f>IF(C$35=0,0,C$35/PPA_fec!C$35)</f>
        <v>0</v>
      </c>
      <c r="D149" s="274">
        <f>IF(D$35=0,0,D$35/PPA_fec!D$35)</f>
        <v>0</v>
      </c>
      <c r="E149" s="274">
        <f>IF(E$35=0,0,E$35/PPA_fec!E$35)</f>
        <v>0</v>
      </c>
      <c r="F149" s="274">
        <f>IF(F$35=0,0,F$35/PPA_fec!F$35)</f>
        <v>0</v>
      </c>
      <c r="G149" s="274">
        <f>IF(G$35=0,0,G$35/PPA_fec!G$35)</f>
        <v>0</v>
      </c>
      <c r="H149" s="274">
        <f>IF(H$35=0,0,H$35/PPA_fec!H$35)</f>
        <v>0</v>
      </c>
      <c r="I149" s="274">
        <f>IF(I$35=0,0,I$35/PPA_fec!I$35)</f>
        <v>0</v>
      </c>
      <c r="J149" s="274">
        <f>IF(J$35=0,0,J$35/PPA_fec!J$35)</f>
        <v>0</v>
      </c>
      <c r="K149" s="274">
        <f>IF(K$35=0,0,K$35/PPA_fec!K$35)</f>
        <v>0</v>
      </c>
      <c r="L149" s="274">
        <f>IF(L$35=0,0,L$35/PPA_fec!L$35)</f>
        <v>0</v>
      </c>
      <c r="M149" s="274">
        <f>IF(M$35=0,0,M$35/PPA_fec!M$35)</f>
        <v>0</v>
      </c>
      <c r="N149" s="274">
        <f>IF(N$35=0,0,N$35/PPA_fec!N$35)</f>
        <v>0</v>
      </c>
      <c r="O149" s="274">
        <f>IF(O$35=0,0,O$35/PPA_fec!O$35)</f>
        <v>0</v>
      </c>
      <c r="P149" s="274">
        <f>IF(P$35=0,0,P$35/PPA_fec!P$35)</f>
        <v>0</v>
      </c>
      <c r="Q149" s="274">
        <f>IF(Q$35=0,0,Q$35/PPA_fec!Q$35)</f>
        <v>0</v>
      </c>
      <c r="R149" s="274">
        <f>IF(R$35=0,0,R$35/PPA_fec!R$35)</f>
        <v>0</v>
      </c>
      <c r="S149" s="274">
        <f>IF(S$35=0,0,S$35/PPA_fec!S$35)</f>
        <v>0</v>
      </c>
      <c r="T149" s="274">
        <f>IF(T$35=0,0,T$35/PPA_fec!T$35)</f>
        <v>0</v>
      </c>
      <c r="U149" s="274">
        <f>IF(U$35=0,0,U$35/PPA_fec!U$35)</f>
        <v>0</v>
      </c>
      <c r="V149" s="274">
        <f>IF(V$35=0,0,V$35/PPA_fec!V$35)</f>
        <v>0</v>
      </c>
      <c r="W149" s="274">
        <f>IF(W$35=0,0,W$35/PPA_fec!W$35)</f>
        <v>0</v>
      </c>
      <c r="X149" s="274">
        <f>IF(X$35=0,0,X$35/PPA_fec!X$35)</f>
        <v>0</v>
      </c>
      <c r="Y149" s="274">
        <f>IF(Y$35=0,0,Y$35/PPA_fec!Y$35)</f>
        <v>0</v>
      </c>
      <c r="DA149" s="77"/>
    </row>
    <row r="150" spans="1:105" ht="12" customHeight="1" x14ac:dyDescent="0.25">
      <c r="A150" s="173" t="s">
        <v>94</v>
      </c>
      <c r="B150" s="274">
        <f>IF(B$36=0,0,B$36/PPA_fec!B$36)</f>
        <v>0</v>
      </c>
      <c r="C150" s="274">
        <f>IF(C$36=0,0,C$36/PPA_fec!C$36)</f>
        <v>0</v>
      </c>
      <c r="D150" s="274">
        <f>IF(D$36=0,0,D$36/PPA_fec!D$36)</f>
        <v>0</v>
      </c>
      <c r="E150" s="274">
        <f>IF(E$36=0,0,E$36/PPA_fec!E$36)</f>
        <v>0</v>
      </c>
      <c r="F150" s="274">
        <f>IF(F$36=0,0,F$36/PPA_fec!F$36)</f>
        <v>0</v>
      </c>
      <c r="G150" s="274">
        <f>IF(G$36=0,0,G$36/PPA_fec!G$36)</f>
        <v>0</v>
      </c>
      <c r="H150" s="274">
        <f>IF(H$36=0,0,H$36/PPA_fec!H$36)</f>
        <v>0</v>
      </c>
      <c r="I150" s="274">
        <f>IF(I$36=0,0,I$36/PPA_fec!I$36)</f>
        <v>0</v>
      </c>
      <c r="J150" s="274">
        <f>IF(J$36=0,0,J$36/PPA_fec!J$36)</f>
        <v>0</v>
      </c>
      <c r="K150" s="274">
        <f>IF(K$36=0,0,K$36/PPA_fec!K$36)</f>
        <v>0</v>
      </c>
      <c r="L150" s="274">
        <f>IF(L$36=0,0,L$36/PPA_fec!L$36)</f>
        <v>0</v>
      </c>
      <c r="M150" s="274">
        <f>IF(M$36=0,0,M$36/PPA_fec!M$36)</f>
        <v>0</v>
      </c>
      <c r="N150" s="274">
        <f>IF(N$36=0,0,N$36/PPA_fec!N$36)</f>
        <v>0</v>
      </c>
      <c r="O150" s="274">
        <f>IF(O$36=0,0,O$36/PPA_fec!O$36)</f>
        <v>0</v>
      </c>
      <c r="P150" s="274">
        <f>IF(P$36=0,0,P$36/PPA_fec!P$36)</f>
        <v>0</v>
      </c>
      <c r="Q150" s="274">
        <f>IF(Q$36=0,0,Q$36/PPA_fec!Q$36)</f>
        <v>0</v>
      </c>
      <c r="R150" s="274">
        <f>IF(R$36=0,0,R$36/PPA_fec!R$36)</f>
        <v>0</v>
      </c>
      <c r="S150" s="274">
        <f>IF(S$36=0,0,S$36/PPA_fec!S$36)</f>
        <v>0</v>
      </c>
      <c r="T150" s="274">
        <f>IF(T$36=0,0,T$36/PPA_fec!T$36)</f>
        <v>0</v>
      </c>
      <c r="U150" s="274">
        <f>IF(U$36=0,0,U$36/PPA_fec!U$36)</f>
        <v>0</v>
      </c>
      <c r="V150" s="274">
        <f>IF(V$36=0,0,V$36/PPA_fec!V$36)</f>
        <v>0</v>
      </c>
      <c r="W150" s="274">
        <f>IF(W$36=0,0,W$36/PPA_fec!W$36)</f>
        <v>0</v>
      </c>
      <c r="X150" s="274">
        <f>IF(X$36=0,0,X$36/PPA_fec!X$36)</f>
        <v>0</v>
      </c>
      <c r="Y150" s="274">
        <f>IF(Y$36=0,0,Y$36/PPA_fec!Y$36)</f>
        <v>0</v>
      </c>
      <c r="DA150" s="77"/>
    </row>
    <row r="151" spans="1:105" ht="12" customHeight="1" x14ac:dyDescent="0.25">
      <c r="A151" s="56" t="s">
        <v>95</v>
      </c>
      <c r="B151" s="275">
        <f>IF(B$37=0,0,B$37/PPA_fec!B$37)</f>
        <v>1.1509761487627264</v>
      </c>
      <c r="C151" s="275">
        <f>IF(C$37=0,0,C$37/PPA_fec!C$37)</f>
        <v>1.1043184258174565</v>
      </c>
      <c r="D151" s="275">
        <f>IF(D$37=0,0,D$37/PPA_fec!D$37)</f>
        <v>1.1049468024383713</v>
      </c>
      <c r="E151" s="275">
        <f>IF(E$37=0,0,E$37/PPA_fec!E$37)</f>
        <v>1.1848150014486414</v>
      </c>
      <c r="F151" s="275">
        <f>IF(F$37=0,0,F$37/PPA_fec!F$37)</f>
        <v>0.91535607247629525</v>
      </c>
      <c r="G151" s="275">
        <f>IF(G$37=0,0,G$37/PPA_fec!G$37)</f>
        <v>0.76672860255559949</v>
      </c>
      <c r="H151" s="275">
        <f>IF(H$37=0,0,H$37/PPA_fec!H$37)</f>
        <v>0.98905581323637981</v>
      </c>
      <c r="I151" s="275">
        <f>IF(I$37=0,0,I$37/PPA_fec!I$37)</f>
        <v>0.4963771964396953</v>
      </c>
      <c r="J151" s="275">
        <f>IF(J$37=0,0,J$37/PPA_fec!J$37)</f>
        <v>0.75098495015265088</v>
      </c>
      <c r="K151" s="275">
        <f>IF(K$37=0,0,K$37/PPA_fec!K$37)</f>
        <v>0.79702815547824302</v>
      </c>
      <c r="L151" s="275">
        <f>IF(L$37=0,0,L$37/PPA_fec!L$37)</f>
        <v>1.1514105992290136</v>
      </c>
      <c r="M151" s="275">
        <f>IF(M$37=0,0,M$37/PPA_fec!M$37)</f>
        <v>1.1041823034930629</v>
      </c>
      <c r="N151" s="275">
        <f>IF(N$37=0,0,N$37/PPA_fec!N$37)</f>
        <v>1.1387072877388884</v>
      </c>
      <c r="O151" s="275">
        <f>IF(O$37=0,0,O$37/PPA_fec!O$37)</f>
        <v>1.4197722504644101</v>
      </c>
      <c r="P151" s="275">
        <f>IF(P$37=0,0,P$37/PPA_fec!P$37)</f>
        <v>1.3797563594909725</v>
      </c>
      <c r="Q151" s="275">
        <f>IF(Q$37=0,0,Q$37/PPA_fec!Q$37)</f>
        <v>1.4609169700962292</v>
      </c>
      <c r="R151" s="275">
        <f>IF(R$37=0,0,R$37/PPA_fec!R$37)</f>
        <v>1.5085532125365477</v>
      </c>
      <c r="S151" s="275">
        <f>IF(S$37=0,0,S$37/PPA_fec!S$37)</f>
        <v>1.4905504026192318</v>
      </c>
      <c r="T151" s="275">
        <f>IF(T$37=0,0,T$37/PPA_fec!T$37)</f>
        <v>1.557572986894012</v>
      </c>
      <c r="U151" s="275">
        <f>IF(U$37=0,0,U$37/PPA_fec!U$37)</f>
        <v>1.5786301965804093</v>
      </c>
      <c r="V151" s="275">
        <f>IF(V$37=0,0,V$37/PPA_fec!V$37)</f>
        <v>1.7087821773556167</v>
      </c>
      <c r="W151" s="275">
        <f>IF(W$37=0,0,W$37/PPA_fec!W$37)</f>
        <v>1.6870330757483147</v>
      </c>
      <c r="X151" s="275">
        <f>IF(X$37=0,0,X$37/PPA_fec!X$37)</f>
        <v>1.7978969021117048</v>
      </c>
      <c r="Y151" s="275">
        <f>IF(Y$37=0,0,Y$37/PPA_fec!Y$37)</f>
        <v>1.7530034769338911</v>
      </c>
      <c r="DA151" s="78"/>
    </row>
    <row r="152" spans="1:105" ht="12" customHeight="1" x14ac:dyDescent="0.25">
      <c r="A152" s="174" t="s">
        <v>1883</v>
      </c>
      <c r="B152" s="276">
        <f>IF(B$43=0,0,B$43/PPA_fec!B$43)</f>
        <v>0.59529477439444101</v>
      </c>
      <c r="C152" s="276">
        <f>IF(C$43=0,0,C$43/PPA_fec!C$43)</f>
        <v>0.57081672682076501</v>
      </c>
      <c r="D152" s="276">
        <f>IF(D$43=0,0,D$43/PPA_fec!D$43)</f>
        <v>0.57609322328379964</v>
      </c>
      <c r="E152" s="276">
        <f>IF(E$43=0,0,E$43/PPA_fec!E$43)</f>
        <v>0.59827427084160445</v>
      </c>
      <c r="F152" s="276">
        <f>IF(F$43=0,0,F$43/PPA_fec!F$43)</f>
        <v>0.5308641733532713</v>
      </c>
      <c r="G152" s="276">
        <f>IF(G$43=0,0,G$43/PPA_fec!G$43)</f>
        <v>0.41182313915994234</v>
      </c>
      <c r="H152" s="276">
        <f>IF(H$43=0,0,H$43/PPA_fec!H$43)</f>
        <v>0.51211072697063809</v>
      </c>
      <c r="I152" s="276">
        <f>IF(I$43=0,0,I$43/PPA_fec!I$43)</f>
        <v>0.35044009835337464</v>
      </c>
      <c r="J152" s="276">
        <f>IF(J$43=0,0,J$43/PPA_fec!J$43)</f>
        <v>0.41748489668244843</v>
      </c>
      <c r="K152" s="276">
        <f>IF(K$43=0,0,K$43/PPA_fec!K$43)</f>
        <v>0.38417182506445602</v>
      </c>
      <c r="L152" s="276">
        <f>IF(L$43=0,0,L$43/PPA_fec!L$43)</f>
        <v>0.43697859017703178</v>
      </c>
      <c r="M152" s="276">
        <f>IF(M$43=0,0,M$43/PPA_fec!M$43)</f>
        <v>0.38584168114936851</v>
      </c>
      <c r="N152" s="276">
        <f>IF(N$43=0,0,N$43/PPA_fec!N$43)</f>
        <v>0.41881266603408623</v>
      </c>
      <c r="O152" s="276">
        <f>IF(O$43=0,0,O$43/PPA_fec!O$43)</f>
        <v>0.49383773852474583</v>
      </c>
      <c r="P152" s="276">
        <f>IF(P$43=0,0,P$43/PPA_fec!P$43)</f>
        <v>0.479076546783547</v>
      </c>
      <c r="Q152" s="276">
        <f>IF(Q$43=0,0,Q$43/PPA_fec!Q$43)</f>
        <v>0.48833807611202495</v>
      </c>
      <c r="R152" s="276">
        <f>IF(R$43=0,0,R$43/PPA_fec!R$43)</f>
        <v>0.48587273904957434</v>
      </c>
      <c r="S152" s="276">
        <f>IF(S$43=0,0,S$43/PPA_fec!S$43)</f>
        <v>0.46036977709325039</v>
      </c>
      <c r="T152" s="276">
        <f>IF(T$43=0,0,T$43/PPA_fec!T$43)</f>
        <v>0.47993126241768652</v>
      </c>
      <c r="U152" s="276">
        <f>IF(U$43=0,0,U$43/PPA_fec!U$43)</f>
        <v>0.48502850240475659</v>
      </c>
      <c r="V152" s="276">
        <f>IF(V$43=0,0,V$43/PPA_fec!V$43)</f>
        <v>0.50851129602540823</v>
      </c>
      <c r="W152" s="276">
        <f>IF(W$43=0,0,W$43/PPA_fec!W$43)</f>
        <v>0.49733703628300036</v>
      </c>
      <c r="X152" s="276">
        <f>IF(X$43=0,0,X$43/PPA_fec!X$43)</f>
        <v>0.46195485892600296</v>
      </c>
      <c r="Y152" s="276">
        <f>IF(Y$43=0,0,Y$43/PPA_fec!Y$43)</f>
        <v>0.43591739880329039</v>
      </c>
      <c r="DA152" s="79"/>
    </row>
    <row r="153" spans="1:105" ht="12" customHeight="1" x14ac:dyDescent="0.25">
      <c r="A153" s="174" t="s">
        <v>1898</v>
      </c>
      <c r="B153" s="276">
        <f>IF(B$56=0,0,B$56/PPA_fec!B$56)</f>
        <v>1.6566765127877305</v>
      </c>
      <c r="C153" s="276">
        <f>IF(C$56=0,0,C$56/PPA_fec!C$56)</f>
        <v>1.635282666337138</v>
      </c>
      <c r="D153" s="276">
        <f>IF(D$56=0,0,D$56/PPA_fec!D$56)</f>
        <v>1.6432882700661153</v>
      </c>
      <c r="E153" s="276">
        <f>IF(E$56=0,0,E$56/PPA_fec!E$56)</f>
        <v>1.6600512745334084</v>
      </c>
      <c r="F153" s="276">
        <f>IF(F$56=0,0,F$56/PPA_fec!F$56)</f>
        <v>1.610544171654396</v>
      </c>
      <c r="G153" s="276">
        <f>IF(G$56=0,0,G$56/PPA_fec!G$56)</f>
        <v>1.24835570984194</v>
      </c>
      <c r="H153" s="276">
        <f>IF(H$56=0,0,H$56/PPA_fec!H$56)</f>
        <v>1.5183211259293867</v>
      </c>
      <c r="I153" s="276">
        <f>IF(I$56=0,0,I$56/PPA_fec!I$56)</f>
        <v>1.2310719230654819</v>
      </c>
      <c r="J153" s="276">
        <f>IF(J$56=0,0,J$56/PPA_fec!J$56)</f>
        <v>1.3290940631214889</v>
      </c>
      <c r="K153" s="276">
        <f>IF(K$56=0,0,K$56/PPA_fec!K$56)</f>
        <v>1.180080654560888</v>
      </c>
      <c r="L153" s="276">
        <f>IF(L$56=0,0,L$56/PPA_fec!L$56)</f>
        <v>1.1796836519087515</v>
      </c>
      <c r="M153" s="276">
        <f>IF(M$56=0,0,M$56/PPA_fec!M$56)</f>
        <v>1.0151027907107446</v>
      </c>
      <c r="N153" s="276">
        <f>IF(N$56=0,0,N$56/PPA_fec!N$56)</f>
        <v>1.1086097432136159</v>
      </c>
      <c r="O153" s="276">
        <f>IF(O$56=0,0,O$56/PPA_fec!O$56)</f>
        <v>1.2184633857738176</v>
      </c>
      <c r="P153" s="276">
        <f>IF(P$56=0,0,P$56/PPA_fec!P$56)</f>
        <v>1.1926652066556653</v>
      </c>
      <c r="Q153" s="276">
        <f>IF(Q$56=0,0,Q$56/PPA_fec!Q$56)</f>
        <v>1.1704836721762091</v>
      </c>
      <c r="R153" s="276">
        <f>IF(R$56=0,0,R$56/PPA_fec!R$56)</f>
        <v>1.1425563106967183</v>
      </c>
      <c r="S153" s="276">
        <f>IF(S$56=0,0,S$56/PPA_fec!S$56)</f>
        <v>1.0801767019232691</v>
      </c>
      <c r="T153" s="276">
        <f>IF(T$56=0,0,T$56/PPA_fec!T$56)</f>
        <v>1.1125450070349741</v>
      </c>
      <c r="U153" s="276">
        <f>IF(U$56=0,0,U$56/PPA_fec!U$56)</f>
        <v>1.0997596821091797</v>
      </c>
      <c r="V153" s="276">
        <f>IF(V$56=0,0,V$56/PPA_fec!V$56)</f>
        <v>1.0998352863155976</v>
      </c>
      <c r="W153" s="276">
        <f>IF(W$56=0,0,W$56/PPA_fec!W$56)</f>
        <v>1.0776063404291003</v>
      </c>
      <c r="X153" s="276">
        <f>IF(X$56=0,0,X$56/PPA_fec!X$56)</f>
        <v>0.92396055123576237</v>
      </c>
      <c r="Y153" s="276">
        <f>IF(Y$56=0,0,Y$56/PPA_fec!Y$56)</f>
        <v>0.86411866178408292</v>
      </c>
      <c r="DA153" s="79"/>
    </row>
    <row r="154" spans="1:105" ht="12" customHeight="1" x14ac:dyDescent="0.25">
      <c r="A154" s="41" t="s">
        <v>1913</v>
      </c>
      <c r="B154" s="277">
        <f>IF(B$69=0,0,B$69/PPA_fec!B$69)</f>
        <v>1.5225736517068662</v>
      </c>
      <c r="C154" s="277">
        <f>IF(C$69=0,0,C$69/PPA_fec!C$69)</f>
        <v>1.5102425479701413</v>
      </c>
      <c r="D154" s="277">
        <f>IF(D$69=0,0,D$69/PPA_fec!D$69)</f>
        <v>1.5165193358344473</v>
      </c>
      <c r="E154" s="277">
        <f>IF(E$69=0,0,E$69/PPA_fec!E$69)</f>
        <v>1.524936395863512</v>
      </c>
      <c r="F154" s="277">
        <f>IF(F$69=0,0,F$69/PPA_fec!F$69)</f>
        <v>1.5024786111777255</v>
      </c>
      <c r="G154" s="277">
        <f>IF(G$69=0,0,G$69/PPA_fec!G$69)</f>
        <v>1.1643560283464924</v>
      </c>
      <c r="H154" s="277">
        <f>IF(H$69=0,0,H$69/PPA_fec!H$69)</f>
        <v>1.4106090648971206</v>
      </c>
      <c r="I154" s="277">
        <f>IF(I$69=0,0,I$69/PPA_fec!I$69)</f>
        <v>1.1822910934071826</v>
      </c>
      <c r="J154" s="277">
        <f>IF(J$69=0,0,J$69/PPA_fec!J$69)</f>
        <v>1.2511188374140652</v>
      </c>
      <c r="K154" s="277">
        <f>IF(K$69=0,0,K$69/PPA_fec!K$69)</f>
        <v>1.1033737374447183</v>
      </c>
      <c r="L154" s="277">
        <f>IF(L$69=0,0,L$69/PPA_fec!L$69)</f>
        <v>1.0788599906218326</v>
      </c>
      <c r="M154" s="277">
        <f>IF(M$69=0,0,M$69/PPA_fec!M$69)</f>
        <v>0.92459694533240055</v>
      </c>
      <c r="N154" s="277">
        <f>IF(N$69=0,0,N$69/PPA_fec!N$69)</f>
        <v>1.0107248651545278</v>
      </c>
      <c r="O154" s="277">
        <f>IF(O$69=0,0,O$69/PPA_fec!O$69)</f>
        <v>1.0992485385998292</v>
      </c>
      <c r="P154" s="277">
        <f>IF(P$69=0,0,P$69/PPA_fec!P$69)</f>
        <v>1.0773680312357088</v>
      </c>
      <c r="Q154" s="277">
        <f>IF(Q$69=0,0,Q$69/PPA_fec!Q$69)</f>
        <v>1.051642404065801</v>
      </c>
      <c r="R154" s="277">
        <f>IF(R$69=0,0,R$69/PPA_fec!R$69)</f>
        <v>1.023852621238077</v>
      </c>
      <c r="S154" s="277">
        <f>IF(S$69=0,0,S$69/PPA_fec!S$69)</f>
        <v>0.96766514923159008</v>
      </c>
      <c r="T154" s="277">
        <f>IF(T$69=0,0,T$69/PPA_fec!T$69)</f>
        <v>0.99502489759622215</v>
      </c>
      <c r="U154" s="277">
        <f>IF(U$69=0,0,U$69/PPA_fec!U$69)</f>
        <v>0.98071359350100928</v>
      </c>
      <c r="V154" s="277">
        <f>IF(V$69=0,0,V$69/PPA_fec!V$69)</f>
        <v>0.97488020938351416</v>
      </c>
      <c r="W154" s="277">
        <f>IF(W$69=0,0,W$69/PPA_fec!W$69)</f>
        <v>0.95539224573649362</v>
      </c>
      <c r="X154" s="277">
        <f>IF(X$69=0,0,X$69/PPA_fec!X$69)</f>
        <v>0.81140962813801798</v>
      </c>
      <c r="Y154" s="277">
        <f>IF(Y$69=0,0,Y$69/PPA_fec!Y$69)</f>
        <v>0.75810033410548183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>IF(B$83=0,0,B$83/PPA_fec!B$83)</f>
        <v>0.21281900266101281</v>
      </c>
      <c r="C156" s="320">
        <f>IF(C$83=0,0,C$83/PPA_fec!C$83)</f>
        <v>0.20036848528415671</v>
      </c>
      <c r="D156" s="320">
        <f>IF(D$83=0,0,D$83/PPA_fec!D$83)</f>
        <v>0.20108750856726312</v>
      </c>
      <c r="E156" s="320">
        <f>IF(E$83=0,0,E$83/PPA_fec!E$83)</f>
        <v>0.21933492278848354</v>
      </c>
      <c r="F156" s="320">
        <f>IF(F$83=0,0,F$83/PPA_fec!F$83)</f>
        <v>0.16157118762800626</v>
      </c>
      <c r="G156" s="320">
        <f>IF(G$83=0,0,G$83/PPA_fec!G$83)</f>
        <v>0.13716036093103037</v>
      </c>
      <c r="H156" s="320">
        <f>IF(H$83=0,0,H$83/PPA_fec!H$83)</f>
        <v>0.17633745268758388</v>
      </c>
      <c r="I156" s="320">
        <f>IF(I$83=0,0,I$83/PPA_fec!I$83)</f>
        <v>8.4925969099405543E-2</v>
      </c>
      <c r="J156" s="320">
        <f>IF(J$83=0,0,J$83/PPA_fec!J$83)</f>
        <v>0.13064922328128323</v>
      </c>
      <c r="K156" s="320">
        <f>IF(K$83=0,0,K$83/PPA_fec!K$83)</f>
        <v>0.14104518991483525</v>
      </c>
      <c r="L156" s="320">
        <f>IF(L$83=0,0,L$83/PPA_fec!L$83)</f>
        <v>0.21740258604277643</v>
      </c>
      <c r="M156" s="320">
        <f>IF(M$83=0,0,M$83/PPA_fec!M$83)</f>
        <v>0.21205802250411424</v>
      </c>
      <c r="N156" s="320">
        <f>IF(N$83=0,0,N$83/PPA_fec!N$83)</f>
        <v>0.21783758882786111</v>
      </c>
      <c r="O156" s="320">
        <f>IF(O$83=0,0,O$83/PPA_fec!O$83)</f>
        <v>0.28661455693054755</v>
      </c>
      <c r="P156" s="320">
        <f>IF(P$83=0,0,P$83/PPA_fec!P$83)</f>
        <v>0.27644792401046964</v>
      </c>
      <c r="Q156" s="320">
        <f>IF(Q$83=0,0,Q$83/PPA_fec!Q$83)</f>
        <v>0.30214947389558688</v>
      </c>
      <c r="R156" s="320">
        <f>IF(R$83=0,0,R$83/PPA_fec!R$83)</f>
        <v>0.31747093324421222</v>
      </c>
      <c r="S156" s="320">
        <f>IF(S$83=0,0,S$83/PPA_fec!S$83)</f>
        <v>0.3138555335278127</v>
      </c>
      <c r="T156" s="320">
        <f>IF(T$83=0,0,T$83/PPA_fec!T$83)</f>
        <v>0.33272432569149418</v>
      </c>
      <c r="U156" s="320">
        <f>IF(U$83=0,0,U$83/PPA_fec!U$83)</f>
        <v>0.34401026689109049</v>
      </c>
      <c r="V156" s="320">
        <f>IF(V$83=0,0,V$83/PPA_fec!V$83)</f>
        <v>0.39191898465508407</v>
      </c>
      <c r="W156" s="320">
        <f>IF(W$83=0,0,W$83/PPA_fec!W$83)</f>
        <v>0.38602871736019428</v>
      </c>
      <c r="X156" s="320">
        <f>IF(X$83=0,0,X$83/PPA_fec!X$83)</f>
        <v>0.44708272325307852</v>
      </c>
      <c r="Y156" s="320">
        <f>IF(Y$83=0,0,Y$83/PPA_fec!Y$83)</f>
        <v>0.43826570851646057</v>
      </c>
      <c r="DA156" s="95"/>
    </row>
    <row r="157" spans="1:105" ht="12" customHeight="1" x14ac:dyDescent="0.25">
      <c r="A157" s="55" t="s">
        <v>91</v>
      </c>
      <c r="B157" s="330">
        <f>IF(B$84=0,0,B$84/PPA_fec!B$84)</f>
        <v>0</v>
      </c>
      <c r="C157" s="330">
        <f>IF(C$84=0,0,C$84/PPA_fec!C$84)</f>
        <v>0</v>
      </c>
      <c r="D157" s="330">
        <f>IF(D$84=0,0,D$84/PPA_fec!D$84)</f>
        <v>0</v>
      </c>
      <c r="E157" s="330">
        <f>IF(E$84=0,0,E$84/PPA_fec!E$84)</f>
        <v>0</v>
      </c>
      <c r="F157" s="330">
        <f>IF(F$84=0,0,F$84/PPA_fec!F$84)</f>
        <v>0</v>
      </c>
      <c r="G157" s="330">
        <f>IF(G$84=0,0,G$84/PPA_fec!G$84)</f>
        <v>0</v>
      </c>
      <c r="H157" s="330">
        <f>IF(H$84=0,0,H$84/PPA_fec!H$84)</f>
        <v>0</v>
      </c>
      <c r="I157" s="330">
        <f>IF(I$84=0,0,I$84/PPA_fec!I$84)</f>
        <v>0</v>
      </c>
      <c r="J157" s="330">
        <f>IF(J$84=0,0,J$84/PPA_fec!J$84)</f>
        <v>0</v>
      </c>
      <c r="K157" s="330">
        <f>IF(K$84=0,0,K$84/PPA_fec!K$84)</f>
        <v>0</v>
      </c>
      <c r="L157" s="330">
        <f>IF(L$84=0,0,L$84/PPA_fec!L$84)</f>
        <v>0</v>
      </c>
      <c r="M157" s="330">
        <f>IF(M$84=0,0,M$84/PPA_fec!M$84)</f>
        <v>0</v>
      </c>
      <c r="N157" s="330">
        <f>IF(N$84=0,0,N$84/PPA_fec!N$84)</f>
        <v>0</v>
      </c>
      <c r="O157" s="330">
        <f>IF(O$84=0,0,O$84/PPA_fec!O$84)</f>
        <v>0</v>
      </c>
      <c r="P157" s="330">
        <f>IF(P$84=0,0,P$84/PPA_fec!P$84)</f>
        <v>0</v>
      </c>
      <c r="Q157" s="330">
        <f>IF(Q$84=0,0,Q$84/PPA_fec!Q$84)</f>
        <v>0</v>
      </c>
      <c r="R157" s="330">
        <f>IF(R$84=0,0,R$84/PPA_fec!R$84)</f>
        <v>0</v>
      </c>
      <c r="S157" s="330">
        <f>IF(S$84=0,0,S$84/PPA_fec!S$84)</f>
        <v>0</v>
      </c>
      <c r="T157" s="330">
        <f>IF(T$84=0,0,T$84/PPA_fec!T$84)</f>
        <v>0</v>
      </c>
      <c r="U157" s="330">
        <f>IF(U$84=0,0,U$84/PPA_fec!U$84)</f>
        <v>0</v>
      </c>
      <c r="V157" s="330">
        <f>IF(V$84=0,0,V$84/PPA_fec!V$84)</f>
        <v>0</v>
      </c>
      <c r="W157" s="330">
        <f>IF(W$84=0,0,W$84/PPA_fec!W$84)</f>
        <v>0</v>
      </c>
      <c r="X157" s="330">
        <f>IF(X$84=0,0,X$84/PPA_fec!X$84)</f>
        <v>0</v>
      </c>
      <c r="Y157" s="330">
        <f>IF(Y$84=0,0,Y$84/PPA_fec!Y$84)</f>
        <v>0</v>
      </c>
      <c r="DA157" s="67"/>
    </row>
    <row r="158" spans="1:105" ht="12" customHeight="1" x14ac:dyDescent="0.25">
      <c r="A158" s="173" t="s">
        <v>92</v>
      </c>
      <c r="B158" s="331">
        <f>IF(B$85=0,0,B$85/PPA_fec!B$85)</f>
        <v>0</v>
      </c>
      <c r="C158" s="331">
        <f>IF(C$85=0,0,C$85/PPA_fec!C$85)</f>
        <v>0</v>
      </c>
      <c r="D158" s="331">
        <f>IF(D$85=0,0,D$85/PPA_fec!D$85)</f>
        <v>0</v>
      </c>
      <c r="E158" s="331">
        <f>IF(E$85=0,0,E$85/PPA_fec!E$85)</f>
        <v>0</v>
      </c>
      <c r="F158" s="331">
        <f>IF(F$85=0,0,F$85/PPA_fec!F$85)</f>
        <v>0</v>
      </c>
      <c r="G158" s="331">
        <f>IF(G$85=0,0,G$85/PPA_fec!G$85)</f>
        <v>0</v>
      </c>
      <c r="H158" s="331">
        <f>IF(H$85=0,0,H$85/PPA_fec!H$85)</f>
        <v>0</v>
      </c>
      <c r="I158" s="331">
        <f>IF(I$85=0,0,I$85/PPA_fec!I$85)</f>
        <v>0</v>
      </c>
      <c r="J158" s="331">
        <f>IF(J$85=0,0,J$85/PPA_fec!J$85)</f>
        <v>0</v>
      </c>
      <c r="K158" s="331">
        <f>IF(K$85=0,0,K$85/PPA_fec!K$85)</f>
        <v>0</v>
      </c>
      <c r="L158" s="331">
        <f>IF(L$85=0,0,L$85/PPA_fec!L$85)</f>
        <v>0</v>
      </c>
      <c r="M158" s="331">
        <f>IF(M$85=0,0,M$85/PPA_fec!M$85)</f>
        <v>0</v>
      </c>
      <c r="N158" s="331">
        <f>IF(N$85=0,0,N$85/PPA_fec!N$85)</f>
        <v>0</v>
      </c>
      <c r="O158" s="331">
        <f>IF(O$85=0,0,O$85/PPA_fec!O$85)</f>
        <v>0</v>
      </c>
      <c r="P158" s="331">
        <f>IF(P$85=0,0,P$85/PPA_fec!P$85)</f>
        <v>0</v>
      </c>
      <c r="Q158" s="331">
        <f>IF(Q$85=0,0,Q$85/PPA_fec!Q$85)</f>
        <v>0</v>
      </c>
      <c r="R158" s="331">
        <f>IF(R$85=0,0,R$85/PPA_fec!R$85)</f>
        <v>0</v>
      </c>
      <c r="S158" s="331">
        <f>IF(S$85=0,0,S$85/PPA_fec!S$85)</f>
        <v>0</v>
      </c>
      <c r="T158" s="331">
        <f>IF(T$85=0,0,T$85/PPA_fec!T$85)</f>
        <v>0</v>
      </c>
      <c r="U158" s="331">
        <f>IF(U$85=0,0,U$85/PPA_fec!U$85)</f>
        <v>0</v>
      </c>
      <c r="V158" s="331">
        <f>IF(V$85=0,0,V$85/PPA_fec!V$85)</f>
        <v>0</v>
      </c>
      <c r="W158" s="331">
        <f>IF(W$85=0,0,W$85/PPA_fec!W$85)</f>
        <v>0</v>
      </c>
      <c r="X158" s="331">
        <f>IF(X$85=0,0,X$85/PPA_fec!X$85)</f>
        <v>0</v>
      </c>
      <c r="Y158" s="331">
        <f>IF(Y$85=0,0,Y$85/PPA_fec!Y$85)</f>
        <v>0</v>
      </c>
      <c r="DA158" s="177"/>
    </row>
    <row r="159" spans="1:105" ht="12" customHeight="1" x14ac:dyDescent="0.25">
      <c r="A159" s="173" t="s">
        <v>93</v>
      </c>
      <c r="B159" s="331">
        <f>IF(B$86=0,0,B$86/PPA_fec!B$86)</f>
        <v>0</v>
      </c>
      <c r="C159" s="331">
        <f>IF(C$86=0,0,C$86/PPA_fec!C$86)</f>
        <v>0</v>
      </c>
      <c r="D159" s="331">
        <f>IF(D$86=0,0,D$86/PPA_fec!D$86)</f>
        <v>0</v>
      </c>
      <c r="E159" s="331">
        <f>IF(E$86=0,0,E$86/PPA_fec!E$86)</f>
        <v>0</v>
      </c>
      <c r="F159" s="331">
        <f>IF(F$86=0,0,F$86/PPA_fec!F$86)</f>
        <v>0</v>
      </c>
      <c r="G159" s="331">
        <f>IF(G$86=0,0,G$86/PPA_fec!G$86)</f>
        <v>0</v>
      </c>
      <c r="H159" s="331">
        <f>IF(H$86=0,0,H$86/PPA_fec!H$86)</f>
        <v>0</v>
      </c>
      <c r="I159" s="331">
        <f>IF(I$86=0,0,I$86/PPA_fec!I$86)</f>
        <v>0</v>
      </c>
      <c r="J159" s="331">
        <f>IF(J$86=0,0,J$86/PPA_fec!J$86)</f>
        <v>0</v>
      </c>
      <c r="K159" s="331">
        <f>IF(K$86=0,0,K$86/PPA_fec!K$86)</f>
        <v>0</v>
      </c>
      <c r="L159" s="331">
        <f>IF(L$86=0,0,L$86/PPA_fec!L$86)</f>
        <v>0</v>
      </c>
      <c r="M159" s="331">
        <f>IF(M$86=0,0,M$86/PPA_fec!M$86)</f>
        <v>0</v>
      </c>
      <c r="N159" s="331">
        <f>IF(N$86=0,0,N$86/PPA_fec!N$86)</f>
        <v>0</v>
      </c>
      <c r="O159" s="331">
        <f>IF(O$86=0,0,O$86/PPA_fec!O$86)</f>
        <v>0</v>
      </c>
      <c r="P159" s="331">
        <f>IF(P$86=0,0,P$86/PPA_fec!P$86)</f>
        <v>0</v>
      </c>
      <c r="Q159" s="331">
        <f>IF(Q$86=0,0,Q$86/PPA_fec!Q$86)</f>
        <v>0</v>
      </c>
      <c r="R159" s="331">
        <f>IF(R$86=0,0,R$86/PPA_fec!R$86)</f>
        <v>0</v>
      </c>
      <c r="S159" s="331">
        <f>IF(S$86=0,0,S$86/PPA_fec!S$86)</f>
        <v>0</v>
      </c>
      <c r="T159" s="331">
        <f>IF(T$86=0,0,T$86/PPA_fec!T$86)</f>
        <v>0</v>
      </c>
      <c r="U159" s="331">
        <f>IF(U$86=0,0,U$86/PPA_fec!U$86)</f>
        <v>0</v>
      </c>
      <c r="V159" s="331">
        <f>IF(V$86=0,0,V$86/PPA_fec!V$86)</f>
        <v>0</v>
      </c>
      <c r="W159" s="331">
        <f>IF(W$86=0,0,W$86/PPA_fec!W$86)</f>
        <v>0</v>
      </c>
      <c r="X159" s="331">
        <f>IF(X$86=0,0,X$86/PPA_fec!X$86)</f>
        <v>0</v>
      </c>
      <c r="Y159" s="331">
        <f>IF(Y$86=0,0,Y$86/PPA_fec!Y$86)</f>
        <v>0</v>
      </c>
      <c r="DA159" s="177"/>
    </row>
    <row r="160" spans="1:105" ht="12" customHeight="1" x14ac:dyDescent="0.25">
      <c r="A160" s="173" t="s">
        <v>94</v>
      </c>
      <c r="B160" s="331">
        <f>IF(B$87=0,0,B$87/PPA_fec!B$87)</f>
        <v>0</v>
      </c>
      <c r="C160" s="331">
        <f>IF(C$87=0,0,C$87/PPA_fec!C$87)</f>
        <v>0</v>
      </c>
      <c r="D160" s="331">
        <f>IF(D$87=0,0,D$87/PPA_fec!D$87)</f>
        <v>0</v>
      </c>
      <c r="E160" s="331">
        <f>IF(E$87=0,0,E$87/PPA_fec!E$87)</f>
        <v>0</v>
      </c>
      <c r="F160" s="331">
        <f>IF(F$87=0,0,F$87/PPA_fec!F$87)</f>
        <v>0</v>
      </c>
      <c r="G160" s="331">
        <f>IF(G$87=0,0,G$87/PPA_fec!G$87)</f>
        <v>0</v>
      </c>
      <c r="H160" s="331">
        <f>IF(H$87=0,0,H$87/PPA_fec!H$87)</f>
        <v>0</v>
      </c>
      <c r="I160" s="331">
        <f>IF(I$87=0,0,I$87/PPA_fec!I$87)</f>
        <v>0</v>
      </c>
      <c r="J160" s="331">
        <f>IF(J$87=0,0,J$87/PPA_fec!J$87)</f>
        <v>0</v>
      </c>
      <c r="K160" s="331">
        <f>IF(K$87=0,0,K$87/PPA_fec!K$87)</f>
        <v>0</v>
      </c>
      <c r="L160" s="331">
        <f>IF(L$87=0,0,L$87/PPA_fec!L$87)</f>
        <v>0</v>
      </c>
      <c r="M160" s="331">
        <f>IF(M$87=0,0,M$87/PPA_fec!M$87)</f>
        <v>0</v>
      </c>
      <c r="N160" s="331">
        <f>IF(N$87=0,0,N$87/PPA_fec!N$87)</f>
        <v>0</v>
      </c>
      <c r="O160" s="331">
        <f>IF(O$87=0,0,O$87/PPA_fec!O$87)</f>
        <v>0</v>
      </c>
      <c r="P160" s="331">
        <f>IF(P$87=0,0,P$87/PPA_fec!P$87)</f>
        <v>0</v>
      </c>
      <c r="Q160" s="331">
        <f>IF(Q$87=0,0,Q$87/PPA_fec!Q$87)</f>
        <v>0</v>
      </c>
      <c r="R160" s="331">
        <f>IF(R$87=0,0,R$87/PPA_fec!R$87)</f>
        <v>0</v>
      </c>
      <c r="S160" s="331">
        <f>IF(S$87=0,0,S$87/PPA_fec!S$87)</f>
        <v>0</v>
      </c>
      <c r="T160" s="331">
        <f>IF(T$87=0,0,T$87/PPA_fec!T$87)</f>
        <v>0</v>
      </c>
      <c r="U160" s="331">
        <f>IF(U$87=0,0,U$87/PPA_fec!U$87)</f>
        <v>0</v>
      </c>
      <c r="V160" s="331">
        <f>IF(V$87=0,0,V$87/PPA_fec!V$87)</f>
        <v>0</v>
      </c>
      <c r="W160" s="331">
        <f>IF(W$87=0,0,W$87/PPA_fec!W$87)</f>
        <v>0</v>
      </c>
      <c r="X160" s="331">
        <f>IF(X$87=0,0,X$87/PPA_fec!X$87)</f>
        <v>0</v>
      </c>
      <c r="Y160" s="331">
        <f>IF(Y$87=0,0,Y$87/PPA_fec!Y$87)</f>
        <v>0</v>
      </c>
      <c r="DA160" s="177"/>
    </row>
    <row r="161" spans="1:105" ht="12" customHeight="1" x14ac:dyDescent="0.25">
      <c r="A161" s="56" t="s">
        <v>95</v>
      </c>
      <c r="B161" s="332">
        <f>IF(B$88=0,0,B$88/PPA_fec!B$88)</f>
        <v>1.1509761487627264</v>
      </c>
      <c r="C161" s="332">
        <f>IF(C$88=0,0,C$88/PPA_fec!C$88)</f>
        <v>1.1043184258174561</v>
      </c>
      <c r="D161" s="332">
        <f>IF(D$88=0,0,D$88/PPA_fec!D$88)</f>
        <v>1.1049468024383711</v>
      </c>
      <c r="E161" s="332">
        <f>IF(E$88=0,0,E$88/PPA_fec!E$88)</f>
        <v>1.1848150014486418</v>
      </c>
      <c r="F161" s="332">
        <f>IF(F$88=0,0,F$88/PPA_fec!F$88)</f>
        <v>0.91535607247629514</v>
      </c>
      <c r="G161" s="332">
        <f>IF(G$88=0,0,G$88/PPA_fec!G$88)</f>
        <v>0.76672860255559949</v>
      </c>
      <c r="H161" s="332">
        <f>IF(H$88=0,0,H$88/PPA_fec!H$88)</f>
        <v>0.98905581323637948</v>
      </c>
      <c r="I161" s="332">
        <f>IF(I$88=0,0,I$88/PPA_fec!I$88)</f>
        <v>0.49637719643969525</v>
      </c>
      <c r="J161" s="332">
        <f>IF(J$88=0,0,J$88/PPA_fec!J$88)</f>
        <v>0.75098495015265088</v>
      </c>
      <c r="K161" s="332">
        <f>IF(K$88=0,0,K$88/PPA_fec!K$88)</f>
        <v>0.79702815547824302</v>
      </c>
      <c r="L161" s="332">
        <f>IF(L$88=0,0,L$88/PPA_fec!L$88)</f>
        <v>1.1514105992290131</v>
      </c>
      <c r="M161" s="332">
        <f>IF(M$88=0,0,M$88/PPA_fec!M$88)</f>
        <v>1.1041823034930631</v>
      </c>
      <c r="N161" s="332">
        <f>IF(N$88=0,0,N$88/PPA_fec!N$88)</f>
        <v>1.1387072877388884</v>
      </c>
      <c r="O161" s="332">
        <f>IF(O$88=0,0,O$88/PPA_fec!O$88)</f>
        <v>1.4197722504644099</v>
      </c>
      <c r="P161" s="332">
        <f>IF(P$88=0,0,P$88/PPA_fec!P$88)</f>
        <v>1.3797563594909721</v>
      </c>
      <c r="Q161" s="332">
        <f>IF(Q$88=0,0,Q$88/PPA_fec!Q$88)</f>
        <v>1.4609169700962288</v>
      </c>
      <c r="R161" s="332">
        <f>IF(R$88=0,0,R$88/PPA_fec!R$88)</f>
        <v>1.5085532125365475</v>
      </c>
      <c r="S161" s="332">
        <f>IF(S$88=0,0,S$88/PPA_fec!S$88)</f>
        <v>1.4905504026192324</v>
      </c>
      <c r="T161" s="332">
        <f>IF(T$88=0,0,T$88/PPA_fec!T$88)</f>
        <v>1.557572986894012</v>
      </c>
      <c r="U161" s="332">
        <f>IF(U$88=0,0,U$88/PPA_fec!U$88)</f>
        <v>1.5786301965804097</v>
      </c>
      <c r="V161" s="332">
        <f>IF(V$88=0,0,V$88/PPA_fec!V$88)</f>
        <v>1.7087821773556167</v>
      </c>
      <c r="W161" s="332">
        <f>IF(W$88=0,0,W$88/PPA_fec!W$88)</f>
        <v>1.6870330757483145</v>
      </c>
      <c r="X161" s="332">
        <f>IF(X$88=0,0,X$88/PPA_fec!X$88)</f>
        <v>1.7978969021117048</v>
      </c>
      <c r="Y161" s="332">
        <f>IF(Y$88=0,0,Y$88/PPA_fec!Y$88)</f>
        <v>1.753003476933892</v>
      </c>
      <c r="DA161" s="68"/>
    </row>
    <row r="162" spans="1:105" ht="12" customHeight="1" x14ac:dyDescent="0.25">
      <c r="A162" s="41" t="s">
        <v>1939</v>
      </c>
      <c r="B162" s="333">
        <f>IF(B$94=0,0,B$94/PPA_fec!B$94)</f>
        <v>0</v>
      </c>
      <c r="C162" s="333">
        <f>IF(C$94=0,0,C$94/PPA_fec!C$94)</f>
        <v>0</v>
      </c>
      <c r="D162" s="333">
        <f>IF(D$94=0,0,D$94/PPA_fec!D$94)</f>
        <v>0</v>
      </c>
      <c r="E162" s="333">
        <f>IF(E$94=0,0,E$94/PPA_fec!E$94)</f>
        <v>0</v>
      </c>
      <c r="F162" s="333">
        <f>IF(F$94=0,0,F$94/PPA_fec!F$94)</f>
        <v>0</v>
      </c>
      <c r="G162" s="333">
        <f>IF(G$94=0,0,G$94/PPA_fec!G$94)</f>
        <v>0</v>
      </c>
      <c r="H162" s="333">
        <f>IF(H$94=0,0,H$94/PPA_fec!H$94)</f>
        <v>0</v>
      </c>
      <c r="I162" s="333">
        <f>IF(I$94=0,0,I$94/PPA_fec!I$94)</f>
        <v>0</v>
      </c>
      <c r="J162" s="333">
        <f>IF(J$94=0,0,J$94/PPA_fec!J$94)</f>
        <v>0</v>
      </c>
      <c r="K162" s="333">
        <f>IF(K$94=0,0,K$94/PPA_fec!K$94)</f>
        <v>0</v>
      </c>
      <c r="L162" s="333">
        <f>IF(L$94=0,0,L$94/PPA_fec!L$94)</f>
        <v>0</v>
      </c>
      <c r="M162" s="333">
        <f>IF(M$94=0,0,M$94/PPA_fec!M$94)</f>
        <v>0</v>
      </c>
      <c r="N162" s="333">
        <f>IF(N$94=0,0,N$94/PPA_fec!N$94)</f>
        <v>0</v>
      </c>
      <c r="O162" s="333">
        <f>IF(O$94=0,0,O$94/PPA_fec!O$94)</f>
        <v>0</v>
      </c>
      <c r="P162" s="333">
        <f>IF(P$94=0,0,P$94/PPA_fec!P$94)</f>
        <v>0</v>
      </c>
      <c r="Q162" s="333">
        <f>IF(Q$94=0,0,Q$94/PPA_fec!Q$94)</f>
        <v>0</v>
      </c>
      <c r="R162" s="333">
        <f>IF(R$94=0,0,R$94/PPA_fec!R$94)</f>
        <v>0</v>
      </c>
      <c r="S162" s="333">
        <f>IF(S$94=0,0,S$94/PPA_fec!S$94)</f>
        <v>0</v>
      </c>
      <c r="T162" s="333">
        <f>IF(T$94=0,0,T$94/PPA_fec!T$94)</f>
        <v>0</v>
      </c>
      <c r="U162" s="333">
        <f>IF(U$94=0,0,U$94/PPA_fec!U$94)</f>
        <v>0</v>
      </c>
      <c r="V162" s="333">
        <f>IF(V$94=0,0,V$94/PPA_fec!V$94)</f>
        <v>0</v>
      </c>
      <c r="W162" s="333">
        <f>IF(W$94=0,0,W$94/PPA_fec!W$94)</f>
        <v>0</v>
      </c>
      <c r="X162" s="333">
        <f>IF(X$94=0,0,X$94/PPA_fec!X$94)</f>
        <v>0</v>
      </c>
      <c r="Y162" s="333">
        <f>IF(Y$94=0,0,Y$94/PPA_fec!Y$94)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FR: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43082.125474921922</v>
      </c>
      <c r="C3" s="203">
        <v>41874.083797677682</v>
      </c>
      <c r="D3" s="203">
        <v>43124.001548804947</v>
      </c>
      <c r="E3" s="203">
        <v>43897.479331898277</v>
      </c>
      <c r="F3" s="203">
        <v>45223.856501875212</v>
      </c>
      <c r="G3" s="203">
        <v>43210.871004611981</v>
      </c>
      <c r="H3" s="203">
        <v>41636.831302403567</v>
      </c>
      <c r="I3" s="203">
        <v>42590.738065564306</v>
      </c>
      <c r="J3" s="203">
        <v>41185.700687450379</v>
      </c>
      <c r="K3" s="203">
        <v>40495.449619825398</v>
      </c>
      <c r="L3" s="203">
        <v>39139.302960706358</v>
      </c>
      <c r="M3" s="203">
        <v>41216.349411788913</v>
      </c>
      <c r="N3" s="203">
        <v>41653.038751301567</v>
      </c>
      <c r="O3" s="203">
        <v>43038.096321314471</v>
      </c>
      <c r="P3" s="203">
        <v>44245.0374613003</v>
      </c>
      <c r="Q3" s="203">
        <v>44745.376014000001</v>
      </c>
      <c r="R3" s="203">
        <v>45193.132723781477</v>
      </c>
      <c r="S3" s="203">
        <v>45585.430191934007</v>
      </c>
      <c r="T3" s="203">
        <v>44914.254600100183</v>
      </c>
      <c r="U3" s="203">
        <v>45927.657463787808</v>
      </c>
      <c r="V3" s="203">
        <v>43776.510684436413</v>
      </c>
      <c r="W3" s="203">
        <v>44417.691385753817</v>
      </c>
      <c r="X3" s="203">
        <v>45602.661298738552</v>
      </c>
      <c r="Y3" s="203">
        <v>51980.800000000003</v>
      </c>
      <c r="DA3" s="112" t="s">
        <v>2109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46203.966510832768</v>
      </c>
      <c r="C5" s="203">
        <v>47483.777982666557</v>
      </c>
      <c r="D5" s="203">
        <v>47615.709860132658</v>
      </c>
      <c r="E5" s="203">
        <v>46952.137700126303</v>
      </c>
      <c r="F5" s="203">
        <v>46804.885049947014</v>
      </c>
      <c r="G5" s="203">
        <v>40685.189392736342</v>
      </c>
      <c r="H5" s="203">
        <v>42932.52994523364</v>
      </c>
      <c r="I5" s="203">
        <v>45153.03935978064</v>
      </c>
      <c r="J5" s="203">
        <v>44932.783184840919</v>
      </c>
      <c r="K5" s="203">
        <v>46057.600849605951</v>
      </c>
      <c r="L5" s="203">
        <v>48126.962040051287</v>
      </c>
      <c r="M5" s="203">
        <v>54006.325127081123</v>
      </c>
      <c r="N5" s="203">
        <v>54553.229283328437</v>
      </c>
      <c r="O5" s="203">
        <v>53159.224242963479</v>
      </c>
      <c r="P5" s="203">
        <v>51690.013647798383</v>
      </c>
      <c r="Q5" s="203">
        <v>55650.572134761627</v>
      </c>
      <c r="R5" s="203">
        <v>55855.017221618837</v>
      </c>
      <c r="S5" s="203">
        <v>53966.054033654298</v>
      </c>
      <c r="T5" s="203">
        <v>54382.520923154858</v>
      </c>
      <c r="U5" s="203">
        <v>52187.83668004904</v>
      </c>
      <c r="V5" s="203">
        <v>50435.93063878113</v>
      </c>
      <c r="W5" s="203">
        <v>52017.045473105252</v>
      </c>
      <c r="X5" s="203">
        <v>49796.355910543287</v>
      </c>
      <c r="Y5" s="203">
        <v>50353.530936711832</v>
      </c>
      <c r="DA5" s="112" t="s">
        <v>2111</v>
      </c>
    </row>
    <row r="6" spans="1:105" ht="12" customHeight="1" x14ac:dyDescent="0.25">
      <c r="A6" s="154" t="s">
        <v>2112</v>
      </c>
      <c r="B6" s="338">
        <v>57754.958138540947</v>
      </c>
      <c r="C6" s="338">
        <v>54867.210231613913</v>
      </c>
      <c r="D6" s="338">
        <v>54867.210231613913</v>
      </c>
      <c r="E6" s="338">
        <v>51979.462324686858</v>
      </c>
      <c r="F6" s="338">
        <v>51979.462324686858</v>
      </c>
      <c r="G6" s="338">
        <v>49091.714417759809</v>
      </c>
      <c r="H6" s="338">
        <v>49091.714417759809</v>
      </c>
      <c r="I6" s="338">
        <v>49091.714417759809</v>
      </c>
      <c r="J6" s="338">
        <v>49091.714417759809</v>
      </c>
      <c r="K6" s="338">
        <v>49091.714417759809</v>
      </c>
      <c r="L6" s="338">
        <v>51979.462324686858</v>
      </c>
      <c r="M6" s="338">
        <v>57754.958138540947</v>
      </c>
      <c r="N6" s="338">
        <v>57754.958138540947</v>
      </c>
      <c r="O6" s="338">
        <v>57754.958138540947</v>
      </c>
      <c r="P6" s="338">
        <v>54867.210231613913</v>
      </c>
      <c r="Q6" s="338">
        <v>60642.706045468003</v>
      </c>
      <c r="R6" s="338">
        <v>60642.706045468003</v>
      </c>
      <c r="S6" s="338">
        <v>57754.958138540947</v>
      </c>
      <c r="T6" s="338">
        <v>57754.958138540947</v>
      </c>
      <c r="U6" s="338">
        <v>57754.958138540947</v>
      </c>
      <c r="V6" s="338">
        <v>57754.958138540947</v>
      </c>
      <c r="W6" s="338">
        <v>54867.210231613913</v>
      </c>
      <c r="X6" s="338">
        <v>54867.210231613913</v>
      </c>
      <c r="Y6" s="338">
        <v>54867.210231613913</v>
      </c>
      <c r="DA6" s="160" t="s">
        <v>2113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2887.747906927048</v>
      </c>
      <c r="G7" s="340">
        <v>0</v>
      </c>
      <c r="H7" s="340">
        <v>0</v>
      </c>
      <c r="I7" s="340">
        <v>2887.747906927048</v>
      </c>
      <c r="J7" s="340">
        <v>2887.747906927048</v>
      </c>
      <c r="K7" s="340">
        <v>0</v>
      </c>
      <c r="L7" s="340">
        <v>5775.495813854096</v>
      </c>
      <c r="M7" s="340">
        <v>8663.2437207811436</v>
      </c>
      <c r="N7" s="340">
        <v>0</v>
      </c>
      <c r="O7" s="340">
        <v>2887.747906927048</v>
      </c>
      <c r="P7" s="340">
        <v>0</v>
      </c>
      <c r="Q7" s="340">
        <v>5775.495813854096</v>
      </c>
      <c r="R7" s="340">
        <v>2887.747906927048</v>
      </c>
      <c r="S7" s="340">
        <v>0</v>
      </c>
      <c r="T7" s="340">
        <v>0</v>
      </c>
      <c r="U7" s="340">
        <v>2887.747906927048</v>
      </c>
      <c r="V7" s="340">
        <v>0</v>
      </c>
      <c r="W7" s="340">
        <v>0</v>
      </c>
      <c r="X7" s="340">
        <v>2887.747906927048</v>
      </c>
      <c r="Y7" s="340">
        <v>0</v>
      </c>
      <c r="DA7" s="161" t="s">
        <v>2115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2887.7479069270339</v>
      </c>
      <c r="D8" s="342">
        <f t="shared" si="0"/>
        <v>0</v>
      </c>
      <c r="E8" s="342">
        <f t="shared" si="0"/>
        <v>2887.7479069270557</v>
      </c>
      <c r="F8" s="342">
        <f t="shared" si="0"/>
        <v>2887.7479069270485</v>
      </c>
      <c r="G8" s="342">
        <f t="shared" si="0"/>
        <v>2887.7479069270485</v>
      </c>
      <c r="H8" s="342">
        <f t="shared" si="0"/>
        <v>0</v>
      </c>
      <c r="I8" s="342">
        <f t="shared" si="0"/>
        <v>2887.7479069270485</v>
      </c>
      <c r="J8" s="342">
        <f t="shared" si="0"/>
        <v>2887.7479069270485</v>
      </c>
      <c r="K8" s="342">
        <f t="shared" si="0"/>
        <v>0</v>
      </c>
      <c r="L8" s="342">
        <f t="shared" si="0"/>
        <v>2887.7479069270485</v>
      </c>
      <c r="M8" s="342">
        <f t="shared" si="0"/>
        <v>2887.7479069270557</v>
      </c>
      <c r="N8" s="342">
        <f t="shared" si="0"/>
        <v>0</v>
      </c>
      <c r="O8" s="342">
        <f t="shared" si="0"/>
        <v>2887.7479069270485</v>
      </c>
      <c r="P8" s="342">
        <f t="shared" si="0"/>
        <v>2887.7479069270339</v>
      </c>
      <c r="Q8" s="342">
        <f t="shared" si="0"/>
        <v>0</v>
      </c>
      <c r="R8" s="342">
        <f t="shared" si="0"/>
        <v>2887.7479069270485</v>
      </c>
      <c r="S8" s="342">
        <f t="shared" si="0"/>
        <v>2887.7479069270557</v>
      </c>
      <c r="T8" s="342">
        <f t="shared" si="0"/>
        <v>0</v>
      </c>
      <c r="U8" s="342">
        <f t="shared" si="0"/>
        <v>2887.7479069270485</v>
      </c>
      <c r="V8" s="342">
        <f t="shared" si="0"/>
        <v>0</v>
      </c>
      <c r="W8" s="342">
        <f t="shared" si="0"/>
        <v>2887.7479069270339</v>
      </c>
      <c r="X8" s="342">
        <f t="shared" si="0"/>
        <v>2887.7479069270485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11550.991627708179</v>
      </c>
      <c r="C9" s="343">
        <f t="shared" si="1"/>
        <v>7383.4322489473561</v>
      </c>
      <c r="D9" s="343">
        <f t="shared" si="1"/>
        <v>7251.5003714812556</v>
      </c>
      <c r="E9" s="343">
        <f t="shared" si="1"/>
        <v>5027.3246245605551</v>
      </c>
      <c r="F9" s="343">
        <f t="shared" si="1"/>
        <v>5174.5772747398441</v>
      </c>
      <c r="G9" s="343">
        <f t="shared" si="1"/>
        <v>8406.5250250234676</v>
      </c>
      <c r="H9" s="343">
        <f t="shared" si="1"/>
        <v>6159.184472526169</v>
      </c>
      <c r="I9" s="343">
        <f t="shared" si="1"/>
        <v>3938.6750579791697</v>
      </c>
      <c r="J9" s="343">
        <f t="shared" si="1"/>
        <v>4158.9312329188906</v>
      </c>
      <c r="K9" s="343">
        <f t="shared" si="1"/>
        <v>3034.1135681538581</v>
      </c>
      <c r="L9" s="343">
        <f t="shared" si="1"/>
        <v>3852.500284635571</v>
      </c>
      <c r="M9" s="343">
        <f t="shared" si="1"/>
        <v>3748.633011459824</v>
      </c>
      <c r="N9" s="343">
        <f t="shared" si="1"/>
        <v>3201.7288552125101</v>
      </c>
      <c r="O9" s="343">
        <f t="shared" si="1"/>
        <v>4595.7338955774685</v>
      </c>
      <c r="P9" s="343">
        <f t="shared" si="1"/>
        <v>3177.1965838155302</v>
      </c>
      <c r="Q9" s="343">
        <f t="shared" si="1"/>
        <v>4992.1339107063759</v>
      </c>
      <c r="R9" s="343">
        <f t="shared" si="1"/>
        <v>4787.6888238491665</v>
      </c>
      <c r="S9" s="343">
        <f t="shared" si="1"/>
        <v>3788.9041048866493</v>
      </c>
      <c r="T9" s="343">
        <f t="shared" si="1"/>
        <v>3372.4372153860895</v>
      </c>
      <c r="U9" s="343">
        <f t="shared" si="1"/>
        <v>5567.1214584919071</v>
      </c>
      <c r="V9" s="343">
        <f t="shared" si="1"/>
        <v>7319.0274997598171</v>
      </c>
      <c r="W9" s="343">
        <f t="shared" si="1"/>
        <v>2850.1647585086612</v>
      </c>
      <c r="X9" s="343">
        <f t="shared" si="1"/>
        <v>5070.8543210706266</v>
      </c>
      <c r="Y9" s="343">
        <f t="shared" si="1"/>
        <v>4513.6792949020819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5033.8876182287186</v>
      </c>
      <c r="C12" s="210">
        <v>5185.0059329320729</v>
      </c>
      <c r="D12" s="210">
        <v>5310.4236457437664</v>
      </c>
      <c r="E12" s="210">
        <v>5260.4129836629409</v>
      </c>
      <c r="F12" s="210">
        <v>5151.8560619088566</v>
      </c>
      <c r="G12" s="210">
        <v>4302.826569217541</v>
      </c>
      <c r="H12" s="210">
        <v>4364.7966466036114</v>
      </c>
      <c r="I12" s="210">
        <v>4578.7199484092862</v>
      </c>
      <c r="J12" s="210">
        <v>4513.9687016337066</v>
      </c>
      <c r="K12" s="210">
        <v>4452.2762682717103</v>
      </c>
      <c r="L12" s="210">
        <v>4773.9429922613926</v>
      </c>
      <c r="M12" s="210">
        <v>5358.1005159071356</v>
      </c>
      <c r="N12" s="210">
        <v>5455.1116938950981</v>
      </c>
      <c r="O12" s="210">
        <v>5243.8600171969047</v>
      </c>
      <c r="P12" s="210">
        <v>5028.7788478073953</v>
      </c>
      <c r="Q12" s="210">
        <v>5322.6495270851228</v>
      </c>
      <c r="R12" s="210">
        <v>5437.4455717970759</v>
      </c>
      <c r="S12" s="210">
        <v>5271.9407566638001</v>
      </c>
      <c r="T12" s="210">
        <v>5338.5409286328468</v>
      </c>
      <c r="U12" s="210">
        <v>5008.3351676698194</v>
      </c>
      <c r="V12" s="210">
        <v>4873.5288907996564</v>
      </c>
      <c r="W12" s="210">
        <v>5244.4395528804807</v>
      </c>
      <c r="X12" s="210">
        <v>4979.4820292347376</v>
      </c>
      <c r="Y12" s="210">
        <v>4582.2545141874452</v>
      </c>
      <c r="DA12" s="109" t="s">
        <v>2118</v>
      </c>
    </row>
    <row r="13" spans="1:105" ht="12" customHeight="1" x14ac:dyDescent="0.25">
      <c r="A13" s="24" t="s">
        <v>28</v>
      </c>
      <c r="B13" s="213">
        <v>386.69148753224408</v>
      </c>
      <c r="C13" s="213">
        <v>311.31177987962172</v>
      </c>
      <c r="D13" s="213">
        <v>287.14049871023218</v>
      </c>
      <c r="E13" s="213">
        <v>301.85339638865008</v>
      </c>
      <c r="F13" s="213">
        <v>385.21066208082539</v>
      </c>
      <c r="G13" s="213">
        <v>502.2451418744626</v>
      </c>
      <c r="H13" s="213">
        <v>507.16534823731729</v>
      </c>
      <c r="I13" s="213">
        <v>567.7367153912295</v>
      </c>
      <c r="J13" s="213">
        <v>419.79552880481509</v>
      </c>
      <c r="K13" s="213">
        <v>368.15709372312978</v>
      </c>
      <c r="L13" s="213">
        <v>366.00748065348228</v>
      </c>
      <c r="M13" s="213">
        <v>327.78005159071358</v>
      </c>
      <c r="N13" s="213">
        <v>382.4831470335339</v>
      </c>
      <c r="O13" s="213">
        <v>203.73619948409291</v>
      </c>
      <c r="P13" s="213">
        <v>153.88374892519349</v>
      </c>
      <c r="Q13" s="213">
        <v>275.16698194325022</v>
      </c>
      <c r="R13" s="213">
        <v>240.20593293207219</v>
      </c>
      <c r="S13" s="213">
        <v>290.49243336199481</v>
      </c>
      <c r="T13" s="213">
        <v>366.5335339638865</v>
      </c>
      <c r="U13" s="213">
        <v>186.45451418744631</v>
      </c>
      <c r="V13" s="213">
        <v>213.373086844368</v>
      </c>
      <c r="W13" s="213">
        <v>249.9138435081685</v>
      </c>
      <c r="X13" s="213">
        <v>89.028718830610472</v>
      </c>
      <c r="Y13" s="213">
        <v>36.372312983662937</v>
      </c>
      <c r="DA13" s="85" t="s">
        <v>2119</v>
      </c>
    </row>
    <row r="14" spans="1:105" ht="12" customHeight="1" x14ac:dyDescent="0.25">
      <c r="A14" s="14" t="s">
        <v>29</v>
      </c>
      <c r="B14" s="204">
        <f t="shared" ref="B14:Y14" si="2">SUM(B15:B19)</f>
        <v>580.23791917454844</v>
      </c>
      <c r="C14" s="204">
        <f t="shared" si="2"/>
        <v>761.75124677558028</v>
      </c>
      <c r="D14" s="204">
        <f t="shared" si="2"/>
        <v>802.72055030094566</v>
      </c>
      <c r="E14" s="204">
        <f t="shared" si="2"/>
        <v>661.64479793637133</v>
      </c>
      <c r="F14" s="204">
        <f t="shared" si="2"/>
        <v>613.23430782459161</v>
      </c>
      <c r="G14" s="204">
        <f t="shared" si="2"/>
        <v>476.53061049011171</v>
      </c>
      <c r="H14" s="204">
        <f t="shared" si="2"/>
        <v>483.73886500429916</v>
      </c>
      <c r="I14" s="204">
        <f t="shared" si="2"/>
        <v>474.17515047291488</v>
      </c>
      <c r="J14" s="204">
        <f t="shared" si="2"/>
        <v>390.56758383490967</v>
      </c>
      <c r="K14" s="204">
        <f t="shared" si="2"/>
        <v>303.65967325881343</v>
      </c>
      <c r="L14" s="204">
        <f t="shared" si="2"/>
        <v>334.89131556319859</v>
      </c>
      <c r="M14" s="204">
        <f t="shared" si="2"/>
        <v>483.1812553740325</v>
      </c>
      <c r="N14" s="204">
        <f t="shared" si="2"/>
        <v>436.24316423043848</v>
      </c>
      <c r="O14" s="204">
        <f t="shared" si="2"/>
        <v>377.74342218400682</v>
      </c>
      <c r="P14" s="204">
        <f t="shared" si="2"/>
        <v>309.70954428202919</v>
      </c>
      <c r="Q14" s="204">
        <f t="shared" si="2"/>
        <v>347.7199484092863</v>
      </c>
      <c r="R14" s="204">
        <f t="shared" si="2"/>
        <v>321.30481513327601</v>
      </c>
      <c r="S14" s="204">
        <f t="shared" si="2"/>
        <v>284.25520206362847</v>
      </c>
      <c r="T14" s="204">
        <f t="shared" si="2"/>
        <v>273.08228718830617</v>
      </c>
      <c r="U14" s="204">
        <f t="shared" si="2"/>
        <v>252.6436801375753</v>
      </c>
      <c r="V14" s="204">
        <f t="shared" si="2"/>
        <v>256.61358555460015</v>
      </c>
      <c r="W14" s="204">
        <f t="shared" si="2"/>
        <v>247.48675838349101</v>
      </c>
      <c r="X14" s="204">
        <f t="shared" si="2"/>
        <v>225.37214101461737</v>
      </c>
      <c r="Y14" s="204">
        <f t="shared" si="2"/>
        <v>257.62570937231294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2120</v>
      </c>
    </row>
    <row r="16" spans="1:105" ht="12" customHeight="1" x14ac:dyDescent="0.25">
      <c r="A16" s="18" t="s">
        <v>31</v>
      </c>
      <c r="B16" s="204">
        <v>185.27755803955279</v>
      </c>
      <c r="C16" s="204">
        <v>163.81246775580391</v>
      </c>
      <c r="D16" s="204">
        <v>146.86638005159071</v>
      </c>
      <c r="E16" s="204">
        <v>138.43508168529661</v>
      </c>
      <c r="F16" s="204">
        <v>132.94161650902839</v>
      </c>
      <c r="G16" s="204">
        <v>106.57300085984519</v>
      </c>
      <c r="H16" s="204">
        <v>116.4612209802235</v>
      </c>
      <c r="I16" s="204">
        <v>120.8560619088564</v>
      </c>
      <c r="J16" s="204">
        <v>116.4612209802235</v>
      </c>
      <c r="K16" s="204">
        <v>90.092691315563201</v>
      </c>
      <c r="L16" s="204">
        <v>114.2638865004299</v>
      </c>
      <c r="M16" s="204">
        <v>167.20868443680129</v>
      </c>
      <c r="N16" s="204">
        <v>139.76999140154771</v>
      </c>
      <c r="O16" s="204">
        <v>156.8809974204643</v>
      </c>
      <c r="P16" s="204">
        <v>150.47566638005159</v>
      </c>
      <c r="Q16" s="204">
        <v>132.10988822012041</v>
      </c>
      <c r="R16" s="204">
        <v>156.62175408426481</v>
      </c>
      <c r="S16" s="204">
        <v>137.37592433361991</v>
      </c>
      <c r="T16" s="204">
        <v>143.63628546861571</v>
      </c>
      <c r="U16" s="204">
        <v>137.45391229578681</v>
      </c>
      <c r="V16" s="204">
        <v>141.05657781599311</v>
      </c>
      <c r="W16" s="204">
        <v>137.4660361134996</v>
      </c>
      <c r="X16" s="204">
        <v>141.43344797936371</v>
      </c>
      <c r="Y16" s="204">
        <v>163.80713671539121</v>
      </c>
      <c r="DA16" s="71" t="s">
        <v>2121</v>
      </c>
    </row>
    <row r="17" spans="1:105" ht="12" customHeight="1" x14ac:dyDescent="0.25">
      <c r="A17" s="18" t="s">
        <v>71</v>
      </c>
      <c r="B17" s="204">
        <v>68.811521926053302</v>
      </c>
      <c r="C17" s="204">
        <v>90.379277730008596</v>
      </c>
      <c r="D17" s="204">
        <v>91.406362854686151</v>
      </c>
      <c r="E17" s="204">
        <v>63.085468615649177</v>
      </c>
      <c r="F17" s="204">
        <v>95.645657781599297</v>
      </c>
      <c r="G17" s="204">
        <v>66.138005159071355</v>
      </c>
      <c r="H17" s="204">
        <v>69.190541702493547</v>
      </c>
      <c r="I17" s="204">
        <v>75.295528804815135</v>
      </c>
      <c r="J17" s="204">
        <v>61.050472914875321</v>
      </c>
      <c r="K17" s="204">
        <v>39.682803095442821</v>
      </c>
      <c r="L17" s="204">
        <v>45.787876182287192</v>
      </c>
      <c r="M17" s="204">
        <v>91.049613069647449</v>
      </c>
      <c r="N17" s="204">
        <v>86.469819432502149</v>
      </c>
      <c r="O17" s="204">
        <v>82.372312983662937</v>
      </c>
      <c r="P17" s="204">
        <v>79.675924333619946</v>
      </c>
      <c r="Q17" s="204">
        <v>90.667067927773004</v>
      </c>
      <c r="R17" s="204">
        <v>85.059587274290621</v>
      </c>
      <c r="S17" s="204">
        <v>75.056405846947541</v>
      </c>
      <c r="T17" s="204">
        <v>87.39776440240756</v>
      </c>
      <c r="U17" s="204">
        <v>80.528546861564919</v>
      </c>
      <c r="V17" s="204">
        <v>77.507566638005159</v>
      </c>
      <c r="W17" s="204">
        <v>83.341960447119519</v>
      </c>
      <c r="X17" s="204">
        <v>80.626311263972482</v>
      </c>
      <c r="Y17" s="204">
        <v>88.813155631986234</v>
      </c>
      <c r="DA17" s="71" t="s">
        <v>2122</v>
      </c>
    </row>
    <row r="18" spans="1:105" ht="12" customHeight="1" x14ac:dyDescent="0.25">
      <c r="A18" s="18" t="s">
        <v>32</v>
      </c>
      <c r="B18" s="204">
        <v>326.14883920894238</v>
      </c>
      <c r="C18" s="204">
        <v>499.83757523645738</v>
      </c>
      <c r="D18" s="204">
        <v>548.08443680137566</v>
      </c>
      <c r="E18" s="204">
        <v>458.59561478933779</v>
      </c>
      <c r="F18" s="204">
        <v>383.1184006878762</v>
      </c>
      <c r="G18" s="204">
        <v>303.81960447119519</v>
      </c>
      <c r="H18" s="204">
        <v>298.08710232158211</v>
      </c>
      <c r="I18" s="204">
        <v>278.02355975924331</v>
      </c>
      <c r="J18" s="204">
        <v>213.05588993981081</v>
      </c>
      <c r="K18" s="204">
        <v>173.88417884780739</v>
      </c>
      <c r="L18" s="204">
        <v>174.83955288048151</v>
      </c>
      <c r="M18" s="204">
        <v>224.92295786758379</v>
      </c>
      <c r="N18" s="204">
        <v>210.0033533963886</v>
      </c>
      <c r="O18" s="204">
        <v>138.49011177987961</v>
      </c>
      <c r="P18" s="204">
        <v>79.554858125537393</v>
      </c>
      <c r="Q18" s="204">
        <v>124.7924333619948</v>
      </c>
      <c r="R18" s="204">
        <v>79.55012897678418</v>
      </c>
      <c r="S18" s="204">
        <v>71.777815993121223</v>
      </c>
      <c r="T18" s="204">
        <v>42.032158211521917</v>
      </c>
      <c r="U18" s="204">
        <v>34.645915735167669</v>
      </c>
      <c r="V18" s="204">
        <v>38.024247635425617</v>
      </c>
      <c r="W18" s="204">
        <v>26.678761822871881</v>
      </c>
      <c r="X18" s="204">
        <v>3.312381771281169</v>
      </c>
      <c r="Y18" s="204">
        <v>5.005417024935511</v>
      </c>
      <c r="DA18" s="71" t="s">
        <v>2123</v>
      </c>
    </row>
    <row r="19" spans="1:105" ht="12" customHeight="1" x14ac:dyDescent="0.25">
      <c r="A19" s="18" t="s">
        <v>33</v>
      </c>
      <c r="B19" s="204">
        <v>0</v>
      </c>
      <c r="C19" s="204">
        <v>7.7219260533104039</v>
      </c>
      <c r="D19" s="204">
        <v>16.363370593293201</v>
      </c>
      <c r="E19" s="204">
        <v>1.5286328460877039</v>
      </c>
      <c r="F19" s="204">
        <v>1.5286328460877039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3.095442820292347E-3</v>
      </c>
      <c r="Q19" s="204">
        <v>0.15055889939810829</v>
      </c>
      <c r="R19" s="204">
        <v>7.3344797936371442E-2</v>
      </c>
      <c r="S19" s="204">
        <v>4.5055889939810842E-2</v>
      </c>
      <c r="T19" s="204">
        <v>1.6079105760963028E-2</v>
      </c>
      <c r="U19" s="204">
        <v>1.5305245055889941E-2</v>
      </c>
      <c r="V19" s="204">
        <v>2.5193465176268269E-2</v>
      </c>
      <c r="W19" s="204">
        <v>0</v>
      </c>
      <c r="X19" s="204">
        <v>0</v>
      </c>
      <c r="Y19" s="204">
        <v>0</v>
      </c>
      <c r="DA19" s="71" t="s">
        <v>2124</v>
      </c>
    </row>
    <row r="20" spans="1:105" ht="12" customHeight="1" x14ac:dyDescent="0.25">
      <c r="A20" s="14" t="s">
        <v>34</v>
      </c>
      <c r="B20" s="204">
        <f t="shared" ref="B20:Y20" si="3">B21+B22</f>
        <v>2466.977300085985</v>
      </c>
      <c r="C20" s="204">
        <f t="shared" si="3"/>
        <v>2448.2522785898541</v>
      </c>
      <c r="D20" s="204">
        <f t="shared" si="3"/>
        <v>2513.2778159931208</v>
      </c>
      <c r="E20" s="204">
        <f t="shared" si="3"/>
        <v>2519.3758383490972</v>
      </c>
      <c r="F20" s="204">
        <f t="shared" si="3"/>
        <v>2398.600773860705</v>
      </c>
      <c r="G20" s="204">
        <f t="shared" si="3"/>
        <v>1605.678761822872</v>
      </c>
      <c r="H20" s="204">
        <f t="shared" si="3"/>
        <v>1625.2061049011179</v>
      </c>
      <c r="I20" s="204">
        <f t="shared" si="3"/>
        <v>1767.714789337919</v>
      </c>
      <c r="J20" s="204">
        <f t="shared" si="3"/>
        <v>1907.3411006018921</v>
      </c>
      <c r="K20" s="204">
        <f t="shared" si="3"/>
        <v>1989.2299226139289</v>
      </c>
      <c r="L20" s="204">
        <f t="shared" si="3"/>
        <v>2266.6478933791918</v>
      </c>
      <c r="M20" s="204">
        <f t="shared" si="3"/>
        <v>2493.6557179707652</v>
      </c>
      <c r="N20" s="204">
        <f t="shared" si="3"/>
        <v>2302.8250618206789</v>
      </c>
      <c r="O20" s="204">
        <f t="shared" si="3"/>
        <v>2460.3803476081789</v>
      </c>
      <c r="P20" s="204">
        <f t="shared" si="3"/>
        <v>2411.7396301780868</v>
      </c>
      <c r="Q20" s="204">
        <f t="shared" si="3"/>
        <v>2449.0625537581232</v>
      </c>
      <c r="R20" s="204">
        <f t="shared" si="3"/>
        <v>2558.6370503053058</v>
      </c>
      <c r="S20" s="204">
        <f t="shared" si="3"/>
        <v>2415.828506619594</v>
      </c>
      <c r="T20" s="204">
        <f t="shared" si="3"/>
        <v>2313.1112349555801</v>
      </c>
      <c r="U20" s="204">
        <f t="shared" si="3"/>
        <v>2151.530213029469</v>
      </c>
      <c r="V20" s="204">
        <f t="shared" si="3"/>
        <v>2002.889491588651</v>
      </c>
      <c r="W20" s="204">
        <f t="shared" si="3"/>
        <v>2291.8719273243451</v>
      </c>
      <c r="X20" s="204">
        <f t="shared" si="3"/>
        <v>2246.442404929966</v>
      </c>
      <c r="Y20" s="204">
        <f t="shared" si="3"/>
        <v>1952.246110221151</v>
      </c>
      <c r="DA20" s="71"/>
    </row>
    <row r="21" spans="1:105" ht="12" customHeight="1" x14ac:dyDescent="0.25">
      <c r="A21" s="18" t="s">
        <v>73</v>
      </c>
      <c r="B21" s="204">
        <v>2466.977300085985</v>
      </c>
      <c r="C21" s="204">
        <v>2448.2522785898541</v>
      </c>
      <c r="D21" s="204">
        <v>2513.2778159931208</v>
      </c>
      <c r="E21" s="204">
        <v>2519.3758383490972</v>
      </c>
      <c r="F21" s="204">
        <v>2398.600773860705</v>
      </c>
      <c r="G21" s="204">
        <v>1605.678761822872</v>
      </c>
      <c r="H21" s="204">
        <v>1625.2061049011179</v>
      </c>
      <c r="I21" s="204">
        <v>1767.714789337919</v>
      </c>
      <c r="J21" s="204">
        <v>1907.3411006018921</v>
      </c>
      <c r="K21" s="204">
        <v>1989.2299226139289</v>
      </c>
      <c r="L21" s="204">
        <v>2266.6478933791918</v>
      </c>
      <c r="M21" s="204">
        <v>2493.6557179707652</v>
      </c>
      <c r="N21" s="204">
        <v>2302.8250618206789</v>
      </c>
      <c r="O21" s="204">
        <v>2460.3803476081789</v>
      </c>
      <c r="P21" s="204">
        <v>2411.7396301780868</v>
      </c>
      <c r="Q21" s="204">
        <v>2449.0625537581232</v>
      </c>
      <c r="R21" s="204">
        <v>2558.6370503053058</v>
      </c>
      <c r="S21" s="204">
        <v>2415.828506619594</v>
      </c>
      <c r="T21" s="204">
        <v>2313.1112349555801</v>
      </c>
      <c r="U21" s="204">
        <v>2151.530213029469</v>
      </c>
      <c r="V21" s="204">
        <v>2002.889491588651</v>
      </c>
      <c r="W21" s="204">
        <v>2291.8719273243451</v>
      </c>
      <c r="X21" s="204">
        <v>2246.442404929966</v>
      </c>
      <c r="Y21" s="204">
        <v>1952.246110221151</v>
      </c>
      <c r="DA21" s="71" t="s">
        <v>2125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2126</v>
      </c>
    </row>
    <row r="23" spans="1:105" ht="12" customHeight="1" x14ac:dyDescent="0.25">
      <c r="A23" s="14" t="s">
        <v>37</v>
      </c>
      <c r="B23" s="204">
        <f t="shared" ref="B23:Y23" si="4">B24+B25+B26+B27+B28+B29</f>
        <v>78.054858125537407</v>
      </c>
      <c r="C23" s="204">
        <f t="shared" si="4"/>
        <v>77.79208942390369</v>
      </c>
      <c r="D23" s="204">
        <f t="shared" si="4"/>
        <v>79.511779879621656</v>
      </c>
      <c r="E23" s="204">
        <f t="shared" si="4"/>
        <v>92.67222699914015</v>
      </c>
      <c r="F23" s="204">
        <f t="shared" si="4"/>
        <v>98.834393809114346</v>
      </c>
      <c r="G23" s="204">
        <f t="shared" si="4"/>
        <v>20.349699054170252</v>
      </c>
      <c r="H23" s="204">
        <f t="shared" si="4"/>
        <v>20.397420464316426</v>
      </c>
      <c r="I23" s="204">
        <f t="shared" si="4"/>
        <v>24.123387790197768</v>
      </c>
      <c r="J23" s="204">
        <f t="shared" si="4"/>
        <v>43.899914015477222</v>
      </c>
      <c r="K23" s="204">
        <f t="shared" si="4"/>
        <v>64.058469475494405</v>
      </c>
      <c r="L23" s="204">
        <f t="shared" si="4"/>
        <v>77.935425623387772</v>
      </c>
      <c r="M23" s="204">
        <f t="shared" si="4"/>
        <v>66.628976784178832</v>
      </c>
      <c r="N23" s="204">
        <f t="shared" si="4"/>
        <v>164.77313250434196</v>
      </c>
      <c r="O23" s="204">
        <f t="shared" si="4"/>
        <v>133.48672031959381</v>
      </c>
      <c r="P23" s="204">
        <f t="shared" si="4"/>
        <v>107.30293216069248</v>
      </c>
      <c r="Q23" s="204">
        <f t="shared" si="4"/>
        <v>166.59359413525519</v>
      </c>
      <c r="R23" s="204">
        <f t="shared" si="4"/>
        <v>183.76914058033418</v>
      </c>
      <c r="S23" s="204">
        <f t="shared" si="4"/>
        <v>165.36934376733575</v>
      </c>
      <c r="T23" s="204">
        <f t="shared" si="4"/>
        <v>198.77457759816124</v>
      </c>
      <c r="U23" s="204">
        <f t="shared" si="4"/>
        <v>194.27812746924096</v>
      </c>
      <c r="V23" s="204">
        <f t="shared" si="4"/>
        <v>222.41429173035081</v>
      </c>
      <c r="W23" s="204">
        <f t="shared" si="4"/>
        <v>196.98671412019476</v>
      </c>
      <c r="X23" s="204">
        <f t="shared" si="4"/>
        <v>185.18915138989584</v>
      </c>
      <c r="Y23" s="204">
        <f t="shared" si="4"/>
        <v>232.15027842889216</v>
      </c>
      <c r="DA23" s="71"/>
    </row>
    <row r="24" spans="1:105" ht="12" customHeight="1" x14ac:dyDescent="0.25">
      <c r="A24" s="18" t="s">
        <v>38</v>
      </c>
      <c r="B24" s="204">
        <v>60.428030954428202</v>
      </c>
      <c r="C24" s="204">
        <v>59.926397248495263</v>
      </c>
      <c r="D24" s="204">
        <v>59.926397248495263</v>
      </c>
      <c r="E24" s="204">
        <v>71.391057609630266</v>
      </c>
      <c r="F24" s="204">
        <v>77.12330180567497</v>
      </c>
      <c r="G24" s="204">
        <v>1.5286328460877039</v>
      </c>
      <c r="H24" s="204">
        <v>1.1942390369733451</v>
      </c>
      <c r="I24" s="204">
        <v>4.275322441960447</v>
      </c>
      <c r="J24" s="204">
        <v>24.314531384350818</v>
      </c>
      <c r="K24" s="204">
        <v>44.353654342218398</v>
      </c>
      <c r="L24" s="204">
        <v>58.13508168529664</v>
      </c>
      <c r="M24" s="204">
        <v>46.470421324161649</v>
      </c>
      <c r="N24" s="204">
        <v>144.44479793637149</v>
      </c>
      <c r="O24" s="204">
        <v>113.16345657781601</v>
      </c>
      <c r="P24" s="204">
        <v>89.791831470335339</v>
      </c>
      <c r="Q24" s="204">
        <v>155.05864144454</v>
      </c>
      <c r="R24" s="204">
        <v>151.67635425623391</v>
      </c>
      <c r="S24" s="204">
        <v>135.64445399828031</v>
      </c>
      <c r="T24" s="204">
        <v>169.66887360275149</v>
      </c>
      <c r="U24" s="204">
        <v>152.72570937231299</v>
      </c>
      <c r="V24" s="204">
        <v>171.87730008598459</v>
      </c>
      <c r="W24" s="204">
        <v>154.0226999140155</v>
      </c>
      <c r="X24" s="204">
        <v>115.6128116938951</v>
      </c>
      <c r="Y24" s="204">
        <v>168.71513327601031</v>
      </c>
      <c r="DA24" s="71" t="s">
        <v>2127</v>
      </c>
    </row>
    <row r="25" spans="1:105" ht="12" customHeight="1" x14ac:dyDescent="0.25">
      <c r="A25" s="18" t="s">
        <v>74</v>
      </c>
      <c r="B25" s="204">
        <v>17.626827171109198</v>
      </c>
      <c r="C25" s="204">
        <v>17.865692175408419</v>
      </c>
      <c r="D25" s="204">
        <v>19.5853826311264</v>
      </c>
      <c r="E25" s="204">
        <v>21.281169389509891</v>
      </c>
      <c r="F25" s="204">
        <v>21.711092003439379</v>
      </c>
      <c r="G25" s="204">
        <v>18.821066208082549</v>
      </c>
      <c r="H25" s="204">
        <v>19.203181427343079</v>
      </c>
      <c r="I25" s="204">
        <v>19.84806534823732</v>
      </c>
      <c r="J25" s="204">
        <v>19.5853826311264</v>
      </c>
      <c r="K25" s="204">
        <v>19.704815133276011</v>
      </c>
      <c r="L25" s="204">
        <v>19.800343938091139</v>
      </c>
      <c r="M25" s="204">
        <v>20.15855546001719</v>
      </c>
      <c r="N25" s="204">
        <v>20.328334567970469</v>
      </c>
      <c r="O25" s="204">
        <v>20.323263741777819</v>
      </c>
      <c r="P25" s="204">
        <v>16.758048239798239</v>
      </c>
      <c r="Q25" s="204">
        <v>11.060490093982599</v>
      </c>
      <c r="R25" s="204">
        <v>28.53130739030837</v>
      </c>
      <c r="S25" s="204">
        <v>28.0299628558998</v>
      </c>
      <c r="T25" s="204">
        <v>24.833305027224039</v>
      </c>
      <c r="U25" s="204">
        <v>22.128428415070712</v>
      </c>
      <c r="V25" s="204">
        <v>26.55883171315385</v>
      </c>
      <c r="W25" s="204">
        <v>40.463928221656452</v>
      </c>
      <c r="X25" s="204">
        <v>67.143493608296538</v>
      </c>
      <c r="Y25" s="204">
        <v>60.5135630376626</v>
      </c>
      <c r="DA25" s="71" t="s">
        <v>2128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0.75305245055889924</v>
      </c>
      <c r="Q26" s="204">
        <v>0.47446259673258812</v>
      </c>
      <c r="R26" s="204">
        <v>3.5614789337919168</v>
      </c>
      <c r="S26" s="204">
        <v>1.6949269131556319</v>
      </c>
      <c r="T26" s="204">
        <v>4.2723989681857253</v>
      </c>
      <c r="U26" s="204">
        <v>19.423989681857261</v>
      </c>
      <c r="V26" s="204">
        <v>23.978159931212389</v>
      </c>
      <c r="W26" s="204">
        <v>2.5000859845227859</v>
      </c>
      <c r="X26" s="204">
        <v>2.4328460877042128</v>
      </c>
      <c r="Y26" s="204">
        <v>2.9215821152192598</v>
      </c>
      <c r="DA26" s="71" t="s">
        <v>2129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2130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2131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2132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130.08581255374031</v>
      </c>
      <c r="N30" s="204">
        <v>225.68194325021491</v>
      </c>
      <c r="O30" s="204">
        <v>133.2715391229579</v>
      </c>
      <c r="P30" s="204">
        <v>118.8059329320722</v>
      </c>
      <c r="Q30" s="204">
        <v>155.9419604471195</v>
      </c>
      <c r="R30" s="204">
        <v>172.42252794496989</v>
      </c>
      <c r="S30" s="204">
        <v>215.16956147893379</v>
      </c>
      <c r="T30" s="204">
        <v>186.87059329320721</v>
      </c>
      <c r="U30" s="204">
        <v>241.87291487532241</v>
      </c>
      <c r="V30" s="204">
        <v>277.62063628546861</v>
      </c>
      <c r="W30" s="204">
        <v>330.39492691315559</v>
      </c>
      <c r="X30" s="204">
        <v>268.65193465176259</v>
      </c>
      <c r="Y30" s="204">
        <v>225.1919174548581</v>
      </c>
      <c r="DA30" s="71" t="s">
        <v>2133</v>
      </c>
    </row>
    <row r="31" spans="1:105" ht="12" customHeight="1" x14ac:dyDescent="0.25">
      <c r="A31" s="21" t="s">
        <v>40</v>
      </c>
      <c r="B31" s="207">
        <v>1521.9260533104041</v>
      </c>
      <c r="C31" s="207">
        <v>1585.8985382631131</v>
      </c>
      <c r="D31" s="207">
        <v>1627.7730008598451</v>
      </c>
      <c r="E31" s="207">
        <v>1684.866723989682</v>
      </c>
      <c r="F31" s="207">
        <v>1655.97592433362</v>
      </c>
      <c r="G31" s="207">
        <v>1698.022355975924</v>
      </c>
      <c r="H31" s="207">
        <v>1728.288907996561</v>
      </c>
      <c r="I31" s="207">
        <v>1744.9699054170251</v>
      </c>
      <c r="J31" s="207">
        <v>1752.3645743766119</v>
      </c>
      <c r="K31" s="207">
        <v>1727.1711092003441</v>
      </c>
      <c r="L31" s="207">
        <v>1728.4608770421321</v>
      </c>
      <c r="M31" s="207">
        <v>1856.7687016337061</v>
      </c>
      <c r="N31" s="207">
        <v>1943.10524505589</v>
      </c>
      <c r="O31" s="207">
        <v>1935.2417884780741</v>
      </c>
      <c r="P31" s="207">
        <v>1927.3370593293209</v>
      </c>
      <c r="Q31" s="207">
        <v>1928.164488392089</v>
      </c>
      <c r="R31" s="207">
        <v>1961.106104901118</v>
      </c>
      <c r="S31" s="207">
        <v>1900.825709372313</v>
      </c>
      <c r="T31" s="207">
        <v>2000.168701633706</v>
      </c>
      <c r="U31" s="207">
        <v>1981.555717970765</v>
      </c>
      <c r="V31" s="207">
        <v>1900.6177987962169</v>
      </c>
      <c r="W31" s="207">
        <v>1927.7853826311259</v>
      </c>
      <c r="X31" s="207">
        <v>1964.797678417885</v>
      </c>
      <c r="Y31" s="207">
        <v>1878.6681857265689</v>
      </c>
      <c r="DA31" s="86" t="s">
        <v>2134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FBT_emi!B5</f>
        <v>9107.050537439045</v>
      </c>
      <c r="C33" s="203">
        <f>FBT_emi!C5</f>
        <v>9367.977098880121</v>
      </c>
      <c r="D33" s="203">
        <f>FBT_emi!D5</f>
        <v>9562.0917934787321</v>
      </c>
      <c r="E33" s="203">
        <f>FBT_emi!E5</f>
        <v>9185.2555359634316</v>
      </c>
      <c r="F33" s="203">
        <f>FBT_emi!F5</f>
        <v>9074.6876372421793</v>
      </c>
      <c r="G33" s="203">
        <f>FBT_emi!G5</f>
        <v>7244.4504841219978</v>
      </c>
      <c r="H33" s="203">
        <f>FBT_emi!H5</f>
        <v>7326.4735170020294</v>
      </c>
      <c r="I33" s="203">
        <f>FBT_emi!I5</f>
        <v>7869.0666376833678</v>
      </c>
      <c r="J33" s="203">
        <f>FBT_emi!J5</f>
        <v>7339.1745448816646</v>
      </c>
      <c r="K33" s="203">
        <f>FBT_emi!K5</f>
        <v>7063.4023002015674</v>
      </c>
      <c r="L33" s="203">
        <f>FBT_emi!L5</f>
        <v>7794.8102048423279</v>
      </c>
      <c r="M33" s="203">
        <f>FBT_emi!M5</f>
        <v>8632.1418202006153</v>
      </c>
      <c r="N33" s="203">
        <f>FBT_emi!N5</f>
        <v>8291.9872040742794</v>
      </c>
      <c r="O33" s="203">
        <f>FBT_emi!O5</f>
        <v>7731.694162564786</v>
      </c>
      <c r="P33" s="203">
        <f>FBT_emi!P5</f>
        <v>7200.9783087557516</v>
      </c>
      <c r="Q33" s="203">
        <f>FBT_emi!Q5</f>
        <v>7908.1092263405772</v>
      </c>
      <c r="R33" s="203">
        <f>FBT_emi!R5</f>
        <v>7924.6549544120007</v>
      </c>
      <c r="S33" s="203">
        <f>FBT_emi!S5</f>
        <v>7671.3009933675148</v>
      </c>
      <c r="T33" s="203">
        <f>FBT_emi!T5</f>
        <v>7693.4175403003846</v>
      </c>
      <c r="U33" s="203">
        <f>FBT_emi!U5</f>
        <v>6537.231389222572</v>
      </c>
      <c r="V33" s="203">
        <f>FBT_emi!V5</f>
        <v>6302.7139614449216</v>
      </c>
      <c r="W33" s="203">
        <f>FBT_emi!W5</f>
        <v>7093.8410370466536</v>
      </c>
      <c r="X33" s="203">
        <f>FBT_emi!X5</f>
        <v>6274.1559692953306</v>
      </c>
      <c r="Y33" s="203">
        <f>FBT_emi!Y5</f>
        <v>5464.3631525355677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116.84399417941766</v>
      </c>
      <c r="C35" s="284">
        <f t="shared" si="5"/>
        <v>123.82374640086169</v>
      </c>
      <c r="D35" s="284">
        <f t="shared" si="5"/>
        <v>123.14310952182333</v>
      </c>
      <c r="E35" s="284">
        <f t="shared" si="5"/>
        <v>119.83405570716769</v>
      </c>
      <c r="F35" s="284">
        <f t="shared" si="5"/>
        <v>113.91899011742252</v>
      </c>
      <c r="G35" s="284">
        <f t="shared" si="5"/>
        <v>99.577408859874438</v>
      </c>
      <c r="H35" s="284">
        <f t="shared" si="5"/>
        <v>104.83018303920849</v>
      </c>
      <c r="I35" s="284">
        <f t="shared" si="5"/>
        <v>107.50506228280881</v>
      </c>
      <c r="J35" s="284">
        <f t="shared" si="5"/>
        <v>109.60038620902108</v>
      </c>
      <c r="K35" s="284">
        <f t="shared" si="5"/>
        <v>109.94510025373332</v>
      </c>
      <c r="L35" s="284">
        <f t="shared" si="5"/>
        <v>121.97312244048292</v>
      </c>
      <c r="M35" s="284">
        <f t="shared" si="5"/>
        <v>129.99939568579509</v>
      </c>
      <c r="N35" s="284">
        <f t="shared" si="5"/>
        <v>130.96551554055915</v>
      </c>
      <c r="O35" s="284">
        <f t="shared" si="5"/>
        <v>121.84228544978419</v>
      </c>
      <c r="P35" s="284">
        <f t="shared" si="5"/>
        <v>113.65746615551868</v>
      </c>
      <c r="Q35" s="284">
        <f t="shared" si="5"/>
        <v>118.95418032513044</v>
      </c>
      <c r="R35" s="284">
        <f t="shared" si="5"/>
        <v>120.31574808125195</v>
      </c>
      <c r="S35" s="284">
        <f t="shared" si="5"/>
        <v>115.64968750907235</v>
      </c>
      <c r="T35" s="284">
        <f t="shared" si="5"/>
        <v>118.86072642561319</v>
      </c>
      <c r="U35" s="284">
        <f t="shared" si="5"/>
        <v>109.04834786356564</v>
      </c>
      <c r="V35" s="284">
        <f t="shared" si="5"/>
        <v>111.32748623869448</v>
      </c>
      <c r="W35" s="284">
        <f t="shared" si="5"/>
        <v>118.07096202578735</v>
      </c>
      <c r="X35" s="284">
        <f t="shared" si="5"/>
        <v>109.19279461816143</v>
      </c>
      <c r="Y35" s="284">
        <f t="shared" si="5"/>
        <v>88.152827855428256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108.9492525938979</v>
      </c>
      <c r="C36" s="344">
        <f t="shared" si="6"/>
        <v>109.1953116035713</v>
      </c>
      <c r="D36" s="344">
        <f t="shared" si="6"/>
        <v>111.52671379556688</v>
      </c>
      <c r="E36" s="344">
        <f t="shared" si="6"/>
        <v>112.0377738125604</v>
      </c>
      <c r="F36" s="344">
        <f t="shared" si="6"/>
        <v>110.07090512905103</v>
      </c>
      <c r="G36" s="344">
        <f t="shared" si="6"/>
        <v>105.75903992192644</v>
      </c>
      <c r="H36" s="344">
        <f t="shared" si="6"/>
        <v>101.66642059462862</v>
      </c>
      <c r="I36" s="344">
        <f t="shared" si="6"/>
        <v>101.40446830003894</v>
      </c>
      <c r="J36" s="344">
        <f t="shared" si="6"/>
        <v>100.46047410561016</v>
      </c>
      <c r="K36" s="344">
        <f t="shared" si="6"/>
        <v>96.667568135169205</v>
      </c>
      <c r="L36" s="344">
        <f t="shared" si="6"/>
        <v>99.194771286176632</v>
      </c>
      <c r="M36" s="344">
        <f t="shared" si="6"/>
        <v>99.212462675420042</v>
      </c>
      <c r="N36" s="344">
        <f t="shared" si="6"/>
        <v>99.996127920555381</v>
      </c>
      <c r="O36" s="344">
        <f t="shared" si="6"/>
        <v>98.644404463652762</v>
      </c>
      <c r="P36" s="344">
        <f t="shared" si="6"/>
        <v>97.287241633792547</v>
      </c>
      <c r="Q36" s="344">
        <f t="shared" si="6"/>
        <v>95.644111514181148</v>
      </c>
      <c r="R36" s="344">
        <f t="shared" si="6"/>
        <v>97.349277509353229</v>
      </c>
      <c r="S36" s="344">
        <f t="shared" si="6"/>
        <v>97.689943262779849</v>
      </c>
      <c r="T36" s="344">
        <f t="shared" si="6"/>
        <v>98.16648507663821</v>
      </c>
      <c r="U36" s="344">
        <f t="shared" si="6"/>
        <v>95.967479901010392</v>
      </c>
      <c r="V36" s="344">
        <f t="shared" si="6"/>
        <v>96.628114700679461</v>
      </c>
      <c r="W36" s="344">
        <f t="shared" si="6"/>
        <v>100.82155772557384</v>
      </c>
      <c r="X36" s="344">
        <f t="shared" si="6"/>
        <v>99.996916203670267</v>
      </c>
      <c r="Y36" s="344">
        <f t="shared" si="6"/>
        <v>91.00165229617707</v>
      </c>
      <c r="DA36" s="119"/>
    </row>
    <row r="37" spans="1:105" ht="12" customHeight="1" x14ac:dyDescent="0.25">
      <c r="A37" s="158" t="s">
        <v>2136</v>
      </c>
      <c r="B37" s="344">
        <f>IF(FBT_ued!B$5=0,"",FBT_ued!B$5/B$5*1000)</f>
        <v>51.75958038663623</v>
      </c>
      <c r="C37" s="344">
        <f>IF(FBT_ued!C$5=0,"",FBT_ued!C$5/C$5*1000)</f>
        <v>51.816565919316417</v>
      </c>
      <c r="D37" s="344">
        <f>IF(FBT_ued!D$5=0,"",FBT_ued!D$5/D$5*1000)</f>
        <v>52.929915835911004</v>
      </c>
      <c r="E37" s="344">
        <f>IF(FBT_ued!E$5=0,"",FBT_ued!E$5/E$5*1000)</f>
        <v>53.42239979043169</v>
      </c>
      <c r="F37" s="344">
        <f>IF(FBT_ued!F$5=0,"",FBT_ued!F$5/F$5*1000)</f>
        <v>52.408477553607575</v>
      </c>
      <c r="G37" s="344">
        <f>IF(FBT_ued!G$5=0,"",FBT_ued!G$5/G$5*1000)</f>
        <v>50.87298372965062</v>
      </c>
      <c r="H37" s="344">
        <f>IF(FBT_ued!H$5=0,"",FBT_ued!H$5/H$5*1000)</f>
        <v>48.933186974877401</v>
      </c>
      <c r="I37" s="344">
        <f>IF(FBT_ued!I$5=0,"",FBT_ued!I$5/I$5*1000)</f>
        <v>48.649970692158774</v>
      </c>
      <c r="J37" s="344">
        <f>IF(FBT_ued!J$5=0,"",FBT_ued!J$5/J$5*1000)</f>
        <v>48.571752684233594</v>
      </c>
      <c r="K37" s="344">
        <f>IF(FBT_ued!K$5=0,"",FBT_ued!K$5/K$5*1000)</f>
        <v>46.852738185051194</v>
      </c>
      <c r="L37" s="344">
        <f>IF(FBT_ued!L$5=0,"",FBT_ued!L$5/L$5*1000)</f>
        <v>47.881471795444753</v>
      </c>
      <c r="M37" s="344">
        <f>IF(FBT_ued!M$5=0,"",FBT_ued!M$5/M$5*1000)</f>
        <v>47.857787569627824</v>
      </c>
      <c r="N37" s="344">
        <f>IF(FBT_ued!N$5=0,"",FBT_ued!N$5/N$5*1000)</f>
        <v>48.182697539937877</v>
      </c>
      <c r="O37" s="344">
        <f>IF(FBT_ued!O$5=0,"",FBT_ued!O$5/O$5*1000)</f>
        <v>47.976377167721232</v>
      </c>
      <c r="P37" s="344">
        <f>IF(FBT_ued!P$5=0,"",FBT_ued!P$5/P$5*1000)</f>
        <v>47.596557850784734</v>
      </c>
      <c r="Q37" s="344">
        <f>IF(FBT_ued!Q$5=0,"",FBT_ued!Q$5/Q$5*1000)</f>
        <v>46.335857316261688</v>
      </c>
      <c r="R37" s="344">
        <f>IF(FBT_ued!R$5=0,"",FBT_ued!R$5/R$5*1000)</f>
        <v>47.26997333038387</v>
      </c>
      <c r="S37" s="344">
        <f>IF(FBT_ued!S$5=0,"",FBT_ued!S$5/S$5*1000)</f>
        <v>47.392218384083279</v>
      </c>
      <c r="T37" s="344">
        <f>IF(FBT_ued!T$5=0,"",FBT_ued!T$5/T$5*1000)</f>
        <v>47.626159141282102</v>
      </c>
      <c r="U37" s="344">
        <f>IF(FBT_ued!U$5=0,"",FBT_ued!U$5/U$5*1000)</f>
        <v>47.001667309835462</v>
      </c>
      <c r="V37" s="344">
        <f>IF(FBT_ued!V$5=0,"",FBT_ued!V$5/V$5*1000)</f>
        <v>47.193472513318646</v>
      </c>
      <c r="W37" s="344">
        <f>IF(FBT_ued!W$5=0,"",FBT_ued!W$5/W$5*1000)</f>
        <v>49.08789881217271</v>
      </c>
      <c r="X37" s="344">
        <f>IF(FBT_ued!X$5=0,"",FBT_ued!X$5/X$5*1000)</f>
        <v>49.223639313170686</v>
      </c>
      <c r="Y37" s="344">
        <f>IF(FBT_ued!Y$5=0,"",FBT_ued!Y$5/Y$5*1000)</f>
        <v>44.880852809789921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1.8091485603414317</v>
      </c>
      <c r="C38" s="345">
        <f t="shared" si="7"/>
        <v>1.8067437569126592</v>
      </c>
      <c r="D38" s="345">
        <f t="shared" si="7"/>
        <v>1.8006269238317023</v>
      </c>
      <c r="E38" s="345">
        <f t="shared" si="7"/>
        <v>1.7461092055870369</v>
      </c>
      <c r="F38" s="345">
        <f t="shared" si="7"/>
        <v>1.7614404455779462</v>
      </c>
      <c r="G38" s="345">
        <f t="shared" si="7"/>
        <v>1.6836491937529763</v>
      </c>
      <c r="H38" s="345">
        <f t="shared" si="7"/>
        <v>1.6785371943279406</v>
      </c>
      <c r="I38" s="345">
        <f t="shared" si="7"/>
        <v>1.7186171520311471</v>
      </c>
      <c r="J38" s="345">
        <f t="shared" si="7"/>
        <v>1.6258806894751956</v>
      </c>
      <c r="K38" s="345">
        <f t="shared" si="7"/>
        <v>1.5864699031678569</v>
      </c>
      <c r="L38" s="345">
        <f t="shared" si="7"/>
        <v>1.6327824227222214</v>
      </c>
      <c r="M38" s="345">
        <f t="shared" si="7"/>
        <v>1.6110451445570126</v>
      </c>
      <c r="N38" s="345">
        <f t="shared" si="7"/>
        <v>1.5200398579105123</v>
      </c>
      <c r="O38" s="345">
        <f t="shared" si="7"/>
        <v>1.4744280238620382</v>
      </c>
      <c r="P38" s="345">
        <f t="shared" si="7"/>
        <v>1.4319536664244958</v>
      </c>
      <c r="Q38" s="345">
        <f t="shared" si="7"/>
        <v>1.485746748137172</v>
      </c>
      <c r="R38" s="345">
        <f t="shared" si="7"/>
        <v>1.4574223961919865</v>
      </c>
      <c r="S38" s="345">
        <f t="shared" si="7"/>
        <v>1.4551189680329568</v>
      </c>
      <c r="T38" s="345">
        <f t="shared" si="7"/>
        <v>1.441108655557428</v>
      </c>
      <c r="U38" s="345">
        <f t="shared" si="7"/>
        <v>1.3052703484028381</v>
      </c>
      <c r="V38" s="345">
        <f t="shared" si="7"/>
        <v>1.2932546626210237</v>
      </c>
      <c r="W38" s="345">
        <f t="shared" si="7"/>
        <v>1.3526404424187517</v>
      </c>
      <c r="X38" s="345">
        <f t="shared" si="7"/>
        <v>1.2600017295894455</v>
      </c>
      <c r="Y38" s="345">
        <f t="shared" si="7"/>
        <v>1.1925053782187267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FR: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5033.8876182287204</v>
      </c>
      <c r="C5" s="223">
        <v>5185.005932932072</v>
      </c>
      <c r="D5" s="223">
        <v>5310.4236457437664</v>
      </c>
      <c r="E5" s="223">
        <v>5260.4129836629418</v>
      </c>
      <c r="F5" s="223">
        <v>5151.8560619088566</v>
      </c>
      <c r="G5" s="223">
        <v>4302.826569217541</v>
      </c>
      <c r="H5" s="223">
        <v>4364.7966466036114</v>
      </c>
      <c r="I5" s="223">
        <v>4578.7199484092871</v>
      </c>
      <c r="J5" s="223">
        <v>4513.9687016337066</v>
      </c>
      <c r="K5" s="223">
        <v>4452.2762682717103</v>
      </c>
      <c r="L5" s="223">
        <v>4773.9429922613917</v>
      </c>
      <c r="M5" s="223">
        <v>5358.1005159071346</v>
      </c>
      <c r="N5" s="223">
        <v>5455.1116938950981</v>
      </c>
      <c r="O5" s="223">
        <v>5243.8600171969028</v>
      </c>
      <c r="P5" s="223">
        <v>5028.7788478073962</v>
      </c>
      <c r="Q5" s="223">
        <v>5322.6495270851228</v>
      </c>
      <c r="R5" s="223">
        <v>5437.4455717970777</v>
      </c>
      <c r="S5" s="223">
        <v>5271.940756663801</v>
      </c>
      <c r="T5" s="223">
        <v>5338.5409286328459</v>
      </c>
      <c r="U5" s="223">
        <v>5008.3351676698203</v>
      </c>
      <c r="V5" s="223">
        <v>4873.5288907996564</v>
      </c>
      <c r="W5" s="223">
        <v>5244.4395528804807</v>
      </c>
      <c r="X5" s="223">
        <v>4979.4820292347367</v>
      </c>
      <c r="Y5" s="223">
        <v>4582.2545141874452</v>
      </c>
      <c r="DA5" s="89" t="s">
        <v>2118</v>
      </c>
    </row>
    <row r="6" spans="1:105" ht="12" customHeight="1" x14ac:dyDescent="0.25">
      <c r="A6" s="55" t="s">
        <v>91</v>
      </c>
      <c r="B6" s="259">
        <v>74.098111143626767</v>
      </c>
      <c r="C6" s="259">
        <v>76.972498135742114</v>
      </c>
      <c r="D6" s="259">
        <v>78.957074490304237</v>
      </c>
      <c r="E6" s="259">
        <v>80.906787017564781</v>
      </c>
      <c r="F6" s="259">
        <v>79.425036982956811</v>
      </c>
      <c r="G6" s="259">
        <v>77.308550414700775</v>
      </c>
      <c r="H6" s="259">
        <v>78.61890729754252</v>
      </c>
      <c r="I6" s="259">
        <v>80.186856709427516</v>
      </c>
      <c r="J6" s="259">
        <v>80.187973854599818</v>
      </c>
      <c r="K6" s="259">
        <v>79.048777384992931</v>
      </c>
      <c r="L6" s="259">
        <v>80.552446493036967</v>
      </c>
      <c r="M6" s="259">
        <v>87.247911094381649</v>
      </c>
      <c r="N6" s="259">
        <v>90.126704778263843</v>
      </c>
      <c r="O6" s="259">
        <v>89.335702418605266</v>
      </c>
      <c r="P6" s="259">
        <v>88.201516520877561</v>
      </c>
      <c r="Q6" s="259">
        <v>89.267050549272298</v>
      </c>
      <c r="R6" s="259">
        <v>90.912513904479397</v>
      </c>
      <c r="S6" s="259">
        <v>88.003923079668397</v>
      </c>
      <c r="T6" s="259">
        <v>91.625981347725968</v>
      </c>
      <c r="U6" s="259">
        <v>89.330907462387756</v>
      </c>
      <c r="V6" s="259">
        <v>85.784689552336488</v>
      </c>
      <c r="W6" s="259">
        <v>88.428319998704737</v>
      </c>
      <c r="X6" s="259">
        <v>88.729794372073187</v>
      </c>
      <c r="Y6" s="259">
        <v>83.828058233676757</v>
      </c>
      <c r="DA6" s="67" t="s">
        <v>2137</v>
      </c>
    </row>
    <row r="7" spans="1:105" ht="12" customHeight="1" x14ac:dyDescent="0.25">
      <c r="A7" s="173" t="s">
        <v>92</v>
      </c>
      <c r="B7" s="224">
        <v>86.447796334231228</v>
      </c>
      <c r="C7" s="224">
        <v>89.80124782503249</v>
      </c>
      <c r="D7" s="224">
        <v>92.11658690535495</v>
      </c>
      <c r="E7" s="224">
        <v>94.391251520492261</v>
      </c>
      <c r="F7" s="224">
        <v>92.66254314678298</v>
      </c>
      <c r="G7" s="224">
        <v>90.193308817150907</v>
      </c>
      <c r="H7" s="224">
        <v>91.72205851379961</v>
      </c>
      <c r="I7" s="224">
        <v>93.551332827665505</v>
      </c>
      <c r="J7" s="224">
        <v>93.552636163699788</v>
      </c>
      <c r="K7" s="224">
        <v>92.223573615825075</v>
      </c>
      <c r="L7" s="224">
        <v>93.977854241876472</v>
      </c>
      <c r="M7" s="224">
        <v>101.789229610112</v>
      </c>
      <c r="N7" s="224">
        <v>105.14782224130779</v>
      </c>
      <c r="O7" s="224">
        <v>104.2249861550395</v>
      </c>
      <c r="P7" s="224">
        <v>102.90176927435721</v>
      </c>
      <c r="Q7" s="224">
        <v>104.1448923074843</v>
      </c>
      <c r="R7" s="224">
        <v>106.064599555226</v>
      </c>
      <c r="S7" s="224">
        <v>102.6712435929464</v>
      </c>
      <c r="T7" s="224">
        <v>106.89697823901361</v>
      </c>
      <c r="U7" s="224">
        <v>104.2193920394524</v>
      </c>
      <c r="V7" s="224">
        <v>100.0821378110593</v>
      </c>
      <c r="W7" s="224">
        <v>103.1663733318222</v>
      </c>
      <c r="X7" s="224">
        <v>103.5180934340854</v>
      </c>
      <c r="Y7" s="224">
        <v>97.799401272622902</v>
      </c>
      <c r="DA7" s="177" t="s">
        <v>2138</v>
      </c>
    </row>
    <row r="8" spans="1:105" ht="12" customHeight="1" x14ac:dyDescent="0.25">
      <c r="A8" s="173" t="s">
        <v>93</v>
      </c>
      <c r="B8" s="224">
        <v>197.59496304967141</v>
      </c>
      <c r="C8" s="224">
        <v>205.25999502864559</v>
      </c>
      <c r="D8" s="224">
        <v>210.5521986408113</v>
      </c>
      <c r="E8" s="224">
        <v>215.75143204683951</v>
      </c>
      <c r="F8" s="224">
        <v>211.80009862121821</v>
      </c>
      <c r="G8" s="224">
        <v>206.15613443920199</v>
      </c>
      <c r="H8" s="224">
        <v>209.65041946011351</v>
      </c>
      <c r="I8" s="224">
        <v>213.8316178918067</v>
      </c>
      <c r="J8" s="224">
        <v>213.83459694559949</v>
      </c>
      <c r="K8" s="224">
        <v>210.79673969331441</v>
      </c>
      <c r="L8" s="224">
        <v>214.80652398143189</v>
      </c>
      <c r="M8" s="224">
        <v>232.6610962516844</v>
      </c>
      <c r="N8" s="224">
        <v>240.3378794087036</v>
      </c>
      <c r="O8" s="224">
        <v>238.22853978294739</v>
      </c>
      <c r="P8" s="224">
        <v>235.20404405567351</v>
      </c>
      <c r="Q8" s="224">
        <v>238.04546813139279</v>
      </c>
      <c r="R8" s="224">
        <v>242.43337041194499</v>
      </c>
      <c r="S8" s="224">
        <v>234.67712821244899</v>
      </c>
      <c r="T8" s="224">
        <v>244.33595026060249</v>
      </c>
      <c r="U8" s="224">
        <v>238.21575323303401</v>
      </c>
      <c r="V8" s="224">
        <v>228.75917213956399</v>
      </c>
      <c r="W8" s="224">
        <v>235.80885332987941</v>
      </c>
      <c r="X8" s="224">
        <v>236.61278499219509</v>
      </c>
      <c r="Y8" s="224">
        <v>223.54148862313809</v>
      </c>
      <c r="DA8" s="177" t="s">
        <v>2139</v>
      </c>
    </row>
    <row r="9" spans="1:105" ht="12" customHeight="1" x14ac:dyDescent="0.25">
      <c r="A9" s="173" t="s">
        <v>94</v>
      </c>
      <c r="B9" s="224">
        <v>148.19622228725351</v>
      </c>
      <c r="C9" s="224">
        <v>153.9449962714842</v>
      </c>
      <c r="D9" s="224">
        <v>157.9141489806085</v>
      </c>
      <c r="E9" s="224">
        <v>161.81357403512959</v>
      </c>
      <c r="F9" s="224">
        <v>158.85007396591359</v>
      </c>
      <c r="G9" s="224">
        <v>154.61710082940161</v>
      </c>
      <c r="H9" s="224">
        <v>157.23781459508501</v>
      </c>
      <c r="I9" s="224">
        <v>160.373713418855</v>
      </c>
      <c r="J9" s="224">
        <v>160.37594770919961</v>
      </c>
      <c r="K9" s="224">
        <v>158.09755476998589</v>
      </c>
      <c r="L9" s="224">
        <v>161.10489298607391</v>
      </c>
      <c r="M9" s="224">
        <v>174.4958221887633</v>
      </c>
      <c r="N9" s="224">
        <v>180.25340955652771</v>
      </c>
      <c r="O9" s="224">
        <v>178.6714048372105</v>
      </c>
      <c r="P9" s="224">
        <v>176.40303304175509</v>
      </c>
      <c r="Q9" s="224">
        <v>178.5341010985446</v>
      </c>
      <c r="R9" s="224">
        <v>181.82502780895879</v>
      </c>
      <c r="S9" s="224">
        <v>176.00784615933679</v>
      </c>
      <c r="T9" s="224">
        <v>183.25196269545191</v>
      </c>
      <c r="U9" s="224">
        <v>178.66181492477551</v>
      </c>
      <c r="V9" s="224">
        <v>171.569379104673</v>
      </c>
      <c r="W9" s="224">
        <v>176.8566399974095</v>
      </c>
      <c r="X9" s="224">
        <v>177.4595887441464</v>
      </c>
      <c r="Y9" s="224">
        <v>167.65611646735351</v>
      </c>
      <c r="DA9" s="177" t="s">
        <v>2140</v>
      </c>
    </row>
    <row r="10" spans="1:105" ht="12" customHeight="1" x14ac:dyDescent="0.25">
      <c r="A10" s="56" t="s">
        <v>95</v>
      </c>
      <c r="B10" s="260">
        <v>99.898215319475128</v>
      </c>
      <c r="C10" s="260">
        <v>102.9246939485883</v>
      </c>
      <c r="D10" s="260">
        <v>105.42752406652529</v>
      </c>
      <c r="E10" s="260">
        <v>104.9441528214663</v>
      </c>
      <c r="F10" s="260">
        <v>102.80338919114099</v>
      </c>
      <c r="G10" s="260">
        <v>91.022058670249706</v>
      </c>
      <c r="H10" s="260">
        <v>92.455243516165552</v>
      </c>
      <c r="I10" s="260">
        <v>95.497383589325068</v>
      </c>
      <c r="J10" s="260">
        <v>94.320836472841975</v>
      </c>
      <c r="K10" s="260">
        <v>92.758936399560554</v>
      </c>
      <c r="L10" s="260">
        <v>97.360242785084779</v>
      </c>
      <c r="M10" s="260">
        <v>108.0502971796132</v>
      </c>
      <c r="N10" s="260">
        <v>110.46646538886949</v>
      </c>
      <c r="O10" s="260">
        <v>107.041996208138</v>
      </c>
      <c r="P10" s="260">
        <v>103.6361252406351</v>
      </c>
      <c r="Q10" s="260">
        <v>108.0998058963965</v>
      </c>
      <c r="R10" s="260">
        <v>110.22338440511081</v>
      </c>
      <c r="S10" s="260">
        <v>106.8637231570253</v>
      </c>
      <c r="T10" s="260">
        <v>109.4538901574921</v>
      </c>
      <c r="U10" s="260">
        <v>104.2589644369131</v>
      </c>
      <c r="V10" s="260">
        <v>101.00616250984589</v>
      </c>
      <c r="W10" s="260">
        <v>106.6006615391538</v>
      </c>
      <c r="X10" s="260">
        <v>103.25373890171041</v>
      </c>
      <c r="Y10" s="260">
        <v>96.405059880799385</v>
      </c>
      <c r="DA10" s="68" t="s">
        <v>2141</v>
      </c>
    </row>
    <row r="11" spans="1:105" ht="12" customHeight="1" x14ac:dyDescent="0.25">
      <c r="A11" s="37" t="s">
        <v>159</v>
      </c>
      <c r="B11" s="226">
        <v>1.7686666009310661</v>
      </c>
      <c r="C11" s="226">
        <v>2.3345079710859968</v>
      </c>
      <c r="D11" s="226">
        <v>2.3516856123807139</v>
      </c>
      <c r="E11" s="226">
        <v>1.5394923634440589</v>
      </c>
      <c r="F11" s="226">
        <v>2.3425943513870688</v>
      </c>
      <c r="G11" s="226">
        <v>1.3244129370463991</v>
      </c>
      <c r="H11" s="226">
        <v>1.3773093887103389</v>
      </c>
      <c r="I11" s="226">
        <v>1.580705296721806</v>
      </c>
      <c r="J11" s="226">
        <v>1.19501959452995</v>
      </c>
      <c r="K11" s="226">
        <v>0.76137397181629107</v>
      </c>
      <c r="L11" s="226">
        <v>0.95262986783914083</v>
      </c>
      <c r="M11" s="226">
        <v>2.02278165768434</v>
      </c>
      <c r="N11" s="226">
        <v>1.940554235175586</v>
      </c>
      <c r="O11" s="226">
        <v>1.6614886457774549</v>
      </c>
      <c r="P11" s="226">
        <v>1.5110392237919481</v>
      </c>
      <c r="Q11" s="226">
        <v>1.910309362325266</v>
      </c>
      <c r="R11" s="226">
        <v>1.843318566062129</v>
      </c>
      <c r="S11" s="226">
        <v>1.6216736853022879</v>
      </c>
      <c r="T11" s="226">
        <v>1.871390222769203</v>
      </c>
      <c r="U11" s="226">
        <v>1.860544730778753</v>
      </c>
      <c r="V11" s="226">
        <v>1.971797649841823</v>
      </c>
      <c r="W11" s="226">
        <v>1.7922895602297699</v>
      </c>
      <c r="X11" s="226">
        <v>1.5103059893965991</v>
      </c>
      <c r="Y11" s="226">
        <v>1.590204980993809</v>
      </c>
      <c r="DA11" s="69" t="s">
        <v>2142</v>
      </c>
    </row>
    <row r="12" spans="1:105" ht="12" customHeight="1" x14ac:dyDescent="0.25">
      <c r="A12" s="37" t="s">
        <v>35</v>
      </c>
      <c r="B12" s="226">
        <v>61.64041597318014</v>
      </c>
      <c r="C12" s="226">
        <v>61.411229908946751</v>
      </c>
      <c r="D12" s="226">
        <v>62.831777273637229</v>
      </c>
      <c r="E12" s="226">
        <v>59.839610452522798</v>
      </c>
      <c r="F12" s="226">
        <v>57.159434649477937</v>
      </c>
      <c r="G12" s="226">
        <v>31.205000399351491</v>
      </c>
      <c r="H12" s="226">
        <v>31.399221121768321</v>
      </c>
      <c r="I12" s="226">
        <v>36.022557725411943</v>
      </c>
      <c r="J12" s="226">
        <v>36.345015804594297</v>
      </c>
      <c r="K12" s="226">
        <v>37.215331324745733</v>
      </c>
      <c r="L12" s="226">
        <v>45.974907571237942</v>
      </c>
      <c r="M12" s="226">
        <v>53.904973711845727</v>
      </c>
      <c r="N12" s="226">
        <v>50.169476630592349</v>
      </c>
      <c r="O12" s="226">
        <v>48.356400439632118</v>
      </c>
      <c r="P12" s="226">
        <v>44.147687010268108</v>
      </c>
      <c r="Q12" s="226">
        <v>49.779464424828227</v>
      </c>
      <c r="R12" s="226">
        <v>52.000095143779163</v>
      </c>
      <c r="S12" s="226">
        <v>49.85219297236133</v>
      </c>
      <c r="T12" s="226">
        <v>46.012708111335748</v>
      </c>
      <c r="U12" s="226">
        <v>39.032280419723321</v>
      </c>
      <c r="V12" s="226">
        <v>37.972268234154143</v>
      </c>
      <c r="W12" s="226">
        <v>46.96242280692762</v>
      </c>
      <c r="X12" s="226">
        <v>40.677598139401667</v>
      </c>
      <c r="Y12" s="226">
        <v>33.695536396330198</v>
      </c>
      <c r="DA12" s="69" t="s">
        <v>2143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2144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2145</v>
      </c>
    </row>
    <row r="15" spans="1:105" ht="12" customHeight="1" x14ac:dyDescent="0.25">
      <c r="A15" s="37" t="s">
        <v>40</v>
      </c>
      <c r="B15" s="226">
        <v>36.489132745363918</v>
      </c>
      <c r="C15" s="226">
        <v>39.178956068555543</v>
      </c>
      <c r="D15" s="226">
        <v>40.244061180507302</v>
      </c>
      <c r="E15" s="226">
        <v>43.565050005499401</v>
      </c>
      <c r="F15" s="226">
        <v>43.301360190275943</v>
      </c>
      <c r="G15" s="226">
        <v>58.492645333851819</v>
      </c>
      <c r="H15" s="226">
        <v>59.678713005686888</v>
      </c>
      <c r="I15" s="226">
        <v>57.894120567191322</v>
      </c>
      <c r="J15" s="226">
        <v>56.780801073717733</v>
      </c>
      <c r="K15" s="226">
        <v>54.782231102998537</v>
      </c>
      <c r="L15" s="226">
        <v>50.432705346007701</v>
      </c>
      <c r="M15" s="226">
        <v>52.12254181008317</v>
      </c>
      <c r="N15" s="226">
        <v>58.356434523101527</v>
      </c>
      <c r="O15" s="226">
        <v>57.024107122728452</v>
      </c>
      <c r="P15" s="226">
        <v>57.977399006575062</v>
      </c>
      <c r="Q15" s="226">
        <v>56.410032109242991</v>
      </c>
      <c r="R15" s="226">
        <v>56.379970695269563</v>
      </c>
      <c r="S15" s="226">
        <v>55.389856499361713</v>
      </c>
      <c r="T15" s="226">
        <v>61.569791823387192</v>
      </c>
      <c r="U15" s="226">
        <v>63.366139286411077</v>
      </c>
      <c r="V15" s="226">
        <v>61.062096625849946</v>
      </c>
      <c r="W15" s="226">
        <v>57.845949171996402</v>
      </c>
      <c r="X15" s="226">
        <v>61.065834772912147</v>
      </c>
      <c r="Y15" s="226">
        <v>61.119318503475377</v>
      </c>
      <c r="DA15" s="69" t="s">
        <v>2146</v>
      </c>
    </row>
    <row r="16" spans="1:105" ht="12" customHeight="1" x14ac:dyDescent="0.25">
      <c r="A16" s="57" t="s">
        <v>2147</v>
      </c>
      <c r="B16" s="261">
        <f t="shared" ref="B16:Y16" si="0">B17+B23+B24</f>
        <v>307.67785447988365</v>
      </c>
      <c r="C16" s="261">
        <f t="shared" si="0"/>
        <v>316.90062887988506</v>
      </c>
      <c r="D16" s="261">
        <f t="shared" si="0"/>
        <v>324.52319201039063</v>
      </c>
      <c r="E16" s="261">
        <f t="shared" si="0"/>
        <v>321.90998263808768</v>
      </c>
      <c r="F16" s="261">
        <f t="shared" si="0"/>
        <v>315.28147461174194</v>
      </c>
      <c r="G16" s="261">
        <f t="shared" si="0"/>
        <v>272.22953865245103</v>
      </c>
      <c r="H16" s="261">
        <f t="shared" si="0"/>
        <v>276.41621077718156</v>
      </c>
      <c r="I16" s="261">
        <f t="shared" si="0"/>
        <v>287.10084191064038</v>
      </c>
      <c r="J16" s="261">
        <f t="shared" si="0"/>
        <v>284.41610070723965</v>
      </c>
      <c r="K16" s="261">
        <f t="shared" si="0"/>
        <v>280.50545154503209</v>
      </c>
      <c r="L16" s="261">
        <f t="shared" si="0"/>
        <v>296.2066513982536</v>
      </c>
      <c r="M16" s="261">
        <f t="shared" si="0"/>
        <v>329.73611248636951</v>
      </c>
      <c r="N16" s="261">
        <f t="shared" si="0"/>
        <v>336.32494696310511</v>
      </c>
      <c r="O16" s="261">
        <f t="shared" si="0"/>
        <v>326.10211326213135</v>
      </c>
      <c r="P16" s="261">
        <f t="shared" si="0"/>
        <v>315.72289110857918</v>
      </c>
      <c r="Q16" s="261">
        <f t="shared" si="0"/>
        <v>329.49173094018562</v>
      </c>
      <c r="R16" s="261">
        <f t="shared" si="0"/>
        <v>336.30022474420298</v>
      </c>
      <c r="S16" s="261">
        <f t="shared" si="0"/>
        <v>325.88642268221076</v>
      </c>
      <c r="T16" s="261">
        <f t="shared" si="0"/>
        <v>332.82992001037309</v>
      </c>
      <c r="U16" s="261">
        <f t="shared" si="0"/>
        <v>317.16596681685661</v>
      </c>
      <c r="V16" s="261">
        <f t="shared" si="0"/>
        <v>307.05725800060509</v>
      </c>
      <c r="W16" s="261">
        <f t="shared" si="0"/>
        <v>325.05390238893568</v>
      </c>
      <c r="X16" s="261">
        <f t="shared" si="0"/>
        <v>315.13947213110504</v>
      </c>
      <c r="Y16" s="261">
        <f t="shared" si="0"/>
        <v>293.99415396084083</v>
      </c>
      <c r="DA16" s="70"/>
    </row>
    <row r="17" spans="1:105" ht="12" customHeight="1" x14ac:dyDescent="0.25">
      <c r="A17" s="60" t="s">
        <v>2148</v>
      </c>
      <c r="B17" s="329">
        <v>212.66144769721311</v>
      </c>
      <c r="C17" s="329">
        <v>216.2019442335689</v>
      </c>
      <c r="D17" s="329">
        <v>220.72071046503831</v>
      </c>
      <c r="E17" s="329">
        <v>207.59625304513929</v>
      </c>
      <c r="F17" s="329">
        <v>202.28014205219461</v>
      </c>
      <c r="G17" s="329">
        <v>124.150846378059</v>
      </c>
      <c r="H17" s="329">
        <v>125.1234772573263</v>
      </c>
      <c r="I17" s="329">
        <v>140.8703863548894</v>
      </c>
      <c r="J17" s="329">
        <v>133.5557072682648</v>
      </c>
      <c r="K17" s="329">
        <v>131.30088054935331</v>
      </c>
      <c r="L17" s="329">
        <v>158.44006309571279</v>
      </c>
      <c r="M17" s="329">
        <v>187.53222606987211</v>
      </c>
      <c r="N17" s="329">
        <v>178.2158690852917</v>
      </c>
      <c r="O17" s="329">
        <v>163.92042706856481</v>
      </c>
      <c r="P17" s="329">
        <v>147.42527803466319</v>
      </c>
      <c r="Q17" s="329">
        <v>170.17278743353421</v>
      </c>
      <c r="R17" s="329">
        <v>174.87934029795181</v>
      </c>
      <c r="S17" s="329">
        <v>168.7309153797838</v>
      </c>
      <c r="T17" s="329">
        <v>159.81962334854319</v>
      </c>
      <c r="U17" s="329">
        <v>133.13514487356969</v>
      </c>
      <c r="V17" s="329">
        <v>131.68825662694459</v>
      </c>
      <c r="W17" s="329">
        <v>158.62923906460981</v>
      </c>
      <c r="X17" s="329">
        <v>133.19252534772201</v>
      </c>
      <c r="Y17" s="329">
        <v>111.74276375035249</v>
      </c>
      <c r="DA17" s="72" t="s">
        <v>2149</v>
      </c>
    </row>
    <row r="18" spans="1:105" ht="12" customHeight="1" x14ac:dyDescent="0.25">
      <c r="A18" s="59" t="s">
        <v>28</v>
      </c>
      <c r="B18" s="230">
        <v>24.90671616894463</v>
      </c>
      <c r="C18" s="230">
        <v>19.918386538086441</v>
      </c>
      <c r="D18" s="230">
        <v>18.367796236050541</v>
      </c>
      <c r="E18" s="230">
        <v>18.690476861680089</v>
      </c>
      <c r="F18" s="230">
        <v>23.82033881455046</v>
      </c>
      <c r="G18" s="230">
        <v>24.89636030840175</v>
      </c>
      <c r="H18" s="230">
        <v>25.02792448080935</v>
      </c>
      <c r="I18" s="230">
        <v>29.4011244275423</v>
      </c>
      <c r="J18" s="230">
        <v>21.3211771006454</v>
      </c>
      <c r="K18" s="230">
        <v>18.78348530116908</v>
      </c>
      <c r="L18" s="230">
        <v>20.249817650508501</v>
      </c>
      <c r="M18" s="230">
        <v>19.321416996614349</v>
      </c>
      <c r="N18" s="230">
        <v>22.705362465439951</v>
      </c>
      <c r="O18" s="230">
        <v>11.40261809391891</v>
      </c>
      <c r="P18" s="230">
        <v>8.1942809200002191</v>
      </c>
      <c r="Q18" s="230">
        <v>15.89196182402249</v>
      </c>
      <c r="R18" s="230">
        <v>13.950458245238551</v>
      </c>
      <c r="S18" s="230">
        <v>16.993439365108578</v>
      </c>
      <c r="T18" s="230">
        <v>20.554676195512709</v>
      </c>
      <c r="U18" s="230">
        <v>9.8721472747145214</v>
      </c>
      <c r="V18" s="230">
        <v>11.66708473636506</v>
      </c>
      <c r="W18" s="230">
        <v>14.680546651122899</v>
      </c>
      <c r="X18" s="230">
        <v>4.7210759783478684</v>
      </c>
      <c r="Y18" s="230">
        <v>1.8428710939064219</v>
      </c>
      <c r="DA18" s="71" t="s">
        <v>2150</v>
      </c>
    </row>
    <row r="19" spans="1:105" ht="12" customHeight="1" x14ac:dyDescent="0.25">
      <c r="A19" s="59" t="s">
        <v>31</v>
      </c>
      <c r="B19" s="230">
        <v>11.933687964055631</v>
      </c>
      <c r="C19" s="230">
        <v>10.48106838032154</v>
      </c>
      <c r="D19" s="230">
        <v>9.3947449239345033</v>
      </c>
      <c r="E19" s="230">
        <v>8.5717693490929339</v>
      </c>
      <c r="F19" s="230">
        <v>8.2207338984159488</v>
      </c>
      <c r="G19" s="230">
        <v>5.2828382145257438</v>
      </c>
      <c r="H19" s="230">
        <v>5.7472038532726639</v>
      </c>
      <c r="I19" s="230">
        <v>6.2587182010176106</v>
      </c>
      <c r="J19" s="230">
        <v>5.9149994401947623</v>
      </c>
      <c r="K19" s="230">
        <v>4.5965561221571747</v>
      </c>
      <c r="L19" s="230">
        <v>6.3217911872755312</v>
      </c>
      <c r="M19" s="230">
        <v>9.8563311030678573</v>
      </c>
      <c r="N19" s="230">
        <v>8.2971716301145459</v>
      </c>
      <c r="O19" s="230">
        <v>8.7802467323353621</v>
      </c>
      <c r="P19" s="230">
        <v>8.0128011603212546</v>
      </c>
      <c r="Q19" s="230">
        <v>7.6298590962596862</v>
      </c>
      <c r="R19" s="230">
        <v>9.0961335300008468</v>
      </c>
      <c r="S19" s="230">
        <v>8.0363175500685387</v>
      </c>
      <c r="T19" s="230">
        <v>8.054917392700327</v>
      </c>
      <c r="U19" s="230">
        <v>7.2777281450290756</v>
      </c>
      <c r="V19" s="230">
        <v>7.7128707764406714</v>
      </c>
      <c r="W19" s="230">
        <v>8.0750891098324225</v>
      </c>
      <c r="X19" s="230">
        <v>7.5000299067620304</v>
      </c>
      <c r="Y19" s="230">
        <v>8.2995941820901731</v>
      </c>
      <c r="DA19" s="71" t="s">
        <v>2151</v>
      </c>
    </row>
    <row r="20" spans="1:105" ht="12" customHeight="1" x14ac:dyDescent="0.25">
      <c r="A20" s="59" t="s">
        <v>159</v>
      </c>
      <c r="B20" s="230">
        <v>4.318216000550577</v>
      </c>
      <c r="C20" s="230">
        <v>5.6332907074482392</v>
      </c>
      <c r="D20" s="230">
        <v>5.6966473653186096</v>
      </c>
      <c r="E20" s="230">
        <v>3.8108686495952329</v>
      </c>
      <c r="F20" s="230">
        <v>5.76959778666982</v>
      </c>
      <c r="G20" s="230">
        <v>3.212818622434146</v>
      </c>
      <c r="H20" s="230">
        <v>3.346491362329354</v>
      </c>
      <c r="I20" s="230">
        <v>3.8174362153454688</v>
      </c>
      <c r="J20" s="230">
        <v>3.0400245669978578</v>
      </c>
      <c r="K20" s="230">
        <v>1.985782983157554</v>
      </c>
      <c r="L20" s="230">
        <v>2.480565589977008</v>
      </c>
      <c r="M20" s="230">
        <v>5.2478011558362772</v>
      </c>
      <c r="N20" s="230">
        <v>5.0179141751161218</v>
      </c>
      <c r="O20" s="230">
        <v>4.5171879533471744</v>
      </c>
      <c r="P20" s="230">
        <v>4.2023654512810857</v>
      </c>
      <c r="Q20" s="230">
        <v>5.1534495534523517</v>
      </c>
      <c r="R20" s="230">
        <v>5.0397978531121179</v>
      </c>
      <c r="S20" s="230">
        <v>4.3949898840151267</v>
      </c>
      <c r="T20" s="230">
        <v>5.0357867255596851</v>
      </c>
      <c r="U20" s="230">
        <v>5.1936451839990072</v>
      </c>
      <c r="V20" s="230">
        <v>5.4413490394775614</v>
      </c>
      <c r="W20" s="230">
        <v>4.9372870243819662</v>
      </c>
      <c r="X20" s="230">
        <v>4.3244284348383486</v>
      </c>
      <c r="Y20" s="230">
        <v>4.5673409272368284</v>
      </c>
      <c r="DA20" s="71" t="s">
        <v>2152</v>
      </c>
    </row>
    <row r="21" spans="1:105" ht="12" customHeight="1" x14ac:dyDescent="0.25">
      <c r="A21" s="59" t="s">
        <v>32</v>
      </c>
      <c r="B21" s="230">
        <v>21.007177113849789</v>
      </c>
      <c r="C21" s="230">
        <v>31.980665921698801</v>
      </c>
      <c r="D21" s="230">
        <v>35.05985153796577</v>
      </c>
      <c r="E21" s="230">
        <v>28.395806804346979</v>
      </c>
      <c r="F21" s="230">
        <v>23.69095928232402</v>
      </c>
      <c r="G21" s="230">
        <v>15.06037930688759</v>
      </c>
      <c r="H21" s="230">
        <v>14.71019562266479</v>
      </c>
      <c r="I21" s="230">
        <v>14.39788030731266</v>
      </c>
      <c r="J21" s="230">
        <v>10.82098795734057</v>
      </c>
      <c r="K21" s="230">
        <v>8.871622938087226</v>
      </c>
      <c r="L21" s="230">
        <v>9.6732150326679456</v>
      </c>
      <c r="M21" s="230">
        <v>13.258373229185951</v>
      </c>
      <c r="N21" s="230">
        <v>12.466437527520229</v>
      </c>
      <c r="O21" s="230">
        <v>7.7509537254983663</v>
      </c>
      <c r="P21" s="230">
        <v>4.2362813525443599</v>
      </c>
      <c r="Q21" s="230">
        <v>7.2072476607120732</v>
      </c>
      <c r="R21" s="230">
        <v>4.6200388939094097</v>
      </c>
      <c r="S21" s="230">
        <v>4.198911309745001</v>
      </c>
      <c r="T21" s="230">
        <v>2.3571032982797071</v>
      </c>
      <c r="U21" s="230">
        <v>1.8343861723888091</v>
      </c>
      <c r="V21" s="230">
        <v>2.0791381226190921</v>
      </c>
      <c r="W21" s="230">
        <v>1.5671753194499041</v>
      </c>
      <c r="X21" s="230">
        <v>0.17565125295430081</v>
      </c>
      <c r="Y21" s="230">
        <v>0.25360879172968609</v>
      </c>
      <c r="DA21" s="71" t="s">
        <v>2153</v>
      </c>
    </row>
    <row r="22" spans="1:105" ht="12" customHeight="1" x14ac:dyDescent="0.25">
      <c r="A22" s="59" t="s">
        <v>35</v>
      </c>
      <c r="B22" s="230">
        <v>150.4956504498125</v>
      </c>
      <c r="C22" s="230">
        <v>148.1885326860139</v>
      </c>
      <c r="D22" s="230">
        <v>152.20167040176881</v>
      </c>
      <c r="E22" s="230">
        <v>148.1273313804241</v>
      </c>
      <c r="F22" s="230">
        <v>140.7785122702343</v>
      </c>
      <c r="G22" s="230">
        <v>75.69844992580974</v>
      </c>
      <c r="H22" s="230">
        <v>76.291661938250172</v>
      </c>
      <c r="I22" s="230">
        <v>86.99522720367132</v>
      </c>
      <c r="J22" s="230">
        <v>92.458518203086228</v>
      </c>
      <c r="K22" s="230">
        <v>97.063433204782299</v>
      </c>
      <c r="L22" s="230">
        <v>119.7146736352838</v>
      </c>
      <c r="M22" s="230">
        <v>139.8483035851676</v>
      </c>
      <c r="N22" s="230">
        <v>129.72898328710079</v>
      </c>
      <c r="O22" s="230">
        <v>131.46942056346501</v>
      </c>
      <c r="P22" s="230">
        <v>122.7795491505163</v>
      </c>
      <c r="Q22" s="230">
        <v>134.29026929908761</v>
      </c>
      <c r="R22" s="230">
        <v>142.17291177569089</v>
      </c>
      <c r="S22" s="230">
        <v>135.10725727084659</v>
      </c>
      <c r="T22" s="230">
        <v>123.8171397364907</v>
      </c>
      <c r="U22" s="230">
        <v>108.95723809743821</v>
      </c>
      <c r="V22" s="230">
        <v>104.7878139520422</v>
      </c>
      <c r="W22" s="230">
        <v>129.3691409598226</v>
      </c>
      <c r="X22" s="230">
        <v>116.4713397748195</v>
      </c>
      <c r="Y22" s="230">
        <v>96.779348755389336</v>
      </c>
      <c r="DA22" s="71" t="s">
        <v>2154</v>
      </c>
    </row>
    <row r="23" spans="1:105" ht="12" customHeight="1" x14ac:dyDescent="0.25">
      <c r="A23" s="60" t="s">
        <v>2155</v>
      </c>
      <c r="B23" s="329">
        <v>89.088557891180358</v>
      </c>
      <c r="C23" s="329">
        <v>94.54088479545679</v>
      </c>
      <c r="D23" s="329">
        <v>97.485915586127945</v>
      </c>
      <c r="E23" s="329">
        <v>107.8411866315432</v>
      </c>
      <c r="F23" s="329">
        <v>106.64732960091079</v>
      </c>
      <c r="G23" s="329">
        <v>141.894008241216</v>
      </c>
      <c r="H23" s="329">
        <v>145.00322093605189</v>
      </c>
      <c r="I23" s="329">
        <v>139.81550701899681</v>
      </c>
      <c r="J23" s="329">
        <v>144.44535553060689</v>
      </c>
      <c r="K23" s="329">
        <v>142.88066880487929</v>
      </c>
      <c r="L23" s="329">
        <v>131.32239258309781</v>
      </c>
      <c r="M23" s="329">
        <v>135.22405352894691</v>
      </c>
      <c r="N23" s="329">
        <v>150.89894149555229</v>
      </c>
      <c r="O23" s="329">
        <v>155.0348300000781</v>
      </c>
      <c r="P23" s="329">
        <v>161.24149175224579</v>
      </c>
      <c r="Q23" s="329">
        <v>152.17757946270959</v>
      </c>
      <c r="R23" s="329">
        <v>154.14788333389279</v>
      </c>
      <c r="S23" s="329">
        <v>150.1151934560535</v>
      </c>
      <c r="T23" s="329">
        <v>165.68021815401181</v>
      </c>
      <c r="U23" s="329">
        <v>176.88434934629589</v>
      </c>
      <c r="V23" s="329">
        <v>168.5062262094736</v>
      </c>
      <c r="W23" s="329">
        <v>159.35039772442951</v>
      </c>
      <c r="X23" s="329">
        <v>174.8485632336172</v>
      </c>
      <c r="Y23" s="329">
        <v>175.54514555179421</v>
      </c>
      <c r="DA23" s="72" t="s">
        <v>2156</v>
      </c>
    </row>
    <row r="24" spans="1:105" ht="12" customHeight="1" x14ac:dyDescent="0.25">
      <c r="A24" s="60" t="s">
        <v>2157</v>
      </c>
      <c r="B24" s="329">
        <v>5.9278488914901413</v>
      </c>
      <c r="C24" s="329">
        <v>6.1577998508593694</v>
      </c>
      <c r="D24" s="329">
        <v>6.3165659592243388</v>
      </c>
      <c r="E24" s="329">
        <v>6.4725429614051819</v>
      </c>
      <c r="F24" s="329">
        <v>6.3540029586365456</v>
      </c>
      <c r="G24" s="329">
        <v>6.1846840331760617</v>
      </c>
      <c r="H24" s="329">
        <v>6.2895125838034014</v>
      </c>
      <c r="I24" s="329">
        <v>6.4149485367542036</v>
      </c>
      <c r="J24" s="329">
        <v>6.4150379083679843</v>
      </c>
      <c r="K24" s="329">
        <v>6.3239021907994326</v>
      </c>
      <c r="L24" s="329">
        <v>6.4441957194429547</v>
      </c>
      <c r="M24" s="329">
        <v>6.9798328875505327</v>
      </c>
      <c r="N24" s="329">
        <v>7.2101363822611058</v>
      </c>
      <c r="O24" s="329">
        <v>7.1468561934884196</v>
      </c>
      <c r="P24" s="329">
        <v>7.0561213216702043</v>
      </c>
      <c r="Q24" s="329">
        <v>7.1413640439417829</v>
      </c>
      <c r="R24" s="329">
        <v>7.2730011123583536</v>
      </c>
      <c r="S24" s="329">
        <v>7.0403138463734676</v>
      </c>
      <c r="T24" s="329">
        <v>7.3300785078180732</v>
      </c>
      <c r="U24" s="329">
        <v>7.1464725969910194</v>
      </c>
      <c r="V24" s="329">
        <v>6.8627751641869184</v>
      </c>
      <c r="W24" s="329">
        <v>7.0742655998963766</v>
      </c>
      <c r="X24" s="329">
        <v>7.0983835497658543</v>
      </c>
      <c r="Y24" s="329">
        <v>6.7062446586941418</v>
      </c>
      <c r="DA24" s="72" t="s">
        <v>2158</v>
      </c>
    </row>
    <row r="25" spans="1:105" ht="12" customHeight="1" x14ac:dyDescent="0.25">
      <c r="A25" s="57" t="s">
        <v>2159</v>
      </c>
      <c r="B25" s="261">
        <f t="shared" ref="B25:Y25" si="1">B26+B32+B33</f>
        <v>256.39821206656973</v>
      </c>
      <c r="C25" s="261">
        <f t="shared" si="1"/>
        <v>264.08385739990422</v>
      </c>
      <c r="D25" s="261">
        <f t="shared" si="1"/>
        <v>270.43599334199217</v>
      </c>
      <c r="E25" s="261">
        <f t="shared" si="1"/>
        <v>268.25831886507308</v>
      </c>
      <c r="F25" s="261">
        <f t="shared" si="1"/>
        <v>262.73456217645167</v>
      </c>
      <c r="G25" s="261">
        <f t="shared" si="1"/>
        <v>226.85794887704256</v>
      </c>
      <c r="H25" s="261">
        <f t="shared" si="1"/>
        <v>230.34684231431802</v>
      </c>
      <c r="I25" s="261">
        <f t="shared" si="1"/>
        <v>239.25070159220039</v>
      </c>
      <c r="J25" s="261">
        <f t="shared" si="1"/>
        <v>237.01341725603319</v>
      </c>
      <c r="K25" s="261">
        <f t="shared" si="1"/>
        <v>233.75454295419337</v>
      </c>
      <c r="L25" s="261">
        <f t="shared" si="1"/>
        <v>246.8388761652113</v>
      </c>
      <c r="M25" s="261">
        <f t="shared" si="1"/>
        <v>274.78009373864137</v>
      </c>
      <c r="N25" s="261">
        <f t="shared" si="1"/>
        <v>280.27078913592084</v>
      </c>
      <c r="O25" s="261">
        <f t="shared" si="1"/>
        <v>271.75176105177616</v>
      </c>
      <c r="P25" s="261">
        <f t="shared" si="1"/>
        <v>263.10240925714953</v>
      </c>
      <c r="Q25" s="261">
        <f t="shared" si="1"/>
        <v>274.5764424501545</v>
      </c>
      <c r="R25" s="261">
        <f t="shared" si="1"/>
        <v>280.25018728683585</v>
      </c>
      <c r="S25" s="261">
        <f t="shared" si="1"/>
        <v>271.57201890184245</v>
      </c>
      <c r="T25" s="261">
        <f t="shared" si="1"/>
        <v>277.35826667531092</v>
      </c>
      <c r="U25" s="261">
        <f t="shared" si="1"/>
        <v>264.30497234738044</v>
      </c>
      <c r="V25" s="261">
        <f t="shared" si="1"/>
        <v>255.8810483338377</v>
      </c>
      <c r="W25" s="261">
        <f t="shared" si="1"/>
        <v>270.8782519907798</v>
      </c>
      <c r="X25" s="261">
        <f t="shared" si="1"/>
        <v>262.61622677592084</v>
      </c>
      <c r="Y25" s="261">
        <f t="shared" si="1"/>
        <v>244.99512830070074</v>
      </c>
      <c r="DA25" s="70"/>
    </row>
    <row r="26" spans="1:105" ht="12" customHeight="1" x14ac:dyDescent="0.25">
      <c r="A26" s="60" t="s">
        <v>2160</v>
      </c>
      <c r="B26" s="329">
        <v>177.21787308101099</v>
      </c>
      <c r="C26" s="329">
        <v>180.16828686130739</v>
      </c>
      <c r="D26" s="329">
        <v>183.9339253875319</v>
      </c>
      <c r="E26" s="329">
        <v>172.99687753761609</v>
      </c>
      <c r="F26" s="329">
        <v>168.56678504349551</v>
      </c>
      <c r="G26" s="329">
        <v>103.4590386483825</v>
      </c>
      <c r="H26" s="329">
        <v>104.2695643811053</v>
      </c>
      <c r="I26" s="329">
        <v>117.3919886290745</v>
      </c>
      <c r="J26" s="329">
        <v>111.2964227235541</v>
      </c>
      <c r="K26" s="329">
        <v>109.4174004577944</v>
      </c>
      <c r="L26" s="329">
        <v>132.03338591309401</v>
      </c>
      <c r="M26" s="329">
        <v>156.2768550582268</v>
      </c>
      <c r="N26" s="329">
        <v>148.51322423774309</v>
      </c>
      <c r="O26" s="329">
        <v>136.60035589047069</v>
      </c>
      <c r="P26" s="329">
        <v>122.8543983622194</v>
      </c>
      <c r="Q26" s="329">
        <v>141.81065619461179</v>
      </c>
      <c r="R26" s="329">
        <v>145.73278358162651</v>
      </c>
      <c r="S26" s="329">
        <v>140.60909614981989</v>
      </c>
      <c r="T26" s="329">
        <v>133.18301945711929</v>
      </c>
      <c r="U26" s="329">
        <v>110.945954061308</v>
      </c>
      <c r="V26" s="329">
        <v>109.7402138557872</v>
      </c>
      <c r="W26" s="329">
        <v>132.1910325538415</v>
      </c>
      <c r="X26" s="329">
        <v>110.99377112310169</v>
      </c>
      <c r="Y26" s="329">
        <v>93.11896979196041</v>
      </c>
      <c r="DA26" s="72" t="s">
        <v>2161</v>
      </c>
    </row>
    <row r="27" spans="1:105" ht="12" customHeight="1" x14ac:dyDescent="0.25">
      <c r="A27" s="59" t="s">
        <v>28</v>
      </c>
      <c r="B27" s="230">
        <v>20.755596807453859</v>
      </c>
      <c r="C27" s="230">
        <v>16.59865544840536</v>
      </c>
      <c r="D27" s="230">
        <v>15.30649686337545</v>
      </c>
      <c r="E27" s="230">
        <v>15.57539738473341</v>
      </c>
      <c r="F27" s="230">
        <v>19.850282345458719</v>
      </c>
      <c r="G27" s="230">
        <v>20.746966923668118</v>
      </c>
      <c r="H27" s="230">
        <v>20.856603734007791</v>
      </c>
      <c r="I27" s="230">
        <v>24.50093702295192</v>
      </c>
      <c r="J27" s="230">
        <v>17.76764758387117</v>
      </c>
      <c r="K27" s="230">
        <v>15.652904417640899</v>
      </c>
      <c r="L27" s="230">
        <v>16.87484804209042</v>
      </c>
      <c r="M27" s="230">
        <v>16.101180830511961</v>
      </c>
      <c r="N27" s="230">
        <v>18.921135387866631</v>
      </c>
      <c r="O27" s="230">
        <v>9.5021817449324271</v>
      </c>
      <c r="P27" s="230">
        <v>6.828567433333518</v>
      </c>
      <c r="Q27" s="230">
        <v>13.243301520018729</v>
      </c>
      <c r="R27" s="230">
        <v>11.625381871032131</v>
      </c>
      <c r="S27" s="230">
        <v>14.161199470923821</v>
      </c>
      <c r="T27" s="230">
        <v>17.128896829593931</v>
      </c>
      <c r="U27" s="230">
        <v>8.2267893955954339</v>
      </c>
      <c r="V27" s="230">
        <v>9.722570613637556</v>
      </c>
      <c r="W27" s="230">
        <v>12.233788875935749</v>
      </c>
      <c r="X27" s="230">
        <v>3.9342299819565549</v>
      </c>
      <c r="Y27" s="230">
        <v>1.5357259115886861</v>
      </c>
      <c r="DA27" s="71" t="s">
        <v>2162</v>
      </c>
    </row>
    <row r="28" spans="1:105" ht="12" customHeight="1" x14ac:dyDescent="0.25">
      <c r="A28" s="59" t="s">
        <v>31</v>
      </c>
      <c r="B28" s="230">
        <v>9.9447399700463563</v>
      </c>
      <c r="C28" s="230">
        <v>8.7342236502679516</v>
      </c>
      <c r="D28" s="230">
        <v>7.8289541032787531</v>
      </c>
      <c r="E28" s="230">
        <v>7.1431411242441127</v>
      </c>
      <c r="F28" s="230">
        <v>6.8506115820132916</v>
      </c>
      <c r="G28" s="230">
        <v>4.4023651787714533</v>
      </c>
      <c r="H28" s="230">
        <v>4.7893365443938869</v>
      </c>
      <c r="I28" s="230">
        <v>5.215598500848011</v>
      </c>
      <c r="J28" s="230">
        <v>4.9291662001623022</v>
      </c>
      <c r="K28" s="230">
        <v>3.8304634351309779</v>
      </c>
      <c r="L28" s="230">
        <v>5.26815932272961</v>
      </c>
      <c r="M28" s="230">
        <v>8.2136092525565481</v>
      </c>
      <c r="N28" s="230">
        <v>6.9143096917621216</v>
      </c>
      <c r="O28" s="230">
        <v>7.3168722769461372</v>
      </c>
      <c r="P28" s="230">
        <v>6.6773343002677148</v>
      </c>
      <c r="Q28" s="230">
        <v>6.3582159135497358</v>
      </c>
      <c r="R28" s="230">
        <v>7.5801112750007036</v>
      </c>
      <c r="S28" s="230">
        <v>6.6969312917237831</v>
      </c>
      <c r="T28" s="230">
        <v>6.7124311605836056</v>
      </c>
      <c r="U28" s="230">
        <v>6.0647734541908944</v>
      </c>
      <c r="V28" s="230">
        <v>6.4273923137005617</v>
      </c>
      <c r="W28" s="230">
        <v>6.7292409248603526</v>
      </c>
      <c r="X28" s="230">
        <v>6.2500249223016908</v>
      </c>
      <c r="Y28" s="230">
        <v>6.9163284850751463</v>
      </c>
      <c r="DA28" s="71" t="s">
        <v>2163</v>
      </c>
    </row>
    <row r="29" spans="1:105" ht="12" customHeight="1" x14ac:dyDescent="0.25">
      <c r="A29" s="59" t="s">
        <v>159</v>
      </c>
      <c r="B29" s="230">
        <v>3.5985133337921469</v>
      </c>
      <c r="C29" s="230">
        <v>4.6944089228735333</v>
      </c>
      <c r="D29" s="230">
        <v>4.7472061377655086</v>
      </c>
      <c r="E29" s="230">
        <v>3.1757238746626948</v>
      </c>
      <c r="F29" s="230">
        <v>4.8079981555581837</v>
      </c>
      <c r="G29" s="230">
        <v>2.6773488520284561</v>
      </c>
      <c r="H29" s="230">
        <v>2.7887428019411291</v>
      </c>
      <c r="I29" s="230">
        <v>3.1811968461212241</v>
      </c>
      <c r="J29" s="230">
        <v>2.533353805831549</v>
      </c>
      <c r="K29" s="230">
        <v>1.654819152631295</v>
      </c>
      <c r="L29" s="230">
        <v>2.0671379916475061</v>
      </c>
      <c r="M29" s="230">
        <v>4.3731676298635644</v>
      </c>
      <c r="N29" s="230">
        <v>4.1815951459301024</v>
      </c>
      <c r="O29" s="230">
        <v>3.764323294455981</v>
      </c>
      <c r="P29" s="230">
        <v>3.501971209400907</v>
      </c>
      <c r="Q29" s="230">
        <v>4.2945412945436248</v>
      </c>
      <c r="R29" s="230">
        <v>4.1998315442600989</v>
      </c>
      <c r="S29" s="230">
        <v>3.6624915700126062</v>
      </c>
      <c r="T29" s="230">
        <v>4.1964889379664037</v>
      </c>
      <c r="U29" s="230">
        <v>4.3280376533325047</v>
      </c>
      <c r="V29" s="230">
        <v>4.534457532897969</v>
      </c>
      <c r="W29" s="230">
        <v>4.1144058536516379</v>
      </c>
      <c r="X29" s="230">
        <v>3.6036903623652909</v>
      </c>
      <c r="Y29" s="230">
        <v>3.806117439364026</v>
      </c>
      <c r="DA29" s="71" t="s">
        <v>2164</v>
      </c>
    </row>
    <row r="30" spans="1:105" ht="12" customHeight="1" x14ac:dyDescent="0.25">
      <c r="A30" s="59" t="s">
        <v>32</v>
      </c>
      <c r="B30" s="230">
        <v>17.50598092820816</v>
      </c>
      <c r="C30" s="230">
        <v>26.650554934749</v>
      </c>
      <c r="D30" s="230">
        <v>29.21654294830482</v>
      </c>
      <c r="E30" s="230">
        <v>23.66317233695581</v>
      </c>
      <c r="F30" s="230">
        <v>19.742466068603349</v>
      </c>
      <c r="G30" s="230">
        <v>12.550316089072989</v>
      </c>
      <c r="H30" s="230">
        <v>12.258496352220661</v>
      </c>
      <c r="I30" s="230">
        <v>11.998233589427221</v>
      </c>
      <c r="J30" s="230">
        <v>9.017489964450478</v>
      </c>
      <c r="K30" s="230">
        <v>7.3930191150726881</v>
      </c>
      <c r="L30" s="230">
        <v>8.0610125272232889</v>
      </c>
      <c r="M30" s="230">
        <v>11.048644357654959</v>
      </c>
      <c r="N30" s="230">
        <v>10.38869793960019</v>
      </c>
      <c r="O30" s="230">
        <v>6.4591281045819722</v>
      </c>
      <c r="P30" s="230">
        <v>3.5302344604536349</v>
      </c>
      <c r="Q30" s="230">
        <v>6.0060397172600597</v>
      </c>
      <c r="R30" s="230">
        <v>3.850032411591175</v>
      </c>
      <c r="S30" s="230">
        <v>3.4990927581208342</v>
      </c>
      <c r="T30" s="230">
        <v>1.9642527485664221</v>
      </c>
      <c r="U30" s="230">
        <v>1.528655143657341</v>
      </c>
      <c r="V30" s="230">
        <v>1.7326151021825771</v>
      </c>
      <c r="W30" s="230">
        <v>1.3059794328749199</v>
      </c>
      <c r="X30" s="230">
        <v>0.14637604412858399</v>
      </c>
      <c r="Y30" s="230">
        <v>0.21134065977473851</v>
      </c>
      <c r="DA30" s="71" t="s">
        <v>2165</v>
      </c>
    </row>
    <row r="31" spans="1:105" ht="12" customHeight="1" x14ac:dyDescent="0.25">
      <c r="A31" s="59" t="s">
        <v>35</v>
      </c>
      <c r="B31" s="230">
        <v>125.41304204151039</v>
      </c>
      <c r="C31" s="230">
        <v>123.4904439050116</v>
      </c>
      <c r="D31" s="230">
        <v>126.8347253348074</v>
      </c>
      <c r="E31" s="230">
        <v>123.43944281702009</v>
      </c>
      <c r="F31" s="230">
        <v>117.3154268918619</v>
      </c>
      <c r="G31" s="230">
        <v>63.08204160484145</v>
      </c>
      <c r="H31" s="230">
        <v>63.576384948541808</v>
      </c>
      <c r="I31" s="230">
        <v>72.496022669726131</v>
      </c>
      <c r="J31" s="230">
        <v>77.04876516923855</v>
      </c>
      <c r="K31" s="230">
        <v>80.886194337318571</v>
      </c>
      <c r="L31" s="230">
        <v>99.762228029403147</v>
      </c>
      <c r="M31" s="230">
        <v>116.5402529876397</v>
      </c>
      <c r="N31" s="230">
        <v>108.107486072584</v>
      </c>
      <c r="O31" s="230">
        <v>109.5578504695542</v>
      </c>
      <c r="P31" s="230">
        <v>102.3162909587636</v>
      </c>
      <c r="Q31" s="230">
        <v>111.90855774923961</v>
      </c>
      <c r="R31" s="230">
        <v>118.47742647974241</v>
      </c>
      <c r="S31" s="230">
        <v>112.5893810590388</v>
      </c>
      <c r="T31" s="230">
        <v>103.18094978040899</v>
      </c>
      <c r="U31" s="230">
        <v>90.79769841453188</v>
      </c>
      <c r="V31" s="230">
        <v>87.3231782933685</v>
      </c>
      <c r="W31" s="230">
        <v>107.80761746651881</v>
      </c>
      <c r="X31" s="230">
        <v>97.059449812349555</v>
      </c>
      <c r="Y31" s="230">
        <v>80.64945729615782</v>
      </c>
      <c r="DA31" s="71" t="s">
        <v>2166</v>
      </c>
    </row>
    <row r="32" spans="1:105" ht="12" customHeight="1" x14ac:dyDescent="0.25">
      <c r="A32" s="60" t="s">
        <v>2167</v>
      </c>
      <c r="B32" s="329">
        <v>74.24046490931697</v>
      </c>
      <c r="C32" s="329">
        <v>78.784070662880666</v>
      </c>
      <c r="D32" s="329">
        <v>81.238262988439985</v>
      </c>
      <c r="E32" s="329">
        <v>89.867655526286043</v>
      </c>
      <c r="F32" s="329">
        <v>88.872774667425688</v>
      </c>
      <c r="G32" s="329">
        <v>118.24500686768</v>
      </c>
      <c r="H32" s="329">
        <v>120.8360174467099</v>
      </c>
      <c r="I32" s="329">
        <v>116.5129225158307</v>
      </c>
      <c r="J32" s="329">
        <v>120.3711296088391</v>
      </c>
      <c r="K32" s="329">
        <v>119.06722400406611</v>
      </c>
      <c r="L32" s="329">
        <v>109.43532715258149</v>
      </c>
      <c r="M32" s="329">
        <v>112.6867112741225</v>
      </c>
      <c r="N32" s="329">
        <v>125.7491179129602</v>
      </c>
      <c r="O32" s="329">
        <v>129.19569166673179</v>
      </c>
      <c r="P32" s="329">
        <v>134.3679097935383</v>
      </c>
      <c r="Q32" s="329">
        <v>126.8146495522579</v>
      </c>
      <c r="R32" s="329">
        <v>128.45656944491071</v>
      </c>
      <c r="S32" s="329">
        <v>125.0959945467113</v>
      </c>
      <c r="T32" s="329">
        <v>138.06684846167661</v>
      </c>
      <c r="U32" s="329">
        <v>147.40362445524659</v>
      </c>
      <c r="V32" s="329">
        <v>140.42185517456139</v>
      </c>
      <c r="W32" s="329">
        <v>132.7919981036913</v>
      </c>
      <c r="X32" s="329">
        <v>145.7071360280143</v>
      </c>
      <c r="Y32" s="329">
        <v>146.28762129316189</v>
      </c>
      <c r="DA32" s="72" t="s">
        <v>2168</v>
      </c>
    </row>
    <row r="33" spans="1:105" ht="12" customHeight="1" x14ac:dyDescent="0.25">
      <c r="A33" s="60" t="s">
        <v>2169</v>
      </c>
      <c r="B33" s="329">
        <v>4.939874076241785</v>
      </c>
      <c r="C33" s="329">
        <v>5.1314998757161412</v>
      </c>
      <c r="D33" s="329">
        <v>5.2638049660202828</v>
      </c>
      <c r="E33" s="329">
        <v>5.3937858011709858</v>
      </c>
      <c r="F33" s="329">
        <v>5.2950024655304553</v>
      </c>
      <c r="G33" s="329">
        <v>5.1539033609800526</v>
      </c>
      <c r="H33" s="329">
        <v>5.2412604865028349</v>
      </c>
      <c r="I33" s="329">
        <v>5.3457904472951707</v>
      </c>
      <c r="J33" s="329">
        <v>5.3458649236399882</v>
      </c>
      <c r="K33" s="329">
        <v>5.2699184923328612</v>
      </c>
      <c r="L33" s="329">
        <v>5.3701630995357981</v>
      </c>
      <c r="M33" s="329">
        <v>5.8165274062921108</v>
      </c>
      <c r="N33" s="329">
        <v>6.0084469852175886</v>
      </c>
      <c r="O33" s="329">
        <v>5.9557134945736863</v>
      </c>
      <c r="P33" s="329">
        <v>5.8801011013918378</v>
      </c>
      <c r="Q33" s="329">
        <v>5.9511367032848206</v>
      </c>
      <c r="R33" s="329">
        <v>6.0608342602986269</v>
      </c>
      <c r="S33" s="329">
        <v>5.8669282053112237</v>
      </c>
      <c r="T33" s="329">
        <v>6.1083987565150633</v>
      </c>
      <c r="U33" s="329">
        <v>5.9553938308258489</v>
      </c>
      <c r="V33" s="329">
        <v>5.7189793034891014</v>
      </c>
      <c r="W33" s="329">
        <v>5.8952213332469823</v>
      </c>
      <c r="X33" s="329">
        <v>5.9153196248048783</v>
      </c>
      <c r="Y33" s="329">
        <v>5.5885372155784534</v>
      </c>
      <c r="DA33" s="72" t="s">
        <v>2170</v>
      </c>
    </row>
    <row r="34" spans="1:105" ht="12" customHeight="1" x14ac:dyDescent="0.25">
      <c r="A34" s="57" t="s">
        <v>2171</v>
      </c>
      <c r="B34" s="261">
        <v>2537.6414365416881</v>
      </c>
      <c r="C34" s="261">
        <v>2604.3907350929512</v>
      </c>
      <c r="D34" s="261">
        <v>2665.698580029537</v>
      </c>
      <c r="E34" s="261">
        <v>2599.8563021450782</v>
      </c>
      <c r="F34" s="261">
        <v>2543.5140959903702</v>
      </c>
      <c r="G34" s="261">
        <v>1944.9778247115221</v>
      </c>
      <c r="H34" s="261">
        <v>1969.588231915282</v>
      </c>
      <c r="I34" s="261">
        <v>2105.2708605325361</v>
      </c>
      <c r="J34" s="261">
        <v>2056.6022197307129</v>
      </c>
      <c r="K34" s="261">
        <v>2029.4862977461969</v>
      </c>
      <c r="L34" s="261">
        <v>2246.641403598921</v>
      </c>
      <c r="M34" s="261">
        <v>2574.238564377019</v>
      </c>
      <c r="N34" s="261">
        <v>2602.495701732088</v>
      </c>
      <c r="O34" s="261">
        <v>2455.7283176947071</v>
      </c>
      <c r="P34" s="261">
        <v>2312.1131043715041</v>
      </c>
      <c r="Q34" s="261">
        <v>2516.7836405246749</v>
      </c>
      <c r="R34" s="261">
        <v>2575.819332010064</v>
      </c>
      <c r="S34" s="261">
        <v>2500.1928899853169</v>
      </c>
      <c r="T34" s="261">
        <v>2489.6023452103759</v>
      </c>
      <c r="U34" s="261">
        <v>2277.7776033629302</v>
      </c>
      <c r="V34" s="261">
        <v>2236.7907366117111</v>
      </c>
      <c r="W34" s="261">
        <v>2474.0818155122738</v>
      </c>
      <c r="X34" s="261">
        <v>2266.3865616431658</v>
      </c>
      <c r="Y34" s="261">
        <v>2046.7900285901451</v>
      </c>
      <c r="DA34" s="70" t="s">
        <v>2172</v>
      </c>
    </row>
    <row r="35" spans="1:105" ht="12" customHeight="1" x14ac:dyDescent="0.25">
      <c r="A35" s="64" t="s">
        <v>28</v>
      </c>
      <c r="B35" s="229">
        <v>290.68874283566993</v>
      </c>
      <c r="C35" s="229">
        <v>234.19950045375231</v>
      </c>
      <c r="D35" s="229">
        <v>215.98590460881869</v>
      </c>
      <c r="E35" s="229">
        <v>228.0264871387561</v>
      </c>
      <c r="F35" s="229">
        <v>290.99263188032529</v>
      </c>
      <c r="G35" s="229">
        <v>389.75023327148938</v>
      </c>
      <c r="H35" s="229">
        <v>393.7484896722288</v>
      </c>
      <c r="I35" s="229">
        <v>438.57033813961732</v>
      </c>
      <c r="J35" s="229">
        <v>324.74664516462911</v>
      </c>
      <c r="K35" s="229">
        <v>284.4885887400377</v>
      </c>
      <c r="L35" s="229">
        <v>280.29503087175101</v>
      </c>
      <c r="M35" s="229">
        <v>248.47156741425411</v>
      </c>
      <c r="N35" s="229">
        <v>288.14168114421858</v>
      </c>
      <c r="O35" s="229">
        <v>155.038489094136</v>
      </c>
      <c r="P35" s="229">
        <v>117.83572132894891</v>
      </c>
      <c r="Q35" s="229">
        <v>208.27606663681209</v>
      </c>
      <c r="R35" s="229">
        <v>181.66347282455811</v>
      </c>
      <c r="S35" s="229">
        <v>219.26118903577691</v>
      </c>
      <c r="T35" s="229">
        <v>277.9617263025828</v>
      </c>
      <c r="U35" s="229">
        <v>141.95338666020979</v>
      </c>
      <c r="V35" s="229">
        <v>161.49509588482101</v>
      </c>
      <c r="W35" s="229">
        <v>187.68178100260161</v>
      </c>
      <c r="X35" s="229">
        <v>67.790015201150041</v>
      </c>
      <c r="Y35" s="229">
        <v>27.773291308040822</v>
      </c>
      <c r="DA35" s="73" t="s">
        <v>2173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2174</v>
      </c>
    </row>
    <row r="37" spans="1:105" ht="12" customHeight="1" x14ac:dyDescent="0.25">
      <c r="A37" s="64" t="s">
        <v>31</v>
      </c>
      <c r="B37" s="229">
        <v>139.27925014819351</v>
      </c>
      <c r="C37" s="229">
        <v>123.2359345070097</v>
      </c>
      <c r="D37" s="229">
        <v>110.4722882858705</v>
      </c>
      <c r="E37" s="229">
        <v>104.57681030304239</v>
      </c>
      <c r="F37" s="229">
        <v>100.4256493457861</v>
      </c>
      <c r="G37" s="229">
        <v>82.702346886910334</v>
      </c>
      <c r="H37" s="229">
        <v>90.41711943791779</v>
      </c>
      <c r="I37" s="229">
        <v>93.359972150232565</v>
      </c>
      <c r="J37" s="229">
        <v>90.092409780497633</v>
      </c>
      <c r="K37" s="229">
        <v>69.617951263575421</v>
      </c>
      <c r="L37" s="229">
        <v>87.505314200084314</v>
      </c>
      <c r="M37" s="229">
        <v>126.7514716214795</v>
      </c>
      <c r="N37" s="229">
        <v>105.29499301684</v>
      </c>
      <c r="O37" s="229">
        <v>119.38277473144321</v>
      </c>
      <c r="P37" s="229">
        <v>115.2259989387658</v>
      </c>
      <c r="Q37" s="229">
        <v>99.995020071086472</v>
      </c>
      <c r="R37" s="229">
        <v>118.4502456684428</v>
      </c>
      <c r="S37" s="229">
        <v>103.69016557737019</v>
      </c>
      <c r="T37" s="229">
        <v>108.9269771220462</v>
      </c>
      <c r="U37" s="229">
        <v>104.6477659450312</v>
      </c>
      <c r="V37" s="229">
        <v>106.76110045778159</v>
      </c>
      <c r="W37" s="229">
        <v>103.2350594228138</v>
      </c>
      <c r="X37" s="229">
        <v>107.6930648268027</v>
      </c>
      <c r="Y37" s="229">
        <v>125.08039640965571</v>
      </c>
      <c r="DA37" s="73" t="s">
        <v>2175</v>
      </c>
    </row>
    <row r="38" spans="1:105" ht="12" customHeight="1" x14ac:dyDescent="0.25">
      <c r="A38" s="64" t="s">
        <v>159</v>
      </c>
      <c r="B38" s="229">
        <v>50.39832517375612</v>
      </c>
      <c r="C38" s="229">
        <v>66.23598086483814</v>
      </c>
      <c r="D38" s="229">
        <v>66.986562711365579</v>
      </c>
      <c r="E38" s="229">
        <v>46.49314180399692</v>
      </c>
      <c r="F38" s="229">
        <v>70.482223527752737</v>
      </c>
      <c r="G38" s="229">
        <v>50.296380356052161</v>
      </c>
      <c r="H38" s="229">
        <v>52.648229805419817</v>
      </c>
      <c r="I38" s="229">
        <v>56.943886480141458</v>
      </c>
      <c r="J38" s="229">
        <v>46.303155528909542</v>
      </c>
      <c r="K38" s="229">
        <v>30.076026326557891</v>
      </c>
      <c r="L38" s="229">
        <v>34.335628133646402</v>
      </c>
      <c r="M38" s="229">
        <v>67.486218991984856</v>
      </c>
      <c r="N38" s="229">
        <v>63.679680448005954</v>
      </c>
      <c r="O38" s="229">
        <v>61.419052139847871</v>
      </c>
      <c r="P38" s="229">
        <v>60.43102122981005</v>
      </c>
      <c r="Q38" s="229">
        <v>67.539817581352168</v>
      </c>
      <c r="R38" s="229">
        <v>65.628466408448347</v>
      </c>
      <c r="S38" s="229">
        <v>56.707220184512089</v>
      </c>
      <c r="T38" s="229">
        <v>68.099149712403715</v>
      </c>
      <c r="U38" s="229">
        <v>74.680361066783902</v>
      </c>
      <c r="V38" s="229">
        <v>75.31883111590281</v>
      </c>
      <c r="W38" s="229">
        <v>63.120185104698741</v>
      </c>
      <c r="X38" s="229">
        <v>62.09454596334745</v>
      </c>
      <c r="Y38" s="229">
        <v>68.832861123452489</v>
      </c>
      <c r="DA38" s="73" t="s">
        <v>2176</v>
      </c>
    </row>
    <row r="39" spans="1:105" ht="12" customHeight="1" x14ac:dyDescent="0.25">
      <c r="A39" s="64" t="s">
        <v>32</v>
      </c>
      <c r="B39" s="229">
        <v>245.17683761801189</v>
      </c>
      <c r="C39" s="229">
        <v>376.02724340742458</v>
      </c>
      <c r="D39" s="229">
        <v>412.26686383943962</v>
      </c>
      <c r="E39" s="229">
        <v>346.43289858169982</v>
      </c>
      <c r="F39" s="229">
        <v>289.41211319471279</v>
      </c>
      <c r="G39" s="229">
        <v>235.76885437489759</v>
      </c>
      <c r="H39" s="229">
        <v>231.42619411563709</v>
      </c>
      <c r="I39" s="229">
        <v>214.77012725937061</v>
      </c>
      <c r="J39" s="229">
        <v>164.8163945135482</v>
      </c>
      <c r="K39" s="229">
        <v>134.3667295511496</v>
      </c>
      <c r="L39" s="229">
        <v>133.8952356513029</v>
      </c>
      <c r="M39" s="229">
        <v>170.50140671340401</v>
      </c>
      <c r="N39" s="229">
        <v>158.20492945341101</v>
      </c>
      <c r="O39" s="229">
        <v>105.387740319103</v>
      </c>
      <c r="P39" s="229">
        <v>60.91874000939508</v>
      </c>
      <c r="Q39" s="229">
        <v>94.456380569792117</v>
      </c>
      <c r="R39" s="229">
        <v>60.16234702100725</v>
      </c>
      <c r="S39" s="229">
        <v>54.177277868821669</v>
      </c>
      <c r="T39" s="229">
        <v>31.87520424215548</v>
      </c>
      <c r="U39" s="229">
        <v>26.376969707512892</v>
      </c>
      <c r="V39" s="229">
        <v>28.779306746919879</v>
      </c>
      <c r="W39" s="229">
        <v>20.035374845880231</v>
      </c>
      <c r="X39" s="229">
        <v>2.5221795121458901</v>
      </c>
      <c r="Y39" s="229">
        <v>3.822052922897754</v>
      </c>
      <c r="DA39" s="73" t="s">
        <v>2177</v>
      </c>
    </row>
    <row r="40" spans="1:105" ht="12" customHeight="1" x14ac:dyDescent="0.25">
      <c r="A40" s="64" t="s">
        <v>33</v>
      </c>
      <c r="B40" s="229">
        <v>0</v>
      </c>
      <c r="C40" s="229">
        <v>7.1111876309222284</v>
      </c>
      <c r="D40" s="229">
        <v>15.06916768690399</v>
      </c>
      <c r="E40" s="229">
        <v>1.4077310391576561</v>
      </c>
      <c r="F40" s="229">
        <v>1.407731039157426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2.8506197215473401E-3</v>
      </c>
      <c r="Q40" s="229">
        <v>0.1386509759008277</v>
      </c>
      <c r="R40" s="229">
        <v>6.7543850624446053E-2</v>
      </c>
      <c r="S40" s="229">
        <v>4.1492353724747522E-2</v>
      </c>
      <c r="T40" s="229">
        <v>1.4807385775817699E-2</v>
      </c>
      <c r="U40" s="229">
        <v>1.409473084542928E-2</v>
      </c>
      <c r="V40" s="229">
        <v>2.3200877178149878E-2</v>
      </c>
      <c r="W40" s="229">
        <v>0</v>
      </c>
      <c r="X40" s="229">
        <v>0</v>
      </c>
      <c r="Y40" s="229">
        <v>0</v>
      </c>
      <c r="DA40" s="73" t="s">
        <v>2178</v>
      </c>
    </row>
    <row r="41" spans="1:105" ht="12" customHeight="1" x14ac:dyDescent="0.25">
      <c r="A41" s="64" t="s">
        <v>35</v>
      </c>
      <c r="B41" s="229">
        <v>1756.4495911363699</v>
      </c>
      <c r="C41" s="229">
        <v>1742.3941573619629</v>
      </c>
      <c r="D41" s="229">
        <v>1789.7310620301059</v>
      </c>
      <c r="E41" s="229">
        <v>1807.174598801558</v>
      </c>
      <c r="F41" s="229">
        <v>1719.770239904761</v>
      </c>
      <c r="G41" s="229">
        <v>1185.052278783015</v>
      </c>
      <c r="H41" s="229">
        <v>1200.2484139587291</v>
      </c>
      <c r="I41" s="229">
        <v>1297.689355564429</v>
      </c>
      <c r="J41" s="229">
        <v>1408.252155198137</v>
      </c>
      <c r="K41" s="229">
        <v>1470.0913428975159</v>
      </c>
      <c r="L41" s="229">
        <v>1657.073101671157</v>
      </c>
      <c r="M41" s="229">
        <v>1798.4357564520201</v>
      </c>
      <c r="N41" s="229">
        <v>1646.321541634599</v>
      </c>
      <c r="O41" s="229">
        <v>1787.556169851154</v>
      </c>
      <c r="P41" s="229">
        <v>1765.599310036082</v>
      </c>
      <c r="Q41" s="229">
        <v>1759.974595139867</v>
      </c>
      <c r="R41" s="229">
        <v>1851.381828519274</v>
      </c>
      <c r="S41" s="229">
        <v>1743.247922924468</v>
      </c>
      <c r="T41" s="229">
        <v>1674.3842413103321</v>
      </c>
      <c r="U41" s="229">
        <v>1566.7157831700249</v>
      </c>
      <c r="V41" s="229">
        <v>1450.4667141912089</v>
      </c>
      <c r="W41" s="229">
        <v>1653.905086719571</v>
      </c>
      <c r="X41" s="229">
        <v>1672.4140704459439</v>
      </c>
      <c r="Y41" s="229">
        <v>1458.5290606996689</v>
      </c>
      <c r="DA41" s="73" t="s">
        <v>2179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2180</v>
      </c>
    </row>
    <row r="43" spans="1:105" ht="12" customHeight="1" x14ac:dyDescent="0.25">
      <c r="A43" s="64" t="s">
        <v>38</v>
      </c>
      <c r="B43" s="229">
        <v>55.648689629686849</v>
      </c>
      <c r="C43" s="229">
        <v>55.186730867040751</v>
      </c>
      <c r="D43" s="229">
        <v>55.186730867033148</v>
      </c>
      <c r="E43" s="229">
        <v>65.744634476866963</v>
      </c>
      <c r="F43" s="229">
        <v>71.023507097874827</v>
      </c>
      <c r="G43" s="229">
        <v>1.4077310391575211</v>
      </c>
      <c r="H43" s="229">
        <v>1.0997849253492471</v>
      </c>
      <c r="I43" s="229">
        <v>3.9371809387446319</v>
      </c>
      <c r="J43" s="229">
        <v>22.391459544992419</v>
      </c>
      <c r="K43" s="229">
        <v>40.845658967359753</v>
      </c>
      <c r="L43" s="229">
        <v>53.537093070979758</v>
      </c>
      <c r="M43" s="229">
        <v>42.795007753610903</v>
      </c>
      <c r="N43" s="229">
        <v>133.02044766359819</v>
      </c>
      <c r="O43" s="229">
        <v>104.2131933319841</v>
      </c>
      <c r="P43" s="229">
        <v>82.690064227714871</v>
      </c>
      <c r="Q43" s="229">
        <v>142.79482676938409</v>
      </c>
      <c r="R43" s="229">
        <v>139.6800496203052</v>
      </c>
      <c r="S43" s="229">
        <v>124.916135795242</v>
      </c>
      <c r="T43" s="229">
        <v>156.2495143034572</v>
      </c>
      <c r="U43" s="229">
        <v>140.64640970590719</v>
      </c>
      <c r="V43" s="229">
        <v>158.28327310699899</v>
      </c>
      <c r="W43" s="229">
        <v>141.84081936924329</v>
      </c>
      <c r="X43" s="229">
        <v>106.4688253705317</v>
      </c>
      <c r="Y43" s="229">
        <v>155.37120669369281</v>
      </c>
      <c r="DA43" s="73" t="s">
        <v>2181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119.7971354302655</v>
      </c>
      <c r="N44" s="229">
        <v>207.83242837141441</v>
      </c>
      <c r="O44" s="229">
        <v>122.73089822703911</v>
      </c>
      <c r="P44" s="229">
        <v>109.409397981065</v>
      </c>
      <c r="Q44" s="229">
        <v>143.6082827804801</v>
      </c>
      <c r="R44" s="229">
        <v>158.78537809740379</v>
      </c>
      <c r="S44" s="229">
        <v>198.151486245401</v>
      </c>
      <c r="T44" s="229">
        <v>172.09072483162291</v>
      </c>
      <c r="U44" s="229">
        <v>222.7428323766143</v>
      </c>
      <c r="V44" s="229">
        <v>255.66321423089931</v>
      </c>
      <c r="W44" s="229">
        <v>304.26350904746619</v>
      </c>
      <c r="X44" s="229">
        <v>247.4038603232446</v>
      </c>
      <c r="Y44" s="229">
        <v>207.38115943273701</v>
      </c>
      <c r="DA44" s="73" t="s">
        <v>2182</v>
      </c>
    </row>
    <row r="45" spans="1:105" ht="12" customHeight="1" x14ac:dyDescent="0.25">
      <c r="A45" s="57" t="s">
        <v>2183</v>
      </c>
      <c r="B45" s="261">
        <f t="shared" ref="B45:Y45" si="2">B46+B52+B63+B64+B65</f>
        <v>479.83511263815188</v>
      </c>
      <c r="C45" s="261">
        <f t="shared" si="2"/>
        <v>493.40622522189494</v>
      </c>
      <c r="D45" s="261">
        <f t="shared" si="2"/>
        <v>505.14563220069408</v>
      </c>
      <c r="E45" s="261">
        <f t="shared" si="2"/>
        <v>496.89103531432585</v>
      </c>
      <c r="F45" s="261">
        <f t="shared" si="2"/>
        <v>486.35324323850068</v>
      </c>
      <c r="G45" s="261">
        <f t="shared" si="2"/>
        <v>390.24802229188748</v>
      </c>
      <c r="H45" s="261">
        <f t="shared" si="2"/>
        <v>395.54622222852441</v>
      </c>
      <c r="I45" s="261">
        <f t="shared" si="2"/>
        <v>418.62879712595912</v>
      </c>
      <c r="J45" s="261">
        <f t="shared" si="2"/>
        <v>410.79498875194105</v>
      </c>
      <c r="K45" s="261">
        <f t="shared" si="2"/>
        <v>405.13289393410446</v>
      </c>
      <c r="L45" s="261">
        <f t="shared" si="2"/>
        <v>440.90582200952201</v>
      </c>
      <c r="M45" s="261">
        <f t="shared" si="2"/>
        <v>498.81014629231953</v>
      </c>
      <c r="N45" s="261">
        <f t="shared" si="2"/>
        <v>504.64484045411541</v>
      </c>
      <c r="O45" s="261">
        <f t="shared" si="2"/>
        <v>481.7870913371986</v>
      </c>
      <c r="P45" s="261">
        <f t="shared" si="2"/>
        <v>458.25564997584098</v>
      </c>
      <c r="Q45" s="261">
        <f t="shared" si="2"/>
        <v>490.7498894348351</v>
      </c>
      <c r="R45" s="261">
        <f t="shared" si="2"/>
        <v>501.71725252068069</v>
      </c>
      <c r="S45" s="261">
        <f t="shared" si="2"/>
        <v>486.39269179894637</v>
      </c>
      <c r="T45" s="261">
        <f t="shared" si="2"/>
        <v>488.63272751444885</v>
      </c>
      <c r="U45" s="261">
        <f t="shared" si="2"/>
        <v>452.44029190473339</v>
      </c>
      <c r="V45" s="261">
        <f t="shared" si="2"/>
        <v>441.59149601431329</v>
      </c>
      <c r="W45" s="261">
        <f t="shared" si="2"/>
        <v>481.46291545654958</v>
      </c>
      <c r="X45" s="261">
        <f t="shared" si="2"/>
        <v>450.0782719672855</v>
      </c>
      <c r="Y45" s="261">
        <f t="shared" si="2"/>
        <v>410.0871386730762</v>
      </c>
      <c r="DA45" s="70"/>
    </row>
    <row r="46" spans="1:105" ht="12" customHeight="1" x14ac:dyDescent="0.25">
      <c r="A46" s="165" t="s">
        <v>2184</v>
      </c>
      <c r="B46" s="346">
        <v>216.65870509615081</v>
      </c>
      <c r="C46" s="346">
        <v>222.31103411661789</v>
      </c>
      <c r="D46" s="346">
        <v>227.48294532939721</v>
      </c>
      <c r="E46" s="346">
        <v>221.8876337248573</v>
      </c>
      <c r="F46" s="346">
        <v>217.017090263786</v>
      </c>
      <c r="G46" s="346">
        <v>166.44733021814969</v>
      </c>
      <c r="H46" s="346">
        <v>168.5560981353288</v>
      </c>
      <c r="I46" s="346">
        <v>180.144618602149</v>
      </c>
      <c r="J46" s="346">
        <v>175.82693027743909</v>
      </c>
      <c r="K46" s="346">
        <v>173.35106038875699</v>
      </c>
      <c r="L46" s="346">
        <v>191.81105931611361</v>
      </c>
      <c r="M46" s="346">
        <v>218.8308828337511</v>
      </c>
      <c r="N46" s="346">
        <v>219.52390915555699</v>
      </c>
      <c r="O46" s="346">
        <v>208.12480590002599</v>
      </c>
      <c r="P46" s="346">
        <v>196.1936946966984</v>
      </c>
      <c r="Q46" s="346">
        <v>212.74900060044891</v>
      </c>
      <c r="R46" s="346">
        <v>217.67818998828719</v>
      </c>
      <c r="S46" s="346">
        <v>210.9507974424663</v>
      </c>
      <c r="T46" s="346">
        <v>210.05647116844179</v>
      </c>
      <c r="U46" s="346">
        <v>191.64381404394931</v>
      </c>
      <c r="V46" s="346">
        <v>187.57526746105299</v>
      </c>
      <c r="W46" s="346">
        <v>207.45115598838709</v>
      </c>
      <c r="X46" s="346">
        <v>190.75223252109461</v>
      </c>
      <c r="Y46" s="346">
        <v>171.9090578365668</v>
      </c>
      <c r="DA46" s="167" t="s">
        <v>2185</v>
      </c>
    </row>
    <row r="47" spans="1:105" ht="12" customHeight="1" x14ac:dyDescent="0.25">
      <c r="A47" s="59" t="s">
        <v>28</v>
      </c>
      <c r="B47" s="230">
        <v>25.37487133560796</v>
      </c>
      <c r="C47" s="230">
        <v>20.481208552096749</v>
      </c>
      <c r="D47" s="230">
        <v>18.93053161247791</v>
      </c>
      <c r="E47" s="230">
        <v>19.977170219568631</v>
      </c>
      <c r="F47" s="230">
        <v>25.555749398759019</v>
      </c>
      <c r="G47" s="230">
        <v>33.378207449860248</v>
      </c>
      <c r="H47" s="230">
        <v>33.715569510868008</v>
      </c>
      <c r="I47" s="230">
        <v>37.598067865951457</v>
      </c>
      <c r="J47" s="230">
        <v>28.069464017573289</v>
      </c>
      <c r="K47" s="230">
        <v>24.79904994643487</v>
      </c>
      <c r="L47" s="230">
        <v>24.514878993425931</v>
      </c>
      <c r="M47" s="230">
        <v>22.546112887247538</v>
      </c>
      <c r="N47" s="230">
        <v>27.968159921952761</v>
      </c>
      <c r="O47" s="230">
        <v>14.477559142499951</v>
      </c>
      <c r="P47" s="230">
        <v>10.904956534655501</v>
      </c>
      <c r="Q47" s="230">
        <v>19.868035580963941</v>
      </c>
      <c r="R47" s="230">
        <v>17.364604047321372</v>
      </c>
      <c r="S47" s="230">
        <v>21.24554102780241</v>
      </c>
      <c r="T47" s="230">
        <v>27.015723458584471</v>
      </c>
      <c r="U47" s="230">
        <v>14.21064256418939</v>
      </c>
      <c r="V47" s="230">
        <v>16.618463908395832</v>
      </c>
      <c r="W47" s="230">
        <v>19.198833653084961</v>
      </c>
      <c r="X47" s="230">
        <v>6.7613087177415574</v>
      </c>
      <c r="Y47" s="230">
        <v>2.8351386956517541</v>
      </c>
      <c r="DA47" s="71" t="s">
        <v>2186</v>
      </c>
    </row>
    <row r="48" spans="1:105" ht="12" customHeight="1" x14ac:dyDescent="0.25">
      <c r="A48" s="59" t="s">
        <v>31</v>
      </c>
      <c r="B48" s="230">
        <v>12.15799764983776</v>
      </c>
      <c r="C48" s="230">
        <v>10.777225702276951</v>
      </c>
      <c r="D48" s="230">
        <v>9.6825723395519034</v>
      </c>
      <c r="E48" s="230">
        <v>9.1618687226109525</v>
      </c>
      <c r="F48" s="230">
        <v>8.8196484952376668</v>
      </c>
      <c r="G48" s="230">
        <v>7.082628451074557</v>
      </c>
      <c r="H48" s="230">
        <v>7.7421622059280288</v>
      </c>
      <c r="I48" s="230">
        <v>8.0036296657854145</v>
      </c>
      <c r="J48" s="230">
        <v>7.7871340389310459</v>
      </c>
      <c r="K48" s="230">
        <v>6.0686407781771994</v>
      </c>
      <c r="L48" s="230">
        <v>7.653300817445853</v>
      </c>
      <c r="M48" s="230">
        <v>11.50132796899919</v>
      </c>
      <c r="N48" s="230">
        <v>10.220344352755809</v>
      </c>
      <c r="O48" s="230">
        <v>11.14801357952339</v>
      </c>
      <c r="P48" s="230">
        <v>10.66344310467429</v>
      </c>
      <c r="Q48" s="230">
        <v>9.5388041879815617</v>
      </c>
      <c r="R48" s="230">
        <v>11.3222629918941</v>
      </c>
      <c r="S48" s="230">
        <v>10.047166471373041</v>
      </c>
      <c r="T48" s="230">
        <v>10.58685715566955</v>
      </c>
      <c r="U48" s="230">
        <v>10.476058599048811</v>
      </c>
      <c r="V48" s="230">
        <v>10.98612614245349</v>
      </c>
      <c r="W48" s="230">
        <v>10.56038962565828</v>
      </c>
      <c r="X48" s="230">
        <v>10.74119921485746</v>
      </c>
      <c r="Y48" s="230">
        <v>12.768392049587851</v>
      </c>
      <c r="DA48" s="71" t="s">
        <v>2187</v>
      </c>
    </row>
    <row r="49" spans="1:105" ht="12" customHeight="1" x14ac:dyDescent="0.25">
      <c r="A49" s="59" t="s">
        <v>159</v>
      </c>
      <c r="B49" s="230">
        <v>4.3993826673128016</v>
      </c>
      <c r="C49" s="230">
        <v>5.7924672559808821</v>
      </c>
      <c r="D49" s="230">
        <v>5.8711759237966676</v>
      </c>
      <c r="E49" s="230">
        <v>4.0732171929474372</v>
      </c>
      <c r="F49" s="230">
        <v>6.1899369406829026</v>
      </c>
      <c r="G49" s="230">
        <v>4.3073816875228799</v>
      </c>
      <c r="H49" s="230">
        <v>4.5081190104536448</v>
      </c>
      <c r="I49" s="230">
        <v>4.8817257398511549</v>
      </c>
      <c r="J49" s="230">
        <v>4.0022115004758403</v>
      </c>
      <c r="K49" s="230">
        <v>2.6217462091042072</v>
      </c>
      <c r="L49" s="230">
        <v>3.003027796253539</v>
      </c>
      <c r="M49" s="230">
        <v>6.1236459670657357</v>
      </c>
      <c r="N49" s="230">
        <v>6.1809991510990834</v>
      </c>
      <c r="O49" s="230">
        <v>5.7353368510385438</v>
      </c>
      <c r="P49" s="230">
        <v>5.5925117818583363</v>
      </c>
      <c r="Q49" s="230">
        <v>6.4428117954525721</v>
      </c>
      <c r="R49" s="230">
        <v>6.2732057011605198</v>
      </c>
      <c r="S49" s="230">
        <v>5.4947050971528437</v>
      </c>
      <c r="T49" s="230">
        <v>6.618709060657987</v>
      </c>
      <c r="U49" s="230">
        <v>7.4760873456649053</v>
      </c>
      <c r="V49" s="230">
        <v>7.7505962002394018</v>
      </c>
      <c r="W49" s="230">
        <v>6.4568544027203378</v>
      </c>
      <c r="X49" s="230">
        <v>6.1932482785320682</v>
      </c>
      <c r="Y49" s="230">
        <v>7.0265603719435363</v>
      </c>
      <c r="DA49" s="71" t="s">
        <v>2188</v>
      </c>
    </row>
    <row r="50" spans="1:105" ht="12" customHeight="1" x14ac:dyDescent="0.25">
      <c r="A50" s="59" t="s">
        <v>32</v>
      </c>
      <c r="B50" s="230">
        <v>21.402035208997749</v>
      </c>
      <c r="C50" s="230">
        <v>32.884324597516958</v>
      </c>
      <c r="D50" s="230">
        <v>36.133982506055553</v>
      </c>
      <c r="E50" s="230">
        <v>30.350636329427111</v>
      </c>
      <c r="F50" s="230">
        <v>25.416944030428692</v>
      </c>
      <c r="G50" s="230">
        <v>20.191243159717391</v>
      </c>
      <c r="H50" s="230">
        <v>19.816370447126381</v>
      </c>
      <c r="I50" s="230">
        <v>18.41196523807367</v>
      </c>
      <c r="J50" s="230">
        <v>14.24589883895157</v>
      </c>
      <c r="K50" s="230">
        <v>11.71283267295815</v>
      </c>
      <c r="L50" s="230">
        <v>11.71060895934975</v>
      </c>
      <c r="M50" s="230">
        <v>15.47116236758759</v>
      </c>
      <c r="N50" s="230">
        <v>15.355989976263221</v>
      </c>
      <c r="O50" s="230">
        <v>9.8411513958823047</v>
      </c>
      <c r="P50" s="230">
        <v>5.6376470942451684</v>
      </c>
      <c r="Q50" s="230">
        <v>9.0104579000053349</v>
      </c>
      <c r="R50" s="230">
        <v>5.750717622723486</v>
      </c>
      <c r="S50" s="230">
        <v>5.2495637043584988</v>
      </c>
      <c r="T50" s="230">
        <v>3.0980225747143422</v>
      </c>
      <c r="U50" s="230">
        <v>2.6405406539341461</v>
      </c>
      <c r="V50" s="230">
        <v>2.9615008917883379</v>
      </c>
      <c r="W50" s="230">
        <v>2.0495107558571468</v>
      </c>
      <c r="X50" s="230">
        <v>0.25155967693147607</v>
      </c>
      <c r="Y50" s="230">
        <v>0.39016082099708149</v>
      </c>
      <c r="DA50" s="71" t="s">
        <v>2189</v>
      </c>
    </row>
    <row r="51" spans="1:105" ht="12" customHeight="1" x14ac:dyDescent="0.25">
      <c r="A51" s="59" t="s">
        <v>35</v>
      </c>
      <c r="B51" s="230">
        <v>153.3244182343945</v>
      </c>
      <c r="C51" s="230">
        <v>152.37580800874639</v>
      </c>
      <c r="D51" s="230">
        <v>156.86468294751509</v>
      </c>
      <c r="E51" s="230">
        <v>158.32474126030311</v>
      </c>
      <c r="F51" s="230">
        <v>151.0348113986777</v>
      </c>
      <c r="G51" s="230">
        <v>101.4878694699747</v>
      </c>
      <c r="H51" s="230">
        <v>102.7738769609528</v>
      </c>
      <c r="I51" s="230">
        <v>111.24923009248729</v>
      </c>
      <c r="J51" s="230">
        <v>121.72222188150739</v>
      </c>
      <c r="K51" s="230">
        <v>128.14879078208261</v>
      </c>
      <c r="L51" s="230">
        <v>144.92924274963849</v>
      </c>
      <c r="M51" s="230">
        <v>163.18863364285099</v>
      </c>
      <c r="N51" s="230">
        <v>159.7984157534861</v>
      </c>
      <c r="O51" s="230">
        <v>166.92274493108181</v>
      </c>
      <c r="P51" s="230">
        <v>163.39513618126509</v>
      </c>
      <c r="Q51" s="230">
        <v>167.88889113604549</v>
      </c>
      <c r="R51" s="230">
        <v>176.9673996251878</v>
      </c>
      <c r="S51" s="230">
        <v>168.91382114177949</v>
      </c>
      <c r="T51" s="230">
        <v>162.73715891881551</v>
      </c>
      <c r="U51" s="230">
        <v>156.84048488111199</v>
      </c>
      <c r="V51" s="230">
        <v>149.258580318176</v>
      </c>
      <c r="W51" s="230">
        <v>169.18556755106641</v>
      </c>
      <c r="X51" s="230">
        <v>166.80491663303201</v>
      </c>
      <c r="Y51" s="230">
        <v>148.88880589838661</v>
      </c>
      <c r="DA51" s="71" t="s">
        <v>2190</v>
      </c>
    </row>
    <row r="52" spans="1:105" ht="12" customHeight="1" x14ac:dyDescent="0.25">
      <c r="A52" s="165" t="s">
        <v>2191</v>
      </c>
      <c r="B52" s="346">
        <v>183.39744121069629</v>
      </c>
      <c r="C52" s="346">
        <v>188.22146811246131</v>
      </c>
      <c r="D52" s="346">
        <v>192.6522366700693</v>
      </c>
      <c r="E52" s="346">
        <v>187.89376090055711</v>
      </c>
      <c r="F52" s="346">
        <v>183.82186315639791</v>
      </c>
      <c r="G52" s="346">
        <v>140.56515279390999</v>
      </c>
      <c r="H52" s="346">
        <v>142.34376723617481</v>
      </c>
      <c r="I52" s="346">
        <v>152.14966279999311</v>
      </c>
      <c r="J52" s="346">
        <v>148.63233995771611</v>
      </c>
      <c r="K52" s="346">
        <v>146.67264989417171</v>
      </c>
      <c r="L52" s="346">
        <v>162.3666286359053</v>
      </c>
      <c r="M52" s="346">
        <v>186.04234584695081</v>
      </c>
      <c r="N52" s="346">
        <v>188.08451248729429</v>
      </c>
      <c r="O52" s="346">
        <v>177.4775124998076</v>
      </c>
      <c r="P52" s="346">
        <v>167.09832249166439</v>
      </c>
      <c r="Q52" s="346">
        <v>181.89003107633641</v>
      </c>
      <c r="R52" s="346">
        <v>186.15658922857071</v>
      </c>
      <c r="S52" s="346">
        <v>180.69100384070379</v>
      </c>
      <c r="T52" s="346">
        <v>179.92561642828881</v>
      </c>
      <c r="U52" s="346">
        <v>164.6168674929466</v>
      </c>
      <c r="V52" s="346">
        <v>161.65471280191139</v>
      </c>
      <c r="W52" s="346">
        <v>178.8039349362237</v>
      </c>
      <c r="X52" s="346">
        <v>163.7936275055921</v>
      </c>
      <c r="Y52" s="346">
        <v>147.9232048049173</v>
      </c>
      <c r="DA52" s="167" t="s">
        <v>2192</v>
      </c>
    </row>
    <row r="53" spans="1:105" ht="12" customHeight="1" x14ac:dyDescent="0.25">
      <c r="A53" s="64" t="s">
        <v>28</v>
      </c>
      <c r="B53" s="229">
        <v>21.008315381809538</v>
      </c>
      <c r="C53" s="229">
        <v>16.92579120814489</v>
      </c>
      <c r="D53" s="229">
        <v>15.609479602767429</v>
      </c>
      <c r="E53" s="229">
        <v>16.479662440609989</v>
      </c>
      <c r="F53" s="229">
        <v>21.0302776938995</v>
      </c>
      <c r="G53" s="229">
        <v>28.16757106184215</v>
      </c>
      <c r="H53" s="229">
        <v>28.456528352119999</v>
      </c>
      <c r="I53" s="229">
        <v>31.695840337210839</v>
      </c>
      <c r="J53" s="229">
        <v>23.46970809481914</v>
      </c>
      <c r="K53" s="229">
        <v>20.560225127655819</v>
      </c>
      <c r="L53" s="229">
        <v>20.25715323911475</v>
      </c>
      <c r="M53" s="229">
        <v>17.95724526767146</v>
      </c>
      <c r="N53" s="229">
        <v>20.82423713100097</v>
      </c>
      <c r="O53" s="229">
        <v>11.20475957698206</v>
      </c>
      <c r="P53" s="229">
        <v>8.5160848430963458</v>
      </c>
      <c r="Q53" s="229">
        <v>15.05228324876161</v>
      </c>
      <c r="R53" s="229">
        <v>13.12896912767822</v>
      </c>
      <c r="S53" s="229">
        <v>15.846187111752609</v>
      </c>
      <c r="T53" s="229">
        <v>20.088523391970611</v>
      </c>
      <c r="U53" s="229">
        <v>10.25908842352219</v>
      </c>
      <c r="V53" s="229">
        <v>11.67138387908558</v>
      </c>
      <c r="W53" s="229">
        <v>13.56391722727056</v>
      </c>
      <c r="X53" s="229">
        <v>4.8992403530690396</v>
      </c>
      <c r="Y53" s="229">
        <v>2.007198687153958</v>
      </c>
      <c r="DA53" s="73" t="s">
        <v>2193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2194</v>
      </c>
    </row>
    <row r="55" spans="1:105" ht="12" customHeight="1" x14ac:dyDescent="0.25">
      <c r="A55" s="64" t="s">
        <v>31</v>
      </c>
      <c r="B55" s="229">
        <v>10.0658263705427</v>
      </c>
      <c r="C55" s="229">
        <v>8.9063627068588183</v>
      </c>
      <c r="D55" s="229">
        <v>7.983923459229894</v>
      </c>
      <c r="E55" s="229">
        <v>7.557852399230911</v>
      </c>
      <c r="F55" s="229">
        <v>7.2578445704447914</v>
      </c>
      <c r="G55" s="229">
        <v>5.9769668727702401</v>
      </c>
      <c r="H55" s="229">
        <v>6.5345198528734816</v>
      </c>
      <c r="I55" s="229">
        <v>6.7472022474492919</v>
      </c>
      <c r="J55" s="229">
        <v>6.5110528179134848</v>
      </c>
      <c r="K55" s="229">
        <v>5.0313468010952178</v>
      </c>
      <c r="L55" s="229">
        <v>6.3240812849052954</v>
      </c>
      <c r="M55" s="229">
        <v>9.160433475877177</v>
      </c>
      <c r="N55" s="229">
        <v>7.6097560567514666</v>
      </c>
      <c r="O55" s="229">
        <v>8.6278916694462549</v>
      </c>
      <c r="P55" s="229">
        <v>8.327478051869722</v>
      </c>
      <c r="Q55" s="229">
        <v>7.2267226373170139</v>
      </c>
      <c r="R55" s="229">
        <v>8.5604970243454357</v>
      </c>
      <c r="S55" s="229">
        <v>7.4937738530621276</v>
      </c>
      <c r="T55" s="229">
        <v>7.872242545906726</v>
      </c>
      <c r="U55" s="229">
        <v>7.5629804220448564</v>
      </c>
      <c r="V55" s="229">
        <v>7.7157128516464439</v>
      </c>
      <c r="W55" s="229">
        <v>7.4608829556236644</v>
      </c>
      <c r="X55" s="229">
        <v>7.7830666858472872</v>
      </c>
      <c r="Y55" s="229">
        <v>9.0396634909983185</v>
      </c>
      <c r="DA55" s="73" t="s">
        <v>2195</v>
      </c>
    </row>
    <row r="56" spans="1:105" ht="12" customHeight="1" x14ac:dyDescent="0.25">
      <c r="A56" s="64" t="s">
        <v>159</v>
      </c>
      <c r="B56" s="229">
        <v>3.642328559533536</v>
      </c>
      <c r="C56" s="229">
        <v>4.7869290088700049</v>
      </c>
      <c r="D56" s="229">
        <v>4.841174178455482</v>
      </c>
      <c r="E56" s="229">
        <v>3.3600977340279261</v>
      </c>
      <c r="F56" s="229">
        <v>5.0938084710053317</v>
      </c>
      <c r="G56" s="229">
        <v>3.63496092341191</v>
      </c>
      <c r="H56" s="229">
        <v>3.804931024355179</v>
      </c>
      <c r="I56" s="229">
        <v>4.115381677910567</v>
      </c>
      <c r="J56" s="229">
        <v>3.3463672691109978</v>
      </c>
      <c r="K56" s="229">
        <v>2.173619247640167</v>
      </c>
      <c r="L56" s="229">
        <v>2.4814641861516979</v>
      </c>
      <c r="M56" s="229">
        <v>4.8772847502765773</v>
      </c>
      <c r="N56" s="229">
        <v>4.6021830677524278</v>
      </c>
      <c r="O56" s="229">
        <v>4.4388055939791151</v>
      </c>
      <c r="P56" s="229">
        <v>4.3673997845811749</v>
      </c>
      <c r="Q56" s="229">
        <v>4.881158364570906</v>
      </c>
      <c r="R56" s="229">
        <v>4.7430234376588789</v>
      </c>
      <c r="S56" s="229">
        <v>4.0982776093789646</v>
      </c>
      <c r="T56" s="229">
        <v>4.9215817593597189</v>
      </c>
      <c r="U56" s="229">
        <v>5.3972113361312033</v>
      </c>
      <c r="V56" s="229">
        <v>5.4433540935798916</v>
      </c>
      <c r="W56" s="229">
        <v>4.5617478774791804</v>
      </c>
      <c r="X56" s="229">
        <v>4.4876240901620461</v>
      </c>
      <c r="Y56" s="229">
        <v>4.9746076886481454</v>
      </c>
      <c r="DA56" s="73" t="s">
        <v>2196</v>
      </c>
    </row>
    <row r="57" spans="1:105" ht="12" customHeight="1" x14ac:dyDescent="0.25">
      <c r="A57" s="64" t="s">
        <v>32</v>
      </c>
      <c r="B57" s="229">
        <v>17.719132425797749</v>
      </c>
      <c r="C57" s="229">
        <v>27.175799257288201</v>
      </c>
      <c r="D57" s="229">
        <v>29.794866538415189</v>
      </c>
      <c r="E57" s="229">
        <v>25.036991529297431</v>
      </c>
      <c r="F57" s="229">
        <v>20.9160523039161</v>
      </c>
      <c r="G57" s="229">
        <v>17.039209711384771</v>
      </c>
      <c r="H57" s="229">
        <v>16.725362069977582</v>
      </c>
      <c r="I57" s="229">
        <v>15.52161437020937</v>
      </c>
      <c r="J57" s="229">
        <v>11.911416872413151</v>
      </c>
      <c r="K57" s="229">
        <v>9.7107944521561169</v>
      </c>
      <c r="L57" s="229">
        <v>9.6767191988389296</v>
      </c>
      <c r="M57" s="229">
        <v>12.322277396556389</v>
      </c>
      <c r="N57" s="229">
        <v>11.43360083535492</v>
      </c>
      <c r="O57" s="229">
        <v>7.6164589808404557</v>
      </c>
      <c r="P57" s="229">
        <v>4.402647623349206</v>
      </c>
      <c r="Q57" s="229">
        <v>6.8264405889161281</v>
      </c>
      <c r="R57" s="229">
        <v>4.3479824777449156</v>
      </c>
      <c r="S57" s="229">
        <v>3.9154365899871131</v>
      </c>
      <c r="T57" s="229">
        <v>2.3036473206578698</v>
      </c>
      <c r="U57" s="229">
        <v>1.9062853725475271</v>
      </c>
      <c r="V57" s="229">
        <v>2.0799042532958452</v>
      </c>
      <c r="W57" s="229">
        <v>1.447973077488492</v>
      </c>
      <c r="X57" s="229">
        <v>0.182279995172202</v>
      </c>
      <c r="Y57" s="229">
        <v>0.27622291949432232</v>
      </c>
      <c r="DA57" s="73" t="s">
        <v>2197</v>
      </c>
    </row>
    <row r="58" spans="1:105" ht="12" customHeight="1" x14ac:dyDescent="0.25">
      <c r="A58" s="64" t="s">
        <v>33</v>
      </c>
      <c r="B58" s="229">
        <v>0</v>
      </c>
      <c r="C58" s="229">
        <v>0.51393139972431467</v>
      </c>
      <c r="D58" s="229">
        <v>1.0890611869576869</v>
      </c>
      <c r="E58" s="229">
        <v>0.1017378841536533</v>
      </c>
      <c r="F58" s="229">
        <v>0.1017378841536367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2.06016640203117E-4</v>
      </c>
      <c r="Q58" s="229">
        <v>1.002042047210242E-2</v>
      </c>
      <c r="R58" s="229">
        <v>4.881449835924213E-3</v>
      </c>
      <c r="S58" s="229">
        <v>2.998686651845581E-3</v>
      </c>
      <c r="T58" s="229">
        <v>1.0701419921663609E-3</v>
      </c>
      <c r="U58" s="229">
        <v>1.018637832115467E-3</v>
      </c>
      <c r="V58" s="229">
        <v>1.67674654387542E-3</v>
      </c>
      <c r="W58" s="229">
        <v>0</v>
      </c>
      <c r="X58" s="229">
        <v>0</v>
      </c>
      <c r="Y58" s="229">
        <v>0</v>
      </c>
      <c r="DA58" s="73" t="s">
        <v>2198</v>
      </c>
    </row>
    <row r="59" spans="1:105" ht="12" customHeight="1" x14ac:dyDescent="0.25">
      <c r="A59" s="64" t="s">
        <v>35</v>
      </c>
      <c r="B59" s="229">
        <v>126.9400617405516</v>
      </c>
      <c r="C59" s="229">
        <v>125.9242639401951</v>
      </c>
      <c r="D59" s="229">
        <v>129.3453411128643</v>
      </c>
      <c r="E59" s="229">
        <v>130.60599991338759</v>
      </c>
      <c r="F59" s="229">
        <v>124.2892147515802</v>
      </c>
      <c r="G59" s="229">
        <v>85.644706340347255</v>
      </c>
      <c r="H59" s="229">
        <v>86.742943572521312</v>
      </c>
      <c r="I59" s="229">
        <v>93.785080850985779</v>
      </c>
      <c r="J59" s="229">
        <v>101.7755456400327</v>
      </c>
      <c r="K59" s="229">
        <v>106.2447147776828</v>
      </c>
      <c r="L59" s="229">
        <v>119.7580408206618</v>
      </c>
      <c r="M59" s="229">
        <v>129.97443656366821</v>
      </c>
      <c r="N59" s="229">
        <v>118.9810167023864</v>
      </c>
      <c r="O59" s="229">
        <v>129.188159859916</v>
      </c>
      <c r="P59" s="229">
        <v>127.60131947769329</v>
      </c>
      <c r="Q59" s="229">
        <v>127.1948166894541</v>
      </c>
      <c r="R59" s="229">
        <v>133.8008928941278</v>
      </c>
      <c r="S59" s="229">
        <v>125.98596628210311</v>
      </c>
      <c r="T59" s="229">
        <v>121.0091311711537</v>
      </c>
      <c r="U59" s="229">
        <v>113.22784283084999</v>
      </c>
      <c r="V59" s="229">
        <v>104.8264266627348</v>
      </c>
      <c r="W59" s="229">
        <v>119.52908576520289</v>
      </c>
      <c r="X59" s="229">
        <v>120.86674529658779</v>
      </c>
      <c r="Y59" s="229">
        <v>105.40909909963371</v>
      </c>
      <c r="DA59" s="73" t="s">
        <v>2199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2200</v>
      </c>
    </row>
    <row r="61" spans="1:105" ht="12" customHeight="1" x14ac:dyDescent="0.25">
      <c r="A61" s="64" t="s">
        <v>38</v>
      </c>
      <c r="B61" s="229">
        <v>4.0217767324612028</v>
      </c>
      <c r="C61" s="229">
        <v>3.9883905913798929</v>
      </c>
      <c r="D61" s="229">
        <v>3.9883905913793449</v>
      </c>
      <c r="E61" s="229">
        <v>4.7514189998496459</v>
      </c>
      <c r="F61" s="229">
        <v>5.1329274813983314</v>
      </c>
      <c r="G61" s="229">
        <v>0.1017378841536436</v>
      </c>
      <c r="H61" s="229">
        <v>7.9482364327256388E-2</v>
      </c>
      <c r="I61" s="229">
        <v>0.28454331622726531</v>
      </c>
      <c r="J61" s="229">
        <v>1.618249263426611</v>
      </c>
      <c r="K61" s="229">
        <v>2.9519494879415569</v>
      </c>
      <c r="L61" s="229">
        <v>3.8691699062328482</v>
      </c>
      <c r="M61" s="229">
        <v>3.0928305337337649</v>
      </c>
      <c r="N61" s="229">
        <v>9.6134975489097219</v>
      </c>
      <c r="O61" s="229">
        <v>7.5315735005998379</v>
      </c>
      <c r="P61" s="229">
        <v>5.9760791948519687</v>
      </c>
      <c r="Q61" s="229">
        <v>10.319899994744381</v>
      </c>
      <c r="R61" s="229">
        <v>10.09479247921567</v>
      </c>
      <c r="S61" s="229">
        <v>9.0277922408124667</v>
      </c>
      <c r="T61" s="229">
        <v>11.29228136845069</v>
      </c>
      <c r="U61" s="229">
        <v>10.164632120244329</v>
      </c>
      <c r="V61" s="229">
        <v>11.439262795865281</v>
      </c>
      <c r="W61" s="229">
        <v>10.250953092490009</v>
      </c>
      <c r="X61" s="229">
        <v>7.6945898898444387</v>
      </c>
      <c r="Y61" s="229">
        <v>11.228805352530101</v>
      </c>
      <c r="DA61" s="73" t="s">
        <v>2201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8.6578378591671505</v>
      </c>
      <c r="N62" s="229">
        <v>15.020221145138359</v>
      </c>
      <c r="O62" s="229">
        <v>8.8698633180439064</v>
      </c>
      <c r="P62" s="229">
        <v>7.9071074995824819</v>
      </c>
      <c r="Q62" s="229">
        <v>10.378689132100121</v>
      </c>
      <c r="R62" s="229">
        <v>11.475550337963771</v>
      </c>
      <c r="S62" s="229">
        <v>14.32057146695557</v>
      </c>
      <c r="T62" s="229">
        <v>12.43713872879739</v>
      </c>
      <c r="U62" s="229">
        <v>16.097808349774329</v>
      </c>
      <c r="V62" s="229">
        <v>18.476991519159711</v>
      </c>
      <c r="W62" s="229">
        <v>21.98937494066892</v>
      </c>
      <c r="X62" s="229">
        <v>17.88008119490927</v>
      </c>
      <c r="Y62" s="229">
        <v>14.98760756645874</v>
      </c>
      <c r="DA62" s="73" t="s">
        <v>2202</v>
      </c>
    </row>
    <row r="63" spans="1:105" ht="12" customHeight="1" x14ac:dyDescent="0.25">
      <c r="A63" s="166" t="s">
        <v>2203</v>
      </c>
      <c r="B63" s="347">
        <v>23.46440186214847</v>
      </c>
      <c r="C63" s="347">
        <v>24.37462440965167</v>
      </c>
      <c r="D63" s="347">
        <v>25.003073588596351</v>
      </c>
      <c r="E63" s="347">
        <v>25.62048255556218</v>
      </c>
      <c r="F63" s="347">
        <v>25.151261711269651</v>
      </c>
      <c r="G63" s="347">
        <v>24.481040964655239</v>
      </c>
      <c r="H63" s="347">
        <v>24.895987310888469</v>
      </c>
      <c r="I63" s="347">
        <v>25.392504624652059</v>
      </c>
      <c r="J63" s="347">
        <v>25.392858387289941</v>
      </c>
      <c r="K63" s="347">
        <v>25.032112838581089</v>
      </c>
      <c r="L63" s="347">
        <v>25.50827472279504</v>
      </c>
      <c r="M63" s="347">
        <v>27.628505179887529</v>
      </c>
      <c r="N63" s="347">
        <v>28.540123179783549</v>
      </c>
      <c r="O63" s="347">
        <v>28.289639099224999</v>
      </c>
      <c r="P63" s="347">
        <v>27.93048023161122</v>
      </c>
      <c r="Q63" s="347">
        <v>28.267899340602892</v>
      </c>
      <c r="R63" s="347">
        <v>28.78896273641848</v>
      </c>
      <c r="S63" s="347">
        <v>27.867908975228321</v>
      </c>
      <c r="T63" s="347">
        <v>29.01489409344655</v>
      </c>
      <c r="U63" s="347">
        <v>28.288120696422791</v>
      </c>
      <c r="V63" s="347">
        <v>27.165151691573229</v>
      </c>
      <c r="W63" s="347">
        <v>28.002301332923171</v>
      </c>
      <c r="X63" s="347">
        <v>28.09776821782317</v>
      </c>
      <c r="Y63" s="347">
        <v>26.545551773997651</v>
      </c>
      <c r="DA63" s="168" t="s">
        <v>2204</v>
      </c>
    </row>
    <row r="64" spans="1:105" ht="12" customHeight="1" x14ac:dyDescent="0.25">
      <c r="A64" s="60" t="s">
        <v>2205</v>
      </c>
      <c r="B64" s="262">
        <v>46.928803724296948</v>
      </c>
      <c r="C64" s="262">
        <v>48.749248819303347</v>
      </c>
      <c r="D64" s="262">
        <v>50.006147177192688</v>
      </c>
      <c r="E64" s="262">
        <v>51.240965111124368</v>
      </c>
      <c r="F64" s="262">
        <v>50.302523422539309</v>
      </c>
      <c r="G64" s="262">
        <v>48.962081929310493</v>
      </c>
      <c r="H64" s="262">
        <v>49.79197462177693</v>
      </c>
      <c r="I64" s="262">
        <v>50.78500924930411</v>
      </c>
      <c r="J64" s="262">
        <v>50.785716774579882</v>
      </c>
      <c r="K64" s="262">
        <v>50.064225677162177</v>
      </c>
      <c r="L64" s="262">
        <v>51.016549445590073</v>
      </c>
      <c r="M64" s="262">
        <v>55.257010359775073</v>
      </c>
      <c r="N64" s="262">
        <v>57.080246359567113</v>
      </c>
      <c r="O64" s="262">
        <v>56.579278198449998</v>
      </c>
      <c r="P64" s="262">
        <v>55.860960463222447</v>
      </c>
      <c r="Q64" s="262">
        <v>56.535798681205783</v>
      </c>
      <c r="R64" s="262">
        <v>57.577925472836952</v>
      </c>
      <c r="S64" s="262">
        <v>55.735817950456642</v>
      </c>
      <c r="T64" s="262">
        <v>58.029788186893107</v>
      </c>
      <c r="U64" s="262">
        <v>56.576241392845581</v>
      </c>
      <c r="V64" s="262">
        <v>54.33030338314645</v>
      </c>
      <c r="W64" s="262">
        <v>56.004602665846328</v>
      </c>
      <c r="X64" s="262">
        <v>56.195536435646353</v>
      </c>
      <c r="Y64" s="262">
        <v>53.091103547995303</v>
      </c>
      <c r="DA64" s="72" t="s">
        <v>2206</v>
      </c>
    </row>
    <row r="65" spans="1:105" ht="12" customHeight="1" x14ac:dyDescent="0.25">
      <c r="A65" s="101" t="s">
        <v>2207</v>
      </c>
      <c r="B65" s="278">
        <v>9.3857607448593896</v>
      </c>
      <c r="C65" s="278">
        <v>9.74984976386067</v>
      </c>
      <c r="D65" s="278">
        <v>10.001229435438541</v>
      </c>
      <c r="E65" s="278">
        <v>10.24819302222487</v>
      </c>
      <c r="F65" s="278">
        <v>10.060504684507871</v>
      </c>
      <c r="G65" s="278">
        <v>9.7924163858620972</v>
      </c>
      <c r="H65" s="278">
        <v>9.9583949243553889</v>
      </c>
      <c r="I65" s="278">
        <v>10.157001849860819</v>
      </c>
      <c r="J65" s="278">
        <v>10.157143354915981</v>
      </c>
      <c r="K65" s="278">
        <v>10.012845135432441</v>
      </c>
      <c r="L65" s="278">
        <v>10.203309889118019</v>
      </c>
      <c r="M65" s="278">
        <v>11.05140207195501</v>
      </c>
      <c r="N65" s="278">
        <v>11.416049271913421</v>
      </c>
      <c r="O65" s="278">
        <v>11.31585563969</v>
      </c>
      <c r="P65" s="278">
        <v>11.17219209264449</v>
      </c>
      <c r="Q65" s="278">
        <v>11.307159736241161</v>
      </c>
      <c r="R65" s="278">
        <v>11.51558509456739</v>
      </c>
      <c r="S65" s="278">
        <v>11.14716359009133</v>
      </c>
      <c r="T65" s="278">
        <v>11.605957637378619</v>
      </c>
      <c r="U65" s="278">
        <v>11.31524827856912</v>
      </c>
      <c r="V65" s="278">
        <v>10.86606067662929</v>
      </c>
      <c r="W65" s="278">
        <v>11.20092053316927</v>
      </c>
      <c r="X65" s="278">
        <v>11.23910728712927</v>
      </c>
      <c r="Y65" s="278">
        <v>10.61822070959906</v>
      </c>
      <c r="DA65" s="102" t="s">
        <v>2208</v>
      </c>
    </row>
    <row r="66" spans="1:105" ht="12" customHeight="1" x14ac:dyDescent="0.25">
      <c r="A66" s="57" t="s">
        <v>2209</v>
      </c>
      <c r="B66" s="261">
        <f t="shared" ref="B66:Y66" si="3">B67+B68+B79</f>
        <v>426.85258151752817</v>
      </c>
      <c r="C66" s="261">
        <f t="shared" si="3"/>
        <v>441.81066067591559</v>
      </c>
      <c r="D66" s="261">
        <f t="shared" si="3"/>
        <v>452.91358761140566</v>
      </c>
      <c r="E66" s="261">
        <f t="shared" si="3"/>
        <v>457.91954631350302</v>
      </c>
      <c r="F66" s="261">
        <f t="shared" si="3"/>
        <v>449.04468473421014</v>
      </c>
      <c r="G66" s="261">
        <f t="shared" si="3"/>
        <v>411.80430326755544</v>
      </c>
      <c r="H66" s="261">
        <f t="shared" si="3"/>
        <v>418.38891849610377</v>
      </c>
      <c r="I66" s="261">
        <f t="shared" si="3"/>
        <v>431.33060754892983</v>
      </c>
      <c r="J66" s="261">
        <f t="shared" si="3"/>
        <v>429.16642797251279</v>
      </c>
      <c r="K66" s="261">
        <f t="shared" si="3"/>
        <v>423.21351778421462</v>
      </c>
      <c r="L66" s="261">
        <f t="shared" si="3"/>
        <v>439.78253634437647</v>
      </c>
      <c r="M66" s="261">
        <f t="shared" si="3"/>
        <v>482.64256171621935</v>
      </c>
      <c r="N66" s="261">
        <f t="shared" si="3"/>
        <v>495.10623860078033</v>
      </c>
      <c r="O66" s="261">
        <f t="shared" si="3"/>
        <v>485.52670016468096</v>
      </c>
      <c r="P66" s="261">
        <f t="shared" si="3"/>
        <v>474.19412448589878</v>
      </c>
      <c r="Q66" s="261">
        <f t="shared" si="3"/>
        <v>487.88353374440021</v>
      </c>
      <c r="R66" s="261">
        <f t="shared" si="3"/>
        <v>497.51667547802975</v>
      </c>
      <c r="S66" s="261">
        <f t="shared" si="3"/>
        <v>481.74667230929441</v>
      </c>
      <c r="T66" s="261">
        <f t="shared" si="3"/>
        <v>496.13310405661764</v>
      </c>
      <c r="U66" s="261">
        <f t="shared" si="3"/>
        <v>476.52522671916756</v>
      </c>
      <c r="V66" s="261">
        <f t="shared" si="3"/>
        <v>459.63703723459105</v>
      </c>
      <c r="W66" s="261">
        <f t="shared" si="3"/>
        <v>481.77438478230061</v>
      </c>
      <c r="X66" s="261">
        <f t="shared" si="3"/>
        <v>473.65431971585832</v>
      </c>
      <c r="Y66" s="261">
        <f t="shared" si="3"/>
        <v>442.85878669894873</v>
      </c>
      <c r="DA66" s="70"/>
    </row>
    <row r="67" spans="1:105" ht="12" customHeight="1" x14ac:dyDescent="0.25">
      <c r="A67" s="165" t="s">
        <v>2210</v>
      </c>
      <c r="B67" s="346">
        <v>86.429800316838083</v>
      </c>
      <c r="C67" s="346">
        <v>88.613729004127762</v>
      </c>
      <c r="D67" s="346">
        <v>90.689720144336249</v>
      </c>
      <c r="E67" s="346">
        <v>88.543598919849032</v>
      </c>
      <c r="F67" s="346">
        <v>86.552407152677702</v>
      </c>
      <c r="G67" s="346">
        <v>66.196960646014475</v>
      </c>
      <c r="H67" s="346">
        <v>67.037392794951074</v>
      </c>
      <c r="I67" s="346">
        <v>71.659492774297902</v>
      </c>
      <c r="J67" s="346">
        <v>70.153244429465232</v>
      </c>
      <c r="K67" s="346">
        <v>69.272075562222398</v>
      </c>
      <c r="L67" s="346">
        <v>76.677741522389738</v>
      </c>
      <c r="M67" s="346">
        <v>87.43919713525267</v>
      </c>
      <c r="N67" s="346">
        <v>87.634539644151303</v>
      </c>
      <c r="O67" s="346">
        <v>83.318253406199375</v>
      </c>
      <c r="P67" s="346">
        <v>78.622679995657606</v>
      </c>
      <c r="Q67" s="346">
        <v>85.127314968442178</v>
      </c>
      <c r="R67" s="346">
        <v>87.16431096803197</v>
      </c>
      <c r="S67" s="346">
        <v>84.430499273631511</v>
      </c>
      <c r="T67" s="346">
        <v>84.009247188596476</v>
      </c>
      <c r="U67" s="346">
        <v>76.759077308557266</v>
      </c>
      <c r="V67" s="346">
        <v>75.067643553321588</v>
      </c>
      <c r="W67" s="346">
        <v>83.061760227472305</v>
      </c>
      <c r="X67" s="346">
        <v>76.524635278188768</v>
      </c>
      <c r="Y67" s="346">
        <v>68.952911543753743</v>
      </c>
      <c r="DA67" s="167" t="s">
        <v>2211</v>
      </c>
    </row>
    <row r="68" spans="1:105" ht="12" customHeight="1" x14ac:dyDescent="0.25">
      <c r="A68" s="165" t="s">
        <v>2212</v>
      </c>
      <c r="B68" s="346">
        <v>34.545778399798763</v>
      </c>
      <c r="C68" s="346">
        <v>35.454459367444223</v>
      </c>
      <c r="D68" s="346">
        <v>36.289063971093398</v>
      </c>
      <c r="E68" s="346">
        <v>35.392730585146502</v>
      </c>
      <c r="F68" s="346">
        <v>34.625724915886593</v>
      </c>
      <c r="G68" s="346">
        <v>26.477646509656161</v>
      </c>
      <c r="H68" s="346">
        <v>26.812676376897191</v>
      </c>
      <c r="I68" s="346">
        <v>28.65977027811504</v>
      </c>
      <c r="J68" s="346">
        <v>27.997227471259549</v>
      </c>
      <c r="K68" s="346">
        <v>27.628089176741479</v>
      </c>
      <c r="L68" s="346">
        <v>30.584295698730081</v>
      </c>
      <c r="M68" s="346">
        <v>35.043987583359147</v>
      </c>
      <c r="N68" s="346">
        <v>35.428661631955713</v>
      </c>
      <c r="O68" s="346">
        <v>33.430667174479012</v>
      </c>
      <c r="P68" s="346">
        <v>31.47558429205867</v>
      </c>
      <c r="Q68" s="346">
        <v>34.261834108561963</v>
      </c>
      <c r="R68" s="346">
        <v>35.065507112306918</v>
      </c>
      <c r="S68" s="346">
        <v>34.03597856279184</v>
      </c>
      <c r="T68" s="346">
        <v>33.891805864608443</v>
      </c>
      <c r="U68" s="346">
        <v>31.008163405873599</v>
      </c>
      <c r="V68" s="346">
        <v>30.450195209224301</v>
      </c>
      <c r="W68" s="346">
        <v>33.680519600175103</v>
      </c>
      <c r="X68" s="346">
        <v>30.853093269751419</v>
      </c>
      <c r="Y68" s="346">
        <v>27.863650766577219</v>
      </c>
      <c r="DA68" s="167" t="s">
        <v>2213</v>
      </c>
    </row>
    <row r="69" spans="1:105" ht="12" customHeight="1" x14ac:dyDescent="0.25">
      <c r="A69" s="64" t="s">
        <v>28</v>
      </c>
      <c r="B69" s="229">
        <v>3.9572450026677251</v>
      </c>
      <c r="C69" s="229">
        <v>3.188237679096543</v>
      </c>
      <c r="D69" s="229">
        <v>2.9402897866708728</v>
      </c>
      <c r="E69" s="229">
        <v>3.1042023433835979</v>
      </c>
      <c r="F69" s="229">
        <v>3.961381947881347</v>
      </c>
      <c r="G69" s="229">
        <v>5.3058028592943636</v>
      </c>
      <c r="H69" s="229">
        <v>5.3602324873799443</v>
      </c>
      <c r="I69" s="229">
        <v>5.9704075981449769</v>
      </c>
      <c r="J69" s="229">
        <v>4.4208868433454356</v>
      </c>
      <c r="K69" s="229">
        <v>3.872840190250959</v>
      </c>
      <c r="L69" s="229">
        <v>3.8157518566753552</v>
      </c>
      <c r="M69" s="229">
        <v>3.3825281944644301</v>
      </c>
      <c r="N69" s="229">
        <v>3.9225709831248361</v>
      </c>
      <c r="O69" s="229">
        <v>2.1105918316752912</v>
      </c>
      <c r="P69" s="229">
        <v>1.604137865181583</v>
      </c>
      <c r="Q69" s="229">
        <v>2.8353331327307201</v>
      </c>
      <c r="R69" s="229">
        <v>2.4730468162939578</v>
      </c>
      <c r="S69" s="229">
        <v>2.9848773506902422</v>
      </c>
      <c r="T69" s="229">
        <v>3.783987785745158</v>
      </c>
      <c r="U69" s="229">
        <v>1.932459869250718</v>
      </c>
      <c r="V69" s="229">
        <v>2.198487822099223</v>
      </c>
      <c r="W69" s="229">
        <v>2.5549760982116281</v>
      </c>
      <c r="X69" s="229">
        <v>0.92284859836203514</v>
      </c>
      <c r="Y69" s="229">
        <v>0.37808728733093938</v>
      </c>
      <c r="DA69" s="73" t="s">
        <v>2214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2215</v>
      </c>
    </row>
    <row r="71" spans="1:105" ht="12" customHeight="1" x14ac:dyDescent="0.25">
      <c r="A71" s="64" t="s">
        <v>31</v>
      </c>
      <c r="B71" s="229">
        <v>1.8960559368335279</v>
      </c>
      <c r="C71" s="229">
        <v>1.6776528090481979</v>
      </c>
      <c r="D71" s="229">
        <v>1.5038969396887341</v>
      </c>
      <c r="E71" s="229">
        <v>1.4236397871127471</v>
      </c>
      <c r="F71" s="229">
        <v>1.367128617147495</v>
      </c>
      <c r="G71" s="229">
        <v>1.1258552558126771</v>
      </c>
      <c r="H71" s="229">
        <v>1.2308790858598251</v>
      </c>
      <c r="I71" s="229">
        <v>1.2709411435638549</v>
      </c>
      <c r="J71" s="229">
        <v>1.2264587025432609</v>
      </c>
      <c r="K71" s="229">
        <v>0.94773291544175864</v>
      </c>
      <c r="L71" s="229">
        <v>1.191239688015401</v>
      </c>
      <c r="M71" s="229">
        <v>1.725511014846671</v>
      </c>
      <c r="N71" s="229">
        <v>1.4334166533493069</v>
      </c>
      <c r="O71" s="229">
        <v>1.6251984308098211</v>
      </c>
      <c r="P71" s="229">
        <v>1.5686108241749059</v>
      </c>
      <c r="Q71" s="229">
        <v>1.361266313954451</v>
      </c>
      <c r="R71" s="229">
        <v>1.612503594613544</v>
      </c>
      <c r="S71" s="229">
        <v>1.4115695900504841</v>
      </c>
      <c r="T71" s="229">
        <v>1.4828600917497441</v>
      </c>
      <c r="U71" s="229">
        <v>1.424605730468284</v>
      </c>
      <c r="V71" s="229">
        <v>1.453375273994344</v>
      </c>
      <c r="W71" s="229">
        <v>1.4053740747435159</v>
      </c>
      <c r="X71" s="229">
        <v>1.466062422818879</v>
      </c>
      <c r="Y71" s="229">
        <v>1.7027620980273841</v>
      </c>
      <c r="DA71" s="73" t="s">
        <v>2216</v>
      </c>
    </row>
    <row r="72" spans="1:105" ht="12" customHeight="1" x14ac:dyDescent="0.25">
      <c r="A72" s="64" t="s">
        <v>159</v>
      </c>
      <c r="B72" s="229">
        <v>0.68608959016144155</v>
      </c>
      <c r="C72" s="229">
        <v>0.90169299890072097</v>
      </c>
      <c r="D72" s="229">
        <v>0.91191092558164211</v>
      </c>
      <c r="E72" s="229">
        <v>0.63292699699140964</v>
      </c>
      <c r="F72" s="229">
        <v>0.95949854855502104</v>
      </c>
      <c r="G72" s="229">
        <v>0.68470178058728481</v>
      </c>
      <c r="H72" s="229">
        <v>0.71671830929682045</v>
      </c>
      <c r="I72" s="229">
        <v>0.77519654874769661</v>
      </c>
      <c r="J72" s="229">
        <v>0.63034064902921871</v>
      </c>
      <c r="K72" s="229">
        <v>0.40943520454163812</v>
      </c>
      <c r="L72" s="229">
        <v>0.46742261678203728</v>
      </c>
      <c r="M72" s="229">
        <v>0.91871291694960444</v>
      </c>
      <c r="N72" s="229">
        <v>0.8668932094381302</v>
      </c>
      <c r="O72" s="229">
        <v>0.83611850523706344</v>
      </c>
      <c r="P72" s="229">
        <v>0.82266810346681407</v>
      </c>
      <c r="Q72" s="229">
        <v>0.91944257282776065</v>
      </c>
      <c r="R72" s="229">
        <v>0.89342269739834801</v>
      </c>
      <c r="S72" s="229">
        <v>0.77197472974451398</v>
      </c>
      <c r="T72" s="229">
        <v>0.92705695190155402</v>
      </c>
      <c r="U72" s="229">
        <v>1.0166492267504761</v>
      </c>
      <c r="V72" s="229">
        <v>1.025340937294827</v>
      </c>
      <c r="W72" s="229">
        <v>0.85927660850023291</v>
      </c>
      <c r="X72" s="229">
        <v>0.84531423304991415</v>
      </c>
      <c r="Y72" s="229">
        <v>0.93704521559023235</v>
      </c>
      <c r="DA72" s="73" t="s">
        <v>2217</v>
      </c>
    </row>
    <row r="73" spans="1:105" ht="12" customHeight="1" x14ac:dyDescent="0.25">
      <c r="A73" s="64" t="s">
        <v>32</v>
      </c>
      <c r="B73" s="229">
        <v>3.3376759140006822</v>
      </c>
      <c r="C73" s="229">
        <v>5.118987117716336</v>
      </c>
      <c r="D73" s="229">
        <v>5.612329431058817</v>
      </c>
      <c r="E73" s="229">
        <v>4.7161092077346964</v>
      </c>
      <c r="F73" s="229">
        <v>3.9398658079398761</v>
      </c>
      <c r="G73" s="229">
        <v>3.2096018292913131</v>
      </c>
      <c r="H73" s="229">
        <v>3.1504837140123971</v>
      </c>
      <c r="I73" s="229">
        <v>2.9237389949424841</v>
      </c>
      <c r="J73" s="229">
        <v>2.2437017931415348</v>
      </c>
      <c r="K73" s="229">
        <v>1.8291801184116789</v>
      </c>
      <c r="L73" s="229">
        <v>1.822761511138635</v>
      </c>
      <c r="M73" s="229">
        <v>2.3210938032294579</v>
      </c>
      <c r="N73" s="229">
        <v>2.1536976642773822</v>
      </c>
      <c r="O73" s="229">
        <v>1.434679254008729</v>
      </c>
      <c r="P73" s="229">
        <v>0.82930758556162343</v>
      </c>
      <c r="Q73" s="229">
        <v>1.285866925336002</v>
      </c>
      <c r="R73" s="229">
        <v>0.8190105498245267</v>
      </c>
      <c r="S73" s="229">
        <v>0.73753376210283572</v>
      </c>
      <c r="T73" s="229">
        <v>0.43392802715993117</v>
      </c>
      <c r="U73" s="229">
        <v>0.35907868513360619</v>
      </c>
      <c r="V73" s="229">
        <v>0.3917825186263641</v>
      </c>
      <c r="W73" s="229">
        <v>0.27274839132747197</v>
      </c>
      <c r="X73" s="229">
        <v>3.4335289949334442E-2</v>
      </c>
      <c r="Y73" s="229">
        <v>5.2030910043251839E-2</v>
      </c>
      <c r="DA73" s="73" t="s">
        <v>2218</v>
      </c>
    </row>
    <row r="74" spans="1:105" ht="12" customHeight="1" x14ac:dyDescent="0.25">
      <c r="A74" s="64" t="s">
        <v>33</v>
      </c>
      <c r="B74" s="229">
        <v>0</v>
      </c>
      <c r="C74" s="229">
        <v>9.680702266275179E-2</v>
      </c>
      <c r="D74" s="229">
        <v>0.20514171942693271</v>
      </c>
      <c r="E74" s="229">
        <v>1.916392277686544E-2</v>
      </c>
      <c r="F74" s="229">
        <v>1.9163922776862321E-2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3.880645854241539E-5</v>
      </c>
      <c r="Q74" s="229">
        <v>1.887503025215968E-3</v>
      </c>
      <c r="R74" s="229">
        <v>9.1949747601896505E-4</v>
      </c>
      <c r="S74" s="229">
        <v>5.648495632285303E-4</v>
      </c>
      <c r="T74" s="229">
        <v>2.015779929842453E-4</v>
      </c>
      <c r="U74" s="229">
        <v>1.918763783486198E-4</v>
      </c>
      <c r="V74" s="229">
        <v>3.1584145424800138E-4</v>
      </c>
      <c r="W74" s="229">
        <v>0</v>
      </c>
      <c r="X74" s="229">
        <v>0</v>
      </c>
      <c r="Y74" s="229">
        <v>0</v>
      </c>
      <c r="DA74" s="73" t="s">
        <v>2219</v>
      </c>
    </row>
    <row r="75" spans="1:105" ht="12" customHeight="1" x14ac:dyDescent="0.25">
      <c r="A75" s="64" t="s">
        <v>35</v>
      </c>
      <c r="B75" s="229">
        <v>23.911147363871219</v>
      </c>
      <c r="C75" s="229">
        <v>23.719805949953649</v>
      </c>
      <c r="D75" s="229">
        <v>24.364219378600481</v>
      </c>
      <c r="E75" s="229">
        <v>24.601684194211511</v>
      </c>
      <c r="F75" s="229">
        <v>23.411818845173009</v>
      </c>
      <c r="G75" s="229">
        <v>16.13252086189366</v>
      </c>
      <c r="H75" s="229">
        <v>16.339391033051111</v>
      </c>
      <c r="I75" s="229">
        <v>17.665887805725848</v>
      </c>
      <c r="J75" s="229">
        <v>19.17101690726378</v>
      </c>
      <c r="K75" s="229">
        <v>20.012854861170169</v>
      </c>
      <c r="L75" s="229">
        <v>22.558301318019399</v>
      </c>
      <c r="M75" s="229">
        <v>24.482719352713129</v>
      </c>
      <c r="N75" s="229">
        <v>22.411936664161431</v>
      </c>
      <c r="O75" s="229">
        <v>24.334611829568669</v>
      </c>
      <c r="P75" s="229">
        <v>24.03570560798655</v>
      </c>
      <c r="Q75" s="229">
        <v>23.959134445658929</v>
      </c>
      <c r="R75" s="229">
        <v>25.20349229030662</v>
      </c>
      <c r="S75" s="229">
        <v>23.731428551753481</v>
      </c>
      <c r="T75" s="229">
        <v>22.793963766311499</v>
      </c>
      <c r="U75" s="229">
        <v>21.328236322708602</v>
      </c>
      <c r="V75" s="229">
        <v>19.74569809713563</v>
      </c>
      <c r="W75" s="229">
        <v>22.51517404995511</v>
      </c>
      <c r="X75" s="229">
        <v>22.767143158360032</v>
      </c>
      <c r="Y75" s="229">
        <v>19.855453570014099</v>
      </c>
      <c r="DA75" s="73" t="s">
        <v>2220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2221</v>
      </c>
    </row>
    <row r="77" spans="1:105" ht="12" customHeight="1" x14ac:dyDescent="0.25">
      <c r="A77" s="64" t="s">
        <v>38</v>
      </c>
      <c r="B77" s="229">
        <v>0.75756459226416006</v>
      </c>
      <c r="C77" s="229">
        <v>0.75127579006601874</v>
      </c>
      <c r="D77" s="229">
        <v>0.75127579006591549</v>
      </c>
      <c r="E77" s="229">
        <v>0.8950041329356675</v>
      </c>
      <c r="F77" s="229">
        <v>0.96686722641298228</v>
      </c>
      <c r="G77" s="229">
        <v>1.9163922776863601E-2</v>
      </c>
      <c r="H77" s="229">
        <v>1.4971747297100921E-2</v>
      </c>
      <c r="I77" s="229">
        <v>5.359818699017737E-2</v>
      </c>
      <c r="J77" s="229">
        <v>0.30482257593631462</v>
      </c>
      <c r="K77" s="229">
        <v>0.55604588692527945</v>
      </c>
      <c r="L77" s="229">
        <v>0.72881870809926186</v>
      </c>
      <c r="M77" s="229">
        <v>0.58258303682519685</v>
      </c>
      <c r="N77" s="229">
        <v>1.810852723894351</v>
      </c>
      <c r="O77" s="229">
        <v>1.418689745265344</v>
      </c>
      <c r="P77" s="229">
        <v>1.1256880477837501</v>
      </c>
      <c r="Q77" s="229">
        <v>1.943914680450465</v>
      </c>
      <c r="R77" s="229">
        <v>1.9015121567497659</v>
      </c>
      <c r="S77" s="229">
        <v>1.700525962258304</v>
      </c>
      <c r="T77" s="229">
        <v>2.1270779308993002</v>
      </c>
      <c r="U77" s="229">
        <v>1.9146675461956091</v>
      </c>
      <c r="V77" s="229">
        <v>2.1547641831546769</v>
      </c>
      <c r="W77" s="229">
        <v>1.930927452324986</v>
      </c>
      <c r="X77" s="229">
        <v>1.449396433544105</v>
      </c>
      <c r="Y77" s="229">
        <v>2.1151212298394642</v>
      </c>
      <c r="DA77" s="73" t="s">
        <v>2222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1.630839264330654</v>
      </c>
      <c r="N78" s="229">
        <v>2.8292937337102728</v>
      </c>
      <c r="O78" s="229">
        <v>1.6707775779140881</v>
      </c>
      <c r="P78" s="229">
        <v>1.4894274514449</v>
      </c>
      <c r="Q78" s="229">
        <v>1.9549885345784159</v>
      </c>
      <c r="R78" s="229">
        <v>2.1615995096441432</v>
      </c>
      <c r="S78" s="229">
        <v>2.69750376662875</v>
      </c>
      <c r="T78" s="229">
        <v>2.3427297328482628</v>
      </c>
      <c r="U78" s="229">
        <v>3.032274148987963</v>
      </c>
      <c r="V78" s="229">
        <v>3.4804305354649872</v>
      </c>
      <c r="W78" s="229">
        <v>4.1420429251121504</v>
      </c>
      <c r="X78" s="229">
        <v>3.3679931336671198</v>
      </c>
      <c r="Y78" s="229">
        <v>2.8231504557318399</v>
      </c>
      <c r="DA78" s="73" t="s">
        <v>2223</v>
      </c>
    </row>
    <row r="79" spans="1:105" ht="12" customHeight="1" x14ac:dyDescent="0.25">
      <c r="A79" s="165" t="s">
        <v>2224</v>
      </c>
      <c r="B79" s="346">
        <v>305.87700280089132</v>
      </c>
      <c r="C79" s="346">
        <v>317.74247230434361</v>
      </c>
      <c r="D79" s="346">
        <v>325.93480349597598</v>
      </c>
      <c r="E79" s="346">
        <v>333.98321680850751</v>
      </c>
      <c r="F79" s="346">
        <v>327.86655266564583</v>
      </c>
      <c r="G79" s="346">
        <v>319.12969611188481</v>
      </c>
      <c r="H79" s="346">
        <v>324.53884932425552</v>
      </c>
      <c r="I79" s="346">
        <v>331.01134449651693</v>
      </c>
      <c r="J79" s="346">
        <v>331.01595607178803</v>
      </c>
      <c r="K79" s="346">
        <v>326.31335304525072</v>
      </c>
      <c r="L79" s="346">
        <v>332.52049912325663</v>
      </c>
      <c r="M79" s="346">
        <v>360.15937699760752</v>
      </c>
      <c r="N79" s="346">
        <v>372.04303732467332</v>
      </c>
      <c r="O79" s="346">
        <v>368.77777958400259</v>
      </c>
      <c r="P79" s="346">
        <v>364.09586019818249</v>
      </c>
      <c r="Q79" s="346">
        <v>368.4943846673961</v>
      </c>
      <c r="R79" s="346">
        <v>375.28685739769088</v>
      </c>
      <c r="S79" s="346">
        <v>363.28019447287107</v>
      </c>
      <c r="T79" s="346">
        <v>378.23205100341272</v>
      </c>
      <c r="U79" s="346">
        <v>368.75798600473672</v>
      </c>
      <c r="V79" s="346">
        <v>354.11919847204513</v>
      </c>
      <c r="W79" s="346">
        <v>365.03210495465322</v>
      </c>
      <c r="X79" s="346">
        <v>366.27659116791813</v>
      </c>
      <c r="Y79" s="346">
        <v>346.0422243886178</v>
      </c>
      <c r="DA79" s="167" t="s">
        <v>2225</v>
      </c>
    </row>
    <row r="80" spans="1:105" ht="12" customHeight="1" x14ac:dyDescent="0.25">
      <c r="A80" s="132" t="s">
        <v>2226</v>
      </c>
      <c r="B80" s="316">
        <v>419.24711285064018</v>
      </c>
      <c r="C80" s="316">
        <v>435.51039445202889</v>
      </c>
      <c r="D80" s="316">
        <v>446.73912746614161</v>
      </c>
      <c r="E80" s="316">
        <v>457.77060094538149</v>
      </c>
      <c r="F80" s="316">
        <v>449.38685924956968</v>
      </c>
      <c r="G80" s="316">
        <v>437.41177824637703</v>
      </c>
      <c r="H80" s="316">
        <v>444.82577748949569</v>
      </c>
      <c r="I80" s="316">
        <v>453.69723526194088</v>
      </c>
      <c r="J80" s="316">
        <v>453.70355606932583</v>
      </c>
      <c r="K80" s="316">
        <v>447.25798244428978</v>
      </c>
      <c r="L80" s="316">
        <v>455.76574225760311</v>
      </c>
      <c r="M80" s="316">
        <v>493.64868097201139</v>
      </c>
      <c r="N80" s="316">
        <v>509.93689563541687</v>
      </c>
      <c r="O80" s="316">
        <v>505.46140428446859</v>
      </c>
      <c r="P80" s="316">
        <v>499.0441804751253</v>
      </c>
      <c r="Q80" s="316">
        <v>505.07297200778271</v>
      </c>
      <c r="R80" s="316">
        <v>514.38300367154432</v>
      </c>
      <c r="S80" s="316">
        <v>497.9261967847637</v>
      </c>
      <c r="T80" s="316">
        <v>518.41980246543335</v>
      </c>
      <c r="U80" s="316">
        <v>505.4342744221899</v>
      </c>
      <c r="V80" s="316">
        <v>485.36977348711991</v>
      </c>
      <c r="W80" s="316">
        <v>500.32743455267138</v>
      </c>
      <c r="X80" s="316">
        <v>502.03317655719002</v>
      </c>
      <c r="Y80" s="316">
        <v>474.29915348614321</v>
      </c>
      <c r="DA80" s="139" t="s">
        <v>2227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99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0.99999999999999978</v>
      </c>
      <c r="C84" s="232">
        <f t="shared" si="4"/>
        <v>1</v>
      </c>
      <c r="D84" s="232">
        <f t="shared" si="4"/>
        <v>0.99999999999999967</v>
      </c>
      <c r="E84" s="232">
        <f t="shared" si="4"/>
        <v>0.99999999999999989</v>
      </c>
      <c r="F84" s="232">
        <f t="shared" si="4"/>
        <v>0.99999999999999989</v>
      </c>
      <c r="G84" s="232">
        <f t="shared" si="4"/>
        <v>0.99999999999999978</v>
      </c>
      <c r="H84" s="232">
        <f t="shared" si="4"/>
        <v>1</v>
      </c>
      <c r="I84" s="232">
        <f t="shared" si="4"/>
        <v>1</v>
      </c>
      <c r="J84" s="232">
        <f t="shared" si="4"/>
        <v>0.99999999999999978</v>
      </c>
      <c r="K84" s="232">
        <f t="shared" si="4"/>
        <v>1</v>
      </c>
      <c r="L84" s="232">
        <f t="shared" si="4"/>
        <v>1</v>
      </c>
      <c r="M84" s="232">
        <f t="shared" si="4"/>
        <v>1</v>
      </c>
      <c r="N84" s="232">
        <f t="shared" si="4"/>
        <v>1.0000000000000002</v>
      </c>
      <c r="O84" s="232">
        <f t="shared" si="4"/>
        <v>1.0000000000000002</v>
      </c>
      <c r="P84" s="232">
        <f t="shared" si="4"/>
        <v>1</v>
      </c>
      <c r="Q84" s="232">
        <f t="shared" si="4"/>
        <v>1.0000000000000002</v>
      </c>
      <c r="R84" s="232">
        <f t="shared" si="4"/>
        <v>1</v>
      </c>
      <c r="S84" s="232">
        <f t="shared" si="4"/>
        <v>0.99999999999999989</v>
      </c>
      <c r="T84" s="232">
        <f t="shared" si="4"/>
        <v>0.99999999999999989</v>
      </c>
      <c r="U84" s="232">
        <f t="shared" si="4"/>
        <v>1</v>
      </c>
      <c r="V84" s="232">
        <f t="shared" si="4"/>
        <v>1</v>
      </c>
      <c r="W84" s="232">
        <f t="shared" si="4"/>
        <v>1</v>
      </c>
      <c r="X84" s="232">
        <f t="shared" si="4"/>
        <v>0.99999999999999967</v>
      </c>
      <c r="Y84" s="232">
        <f t="shared" si="4"/>
        <v>0.99999999999999989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1.4719858042778427E-2</v>
      </c>
      <c r="C85" s="299">
        <f t="shared" si="5"/>
        <v>1.4845209269069223E-2</v>
      </c>
      <c r="D85" s="299">
        <f t="shared" si="5"/>
        <v>1.4868319320170863E-2</v>
      </c>
      <c r="E85" s="299">
        <f t="shared" si="5"/>
        <v>1.538031087460886E-2</v>
      </c>
      <c r="F85" s="299">
        <f t="shared" si="5"/>
        <v>1.5416781064634089E-2</v>
      </c>
      <c r="G85" s="299">
        <f t="shared" si="5"/>
        <v>1.7966922247753796E-2</v>
      </c>
      <c r="H85" s="299">
        <f t="shared" si="5"/>
        <v>1.801204355275484E-2</v>
      </c>
      <c r="I85" s="299">
        <f t="shared" si="5"/>
        <v>1.7512941960402182E-2</v>
      </c>
      <c r="J85" s="299">
        <f t="shared" si="5"/>
        <v>1.7764406258638434E-2</v>
      </c>
      <c r="K85" s="299">
        <f t="shared" si="5"/>
        <v>1.7754688303670378E-2</v>
      </c>
      <c r="L85" s="299">
        <f t="shared" si="5"/>
        <v>1.6873357437156931E-2</v>
      </c>
      <c r="M85" s="299">
        <f t="shared" si="5"/>
        <v>1.6283365874783417E-2</v>
      </c>
      <c r="N85" s="299">
        <f t="shared" si="5"/>
        <v>1.6521514101925001E-2</v>
      </c>
      <c r="O85" s="299">
        <f t="shared" si="5"/>
        <v>1.7036248512667111E-2</v>
      </c>
      <c r="P85" s="299">
        <f t="shared" si="5"/>
        <v>1.7539350842468326E-2</v>
      </c>
      <c r="Q85" s="299">
        <f t="shared" si="5"/>
        <v>1.6771168211437395E-2</v>
      </c>
      <c r="R85" s="299">
        <f t="shared" si="5"/>
        <v>1.6719710147725265E-2</v>
      </c>
      <c r="S85" s="299">
        <f t="shared" si="5"/>
        <v>1.6692889230295372E-2</v>
      </c>
      <c r="T85" s="299">
        <f t="shared" si="5"/>
        <v>1.7163113025189559E-2</v>
      </c>
      <c r="U85" s="299">
        <f t="shared" si="5"/>
        <v>1.7836447536307736E-2</v>
      </c>
      <c r="V85" s="299">
        <f t="shared" si="5"/>
        <v>1.7602171131945583E-2</v>
      </c>
      <c r="W85" s="299">
        <f t="shared" si="5"/>
        <v>1.6861347929949151E-2</v>
      </c>
      <c r="X85" s="299">
        <f t="shared" si="5"/>
        <v>1.7819081151641283E-2</v>
      </c>
      <c r="Y85" s="299">
        <f t="shared" si="5"/>
        <v>1.8294064193538514E-2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1.717316771657483E-2</v>
      </c>
      <c r="C86" s="233">
        <f t="shared" si="6"/>
        <v>1.73194108139141E-2</v>
      </c>
      <c r="D86" s="233">
        <f t="shared" si="6"/>
        <v>1.7346372540199342E-2</v>
      </c>
      <c r="E86" s="233">
        <f t="shared" si="6"/>
        <v>1.7943696020377008E-2</v>
      </c>
      <c r="F86" s="233">
        <f t="shared" si="6"/>
        <v>1.7986244575406443E-2</v>
      </c>
      <c r="G86" s="233">
        <f t="shared" si="6"/>
        <v>2.0961409289046096E-2</v>
      </c>
      <c r="H86" s="233">
        <f t="shared" si="6"/>
        <v>2.1014050811547311E-2</v>
      </c>
      <c r="I86" s="233">
        <f t="shared" si="6"/>
        <v>2.0431765620469226E-2</v>
      </c>
      <c r="J86" s="233">
        <f t="shared" si="6"/>
        <v>2.072514063507817E-2</v>
      </c>
      <c r="K86" s="233">
        <f t="shared" si="6"/>
        <v>2.071380302094877E-2</v>
      </c>
      <c r="L86" s="233">
        <f t="shared" si="6"/>
        <v>1.9685583676683088E-2</v>
      </c>
      <c r="M86" s="233">
        <f t="shared" si="6"/>
        <v>1.8997260187247334E-2</v>
      </c>
      <c r="N86" s="233">
        <f t="shared" si="6"/>
        <v>1.9275099785579165E-2</v>
      </c>
      <c r="O86" s="233">
        <f t="shared" si="6"/>
        <v>1.9875623264778302E-2</v>
      </c>
      <c r="P86" s="233">
        <f t="shared" si="6"/>
        <v>2.0462575982879726E-2</v>
      </c>
      <c r="Q86" s="233">
        <f t="shared" si="6"/>
        <v>1.956636291334362E-2</v>
      </c>
      <c r="R86" s="233">
        <f t="shared" si="6"/>
        <v>1.9506328505679481E-2</v>
      </c>
      <c r="S86" s="233">
        <f t="shared" si="6"/>
        <v>1.9475037435344587E-2</v>
      </c>
      <c r="T86" s="233">
        <f t="shared" si="6"/>
        <v>2.0023631862721148E-2</v>
      </c>
      <c r="U86" s="233">
        <f t="shared" si="6"/>
        <v>2.0809188792359028E-2</v>
      </c>
      <c r="V86" s="233">
        <f t="shared" si="6"/>
        <v>2.0535866320603193E-2</v>
      </c>
      <c r="W86" s="233">
        <f t="shared" si="6"/>
        <v>1.9671572584940674E-2</v>
      </c>
      <c r="X86" s="233">
        <f t="shared" si="6"/>
        <v>2.0788928010248169E-2</v>
      </c>
      <c r="Y86" s="233">
        <f t="shared" si="6"/>
        <v>2.1343074892461601E-2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3.9252954780742477E-2</v>
      </c>
      <c r="C87" s="233">
        <f t="shared" si="7"/>
        <v>3.9587224717517924E-2</v>
      </c>
      <c r="D87" s="233">
        <f t="shared" si="7"/>
        <v>3.9648851520455636E-2</v>
      </c>
      <c r="E87" s="233">
        <f t="shared" si="7"/>
        <v>4.1014162332290313E-2</v>
      </c>
      <c r="F87" s="233">
        <f t="shared" si="7"/>
        <v>4.1111416172357584E-2</v>
      </c>
      <c r="G87" s="233">
        <f t="shared" si="7"/>
        <v>4.7911792660676772E-2</v>
      </c>
      <c r="H87" s="233">
        <f t="shared" si="7"/>
        <v>4.80321161406796E-2</v>
      </c>
      <c r="I87" s="233">
        <f t="shared" si="7"/>
        <v>4.6701178561072483E-2</v>
      </c>
      <c r="J87" s="233">
        <f t="shared" si="7"/>
        <v>4.7371750023035814E-2</v>
      </c>
      <c r="K87" s="233">
        <f t="shared" si="7"/>
        <v>4.7345835476454323E-2</v>
      </c>
      <c r="L87" s="233">
        <f t="shared" si="7"/>
        <v>4.4995619832418482E-2</v>
      </c>
      <c r="M87" s="233">
        <f t="shared" si="7"/>
        <v>4.342230899942244E-2</v>
      </c>
      <c r="N87" s="233">
        <f t="shared" si="7"/>
        <v>4.4057370938466671E-2</v>
      </c>
      <c r="O87" s="233">
        <f t="shared" si="7"/>
        <v>4.5429996033778966E-2</v>
      </c>
      <c r="P87" s="233">
        <f t="shared" si="7"/>
        <v>4.6771602246582208E-2</v>
      </c>
      <c r="Q87" s="233">
        <f t="shared" si="7"/>
        <v>4.4723115230499724E-2</v>
      </c>
      <c r="R87" s="233">
        <f t="shared" si="7"/>
        <v>4.4585893727267359E-2</v>
      </c>
      <c r="S87" s="233">
        <f t="shared" si="7"/>
        <v>4.4514371280787647E-2</v>
      </c>
      <c r="T87" s="233">
        <f t="shared" si="7"/>
        <v>4.5768301400505473E-2</v>
      </c>
      <c r="U87" s="233">
        <f t="shared" si="7"/>
        <v>4.7563860096820627E-2</v>
      </c>
      <c r="V87" s="233">
        <f t="shared" si="7"/>
        <v>4.6939123018521559E-2</v>
      </c>
      <c r="W87" s="233">
        <f t="shared" si="7"/>
        <v>4.4963594479864422E-2</v>
      </c>
      <c r="X87" s="233">
        <f t="shared" si="7"/>
        <v>4.7517549737710073E-2</v>
      </c>
      <c r="Y87" s="233">
        <f t="shared" si="7"/>
        <v>4.8784171182769384E-2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2.9439716085556848E-2</v>
      </c>
      <c r="C88" s="233">
        <f t="shared" si="8"/>
        <v>2.9690418538138443E-2</v>
      </c>
      <c r="D88" s="233">
        <f t="shared" si="8"/>
        <v>2.9736638640341734E-2</v>
      </c>
      <c r="E88" s="233">
        <f t="shared" si="8"/>
        <v>3.0760621749217724E-2</v>
      </c>
      <c r="F88" s="233">
        <f t="shared" si="8"/>
        <v>3.0833562129268174E-2</v>
      </c>
      <c r="G88" s="233">
        <f t="shared" si="8"/>
        <v>3.5933844495507607E-2</v>
      </c>
      <c r="H88" s="233">
        <f t="shared" si="8"/>
        <v>3.6024087105509674E-2</v>
      </c>
      <c r="I88" s="233">
        <f t="shared" si="8"/>
        <v>3.5025883920804357E-2</v>
      </c>
      <c r="J88" s="233">
        <f t="shared" si="8"/>
        <v>3.552881251727686E-2</v>
      </c>
      <c r="K88" s="233">
        <f t="shared" si="8"/>
        <v>3.5509376607340763E-2</v>
      </c>
      <c r="L88" s="233">
        <f t="shared" si="8"/>
        <v>3.3746714874313855E-2</v>
      </c>
      <c r="M88" s="233">
        <f t="shared" si="8"/>
        <v>3.2566731749566834E-2</v>
      </c>
      <c r="N88" s="233">
        <f t="shared" si="8"/>
        <v>3.3043028203850008E-2</v>
      </c>
      <c r="O88" s="233">
        <f t="shared" si="8"/>
        <v>3.4072497025334214E-2</v>
      </c>
      <c r="P88" s="233">
        <f t="shared" si="8"/>
        <v>3.5078701684936653E-2</v>
      </c>
      <c r="Q88" s="233">
        <f t="shared" si="8"/>
        <v>3.354233642287479E-2</v>
      </c>
      <c r="R88" s="233">
        <f t="shared" si="8"/>
        <v>3.343942029545053E-2</v>
      </c>
      <c r="S88" s="233">
        <f t="shared" si="8"/>
        <v>3.3385778460590744E-2</v>
      </c>
      <c r="T88" s="233">
        <f t="shared" si="8"/>
        <v>3.4326226050379119E-2</v>
      </c>
      <c r="U88" s="233">
        <f t="shared" si="8"/>
        <v>3.5672895072615472E-2</v>
      </c>
      <c r="V88" s="233">
        <f t="shared" si="8"/>
        <v>3.5204342263891172E-2</v>
      </c>
      <c r="W88" s="233">
        <f t="shared" si="8"/>
        <v>3.3722695859898302E-2</v>
      </c>
      <c r="X88" s="233">
        <f t="shared" si="8"/>
        <v>3.5638162303282574E-2</v>
      </c>
      <c r="Y88" s="233">
        <f t="shared" si="8"/>
        <v>3.6588128387077028E-2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1.9845142143762522E-2</v>
      </c>
      <c r="C89" s="300">
        <f t="shared" si="9"/>
        <v>1.9850448635916094E-2</v>
      </c>
      <c r="D89" s="300">
        <f t="shared" si="9"/>
        <v>1.9852940386596848E-2</v>
      </c>
      <c r="E89" s="300">
        <f t="shared" si="9"/>
        <v>1.9949793513814835E-2</v>
      </c>
      <c r="F89" s="300">
        <f t="shared" si="9"/>
        <v>1.995463148732662E-2</v>
      </c>
      <c r="G89" s="300">
        <f t="shared" si="9"/>
        <v>2.1154015205126397E-2</v>
      </c>
      <c r="H89" s="300">
        <f t="shared" si="9"/>
        <v>2.1182027709837972E-2</v>
      </c>
      <c r="I89" s="300">
        <f t="shared" si="9"/>
        <v>2.0856786321360891E-2</v>
      </c>
      <c r="J89" s="300">
        <f t="shared" si="9"/>
        <v>2.0895323540614082E-2</v>
      </c>
      <c r="K89" s="300">
        <f t="shared" si="9"/>
        <v>2.0834047756782135E-2</v>
      </c>
      <c r="L89" s="300">
        <f t="shared" si="9"/>
        <v>2.0394094136211238E-2</v>
      </c>
      <c r="M89" s="300">
        <f t="shared" si="9"/>
        <v>2.0165783911450217E-2</v>
      </c>
      <c r="N89" s="300">
        <f t="shared" si="9"/>
        <v>2.0250083149075438E-2</v>
      </c>
      <c r="O89" s="300">
        <f t="shared" si="9"/>
        <v>2.0412824876541447E-2</v>
      </c>
      <c r="P89" s="300">
        <f t="shared" si="9"/>
        <v>2.0608606657224866E-2</v>
      </c>
      <c r="Q89" s="300">
        <f t="shared" si="9"/>
        <v>2.0309397668644907E-2</v>
      </c>
      <c r="R89" s="300">
        <f t="shared" si="9"/>
        <v>2.0271170156960658E-2</v>
      </c>
      <c r="S89" s="300">
        <f t="shared" si="9"/>
        <v>2.0270281493954229E-2</v>
      </c>
      <c r="T89" s="300">
        <f t="shared" si="9"/>
        <v>2.0502585185859443E-2</v>
      </c>
      <c r="U89" s="300">
        <f t="shared" si="9"/>
        <v>2.0817090100106194E-2</v>
      </c>
      <c r="V89" s="300">
        <f t="shared" si="9"/>
        <v>2.0725467063615301E-2</v>
      </c>
      <c r="W89" s="300">
        <f t="shared" si="9"/>
        <v>2.0326416286103242E-2</v>
      </c>
      <c r="X89" s="300">
        <f t="shared" si="9"/>
        <v>2.0735839249043094E-2</v>
      </c>
      <c r="Y89" s="300">
        <f t="shared" si="9"/>
        <v>2.1038783328667755E-2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6.1121319706407468E-2</v>
      </c>
      <c r="C90" s="301">
        <f t="shared" si="10"/>
        <v>6.1118662732306796E-2</v>
      </c>
      <c r="D90" s="301">
        <f t="shared" si="10"/>
        <v>6.1110603156961242E-2</v>
      </c>
      <c r="E90" s="301">
        <f t="shared" si="10"/>
        <v>6.1194811821397084E-2</v>
      </c>
      <c r="F90" s="301">
        <f t="shared" si="10"/>
        <v>6.1197648153027862E-2</v>
      </c>
      <c r="G90" s="301">
        <f t="shared" si="10"/>
        <v>6.3267606600736256E-2</v>
      </c>
      <c r="H90" s="301">
        <f t="shared" si="10"/>
        <v>6.3328542692193901E-2</v>
      </c>
      <c r="I90" s="301">
        <f t="shared" si="10"/>
        <v>6.2703298115095105E-2</v>
      </c>
      <c r="J90" s="301">
        <f t="shared" si="10"/>
        <v>6.3007991305811015E-2</v>
      </c>
      <c r="K90" s="301">
        <f t="shared" si="10"/>
        <v>6.3002705726955932E-2</v>
      </c>
      <c r="L90" s="301">
        <f t="shared" si="10"/>
        <v>6.2046541376469616E-2</v>
      </c>
      <c r="M90" s="301">
        <f t="shared" si="10"/>
        <v>6.1539739970806556E-2</v>
      </c>
      <c r="N90" s="301">
        <f t="shared" si="10"/>
        <v>6.1653173360224994E-2</v>
      </c>
      <c r="O90" s="301">
        <f t="shared" si="10"/>
        <v>6.2187417702360547E-2</v>
      </c>
      <c r="P90" s="301">
        <f t="shared" si="10"/>
        <v>6.2783212518132084E-2</v>
      </c>
      <c r="Q90" s="301">
        <f t="shared" si="10"/>
        <v>6.1903705901265177E-2</v>
      </c>
      <c r="R90" s="301">
        <f t="shared" si="10"/>
        <v>6.1848936288856612E-2</v>
      </c>
      <c r="S90" s="301">
        <f t="shared" si="10"/>
        <v>6.1815266469048641E-2</v>
      </c>
      <c r="T90" s="301">
        <f t="shared" si="10"/>
        <v>6.2344735098922986E-2</v>
      </c>
      <c r="U90" s="301">
        <f t="shared" si="10"/>
        <v>6.3327624090386378E-2</v>
      </c>
      <c r="V90" s="301">
        <f t="shared" si="10"/>
        <v>6.3005117006749212E-2</v>
      </c>
      <c r="W90" s="301">
        <f t="shared" si="10"/>
        <v>6.1980674791151241E-2</v>
      </c>
      <c r="X90" s="301">
        <f t="shared" si="10"/>
        <v>6.3287601055874623E-2</v>
      </c>
      <c r="Y90" s="301">
        <f t="shared" si="10"/>
        <v>6.4159280775562461E-2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4.2245966502534385E-2</v>
      </c>
      <c r="C91" s="302">
        <f t="shared" si="11"/>
        <v>4.1697530731909641E-2</v>
      </c>
      <c r="D91" s="302">
        <f t="shared" si="11"/>
        <v>4.1563672729188567E-2</v>
      </c>
      <c r="E91" s="302">
        <f t="shared" si="11"/>
        <v>3.9463869793087129E-2</v>
      </c>
      <c r="F91" s="302">
        <f t="shared" si="11"/>
        <v>3.9263546889011125E-2</v>
      </c>
      <c r="G91" s="302">
        <f t="shared" si="11"/>
        <v>2.885332336335265E-2</v>
      </c>
      <c r="H91" s="302">
        <f t="shared" si="11"/>
        <v>2.8666507832544479E-2</v>
      </c>
      <c r="I91" s="302">
        <f t="shared" si="11"/>
        <v>3.0766325073851655E-2</v>
      </c>
      <c r="J91" s="302">
        <f t="shared" si="11"/>
        <v>2.958720276902407E-2</v>
      </c>
      <c r="K91" s="302">
        <f t="shared" si="11"/>
        <v>2.9490730726896657E-2</v>
      </c>
      <c r="L91" s="302">
        <f t="shared" si="11"/>
        <v>3.3188511750673534E-2</v>
      </c>
      <c r="M91" s="302">
        <f t="shared" si="11"/>
        <v>3.4999758872220899E-2</v>
      </c>
      <c r="N91" s="302">
        <f t="shared" si="11"/>
        <v>3.2669517891766711E-2</v>
      </c>
      <c r="O91" s="302">
        <f t="shared" si="11"/>
        <v>3.1259497113004214E-2</v>
      </c>
      <c r="P91" s="302">
        <f t="shared" si="11"/>
        <v>2.931631763821594E-2</v>
      </c>
      <c r="Q91" s="302">
        <f t="shared" si="11"/>
        <v>3.197144327605711E-2</v>
      </c>
      <c r="R91" s="302">
        <f t="shared" si="11"/>
        <v>3.2162039691029792E-2</v>
      </c>
      <c r="S91" s="302">
        <f t="shared" si="11"/>
        <v>3.2005465001955065E-2</v>
      </c>
      <c r="T91" s="302">
        <f t="shared" si="11"/>
        <v>2.9936948219571224E-2</v>
      </c>
      <c r="U91" s="302">
        <f t="shared" si="11"/>
        <v>2.6582714697888758E-2</v>
      </c>
      <c r="V91" s="302">
        <f t="shared" si="11"/>
        <v>2.7021129776320454E-2</v>
      </c>
      <c r="W91" s="302">
        <f t="shared" si="11"/>
        <v>3.0247128881003792E-2</v>
      </c>
      <c r="X91" s="302">
        <f t="shared" si="11"/>
        <v>2.6748269110269583E-2</v>
      </c>
      <c r="Y91" s="302">
        <f t="shared" si="11"/>
        <v>2.438597930437468E-2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1.7697764560450805E-2</v>
      </c>
      <c r="C92" s="302">
        <f t="shared" si="12"/>
        <v>1.8233515258871614E-2</v>
      </c>
      <c r="D92" s="302">
        <f t="shared" si="12"/>
        <v>1.8357464882158999E-2</v>
      </c>
      <c r="E92" s="302">
        <f t="shared" si="12"/>
        <v>2.0500517158341242E-2</v>
      </c>
      <c r="F92" s="302">
        <f t="shared" si="12"/>
        <v>2.0700758778846008E-2</v>
      </c>
      <c r="G92" s="302">
        <f t="shared" si="12"/>
        <v>3.2976929457563309E-2</v>
      </c>
      <c r="H92" s="302">
        <f t="shared" si="12"/>
        <v>3.322107137542904E-2</v>
      </c>
      <c r="I92" s="302">
        <f t="shared" si="12"/>
        <v>3.0535937684411277E-2</v>
      </c>
      <c r="J92" s="302">
        <f t="shared" si="12"/>
        <v>3.1999636036095881E-2</v>
      </c>
      <c r="K92" s="302">
        <f t="shared" si="12"/>
        <v>3.2091599935765637E-2</v>
      </c>
      <c r="L92" s="302">
        <f t="shared" si="12"/>
        <v>2.7508161030823514E-2</v>
      </c>
      <c r="M92" s="302">
        <f t="shared" si="12"/>
        <v>2.523731182860299E-2</v>
      </c>
      <c r="N92" s="302">
        <f t="shared" si="12"/>
        <v>2.7661934340304284E-2</v>
      </c>
      <c r="O92" s="302">
        <f t="shared" si="12"/>
        <v>2.9565020708342962E-2</v>
      </c>
      <c r="P92" s="302">
        <f t="shared" si="12"/>
        <v>3.2063746812518688E-2</v>
      </c>
      <c r="Q92" s="302">
        <f t="shared" si="12"/>
        <v>2.8590569168293067E-2</v>
      </c>
      <c r="R92" s="302">
        <f t="shared" si="12"/>
        <v>2.8349319786008794E-2</v>
      </c>
      <c r="S92" s="302">
        <f t="shared" si="12"/>
        <v>2.8474370328669944E-2</v>
      </c>
      <c r="T92" s="302">
        <f t="shared" si="12"/>
        <v>3.1034737837336592E-2</v>
      </c>
      <c r="U92" s="302">
        <f t="shared" si="12"/>
        <v>3.5317993589592998E-2</v>
      </c>
      <c r="V92" s="302">
        <f t="shared" si="12"/>
        <v>3.4575813539873122E-2</v>
      </c>
      <c r="W92" s="302">
        <f t="shared" si="12"/>
        <v>3.0384638075751515E-2</v>
      </c>
      <c r="X92" s="302">
        <f t="shared" si="12"/>
        <v>3.5113805453473743E-2</v>
      </c>
      <c r="Y92" s="302">
        <f t="shared" si="12"/>
        <v>3.8309776335704697E-2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1.177588643422274E-3</v>
      </c>
      <c r="C93" s="302">
        <f t="shared" si="13"/>
        <v>1.1876167415255379E-3</v>
      </c>
      <c r="D93" s="302">
        <f t="shared" si="13"/>
        <v>1.1894655456136691E-3</v>
      </c>
      <c r="E93" s="302">
        <f t="shared" si="13"/>
        <v>1.2304248699687088E-3</v>
      </c>
      <c r="F93" s="302">
        <f t="shared" si="13"/>
        <v>1.2333424851707273E-3</v>
      </c>
      <c r="G93" s="302">
        <f t="shared" si="13"/>
        <v>1.4373537798203035E-3</v>
      </c>
      <c r="H93" s="302">
        <f t="shared" si="13"/>
        <v>1.4409634842203871E-3</v>
      </c>
      <c r="I93" s="302">
        <f t="shared" si="13"/>
        <v>1.401035356832175E-3</v>
      </c>
      <c r="J93" s="302">
        <f t="shared" si="13"/>
        <v>1.4211525006910743E-3</v>
      </c>
      <c r="K93" s="302">
        <f t="shared" si="13"/>
        <v>1.4203750642936299E-3</v>
      </c>
      <c r="L93" s="302">
        <f t="shared" si="13"/>
        <v>1.3498685949725538E-3</v>
      </c>
      <c r="M93" s="302">
        <f t="shared" si="13"/>
        <v>1.3026692699826734E-3</v>
      </c>
      <c r="N93" s="302">
        <f t="shared" si="13"/>
        <v>1.3217211281539997E-3</v>
      </c>
      <c r="O93" s="302">
        <f t="shared" si="13"/>
        <v>1.3628998810133685E-3</v>
      </c>
      <c r="P93" s="302">
        <f t="shared" si="13"/>
        <v>1.4031480673974662E-3</v>
      </c>
      <c r="Q93" s="302">
        <f t="shared" si="13"/>
        <v>1.3416934569149914E-3</v>
      </c>
      <c r="R93" s="302">
        <f t="shared" si="13"/>
        <v>1.3375768118180215E-3</v>
      </c>
      <c r="S93" s="302">
        <f t="shared" si="13"/>
        <v>1.3354311384236289E-3</v>
      </c>
      <c r="T93" s="302">
        <f t="shared" si="13"/>
        <v>1.373049042015164E-3</v>
      </c>
      <c r="U93" s="302">
        <f t="shared" si="13"/>
        <v>1.4269158029046186E-3</v>
      </c>
      <c r="V93" s="302">
        <f t="shared" si="13"/>
        <v>1.4081736905556465E-3</v>
      </c>
      <c r="W93" s="302">
        <f t="shared" si="13"/>
        <v>1.3489078343959316E-3</v>
      </c>
      <c r="X93" s="302">
        <f t="shared" si="13"/>
        <v>1.4255264921313026E-3</v>
      </c>
      <c r="Y93" s="302">
        <f t="shared" si="13"/>
        <v>1.4635251354830814E-3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5.0934433088672897E-2</v>
      </c>
      <c r="C94" s="301">
        <f t="shared" si="14"/>
        <v>5.0932218943589E-2</v>
      </c>
      <c r="D94" s="301">
        <f t="shared" si="14"/>
        <v>5.0925502630801027E-2</v>
      </c>
      <c r="E94" s="301">
        <f t="shared" si="14"/>
        <v>5.09956765178309E-2</v>
      </c>
      <c r="F94" s="301">
        <f t="shared" si="14"/>
        <v>5.099804012752323E-2</v>
      </c>
      <c r="G94" s="301">
        <f t="shared" si="14"/>
        <v>5.2723005500613554E-2</v>
      </c>
      <c r="H94" s="301">
        <f t="shared" si="14"/>
        <v>5.2773785576828262E-2</v>
      </c>
      <c r="I94" s="301">
        <f t="shared" si="14"/>
        <v>5.2252748429245932E-2</v>
      </c>
      <c r="J94" s="301">
        <f t="shared" si="14"/>
        <v>5.2506659421509221E-2</v>
      </c>
      <c r="K94" s="301">
        <f t="shared" si="14"/>
        <v>5.2502254772463272E-2</v>
      </c>
      <c r="L94" s="301">
        <f t="shared" si="14"/>
        <v>5.1705451147058004E-2</v>
      </c>
      <c r="M94" s="301">
        <f t="shared" si="14"/>
        <v>5.1283116642338818E-2</v>
      </c>
      <c r="N94" s="301">
        <f t="shared" si="14"/>
        <v>5.1377644466854146E-2</v>
      </c>
      <c r="O94" s="301">
        <f t="shared" si="14"/>
        <v>5.1822848085300459E-2</v>
      </c>
      <c r="P94" s="301">
        <f t="shared" si="14"/>
        <v>5.2319343765110118E-2</v>
      </c>
      <c r="Q94" s="301">
        <f t="shared" si="14"/>
        <v>5.1586421584387615E-2</v>
      </c>
      <c r="R94" s="301">
        <f t="shared" si="14"/>
        <v>5.1540780240713853E-2</v>
      </c>
      <c r="S94" s="301">
        <f t="shared" si="14"/>
        <v>5.1512722057540559E-2</v>
      </c>
      <c r="T94" s="301">
        <f t="shared" si="14"/>
        <v>5.1953945915769156E-2</v>
      </c>
      <c r="U94" s="301">
        <f t="shared" si="14"/>
        <v>5.2773020075321968E-2</v>
      </c>
      <c r="V94" s="301">
        <f t="shared" si="14"/>
        <v>5.2504264172291037E-2</v>
      </c>
      <c r="W94" s="301">
        <f t="shared" si="14"/>
        <v>5.1650562325959375E-2</v>
      </c>
      <c r="X94" s="301">
        <f t="shared" si="14"/>
        <v>5.2739667546562181E-2</v>
      </c>
      <c r="Y94" s="301">
        <f t="shared" si="14"/>
        <v>5.3466067312968726E-2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3.5204972085445332E-2</v>
      </c>
      <c r="C95" s="302">
        <f t="shared" si="15"/>
        <v>3.4747942276591365E-2</v>
      </c>
      <c r="D95" s="302">
        <f t="shared" si="15"/>
        <v>3.4636393940990468E-2</v>
      </c>
      <c r="E95" s="302">
        <f t="shared" si="15"/>
        <v>3.2886558160905938E-2</v>
      </c>
      <c r="F95" s="302">
        <f t="shared" si="15"/>
        <v>3.2719622407509273E-2</v>
      </c>
      <c r="G95" s="302">
        <f t="shared" si="15"/>
        <v>2.4044436136127209E-2</v>
      </c>
      <c r="H95" s="302">
        <f t="shared" si="15"/>
        <v>2.388875652712041E-2</v>
      </c>
      <c r="I95" s="302">
        <f t="shared" si="15"/>
        <v>2.5638604228209714E-2</v>
      </c>
      <c r="J95" s="302">
        <f t="shared" si="15"/>
        <v>2.4656002307520082E-2</v>
      </c>
      <c r="K95" s="302">
        <f t="shared" si="15"/>
        <v>2.4575608939080541E-2</v>
      </c>
      <c r="L95" s="302">
        <f t="shared" si="15"/>
        <v>2.7657093125561284E-2</v>
      </c>
      <c r="M95" s="302">
        <f t="shared" si="15"/>
        <v>2.9166465726850756E-2</v>
      </c>
      <c r="N95" s="302">
        <f t="shared" si="15"/>
        <v>2.7224598243138925E-2</v>
      </c>
      <c r="O95" s="302">
        <f t="shared" si="15"/>
        <v>2.6049580927503514E-2</v>
      </c>
      <c r="P95" s="302">
        <f t="shared" si="15"/>
        <v>2.4430264698513296E-2</v>
      </c>
      <c r="Q95" s="302">
        <f t="shared" si="15"/>
        <v>2.6642869396714251E-2</v>
      </c>
      <c r="R95" s="302">
        <f t="shared" si="15"/>
        <v>2.6801699742524828E-2</v>
      </c>
      <c r="S95" s="302">
        <f t="shared" si="15"/>
        <v>2.6671220834962567E-2</v>
      </c>
      <c r="T95" s="302">
        <f t="shared" si="15"/>
        <v>2.4947456849642679E-2</v>
      </c>
      <c r="U95" s="302">
        <f t="shared" si="15"/>
        <v>2.2152262248240618E-2</v>
      </c>
      <c r="V95" s="302">
        <f t="shared" si="15"/>
        <v>2.251760814693372E-2</v>
      </c>
      <c r="W95" s="302">
        <f t="shared" si="15"/>
        <v>2.5205940734169825E-2</v>
      </c>
      <c r="X95" s="302">
        <f t="shared" si="15"/>
        <v>2.2290224258557988E-2</v>
      </c>
      <c r="Y95" s="302">
        <f t="shared" si="15"/>
        <v>2.0321649420312234E-2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1.4748137133709005E-2</v>
      </c>
      <c r="C96" s="302">
        <f t="shared" si="16"/>
        <v>1.5194596049059681E-2</v>
      </c>
      <c r="D96" s="302">
        <f t="shared" si="16"/>
        <v>1.529788740179917E-2</v>
      </c>
      <c r="E96" s="302">
        <f t="shared" si="16"/>
        <v>1.7083764298617712E-2</v>
      </c>
      <c r="F96" s="302">
        <f t="shared" si="16"/>
        <v>1.7250632315705013E-2</v>
      </c>
      <c r="G96" s="302">
        <f t="shared" si="16"/>
        <v>2.7480774547969426E-2</v>
      </c>
      <c r="H96" s="302">
        <f t="shared" si="16"/>
        <v>2.7684226146190864E-2</v>
      </c>
      <c r="I96" s="302">
        <f t="shared" si="16"/>
        <v>2.5446614737009401E-2</v>
      </c>
      <c r="J96" s="302">
        <f t="shared" si="16"/>
        <v>2.6666363363413239E-2</v>
      </c>
      <c r="K96" s="302">
        <f t="shared" si="16"/>
        <v>2.674299994647137E-2</v>
      </c>
      <c r="L96" s="302">
        <f t="shared" si="16"/>
        <v>2.2923467525686258E-2</v>
      </c>
      <c r="M96" s="302">
        <f t="shared" si="16"/>
        <v>2.1031093190502507E-2</v>
      </c>
      <c r="N96" s="302">
        <f t="shared" si="16"/>
        <v>2.3051611950253563E-2</v>
      </c>
      <c r="O96" s="302">
        <f t="shared" si="16"/>
        <v>2.4637517256952474E-2</v>
      </c>
      <c r="P96" s="302">
        <f t="shared" si="16"/>
        <v>2.6719789010432267E-2</v>
      </c>
      <c r="Q96" s="302">
        <f t="shared" si="16"/>
        <v>2.3825474306910874E-2</v>
      </c>
      <c r="R96" s="302">
        <f t="shared" si="16"/>
        <v>2.3624433155007337E-2</v>
      </c>
      <c r="S96" s="302">
        <f t="shared" si="16"/>
        <v>2.3728641940558293E-2</v>
      </c>
      <c r="T96" s="302">
        <f t="shared" si="16"/>
        <v>2.5862281531113848E-2</v>
      </c>
      <c r="U96" s="302">
        <f t="shared" si="16"/>
        <v>2.9431661324660834E-2</v>
      </c>
      <c r="V96" s="302">
        <f t="shared" si="16"/>
        <v>2.881317794989428E-2</v>
      </c>
      <c r="W96" s="302">
        <f t="shared" si="16"/>
        <v>2.5320531729792938E-2</v>
      </c>
      <c r="X96" s="302">
        <f t="shared" si="16"/>
        <v>2.9261504544561445E-2</v>
      </c>
      <c r="Y96" s="302">
        <f t="shared" si="16"/>
        <v>3.1924813613087258E-2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9.8132386951856184E-4</v>
      </c>
      <c r="C97" s="302">
        <f t="shared" si="17"/>
        <v>9.8968061793794837E-4</v>
      </c>
      <c r="D97" s="302">
        <f t="shared" si="17"/>
        <v>9.9122128801139102E-4</v>
      </c>
      <c r="E97" s="302">
        <f t="shared" si="17"/>
        <v>1.0253540583072575E-3</v>
      </c>
      <c r="F97" s="302">
        <f t="shared" si="17"/>
        <v>1.0277854043089394E-3</v>
      </c>
      <c r="G97" s="302">
        <f t="shared" si="17"/>
        <v>1.1977948165169199E-3</v>
      </c>
      <c r="H97" s="302">
        <f t="shared" si="17"/>
        <v>1.2008029035169893E-3</v>
      </c>
      <c r="I97" s="302">
        <f t="shared" si="17"/>
        <v>1.1675294640268127E-3</v>
      </c>
      <c r="J97" s="302">
        <f t="shared" si="17"/>
        <v>1.1842937505758956E-3</v>
      </c>
      <c r="K97" s="302">
        <f t="shared" si="17"/>
        <v>1.1836458869113583E-3</v>
      </c>
      <c r="L97" s="302">
        <f t="shared" si="17"/>
        <v>1.124890495810462E-3</v>
      </c>
      <c r="M97" s="302">
        <f t="shared" si="17"/>
        <v>1.0855577249855612E-3</v>
      </c>
      <c r="N97" s="302">
        <f t="shared" si="17"/>
        <v>1.1014342734616666E-3</v>
      </c>
      <c r="O97" s="302">
        <f t="shared" si="17"/>
        <v>1.1357499008444745E-3</v>
      </c>
      <c r="P97" s="302">
        <f t="shared" si="17"/>
        <v>1.1692900561645553E-3</v>
      </c>
      <c r="Q97" s="302">
        <f t="shared" si="17"/>
        <v>1.1180778807624932E-3</v>
      </c>
      <c r="R97" s="302">
        <f t="shared" si="17"/>
        <v>1.1146473431816843E-3</v>
      </c>
      <c r="S97" s="302">
        <f t="shared" si="17"/>
        <v>1.1128592820196909E-3</v>
      </c>
      <c r="T97" s="302">
        <f t="shared" si="17"/>
        <v>1.1442075350126372E-3</v>
      </c>
      <c r="U97" s="302">
        <f t="shared" si="17"/>
        <v>1.1890965024205155E-3</v>
      </c>
      <c r="V97" s="302">
        <f t="shared" si="17"/>
        <v>1.1734780754630394E-3</v>
      </c>
      <c r="W97" s="302">
        <f t="shared" si="17"/>
        <v>1.1240898619966099E-3</v>
      </c>
      <c r="X97" s="302">
        <f t="shared" si="17"/>
        <v>1.1879387434427519E-3</v>
      </c>
      <c r="Y97" s="302">
        <f t="shared" si="17"/>
        <v>1.219604279569235E-3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0.50411165862193219</v>
      </c>
      <c r="C98" s="301">
        <f t="shared" si="18"/>
        <v>0.50229272035185368</v>
      </c>
      <c r="D98" s="301">
        <f t="shared" si="18"/>
        <v>0.50197474963528732</v>
      </c>
      <c r="E98" s="301">
        <f t="shared" si="18"/>
        <v>0.494230454950847</v>
      </c>
      <c r="F98" s="301">
        <f t="shared" si="18"/>
        <v>0.49370829957697843</v>
      </c>
      <c r="G98" s="301">
        <f t="shared" si="18"/>
        <v>0.45202329060295166</v>
      </c>
      <c r="H98" s="301">
        <f t="shared" si="18"/>
        <v>0.45124398485961126</v>
      </c>
      <c r="I98" s="301">
        <f t="shared" si="18"/>
        <v>0.45979463349007343</v>
      </c>
      <c r="J98" s="301">
        <f t="shared" si="18"/>
        <v>0.45560843587293426</v>
      </c>
      <c r="K98" s="301">
        <f t="shared" si="18"/>
        <v>0.45583116937485219</v>
      </c>
      <c r="L98" s="301">
        <f t="shared" si="18"/>
        <v>0.47060499198267525</v>
      </c>
      <c r="M98" s="301">
        <f t="shared" si="18"/>
        <v>0.48043864737785652</v>
      </c>
      <c r="N98" s="301">
        <f t="shared" si="18"/>
        <v>0.47707468659983299</v>
      </c>
      <c r="O98" s="301">
        <f t="shared" si="18"/>
        <v>0.46830546765956826</v>
      </c>
      <c r="P98" s="301">
        <f t="shared" si="18"/>
        <v>0.45977625470239386</v>
      </c>
      <c r="Q98" s="301">
        <f t="shared" si="18"/>
        <v>0.47284414044502332</v>
      </c>
      <c r="R98" s="301">
        <f t="shared" si="18"/>
        <v>0.47371864196127572</v>
      </c>
      <c r="S98" s="301">
        <f t="shared" si="18"/>
        <v>0.47424525528384226</v>
      </c>
      <c r="T98" s="301">
        <f t="shared" si="18"/>
        <v>0.46634508913429679</v>
      </c>
      <c r="U98" s="301">
        <f t="shared" si="18"/>
        <v>0.45479735822526624</v>
      </c>
      <c r="V98" s="301">
        <f t="shared" si="18"/>
        <v>0.45896736979119351</v>
      </c>
      <c r="W98" s="301">
        <f t="shared" si="18"/>
        <v>0.47175332856175212</v>
      </c>
      <c r="X98" s="301">
        <f t="shared" si="18"/>
        <v>0.4551450428653262</v>
      </c>
      <c r="Y98" s="301">
        <f t="shared" si="18"/>
        <v>0.446677508255583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9.5320982316047811E-2</v>
      </c>
      <c r="C99" s="301">
        <f t="shared" si="19"/>
        <v>9.5160204559858311E-2</v>
      </c>
      <c r="D99" s="301">
        <f t="shared" si="19"/>
        <v>9.5123414985085336E-2</v>
      </c>
      <c r="E99" s="301">
        <f t="shared" si="19"/>
        <v>9.4458559975709289E-2</v>
      </c>
      <c r="F99" s="301">
        <f t="shared" si="19"/>
        <v>9.440349990257646E-2</v>
      </c>
      <c r="G99" s="301">
        <f t="shared" si="19"/>
        <v>9.0695735934077676E-2</v>
      </c>
      <c r="H99" s="301">
        <f t="shared" si="19"/>
        <v>9.0621913058953535E-2</v>
      </c>
      <c r="I99" s="301">
        <f t="shared" si="19"/>
        <v>9.1429220795955599E-2</v>
      </c>
      <c r="J99" s="301">
        <f t="shared" si="19"/>
        <v>9.1005280697507962E-2</v>
      </c>
      <c r="K99" s="301">
        <f t="shared" si="19"/>
        <v>9.0994554138790984E-2</v>
      </c>
      <c r="L99" s="301">
        <f t="shared" si="19"/>
        <v>9.2356742157213581E-2</v>
      </c>
      <c r="M99" s="301">
        <f t="shared" si="19"/>
        <v>9.3094585443377079E-2</v>
      </c>
      <c r="N99" s="301">
        <f t="shared" si="19"/>
        <v>9.2508617379708544E-2</v>
      </c>
      <c r="O99" s="301">
        <f t="shared" si="19"/>
        <v>9.187642113962019E-2</v>
      </c>
      <c r="P99" s="301">
        <f t="shared" si="19"/>
        <v>9.1126626134224523E-2</v>
      </c>
      <c r="Q99" s="301">
        <f t="shared" si="19"/>
        <v>9.2200301172861113E-2</v>
      </c>
      <c r="R99" s="301">
        <f t="shared" si="19"/>
        <v>9.2270763154483029E-2</v>
      </c>
      <c r="S99" s="301">
        <f t="shared" si="19"/>
        <v>9.2260652053826622E-2</v>
      </c>
      <c r="T99" s="301">
        <f t="shared" si="19"/>
        <v>9.1529265027023674E-2</v>
      </c>
      <c r="U99" s="301">
        <f t="shared" si="19"/>
        <v>9.033746280108404E-2</v>
      </c>
      <c r="V99" s="301">
        <f t="shared" si="19"/>
        <v>9.0610214058227584E-2</v>
      </c>
      <c r="W99" s="301">
        <f t="shared" si="19"/>
        <v>9.1804455099898832E-2</v>
      </c>
      <c r="X99" s="301">
        <f t="shared" si="19"/>
        <v>9.0386564169698397E-2</v>
      </c>
      <c r="Y99" s="301">
        <f t="shared" si="19"/>
        <v>8.9494622658644593E-2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4.3040036156466031E-2</v>
      </c>
      <c r="C100" s="302">
        <f t="shared" si="20"/>
        <v>4.2875753083449819E-2</v>
      </c>
      <c r="D100" s="302">
        <f t="shared" si="20"/>
        <v>4.2837061693132852E-2</v>
      </c>
      <c r="E100" s="302">
        <f t="shared" si="20"/>
        <v>4.2180649012532857E-2</v>
      </c>
      <c r="F100" s="302">
        <f t="shared" si="20"/>
        <v>4.2124059301334053E-2</v>
      </c>
      <c r="G100" s="302">
        <f t="shared" si="20"/>
        <v>3.8683253331406695E-2</v>
      </c>
      <c r="H100" s="302">
        <f t="shared" si="20"/>
        <v>3.8617170920548546E-2</v>
      </c>
      <c r="I100" s="302">
        <f t="shared" si="20"/>
        <v>3.9343882271011973E-2</v>
      </c>
      <c r="J100" s="302">
        <f t="shared" si="20"/>
        <v>3.8951738901912052E-2</v>
      </c>
      <c r="K100" s="302">
        <f t="shared" si="20"/>
        <v>3.8935378207347542E-2</v>
      </c>
      <c r="L100" s="302">
        <f t="shared" si="20"/>
        <v>4.0178749437737575E-2</v>
      </c>
      <c r="M100" s="302">
        <f t="shared" si="20"/>
        <v>4.0841130580526762E-2</v>
      </c>
      <c r="N100" s="302">
        <f t="shared" si="20"/>
        <v>4.024187248104006E-2</v>
      </c>
      <c r="O100" s="302">
        <f t="shared" si="20"/>
        <v>3.9689237549723685E-2</v>
      </c>
      <c r="P100" s="302">
        <f t="shared" si="20"/>
        <v>3.9014182296411987E-2</v>
      </c>
      <c r="Q100" s="302">
        <f t="shared" si="20"/>
        <v>3.9970507078822833E-2</v>
      </c>
      <c r="R100" s="302">
        <f t="shared" si="20"/>
        <v>4.0033171295973904E-2</v>
      </c>
      <c r="S100" s="302">
        <f t="shared" si="20"/>
        <v>4.0013878603590486E-2</v>
      </c>
      <c r="T100" s="302">
        <f t="shared" si="20"/>
        <v>3.9347168819446596E-2</v>
      </c>
      <c r="U100" s="302">
        <f t="shared" si="20"/>
        <v>3.8264973814265225E-2</v>
      </c>
      <c r="V100" s="302">
        <f t="shared" si="20"/>
        <v>3.8488592488937795E-2</v>
      </c>
      <c r="W100" s="302">
        <f t="shared" si="20"/>
        <v>3.9556401384099403E-2</v>
      </c>
      <c r="X100" s="302">
        <f t="shared" si="20"/>
        <v>3.8307645534451311E-2</v>
      </c>
      <c r="Y100" s="302">
        <f t="shared" si="20"/>
        <v>3.7516261330379379E-2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3.6432565666857007E-2</v>
      </c>
      <c r="C101" s="302">
        <f t="shared" si="21"/>
        <v>3.6301109496710615E-2</v>
      </c>
      <c r="D101" s="302">
        <f t="shared" si="21"/>
        <v>3.6278129490568516E-2</v>
      </c>
      <c r="E101" s="302">
        <f t="shared" si="21"/>
        <v>3.5718442921514222E-2</v>
      </c>
      <c r="F101" s="302">
        <f t="shared" si="21"/>
        <v>3.5680706321653044E-2</v>
      </c>
      <c r="G101" s="302">
        <f t="shared" si="21"/>
        <v>3.2668096315922733E-2</v>
      </c>
      <c r="H101" s="302">
        <f t="shared" si="21"/>
        <v>3.2611775246605607E-2</v>
      </c>
      <c r="I101" s="302">
        <f t="shared" si="21"/>
        <v>3.3229737680910594E-2</v>
      </c>
      <c r="J101" s="302">
        <f t="shared" si="21"/>
        <v>3.2927197723795189E-2</v>
      </c>
      <c r="K101" s="302">
        <f t="shared" si="21"/>
        <v>3.2943294857825003E-2</v>
      </c>
      <c r="L101" s="302">
        <f t="shared" si="21"/>
        <v>3.4011011212137052E-2</v>
      </c>
      <c r="M101" s="302">
        <f t="shared" si="21"/>
        <v>3.4721697604333496E-2</v>
      </c>
      <c r="N101" s="302">
        <f t="shared" si="21"/>
        <v>3.4478581382262556E-2</v>
      </c>
      <c r="O101" s="302">
        <f t="shared" si="21"/>
        <v>3.3844822691258249E-2</v>
      </c>
      <c r="P101" s="302">
        <f t="shared" si="21"/>
        <v>3.3228409430754967E-2</v>
      </c>
      <c r="Q101" s="302">
        <f t="shared" si="21"/>
        <v>3.417283631972403E-2</v>
      </c>
      <c r="R101" s="302">
        <f t="shared" si="21"/>
        <v>3.4236037266124925E-2</v>
      </c>
      <c r="S101" s="302">
        <f t="shared" si="21"/>
        <v>3.4274096045618117E-2</v>
      </c>
      <c r="T101" s="302">
        <f t="shared" si="21"/>
        <v>3.3703144517122995E-2</v>
      </c>
      <c r="U101" s="302">
        <f t="shared" si="21"/>
        <v>3.2868580472727484E-2</v>
      </c>
      <c r="V101" s="302">
        <f t="shared" si="21"/>
        <v>3.3169950650561719E-2</v>
      </c>
      <c r="W101" s="302">
        <f t="shared" si="21"/>
        <v>3.409400244455417E-2</v>
      </c>
      <c r="X101" s="302">
        <f t="shared" si="21"/>
        <v>3.2893707928646633E-2</v>
      </c>
      <c r="Y101" s="302">
        <f t="shared" si="21"/>
        <v>3.2281752213222055E-2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4.6612883802131669E-3</v>
      </c>
      <c r="C102" s="302">
        <f t="shared" si="22"/>
        <v>4.7009829352052546E-3</v>
      </c>
      <c r="D102" s="302">
        <f t="shared" si="22"/>
        <v>4.7083011180541088E-3</v>
      </c>
      <c r="E102" s="302">
        <f t="shared" si="22"/>
        <v>4.8704317769594722E-3</v>
      </c>
      <c r="F102" s="302">
        <f t="shared" si="22"/>
        <v>4.8819806704674604E-3</v>
      </c>
      <c r="G102" s="302">
        <f t="shared" si="22"/>
        <v>5.6895253784553677E-3</v>
      </c>
      <c r="H102" s="302">
        <f t="shared" si="22"/>
        <v>5.7038137917056995E-3</v>
      </c>
      <c r="I102" s="302">
        <f t="shared" si="22"/>
        <v>5.5457649541273604E-3</v>
      </c>
      <c r="J102" s="302">
        <f t="shared" si="22"/>
        <v>5.6253953152355035E-3</v>
      </c>
      <c r="K102" s="302">
        <f t="shared" si="22"/>
        <v>5.6223179628289519E-3</v>
      </c>
      <c r="L102" s="302">
        <f t="shared" si="22"/>
        <v>5.3432298550996947E-3</v>
      </c>
      <c r="M102" s="302">
        <f t="shared" si="22"/>
        <v>5.1563991936814163E-3</v>
      </c>
      <c r="N102" s="302">
        <f t="shared" si="22"/>
        <v>5.2318127989429168E-3</v>
      </c>
      <c r="O102" s="302">
        <f t="shared" si="22"/>
        <v>5.3948120290112514E-3</v>
      </c>
      <c r="P102" s="302">
        <f t="shared" si="22"/>
        <v>5.5541277667816354E-3</v>
      </c>
      <c r="Q102" s="302">
        <f t="shared" si="22"/>
        <v>5.3108699336218415E-3</v>
      </c>
      <c r="R102" s="302">
        <f t="shared" si="22"/>
        <v>5.2945748801130005E-3</v>
      </c>
      <c r="S102" s="302">
        <f t="shared" si="22"/>
        <v>5.2860815895935335E-3</v>
      </c>
      <c r="T102" s="302">
        <f t="shared" si="22"/>
        <v>5.434985791310026E-3</v>
      </c>
      <c r="U102" s="302">
        <f t="shared" si="22"/>
        <v>5.6482083864974495E-3</v>
      </c>
      <c r="V102" s="302">
        <f t="shared" si="22"/>
        <v>5.5740208584494364E-3</v>
      </c>
      <c r="W102" s="302">
        <f t="shared" si="22"/>
        <v>5.3394268444838982E-3</v>
      </c>
      <c r="X102" s="302">
        <f t="shared" si="22"/>
        <v>5.6427090313530721E-3</v>
      </c>
      <c r="Y102" s="302">
        <f t="shared" si="22"/>
        <v>5.7931203279538651E-3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9.3225767604263356E-3</v>
      </c>
      <c r="C103" s="302">
        <f t="shared" si="23"/>
        <v>9.4019658704105093E-3</v>
      </c>
      <c r="D103" s="302">
        <f t="shared" si="23"/>
        <v>9.4166022361082142E-3</v>
      </c>
      <c r="E103" s="302">
        <f t="shared" si="23"/>
        <v>9.7408635539189461E-3</v>
      </c>
      <c r="F103" s="302">
        <f t="shared" si="23"/>
        <v>9.7639613409349225E-3</v>
      </c>
      <c r="G103" s="302">
        <f t="shared" si="23"/>
        <v>1.1379050756910737E-2</v>
      </c>
      <c r="H103" s="302">
        <f t="shared" si="23"/>
        <v>1.1407627583411397E-2</v>
      </c>
      <c r="I103" s="302">
        <f t="shared" si="23"/>
        <v>1.1091529908254719E-2</v>
      </c>
      <c r="J103" s="302">
        <f t="shared" si="23"/>
        <v>1.1250790630471007E-2</v>
      </c>
      <c r="K103" s="302">
        <f t="shared" si="23"/>
        <v>1.1244635925657904E-2</v>
      </c>
      <c r="L103" s="302">
        <f t="shared" si="23"/>
        <v>1.0686459710199388E-2</v>
      </c>
      <c r="M103" s="302">
        <f t="shared" si="23"/>
        <v>1.0312798387362834E-2</v>
      </c>
      <c r="N103" s="302">
        <f t="shared" si="23"/>
        <v>1.0463625597885837E-2</v>
      </c>
      <c r="O103" s="302">
        <f t="shared" si="23"/>
        <v>1.0789624058022503E-2</v>
      </c>
      <c r="P103" s="302">
        <f t="shared" si="23"/>
        <v>1.1108255533563273E-2</v>
      </c>
      <c r="Q103" s="302">
        <f t="shared" si="23"/>
        <v>1.0621739867243683E-2</v>
      </c>
      <c r="R103" s="302">
        <f t="shared" si="23"/>
        <v>1.0589149760226001E-2</v>
      </c>
      <c r="S103" s="302">
        <f t="shared" si="23"/>
        <v>1.0572163179187067E-2</v>
      </c>
      <c r="T103" s="302">
        <f t="shared" si="23"/>
        <v>1.0869971582620054E-2</v>
      </c>
      <c r="U103" s="302">
        <f t="shared" si="23"/>
        <v>1.1296416772994899E-2</v>
      </c>
      <c r="V103" s="302">
        <f t="shared" si="23"/>
        <v>1.1148041716898871E-2</v>
      </c>
      <c r="W103" s="302">
        <f t="shared" si="23"/>
        <v>1.0678853688967793E-2</v>
      </c>
      <c r="X103" s="302">
        <f t="shared" si="23"/>
        <v>1.1285418062706146E-2</v>
      </c>
      <c r="Y103" s="302">
        <f t="shared" si="23"/>
        <v>1.158624065590773E-2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1.8645153520852672E-3</v>
      </c>
      <c r="C104" s="302">
        <f t="shared" si="24"/>
        <v>1.8803931740821022E-3</v>
      </c>
      <c r="D104" s="302">
        <f t="shared" si="24"/>
        <v>1.8833204472216436E-3</v>
      </c>
      <c r="E104" s="302">
        <f t="shared" si="24"/>
        <v>1.9481727107837883E-3</v>
      </c>
      <c r="F104" s="302">
        <f t="shared" si="24"/>
        <v>1.9527922681869861E-3</v>
      </c>
      <c r="G104" s="302">
        <f t="shared" si="24"/>
        <v>2.2758101513821473E-3</v>
      </c>
      <c r="H104" s="302">
        <f t="shared" si="24"/>
        <v>2.2815255166822803E-3</v>
      </c>
      <c r="I104" s="302">
        <f t="shared" si="24"/>
        <v>2.2183059816509431E-3</v>
      </c>
      <c r="J104" s="302">
        <f t="shared" si="24"/>
        <v>2.2501581260942023E-3</v>
      </c>
      <c r="K104" s="302">
        <f t="shared" si="24"/>
        <v>2.2489271851315819E-3</v>
      </c>
      <c r="L104" s="302">
        <f t="shared" si="24"/>
        <v>2.1372919420398788E-3</v>
      </c>
      <c r="M104" s="302">
        <f t="shared" si="24"/>
        <v>2.0625596774725662E-3</v>
      </c>
      <c r="N104" s="302">
        <f t="shared" si="24"/>
        <v>2.0927251195771669E-3</v>
      </c>
      <c r="O104" s="302">
        <f t="shared" si="24"/>
        <v>2.1579248116045005E-3</v>
      </c>
      <c r="P104" s="302">
        <f t="shared" si="24"/>
        <v>2.2216511067126546E-3</v>
      </c>
      <c r="Q104" s="302">
        <f t="shared" si="24"/>
        <v>2.1243479734487374E-3</v>
      </c>
      <c r="R104" s="302">
        <f t="shared" si="24"/>
        <v>2.1178299520451999E-3</v>
      </c>
      <c r="S104" s="302">
        <f t="shared" si="24"/>
        <v>2.1144326358374134E-3</v>
      </c>
      <c r="T104" s="302">
        <f t="shared" si="24"/>
        <v>2.1739943165240104E-3</v>
      </c>
      <c r="U104" s="302">
        <f t="shared" si="24"/>
        <v>2.2592833545989808E-3</v>
      </c>
      <c r="V104" s="302">
        <f t="shared" si="24"/>
        <v>2.2296083433797744E-3</v>
      </c>
      <c r="W104" s="302">
        <f t="shared" si="24"/>
        <v>2.1357707377935597E-3</v>
      </c>
      <c r="X104" s="302">
        <f t="shared" si="24"/>
        <v>2.2570836125412291E-3</v>
      </c>
      <c r="Y104" s="302">
        <f t="shared" si="24"/>
        <v>2.3172481311815457E-3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8.4795810691484064E-2</v>
      </c>
      <c r="C105" s="301">
        <f t="shared" si="25"/>
        <v>8.5209287393442926E-2</v>
      </c>
      <c r="D105" s="301">
        <f t="shared" si="25"/>
        <v>8.5287656470573653E-2</v>
      </c>
      <c r="E105" s="301">
        <f t="shared" si="25"/>
        <v>8.7050113315370062E-2</v>
      </c>
      <c r="F105" s="301">
        <f t="shared" si="25"/>
        <v>8.7161729547201458E-2</v>
      </c>
      <c r="G105" s="301">
        <f t="shared" si="25"/>
        <v>9.5705531385719106E-2</v>
      </c>
      <c r="H105" s="301">
        <f t="shared" si="25"/>
        <v>9.5855306070596807E-2</v>
      </c>
      <c r="I105" s="301">
        <f t="shared" si="25"/>
        <v>9.4203317173565129E-2</v>
      </c>
      <c r="J105" s="301">
        <f t="shared" si="25"/>
        <v>9.5075189116217804E-2</v>
      </c>
      <c r="K105" s="301">
        <f t="shared" si="25"/>
        <v>9.505553839957423E-2</v>
      </c>
      <c r="L105" s="301">
        <f t="shared" si="25"/>
        <v>9.2121447000365994E-2</v>
      </c>
      <c r="M105" s="301">
        <f t="shared" si="25"/>
        <v>9.0077175723626238E-2</v>
      </c>
      <c r="N105" s="301">
        <f t="shared" si="25"/>
        <v>9.0760055225791544E-2</v>
      </c>
      <c r="O105" s="301">
        <f t="shared" si="25"/>
        <v>9.2589561615380137E-2</v>
      </c>
      <c r="P105" s="301">
        <f t="shared" si="25"/>
        <v>9.4296078399361855E-2</v>
      </c>
      <c r="Q105" s="301">
        <f t="shared" si="25"/>
        <v>9.1661780709349661E-2</v>
      </c>
      <c r="R105" s="301">
        <f t="shared" si="25"/>
        <v>9.149823550575796E-2</v>
      </c>
      <c r="S105" s="301">
        <f t="shared" si="25"/>
        <v>9.1379378969758035E-2</v>
      </c>
      <c r="T105" s="301">
        <f t="shared" si="25"/>
        <v>9.2934213802810167E-2</v>
      </c>
      <c r="U105" s="301">
        <f t="shared" si="25"/>
        <v>9.5146433049303258E-2</v>
      </c>
      <c r="V105" s="301">
        <f t="shared" si="25"/>
        <v>9.4312980908413793E-2</v>
      </c>
      <c r="W105" s="301">
        <f t="shared" si="25"/>
        <v>9.1863845492830318E-2</v>
      </c>
      <c r="X105" s="301">
        <f t="shared" si="25"/>
        <v>9.5121202754626891E-2</v>
      </c>
      <c r="Y105" s="301">
        <f t="shared" si="25"/>
        <v>9.6646483805686051E-2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1.7169592742567071E-2</v>
      </c>
      <c r="C106" s="302">
        <f t="shared" si="26"/>
        <v>1.7090381409461095E-2</v>
      </c>
      <c r="D106" s="302">
        <f t="shared" si="26"/>
        <v>1.7077680839460492E-2</v>
      </c>
      <c r="E106" s="302">
        <f t="shared" si="26"/>
        <v>1.6832062272455681E-2</v>
      </c>
      <c r="F106" s="302">
        <f t="shared" si="26"/>
        <v>1.6800237839061143E-2</v>
      </c>
      <c r="G106" s="302">
        <f t="shared" si="26"/>
        <v>1.5384529118507382E-2</v>
      </c>
      <c r="H106" s="302">
        <f t="shared" si="26"/>
        <v>1.5358652011226005E-2</v>
      </c>
      <c r="I106" s="302">
        <f t="shared" si="26"/>
        <v>1.5650551591213487E-2</v>
      </c>
      <c r="J106" s="302">
        <f t="shared" si="26"/>
        <v>1.5541367046713283E-2</v>
      </c>
      <c r="K106" s="302">
        <f t="shared" si="26"/>
        <v>1.5558799901047585E-2</v>
      </c>
      <c r="L106" s="302">
        <f t="shared" si="26"/>
        <v>1.6061721232676029E-2</v>
      </c>
      <c r="M106" s="302">
        <f t="shared" si="26"/>
        <v>1.6319066220512865E-2</v>
      </c>
      <c r="N106" s="302">
        <f t="shared" si="26"/>
        <v>1.6064664586469331E-2</v>
      </c>
      <c r="O106" s="302">
        <f t="shared" si="26"/>
        <v>1.5888725696903142E-2</v>
      </c>
      <c r="P106" s="302">
        <f t="shared" si="26"/>
        <v>1.5634547148546406E-2</v>
      </c>
      <c r="Q106" s="302">
        <f t="shared" si="26"/>
        <v>1.5993409773696111E-2</v>
      </c>
      <c r="R106" s="302">
        <f t="shared" si="26"/>
        <v>1.6030378569697412E-2</v>
      </c>
      <c r="S106" s="302">
        <f t="shared" si="26"/>
        <v>1.6015069814073739E-2</v>
      </c>
      <c r="T106" s="302">
        <f t="shared" si="26"/>
        <v>1.5736368478139685E-2</v>
      </c>
      <c r="U106" s="302">
        <f t="shared" si="26"/>
        <v>1.5326266062235252E-2</v>
      </c>
      <c r="V106" s="302">
        <f t="shared" si="26"/>
        <v>1.5403139128822189E-2</v>
      </c>
      <c r="W106" s="302">
        <f t="shared" si="26"/>
        <v>1.5838062273375059E-2</v>
      </c>
      <c r="X106" s="302">
        <f t="shared" si="26"/>
        <v>1.5367991053870583E-2</v>
      </c>
      <c r="Y106" s="302">
        <f t="shared" si="26"/>
        <v>1.5047813544678436E-2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6.8626439483276394E-3</v>
      </c>
      <c r="C107" s="302">
        <f t="shared" si="27"/>
        <v>6.8378821212640465E-3</v>
      </c>
      <c r="D107" s="302">
        <f t="shared" si="27"/>
        <v>6.8335534774478113E-3</v>
      </c>
      <c r="E107" s="302">
        <f t="shared" si="27"/>
        <v>6.728127752528997E-3</v>
      </c>
      <c r="F107" s="302">
        <f t="shared" si="27"/>
        <v>6.7210194733307686E-3</v>
      </c>
      <c r="G107" s="302">
        <f t="shared" si="27"/>
        <v>6.1535472284840569E-3</v>
      </c>
      <c r="H107" s="302">
        <f t="shared" si="27"/>
        <v>6.1429382735988386E-3</v>
      </c>
      <c r="I107" s="302">
        <f t="shared" si="27"/>
        <v>6.2593411698114131E-3</v>
      </c>
      <c r="J107" s="302">
        <f t="shared" si="27"/>
        <v>6.2023530338450785E-3</v>
      </c>
      <c r="K107" s="302">
        <f t="shared" si="27"/>
        <v>6.2053851809753448E-3</v>
      </c>
      <c r="L107" s="302">
        <f t="shared" si="27"/>
        <v>6.4065062671061473E-3</v>
      </c>
      <c r="M107" s="302">
        <f t="shared" si="27"/>
        <v>6.5403751720074154E-3</v>
      </c>
      <c r="N107" s="302">
        <f t="shared" si="27"/>
        <v>6.4945804265757728E-3</v>
      </c>
      <c r="O107" s="302">
        <f t="shared" si="27"/>
        <v>6.375202058187153E-3</v>
      </c>
      <c r="P107" s="302">
        <f t="shared" si="27"/>
        <v>6.2590909731061999E-3</v>
      </c>
      <c r="Q107" s="302">
        <f t="shared" si="27"/>
        <v>6.4369885588399798E-3</v>
      </c>
      <c r="R107" s="302">
        <f t="shared" si="27"/>
        <v>6.4488934462506734E-3</v>
      </c>
      <c r="S107" s="302">
        <f t="shared" si="27"/>
        <v>6.4560624130250181E-3</v>
      </c>
      <c r="T107" s="302">
        <f t="shared" si="27"/>
        <v>6.3485147566879931E-3</v>
      </c>
      <c r="U107" s="302">
        <f t="shared" si="27"/>
        <v>6.1913115571896656E-3</v>
      </c>
      <c r="V107" s="302">
        <f t="shared" si="27"/>
        <v>6.2480793469202114E-3</v>
      </c>
      <c r="W107" s="302">
        <f t="shared" si="27"/>
        <v>6.4221389646251627E-3</v>
      </c>
      <c r="X107" s="302">
        <f t="shared" si="27"/>
        <v>6.1960447067810837E-3</v>
      </c>
      <c r="Y107" s="302">
        <f t="shared" si="27"/>
        <v>6.0807732700806083E-3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6.0763574000589349E-2</v>
      </c>
      <c r="C108" s="302">
        <f t="shared" si="28"/>
        <v>6.128102386271779E-2</v>
      </c>
      <c r="D108" s="302">
        <f t="shared" si="28"/>
        <v>6.1376422153665344E-2</v>
      </c>
      <c r="E108" s="302">
        <f t="shared" si="28"/>
        <v>6.3489923290385386E-2</v>
      </c>
      <c r="F108" s="302">
        <f t="shared" si="28"/>
        <v>6.3640472234809536E-2</v>
      </c>
      <c r="G108" s="302">
        <f t="shared" si="28"/>
        <v>7.4167455038727667E-2</v>
      </c>
      <c r="H108" s="302">
        <f t="shared" si="28"/>
        <v>7.4353715785771976E-2</v>
      </c>
      <c r="I108" s="302">
        <f t="shared" si="28"/>
        <v>7.2293424412540233E-2</v>
      </c>
      <c r="J108" s="302">
        <f t="shared" si="28"/>
        <v>7.3331469035659444E-2</v>
      </c>
      <c r="K108" s="302">
        <f t="shared" si="28"/>
        <v>7.3291353317551294E-2</v>
      </c>
      <c r="L108" s="302">
        <f t="shared" si="28"/>
        <v>6.9653219500583813E-2</v>
      </c>
      <c r="M108" s="302">
        <f t="shared" si="28"/>
        <v>6.7217734331105949E-2</v>
      </c>
      <c r="N108" s="302">
        <f t="shared" si="28"/>
        <v>6.8200810212746432E-2</v>
      </c>
      <c r="O108" s="302">
        <f t="shared" si="28"/>
        <v>7.0325633860289838E-2</v>
      </c>
      <c r="P108" s="302">
        <f t="shared" si="28"/>
        <v>7.2402440277709243E-2</v>
      </c>
      <c r="Q108" s="302">
        <f t="shared" si="28"/>
        <v>6.9231382376813574E-2</v>
      </c>
      <c r="R108" s="302">
        <f t="shared" si="28"/>
        <v>6.9018963489809876E-2</v>
      </c>
      <c r="S108" s="302">
        <f t="shared" si="28"/>
        <v>6.8908246742659288E-2</v>
      </c>
      <c r="T108" s="302">
        <f t="shared" si="28"/>
        <v>7.0849330567982496E-2</v>
      </c>
      <c r="U108" s="302">
        <f t="shared" si="28"/>
        <v>7.3628855429878348E-2</v>
      </c>
      <c r="V108" s="302">
        <f t="shared" si="28"/>
        <v>7.266176243267139E-2</v>
      </c>
      <c r="W108" s="302">
        <f t="shared" si="28"/>
        <v>6.9603644254830108E-2</v>
      </c>
      <c r="X108" s="302">
        <f t="shared" si="28"/>
        <v>7.3557166993975215E-2</v>
      </c>
      <c r="Y108" s="302">
        <f t="shared" si="28"/>
        <v>7.5517896990927008E-2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8.3284956806040325E-2</v>
      </c>
      <c r="C109" s="235">
        <f t="shared" si="29"/>
        <v>8.3994194044393664E-2</v>
      </c>
      <c r="D109" s="235">
        <f t="shared" si="29"/>
        <v>8.4124950713526797E-2</v>
      </c>
      <c r="E109" s="235">
        <f t="shared" si="29"/>
        <v>8.7021798928536925E-2</v>
      </c>
      <c r="F109" s="235">
        <f t="shared" si="29"/>
        <v>8.7228147263699693E-2</v>
      </c>
      <c r="G109" s="235">
        <f t="shared" si="29"/>
        <v>0.10165684607779099</v>
      </c>
      <c r="H109" s="235">
        <f t="shared" si="29"/>
        <v>0.1019121424214869</v>
      </c>
      <c r="I109" s="235">
        <f t="shared" si="29"/>
        <v>9.9088225611955544E-2</v>
      </c>
      <c r="J109" s="235">
        <f t="shared" si="29"/>
        <v>0.10051101061137627</v>
      </c>
      <c r="K109" s="235">
        <f t="shared" si="29"/>
        <v>0.10045602642216694</v>
      </c>
      <c r="L109" s="235">
        <f t="shared" si="29"/>
        <v>9.5469456379433909E-2</v>
      </c>
      <c r="M109" s="235">
        <f t="shared" si="29"/>
        <v>9.2131284119524565E-2</v>
      </c>
      <c r="N109" s="235">
        <f t="shared" si="29"/>
        <v>9.3478726788691666E-2</v>
      </c>
      <c r="O109" s="235">
        <f t="shared" si="29"/>
        <v>9.6391094084670517E-2</v>
      </c>
      <c r="P109" s="235">
        <f t="shared" si="29"/>
        <v>9.9237647066685808E-2</v>
      </c>
      <c r="Q109" s="235">
        <f t="shared" si="29"/>
        <v>9.4891269740312797E-2</v>
      </c>
      <c r="R109" s="235">
        <f t="shared" si="29"/>
        <v>9.4600120015829514E-2</v>
      </c>
      <c r="S109" s="235">
        <f t="shared" si="29"/>
        <v>9.4448367265011199E-2</v>
      </c>
      <c r="T109" s="235">
        <f t="shared" si="29"/>
        <v>9.7108893496522505E-2</v>
      </c>
      <c r="U109" s="235">
        <f t="shared" si="29"/>
        <v>0.10091862016042916</v>
      </c>
      <c r="V109" s="235">
        <f t="shared" si="29"/>
        <v>9.9593084264548118E-2</v>
      </c>
      <c r="W109" s="235">
        <f t="shared" si="29"/>
        <v>9.5401506587652285E-2</v>
      </c>
      <c r="X109" s="235">
        <f t="shared" si="29"/>
        <v>0.10082036115598636</v>
      </c>
      <c r="Y109" s="235">
        <f t="shared" si="29"/>
        <v>0.10350781520704093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56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 t="shared" ref="B113:Y113" si="30">SUM(B$114:B$124)</f>
        <v>108.94925259389791</v>
      </c>
      <c r="C113" s="320">
        <f t="shared" si="30"/>
        <v>109.1953116035713</v>
      </c>
      <c r="D113" s="320">
        <f t="shared" si="30"/>
        <v>111.52671379556686</v>
      </c>
      <c r="E113" s="320">
        <f t="shared" si="30"/>
        <v>112.03777381256043</v>
      </c>
      <c r="F113" s="320">
        <f t="shared" si="30"/>
        <v>110.07090512905103</v>
      </c>
      <c r="G113" s="320">
        <f t="shared" si="30"/>
        <v>105.75903992192643</v>
      </c>
      <c r="H113" s="320">
        <f t="shared" si="30"/>
        <v>101.66642059462863</v>
      </c>
      <c r="I113" s="320">
        <f t="shared" si="30"/>
        <v>101.40446830003893</v>
      </c>
      <c r="J113" s="320">
        <f t="shared" si="30"/>
        <v>100.46047410561016</v>
      </c>
      <c r="K113" s="320">
        <f t="shared" si="30"/>
        <v>96.667568135169205</v>
      </c>
      <c r="L113" s="320">
        <f t="shared" si="30"/>
        <v>99.194771286176618</v>
      </c>
      <c r="M113" s="320">
        <f t="shared" si="30"/>
        <v>99.212462675420014</v>
      </c>
      <c r="N113" s="320">
        <f t="shared" si="30"/>
        <v>99.996127920555381</v>
      </c>
      <c r="O113" s="320">
        <f t="shared" si="30"/>
        <v>98.644404463652734</v>
      </c>
      <c r="P113" s="320">
        <f t="shared" si="30"/>
        <v>97.287241633792576</v>
      </c>
      <c r="Q113" s="320">
        <f t="shared" si="30"/>
        <v>95.644111514181162</v>
      </c>
      <c r="R113" s="320">
        <f t="shared" si="30"/>
        <v>97.349277509353257</v>
      </c>
      <c r="S113" s="320">
        <f t="shared" si="30"/>
        <v>97.689943262779849</v>
      </c>
      <c r="T113" s="320">
        <f t="shared" si="30"/>
        <v>98.166485076638196</v>
      </c>
      <c r="U113" s="320">
        <f t="shared" si="30"/>
        <v>95.967479901010435</v>
      </c>
      <c r="V113" s="320">
        <f t="shared" si="30"/>
        <v>96.628114700679475</v>
      </c>
      <c r="W113" s="320">
        <f t="shared" si="30"/>
        <v>100.82155772557384</v>
      </c>
      <c r="X113" s="320">
        <f t="shared" si="30"/>
        <v>99.996916203670224</v>
      </c>
      <c r="Y113" s="320">
        <f t="shared" si="30"/>
        <v>91.001652296177056</v>
      </c>
      <c r="DA113" s="95"/>
    </row>
    <row r="114" spans="1:105" ht="12" customHeight="1" x14ac:dyDescent="0.25">
      <c r="A114" s="55" t="s">
        <v>91</v>
      </c>
      <c r="B114" s="330">
        <f>IF(B$6=0,0,B$6/FBT!B$5*1000)</f>
        <v>1.6037175320489869</v>
      </c>
      <c r="C114" s="330">
        <f>IF(C$6=0,0,C$6/FBT!C$5*1000)</f>
        <v>1.6210272519562385</v>
      </c>
      <c r="D114" s="330">
        <f>IF(D$6=0,0,D$6/FBT!D$5*1000)</f>
        <v>1.6582147934417932</v>
      </c>
      <c r="E114" s="330">
        <f>IF(E$6=0,0,E$6/FBT!E$5*1000)</f>
        <v>1.7231757909362908</v>
      </c>
      <c r="F114" s="330">
        <f>IF(F$6=0,0,F$6/FBT!F$5*1000)</f>
        <v>1.6969390459606892</v>
      </c>
      <c r="G114" s="330">
        <f>IF(G$6=0,0,G$6/FBT!G$5*1000)</f>
        <v>1.9001644472743422</v>
      </c>
      <c r="H114" s="330">
        <f>IF(H$6=0,0,H$6/FBT!H$5*1000)</f>
        <v>1.8312199956031423</v>
      </c>
      <c r="I114" s="330">
        <f>IF(I$6=0,0,I$6/FBT!I$5*1000)</f>
        <v>1.7758905678640251</v>
      </c>
      <c r="J114" s="330">
        <f>IF(J$6=0,0,J$6/FBT!J$5*1000)</f>
        <v>1.7846206749474853</v>
      </c>
      <c r="K114" s="330">
        <f>IF(K$6=0,0,K$6/FBT!K$5*1000)</f>
        <v>1.716302541313748</v>
      </c>
      <c r="L114" s="330">
        <f>IF(L$6=0,0,L$6/FBT!L$5*1000)</f>
        <v>1.6737488318086891</v>
      </c>
      <c r="M114" s="330">
        <f>IF(M$6=0,0,M$6/FBT!M$5*1000)</f>
        <v>1.6155128290821577</v>
      </c>
      <c r="N114" s="330">
        <f>IF(N$6=0,0,N$6/FBT!N$5*1000)</f>
        <v>1.652087437577352</v>
      </c>
      <c r="O114" s="330">
        <f>IF(O$6=0,0,O$6/FBT!O$5*1000)</f>
        <v>1.6805305888268367</v>
      </c>
      <c r="P114" s="330">
        <f>IF(P$6=0,0,P$6/FBT!P$5*1000)</f>
        <v>1.7063550635110791</v>
      </c>
      <c r="Q114" s="330">
        <f>IF(Q$6=0,0,Q$6/FBT!Q$5*1000)</f>
        <v>1.6040634826378082</v>
      </c>
      <c r="R114" s="330">
        <f>IF(R$6=0,0,R$6/FBT!R$5*1000)</f>
        <v>1.6276517030468565</v>
      </c>
      <c r="S114" s="330">
        <f>IF(S$6=0,0,S$6/FBT!S$5*1000)</f>
        <v>1.630727401799424</v>
      </c>
      <c r="T114" s="330">
        <f>IF(T$6=0,0,T$6/FBT!T$5*1000)</f>
        <v>1.6848424786559257</v>
      </c>
      <c r="U114" s="330">
        <f>IF(U$6=0,0,U$6/FBT!U$5*1000)</f>
        <v>1.7117189204460395</v>
      </c>
      <c r="V114" s="330">
        <f>IF(V$6=0,0,V$6/FBT!V$5*1000)</f>
        <v>1.7008646111186265</v>
      </c>
      <c r="W114" s="330">
        <f>IF(W$6=0,0,W$6/FBT!W$5*1000)</f>
        <v>1.6999873636503531</v>
      </c>
      <c r="X114" s="330">
        <f>IF(X$6=0,0,X$6/FBT!X$5*1000)</f>
        <v>1.7818531647470732</v>
      </c>
      <c r="Y114" s="330">
        <f>IF(Y$6=0,0,Y$6/FBT!Y$5*1000)</f>
        <v>1.6647900688243347</v>
      </c>
      <c r="DA114" s="67"/>
    </row>
    <row r="115" spans="1:105" ht="12" customHeight="1" x14ac:dyDescent="0.25">
      <c r="A115" s="173" t="s">
        <v>92</v>
      </c>
      <c r="B115" s="331">
        <f>IF(B$7=0,0,B$7/FBT!B$5*1000)</f>
        <v>1.8710037873904846</v>
      </c>
      <c r="C115" s="331">
        <f>IF(C$7=0,0,C$7/FBT!C$5*1000)</f>
        <v>1.8911984606156123</v>
      </c>
      <c r="D115" s="331">
        <f>IF(D$7=0,0,D$7/FBT!D$5*1000)</f>
        <v>1.9345839256820923</v>
      </c>
      <c r="E115" s="331">
        <f>IF(E$7=0,0,E$7/FBT!E$5*1000)</f>
        <v>2.0103717560923395</v>
      </c>
      <c r="F115" s="331">
        <f>IF(F$7=0,0,F$7/FBT!F$5*1000)</f>
        <v>1.9797622202874714</v>
      </c>
      <c r="G115" s="331">
        <f>IF(G$7=0,0,G$7/FBT!G$5*1000)</f>
        <v>2.216858521820066</v>
      </c>
      <c r="H115" s="331">
        <f>IF(H$7=0,0,H$7/FBT!H$5*1000)</f>
        <v>2.1364233282036662</v>
      </c>
      <c r="I115" s="331">
        <f>IF(I$7=0,0,I$7/FBT!I$5*1000)</f>
        <v>2.0718723291746972</v>
      </c>
      <c r="J115" s="331">
        <f>IF(J$7=0,0,J$7/FBT!J$5*1000)</f>
        <v>2.0820574541053998</v>
      </c>
      <c r="K115" s="331">
        <f>IF(K$7=0,0,K$7/FBT!K$5*1000)</f>
        <v>2.0023529648660388</v>
      </c>
      <c r="L115" s="331">
        <f>IF(L$7=0,0,L$7/FBT!L$5*1000)</f>
        <v>1.9527069704434707</v>
      </c>
      <c r="M115" s="331">
        <f>IF(M$7=0,0,M$7/FBT!M$5*1000)</f>
        <v>1.8847649672625189</v>
      </c>
      <c r="N115" s="331">
        <f>IF(N$7=0,0,N$7/FBT!N$5*1000)</f>
        <v>1.9274353438402436</v>
      </c>
      <c r="O115" s="331">
        <f>IF(O$7=0,0,O$7/FBT!O$5*1000)</f>
        <v>1.9606190202979767</v>
      </c>
      <c r="P115" s="331">
        <f>IF(P$7=0,0,P$7/FBT!P$5*1000)</f>
        <v>1.9907475740962604</v>
      </c>
      <c r="Q115" s="331">
        <f>IF(Q$7=0,0,Q$7/FBT!Q$5*1000)</f>
        <v>1.8714073964107754</v>
      </c>
      <c r="R115" s="331">
        <f>IF(R$7=0,0,R$7/FBT!R$5*1000)</f>
        <v>1.8989269868879997</v>
      </c>
      <c r="S115" s="331">
        <f>IF(S$7=0,0,S$7/FBT!S$5*1000)</f>
        <v>1.9025153020993266</v>
      </c>
      <c r="T115" s="331">
        <f>IF(T$7=0,0,T$7/FBT!T$5*1000)</f>
        <v>1.9656495584319129</v>
      </c>
      <c r="U115" s="331">
        <f>IF(U$7=0,0,U$7/FBT!U$5*1000)</f>
        <v>1.9970054071870462</v>
      </c>
      <c r="V115" s="331">
        <f>IF(V$7=0,0,V$7/FBT!V$5*1000)</f>
        <v>1.9843420463050654</v>
      </c>
      <c r="W115" s="331">
        <f>IF(W$7=0,0,W$7/FBT!W$5*1000)</f>
        <v>1.9833185909254123</v>
      </c>
      <c r="X115" s="331">
        <f>IF(X$7=0,0,X$7/FBT!X$5*1000)</f>
        <v>2.0788286922049193</v>
      </c>
      <c r="Y115" s="331">
        <f>IF(Y$7=0,0,Y$7/FBT!Y$5*1000)</f>
        <v>1.9422550802950573</v>
      </c>
      <c r="DA115" s="177"/>
    </row>
    <row r="116" spans="1:105" ht="12" customHeight="1" x14ac:dyDescent="0.25">
      <c r="A116" s="173" t="s">
        <v>93</v>
      </c>
      <c r="B116" s="331">
        <f>IF(B$8=0,0,B$8/FBT!B$5*1000)</f>
        <v>4.2765800854639657</v>
      </c>
      <c r="C116" s="331">
        <f>IF(C$8=0,0,C$8/FBT!C$5*1000)</f>
        <v>4.3227393385499679</v>
      </c>
      <c r="D116" s="331">
        <f>IF(D$8=0,0,D$8/FBT!D$5*1000)</f>
        <v>4.4219061158447825</v>
      </c>
      <c r="E116" s="331">
        <f>IF(E$8=0,0,E$8/FBT!E$5*1000)</f>
        <v>4.595135442496777</v>
      </c>
      <c r="F116" s="331">
        <f>IF(F$8=0,0,F$8/FBT!F$5*1000)</f>
        <v>4.5251707892285058</v>
      </c>
      <c r="G116" s="331">
        <f>IF(G$8=0,0,G$8/FBT!G$5*1000)</f>
        <v>5.0671051927315771</v>
      </c>
      <c r="H116" s="331">
        <f>IF(H$8=0,0,H$8/FBT!H$5*1000)</f>
        <v>4.8832533216083824</v>
      </c>
      <c r="I116" s="331">
        <f>IF(I$8=0,0,I$8/FBT!I$5*1000)</f>
        <v>4.7357081809707333</v>
      </c>
      <c r="J116" s="331">
        <f>IF(J$8=0,0,J$8/FBT!J$5*1000)</f>
        <v>4.7589884665266267</v>
      </c>
      <c r="K116" s="331">
        <f>IF(K$8=0,0,K$8/FBT!K$5*1000)</f>
        <v>4.5768067768366594</v>
      </c>
      <c r="L116" s="331">
        <f>IF(L$8=0,0,L$8/FBT!L$5*1000)</f>
        <v>4.4633302181565035</v>
      </c>
      <c r="M116" s="331">
        <f>IF(M$8=0,0,M$8/FBT!M$5*1000)</f>
        <v>4.3080342108857534</v>
      </c>
      <c r="N116" s="331">
        <f>IF(N$8=0,0,N$8/FBT!N$5*1000)</f>
        <v>4.4055665002062732</v>
      </c>
      <c r="O116" s="331">
        <f>IF(O$8=0,0,O$8/FBT!O$5*1000)</f>
        <v>4.4814149035382318</v>
      </c>
      <c r="P116" s="331">
        <f>IF(P$8=0,0,P$8/FBT!P$5*1000)</f>
        <v>4.5502801693628783</v>
      </c>
      <c r="Q116" s="331">
        <f>IF(Q$8=0,0,Q$8/FBT!Q$5*1000)</f>
        <v>4.2775026203674882</v>
      </c>
      <c r="R116" s="331">
        <f>IF(R$8=0,0,R$8/FBT!R$5*1000)</f>
        <v>4.340404541458283</v>
      </c>
      <c r="S116" s="331">
        <f>IF(S$8=0,0,S$8/FBT!S$5*1000)</f>
        <v>4.3486064047984625</v>
      </c>
      <c r="T116" s="331">
        <f>IF(T$8=0,0,T$8/FBT!T$5*1000)</f>
        <v>4.4929132764158002</v>
      </c>
      <c r="U116" s="331">
        <f>IF(U$8=0,0,U$8/FBT!U$5*1000)</f>
        <v>4.5645837878561046</v>
      </c>
      <c r="V116" s="331">
        <f>IF(V$8=0,0,V$8/FBT!V$5*1000)</f>
        <v>4.535638962983005</v>
      </c>
      <c r="W116" s="331">
        <f>IF(W$8=0,0,W$8/FBT!W$5*1000)</f>
        <v>4.5332996364009439</v>
      </c>
      <c r="X116" s="331">
        <f>IF(X$8=0,0,X$8/FBT!X$5*1000)</f>
        <v>4.7516084393255271</v>
      </c>
      <c r="Y116" s="331">
        <f>IF(Y$8=0,0,Y$8/FBT!Y$5*1000)</f>
        <v>4.4394401835315609</v>
      </c>
      <c r="DA116" s="177"/>
    </row>
    <row r="117" spans="1:105" ht="12" customHeight="1" x14ac:dyDescent="0.25">
      <c r="A117" s="173" t="s">
        <v>94</v>
      </c>
      <c r="B117" s="331">
        <f>IF(B$9=0,0,B$9/FBT!B$5*1000)</f>
        <v>3.2074350640979734</v>
      </c>
      <c r="C117" s="331">
        <f>IF(C$9=0,0,C$9/FBT!C$5*1000)</f>
        <v>3.2420545039124766</v>
      </c>
      <c r="D117" s="331">
        <f>IF(D$9=0,0,D$9/FBT!D$5*1000)</f>
        <v>3.3164295868835874</v>
      </c>
      <c r="E117" s="331">
        <f>IF(E$9=0,0,E$9/FBT!E$5*1000)</f>
        <v>3.4463515818725821</v>
      </c>
      <c r="F117" s="331">
        <f>IF(F$9=0,0,F$9/FBT!F$5*1000)</f>
        <v>3.393878091921378</v>
      </c>
      <c r="G117" s="331">
        <f>IF(G$9=0,0,G$9/FBT!G$5*1000)</f>
        <v>3.8003288945486857</v>
      </c>
      <c r="H117" s="331">
        <f>IF(H$9=0,0,H$9/FBT!H$5*1000)</f>
        <v>3.6624399912062837</v>
      </c>
      <c r="I117" s="331">
        <f>IF(I$9=0,0,I$9/FBT!I$5*1000)</f>
        <v>3.5517811357280493</v>
      </c>
      <c r="J117" s="331">
        <f>IF(J$9=0,0,J$9/FBT!J$5*1000)</f>
        <v>3.5692413498949702</v>
      </c>
      <c r="K117" s="331">
        <f>IF(K$9=0,0,K$9/FBT!K$5*1000)</f>
        <v>3.4326050826274965</v>
      </c>
      <c r="L117" s="331">
        <f>IF(L$9=0,0,L$9/FBT!L$5*1000)</f>
        <v>3.3474976636173777</v>
      </c>
      <c r="M117" s="331">
        <f>IF(M$9=0,0,M$9/FBT!M$5*1000)</f>
        <v>3.2310256581643153</v>
      </c>
      <c r="N117" s="331">
        <f>IF(N$9=0,0,N$9/FBT!N$5*1000)</f>
        <v>3.3041748751547049</v>
      </c>
      <c r="O117" s="331">
        <f>IF(O$9=0,0,O$9/FBT!O$5*1000)</f>
        <v>3.361061177653673</v>
      </c>
      <c r="P117" s="331">
        <f>IF(P$9=0,0,P$9/FBT!P$5*1000)</f>
        <v>3.4127101270221578</v>
      </c>
      <c r="Q117" s="331">
        <f>IF(Q$9=0,0,Q$9/FBT!Q$5*1000)</f>
        <v>3.2081269652756164</v>
      </c>
      <c r="R117" s="331">
        <f>IF(R$9=0,0,R$9/FBT!R$5*1000)</f>
        <v>3.2553034060937129</v>
      </c>
      <c r="S117" s="331">
        <f>IF(S$9=0,0,S$9/FBT!S$5*1000)</f>
        <v>3.261454803598848</v>
      </c>
      <c r="T117" s="331">
        <f>IF(T$9=0,0,T$9/FBT!T$5*1000)</f>
        <v>3.369684957311851</v>
      </c>
      <c r="U117" s="331">
        <f>IF(U$9=0,0,U$9/FBT!U$5*1000)</f>
        <v>3.4234378408920789</v>
      </c>
      <c r="V117" s="331">
        <f>IF(V$9=0,0,V$9/FBT!V$5*1000)</f>
        <v>3.4017292222372539</v>
      </c>
      <c r="W117" s="331">
        <f>IF(W$9=0,0,W$9/FBT!W$5*1000)</f>
        <v>3.399974727300707</v>
      </c>
      <c r="X117" s="331">
        <f>IF(X$9=0,0,X$9/FBT!X$5*1000)</f>
        <v>3.5637063294941469</v>
      </c>
      <c r="Y117" s="331">
        <f>IF(Y$9=0,0,Y$9/FBT!Y$5*1000)</f>
        <v>3.3295801376486693</v>
      </c>
      <c r="DA117" s="177"/>
    </row>
    <row r="118" spans="1:105" ht="12" customHeight="1" x14ac:dyDescent="0.25">
      <c r="A118" s="56" t="s">
        <v>95</v>
      </c>
      <c r="B118" s="332">
        <f>IF(B$10=0,0,B$10/FBT!B$5*1000)</f>
        <v>2.162113404182592</v>
      </c>
      <c r="C118" s="332">
        <f>IF(C$10=0,0,C$10/FBT!C$5*1000)</f>
        <v>2.1675759242695443</v>
      </c>
      <c r="D118" s="332">
        <f>IF(D$10=0,0,D$10/FBT!D$5*1000)</f>
        <v>2.2141332004964371</v>
      </c>
      <c r="E118" s="332">
        <f>IF(E$10=0,0,E$10/FBT!E$5*1000)</f>
        <v>2.2351304533080718</v>
      </c>
      <c r="F118" s="332">
        <f>IF(F$10=0,0,F$10/FBT!F$5*1000)</f>
        <v>2.1964243493267026</v>
      </c>
      <c r="G118" s="332">
        <f>IF(G$10=0,0,G$10/FBT!G$5*1000)</f>
        <v>2.2372283385880012</v>
      </c>
      <c r="H118" s="332">
        <f>IF(H$10=0,0,H$10/FBT!H$5*1000)</f>
        <v>2.1535009381954655</v>
      </c>
      <c r="I118" s="332">
        <f>IF(I$10=0,0,I$10/FBT!I$5*1000)</f>
        <v>2.1149713273651267</v>
      </c>
      <c r="J118" s="332">
        <f>IF(J$10=0,0,J$10/FBT!J$5*1000)</f>
        <v>2.0991541094802071</v>
      </c>
      <c r="K118" s="332">
        <f>IF(K$10=0,0,K$10/FBT!K$5*1000)</f>
        <v>2.0139767310601058</v>
      </c>
      <c r="L118" s="332">
        <f>IF(L$10=0,0,L$10/FBT!L$5*1000)</f>
        <v>2.0229875034302292</v>
      </c>
      <c r="M118" s="332">
        <f>IF(M$10=0,0,M$10/FBT!M$5*1000)</f>
        <v>2.0006970836353402</v>
      </c>
      <c r="N118" s="332">
        <f>IF(N$10=0,0,N$10/FBT!N$5*1000)</f>
        <v>2.0249299049768306</v>
      </c>
      <c r="O118" s="332">
        <f>IF(O$10=0,0,O$10/FBT!O$5*1000)</f>
        <v>2.0136109533672664</v>
      </c>
      <c r="P118" s="332">
        <f>IF(P$10=0,0,P$10/FBT!P$5*1000)</f>
        <v>2.0049544955972216</v>
      </c>
      <c r="Q118" s="332">
        <f>IF(Q$10=0,0,Q$10/FBT!Q$5*1000)</f>
        <v>1.9424742954057239</v>
      </c>
      <c r="R118" s="332">
        <f>IF(R$10=0,0,R$10/FBT!R$5*1000)</f>
        <v>1.9733837690492835</v>
      </c>
      <c r="S118" s="332">
        <f>IF(S$10=0,0,S$10/FBT!S$5*1000)</f>
        <v>1.9802026490649653</v>
      </c>
      <c r="T118" s="332">
        <f>IF(T$10=0,0,T$10/FBT!T$5*1000)</f>
        <v>2.0126667226801742</v>
      </c>
      <c r="U118" s="332">
        <f>IF(U$10=0,0,U$10/FBT!U$5*1000)</f>
        <v>1.9977636757794637</v>
      </c>
      <c r="V118" s="332">
        <f>IF(V$10=0,0,V$10/FBT!V$5*1000)</f>
        <v>2.0026628086481737</v>
      </c>
      <c r="W118" s="332">
        <f>IF(W$10=0,0,W$10/FBT!W$5*1000)</f>
        <v>2.0493409529434023</v>
      </c>
      <c r="X118" s="332">
        <f>IF(X$10=0,0,X$10/FBT!X$5*1000)</f>
        <v>2.0735199797993387</v>
      </c>
      <c r="Y118" s="332">
        <f>IF(Y$10=0,0,Y$10/FBT!Y$5*1000)</f>
        <v>1.9145640452100299</v>
      </c>
      <c r="DA118" s="68"/>
    </row>
    <row r="119" spans="1:105" ht="12" customHeight="1" x14ac:dyDescent="0.25">
      <c r="A119" s="174" t="s">
        <v>2147</v>
      </c>
      <c r="B119" s="348">
        <f>IF(B$16=0,0,B$16/FBT!B$5*1000)</f>
        <v>6.6591220995657796</v>
      </c>
      <c r="C119" s="348">
        <f>IF(C$16=0,0,C$16/FBT!C$5*1000)</f>
        <v>6.6738714218478199</v>
      </c>
      <c r="D119" s="348">
        <f>IF(D$16=0,0,D$16/FBT!D$5*1000)</f>
        <v>6.8154647481608812</v>
      </c>
      <c r="E119" s="348">
        <f>IF(E$16=0,0,E$16/FBT!E$5*1000)</f>
        <v>6.8561304853478857</v>
      </c>
      <c r="F119" s="348">
        <f>IF(F$16=0,0,F$16/FBT!F$5*1000)</f>
        <v>6.7360805239729746</v>
      </c>
      <c r="G119" s="348">
        <f>IF(G$16=0,0,G$16/FBT!G$5*1000)</f>
        <v>6.6911213322520027</v>
      </c>
      <c r="H119" s="348">
        <f>IF(H$16=0,0,H$16/FBT!H$5*1000)</f>
        <v>6.438386256989479</v>
      </c>
      <c r="I119" s="348">
        <f>IF(I$16=0,0,I$16/FBT!I$5*1000)</f>
        <v>6.3583946060200534</v>
      </c>
      <c r="J119" s="348">
        <f>IF(J$16=0,0,J$16/FBT!J$5*1000)</f>
        <v>6.329812679023938</v>
      </c>
      <c r="K119" s="348">
        <f>IF(K$16=0,0,K$16/FBT!K$5*1000)</f>
        <v>6.0903183485605279</v>
      </c>
      <c r="L119" s="348">
        <f>IF(L$16=0,0,L$16/FBT!L$5*1000)</f>
        <v>6.1546924809371975</v>
      </c>
      <c r="M119" s="348">
        <f>IF(M$16=0,0,M$16/FBT!M$5*1000)</f>
        <v>6.1055091549086988</v>
      </c>
      <c r="N119" s="348">
        <f>IF(N$16=0,0,N$16/FBT!N$5*1000)</f>
        <v>6.1650786100372361</v>
      </c>
      <c r="O119" s="348">
        <f>IF(O$16=0,0,O$16/FBT!O$5*1000)</f>
        <v>6.1344407843817708</v>
      </c>
      <c r="P119" s="348">
        <f>IF(P$16=0,0,P$16/FBT!P$5*1000)</f>
        <v>6.1080055667972664</v>
      </c>
      <c r="Q119" s="348">
        <f>IF(Q$16=0,0,Q$16/FBT!Q$5*1000)</f>
        <v>5.9207249503616799</v>
      </c>
      <c r="R119" s="348">
        <f>IF(R$16=0,0,R$16/FBT!R$5*1000)</f>
        <v>6.0209492624422127</v>
      </c>
      <c r="S119" s="348">
        <f>IF(S$16=0,0,S$16/FBT!S$5*1000)</f>
        <v>6.0387298741349804</v>
      </c>
      <c r="T119" s="348">
        <f>IF(T$16=0,0,T$16/FBT!T$5*1000)</f>
        <v>6.1201635076953842</v>
      </c>
      <c r="U119" s="348">
        <f>IF(U$16=0,0,U$16/FBT!U$5*1000)</f>
        <v>6.0773924920728977</v>
      </c>
      <c r="V119" s="348">
        <f>IF(V$16=0,0,V$16/FBT!V$5*1000)</f>
        <v>6.0880656728578932</v>
      </c>
      <c r="W119" s="348">
        <f>IF(W$16=0,0,W$16/FBT!W$5*1000)</f>
        <v>6.2489881813260748</v>
      </c>
      <c r="X119" s="348">
        <f>IF(X$16=0,0,X$16/FBT!X$5*1000)</f>
        <v>6.3285649395156076</v>
      </c>
      <c r="Y119" s="348">
        <f>IF(Y$16=0,0,Y$16/FBT!Y$5*1000)</f>
        <v>5.8386005607105318</v>
      </c>
      <c r="DA119" s="178"/>
    </row>
    <row r="120" spans="1:105" ht="12" customHeight="1" x14ac:dyDescent="0.25">
      <c r="A120" s="174" t="s">
        <v>2159</v>
      </c>
      <c r="B120" s="348">
        <f>IF(B$25=0,0,B$25/FBT!B$5*1000)</f>
        <v>5.5492684163048169</v>
      </c>
      <c r="C120" s="348">
        <f>IF(C$25=0,0,C$25/FBT!C$5*1000)</f>
        <v>5.5615595182065167</v>
      </c>
      <c r="D120" s="348">
        <f>IF(D$25=0,0,D$25/FBT!D$5*1000)</f>
        <v>5.6795539568007349</v>
      </c>
      <c r="E120" s="348">
        <f>IF(E$25=0,0,E$25/FBT!E$5*1000)</f>
        <v>5.7134420711232377</v>
      </c>
      <c r="F120" s="348">
        <f>IF(F$25=0,0,F$25/FBT!F$5*1000)</f>
        <v>5.613400436644147</v>
      </c>
      <c r="G120" s="348">
        <f>IF(G$25=0,0,G$25/FBT!G$5*1000)</f>
        <v>5.5759344435433364</v>
      </c>
      <c r="H120" s="348">
        <f>IF(H$25=0,0,H$25/FBT!H$5*1000)</f>
        <v>5.3653218808245677</v>
      </c>
      <c r="I120" s="348">
        <f>IF(I$25=0,0,I$25/FBT!I$5*1000)</f>
        <v>5.2986621716833797</v>
      </c>
      <c r="J120" s="348">
        <f>IF(J$25=0,0,J$25/FBT!J$5*1000)</f>
        <v>5.2748438991866191</v>
      </c>
      <c r="K120" s="348">
        <f>IF(K$25=0,0,K$25/FBT!K$5*1000)</f>
        <v>5.0752652904671063</v>
      </c>
      <c r="L120" s="348">
        <f>IF(L$25=0,0,L$25/FBT!L$5*1000)</f>
        <v>5.1289104007809971</v>
      </c>
      <c r="M120" s="348">
        <f>IF(M$25=0,0,M$25/FBT!M$5*1000)</f>
        <v>5.0879242957572508</v>
      </c>
      <c r="N120" s="348">
        <f>IF(N$25=0,0,N$25/FBT!N$5*1000)</f>
        <v>5.1375655083643608</v>
      </c>
      <c r="O120" s="348">
        <f>IF(O$25=0,0,O$25/FBT!O$5*1000)</f>
        <v>5.1120339869848097</v>
      </c>
      <c r="P120" s="348">
        <f>IF(P$25=0,0,P$25/FBT!P$5*1000)</f>
        <v>5.0900046389977254</v>
      </c>
      <c r="Q120" s="348">
        <f>IF(Q$25=0,0,Q$25/FBT!Q$5*1000)</f>
        <v>4.9339374586347304</v>
      </c>
      <c r="R120" s="348">
        <f>IF(R$25=0,0,R$25/FBT!R$5*1000)</f>
        <v>5.0174577187018441</v>
      </c>
      <c r="S120" s="348">
        <f>IF(S$25=0,0,S$25/FBT!S$5*1000)</f>
        <v>5.0322748951124865</v>
      </c>
      <c r="T120" s="348">
        <f>IF(T$25=0,0,T$25/FBT!T$5*1000)</f>
        <v>5.1001362564128208</v>
      </c>
      <c r="U120" s="348">
        <f>IF(U$25=0,0,U$25/FBT!U$5*1000)</f>
        <v>5.0644937433940802</v>
      </c>
      <c r="V120" s="348">
        <f>IF(V$25=0,0,V$25/FBT!V$5*1000)</f>
        <v>5.0733880607149135</v>
      </c>
      <c r="W120" s="348">
        <f>IF(W$25=0,0,W$25/FBT!W$5*1000)</f>
        <v>5.2074901511050626</v>
      </c>
      <c r="X120" s="348">
        <f>IF(X$25=0,0,X$25/FBT!X$5*1000)</f>
        <v>5.2738041162630056</v>
      </c>
      <c r="Y120" s="348">
        <f>IF(Y$25=0,0,Y$25/FBT!Y$5*1000)</f>
        <v>4.8655004672587774</v>
      </c>
      <c r="DA120" s="178"/>
    </row>
    <row r="121" spans="1:105" ht="12" customHeight="1" x14ac:dyDescent="0.25">
      <c r="A121" s="174" t="s">
        <v>2171</v>
      </c>
      <c r="B121" s="348">
        <f>IF(B$34=0,0,B$34/FBT!B$5*1000)</f>
        <v>54.922588430729739</v>
      </c>
      <c r="C121" s="348">
        <f>IF(C$34=0,0,C$34/FBT!C$5*1000)</f>
        <v>54.848010115026149</v>
      </c>
      <c r="D121" s="348">
        <f>IF(D$34=0,0,D$34/FBT!D$5*1000)</f>
        <v>55.983594235176028</v>
      </c>
      <c r="E121" s="348">
        <f>IF(E$34=0,0,E$34/FBT!E$5*1000)</f>
        <v>55.372479923061832</v>
      </c>
      <c r="F121" s="348">
        <f>IF(F$34=0,0,F$34/FBT!F$5*1000)</f>
        <v>54.3429194041627</v>
      </c>
      <c r="G121" s="348">
        <f>IF(G$34=0,0,G$34/FBT!G$5*1000)</f>
        <v>47.805549236518125</v>
      </c>
      <c r="H121" s="348">
        <f>IF(H$34=0,0,H$34/FBT!H$5*1000)</f>
        <v>45.876360755533469</v>
      </c>
      <c r="I121" s="348">
        <f>IF(I$34=0,0,I$34/FBT!I$5*1000)</f>
        <v>46.625230336272182</v>
      </c>
      <c r="J121" s="348">
        <f>IF(J$34=0,0,J$34/FBT!J$5*1000)</f>
        <v>45.770639474310464</v>
      </c>
      <c r="K121" s="348">
        <f>IF(K$34=0,0,K$34/FBT!K$5*1000)</f>
        <v>44.06409062367738</v>
      </c>
      <c r="L121" s="348">
        <f>IF(L$34=0,0,L$34/FBT!L$5*1000)</f>
        <v>46.681554545854461</v>
      </c>
      <c r="M121" s="348">
        <f>IF(M$34=0,0,M$34/FBT!M$5*1000)</f>
        <v>47.665501370804868</v>
      </c>
      <c r="N121" s="348">
        <f>IF(N$34=0,0,N$34/FBT!N$5*1000)</f>
        <v>47.705621388895764</v>
      </c>
      <c r="O121" s="348">
        <f>IF(O$34=0,0,O$34/FBT!O$5*1000)</f>
        <v>46.195713964350489</v>
      </c>
      <c r="P121" s="348">
        <f>IF(P$34=0,0,P$34/FBT!P$5*1000)</f>
        <v>44.730363588711946</v>
      </c>
      <c r="Q121" s="348">
        <f>IF(Q$34=0,0,Q$34/FBT!Q$5*1000)</f>
        <v>45.224757697550942</v>
      </c>
      <c r="R121" s="348">
        <f>IF(R$34=0,0,R$34/FBT!R$5*1000)</f>
        <v>46.116167537642184</v>
      </c>
      <c r="S121" s="348">
        <f>IF(S$34=0,0,S$34/FBT!S$5*1000)</f>
        <v>46.328992081321111</v>
      </c>
      <c r="T121" s="348">
        <f>IF(T$34=0,0,T$34/FBT!T$5*1000)</f>
        <v>45.779458233065448</v>
      </c>
      <c r="U121" s="348">
        <f>IF(U$34=0,0,U$34/FBT!U$5*1000)</f>
        <v>43.645756334515873</v>
      </c>
      <c r="V121" s="348">
        <f>IF(V$34=0,0,V$34/FBT!V$5*1000)</f>
        <v>44.349151652052612</v>
      </c>
      <c r="W121" s="348">
        <f>IF(W$34=0,0,W$34/FBT!W$5*1000)</f>
        <v>47.562905447820299</v>
      </c>
      <c r="X121" s="348">
        <f>IF(X$34=0,0,X$34/FBT!X$5*1000)</f>
        <v>45.513100711919925</v>
      </c>
      <c r="Y121" s="348">
        <f>IF(Y$34=0,0,Y$34/FBT!Y$5*1000)</f>
        <v>40.648391294797321</v>
      </c>
      <c r="DA121" s="178"/>
    </row>
    <row r="122" spans="1:105" ht="12" customHeight="1" x14ac:dyDescent="0.25">
      <c r="A122" s="174" t="s">
        <v>2183</v>
      </c>
      <c r="B122" s="348">
        <f>IF(B$45=0,0,B$45/FBT!B$5*1000)</f>
        <v>10.385149779849572</v>
      </c>
      <c r="C122" s="348">
        <f>IF(C$45=0,0,C$45/FBT!C$5*1000)</f>
        <v>10.391048189173313</v>
      </c>
      <c r="D122" s="348">
        <f>IF(D$45=0,0,D$45/FBT!D$5*1000)</f>
        <v>10.60880187829855</v>
      </c>
      <c r="E122" s="348">
        <f>IF(E$45=0,0,E$45/FBT!E$5*1000)</f>
        <v>10.582926777218692</v>
      </c>
      <c r="F122" s="348">
        <f>IF(F$45=0,0,F$45/FBT!F$5*1000)</f>
        <v>10.391078681626871</v>
      </c>
      <c r="G122" s="348">
        <f>IF(G$45=0,0,G$45/FBT!G$5*1000)</f>
        <v>9.5918939574006199</v>
      </c>
      <c r="H122" s="348">
        <f>IF(H$45=0,0,H$45/FBT!H$5*1000)</f>
        <v>9.2132055281414384</v>
      </c>
      <c r="I122" s="348">
        <f>IF(I$45=0,0,I$45/FBT!I$5*1000)</f>
        <v>9.2713315219007413</v>
      </c>
      <c r="J122" s="348">
        <f>IF(J$45=0,0,J$45/FBT!J$5*1000)</f>
        <v>9.1424336449857826</v>
      </c>
      <c r="K122" s="348">
        <f>IF(K$45=0,0,K$45/FBT!K$5*1000)</f>
        <v>8.7962222621409207</v>
      </c>
      <c r="L122" s="348">
        <f>IF(L$45=0,0,L$45/FBT!L$5*1000)</f>
        <v>9.1613059150211864</v>
      </c>
      <c r="M122" s="348">
        <f>IF(M$45=0,0,M$45/FBT!M$5*1000)</f>
        <v>9.2361430835847482</v>
      </c>
      <c r="N122" s="348">
        <f>IF(N$45=0,0,N$45/FBT!N$5*1000)</f>
        <v>9.2505035372550477</v>
      </c>
      <c r="O122" s="348">
        <f>IF(O$45=0,0,O$45/FBT!O$5*1000)</f>
        <v>9.0630948475695874</v>
      </c>
      <c r="P122" s="348">
        <f>IF(P$45=0,0,P$45/FBT!P$5*1000)</f>
        <v>8.8654580959925759</v>
      </c>
      <c r="Q122" s="348">
        <f>IF(Q$45=0,0,Q$45/FBT!Q$5*1000)</f>
        <v>8.8184158870182152</v>
      </c>
      <c r="R122" s="348">
        <f>IF(R$45=0,0,R$45/FBT!R$5*1000)</f>
        <v>8.9824921283255765</v>
      </c>
      <c r="S122" s="348">
        <f>IF(S$45=0,0,S$45/FBT!S$5*1000)</f>
        <v>9.0129378645253979</v>
      </c>
      <c r="T122" s="348">
        <f>IF(T$45=0,0,T$45/FBT!T$5*1000)</f>
        <v>8.9851062293509827</v>
      </c>
      <c r="U122" s="348">
        <f>IF(U$45=0,0,U$45/FBT!U$5*1000)</f>
        <v>8.6694586456713072</v>
      </c>
      <c r="V122" s="348">
        <f>IF(V$45=0,0,V$45/FBT!V$5*1000)</f>
        <v>8.7554941570715332</v>
      </c>
      <c r="W122" s="348">
        <f>IF(W$45=0,0,W$45/FBT!W$5*1000)</f>
        <v>9.2558681693193012</v>
      </c>
      <c r="X122" s="348">
        <f>IF(X$45=0,0,X$45/FBT!X$5*1000)</f>
        <v>9.0383776832149927</v>
      </c>
      <c r="Y122" s="348">
        <f>IF(Y$45=0,0,Y$45/FBT!Y$5*1000)</f>
        <v>8.1441585335595441</v>
      </c>
      <c r="DA122" s="178"/>
    </row>
    <row r="123" spans="1:105" ht="12" customHeight="1" x14ac:dyDescent="0.25">
      <c r="A123" s="174" t="s">
        <v>2209</v>
      </c>
      <c r="B123" s="348">
        <f>IF(B$66=0,0,B$66/FBT!B$5*1000)</f>
        <v>9.2384401979308475</v>
      </c>
      <c r="C123" s="348">
        <f>IF(C$66=0,0,C$66/FBT!C$5*1000)</f>
        <v>9.3044546884452579</v>
      </c>
      <c r="D123" s="348">
        <f>IF(D$66=0,0,D$66/FBT!D$5*1000)</f>
        <v>9.511852053488294</v>
      </c>
      <c r="E123" s="348">
        <f>IF(E$66=0,0,E$66/FBT!E$5*1000)</f>
        <v>9.7529009059851859</v>
      </c>
      <c r="F123" s="348">
        <f>IF(F$66=0,0,F$66/FBT!F$5*1000)</f>
        <v>9.5939704638740153</v>
      </c>
      <c r="G123" s="348">
        <f>IF(G$66=0,0,G$66/FBT!G$5*1000)</f>
        <v>10.121725114571451</v>
      </c>
      <c r="H123" s="348">
        <f>IF(H$66=0,0,H$66/FBT!H$5*1000)</f>
        <v>9.745265863200153</v>
      </c>
      <c r="I123" s="348">
        <f>IF(I$66=0,0,I$66/FBT!I$5*1000)</f>
        <v>9.5526372900853005</v>
      </c>
      <c r="J123" s="348">
        <f>IF(J$66=0,0,J$66/FBT!J$5*1000)</f>
        <v>9.551298574295787</v>
      </c>
      <c r="K123" s="348">
        <f>IF(K$66=0,0,K$66/FBT!K$5*1000)</f>
        <v>9.1887877348660343</v>
      </c>
      <c r="L123" s="348">
        <f>IF(L$66=0,0,L$66/FBT!L$5*1000)</f>
        <v>9.1379658657529461</v>
      </c>
      <c r="M123" s="348">
        <f>IF(M$66=0,0,M$66/FBT!M$5*1000)</f>
        <v>8.9367784343875183</v>
      </c>
      <c r="N123" s="348">
        <f>IF(N$66=0,0,N$66/FBT!N$5*1000)</f>
        <v>9.075654092434922</v>
      </c>
      <c r="O123" s="348">
        <f>IF(O$66=0,0,O$66/FBT!O$5*1000)</f>
        <v>9.1334421650998525</v>
      </c>
      <c r="P123" s="348">
        <f>IF(P$66=0,0,P$66/FBT!P$5*1000)</f>
        <v>9.1738053643577633</v>
      </c>
      <c r="Q123" s="348">
        <f>IF(Q$66=0,0,Q$66/FBT!Q$5*1000)</f>
        <v>8.7669095757534574</v>
      </c>
      <c r="R123" s="348">
        <f>IF(R$66=0,0,R$66/FBT!R$5*1000)</f>
        <v>8.9072871198661918</v>
      </c>
      <c r="S123" s="348">
        <f>IF(S$66=0,0,S$66/FBT!S$5*1000)</f>
        <v>8.9268463469437229</v>
      </c>
      <c r="T123" s="348">
        <f>IF(T$66=0,0,T$66/FBT!T$5*1000)</f>
        <v>9.1230251123826669</v>
      </c>
      <c r="U123" s="348">
        <f>IF(U$66=0,0,U$66/FBT!U$5*1000)</f>
        <v>9.1309634013118437</v>
      </c>
      <c r="V123" s="348">
        <f>IF(V$66=0,0,V$66/FBT!V$5*1000)</f>
        <v>9.1132855369812003</v>
      </c>
      <c r="W123" s="348">
        <f>IF(W$66=0,0,W$66/FBT!W$5*1000)</f>
        <v>9.2618560012485887</v>
      </c>
      <c r="X123" s="348">
        <f>IF(X$66=0,0,X$66/FBT!X$5*1000)</f>
        <v>9.5118269410467526</v>
      </c>
      <c r="Y123" s="348">
        <f>IF(Y$66=0,0,Y$66/FBT!Y$5*1000)</f>
        <v>8.7949897149331502</v>
      </c>
      <c r="DA123" s="178"/>
    </row>
    <row r="124" spans="1:105" ht="12" customHeight="1" x14ac:dyDescent="0.25">
      <c r="A124" s="41" t="s">
        <v>2226</v>
      </c>
      <c r="B124" s="333">
        <f>IF(B$80=0,0,B$80/FBT!B$5*1000)</f>
        <v>9.0738337963331652</v>
      </c>
      <c r="C124" s="333">
        <f>IF(C$80=0,0,C$80/FBT!C$5*1000)</f>
        <v>9.1717721915683974</v>
      </c>
      <c r="D124" s="333">
        <f>IF(D$80=0,0,D$80/FBT!D$5*1000)</f>
        <v>9.3821793012936716</v>
      </c>
      <c r="E124" s="333">
        <f>IF(E$80=0,0,E$80/FBT!E$5*1000)</f>
        <v>9.7497286251175339</v>
      </c>
      <c r="F124" s="333">
        <f>IF(F$80=0,0,F$80/FBT!F$5*1000)</f>
        <v>9.6012811220455792</v>
      </c>
      <c r="G124" s="333">
        <f>IF(G$80=0,0,G$80/FBT!G$5*1000)</f>
        <v>10.751130442678228</v>
      </c>
      <c r="H124" s="333">
        <f>IF(H$80=0,0,H$80/FBT!H$5*1000)</f>
        <v>10.361042735122581</v>
      </c>
      <c r="I124" s="333">
        <f>IF(I$80=0,0,I$80/FBT!I$5*1000)</f>
        <v>10.047988832974653</v>
      </c>
      <c r="J124" s="333">
        <f>IF(J$80=0,0,J$80/FBT!J$5*1000)</f>
        <v>10.097383778852873</v>
      </c>
      <c r="K124" s="333">
        <f>IF(K$80=0,0,K$80/FBT!K$5*1000)</f>
        <v>9.7108397787531811</v>
      </c>
      <c r="L124" s="333">
        <f>IF(L$80=0,0,L$80/FBT!L$5*1000)</f>
        <v>9.4700708903735613</v>
      </c>
      <c r="M124" s="333">
        <f>IF(M$80=0,0,M$80/FBT!M$5*1000)</f>
        <v>9.140571586946848</v>
      </c>
      <c r="N124" s="333">
        <f>IF(N$80=0,0,N$80/FBT!N$5*1000)</f>
        <v>9.3475107218126574</v>
      </c>
      <c r="O124" s="333">
        <f>IF(O$80=0,0,O$80/FBT!O$5*1000)</f>
        <v>9.5084420715822429</v>
      </c>
      <c r="P124" s="333">
        <f>IF(P$80=0,0,P$80/FBT!P$5*1000)</f>
        <v>9.6545569493456878</v>
      </c>
      <c r="Q124" s="333">
        <f>IF(Q$80=0,0,Q$80/FBT!Q$5*1000)</f>
        <v>9.0757911847647197</v>
      </c>
      <c r="R124" s="333">
        <f>IF(R$80=0,0,R$80/FBT!R$5*1000)</f>
        <v>9.2092533358391115</v>
      </c>
      <c r="S124" s="333">
        <f>IF(S$80=0,0,S$80/FBT!S$5*1000)</f>
        <v>9.2266556393811392</v>
      </c>
      <c r="T124" s="333">
        <f>IF(T$80=0,0,T$80/FBT!T$5*1000)</f>
        <v>9.5328387442352245</v>
      </c>
      <c r="U124" s="333">
        <f>IF(U$80=0,0,U$80/FBT!U$5*1000)</f>
        <v>9.6849056518836907</v>
      </c>
      <c r="V124" s="333">
        <f>IF(V$80=0,0,V$80/FBT!V$5*1000)</f>
        <v>9.6234919697091907</v>
      </c>
      <c r="W124" s="333">
        <f>IF(W$80=0,0,W$80/FBT!W$5*1000)</f>
        <v>9.6185285035336978</v>
      </c>
      <c r="X124" s="333">
        <f>IF(X$80=0,0,X$80/FBT!X$5*1000)</f>
        <v>10.081725206138939</v>
      </c>
      <c r="Y124" s="333">
        <f>IF(Y$80=0,0,Y$80/FBT!Y$5*1000)</f>
        <v>9.4193822094080879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FR: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2391.497918798897</v>
      </c>
      <c r="C5" s="223">
        <v>2460.4463119370271</v>
      </c>
      <c r="D5" s="223">
        <v>2520.2955153639791</v>
      </c>
      <c r="E5" s="223">
        <v>2508.2958712315472</v>
      </c>
      <c r="F5" s="223">
        <v>2452.972767539331</v>
      </c>
      <c r="G5" s="223">
        <v>2069.7769780144299</v>
      </c>
      <c r="H5" s="223">
        <v>2100.8255151146409</v>
      </c>
      <c r="I5" s="223">
        <v>2196.6940415152199</v>
      </c>
      <c r="J5" s="223">
        <v>2182.4640322683831</v>
      </c>
      <c r="K5" s="223">
        <v>2157.924714038179</v>
      </c>
      <c r="L5" s="223">
        <v>2304.389775521156</v>
      </c>
      <c r="M5" s="223">
        <v>2584.6232353481018</v>
      </c>
      <c r="N5" s="223">
        <v>2628.521746385496</v>
      </c>
      <c r="O5" s="223">
        <v>2550.386992223886</v>
      </c>
      <c r="P5" s="223">
        <v>2460.266724895288</v>
      </c>
      <c r="Q5" s="223">
        <v>2578.616970004643</v>
      </c>
      <c r="R5" s="223">
        <v>2640.2651744340542</v>
      </c>
      <c r="S5" s="223">
        <v>2557.5710180901829</v>
      </c>
      <c r="T5" s="223">
        <v>2590.0305959902771</v>
      </c>
      <c r="U5" s="223">
        <v>2452.915337255693</v>
      </c>
      <c r="V5" s="223">
        <v>2380.2467062849628</v>
      </c>
      <c r="W5" s="223">
        <v>2553.4074646919771</v>
      </c>
      <c r="X5" s="223">
        <v>2451.1578624508579</v>
      </c>
      <c r="Y5" s="223">
        <v>2259.909410423767</v>
      </c>
      <c r="DA5" s="89" t="s">
        <v>2228</v>
      </c>
    </row>
    <row r="6" spans="1:105" ht="12" customHeight="1" x14ac:dyDescent="0.25">
      <c r="A6" s="55" t="s">
        <v>91</v>
      </c>
      <c r="B6" s="259">
        <v>34.807300652358492</v>
      </c>
      <c r="C6" s="259">
        <v>36.1575328064799</v>
      </c>
      <c r="D6" s="259">
        <v>37.089779860752436</v>
      </c>
      <c r="E6" s="259">
        <v>38.005649767213129</v>
      </c>
      <c r="F6" s="259">
        <v>37.309603428781223</v>
      </c>
      <c r="G6" s="259">
        <v>36.315392062648407</v>
      </c>
      <c r="H6" s="259">
        <v>36.930927132018162</v>
      </c>
      <c r="I6" s="259">
        <v>37.66746529398808</v>
      </c>
      <c r="J6" s="259">
        <v>37.667990068604929</v>
      </c>
      <c r="K6" s="259">
        <v>37.132856940273861</v>
      </c>
      <c r="L6" s="259">
        <v>37.83919967853749</v>
      </c>
      <c r="M6" s="259">
        <v>40.984368236673838</v>
      </c>
      <c r="N6" s="259">
        <v>42.336670417181139</v>
      </c>
      <c r="O6" s="259">
        <v>41.965100123088313</v>
      </c>
      <c r="P6" s="259">
        <v>41.432320691486439</v>
      </c>
      <c r="Q6" s="259">
        <v>41.932851173427657</v>
      </c>
      <c r="R6" s="259">
        <v>42.705801209982788</v>
      </c>
      <c r="S6" s="259">
        <v>41.339501937958829</v>
      </c>
      <c r="T6" s="259">
        <v>43.040949777462693</v>
      </c>
      <c r="U6" s="259">
        <v>41.962847710980867</v>
      </c>
      <c r="V6" s="259">
        <v>40.297025585843613</v>
      </c>
      <c r="W6" s="259">
        <v>41.538860746555173</v>
      </c>
      <c r="X6" s="259">
        <v>41.680477165528082</v>
      </c>
      <c r="Y6" s="259">
        <v>39.377905603926678</v>
      </c>
      <c r="DA6" s="67" t="s">
        <v>2229</v>
      </c>
    </row>
    <row r="7" spans="1:105" ht="12" customHeight="1" x14ac:dyDescent="0.25">
      <c r="A7" s="173" t="s">
        <v>92</v>
      </c>
      <c r="B7" s="224">
        <v>10.52395428330121</v>
      </c>
      <c r="C7" s="224">
        <v>10.93219569230155</v>
      </c>
      <c r="D7" s="224">
        <v>11.214059703472479</v>
      </c>
      <c r="E7" s="224">
        <v>11.490972099561739</v>
      </c>
      <c r="F7" s="224">
        <v>11.28052315042094</v>
      </c>
      <c r="G7" s="224">
        <v>10.979924288428711</v>
      </c>
      <c r="H7" s="224">
        <v>11.16603073185891</v>
      </c>
      <c r="I7" s="224">
        <v>11.38872234537687</v>
      </c>
      <c r="J7" s="224">
        <v>11.388881010483701</v>
      </c>
      <c r="K7" s="224">
        <v>11.227084017540079</v>
      </c>
      <c r="L7" s="224">
        <v>11.440646073387819</v>
      </c>
      <c r="M7" s="224">
        <v>12.39158479884917</v>
      </c>
      <c r="N7" s="224">
        <v>12.80045207836063</v>
      </c>
      <c r="O7" s="224">
        <v>12.688108152954831</v>
      </c>
      <c r="P7" s="224">
        <v>12.527022797981131</v>
      </c>
      <c r="Q7" s="224">
        <v>12.67835771366329</v>
      </c>
      <c r="R7" s="224">
        <v>12.9120584228687</v>
      </c>
      <c r="S7" s="224">
        <v>12.498959136035211</v>
      </c>
      <c r="T7" s="224">
        <v>13.013390273835819</v>
      </c>
      <c r="U7" s="224">
        <v>12.687427138294071</v>
      </c>
      <c r="V7" s="224">
        <v>12.18376740138573</v>
      </c>
      <c r="W7" s="224">
        <v>12.55923508241198</v>
      </c>
      <c r="X7" s="224">
        <v>12.602052672144691</v>
      </c>
      <c r="Y7" s="224">
        <v>11.905872348070041</v>
      </c>
      <c r="DA7" s="177" t="s">
        <v>2230</v>
      </c>
    </row>
    <row r="8" spans="1:105" ht="12" customHeight="1" x14ac:dyDescent="0.25">
      <c r="A8" s="173" t="s">
        <v>93</v>
      </c>
      <c r="B8" s="224">
        <v>131.4553167466577</v>
      </c>
      <c r="C8" s="224">
        <v>136.554683608636</v>
      </c>
      <c r="D8" s="224">
        <v>140.07546314363941</v>
      </c>
      <c r="E8" s="224">
        <v>143.53439177056711</v>
      </c>
      <c r="F8" s="224">
        <v>140.90566187269971</v>
      </c>
      <c r="G8" s="224">
        <v>137.1508642412073</v>
      </c>
      <c r="H8" s="224">
        <v>139.47553050363391</v>
      </c>
      <c r="I8" s="224">
        <v>142.25718422463851</v>
      </c>
      <c r="J8" s="224">
        <v>142.2591661195911</v>
      </c>
      <c r="K8" s="224">
        <v>140.23815059790559</v>
      </c>
      <c r="L8" s="224">
        <v>142.9057664902588</v>
      </c>
      <c r="M8" s="224">
        <v>154.78399666848509</v>
      </c>
      <c r="N8" s="224">
        <v>159.8911813149262</v>
      </c>
      <c r="O8" s="224">
        <v>158.4878868971411</v>
      </c>
      <c r="P8" s="224">
        <v>156.47576048616699</v>
      </c>
      <c r="Q8" s="224">
        <v>158.36609360053569</v>
      </c>
      <c r="R8" s="224">
        <v>161.28526256740039</v>
      </c>
      <c r="S8" s="224">
        <v>156.12521567469571</v>
      </c>
      <c r="T8" s="224">
        <v>162.5510045315728</v>
      </c>
      <c r="U8" s="224">
        <v>158.47938030394141</v>
      </c>
      <c r="V8" s="224">
        <v>152.18813763360041</v>
      </c>
      <c r="W8" s="224">
        <v>156.87812597911761</v>
      </c>
      <c r="X8" s="224">
        <v>157.41296294905499</v>
      </c>
      <c r="Y8" s="224">
        <v>148.71693457887901</v>
      </c>
      <c r="DA8" s="177" t="s">
        <v>2231</v>
      </c>
    </row>
    <row r="9" spans="1:105" ht="12" customHeight="1" x14ac:dyDescent="0.25">
      <c r="A9" s="173" t="s">
        <v>94</v>
      </c>
      <c r="B9" s="224">
        <v>69.675114573286919</v>
      </c>
      <c r="C9" s="224">
        <v>72.377926290246975</v>
      </c>
      <c r="D9" s="224">
        <v>74.244041131089929</v>
      </c>
      <c r="E9" s="224">
        <v>76.077373204272405</v>
      </c>
      <c r="F9" s="224">
        <v>74.684070435323733</v>
      </c>
      <c r="G9" s="224">
        <v>72.693919244421934</v>
      </c>
      <c r="H9" s="224">
        <v>73.926059504609213</v>
      </c>
      <c r="I9" s="224">
        <v>75.400416316572304</v>
      </c>
      <c r="J9" s="224">
        <v>75.401466778138385</v>
      </c>
      <c r="K9" s="224">
        <v>74.330270180596358</v>
      </c>
      <c r="L9" s="224">
        <v>75.744183649729251</v>
      </c>
      <c r="M9" s="224">
        <v>82.039988711694079</v>
      </c>
      <c r="N9" s="224">
        <v>84.746944080212913</v>
      </c>
      <c r="O9" s="224">
        <v>84.003157508782991</v>
      </c>
      <c r="P9" s="224">
        <v>82.936672396653648</v>
      </c>
      <c r="Q9" s="224">
        <v>83.938603543943415</v>
      </c>
      <c r="R9" s="224">
        <v>85.485847407933065</v>
      </c>
      <c r="S9" s="224">
        <v>82.750873522125076</v>
      </c>
      <c r="T9" s="224">
        <v>86.156727206153008</v>
      </c>
      <c r="U9" s="224">
        <v>83.998648768699439</v>
      </c>
      <c r="V9" s="224">
        <v>80.664108449503786</v>
      </c>
      <c r="W9" s="224">
        <v>83.149937729053249</v>
      </c>
      <c r="X9" s="224">
        <v>83.433416770302244</v>
      </c>
      <c r="Y9" s="224">
        <v>78.824270575080135</v>
      </c>
      <c r="DA9" s="177" t="s">
        <v>2232</v>
      </c>
    </row>
    <row r="10" spans="1:105" ht="12" customHeight="1" x14ac:dyDescent="0.25">
      <c r="A10" s="56" t="s">
        <v>95</v>
      </c>
      <c r="B10" s="260">
        <v>71.901405018728127</v>
      </c>
      <c r="C10" s="260">
        <v>74.304104242991485</v>
      </c>
      <c r="D10" s="260">
        <v>76.131835842400704</v>
      </c>
      <c r="E10" s="260">
        <v>76.405506767782072</v>
      </c>
      <c r="F10" s="260">
        <v>74.89416827747381</v>
      </c>
      <c r="G10" s="260">
        <v>69.639722115545169</v>
      </c>
      <c r="H10" s="260">
        <v>70.777276550953076</v>
      </c>
      <c r="I10" s="260">
        <v>72.485868039487769</v>
      </c>
      <c r="J10" s="260">
        <v>71.551618574124149</v>
      </c>
      <c r="K10" s="260">
        <v>70.221546163942776</v>
      </c>
      <c r="L10" s="260">
        <v>72.544874471842945</v>
      </c>
      <c r="M10" s="260">
        <v>79.821120862041383</v>
      </c>
      <c r="N10" s="260">
        <v>82.439119754419679</v>
      </c>
      <c r="O10" s="260">
        <v>79.975358320652262</v>
      </c>
      <c r="P10" s="260">
        <v>77.887442339859632</v>
      </c>
      <c r="Q10" s="260">
        <v>80.558900816342742</v>
      </c>
      <c r="R10" s="260">
        <v>81.963048248887219</v>
      </c>
      <c r="S10" s="260">
        <v>79.594096517832867</v>
      </c>
      <c r="T10" s="260">
        <v>82.296753561829078</v>
      </c>
      <c r="U10" s="260">
        <v>79.153525011887979</v>
      </c>
      <c r="V10" s="260">
        <v>76.619726463100292</v>
      </c>
      <c r="W10" s="260">
        <v>79.808635183734111</v>
      </c>
      <c r="X10" s="260">
        <v>78.137130392142979</v>
      </c>
      <c r="Y10" s="260">
        <v>73.610472437217069</v>
      </c>
      <c r="DA10" s="68" t="s">
        <v>2233</v>
      </c>
    </row>
    <row r="11" spans="1:105" ht="12" customHeight="1" x14ac:dyDescent="0.25">
      <c r="A11" s="37" t="s">
        <v>159</v>
      </c>
      <c r="B11" s="226">
        <v>1.0545240249436929</v>
      </c>
      <c r="C11" s="226">
        <v>1.3918930456632099</v>
      </c>
      <c r="D11" s="226">
        <v>1.4021347924274721</v>
      </c>
      <c r="E11" s="226">
        <v>0.91788451402570526</v>
      </c>
      <c r="F11" s="226">
        <v>1.3967143513280671</v>
      </c>
      <c r="G11" s="226">
        <v>0.78964868807182298</v>
      </c>
      <c r="H11" s="226">
        <v>0.82118689831706237</v>
      </c>
      <c r="I11" s="226">
        <v>0.94245671336327808</v>
      </c>
      <c r="J11" s="226">
        <v>0.71250108530738199</v>
      </c>
      <c r="K11" s="226">
        <v>0.45395053246577011</v>
      </c>
      <c r="L11" s="226">
        <v>0.56798216350468778</v>
      </c>
      <c r="M11" s="226">
        <v>1.206033886839198</v>
      </c>
      <c r="N11" s="226">
        <v>1.157007805553425</v>
      </c>
      <c r="O11" s="226">
        <v>0.99062180131696576</v>
      </c>
      <c r="P11" s="226">
        <v>0.9009200282755736</v>
      </c>
      <c r="Q11" s="226">
        <v>1.138975042886204</v>
      </c>
      <c r="R11" s="226">
        <v>1.099033425810156</v>
      </c>
      <c r="S11" s="226">
        <v>0.96688310893076634</v>
      </c>
      <c r="T11" s="226">
        <v>1.115770461722972</v>
      </c>
      <c r="U11" s="226">
        <v>1.1093041034730651</v>
      </c>
      <c r="V11" s="226">
        <v>1.175635924255662</v>
      </c>
      <c r="W11" s="226">
        <v>1.068608634280261</v>
      </c>
      <c r="X11" s="226">
        <v>0.90048285527450933</v>
      </c>
      <c r="Y11" s="226">
        <v>0.94812066681212703</v>
      </c>
      <c r="DA11" s="69" t="s">
        <v>2234</v>
      </c>
    </row>
    <row r="12" spans="1:105" ht="12" customHeight="1" x14ac:dyDescent="0.25">
      <c r="A12" s="37" t="s">
        <v>35</v>
      </c>
      <c r="B12" s="226">
        <v>40.772863938258517</v>
      </c>
      <c r="C12" s="226">
        <v>40.621265801451678</v>
      </c>
      <c r="D12" s="226">
        <v>41.560905541124711</v>
      </c>
      <c r="E12" s="226">
        <v>39.58169743956109</v>
      </c>
      <c r="F12" s="226">
        <v>37.808859900701719</v>
      </c>
      <c r="G12" s="226">
        <v>20.640957971952179</v>
      </c>
      <c r="H12" s="226">
        <v>20.76942782349467</v>
      </c>
      <c r="I12" s="226">
        <v>23.82759463345182</v>
      </c>
      <c r="J12" s="226">
        <v>24.040888771408561</v>
      </c>
      <c r="K12" s="226">
        <v>24.6165704199868</v>
      </c>
      <c r="L12" s="226">
        <v>30.410707348109181</v>
      </c>
      <c r="M12" s="226">
        <v>35.656153905657959</v>
      </c>
      <c r="N12" s="226">
        <v>33.185260226063477</v>
      </c>
      <c r="O12" s="226">
        <v>31.98597713109082</v>
      </c>
      <c r="P12" s="226">
        <v>29.20206827354443</v>
      </c>
      <c r="Q12" s="226">
        <v>32.927281522499896</v>
      </c>
      <c r="R12" s="226">
        <v>34.396146920817444</v>
      </c>
      <c r="S12" s="226">
        <v>32.975388776907216</v>
      </c>
      <c r="T12" s="226">
        <v>30.435711012569719</v>
      </c>
      <c r="U12" s="226">
        <v>25.81841529826433</v>
      </c>
      <c r="V12" s="226">
        <v>25.11725629515324</v>
      </c>
      <c r="W12" s="226">
        <v>31.063912290127291</v>
      </c>
      <c r="X12" s="226">
        <v>26.906732345781329</v>
      </c>
      <c r="Y12" s="226">
        <v>22.28835576664472</v>
      </c>
      <c r="DA12" s="69" t="s">
        <v>2235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2236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2237</v>
      </c>
    </row>
    <row r="15" spans="1:105" ht="12" customHeight="1" x14ac:dyDescent="0.25">
      <c r="A15" s="37" t="s">
        <v>40</v>
      </c>
      <c r="B15" s="226">
        <v>30.0740170555259</v>
      </c>
      <c r="C15" s="226">
        <v>32.290945395876612</v>
      </c>
      <c r="D15" s="226">
        <v>33.168795508848532</v>
      </c>
      <c r="E15" s="226">
        <v>35.905924814195266</v>
      </c>
      <c r="F15" s="226">
        <v>35.688594025444033</v>
      </c>
      <c r="G15" s="226">
        <v>48.209115455521157</v>
      </c>
      <c r="H15" s="226">
        <v>49.186661829141343</v>
      </c>
      <c r="I15" s="226">
        <v>47.715816692672668</v>
      </c>
      <c r="J15" s="226">
        <v>46.798228717408207</v>
      </c>
      <c r="K15" s="226">
        <v>45.151025211490207</v>
      </c>
      <c r="L15" s="226">
        <v>41.566184960229073</v>
      </c>
      <c r="M15" s="226">
        <v>42.958933069544223</v>
      </c>
      <c r="N15" s="226">
        <v>48.096851722802768</v>
      </c>
      <c r="O15" s="226">
        <v>46.99875938824448</v>
      </c>
      <c r="P15" s="226">
        <v>47.784454038039627</v>
      </c>
      <c r="Q15" s="226">
        <v>46.492644250956637</v>
      </c>
      <c r="R15" s="226">
        <v>46.467867902259627</v>
      </c>
      <c r="S15" s="226">
        <v>45.651824631994891</v>
      </c>
      <c r="T15" s="226">
        <v>50.745272087536392</v>
      </c>
      <c r="U15" s="226">
        <v>52.225805610150587</v>
      </c>
      <c r="V15" s="226">
        <v>50.326834243691387</v>
      </c>
      <c r="W15" s="226">
        <v>47.676114259326553</v>
      </c>
      <c r="X15" s="226">
        <v>50.329915191087139</v>
      </c>
      <c r="Y15" s="226">
        <v>50.373996003760219</v>
      </c>
      <c r="DA15" s="69" t="s">
        <v>2238</v>
      </c>
    </row>
    <row r="16" spans="1:105" ht="12" customHeight="1" x14ac:dyDescent="0.25">
      <c r="A16" s="57" t="s">
        <v>2147</v>
      </c>
      <c r="B16" s="261">
        <f t="shared" ref="B16:Y16" si="0">B17+B23+B24</f>
        <v>169.36993032978984</v>
      </c>
      <c r="C16" s="261">
        <f t="shared" si="0"/>
        <v>174.54046358585688</v>
      </c>
      <c r="D16" s="261">
        <f t="shared" si="0"/>
        <v>178.86182323158221</v>
      </c>
      <c r="E16" s="261">
        <f t="shared" si="0"/>
        <v>179.37240601724142</v>
      </c>
      <c r="F16" s="261">
        <f t="shared" si="0"/>
        <v>175.54809938289148</v>
      </c>
      <c r="G16" s="261">
        <f t="shared" si="0"/>
        <v>158.09720691695418</v>
      </c>
      <c r="H16" s="261">
        <f t="shared" si="0"/>
        <v>160.70168928144557</v>
      </c>
      <c r="I16" s="261">
        <f t="shared" si="0"/>
        <v>165.27658695874104</v>
      </c>
      <c r="J16" s="261">
        <f t="shared" si="0"/>
        <v>165.46341328850428</v>
      </c>
      <c r="K16" s="261">
        <f t="shared" si="0"/>
        <v>163.63264819975728</v>
      </c>
      <c r="L16" s="261">
        <f t="shared" si="0"/>
        <v>170.18309515924199</v>
      </c>
      <c r="M16" s="261">
        <f t="shared" si="0"/>
        <v>187.98347739514276</v>
      </c>
      <c r="N16" s="261">
        <f t="shared" si="0"/>
        <v>193.25308444869469</v>
      </c>
      <c r="O16" s="261">
        <f t="shared" si="0"/>
        <v>189.75563823148025</v>
      </c>
      <c r="P16" s="261">
        <f t="shared" si="0"/>
        <v>185.64992611882261</v>
      </c>
      <c r="Q16" s="261">
        <f t="shared" si="0"/>
        <v>190.81077158308545</v>
      </c>
      <c r="R16" s="261">
        <f t="shared" si="0"/>
        <v>194.98750650504579</v>
      </c>
      <c r="S16" s="261">
        <f t="shared" si="0"/>
        <v>188.79048616693001</v>
      </c>
      <c r="T16" s="261">
        <f t="shared" si="0"/>
        <v>194.23857421194504</v>
      </c>
      <c r="U16" s="261">
        <f t="shared" si="0"/>
        <v>188.40083311366763</v>
      </c>
      <c r="V16" s="261">
        <f t="shared" si="0"/>
        <v>181.80525956956046</v>
      </c>
      <c r="W16" s="261">
        <f t="shared" si="0"/>
        <v>189.90071662463242</v>
      </c>
      <c r="X16" s="261">
        <f t="shared" si="0"/>
        <v>187.67839102850706</v>
      </c>
      <c r="Y16" s="261">
        <f t="shared" si="0"/>
        <v>176.84482630368024</v>
      </c>
      <c r="DA16" s="70"/>
    </row>
    <row r="17" spans="1:105" ht="12" customHeight="1" x14ac:dyDescent="0.25">
      <c r="A17" s="60" t="s">
        <v>2148</v>
      </c>
      <c r="B17" s="329">
        <v>107.4245682523698</v>
      </c>
      <c r="C17" s="329">
        <v>108.89234527810019</v>
      </c>
      <c r="D17" s="329">
        <v>111.1906991551657</v>
      </c>
      <c r="E17" s="329">
        <v>104.85564042871771</v>
      </c>
      <c r="F17" s="329">
        <v>101.887463940305</v>
      </c>
      <c r="G17" s="329">
        <v>61.601605267478178</v>
      </c>
      <c r="H17" s="329">
        <v>62.112072918014647</v>
      </c>
      <c r="I17" s="329">
        <v>69.98102135048137</v>
      </c>
      <c r="J17" s="329">
        <v>67.153491408128929</v>
      </c>
      <c r="K17" s="329">
        <v>66.40205668535441</v>
      </c>
      <c r="L17" s="329">
        <v>80.397576778891406</v>
      </c>
      <c r="M17" s="329">
        <v>95.30141222218387</v>
      </c>
      <c r="N17" s="329">
        <v>90.212555191308056</v>
      </c>
      <c r="O17" s="329">
        <v>84.06450667484026</v>
      </c>
      <c r="P17" s="329">
        <v>75.978264858310439</v>
      </c>
      <c r="Q17" s="329">
        <v>86.983527682905446</v>
      </c>
      <c r="R17" s="329">
        <v>89.789908003089266</v>
      </c>
      <c r="S17" s="329">
        <v>86.373199176510866</v>
      </c>
      <c r="T17" s="329">
        <v>81.494792860720679</v>
      </c>
      <c r="U17" s="329">
        <v>68.484666996293228</v>
      </c>
      <c r="V17" s="329">
        <v>67.532466534455068</v>
      </c>
      <c r="W17" s="329">
        <v>81.448195202179221</v>
      </c>
      <c r="X17" s="329">
        <v>69.119630449633405</v>
      </c>
      <c r="Y17" s="329">
        <v>58.093427834976858</v>
      </c>
      <c r="DA17" s="72" t="s">
        <v>2239</v>
      </c>
    </row>
    <row r="18" spans="1:105" ht="12" customHeight="1" x14ac:dyDescent="0.25">
      <c r="A18" s="59" t="s">
        <v>28</v>
      </c>
      <c r="B18" s="230">
        <v>10.87274201415501</v>
      </c>
      <c r="C18" s="230">
        <v>8.6951437796068358</v>
      </c>
      <c r="D18" s="230">
        <v>8.018251321792258</v>
      </c>
      <c r="E18" s="230">
        <v>8.1591138574889861</v>
      </c>
      <c r="F18" s="230">
        <v>10.39849640810133</v>
      </c>
      <c r="G18" s="230">
        <v>10.868221281704621</v>
      </c>
      <c r="H18" s="230">
        <v>10.925654116093179</v>
      </c>
      <c r="I18" s="230">
        <v>12.834724524035231</v>
      </c>
      <c r="J18" s="230">
        <v>9.3075159519613937</v>
      </c>
      <c r="K18" s="230">
        <v>8.1997156277441849</v>
      </c>
      <c r="L18" s="230">
        <v>8.8398262402084722</v>
      </c>
      <c r="M18" s="230">
        <v>8.4345435555264192</v>
      </c>
      <c r="N18" s="230">
        <v>9.9117662380727918</v>
      </c>
      <c r="O18" s="230">
        <v>4.9776824845219858</v>
      </c>
      <c r="P18" s="230">
        <v>3.5771195941825482</v>
      </c>
      <c r="Q18" s="230">
        <v>6.9374541324256116</v>
      </c>
      <c r="R18" s="230">
        <v>6.0899129556406493</v>
      </c>
      <c r="S18" s="230">
        <v>7.4182915522355941</v>
      </c>
      <c r="T18" s="230">
        <v>8.9729087504903546</v>
      </c>
      <c r="U18" s="230">
        <v>4.3095729567733949</v>
      </c>
      <c r="V18" s="230">
        <v>5.0931323718199417</v>
      </c>
      <c r="W18" s="230">
        <v>6.4086246971187926</v>
      </c>
      <c r="X18" s="230">
        <v>2.0609317098897129</v>
      </c>
      <c r="Y18" s="230">
        <v>0.8044842938537079</v>
      </c>
      <c r="DA18" s="71" t="s">
        <v>2240</v>
      </c>
    </row>
    <row r="19" spans="1:105" ht="12" customHeight="1" x14ac:dyDescent="0.25">
      <c r="A19" s="59" t="s">
        <v>31</v>
      </c>
      <c r="B19" s="230">
        <v>6.0464308881641324</v>
      </c>
      <c r="C19" s="230">
        <v>5.3104334373931001</v>
      </c>
      <c r="D19" s="230">
        <v>4.7600269141942499</v>
      </c>
      <c r="E19" s="230">
        <v>4.3430506239715916</v>
      </c>
      <c r="F19" s="230">
        <v>4.1651918096463847</v>
      </c>
      <c r="G19" s="230">
        <v>2.676650860462654</v>
      </c>
      <c r="H19" s="230">
        <v>2.9119305786837462</v>
      </c>
      <c r="I19" s="230">
        <v>3.1710990906525369</v>
      </c>
      <c r="J19" s="230">
        <v>2.9969474169586601</v>
      </c>
      <c r="K19" s="230">
        <v>2.3289329333817941</v>
      </c>
      <c r="L19" s="230">
        <v>3.2030562235579159</v>
      </c>
      <c r="M19" s="230">
        <v>4.9938983661266221</v>
      </c>
      <c r="N19" s="230">
        <v>4.2039204460373876</v>
      </c>
      <c r="O19" s="230">
        <v>4.4486796711963406</v>
      </c>
      <c r="P19" s="230">
        <v>4.0598387172860724</v>
      </c>
      <c r="Q19" s="230">
        <v>3.8658138080129878</v>
      </c>
      <c r="R19" s="230">
        <v>4.6087297492879378</v>
      </c>
      <c r="S19" s="230">
        <v>4.0717537452115851</v>
      </c>
      <c r="T19" s="230">
        <v>4.0811777106565152</v>
      </c>
      <c r="U19" s="230">
        <v>3.687399937413022</v>
      </c>
      <c r="V19" s="230">
        <v>3.907873260936217</v>
      </c>
      <c r="W19" s="230">
        <v>4.091398096332945</v>
      </c>
      <c r="X19" s="230">
        <v>3.8000333699850808</v>
      </c>
      <c r="Y19" s="230">
        <v>4.2051478782559721</v>
      </c>
      <c r="DA19" s="71" t="s">
        <v>2241</v>
      </c>
    </row>
    <row r="20" spans="1:105" ht="12" customHeight="1" x14ac:dyDescent="0.25">
      <c r="A20" s="59" t="s">
        <v>159</v>
      </c>
      <c r="B20" s="230">
        <v>2.09146064500771</v>
      </c>
      <c r="C20" s="230">
        <v>2.7283965913269368</v>
      </c>
      <c r="D20" s="230">
        <v>2.7590824015129498</v>
      </c>
      <c r="E20" s="230">
        <v>1.845734859698053</v>
      </c>
      <c r="F20" s="230">
        <v>2.7944148015766181</v>
      </c>
      <c r="G20" s="230">
        <v>1.5560786462539531</v>
      </c>
      <c r="H20" s="230">
        <v>1.6208209552921149</v>
      </c>
      <c r="I20" s="230">
        <v>1.8489157578509861</v>
      </c>
      <c r="J20" s="230">
        <v>1.472388537516873</v>
      </c>
      <c r="K20" s="230">
        <v>0.9617830507483871</v>
      </c>
      <c r="L20" s="230">
        <v>1.201423297985966</v>
      </c>
      <c r="M20" s="230">
        <v>2.541690732667877</v>
      </c>
      <c r="N20" s="230">
        <v>2.430348555038377</v>
      </c>
      <c r="O20" s="230">
        <v>2.1878296104974759</v>
      </c>
      <c r="P20" s="230">
        <v>2.0353502363415439</v>
      </c>
      <c r="Q20" s="230">
        <v>2.4959930039868121</v>
      </c>
      <c r="R20" s="230">
        <v>2.440947573542966</v>
      </c>
      <c r="S20" s="230">
        <v>2.1286448793790429</v>
      </c>
      <c r="T20" s="230">
        <v>2.4390048464035758</v>
      </c>
      <c r="U20" s="230">
        <v>2.5154611314215849</v>
      </c>
      <c r="V20" s="230">
        <v>2.6354326347655639</v>
      </c>
      <c r="W20" s="230">
        <v>2.3912980506962849</v>
      </c>
      <c r="X20" s="230">
        <v>2.0944695407695049</v>
      </c>
      <c r="Y20" s="230">
        <v>2.2121204220518171</v>
      </c>
      <c r="DA20" s="71" t="s">
        <v>2242</v>
      </c>
    </row>
    <row r="21" spans="1:105" ht="12" customHeight="1" x14ac:dyDescent="0.25">
      <c r="A21" s="59" t="s">
        <v>32</v>
      </c>
      <c r="B21" s="230">
        <v>9.4845569300062333</v>
      </c>
      <c r="C21" s="230">
        <v>14.438991252845939</v>
      </c>
      <c r="D21" s="230">
        <v>15.829216656157559</v>
      </c>
      <c r="E21" s="230">
        <v>12.820458681796261</v>
      </c>
      <c r="F21" s="230">
        <v>10.696261131226469</v>
      </c>
      <c r="G21" s="230">
        <v>6.7996296765399151</v>
      </c>
      <c r="H21" s="230">
        <v>6.641524802621336</v>
      </c>
      <c r="I21" s="230">
        <v>6.5005171663969907</v>
      </c>
      <c r="J21" s="230">
        <v>4.8855815212146814</v>
      </c>
      <c r="K21" s="230">
        <v>4.0054602463632616</v>
      </c>
      <c r="L21" s="230">
        <v>4.3673720736635309</v>
      </c>
      <c r="M21" s="230">
        <v>5.9860396763437276</v>
      </c>
      <c r="N21" s="230">
        <v>5.6284876260779626</v>
      </c>
      <c r="O21" s="230">
        <v>3.4994878880164242</v>
      </c>
      <c r="P21" s="230">
        <v>1.912644018850161</v>
      </c>
      <c r="Q21" s="230">
        <v>3.254009350052586</v>
      </c>
      <c r="R21" s="230">
        <v>2.085907195938165</v>
      </c>
      <c r="S21" s="230">
        <v>1.895771771023316</v>
      </c>
      <c r="T21" s="230">
        <v>1.0642115454770089</v>
      </c>
      <c r="U21" s="230">
        <v>0.82820933004688968</v>
      </c>
      <c r="V21" s="230">
        <v>0.93871269721080619</v>
      </c>
      <c r="W21" s="230">
        <v>0.70756596453045928</v>
      </c>
      <c r="X21" s="230">
        <v>7.9305006067361308E-2</v>
      </c>
      <c r="Y21" s="230">
        <v>0.1145021537198575</v>
      </c>
      <c r="DA21" s="71" t="s">
        <v>2243</v>
      </c>
    </row>
    <row r="22" spans="1:105" ht="12" customHeight="1" x14ac:dyDescent="0.25">
      <c r="A22" s="59" t="s">
        <v>35</v>
      </c>
      <c r="B22" s="230">
        <v>78.929377775036741</v>
      </c>
      <c r="C22" s="230">
        <v>77.719380216927348</v>
      </c>
      <c r="D22" s="230">
        <v>79.824121861508644</v>
      </c>
      <c r="E22" s="230">
        <v>77.687282405762815</v>
      </c>
      <c r="F22" s="230">
        <v>73.833099789754186</v>
      </c>
      <c r="G22" s="230">
        <v>39.701024802517033</v>
      </c>
      <c r="H22" s="230">
        <v>40.012142465324267</v>
      </c>
      <c r="I22" s="230">
        <v>45.625764811545629</v>
      </c>
      <c r="J22" s="230">
        <v>48.491057980477322</v>
      </c>
      <c r="K22" s="230">
        <v>50.906164827116783</v>
      </c>
      <c r="L22" s="230">
        <v>62.785898943475523</v>
      </c>
      <c r="M22" s="230">
        <v>73.345239891519228</v>
      </c>
      <c r="N22" s="230">
        <v>68.038032326081535</v>
      </c>
      <c r="O22" s="230">
        <v>68.950827020608031</v>
      </c>
      <c r="P22" s="230">
        <v>64.393312291650119</v>
      </c>
      <c r="Q22" s="230">
        <v>70.430257388427449</v>
      </c>
      <c r="R22" s="230">
        <v>74.564410528679545</v>
      </c>
      <c r="S22" s="230">
        <v>70.858737228661326</v>
      </c>
      <c r="T22" s="230">
        <v>64.937490007693228</v>
      </c>
      <c r="U22" s="230">
        <v>57.144023640638338</v>
      </c>
      <c r="V22" s="230">
        <v>54.957315569722553</v>
      </c>
      <c r="W22" s="230">
        <v>67.849308393500735</v>
      </c>
      <c r="X22" s="230">
        <v>61.084890822921743</v>
      </c>
      <c r="Y22" s="230">
        <v>50.757173087095509</v>
      </c>
      <c r="DA22" s="71" t="s">
        <v>2244</v>
      </c>
    </row>
    <row r="23" spans="1:105" ht="12" customHeight="1" x14ac:dyDescent="0.25">
      <c r="A23" s="60" t="s">
        <v>2155</v>
      </c>
      <c r="B23" s="329">
        <v>58.001758746569301</v>
      </c>
      <c r="C23" s="329">
        <v>61.551536150032902</v>
      </c>
      <c r="D23" s="329">
        <v>63.468920037090257</v>
      </c>
      <c r="E23" s="329">
        <v>70.210795168408026</v>
      </c>
      <c r="F23" s="329">
        <v>69.433525796136706</v>
      </c>
      <c r="G23" s="329">
        <v>92.381134327526198</v>
      </c>
      <c r="H23" s="329">
        <v>94.405410046950465</v>
      </c>
      <c r="I23" s="329">
        <v>91.027910868764337</v>
      </c>
      <c r="J23" s="329">
        <v>94.042207684878321</v>
      </c>
      <c r="K23" s="329">
        <v>93.023506920965843</v>
      </c>
      <c r="L23" s="329">
        <v>85.49840645002925</v>
      </c>
      <c r="M23" s="329">
        <v>88.038611412921099</v>
      </c>
      <c r="N23" s="329">
        <v>98.243862140282502</v>
      </c>
      <c r="O23" s="329">
        <v>100.93656267243431</v>
      </c>
      <c r="P23" s="329">
        <v>104.9774553088435</v>
      </c>
      <c r="Q23" s="329">
        <v>99.076328762829561</v>
      </c>
      <c r="R23" s="329">
        <v>100.3591095429764</v>
      </c>
      <c r="S23" s="329">
        <v>97.733597233304991</v>
      </c>
      <c r="T23" s="329">
        <v>107.86732067417729</v>
      </c>
      <c r="U23" s="329">
        <v>115.1618524273298</v>
      </c>
      <c r="V23" s="329">
        <v>109.7072139368899</v>
      </c>
      <c r="W23" s="329">
        <v>103.7462446779289</v>
      </c>
      <c r="X23" s="329">
        <v>113.83643895378989</v>
      </c>
      <c r="Y23" s="329">
        <v>114.28995397886619</v>
      </c>
      <c r="DA23" s="72" t="s">
        <v>2245</v>
      </c>
    </row>
    <row r="24" spans="1:105" ht="12" customHeight="1" x14ac:dyDescent="0.25">
      <c r="A24" s="60" t="s">
        <v>2157</v>
      </c>
      <c r="B24" s="329">
        <v>3.9436033308507419</v>
      </c>
      <c r="C24" s="329">
        <v>4.0965821577237813</v>
      </c>
      <c r="D24" s="329">
        <v>4.2022040393262516</v>
      </c>
      <c r="E24" s="329">
        <v>4.3059704201156679</v>
      </c>
      <c r="F24" s="329">
        <v>4.2271096464497706</v>
      </c>
      <c r="G24" s="329">
        <v>4.1144673219497978</v>
      </c>
      <c r="H24" s="329">
        <v>4.184206316480461</v>
      </c>
      <c r="I24" s="329">
        <v>4.2676547394953186</v>
      </c>
      <c r="J24" s="329">
        <v>4.2677141954970219</v>
      </c>
      <c r="K24" s="329">
        <v>4.2070845934370302</v>
      </c>
      <c r="L24" s="329">
        <v>4.2871119303213092</v>
      </c>
      <c r="M24" s="329">
        <v>4.6434537600378052</v>
      </c>
      <c r="N24" s="329">
        <v>4.7966671171041453</v>
      </c>
      <c r="O24" s="329">
        <v>4.7545688842056846</v>
      </c>
      <c r="P24" s="329">
        <v>4.694205951668672</v>
      </c>
      <c r="Q24" s="329">
        <v>4.7509151373504404</v>
      </c>
      <c r="R24" s="329">
        <v>4.838488958980113</v>
      </c>
      <c r="S24" s="329">
        <v>4.6836897571141778</v>
      </c>
      <c r="T24" s="329">
        <v>4.8764606770470786</v>
      </c>
      <c r="U24" s="329">
        <v>4.7543136900446088</v>
      </c>
      <c r="V24" s="329">
        <v>4.5655790982154949</v>
      </c>
      <c r="W24" s="329">
        <v>4.7062767445242946</v>
      </c>
      <c r="X24" s="329">
        <v>4.7223216250837678</v>
      </c>
      <c r="Y24" s="329">
        <v>4.461444489837195</v>
      </c>
      <c r="DA24" s="72" t="s">
        <v>2246</v>
      </c>
    </row>
    <row r="25" spans="1:105" ht="12" customHeight="1" x14ac:dyDescent="0.25">
      <c r="A25" s="57" t="s">
        <v>2159</v>
      </c>
      <c r="B25" s="261">
        <f t="shared" ref="B25:Y25" si="1">B26+B32+B33</f>
        <v>76.98633196808629</v>
      </c>
      <c r="C25" s="261">
        <f t="shared" si="1"/>
        <v>79.336574357207667</v>
      </c>
      <c r="D25" s="261">
        <f t="shared" si="1"/>
        <v>81.30082874162828</v>
      </c>
      <c r="E25" s="261">
        <f t="shared" si="1"/>
        <v>81.532911826018818</v>
      </c>
      <c r="F25" s="261">
        <f t="shared" si="1"/>
        <v>79.794590628587017</v>
      </c>
      <c r="G25" s="261">
        <f t="shared" si="1"/>
        <v>71.862366780433717</v>
      </c>
      <c r="H25" s="261">
        <f t="shared" si="1"/>
        <v>73.046222400657086</v>
      </c>
      <c r="I25" s="261">
        <f t="shared" si="1"/>
        <v>75.125721344882308</v>
      </c>
      <c r="J25" s="261">
        <f t="shared" si="1"/>
        <v>75.210642403865592</v>
      </c>
      <c r="K25" s="261">
        <f t="shared" si="1"/>
        <v>74.378476454435116</v>
      </c>
      <c r="L25" s="261">
        <f t="shared" si="1"/>
        <v>77.355952345109984</v>
      </c>
      <c r="M25" s="261">
        <f t="shared" si="1"/>
        <v>85.447035179610353</v>
      </c>
      <c r="N25" s="261">
        <f t="shared" si="1"/>
        <v>87.842311113043039</v>
      </c>
      <c r="O25" s="261">
        <f t="shared" si="1"/>
        <v>86.252562832491023</v>
      </c>
      <c r="P25" s="261">
        <f t="shared" si="1"/>
        <v>84.38633005401033</v>
      </c>
      <c r="Q25" s="261">
        <f t="shared" si="1"/>
        <v>86.732168901402446</v>
      </c>
      <c r="R25" s="261">
        <f t="shared" si="1"/>
        <v>88.630684775020796</v>
      </c>
      <c r="S25" s="261">
        <f t="shared" si="1"/>
        <v>85.813857348604557</v>
      </c>
      <c r="T25" s="261">
        <f t="shared" si="1"/>
        <v>88.290261005429613</v>
      </c>
      <c r="U25" s="261">
        <f t="shared" si="1"/>
        <v>85.636742324394362</v>
      </c>
      <c r="V25" s="261">
        <f t="shared" si="1"/>
        <v>82.638754349800237</v>
      </c>
      <c r="W25" s="261">
        <f t="shared" si="1"/>
        <v>86.31850755665107</v>
      </c>
      <c r="X25" s="261">
        <f t="shared" si="1"/>
        <v>85.308359558412278</v>
      </c>
      <c r="Y25" s="261">
        <f t="shared" si="1"/>
        <v>80.38401195621833</v>
      </c>
      <c r="DA25" s="70"/>
    </row>
    <row r="26" spans="1:105" ht="12" customHeight="1" x14ac:dyDescent="0.25">
      <c r="A26" s="60" t="s">
        <v>2160</v>
      </c>
      <c r="B26" s="329">
        <v>48.829349205622648</v>
      </c>
      <c r="C26" s="329">
        <v>49.496520580954623</v>
      </c>
      <c r="D26" s="329">
        <v>50.541226888711677</v>
      </c>
      <c r="E26" s="329">
        <v>47.66165474032622</v>
      </c>
      <c r="F26" s="329">
        <v>46.312483609229538</v>
      </c>
      <c r="G26" s="329">
        <v>28.000729667035529</v>
      </c>
      <c r="H26" s="329">
        <v>28.23276041727938</v>
      </c>
      <c r="I26" s="329">
        <v>31.809555159309721</v>
      </c>
      <c r="J26" s="329">
        <v>30.524314276422249</v>
      </c>
      <c r="K26" s="329">
        <v>30.182753038797451</v>
      </c>
      <c r="L26" s="329">
        <v>36.54435308131427</v>
      </c>
      <c r="M26" s="329">
        <v>43.318823737356311</v>
      </c>
      <c r="N26" s="329">
        <v>41.005706905140023</v>
      </c>
      <c r="O26" s="329">
        <v>38.211139397654669</v>
      </c>
      <c r="P26" s="329">
        <v>34.535574935595669</v>
      </c>
      <c r="Q26" s="329">
        <v>39.537967128593372</v>
      </c>
      <c r="R26" s="329">
        <v>40.813594546858752</v>
      </c>
      <c r="S26" s="329">
        <v>39.260545080232212</v>
      </c>
      <c r="T26" s="329">
        <v>37.043087663963952</v>
      </c>
      <c r="U26" s="329">
        <v>31.129394089224188</v>
      </c>
      <c r="V26" s="329">
        <v>30.696575697479581</v>
      </c>
      <c r="W26" s="329">
        <v>37.021906910081462</v>
      </c>
      <c r="X26" s="329">
        <v>31.41801384074245</v>
      </c>
      <c r="Y26" s="329">
        <v>26.406103561353131</v>
      </c>
      <c r="DA26" s="72" t="s">
        <v>2247</v>
      </c>
    </row>
    <row r="27" spans="1:105" ht="12" customHeight="1" x14ac:dyDescent="0.25">
      <c r="A27" s="59" t="s">
        <v>28</v>
      </c>
      <c r="B27" s="230">
        <v>4.9421554609795493</v>
      </c>
      <c r="C27" s="230">
        <v>3.95233808163947</v>
      </c>
      <c r="D27" s="230">
        <v>3.6446596917237541</v>
      </c>
      <c r="E27" s="230">
        <v>3.7086881170404489</v>
      </c>
      <c r="F27" s="230">
        <v>4.7265892764096957</v>
      </c>
      <c r="G27" s="230">
        <v>4.9401005825930122</v>
      </c>
      <c r="H27" s="230">
        <v>4.9662064164059903</v>
      </c>
      <c r="I27" s="230">
        <v>5.8339656927432841</v>
      </c>
      <c r="J27" s="230">
        <v>4.2306890690733612</v>
      </c>
      <c r="K27" s="230">
        <v>3.7271434671564481</v>
      </c>
      <c r="L27" s="230">
        <v>4.0181028364583966</v>
      </c>
      <c r="M27" s="230">
        <v>3.8338834343301902</v>
      </c>
      <c r="N27" s="230">
        <v>4.5053482900330879</v>
      </c>
      <c r="O27" s="230">
        <v>2.2625829475099941</v>
      </c>
      <c r="P27" s="230">
        <v>1.625963451901159</v>
      </c>
      <c r="Q27" s="230">
        <v>3.153388242011641</v>
      </c>
      <c r="R27" s="230">
        <v>2.7681422525639312</v>
      </c>
      <c r="S27" s="230">
        <v>3.3719507055616349</v>
      </c>
      <c r="T27" s="230">
        <v>4.078594886586524</v>
      </c>
      <c r="U27" s="230">
        <v>1.958896798533361</v>
      </c>
      <c r="V27" s="230">
        <v>2.315060169009064</v>
      </c>
      <c r="W27" s="230">
        <v>2.9130112259630878</v>
      </c>
      <c r="X27" s="230">
        <v>0.93678714085895998</v>
      </c>
      <c r="Y27" s="230">
        <v>0.36567467902441292</v>
      </c>
      <c r="DA27" s="71" t="s">
        <v>2248</v>
      </c>
    </row>
    <row r="28" spans="1:105" ht="12" customHeight="1" x14ac:dyDescent="0.25">
      <c r="A28" s="59" t="s">
        <v>31</v>
      </c>
      <c r="B28" s="230">
        <v>2.748377676438241</v>
      </c>
      <c r="C28" s="230">
        <v>2.4138333806332271</v>
      </c>
      <c r="D28" s="230">
        <v>2.1636485973610231</v>
      </c>
      <c r="E28" s="230">
        <v>1.974113919987087</v>
      </c>
      <c r="F28" s="230">
        <v>1.89326900438472</v>
      </c>
      <c r="G28" s="230">
        <v>1.2166594820284791</v>
      </c>
      <c r="H28" s="230">
        <v>1.323604808492612</v>
      </c>
      <c r="I28" s="230">
        <v>1.441408677569336</v>
      </c>
      <c r="J28" s="230">
        <v>1.3622488258903001</v>
      </c>
      <c r="K28" s="230">
        <v>1.058605878809906</v>
      </c>
      <c r="L28" s="230">
        <v>1.45593464707178</v>
      </c>
      <c r="M28" s="230">
        <v>2.2699538027848289</v>
      </c>
      <c r="N28" s="230">
        <v>1.910872930016994</v>
      </c>
      <c r="O28" s="230">
        <v>2.0221271232710651</v>
      </c>
      <c r="P28" s="230">
        <v>1.8453812351300329</v>
      </c>
      <c r="Q28" s="230">
        <v>1.7571880945513569</v>
      </c>
      <c r="R28" s="230">
        <v>2.0948771587672441</v>
      </c>
      <c r="S28" s="230">
        <v>1.8507971569143571</v>
      </c>
      <c r="T28" s="230">
        <v>1.8550807775711431</v>
      </c>
      <c r="U28" s="230">
        <v>1.6760908806422821</v>
      </c>
      <c r="V28" s="230">
        <v>1.7763060276982809</v>
      </c>
      <c r="W28" s="230">
        <v>1.859726407424066</v>
      </c>
      <c r="X28" s="230">
        <v>1.7272878954477631</v>
      </c>
      <c r="Y28" s="230">
        <v>1.9114308537527149</v>
      </c>
      <c r="DA28" s="71" t="s">
        <v>2249</v>
      </c>
    </row>
    <row r="29" spans="1:105" ht="12" customHeight="1" x14ac:dyDescent="0.25">
      <c r="A29" s="59" t="s">
        <v>159</v>
      </c>
      <c r="B29" s="230">
        <v>0.95066392954895884</v>
      </c>
      <c r="C29" s="230">
        <v>1.240180268784971</v>
      </c>
      <c r="D29" s="230">
        <v>1.2541283643240679</v>
      </c>
      <c r="E29" s="230">
        <v>0.8389703907718421</v>
      </c>
      <c r="F29" s="230">
        <v>1.2701885461711899</v>
      </c>
      <c r="G29" s="230">
        <v>0.70730847556997856</v>
      </c>
      <c r="H29" s="230">
        <v>0.73673679786005208</v>
      </c>
      <c r="I29" s="230">
        <v>0.84041625356863003</v>
      </c>
      <c r="J29" s="230">
        <v>0.66926751705312426</v>
      </c>
      <c r="K29" s="230">
        <v>0.43717411397653938</v>
      </c>
      <c r="L29" s="230">
        <v>0.54610149908452987</v>
      </c>
      <c r="M29" s="230">
        <v>1.1553139693944889</v>
      </c>
      <c r="N29" s="230">
        <v>1.1047038886538081</v>
      </c>
      <c r="O29" s="230">
        <v>0.99446800477158015</v>
      </c>
      <c r="P29" s="230">
        <v>0.92515919833706606</v>
      </c>
      <c r="Q29" s="230">
        <v>1.1345422745394591</v>
      </c>
      <c r="R29" s="230">
        <v>1.109521624337712</v>
      </c>
      <c r="S29" s="230">
        <v>0.9675658542632013</v>
      </c>
      <c r="T29" s="230">
        <v>1.108638566547079</v>
      </c>
      <c r="U29" s="230">
        <v>1.143391423373447</v>
      </c>
      <c r="V29" s="230">
        <v>1.1979239248934379</v>
      </c>
      <c r="W29" s="230">
        <v>1.0869536594074021</v>
      </c>
      <c r="X29" s="230">
        <v>0.95203160944068366</v>
      </c>
      <c r="Y29" s="230">
        <v>1.0055092827508261</v>
      </c>
      <c r="DA29" s="71" t="s">
        <v>2250</v>
      </c>
    </row>
    <row r="30" spans="1:105" ht="12" customHeight="1" x14ac:dyDescent="0.25">
      <c r="A30" s="59" t="s">
        <v>32</v>
      </c>
      <c r="B30" s="230">
        <v>4.3111622409119246</v>
      </c>
      <c r="C30" s="230">
        <v>6.563177842202701</v>
      </c>
      <c r="D30" s="230">
        <v>7.1950984800716196</v>
      </c>
      <c r="E30" s="230">
        <v>5.8274812189983001</v>
      </c>
      <c r="F30" s="230">
        <v>4.8619368778302139</v>
      </c>
      <c r="G30" s="230">
        <v>3.0907407620635992</v>
      </c>
      <c r="H30" s="230">
        <v>3.0188749102824262</v>
      </c>
      <c r="I30" s="230">
        <v>2.9547805301804519</v>
      </c>
      <c r="J30" s="230">
        <v>2.220718873279401</v>
      </c>
      <c r="K30" s="230">
        <v>1.820663748346937</v>
      </c>
      <c r="L30" s="230">
        <v>1.985169124392514</v>
      </c>
      <c r="M30" s="230">
        <v>2.720927125610785</v>
      </c>
      <c r="N30" s="230">
        <v>2.5584034663990751</v>
      </c>
      <c r="O30" s="230">
        <v>1.5906763127347381</v>
      </c>
      <c r="P30" s="230">
        <v>0.8693836449318918</v>
      </c>
      <c r="Q30" s="230">
        <v>1.4790951591148109</v>
      </c>
      <c r="R30" s="230">
        <v>0.94813963451734828</v>
      </c>
      <c r="S30" s="230">
        <v>0.8617144413742347</v>
      </c>
      <c r="T30" s="230">
        <v>0.48373252067136779</v>
      </c>
      <c r="U30" s="230">
        <v>0.37645878638494978</v>
      </c>
      <c r="V30" s="230">
        <v>0.42668758964127562</v>
      </c>
      <c r="W30" s="230">
        <v>0.32162089296839053</v>
      </c>
      <c r="X30" s="230">
        <v>3.6047730030618778E-2</v>
      </c>
      <c r="Y30" s="230">
        <v>5.2046433509026192E-2</v>
      </c>
      <c r="DA30" s="71" t="s">
        <v>2251</v>
      </c>
    </row>
    <row r="31" spans="1:105" ht="12" customHeight="1" x14ac:dyDescent="0.25">
      <c r="A31" s="59" t="s">
        <v>35</v>
      </c>
      <c r="B31" s="230">
        <v>35.876989897743968</v>
      </c>
      <c r="C31" s="230">
        <v>35.326991007694247</v>
      </c>
      <c r="D31" s="230">
        <v>36.28369175523121</v>
      </c>
      <c r="E31" s="230">
        <v>35.312401093528543</v>
      </c>
      <c r="F31" s="230">
        <v>33.560499904433719</v>
      </c>
      <c r="G31" s="230">
        <v>18.045920364780461</v>
      </c>
      <c r="H31" s="230">
        <v>18.187337484238299</v>
      </c>
      <c r="I31" s="230">
        <v>20.738984005248021</v>
      </c>
      <c r="J31" s="230">
        <v>22.04138999112606</v>
      </c>
      <c r="K31" s="230">
        <v>23.139165830507618</v>
      </c>
      <c r="L31" s="230">
        <v>28.53904497430705</v>
      </c>
      <c r="M31" s="230">
        <v>33.338745405236018</v>
      </c>
      <c r="N31" s="230">
        <v>30.92637833003706</v>
      </c>
      <c r="O31" s="230">
        <v>31.34128500936729</v>
      </c>
      <c r="P31" s="230">
        <v>29.269687405295521</v>
      </c>
      <c r="Q31" s="230">
        <v>32.013753358376107</v>
      </c>
      <c r="R31" s="230">
        <v>33.892913876672523</v>
      </c>
      <c r="S31" s="230">
        <v>32.208516922118783</v>
      </c>
      <c r="T31" s="230">
        <v>29.517040912587831</v>
      </c>
      <c r="U31" s="230">
        <v>25.974556200290149</v>
      </c>
      <c r="V31" s="230">
        <v>24.98059798623752</v>
      </c>
      <c r="W31" s="230">
        <v>30.84059472431851</v>
      </c>
      <c r="X31" s="230">
        <v>27.765859464964429</v>
      </c>
      <c r="Y31" s="230">
        <v>23.071442312316151</v>
      </c>
      <c r="DA31" s="71" t="s">
        <v>2252</v>
      </c>
    </row>
    <row r="32" spans="1:105" ht="12" customHeight="1" x14ac:dyDescent="0.25">
      <c r="A32" s="60" t="s">
        <v>2167</v>
      </c>
      <c r="B32" s="329">
        <v>26.364435793895129</v>
      </c>
      <c r="C32" s="329">
        <v>27.977970977287679</v>
      </c>
      <c r="D32" s="329">
        <v>28.849509107768309</v>
      </c>
      <c r="E32" s="329">
        <v>31.913997803821829</v>
      </c>
      <c r="F32" s="329">
        <v>31.560693543698498</v>
      </c>
      <c r="G32" s="329">
        <v>41.991424694330092</v>
      </c>
      <c r="H32" s="329">
        <v>42.911550021341128</v>
      </c>
      <c r="I32" s="329">
        <v>41.376323122165623</v>
      </c>
      <c r="J32" s="329">
        <v>42.746458038581061</v>
      </c>
      <c r="K32" s="329">
        <v>42.283412236802647</v>
      </c>
      <c r="L32" s="329">
        <v>38.862912022740574</v>
      </c>
      <c r="M32" s="329">
        <v>40.017550642236863</v>
      </c>
      <c r="N32" s="329">
        <v>44.656300972855682</v>
      </c>
      <c r="O32" s="329">
        <v>45.8802557601974</v>
      </c>
      <c r="P32" s="329">
        <v>47.717025140383448</v>
      </c>
      <c r="Q32" s="329">
        <v>45.034694892195233</v>
      </c>
      <c r="R32" s="329">
        <v>45.617777064989269</v>
      </c>
      <c r="S32" s="329">
        <v>44.424362378774987</v>
      </c>
      <c r="T32" s="329">
        <v>49.030600306444263</v>
      </c>
      <c r="U32" s="329">
        <v>52.346296557877167</v>
      </c>
      <c r="V32" s="329">
        <v>49.866915425859062</v>
      </c>
      <c r="W32" s="329">
        <v>47.157383944513107</v>
      </c>
      <c r="X32" s="329">
        <v>51.743835888086288</v>
      </c>
      <c r="Y32" s="329">
        <v>51.949979081302828</v>
      </c>
      <c r="DA32" s="72" t="s">
        <v>2253</v>
      </c>
    </row>
    <row r="33" spans="1:105" ht="12" customHeight="1" x14ac:dyDescent="0.25">
      <c r="A33" s="60" t="s">
        <v>2169</v>
      </c>
      <c r="B33" s="329">
        <v>1.7925469685685189</v>
      </c>
      <c r="C33" s="329">
        <v>1.862082798965355</v>
      </c>
      <c r="D33" s="329">
        <v>1.9100927451482961</v>
      </c>
      <c r="E33" s="329">
        <v>1.9572592818707579</v>
      </c>
      <c r="F33" s="329">
        <v>1.921413475658986</v>
      </c>
      <c r="G33" s="329">
        <v>1.87021241906809</v>
      </c>
      <c r="H33" s="329">
        <v>1.901911962036573</v>
      </c>
      <c r="I33" s="329">
        <v>1.939843063406963</v>
      </c>
      <c r="J33" s="329">
        <v>1.9398700888622831</v>
      </c>
      <c r="K33" s="329">
        <v>1.9123111788350129</v>
      </c>
      <c r="L33" s="329">
        <v>1.948687241055141</v>
      </c>
      <c r="M33" s="329">
        <v>2.1106608000171838</v>
      </c>
      <c r="N33" s="329">
        <v>2.1803032350473388</v>
      </c>
      <c r="O33" s="329">
        <v>2.1611676746389481</v>
      </c>
      <c r="P33" s="329">
        <v>2.133729978031214</v>
      </c>
      <c r="Q33" s="329">
        <v>2.159506880613836</v>
      </c>
      <c r="R33" s="329">
        <v>2.199313163172778</v>
      </c>
      <c r="S33" s="329">
        <v>2.1289498895973531</v>
      </c>
      <c r="T33" s="329">
        <v>2.2165730350213999</v>
      </c>
      <c r="U33" s="329">
        <v>2.161051677293004</v>
      </c>
      <c r="V33" s="329">
        <v>2.0752632264615891</v>
      </c>
      <c r="W33" s="329">
        <v>2.1392167020564981</v>
      </c>
      <c r="X33" s="329">
        <v>2.1465098295835299</v>
      </c>
      <c r="Y33" s="329">
        <v>2.0279293135623608</v>
      </c>
      <c r="DA33" s="72" t="s">
        <v>2254</v>
      </c>
    </row>
    <row r="34" spans="1:105" ht="12" customHeight="1" x14ac:dyDescent="0.25">
      <c r="A34" s="57" t="s">
        <v>2171</v>
      </c>
      <c r="B34" s="261">
        <v>1143.74207395958</v>
      </c>
      <c r="C34" s="261">
        <v>1170.048794673477</v>
      </c>
      <c r="D34" s="261">
        <v>1197.4937234979479</v>
      </c>
      <c r="E34" s="261">
        <v>1170.85015591001</v>
      </c>
      <c r="F34" s="261">
        <v>1142.223014488512</v>
      </c>
      <c r="G34" s="261">
        <v>862.78001792733107</v>
      </c>
      <c r="H34" s="261">
        <v>874.16035838216419</v>
      </c>
      <c r="I34" s="261">
        <v>935.0192477197744</v>
      </c>
      <c r="J34" s="261">
        <v>923.87699230537623</v>
      </c>
      <c r="K34" s="261">
        <v>915.9031353539566</v>
      </c>
      <c r="L34" s="261">
        <v>1016.961726757057</v>
      </c>
      <c r="M34" s="261">
        <v>1171.4331055872151</v>
      </c>
      <c r="N34" s="261">
        <v>1176.91494186402</v>
      </c>
      <c r="O34" s="261">
        <v>1123.646847924522</v>
      </c>
      <c r="P34" s="261">
        <v>1063.859007004339</v>
      </c>
      <c r="Q34" s="261">
        <v>1146.1947263114521</v>
      </c>
      <c r="R34" s="261">
        <v>1178.6390973566049</v>
      </c>
      <c r="S34" s="261">
        <v>1142.4053750585531</v>
      </c>
      <c r="T34" s="261">
        <v>1131.215781720251</v>
      </c>
      <c r="U34" s="261">
        <v>1044.755671518212</v>
      </c>
      <c r="V34" s="261">
        <v>1022.709527408398</v>
      </c>
      <c r="W34" s="261">
        <v>1134.72335743593</v>
      </c>
      <c r="X34" s="261">
        <v>1050.189257581281</v>
      </c>
      <c r="Y34" s="261">
        <v>945.74858546281087</v>
      </c>
      <c r="DA34" s="70" t="s">
        <v>2255</v>
      </c>
    </row>
    <row r="35" spans="1:105" ht="12" customHeight="1" x14ac:dyDescent="0.25">
      <c r="A35" s="64" t="s">
        <v>28</v>
      </c>
      <c r="B35" s="229">
        <v>112.8037966181778</v>
      </c>
      <c r="C35" s="229">
        <v>90.882751631695228</v>
      </c>
      <c r="D35" s="229">
        <v>83.814838573434699</v>
      </c>
      <c r="E35" s="229">
        <v>88.487270706932406</v>
      </c>
      <c r="F35" s="229">
        <v>112.9217228840985</v>
      </c>
      <c r="G35" s="229">
        <v>151.24529975589249</v>
      </c>
      <c r="H35" s="229">
        <v>152.79685107314219</v>
      </c>
      <c r="I35" s="229">
        <v>170.19028237441671</v>
      </c>
      <c r="J35" s="229">
        <v>126.02020345278829</v>
      </c>
      <c r="K35" s="229">
        <v>110.3977835239575</v>
      </c>
      <c r="L35" s="229">
        <v>108.7704441083813</v>
      </c>
      <c r="M35" s="229">
        <v>96.421126881553405</v>
      </c>
      <c r="N35" s="229">
        <v>111.81539154196599</v>
      </c>
      <c r="O35" s="229">
        <v>60.163768370112692</v>
      </c>
      <c r="P35" s="229">
        <v>45.726974541499011</v>
      </c>
      <c r="Q35" s="229">
        <v>80.822982108442531</v>
      </c>
      <c r="R35" s="229">
        <v>70.495779236411309</v>
      </c>
      <c r="S35" s="229">
        <v>85.085835567543043</v>
      </c>
      <c r="T35" s="229">
        <v>107.8649889761972</v>
      </c>
      <c r="U35" s="229">
        <v>55.086002993697441</v>
      </c>
      <c r="V35" s="229">
        <v>62.669299723529129</v>
      </c>
      <c r="W35" s="229">
        <v>72.831225752430399</v>
      </c>
      <c r="X35" s="229">
        <v>26.306388795443109</v>
      </c>
      <c r="Y35" s="229">
        <v>10.777619640746559</v>
      </c>
      <c r="DA35" s="73" t="s">
        <v>2256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2257</v>
      </c>
    </row>
    <row r="37" spans="1:105" ht="12" customHeight="1" x14ac:dyDescent="0.25">
      <c r="A37" s="64" t="s">
        <v>31</v>
      </c>
      <c r="B37" s="229">
        <v>63.35649940988398</v>
      </c>
      <c r="C37" s="229">
        <v>56.058583052122593</v>
      </c>
      <c r="D37" s="229">
        <v>50.252549896306768</v>
      </c>
      <c r="E37" s="229">
        <v>47.570766020082537</v>
      </c>
      <c r="F37" s="229">
        <v>45.682451526294642</v>
      </c>
      <c r="G37" s="229">
        <v>37.62032884411331</v>
      </c>
      <c r="H37" s="229">
        <v>41.129688508637848</v>
      </c>
      <c r="I37" s="229">
        <v>42.46835773562438</v>
      </c>
      <c r="J37" s="229">
        <v>40.981981889045663</v>
      </c>
      <c r="K37" s="229">
        <v>31.66839054241748</v>
      </c>
      <c r="L37" s="229">
        <v>39.805142414110449</v>
      </c>
      <c r="M37" s="229">
        <v>57.657759705366658</v>
      </c>
      <c r="N37" s="229">
        <v>47.897458923975186</v>
      </c>
      <c r="O37" s="229">
        <v>54.30582580517359</v>
      </c>
      <c r="P37" s="229">
        <v>52.414957188523438</v>
      </c>
      <c r="Q37" s="229">
        <v>45.486563313518097</v>
      </c>
      <c r="R37" s="229">
        <v>53.881629257828479</v>
      </c>
      <c r="S37" s="229">
        <v>47.167441720310237</v>
      </c>
      <c r="T37" s="229">
        <v>49.549605949274152</v>
      </c>
      <c r="U37" s="229">
        <v>47.603042910466478</v>
      </c>
      <c r="V37" s="229">
        <v>48.564374025241243</v>
      </c>
      <c r="W37" s="229">
        <v>46.960419261602937</v>
      </c>
      <c r="X37" s="229">
        <v>48.988313699909902</v>
      </c>
      <c r="Y37" s="229">
        <v>56.897607166067829</v>
      </c>
      <c r="DA37" s="73" t="s">
        <v>2258</v>
      </c>
    </row>
    <row r="38" spans="1:105" ht="12" customHeight="1" x14ac:dyDescent="0.25">
      <c r="A38" s="64" t="s">
        <v>159</v>
      </c>
      <c r="B38" s="229">
        <v>22.33176969014557</v>
      </c>
      <c r="C38" s="229">
        <v>29.349520341693811</v>
      </c>
      <c r="D38" s="229">
        <v>29.682107205889508</v>
      </c>
      <c r="E38" s="229">
        <v>20.60136187777125</v>
      </c>
      <c r="F38" s="229">
        <v>31.23105336624872</v>
      </c>
      <c r="G38" s="229">
        <v>22.286597391617409</v>
      </c>
      <c r="H38" s="229">
        <v>23.32871456650566</v>
      </c>
      <c r="I38" s="229">
        <v>25.23214320618937</v>
      </c>
      <c r="J38" s="229">
        <v>20.51717793465583</v>
      </c>
      <c r="K38" s="229">
        <v>13.32684946977551</v>
      </c>
      <c r="L38" s="229">
        <v>15.21430200316173</v>
      </c>
      <c r="M38" s="229">
        <v>29.903507598552451</v>
      </c>
      <c r="N38" s="229">
        <v>28.216809840487581</v>
      </c>
      <c r="O38" s="229">
        <v>27.215113245238459</v>
      </c>
      <c r="P38" s="229">
        <v>26.77731142040323</v>
      </c>
      <c r="Q38" s="229">
        <v>29.927257422566271</v>
      </c>
      <c r="R38" s="229">
        <v>29.08032740965178</v>
      </c>
      <c r="S38" s="229">
        <v>25.12727509421951</v>
      </c>
      <c r="T38" s="229">
        <v>30.175100506396479</v>
      </c>
      <c r="U38" s="229">
        <v>33.091270750972797</v>
      </c>
      <c r="V38" s="229">
        <v>33.374180273101217</v>
      </c>
      <c r="W38" s="229">
        <v>27.968894436426659</v>
      </c>
      <c r="X38" s="229">
        <v>27.514428201469659</v>
      </c>
      <c r="Y38" s="229">
        <v>30.500211989646822</v>
      </c>
      <c r="DA38" s="73" t="s">
        <v>2259</v>
      </c>
    </row>
    <row r="39" spans="1:105" ht="12" customHeight="1" x14ac:dyDescent="0.25">
      <c r="A39" s="64" t="s">
        <v>32</v>
      </c>
      <c r="B39" s="229">
        <v>98.181097134876296</v>
      </c>
      <c r="C39" s="229">
        <v>150.58015948416769</v>
      </c>
      <c r="D39" s="229">
        <v>165.09232029158539</v>
      </c>
      <c r="E39" s="229">
        <v>138.72910017446051</v>
      </c>
      <c r="F39" s="229">
        <v>115.89511910521691</v>
      </c>
      <c r="G39" s="229">
        <v>94.413668997661276</v>
      </c>
      <c r="H39" s="229">
        <v>92.674650120998464</v>
      </c>
      <c r="I39" s="229">
        <v>86.004725939792053</v>
      </c>
      <c r="J39" s="229">
        <v>66.000747037802441</v>
      </c>
      <c r="K39" s="229">
        <v>53.807174665947748</v>
      </c>
      <c r="L39" s="229">
        <v>53.618364871233467</v>
      </c>
      <c r="M39" s="229">
        <v>68.277310927074126</v>
      </c>
      <c r="N39" s="229">
        <v>63.353184977782291</v>
      </c>
      <c r="O39" s="229">
        <v>42.202534585325843</v>
      </c>
      <c r="P39" s="229">
        <v>24.39491751466042</v>
      </c>
      <c r="Q39" s="229">
        <v>37.825070124202867</v>
      </c>
      <c r="R39" s="229">
        <v>24.0920198421619</v>
      </c>
      <c r="S39" s="229">
        <v>21.69529810654182</v>
      </c>
      <c r="T39" s="229">
        <v>12.764429765461569</v>
      </c>
      <c r="U39" s="229">
        <v>10.562661016991431</v>
      </c>
      <c r="V39" s="229">
        <v>11.52467720297474</v>
      </c>
      <c r="W39" s="229">
        <v>8.0231685137475299</v>
      </c>
      <c r="X39" s="229">
        <v>1.0100071200828571</v>
      </c>
      <c r="Y39" s="229">
        <v>1.5305415997832179</v>
      </c>
      <c r="DA39" s="73" t="s">
        <v>2260</v>
      </c>
    </row>
    <row r="40" spans="1:105" ht="12" customHeight="1" x14ac:dyDescent="0.25">
      <c r="A40" s="64" t="s">
        <v>33</v>
      </c>
      <c r="B40" s="229">
        <v>0</v>
      </c>
      <c r="C40" s="229">
        <v>2.8938545599670751</v>
      </c>
      <c r="D40" s="229">
        <v>6.1323061475738658</v>
      </c>
      <c r="E40" s="229">
        <v>0.5728675853185522</v>
      </c>
      <c r="F40" s="229">
        <v>0.57286758531845883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1.1600423597404111E-3</v>
      </c>
      <c r="Q40" s="229">
        <v>5.6423171441822913E-2</v>
      </c>
      <c r="R40" s="229">
        <v>2.7486559246073409E-2</v>
      </c>
      <c r="S40" s="229">
        <v>1.6885061014000498E-2</v>
      </c>
      <c r="T40" s="229">
        <v>6.0257755908747594E-3</v>
      </c>
      <c r="U40" s="229">
        <v>5.7357650009390096E-3</v>
      </c>
      <c r="V40" s="229">
        <v>9.4414558723319632E-3</v>
      </c>
      <c r="W40" s="229">
        <v>0</v>
      </c>
      <c r="X40" s="229">
        <v>0</v>
      </c>
      <c r="Y40" s="229">
        <v>0</v>
      </c>
      <c r="DA40" s="73" t="s">
        <v>2261</v>
      </c>
    </row>
    <row r="41" spans="1:105" ht="12" customHeight="1" x14ac:dyDescent="0.25">
      <c r="A41" s="64" t="s">
        <v>35</v>
      </c>
      <c r="B41" s="229">
        <v>825.06120552345669</v>
      </c>
      <c r="C41" s="229">
        <v>818.45891349493093</v>
      </c>
      <c r="D41" s="229">
        <v>840.69458927426206</v>
      </c>
      <c r="E41" s="229">
        <v>848.88838290766523</v>
      </c>
      <c r="F41" s="229">
        <v>807.83172743442674</v>
      </c>
      <c r="G41" s="229">
        <v>556.65739949215686</v>
      </c>
      <c r="H41" s="229">
        <v>563.79551587798505</v>
      </c>
      <c r="I41" s="229">
        <v>609.5666789983153</v>
      </c>
      <c r="J41" s="229">
        <v>661.50160341184051</v>
      </c>
      <c r="K41" s="229">
        <v>690.54947077411009</v>
      </c>
      <c r="L41" s="229">
        <v>778.38085294595317</v>
      </c>
      <c r="M41" s="229">
        <v>844.78346589770717</v>
      </c>
      <c r="N41" s="229">
        <v>773.33049731389588</v>
      </c>
      <c r="O41" s="229">
        <v>839.67297204590227</v>
      </c>
      <c r="P41" s="229">
        <v>829.35912454355991</v>
      </c>
      <c r="Q41" s="229">
        <v>826.71701396070227</v>
      </c>
      <c r="R41" s="229">
        <v>869.65394909744305</v>
      </c>
      <c r="S41" s="229">
        <v>818.85995480450765</v>
      </c>
      <c r="T41" s="229">
        <v>786.51245536241777</v>
      </c>
      <c r="U41" s="229">
        <v>735.93709679911206</v>
      </c>
      <c r="V41" s="229">
        <v>681.331147686397</v>
      </c>
      <c r="W41" s="229">
        <v>776.89273381730743</v>
      </c>
      <c r="X41" s="229">
        <v>785.58700235957474</v>
      </c>
      <c r="Y41" s="229">
        <v>685.11829271076067</v>
      </c>
      <c r="DA41" s="73" t="s">
        <v>2262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2263</v>
      </c>
    </row>
    <row r="43" spans="1:105" ht="12" customHeight="1" x14ac:dyDescent="0.25">
      <c r="A43" s="64" t="s">
        <v>38</v>
      </c>
      <c r="B43" s="229">
        <v>22.007705583039659</v>
      </c>
      <c r="C43" s="229">
        <v>21.825012108899038</v>
      </c>
      <c r="D43" s="229">
        <v>21.825012108896029</v>
      </c>
      <c r="E43" s="229">
        <v>26.000406637779601</v>
      </c>
      <c r="F43" s="229">
        <v>28.088072586907959</v>
      </c>
      <c r="G43" s="229">
        <v>0.55672344588969125</v>
      </c>
      <c r="H43" s="229">
        <v>0.43493823489492439</v>
      </c>
      <c r="I43" s="229">
        <v>1.5570594654366019</v>
      </c>
      <c r="J43" s="229">
        <v>8.8552785792435085</v>
      </c>
      <c r="K43" s="229">
        <v>16.153466377748298</v>
      </c>
      <c r="L43" s="229">
        <v>21.17262041421667</v>
      </c>
      <c r="M43" s="229">
        <v>16.92438649198554</v>
      </c>
      <c r="N43" s="229">
        <v>52.606357277869982</v>
      </c>
      <c r="O43" s="229">
        <v>41.21378763778096</v>
      </c>
      <c r="P43" s="229">
        <v>32.701912664541368</v>
      </c>
      <c r="Q43" s="229">
        <v>56.471886889593208</v>
      </c>
      <c r="R43" s="229">
        <v>55.240068154779053</v>
      </c>
      <c r="S43" s="229">
        <v>49.401298708857958</v>
      </c>
      <c r="T43" s="229">
        <v>61.792889125802432</v>
      </c>
      <c r="U43" s="229">
        <v>55.62224010514575</v>
      </c>
      <c r="V43" s="229">
        <v>62.597191352379639</v>
      </c>
      <c r="W43" s="229">
        <v>56.094600126399797</v>
      </c>
      <c r="X43" s="229">
        <v>42.105835341659798</v>
      </c>
      <c r="Y43" s="229">
        <v>61.445539791691097</v>
      </c>
      <c r="DA43" s="73" t="s">
        <v>2264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57.465548084975062</v>
      </c>
      <c r="N44" s="229">
        <v>99.695241988042795</v>
      </c>
      <c r="O44" s="229">
        <v>58.872846234988387</v>
      </c>
      <c r="P44" s="229">
        <v>52.482649088791568</v>
      </c>
      <c r="Q44" s="229">
        <v>68.887529320984598</v>
      </c>
      <c r="R44" s="229">
        <v>76.167837799083543</v>
      </c>
      <c r="S44" s="229">
        <v>95.051385995558547</v>
      </c>
      <c r="T44" s="229">
        <v>82.550286259110464</v>
      </c>
      <c r="U44" s="229">
        <v>106.8476211768255</v>
      </c>
      <c r="V44" s="229">
        <v>122.63921568890279</v>
      </c>
      <c r="W44" s="229">
        <v>145.95231552801471</v>
      </c>
      <c r="X44" s="229">
        <v>118.67728206314059</v>
      </c>
      <c r="Y44" s="229">
        <v>99.478772564114706</v>
      </c>
      <c r="DA44" s="73" t="s">
        <v>2265</v>
      </c>
    </row>
    <row r="45" spans="1:105" ht="12" customHeight="1" x14ac:dyDescent="0.25">
      <c r="A45" s="57" t="s">
        <v>2183</v>
      </c>
      <c r="B45" s="261">
        <f t="shared" ref="B45:Y45" si="2">B46+B52+B63+B64+B65</f>
        <v>194.52657284154668</v>
      </c>
      <c r="C45" s="261">
        <f t="shared" si="2"/>
        <v>199.5022804072745</v>
      </c>
      <c r="D45" s="261">
        <f t="shared" si="2"/>
        <v>204.2588929514219</v>
      </c>
      <c r="E45" s="261">
        <f t="shared" si="2"/>
        <v>201.30321277329278</v>
      </c>
      <c r="F45" s="261">
        <f t="shared" si="2"/>
        <v>196.57323933486936</v>
      </c>
      <c r="G45" s="261">
        <f t="shared" si="2"/>
        <v>155.82468848686349</v>
      </c>
      <c r="H45" s="261">
        <f t="shared" si="2"/>
        <v>157.99880194658255</v>
      </c>
      <c r="I45" s="261">
        <f t="shared" si="2"/>
        <v>167.34136260004806</v>
      </c>
      <c r="J45" s="261">
        <f t="shared" si="2"/>
        <v>165.73883995236787</v>
      </c>
      <c r="K45" s="261">
        <f t="shared" si="2"/>
        <v>164.13687154476654</v>
      </c>
      <c r="L45" s="261">
        <f t="shared" si="2"/>
        <v>179.18525011726712</v>
      </c>
      <c r="M45" s="261">
        <f t="shared" si="2"/>
        <v>203.35648303628278</v>
      </c>
      <c r="N45" s="261">
        <f t="shared" si="2"/>
        <v>204.88619624647851</v>
      </c>
      <c r="O45" s="261">
        <f t="shared" si="2"/>
        <v>197.49966089538304</v>
      </c>
      <c r="P45" s="261">
        <f t="shared" si="2"/>
        <v>188.56648531595442</v>
      </c>
      <c r="Q45" s="261">
        <f t="shared" si="2"/>
        <v>200.57499227720163</v>
      </c>
      <c r="R45" s="261">
        <f t="shared" si="2"/>
        <v>205.83322126076953</v>
      </c>
      <c r="S45" s="261">
        <f t="shared" si="2"/>
        <v>199.19221103057774</v>
      </c>
      <c r="T45" s="261">
        <f t="shared" si="2"/>
        <v>199.28049248834535</v>
      </c>
      <c r="U45" s="261">
        <f t="shared" si="2"/>
        <v>185.77621473627536</v>
      </c>
      <c r="V45" s="261">
        <f t="shared" si="2"/>
        <v>180.91447508649736</v>
      </c>
      <c r="W45" s="261">
        <f t="shared" si="2"/>
        <v>197.70818431603212</v>
      </c>
      <c r="X45" s="261">
        <f t="shared" si="2"/>
        <v>186.21089407652968</v>
      </c>
      <c r="Y45" s="261">
        <f t="shared" si="2"/>
        <v>169.52793192803358</v>
      </c>
      <c r="DA45" s="70"/>
    </row>
    <row r="46" spans="1:105" ht="12" customHeight="1" x14ac:dyDescent="0.25">
      <c r="A46" s="165" t="s">
        <v>2184</v>
      </c>
      <c r="B46" s="346">
        <v>84.570176038156532</v>
      </c>
      <c r="C46" s="346">
        <v>86.521694403387229</v>
      </c>
      <c r="D46" s="346">
        <v>88.552425004744677</v>
      </c>
      <c r="E46" s="346">
        <v>86.602738627716946</v>
      </c>
      <c r="F46" s="346">
        <v>84.467118558729027</v>
      </c>
      <c r="G46" s="346">
        <v>63.81832759462516</v>
      </c>
      <c r="H46" s="346">
        <v>64.655865291825563</v>
      </c>
      <c r="I46" s="346">
        <v>69.152534905319825</v>
      </c>
      <c r="J46" s="346">
        <v>68.315268581922439</v>
      </c>
      <c r="K46" s="346">
        <v>67.743344742409562</v>
      </c>
      <c r="L46" s="346">
        <v>75.210389325171207</v>
      </c>
      <c r="M46" s="346">
        <v>85.932664954325062</v>
      </c>
      <c r="N46" s="346">
        <v>85.867472466393679</v>
      </c>
      <c r="O46" s="346">
        <v>82.476396574721775</v>
      </c>
      <c r="P46" s="346">
        <v>78.131956949359406</v>
      </c>
      <c r="Q46" s="346">
        <v>84.031220870927996</v>
      </c>
      <c r="R46" s="346">
        <v>86.36348886985229</v>
      </c>
      <c r="S46" s="346">
        <v>83.443354561913324</v>
      </c>
      <c r="T46" s="346">
        <v>82.767924187508328</v>
      </c>
      <c r="U46" s="346">
        <v>76.176616552018587</v>
      </c>
      <c r="V46" s="346">
        <v>74.330555547848462</v>
      </c>
      <c r="W46" s="346">
        <v>82.307673113445219</v>
      </c>
      <c r="X46" s="346">
        <v>76.492247984280084</v>
      </c>
      <c r="Y46" s="346">
        <v>69.060957456402662</v>
      </c>
      <c r="DA46" s="167" t="s">
        <v>2266</v>
      </c>
    </row>
    <row r="47" spans="1:105" ht="12" customHeight="1" x14ac:dyDescent="0.25">
      <c r="A47" s="59" t="s">
        <v>28</v>
      </c>
      <c r="B47" s="230">
        <v>8.5595848427742212</v>
      </c>
      <c r="C47" s="230">
        <v>6.9088288159402733</v>
      </c>
      <c r="D47" s="230">
        <v>6.3857463280391409</v>
      </c>
      <c r="E47" s="230">
        <v>6.738803958898707</v>
      </c>
      <c r="F47" s="230">
        <v>8.6205995808298823</v>
      </c>
      <c r="G47" s="230">
        <v>11.25931220647713</v>
      </c>
      <c r="H47" s="230">
        <v>11.373112948389741</v>
      </c>
      <c r="I47" s="230">
        <v>12.682777680586179</v>
      </c>
      <c r="J47" s="230">
        <v>9.468538995603156</v>
      </c>
      <c r="K47" s="230">
        <v>8.3653457481312188</v>
      </c>
      <c r="L47" s="230">
        <v>8.2694877100761186</v>
      </c>
      <c r="M47" s="230">
        <v>7.6053731891183549</v>
      </c>
      <c r="N47" s="230">
        <v>9.4343665661190492</v>
      </c>
      <c r="O47" s="230">
        <v>4.8836462718379678</v>
      </c>
      <c r="P47" s="230">
        <v>3.678517200367609</v>
      </c>
      <c r="Q47" s="230">
        <v>6.701990089536876</v>
      </c>
      <c r="R47" s="230">
        <v>5.857519419050357</v>
      </c>
      <c r="S47" s="230">
        <v>7.1666574601671096</v>
      </c>
      <c r="T47" s="230">
        <v>9.1130856970368654</v>
      </c>
      <c r="U47" s="230">
        <v>4.7936085700591153</v>
      </c>
      <c r="V47" s="230">
        <v>5.6058275093944347</v>
      </c>
      <c r="W47" s="230">
        <v>6.4762513812349294</v>
      </c>
      <c r="X47" s="230">
        <v>2.2807601604065919</v>
      </c>
      <c r="Y47" s="230">
        <v>0.95636387217496011</v>
      </c>
      <c r="DA47" s="71" t="s">
        <v>2267</v>
      </c>
    </row>
    <row r="48" spans="1:105" ht="12" customHeight="1" x14ac:dyDescent="0.25">
      <c r="A48" s="59" t="s">
        <v>31</v>
      </c>
      <c r="B48" s="230">
        <v>4.7600631115713821</v>
      </c>
      <c r="C48" s="230">
        <v>4.2194673817174237</v>
      </c>
      <c r="D48" s="230">
        <v>3.7908919499780862</v>
      </c>
      <c r="E48" s="230">
        <v>3.5870276171785571</v>
      </c>
      <c r="F48" s="230">
        <v>3.4530425706873782</v>
      </c>
      <c r="G48" s="230">
        <v>2.7729696446664351</v>
      </c>
      <c r="H48" s="230">
        <v>3.03118834051855</v>
      </c>
      <c r="I48" s="230">
        <v>3.1335573034340851</v>
      </c>
      <c r="J48" s="230">
        <v>3.048795578939119</v>
      </c>
      <c r="K48" s="230">
        <v>2.375976204105009</v>
      </c>
      <c r="L48" s="230">
        <v>2.9963975937574929</v>
      </c>
      <c r="M48" s="230">
        <v>4.5029657494667994</v>
      </c>
      <c r="N48" s="230">
        <v>4.0014388505626197</v>
      </c>
      <c r="O48" s="230">
        <v>4.3646371495962804</v>
      </c>
      <c r="P48" s="230">
        <v>4.1749195572165334</v>
      </c>
      <c r="Q48" s="230">
        <v>3.734604270491825</v>
      </c>
      <c r="R48" s="230">
        <v>4.4328587617340212</v>
      </c>
      <c r="S48" s="230">
        <v>3.9336367610531502</v>
      </c>
      <c r="T48" s="230">
        <v>4.1449348540424049</v>
      </c>
      <c r="U48" s="230">
        <v>4.1015553323994798</v>
      </c>
      <c r="V48" s="230">
        <v>4.3012554612938843</v>
      </c>
      <c r="W48" s="230">
        <v>4.1345723653424038</v>
      </c>
      <c r="X48" s="230">
        <v>4.2053623984180311</v>
      </c>
      <c r="Y48" s="230">
        <v>4.99904291313426</v>
      </c>
      <c r="DA48" s="71" t="s">
        <v>2268</v>
      </c>
    </row>
    <row r="49" spans="1:105" ht="12" customHeight="1" x14ac:dyDescent="0.25">
      <c r="A49" s="59" t="s">
        <v>159</v>
      </c>
      <c r="B49" s="230">
        <v>1.646505988366181</v>
      </c>
      <c r="C49" s="230">
        <v>2.167879619849725</v>
      </c>
      <c r="D49" s="230">
        <v>2.1973370011904958</v>
      </c>
      <c r="E49" s="230">
        <v>1.524435814582255</v>
      </c>
      <c r="F49" s="230">
        <v>2.31663599444708</v>
      </c>
      <c r="G49" s="230">
        <v>1.6120738474012331</v>
      </c>
      <c r="H49" s="230">
        <v>1.6872014799097239</v>
      </c>
      <c r="I49" s="230">
        <v>1.827026942654169</v>
      </c>
      <c r="J49" s="230">
        <v>1.4978613365921449</v>
      </c>
      <c r="K49" s="230">
        <v>0.98121058332557332</v>
      </c>
      <c r="L49" s="230">
        <v>1.1239084261751009</v>
      </c>
      <c r="M49" s="230">
        <v>2.291826039667229</v>
      </c>
      <c r="N49" s="230">
        <v>2.3132909514750608</v>
      </c>
      <c r="O49" s="230">
        <v>2.1464980849916069</v>
      </c>
      <c r="P49" s="230">
        <v>2.093044600837735</v>
      </c>
      <c r="Q49" s="230">
        <v>2.4112765370347979</v>
      </c>
      <c r="R49" s="230">
        <v>2.347800028844198</v>
      </c>
      <c r="S49" s="230">
        <v>2.0564396259474278</v>
      </c>
      <c r="T49" s="230">
        <v>2.4771075688861042</v>
      </c>
      <c r="U49" s="230">
        <v>2.7979886077299669</v>
      </c>
      <c r="V49" s="230">
        <v>2.900725856815991</v>
      </c>
      <c r="W49" s="230">
        <v>2.4165321009870868</v>
      </c>
      <c r="X49" s="230">
        <v>2.3178752905052891</v>
      </c>
      <c r="Y49" s="230">
        <v>2.6297493546039248</v>
      </c>
      <c r="DA49" s="71" t="s">
        <v>2269</v>
      </c>
    </row>
    <row r="50" spans="1:105" ht="12" customHeight="1" x14ac:dyDescent="0.25">
      <c r="A50" s="59" t="s">
        <v>32</v>
      </c>
      <c r="B50" s="230">
        <v>7.4667337487469938</v>
      </c>
      <c r="C50" s="230">
        <v>11.472670420325381</v>
      </c>
      <c r="D50" s="230">
        <v>12.60640981195886</v>
      </c>
      <c r="E50" s="230">
        <v>10.588718239357229</v>
      </c>
      <c r="F50" s="230">
        <v>8.8674535822755853</v>
      </c>
      <c r="G50" s="230">
        <v>7.0443130878709956</v>
      </c>
      <c r="H50" s="230">
        <v>6.9135276411948388</v>
      </c>
      <c r="I50" s="230">
        <v>6.423559296177757</v>
      </c>
      <c r="J50" s="230">
        <v>4.9701036655296926</v>
      </c>
      <c r="K50" s="230">
        <v>4.0863685232998286</v>
      </c>
      <c r="L50" s="230">
        <v>4.0855927149579916</v>
      </c>
      <c r="M50" s="230">
        <v>5.3975731305144601</v>
      </c>
      <c r="N50" s="230">
        <v>5.3573918312675533</v>
      </c>
      <c r="O50" s="230">
        <v>3.4333770847769798</v>
      </c>
      <c r="P50" s="230">
        <v>1.9668601332095981</v>
      </c>
      <c r="Q50" s="230">
        <v>3.143565059894339</v>
      </c>
      <c r="R50" s="230">
        <v>2.0063081353614098</v>
      </c>
      <c r="S50" s="230">
        <v>1.831465750558704</v>
      </c>
      <c r="T50" s="230">
        <v>1.0808369151394781</v>
      </c>
      <c r="U50" s="230">
        <v>0.92123079992782808</v>
      </c>
      <c r="V50" s="230">
        <v>1.0332072833131201</v>
      </c>
      <c r="W50" s="230">
        <v>0.7150325181571906</v>
      </c>
      <c r="X50" s="230">
        <v>8.776404258873774E-2</v>
      </c>
      <c r="Y50" s="230">
        <v>0.1361191560115263</v>
      </c>
      <c r="DA50" s="71" t="s">
        <v>2270</v>
      </c>
    </row>
    <row r="51" spans="1:105" ht="12" customHeight="1" x14ac:dyDescent="0.25">
      <c r="A51" s="59" t="s">
        <v>35</v>
      </c>
      <c r="B51" s="230">
        <v>62.137288346697758</v>
      </c>
      <c r="C51" s="230">
        <v>61.752848165554433</v>
      </c>
      <c r="D51" s="230">
        <v>63.572039913578102</v>
      </c>
      <c r="E51" s="230">
        <v>64.1637529977002</v>
      </c>
      <c r="F51" s="230">
        <v>61.209386830489088</v>
      </c>
      <c r="G51" s="230">
        <v>41.129658808209363</v>
      </c>
      <c r="H51" s="230">
        <v>41.650834881812713</v>
      </c>
      <c r="I51" s="230">
        <v>45.085613682467631</v>
      </c>
      <c r="J51" s="230">
        <v>49.329969005258327</v>
      </c>
      <c r="K51" s="230">
        <v>51.934443683547933</v>
      </c>
      <c r="L51" s="230">
        <v>58.735002880204497</v>
      </c>
      <c r="M51" s="230">
        <v>66.134926845558226</v>
      </c>
      <c r="N51" s="230">
        <v>64.760984266969388</v>
      </c>
      <c r="O51" s="230">
        <v>67.648237983518939</v>
      </c>
      <c r="P51" s="230">
        <v>66.218615457727935</v>
      </c>
      <c r="Q51" s="230">
        <v>68.039784913970152</v>
      </c>
      <c r="R51" s="230">
        <v>71.719002524862304</v>
      </c>
      <c r="S51" s="230">
        <v>68.455154964186931</v>
      </c>
      <c r="T51" s="230">
        <v>65.951959152403475</v>
      </c>
      <c r="U51" s="230">
        <v>63.562233241902199</v>
      </c>
      <c r="V51" s="230">
        <v>60.489539437031041</v>
      </c>
      <c r="W51" s="230">
        <v>68.565284747723609</v>
      </c>
      <c r="X51" s="230">
        <v>67.600486092361436</v>
      </c>
      <c r="Y51" s="230">
        <v>60.339682160477977</v>
      </c>
      <c r="DA51" s="71" t="s">
        <v>2271</v>
      </c>
    </row>
    <row r="52" spans="1:105" ht="12" customHeight="1" x14ac:dyDescent="0.25">
      <c r="A52" s="165" t="s">
        <v>2191</v>
      </c>
      <c r="B52" s="346">
        <v>78.60136926544034</v>
      </c>
      <c r="C52" s="346">
        <v>80.409245635536053</v>
      </c>
      <c r="D52" s="346">
        <v>82.295343064415178</v>
      </c>
      <c r="E52" s="346">
        <v>80.464317571684816</v>
      </c>
      <c r="F52" s="346">
        <v>78.496974964364881</v>
      </c>
      <c r="G52" s="346">
        <v>59.292818134402232</v>
      </c>
      <c r="H52" s="346">
        <v>60.074909099509433</v>
      </c>
      <c r="I52" s="346">
        <v>64.257313631808827</v>
      </c>
      <c r="J52" s="346">
        <v>63.49158458133769</v>
      </c>
      <c r="K52" s="346">
        <v>62.943597330559598</v>
      </c>
      <c r="L52" s="346">
        <v>69.888645380441048</v>
      </c>
      <c r="M52" s="346">
        <v>80.504379613542298</v>
      </c>
      <c r="N52" s="346">
        <v>80.881107765156244</v>
      </c>
      <c r="O52" s="346">
        <v>77.220365350295467</v>
      </c>
      <c r="P52" s="346">
        <v>73.111566462202106</v>
      </c>
      <c r="Q52" s="346">
        <v>78.769922855955571</v>
      </c>
      <c r="R52" s="346">
        <v>80.999596877019201</v>
      </c>
      <c r="S52" s="346">
        <v>78.509507327064142</v>
      </c>
      <c r="T52" s="346">
        <v>77.74052507316388</v>
      </c>
      <c r="U52" s="346">
        <v>71.798728226262838</v>
      </c>
      <c r="V52" s="346">
        <v>70.283651397747178</v>
      </c>
      <c r="W52" s="346">
        <v>77.981576146068861</v>
      </c>
      <c r="X52" s="346">
        <v>72.172140479167254</v>
      </c>
      <c r="Y52" s="346">
        <v>64.994665747390655</v>
      </c>
      <c r="DA52" s="167" t="s">
        <v>2272</v>
      </c>
    </row>
    <row r="53" spans="1:105" ht="12" customHeight="1" x14ac:dyDescent="0.25">
      <c r="A53" s="64" t="s">
        <v>28</v>
      </c>
      <c r="B53" s="229">
        <v>7.7522136103933939</v>
      </c>
      <c r="C53" s="229">
        <v>6.2457339670400449</v>
      </c>
      <c r="D53" s="229">
        <v>5.7600058847416618</v>
      </c>
      <c r="E53" s="229">
        <v>6.0811093676460963</v>
      </c>
      <c r="F53" s="229">
        <v>7.7603178553842556</v>
      </c>
      <c r="G53" s="229">
        <v>10.39402844963038</v>
      </c>
      <c r="H53" s="229">
        <v>10.500655687359959</v>
      </c>
      <c r="I53" s="229">
        <v>11.695984203842309</v>
      </c>
      <c r="J53" s="229">
        <v>8.6604845375729251</v>
      </c>
      <c r="K53" s="229">
        <v>7.5868652088769712</v>
      </c>
      <c r="L53" s="229">
        <v>7.4750295868113357</v>
      </c>
      <c r="M53" s="229">
        <v>6.6263476456447039</v>
      </c>
      <c r="N53" s="229">
        <v>7.6842874632768492</v>
      </c>
      <c r="O53" s="229">
        <v>4.134633744554165</v>
      </c>
      <c r="P53" s="229">
        <v>3.1424941804272319</v>
      </c>
      <c r="Q53" s="229">
        <v>5.554396578108463</v>
      </c>
      <c r="R53" s="229">
        <v>4.8446803711900079</v>
      </c>
      <c r="S53" s="229">
        <v>5.8473525919615144</v>
      </c>
      <c r="T53" s="229">
        <v>7.412804007444735</v>
      </c>
      <c r="U53" s="229">
        <v>3.7856745513217689</v>
      </c>
      <c r="V53" s="229">
        <v>4.3068213378934894</v>
      </c>
      <c r="W53" s="229">
        <v>5.0051792268190516</v>
      </c>
      <c r="X53" s="229">
        <v>1.8078535596688561</v>
      </c>
      <c r="Y53" s="229">
        <v>0.74067019170855519</v>
      </c>
      <c r="DA53" s="73" t="s">
        <v>2273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2274</v>
      </c>
    </row>
    <row r="55" spans="1:105" ht="12" customHeight="1" x14ac:dyDescent="0.25">
      <c r="A55" s="64" t="s">
        <v>31</v>
      </c>
      <c r="B55" s="229">
        <v>4.3540477515544591</v>
      </c>
      <c r="C55" s="229">
        <v>3.852513155980096</v>
      </c>
      <c r="D55" s="229">
        <v>3.4535052271489368</v>
      </c>
      <c r="E55" s="229">
        <v>3.2692050343480772</v>
      </c>
      <c r="F55" s="229">
        <v>3.1394344259261371</v>
      </c>
      <c r="G55" s="229">
        <v>2.585381290666716</v>
      </c>
      <c r="H55" s="229">
        <v>2.826554961861298</v>
      </c>
      <c r="I55" s="229">
        <v>2.918552306918631</v>
      </c>
      <c r="J55" s="229">
        <v>2.8164041220750842</v>
      </c>
      <c r="K55" s="229">
        <v>2.1763463247000412</v>
      </c>
      <c r="L55" s="229">
        <v>2.735528200622535</v>
      </c>
      <c r="M55" s="229">
        <v>3.9624133489555549</v>
      </c>
      <c r="N55" s="229">
        <v>3.2916563458455799</v>
      </c>
      <c r="O55" s="229">
        <v>3.7320584461842392</v>
      </c>
      <c r="P55" s="229">
        <v>3.602112310815432</v>
      </c>
      <c r="Q55" s="229">
        <v>3.1259724032395959</v>
      </c>
      <c r="R55" s="229">
        <v>3.702906393271149</v>
      </c>
      <c r="S55" s="229">
        <v>3.241487384589528</v>
      </c>
      <c r="T55" s="229">
        <v>3.4051968208993202</v>
      </c>
      <c r="U55" s="229">
        <v>3.2714231985981899</v>
      </c>
      <c r="V55" s="229">
        <v>3.3374887422720159</v>
      </c>
      <c r="W55" s="229">
        <v>3.2272601832881391</v>
      </c>
      <c r="X55" s="229">
        <v>3.366623142128045</v>
      </c>
      <c r="Y55" s="229">
        <v>3.910173397484118</v>
      </c>
      <c r="DA55" s="73" t="s">
        <v>2275</v>
      </c>
    </row>
    <row r="56" spans="1:105" ht="12" customHeight="1" x14ac:dyDescent="0.25">
      <c r="A56" s="64" t="s">
        <v>159</v>
      </c>
      <c r="B56" s="229">
        <v>1.5347058709566479</v>
      </c>
      <c r="C56" s="229">
        <v>2.0169866429365562</v>
      </c>
      <c r="D56" s="229">
        <v>2.0398430049788998</v>
      </c>
      <c r="E56" s="229">
        <v>1.415787081015339</v>
      </c>
      <c r="F56" s="229">
        <v>2.1462912085508719</v>
      </c>
      <c r="G56" s="229">
        <v>1.531601495767503</v>
      </c>
      <c r="H56" s="229">
        <v>1.603218898629736</v>
      </c>
      <c r="I56" s="229">
        <v>1.7340281962716819</v>
      </c>
      <c r="J56" s="229">
        <v>1.410001709164735</v>
      </c>
      <c r="K56" s="229">
        <v>0.91586087472706001</v>
      </c>
      <c r="L56" s="229">
        <v>1.0455722466573401</v>
      </c>
      <c r="M56" s="229">
        <v>2.0550583008182559</v>
      </c>
      <c r="N56" s="229">
        <v>1.939143396278745</v>
      </c>
      <c r="O56" s="229">
        <v>1.870303816300249</v>
      </c>
      <c r="P56" s="229">
        <v>1.840216768107797</v>
      </c>
      <c r="Q56" s="229">
        <v>2.0566904596150701</v>
      </c>
      <c r="R56" s="229">
        <v>1.9984869011356541</v>
      </c>
      <c r="S56" s="229">
        <v>1.726821346597456</v>
      </c>
      <c r="T56" s="229">
        <v>2.0737229761199329</v>
      </c>
      <c r="U56" s="229">
        <v>2.2741308997711989</v>
      </c>
      <c r="V56" s="229">
        <v>2.2935732865853362</v>
      </c>
      <c r="W56" s="229">
        <v>1.922105909711759</v>
      </c>
      <c r="X56" s="229">
        <v>1.890873633514327</v>
      </c>
      <c r="Y56" s="229">
        <v>2.0960656076705311</v>
      </c>
      <c r="DA56" s="73" t="s">
        <v>2276</v>
      </c>
    </row>
    <row r="57" spans="1:105" ht="12" customHeight="1" x14ac:dyDescent="0.25">
      <c r="A57" s="64" t="s">
        <v>32</v>
      </c>
      <c r="B57" s="229">
        <v>6.7472980547685992</v>
      </c>
      <c r="C57" s="229">
        <v>10.34831802478768</v>
      </c>
      <c r="D57" s="229">
        <v>11.345637032660081</v>
      </c>
      <c r="E57" s="229">
        <v>9.533877854930072</v>
      </c>
      <c r="F57" s="229">
        <v>7.9646585189566732</v>
      </c>
      <c r="G57" s="229">
        <v>6.4883891478250302</v>
      </c>
      <c r="H57" s="229">
        <v>6.3688785798427432</v>
      </c>
      <c r="I57" s="229">
        <v>5.9105014811280716</v>
      </c>
      <c r="J57" s="229">
        <v>4.5357683413302183</v>
      </c>
      <c r="K57" s="229">
        <v>3.6977896514784239</v>
      </c>
      <c r="L57" s="229">
        <v>3.6848140788094108</v>
      </c>
      <c r="M57" s="229">
        <v>4.6922206070910848</v>
      </c>
      <c r="N57" s="229">
        <v>4.3538199738872203</v>
      </c>
      <c r="O57" s="229">
        <v>2.9002841465775639</v>
      </c>
      <c r="P57" s="229">
        <v>1.6764915477241991</v>
      </c>
      <c r="Q57" s="229">
        <v>2.5994517225644311</v>
      </c>
      <c r="R57" s="229">
        <v>1.6556755155542231</v>
      </c>
      <c r="S57" s="229">
        <v>1.4909656439344789</v>
      </c>
      <c r="T57" s="229">
        <v>0.87720971388631386</v>
      </c>
      <c r="U57" s="229">
        <v>0.72589759345650817</v>
      </c>
      <c r="V57" s="229">
        <v>0.79201021726864651</v>
      </c>
      <c r="W57" s="229">
        <v>0.55137608853078734</v>
      </c>
      <c r="X57" s="229">
        <v>6.9410704051062255E-2</v>
      </c>
      <c r="Y57" s="229">
        <v>0.1051833872336238</v>
      </c>
      <c r="DA57" s="73" t="s">
        <v>2277</v>
      </c>
    </row>
    <row r="58" spans="1:105" ht="12" customHeight="1" x14ac:dyDescent="0.25">
      <c r="A58" s="64" t="s">
        <v>33</v>
      </c>
      <c r="B58" s="229">
        <v>0</v>
      </c>
      <c r="C58" s="229">
        <v>0.19887432319508161</v>
      </c>
      <c r="D58" s="229">
        <v>0.42143038271338218</v>
      </c>
      <c r="E58" s="229">
        <v>3.9369170409145907E-2</v>
      </c>
      <c r="F58" s="229">
        <v>3.9369170409139481E-2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7.9721573558839953E-5</v>
      </c>
      <c r="Q58" s="229">
        <v>3.8775687583761129E-3</v>
      </c>
      <c r="R58" s="229">
        <v>1.888958395713763E-3</v>
      </c>
      <c r="S58" s="229">
        <v>1.160391792912086E-3</v>
      </c>
      <c r="T58" s="229">
        <v>4.1410928487515121E-4</v>
      </c>
      <c r="U58" s="229">
        <v>3.9417889148539648E-4</v>
      </c>
      <c r="V58" s="229">
        <v>6.4884502924280035E-4</v>
      </c>
      <c r="W58" s="229">
        <v>0</v>
      </c>
      <c r="X58" s="229">
        <v>0</v>
      </c>
      <c r="Y58" s="229">
        <v>0</v>
      </c>
      <c r="DA58" s="73" t="s">
        <v>2278</v>
      </c>
    </row>
    <row r="59" spans="1:105" ht="12" customHeight="1" x14ac:dyDescent="0.25">
      <c r="A59" s="64" t="s">
        <v>35</v>
      </c>
      <c r="B59" s="229">
        <v>56.700668759546232</v>
      </c>
      <c r="C59" s="229">
        <v>56.246939544238238</v>
      </c>
      <c r="D59" s="229">
        <v>57.775041554814081</v>
      </c>
      <c r="E59" s="229">
        <v>58.338143510864597</v>
      </c>
      <c r="F59" s="229">
        <v>55.516607597191438</v>
      </c>
      <c r="G59" s="229">
        <v>38.255158053553473</v>
      </c>
      <c r="H59" s="229">
        <v>38.745710718071429</v>
      </c>
      <c r="I59" s="229">
        <v>41.891241669533933</v>
      </c>
      <c r="J59" s="229">
        <v>45.460364695207019</v>
      </c>
      <c r="K59" s="229">
        <v>47.456620844996927</v>
      </c>
      <c r="L59" s="229">
        <v>53.492655594757338</v>
      </c>
      <c r="M59" s="229">
        <v>58.056041361219371</v>
      </c>
      <c r="N59" s="229">
        <v>53.145580080972273</v>
      </c>
      <c r="O59" s="229">
        <v>57.704832969467333</v>
      </c>
      <c r="P59" s="229">
        <v>56.996034583418201</v>
      </c>
      <c r="Q59" s="229">
        <v>56.814460857757872</v>
      </c>
      <c r="R59" s="229">
        <v>59.765215202332683</v>
      </c>
      <c r="S59" s="229">
        <v>56.274500300096079</v>
      </c>
      <c r="T59" s="229">
        <v>54.051483584745966</v>
      </c>
      <c r="U59" s="229">
        <v>50.575793982452893</v>
      </c>
      <c r="V59" s="229">
        <v>46.82311016673971</v>
      </c>
      <c r="W59" s="229">
        <v>53.390387606366623</v>
      </c>
      <c r="X59" s="229">
        <v>53.987883692016297</v>
      </c>
      <c r="Y59" s="229">
        <v>47.083374077020842</v>
      </c>
      <c r="DA59" s="73" t="s">
        <v>2279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2280</v>
      </c>
    </row>
    <row r="61" spans="1:105" ht="12" customHeight="1" x14ac:dyDescent="0.25">
      <c r="A61" s="64" t="s">
        <v>38</v>
      </c>
      <c r="B61" s="229">
        <v>1.512435218220997</v>
      </c>
      <c r="C61" s="229">
        <v>1.499879977358344</v>
      </c>
      <c r="D61" s="229">
        <v>1.4998799773581371</v>
      </c>
      <c r="E61" s="229">
        <v>1.7868255524714951</v>
      </c>
      <c r="F61" s="229">
        <v>1.9302961879463629</v>
      </c>
      <c r="G61" s="229">
        <v>3.8259696959133178E-2</v>
      </c>
      <c r="H61" s="229">
        <v>2.9890253744257168E-2</v>
      </c>
      <c r="I61" s="229">
        <v>0.1070057741142053</v>
      </c>
      <c r="J61" s="229">
        <v>0.60856117598770887</v>
      </c>
      <c r="K61" s="229">
        <v>1.110114425780178</v>
      </c>
      <c r="L61" s="229">
        <v>1.4550456727830909</v>
      </c>
      <c r="M61" s="229">
        <v>1.163094357141397</v>
      </c>
      <c r="N61" s="229">
        <v>3.615265896263316</v>
      </c>
      <c r="O61" s="229">
        <v>2.8323345050425628</v>
      </c>
      <c r="P61" s="229">
        <v>2.24737304988103</v>
      </c>
      <c r="Q61" s="229">
        <v>3.880916629357086</v>
      </c>
      <c r="R61" s="229">
        <v>3.7962623690586792</v>
      </c>
      <c r="S61" s="229">
        <v>3.3950047046572962</v>
      </c>
      <c r="T61" s="229">
        <v>4.2465917856295086</v>
      </c>
      <c r="U61" s="229">
        <v>3.822526366228661</v>
      </c>
      <c r="V61" s="229">
        <v>4.3018658353926256</v>
      </c>
      <c r="W61" s="229">
        <v>3.8549883568313899</v>
      </c>
      <c r="X61" s="229">
        <v>2.8936386859163421</v>
      </c>
      <c r="Y61" s="229">
        <v>4.2227209025902326</v>
      </c>
      <c r="DA61" s="73" t="s">
        <v>2281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3.9492039926719271</v>
      </c>
      <c r="N62" s="229">
        <v>6.851354608632259</v>
      </c>
      <c r="O62" s="229">
        <v>4.0459177221693663</v>
      </c>
      <c r="P62" s="229">
        <v>3.606764300254655</v>
      </c>
      <c r="Q62" s="229">
        <v>4.7341566365546797</v>
      </c>
      <c r="R62" s="229">
        <v>5.2344811660810793</v>
      </c>
      <c r="S62" s="229">
        <v>6.5322149634348721</v>
      </c>
      <c r="T62" s="229">
        <v>5.6731020751532242</v>
      </c>
      <c r="U62" s="229">
        <v>7.3428874555421348</v>
      </c>
      <c r="V62" s="229">
        <v>8.4281329665661158</v>
      </c>
      <c r="W62" s="229">
        <v>10.030278774521131</v>
      </c>
      <c r="X62" s="229">
        <v>8.1558570618723198</v>
      </c>
      <c r="Y62" s="229">
        <v>6.8364781836827557</v>
      </c>
      <c r="DA62" s="73" t="s">
        <v>2282</v>
      </c>
    </row>
    <row r="63" spans="1:105" ht="12" customHeight="1" x14ac:dyDescent="0.25">
      <c r="A63" s="166" t="s">
        <v>2203</v>
      </c>
      <c r="B63" s="347">
        <v>12.272220520346769</v>
      </c>
      <c r="C63" s="347">
        <v>12.74828003770317</v>
      </c>
      <c r="D63" s="347">
        <v>13.076968020254361</v>
      </c>
      <c r="E63" s="347">
        <v>13.399881812745569</v>
      </c>
      <c r="F63" s="347">
        <v>13.15447254522061</v>
      </c>
      <c r="G63" s="347">
        <v>12.803937430450359</v>
      </c>
      <c r="H63" s="347">
        <v>13.02096035287571</v>
      </c>
      <c r="I63" s="347">
        <v>13.280646067537219</v>
      </c>
      <c r="J63" s="347">
        <v>13.280831090497941</v>
      </c>
      <c r="K63" s="347">
        <v>13.092155966729701</v>
      </c>
      <c r="L63" s="347">
        <v>13.34119549822034</v>
      </c>
      <c r="M63" s="347">
        <v>14.450106600078369</v>
      </c>
      <c r="N63" s="347">
        <v>14.926895959158029</v>
      </c>
      <c r="O63" s="347">
        <v>14.79588917315469</v>
      </c>
      <c r="P63" s="347">
        <v>14.60804390647843</v>
      </c>
      <c r="Q63" s="347">
        <v>14.78451896591749</v>
      </c>
      <c r="R63" s="347">
        <v>15.057042635436</v>
      </c>
      <c r="S63" s="347">
        <v>14.57531823713993</v>
      </c>
      <c r="T63" s="347">
        <v>15.175207992993331</v>
      </c>
      <c r="U63" s="347">
        <v>14.79509502659443</v>
      </c>
      <c r="V63" s="347">
        <v>14.207766044334729</v>
      </c>
      <c r="W63" s="347">
        <v>14.645607378093541</v>
      </c>
      <c r="X63" s="347">
        <v>14.69553793548709</v>
      </c>
      <c r="Y63" s="347">
        <v>13.88370635308207</v>
      </c>
      <c r="DA63" s="168" t="s">
        <v>2283</v>
      </c>
    </row>
    <row r="64" spans="1:105" ht="12" customHeight="1" x14ac:dyDescent="0.25">
      <c r="A64" s="60" t="s">
        <v>2205</v>
      </c>
      <c r="B64" s="262">
        <v>14.2578680938728</v>
      </c>
      <c r="C64" s="262">
        <v>14.810954130099651</v>
      </c>
      <c r="D64" s="262">
        <v>15.192823889650191</v>
      </c>
      <c r="E64" s="262">
        <v>15.56798519411001</v>
      </c>
      <c r="F64" s="262">
        <v>15.2828686612394</v>
      </c>
      <c r="G64" s="262">
        <v>14.87561689939414</v>
      </c>
      <c r="H64" s="262">
        <v>15.12775417122341</v>
      </c>
      <c r="I64" s="262">
        <v>15.429457083045129</v>
      </c>
      <c r="J64" s="262">
        <v>15.42967204275547</v>
      </c>
      <c r="K64" s="262">
        <v>15.21046924870344</v>
      </c>
      <c r="L64" s="262">
        <v>15.49980342292776</v>
      </c>
      <c r="M64" s="262">
        <v>16.788136548290819</v>
      </c>
      <c r="N64" s="262">
        <v>17.342070514768139</v>
      </c>
      <c r="O64" s="262">
        <v>17.189866806307961</v>
      </c>
      <c r="P64" s="262">
        <v>16.97162814038046</v>
      </c>
      <c r="Q64" s="262">
        <v>17.176656897415</v>
      </c>
      <c r="R64" s="262">
        <v>17.493274947588642</v>
      </c>
      <c r="S64" s="262">
        <v>16.933607451627491</v>
      </c>
      <c r="T64" s="262">
        <v>17.63055948208055</v>
      </c>
      <c r="U64" s="262">
        <v>17.18894416668584</v>
      </c>
      <c r="V64" s="262">
        <v>16.50658524534121</v>
      </c>
      <c r="W64" s="262">
        <v>17.015269388722459</v>
      </c>
      <c r="X64" s="262">
        <v>17.07327871963291</v>
      </c>
      <c r="Y64" s="262">
        <v>16.1300926354862</v>
      </c>
      <c r="DA64" s="72" t="s">
        <v>2284</v>
      </c>
    </row>
    <row r="65" spans="1:105" ht="12" customHeight="1" x14ac:dyDescent="0.25">
      <c r="A65" s="101" t="s">
        <v>2207</v>
      </c>
      <c r="B65" s="278">
        <v>4.8249389237302616</v>
      </c>
      <c r="C65" s="278">
        <v>5.0121062005484154</v>
      </c>
      <c r="D65" s="278">
        <v>5.1413329723574996</v>
      </c>
      <c r="E65" s="278">
        <v>5.2682895670354579</v>
      </c>
      <c r="F65" s="278">
        <v>5.1718046053154394</v>
      </c>
      <c r="G65" s="278">
        <v>5.0339884279916074</v>
      </c>
      <c r="H65" s="278">
        <v>5.1193130311484447</v>
      </c>
      <c r="I65" s="278">
        <v>5.2214109123370758</v>
      </c>
      <c r="J65" s="278">
        <v>5.2214836558543096</v>
      </c>
      <c r="K65" s="278">
        <v>5.1473042563642446</v>
      </c>
      <c r="L65" s="278">
        <v>5.2452164905067553</v>
      </c>
      <c r="M65" s="278">
        <v>5.681195320046255</v>
      </c>
      <c r="N65" s="278">
        <v>5.8686495410024229</v>
      </c>
      <c r="O65" s="278">
        <v>5.817142990903168</v>
      </c>
      <c r="P65" s="278">
        <v>5.7432898575340188</v>
      </c>
      <c r="Q65" s="278">
        <v>5.812672686985576</v>
      </c>
      <c r="R65" s="278">
        <v>5.9198179308733954</v>
      </c>
      <c r="S65" s="278">
        <v>5.7304234528328779</v>
      </c>
      <c r="T65" s="278">
        <v>5.9662757525992678</v>
      </c>
      <c r="U65" s="278">
        <v>5.8168307647136714</v>
      </c>
      <c r="V65" s="278">
        <v>5.5859168512257762</v>
      </c>
      <c r="W65" s="278">
        <v>5.758058289702074</v>
      </c>
      <c r="X65" s="278">
        <v>5.7776889579623374</v>
      </c>
      <c r="Y65" s="278">
        <v>5.4585097356720231</v>
      </c>
      <c r="DA65" s="102" t="s">
        <v>2285</v>
      </c>
    </row>
    <row r="66" spans="1:105" ht="12" customHeight="1" x14ac:dyDescent="0.25">
      <c r="A66" s="57" t="s">
        <v>2209</v>
      </c>
      <c r="B66" s="261">
        <f t="shared" ref="B66:Y66" si="3">B67+B68+B79</f>
        <v>274.56159796432365</v>
      </c>
      <c r="C66" s="261">
        <f t="shared" si="3"/>
        <v>284.44403033623507</v>
      </c>
      <c r="D66" s="261">
        <f t="shared" si="3"/>
        <v>291.64714427372479</v>
      </c>
      <c r="E66" s="261">
        <f t="shared" si="3"/>
        <v>296.11583566705679</v>
      </c>
      <c r="F66" s="261">
        <f t="shared" si="3"/>
        <v>290.43069485541866</v>
      </c>
      <c r="G66" s="261">
        <f t="shared" si="3"/>
        <v>271.21484429985554</v>
      </c>
      <c r="H66" s="261">
        <f t="shared" si="3"/>
        <v>275.64110793770544</v>
      </c>
      <c r="I66" s="261">
        <f t="shared" si="3"/>
        <v>283.20271308723375</v>
      </c>
      <c r="J66" s="261">
        <f t="shared" si="3"/>
        <v>282.37304257656064</v>
      </c>
      <c r="K66" s="261">
        <f t="shared" si="3"/>
        <v>278.48097183578403</v>
      </c>
      <c r="L66" s="261">
        <f t="shared" si="3"/>
        <v>287.64473591163772</v>
      </c>
      <c r="M66" s="261">
        <f t="shared" si="3"/>
        <v>314.46547734626273</v>
      </c>
      <c r="N66" s="261">
        <f t="shared" si="3"/>
        <v>323.18211833800677</v>
      </c>
      <c r="O66" s="261">
        <f t="shared" si="3"/>
        <v>318.16785743197551</v>
      </c>
      <c r="P66" s="261">
        <f t="shared" si="3"/>
        <v>311.87575287439302</v>
      </c>
      <c r="Q66" s="261">
        <f t="shared" si="3"/>
        <v>319.08291320860769</v>
      </c>
      <c r="R66" s="261">
        <f t="shared" si="3"/>
        <v>325.32500188707616</v>
      </c>
      <c r="S66" s="261">
        <f t="shared" si="3"/>
        <v>314.96096134170295</v>
      </c>
      <c r="T66" s="261">
        <f t="shared" si="3"/>
        <v>325.38897522924293</v>
      </c>
      <c r="U66" s="261">
        <f t="shared" si="3"/>
        <v>314.1330775144811</v>
      </c>
      <c r="V66" s="261">
        <f t="shared" si="3"/>
        <v>302.53418202772946</v>
      </c>
      <c r="W66" s="261">
        <f t="shared" si="3"/>
        <v>315.49703471345481</v>
      </c>
      <c r="X66" s="261">
        <f t="shared" si="3"/>
        <v>312.30958426546806</v>
      </c>
      <c r="Y66" s="261">
        <f t="shared" si="3"/>
        <v>292.92636644124138</v>
      </c>
      <c r="DA66" s="70"/>
    </row>
    <row r="67" spans="1:105" ht="12" customHeight="1" x14ac:dyDescent="0.25">
      <c r="A67" s="165" t="s">
        <v>2210</v>
      </c>
      <c r="B67" s="346">
        <v>39.521276213357439</v>
      </c>
      <c r="C67" s="346">
        <v>40.519909191384073</v>
      </c>
      <c r="D67" s="346">
        <v>41.469186164926697</v>
      </c>
      <c r="E67" s="346">
        <v>40.487841196068963</v>
      </c>
      <c r="F67" s="346">
        <v>39.577339962285471</v>
      </c>
      <c r="G67" s="346">
        <v>30.269517649992881</v>
      </c>
      <c r="H67" s="346">
        <v>30.653817405111461</v>
      </c>
      <c r="I67" s="346">
        <v>32.767339469259191</v>
      </c>
      <c r="J67" s="346">
        <v>32.078585628988577</v>
      </c>
      <c r="K67" s="346">
        <v>31.67565842025672</v>
      </c>
      <c r="L67" s="346">
        <v>35.062006287343173</v>
      </c>
      <c r="M67" s="346">
        <v>39.982837507300118</v>
      </c>
      <c r="N67" s="346">
        <v>40.072160694697203</v>
      </c>
      <c r="O67" s="346">
        <v>38.098476386730809</v>
      </c>
      <c r="P67" s="346">
        <v>35.951357533536317</v>
      </c>
      <c r="Q67" s="346">
        <v>38.925695950194687</v>
      </c>
      <c r="R67" s="346">
        <v>39.857141831709811</v>
      </c>
      <c r="S67" s="346">
        <v>38.607066895823863</v>
      </c>
      <c r="T67" s="346">
        <v>38.414443287449288</v>
      </c>
      <c r="U67" s="346">
        <v>35.099198251912952</v>
      </c>
      <c r="V67" s="346">
        <v>34.325765704432648</v>
      </c>
      <c r="W67" s="346">
        <v>37.981191171143657</v>
      </c>
      <c r="X67" s="346">
        <v>34.99199624283451</v>
      </c>
      <c r="Y67" s="346">
        <v>31.529716056800769</v>
      </c>
      <c r="DA67" s="167" t="s">
        <v>2286</v>
      </c>
    </row>
    <row r="68" spans="1:105" ht="12" customHeight="1" x14ac:dyDescent="0.25">
      <c r="A68" s="165" t="s">
        <v>2212</v>
      </c>
      <c r="B68" s="346">
        <v>14.80579808878101</v>
      </c>
      <c r="C68" s="346">
        <v>15.146339898106509</v>
      </c>
      <c r="D68" s="346">
        <v>15.50161586808929</v>
      </c>
      <c r="E68" s="346">
        <v>15.156713559209329</v>
      </c>
      <c r="F68" s="346">
        <v>14.78613378830142</v>
      </c>
      <c r="G68" s="346">
        <v>11.168730285704569</v>
      </c>
      <c r="H68" s="346">
        <v>11.31604935946438</v>
      </c>
      <c r="I68" s="346">
        <v>12.10387071180886</v>
      </c>
      <c r="J68" s="346">
        <v>11.95963366075059</v>
      </c>
      <c r="K68" s="346">
        <v>11.856411685534781</v>
      </c>
      <c r="L68" s="346">
        <v>13.164620182465351</v>
      </c>
      <c r="M68" s="346">
        <v>15.16425987180298</v>
      </c>
      <c r="N68" s="346">
        <v>15.235222515320279</v>
      </c>
      <c r="O68" s="346">
        <v>14.54566438731328</v>
      </c>
      <c r="P68" s="346">
        <v>13.771707810054689</v>
      </c>
      <c r="Q68" s="346">
        <v>14.83754779558166</v>
      </c>
      <c r="R68" s="346">
        <v>15.25754179400915</v>
      </c>
      <c r="S68" s="346">
        <v>14.78849445495945</v>
      </c>
      <c r="T68" s="346">
        <v>14.64364461211952</v>
      </c>
      <c r="U68" s="346">
        <v>13.52441418112431</v>
      </c>
      <c r="V68" s="346">
        <v>13.2390257480521</v>
      </c>
      <c r="W68" s="346">
        <v>14.689050354384159</v>
      </c>
      <c r="X68" s="346">
        <v>13.594752223222629</v>
      </c>
      <c r="Y68" s="346">
        <v>12.242762523054189</v>
      </c>
      <c r="DA68" s="167" t="s">
        <v>2287</v>
      </c>
    </row>
    <row r="69" spans="1:105" ht="12" customHeight="1" x14ac:dyDescent="0.25">
      <c r="A69" s="64" t="s">
        <v>28</v>
      </c>
      <c r="B69" s="229">
        <v>1.4602507631765951</v>
      </c>
      <c r="C69" s="229">
        <v>1.176481744483997</v>
      </c>
      <c r="D69" s="229">
        <v>1.084987258067682</v>
      </c>
      <c r="E69" s="229">
        <v>1.145472124653558</v>
      </c>
      <c r="F69" s="229">
        <v>1.4617773245599159</v>
      </c>
      <c r="G69" s="229">
        <v>1.9578779351104301</v>
      </c>
      <c r="H69" s="229">
        <v>1.977962844156447</v>
      </c>
      <c r="I69" s="229">
        <v>2.2031216782860858</v>
      </c>
      <c r="J69" s="229">
        <v>1.631337807631466</v>
      </c>
      <c r="K69" s="229">
        <v>1.4291048038881831</v>
      </c>
      <c r="L69" s="229">
        <v>1.408038814136207</v>
      </c>
      <c r="M69" s="229">
        <v>1.2481762878222711</v>
      </c>
      <c r="N69" s="229">
        <v>1.4474558102571351</v>
      </c>
      <c r="O69" s="229">
        <v>0.77882297681352708</v>
      </c>
      <c r="P69" s="229">
        <v>0.59193796196413218</v>
      </c>
      <c r="Q69" s="229">
        <v>1.046257527178325</v>
      </c>
      <c r="R69" s="229">
        <v>0.91257137185850556</v>
      </c>
      <c r="S69" s="229">
        <v>1.101440377433194</v>
      </c>
      <c r="T69" s="229">
        <v>1.3963176523718619</v>
      </c>
      <c r="U69" s="229">
        <v>0.71309105121850525</v>
      </c>
      <c r="V69" s="229">
        <v>0.81125720492176523</v>
      </c>
      <c r="W69" s="229">
        <v>0.94280384327893463</v>
      </c>
      <c r="X69" s="229">
        <v>0.34053751262460441</v>
      </c>
      <c r="Y69" s="229">
        <v>0.1395168228149079</v>
      </c>
      <c r="DA69" s="73" t="s">
        <v>2288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2289</v>
      </c>
    </row>
    <row r="71" spans="1:105" ht="12" customHeight="1" x14ac:dyDescent="0.25">
      <c r="A71" s="64" t="s">
        <v>31</v>
      </c>
      <c r="B71" s="229">
        <v>0.82015303907397019</v>
      </c>
      <c r="C71" s="229">
        <v>0.72568114849486565</v>
      </c>
      <c r="D71" s="229">
        <v>0.65052176023858099</v>
      </c>
      <c r="E71" s="229">
        <v>0.61580593444783693</v>
      </c>
      <c r="F71" s="229">
        <v>0.59136160931572668</v>
      </c>
      <c r="G71" s="229">
        <v>0.48699702982087728</v>
      </c>
      <c r="H71" s="229">
        <v>0.53242586539215575</v>
      </c>
      <c r="I71" s="229">
        <v>0.54975500518134879</v>
      </c>
      <c r="J71" s="229">
        <v>0.53051379584793834</v>
      </c>
      <c r="K71" s="229">
        <v>0.40994889218726538</v>
      </c>
      <c r="L71" s="229">
        <v>0.51527955025576833</v>
      </c>
      <c r="M71" s="229">
        <v>0.74638256988636487</v>
      </c>
      <c r="N71" s="229">
        <v>0.62003499035318399</v>
      </c>
      <c r="O71" s="229">
        <v>0.70299161867182336</v>
      </c>
      <c r="P71" s="229">
        <v>0.67851423029210356</v>
      </c>
      <c r="Q71" s="229">
        <v>0.58882582664900995</v>
      </c>
      <c r="R71" s="229">
        <v>0.69750037324775072</v>
      </c>
      <c r="S71" s="229">
        <v>0.61058488130772282</v>
      </c>
      <c r="T71" s="229">
        <v>0.64142211584807152</v>
      </c>
      <c r="U71" s="229">
        <v>0.61622376040076743</v>
      </c>
      <c r="V71" s="229">
        <v>0.62866823954154316</v>
      </c>
      <c r="W71" s="229">
        <v>0.607904965273112</v>
      </c>
      <c r="X71" s="229">
        <v>0.63415615973603046</v>
      </c>
      <c r="Y71" s="229">
        <v>0.73654235742083085</v>
      </c>
      <c r="DA71" s="73" t="s">
        <v>2290</v>
      </c>
    </row>
    <row r="72" spans="1:105" ht="12" customHeight="1" x14ac:dyDescent="0.25">
      <c r="A72" s="64" t="s">
        <v>159</v>
      </c>
      <c r="B72" s="229">
        <v>0.28908587042950717</v>
      </c>
      <c r="C72" s="229">
        <v>0.37993100199358942</v>
      </c>
      <c r="D72" s="229">
        <v>0.38423635550849089</v>
      </c>
      <c r="E72" s="229">
        <v>0.2666856551497036</v>
      </c>
      <c r="F72" s="229">
        <v>0.40428754066886252</v>
      </c>
      <c r="G72" s="229">
        <v>0.28850111277614998</v>
      </c>
      <c r="H72" s="229">
        <v>0.30199137148704169</v>
      </c>
      <c r="I72" s="229">
        <v>0.32663134999023358</v>
      </c>
      <c r="J72" s="229">
        <v>0.26559588981496418</v>
      </c>
      <c r="K72" s="229">
        <v>0.172516729865485</v>
      </c>
      <c r="L72" s="229">
        <v>0.1969498968772829</v>
      </c>
      <c r="M72" s="229">
        <v>0.38710239461396512</v>
      </c>
      <c r="N72" s="229">
        <v>0.36526800816330918</v>
      </c>
      <c r="O72" s="229">
        <v>0.35230099586819102</v>
      </c>
      <c r="P72" s="229">
        <v>0.34663362944966808</v>
      </c>
      <c r="Q72" s="229">
        <v>0.38740983726821249</v>
      </c>
      <c r="R72" s="229">
        <v>0.37644628608649422</v>
      </c>
      <c r="S72" s="229">
        <v>0.32527382705990859</v>
      </c>
      <c r="T72" s="229">
        <v>0.39061817832730039</v>
      </c>
      <c r="U72" s="229">
        <v>0.4283681473253228</v>
      </c>
      <c r="V72" s="229">
        <v>0.43203042517396911</v>
      </c>
      <c r="W72" s="229">
        <v>0.36205873091523422</v>
      </c>
      <c r="X72" s="229">
        <v>0.35617564287804482</v>
      </c>
      <c r="Y72" s="229">
        <v>0.39482676266370109</v>
      </c>
      <c r="DA72" s="73" t="s">
        <v>2291</v>
      </c>
    </row>
    <row r="73" spans="1:105" ht="12" customHeight="1" x14ac:dyDescent="0.25">
      <c r="A73" s="64" t="s">
        <v>32</v>
      </c>
      <c r="B73" s="229">
        <v>1.270959190371924</v>
      </c>
      <c r="C73" s="229">
        <v>1.949267661178842</v>
      </c>
      <c r="D73" s="229">
        <v>2.1371283053210122</v>
      </c>
      <c r="E73" s="229">
        <v>1.79585510840788</v>
      </c>
      <c r="F73" s="229">
        <v>1.5002680866732789</v>
      </c>
      <c r="G73" s="229">
        <v>1.22218964557369</v>
      </c>
      <c r="H73" s="229">
        <v>1.1996779596379681</v>
      </c>
      <c r="I73" s="229">
        <v>1.113335459049055</v>
      </c>
      <c r="J73" s="229">
        <v>0.85438295626164784</v>
      </c>
      <c r="K73" s="229">
        <v>0.69653655484912147</v>
      </c>
      <c r="L73" s="229">
        <v>0.6940924026566202</v>
      </c>
      <c r="M73" s="229">
        <v>0.883853189147351</v>
      </c>
      <c r="N73" s="229">
        <v>0.82011013358540419</v>
      </c>
      <c r="O73" s="229">
        <v>0.54631391126668805</v>
      </c>
      <c r="P73" s="229">
        <v>0.3157934217319821</v>
      </c>
      <c r="Q73" s="229">
        <v>0.48964741588471272</v>
      </c>
      <c r="R73" s="229">
        <v>0.31187239628168167</v>
      </c>
      <c r="S73" s="229">
        <v>0.28084671409292128</v>
      </c>
      <c r="T73" s="229">
        <v>0.16523617879298991</v>
      </c>
      <c r="U73" s="229">
        <v>0.13673417272864971</v>
      </c>
      <c r="V73" s="229">
        <v>0.1491875201503268</v>
      </c>
      <c r="W73" s="229">
        <v>0.1038603158451344</v>
      </c>
      <c r="X73" s="229">
        <v>1.3074592452831669E-2</v>
      </c>
      <c r="Y73" s="229">
        <v>1.9812937207441601E-2</v>
      </c>
      <c r="DA73" s="73" t="s">
        <v>2292</v>
      </c>
    </row>
    <row r="74" spans="1:105" ht="12" customHeight="1" x14ac:dyDescent="0.25">
      <c r="A74" s="64" t="s">
        <v>33</v>
      </c>
      <c r="B74" s="229">
        <v>0</v>
      </c>
      <c r="C74" s="229">
        <v>3.7461091349766072E-2</v>
      </c>
      <c r="D74" s="229">
        <v>7.9383008378144035E-2</v>
      </c>
      <c r="E74" s="229">
        <v>7.415799412249088E-3</v>
      </c>
      <c r="F74" s="229">
        <v>7.4157994122478798E-3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1.501680609972609E-5</v>
      </c>
      <c r="Q74" s="229">
        <v>7.304007633506253E-4</v>
      </c>
      <c r="R74" s="229">
        <v>3.558148778629801E-4</v>
      </c>
      <c r="S74" s="229">
        <v>2.1857795545158389E-4</v>
      </c>
      <c r="T74" s="229">
        <v>7.8003965018034007E-5</v>
      </c>
      <c r="U74" s="229">
        <v>7.4249763493094092E-5</v>
      </c>
      <c r="V74" s="229">
        <v>1.2222011631166319E-4</v>
      </c>
      <c r="W74" s="229">
        <v>0</v>
      </c>
      <c r="X74" s="229">
        <v>0</v>
      </c>
      <c r="Y74" s="229">
        <v>0</v>
      </c>
      <c r="DA74" s="73" t="s">
        <v>2293</v>
      </c>
    </row>
    <row r="75" spans="1:105" ht="12" customHeight="1" x14ac:dyDescent="0.25">
      <c r="A75" s="64" t="s">
        <v>35</v>
      </c>
      <c r="B75" s="229">
        <v>10.680458381299569</v>
      </c>
      <c r="C75" s="229">
        <v>10.594991382294181</v>
      </c>
      <c r="D75" s="229">
        <v>10.88283331226415</v>
      </c>
      <c r="E75" s="229">
        <v>10.988902378777819</v>
      </c>
      <c r="F75" s="229">
        <v>10.45742192966487</v>
      </c>
      <c r="G75" s="229">
        <v>7.2059577496998219</v>
      </c>
      <c r="H75" s="229">
        <v>7.2983610216865866</v>
      </c>
      <c r="I75" s="229">
        <v>7.8908710070036214</v>
      </c>
      <c r="J75" s="229">
        <v>8.563171189124871</v>
      </c>
      <c r="K75" s="229">
        <v>8.93919727828197</v>
      </c>
      <c r="L75" s="229">
        <v>10.076178893195291</v>
      </c>
      <c r="M75" s="229">
        <v>10.93576402371999</v>
      </c>
      <c r="N75" s="229">
        <v>10.01080178810558</v>
      </c>
      <c r="O75" s="229">
        <v>10.86960842638166</v>
      </c>
      <c r="P75" s="229">
        <v>10.736095156987361</v>
      </c>
      <c r="Q75" s="229">
        <v>10.70189290395439</v>
      </c>
      <c r="R75" s="229">
        <v>11.25771366692139</v>
      </c>
      <c r="S75" s="229">
        <v>10.600182882012559</v>
      </c>
      <c r="T75" s="229">
        <v>10.181442891309491</v>
      </c>
      <c r="U75" s="229">
        <v>9.5267423568055314</v>
      </c>
      <c r="V75" s="229">
        <v>8.8198656269759006</v>
      </c>
      <c r="W75" s="229">
        <v>10.05691511698873</v>
      </c>
      <c r="X75" s="229">
        <v>10.169462856113871</v>
      </c>
      <c r="Y75" s="229">
        <v>8.8688904078598796</v>
      </c>
      <c r="DA75" s="73" t="s">
        <v>2294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2295</v>
      </c>
    </row>
    <row r="77" spans="1:105" ht="12" customHeight="1" x14ac:dyDescent="0.25">
      <c r="A77" s="64" t="s">
        <v>38</v>
      </c>
      <c r="B77" s="229">
        <v>0.2848908444294399</v>
      </c>
      <c r="C77" s="229">
        <v>0.28252586831126703</v>
      </c>
      <c r="D77" s="229">
        <v>0.28252586831122811</v>
      </c>
      <c r="E77" s="229">
        <v>0.33657655836028161</v>
      </c>
      <c r="F77" s="229">
        <v>0.36360149800651731</v>
      </c>
      <c r="G77" s="229">
        <v>7.2068127236040317E-3</v>
      </c>
      <c r="H77" s="229">
        <v>5.6302971041814033E-3</v>
      </c>
      <c r="I77" s="229">
        <v>2.0156212298520659E-2</v>
      </c>
      <c r="J77" s="229">
        <v>0.11463202206970689</v>
      </c>
      <c r="K77" s="229">
        <v>0.2091074264627483</v>
      </c>
      <c r="L77" s="229">
        <v>0.27408062534418332</v>
      </c>
      <c r="M77" s="229">
        <v>0.2190870257219252</v>
      </c>
      <c r="N77" s="229">
        <v>0.68099191397757719</v>
      </c>
      <c r="O77" s="229">
        <v>0.53351453280580152</v>
      </c>
      <c r="P77" s="229">
        <v>0.42332788751221628</v>
      </c>
      <c r="Q77" s="229">
        <v>0.73103138724731798</v>
      </c>
      <c r="R77" s="229">
        <v>0.71508543239886446</v>
      </c>
      <c r="S77" s="229">
        <v>0.63950227123738534</v>
      </c>
      <c r="T77" s="229">
        <v>0.79991202610195744</v>
      </c>
      <c r="U77" s="229">
        <v>0.72003266732285032</v>
      </c>
      <c r="V77" s="229">
        <v>0.81032375846730875</v>
      </c>
      <c r="W77" s="229">
        <v>0.72614739131449979</v>
      </c>
      <c r="X77" s="229">
        <v>0.54506213474324439</v>
      </c>
      <c r="Y77" s="229">
        <v>0.79541557167904631</v>
      </c>
      <c r="DA77" s="73" t="s">
        <v>2296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0.74389438089111071</v>
      </c>
      <c r="N78" s="229">
        <v>1.290559870878099</v>
      </c>
      <c r="O78" s="229">
        <v>0.76211192550558704</v>
      </c>
      <c r="P78" s="229">
        <v>0.6793905053111261</v>
      </c>
      <c r="Q78" s="229">
        <v>0.8917524966363386</v>
      </c>
      <c r="R78" s="229">
        <v>0.98599645233660138</v>
      </c>
      <c r="S78" s="229">
        <v>1.2304449238603079</v>
      </c>
      <c r="T78" s="229">
        <v>1.068617565402824</v>
      </c>
      <c r="U78" s="229">
        <v>1.3831477755591839</v>
      </c>
      <c r="V78" s="229">
        <v>1.5875707527049741</v>
      </c>
      <c r="W78" s="229">
        <v>1.8893599907685219</v>
      </c>
      <c r="X78" s="229">
        <v>1.53628332467401</v>
      </c>
      <c r="Y78" s="229">
        <v>1.287757663408386</v>
      </c>
      <c r="DA78" s="73" t="s">
        <v>2297</v>
      </c>
    </row>
    <row r="79" spans="1:105" ht="12" customHeight="1" x14ac:dyDescent="0.25">
      <c r="A79" s="165" t="s">
        <v>2224</v>
      </c>
      <c r="B79" s="346">
        <v>220.23452366218521</v>
      </c>
      <c r="C79" s="346">
        <v>228.7777812467445</v>
      </c>
      <c r="D79" s="346">
        <v>234.67634224070881</v>
      </c>
      <c r="E79" s="346">
        <v>240.47128091177851</v>
      </c>
      <c r="F79" s="346">
        <v>236.06722110483179</v>
      </c>
      <c r="G79" s="346">
        <v>229.77659636415811</v>
      </c>
      <c r="H79" s="346">
        <v>233.6712411731296</v>
      </c>
      <c r="I79" s="346">
        <v>238.3315029061657</v>
      </c>
      <c r="J79" s="346">
        <v>238.33482328682149</v>
      </c>
      <c r="K79" s="346">
        <v>234.94890172999251</v>
      </c>
      <c r="L79" s="346">
        <v>239.41810944182919</v>
      </c>
      <c r="M79" s="346">
        <v>259.31837996715961</v>
      </c>
      <c r="N79" s="346">
        <v>267.87473512798931</v>
      </c>
      <c r="O79" s="346">
        <v>265.5237166579314</v>
      </c>
      <c r="P79" s="346">
        <v>262.15268753080198</v>
      </c>
      <c r="Q79" s="346">
        <v>265.31966946283131</v>
      </c>
      <c r="R79" s="346">
        <v>270.2103182613572</v>
      </c>
      <c r="S79" s="346">
        <v>261.56539999091962</v>
      </c>
      <c r="T79" s="346">
        <v>272.33088732967411</v>
      </c>
      <c r="U79" s="346">
        <v>265.50946508144381</v>
      </c>
      <c r="V79" s="346">
        <v>254.96939057524469</v>
      </c>
      <c r="W79" s="346">
        <v>262.82679318792702</v>
      </c>
      <c r="X79" s="346">
        <v>263.72283579941092</v>
      </c>
      <c r="Y79" s="346">
        <v>249.15388786138641</v>
      </c>
      <c r="DA79" s="167" t="s">
        <v>2298</v>
      </c>
    </row>
    <row r="80" spans="1:105" ht="12" customHeight="1" x14ac:dyDescent="0.25">
      <c r="A80" s="132" t="s">
        <v>2226</v>
      </c>
      <c r="B80" s="316">
        <v>213.94832046123761</v>
      </c>
      <c r="C80" s="316">
        <v>222.24772593632039</v>
      </c>
      <c r="D80" s="316">
        <v>227.9779229863187</v>
      </c>
      <c r="E80" s="316">
        <v>233.60745542852999</v>
      </c>
      <c r="F80" s="316">
        <v>229.32910168435339</v>
      </c>
      <c r="G80" s="316">
        <v>223.21803165074019</v>
      </c>
      <c r="H80" s="316">
        <v>227.001510743013</v>
      </c>
      <c r="I80" s="316">
        <v>231.52875358447699</v>
      </c>
      <c r="J80" s="316">
        <v>231.53197919076621</v>
      </c>
      <c r="K80" s="316">
        <v>228.24270274922031</v>
      </c>
      <c r="L80" s="316">
        <v>232.5843448670862</v>
      </c>
      <c r="M80" s="316">
        <v>251.91659752584479</v>
      </c>
      <c r="N80" s="316">
        <v>260.22872673015303</v>
      </c>
      <c r="O80" s="316">
        <v>257.94481390541449</v>
      </c>
      <c r="P80" s="316">
        <v>254.67000481562121</v>
      </c>
      <c r="Q80" s="316">
        <v>257.74659087498071</v>
      </c>
      <c r="R80" s="316">
        <v>262.49764479246431</v>
      </c>
      <c r="S80" s="316">
        <v>254.0994803551674</v>
      </c>
      <c r="T80" s="316">
        <v>264.55768598420929</v>
      </c>
      <c r="U80" s="316">
        <v>257.93096911485787</v>
      </c>
      <c r="V80" s="316">
        <v>247.69174230954289</v>
      </c>
      <c r="W80" s="316">
        <v>255.3248693244052</v>
      </c>
      <c r="X80" s="316">
        <v>256.19533599148741</v>
      </c>
      <c r="Y80" s="316">
        <v>242.04223278860951</v>
      </c>
      <c r="DA80" s="139" t="s">
        <v>2299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101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0.99999999999999978</v>
      </c>
      <c r="C84" s="232">
        <f t="shared" si="4"/>
        <v>1.0000000000000004</v>
      </c>
      <c r="D84" s="232">
        <f t="shared" si="4"/>
        <v>0.99999999999999989</v>
      </c>
      <c r="E84" s="232">
        <f t="shared" si="4"/>
        <v>0.99999999999999967</v>
      </c>
      <c r="F84" s="232">
        <f t="shared" si="4"/>
        <v>1.0000000000000004</v>
      </c>
      <c r="G84" s="232">
        <f t="shared" si="4"/>
        <v>0.99999999999999989</v>
      </c>
      <c r="H84" s="232">
        <f t="shared" si="4"/>
        <v>1</v>
      </c>
      <c r="I84" s="232">
        <f t="shared" si="4"/>
        <v>1.0000000000000002</v>
      </c>
      <c r="J84" s="232">
        <f t="shared" si="4"/>
        <v>1.0000000000000002</v>
      </c>
      <c r="K84" s="232">
        <f t="shared" si="4"/>
        <v>0.99999999999999978</v>
      </c>
      <c r="L84" s="232">
        <f t="shared" si="4"/>
        <v>1.0000000000000002</v>
      </c>
      <c r="M84" s="232">
        <f t="shared" si="4"/>
        <v>1</v>
      </c>
      <c r="N84" s="232">
        <f t="shared" si="4"/>
        <v>1.0000000000000002</v>
      </c>
      <c r="O84" s="232">
        <f t="shared" si="4"/>
        <v>0.99999999999999989</v>
      </c>
      <c r="P84" s="232">
        <f t="shared" si="4"/>
        <v>1.0000000000000002</v>
      </c>
      <c r="Q84" s="232">
        <f t="shared" si="4"/>
        <v>1</v>
      </c>
      <c r="R84" s="232">
        <f t="shared" si="4"/>
        <v>0.99999999999999978</v>
      </c>
      <c r="S84" s="232">
        <f t="shared" si="4"/>
        <v>1.0000000000000002</v>
      </c>
      <c r="T84" s="232">
        <f t="shared" si="4"/>
        <v>0.99999999999999978</v>
      </c>
      <c r="U84" s="232">
        <f t="shared" si="4"/>
        <v>0.99999999999999967</v>
      </c>
      <c r="V84" s="232">
        <f t="shared" si="4"/>
        <v>0.99999999999999989</v>
      </c>
      <c r="W84" s="232">
        <f t="shared" si="4"/>
        <v>1</v>
      </c>
      <c r="X84" s="232">
        <f t="shared" si="4"/>
        <v>1</v>
      </c>
      <c r="Y84" s="232">
        <f t="shared" si="4"/>
        <v>0.99999999999999989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1.4554602108890844E-2</v>
      </c>
      <c r="C85" s="299">
        <f t="shared" si="5"/>
        <v>1.4695517894887242E-2</v>
      </c>
      <c r="D85" s="299">
        <f t="shared" si="5"/>
        <v>1.4716440843801588E-2</v>
      </c>
      <c r="E85" s="299">
        <f t="shared" si="5"/>
        <v>1.5151980355711685E-2</v>
      </c>
      <c r="F85" s="299">
        <f t="shared" si="5"/>
        <v>1.5209954192115996E-2</v>
      </c>
      <c r="G85" s="299">
        <f t="shared" si="5"/>
        <v>1.7545558023109496E-2</v>
      </c>
      <c r="H85" s="299">
        <f t="shared" si="5"/>
        <v>1.7579245332996093E-2</v>
      </c>
      <c r="I85" s="299">
        <f t="shared" si="5"/>
        <v>1.7147342589414995E-2</v>
      </c>
      <c r="J85" s="299">
        <f t="shared" si="5"/>
        <v>1.7259386414471185E-2</v>
      </c>
      <c r="K85" s="299">
        <f t="shared" si="5"/>
        <v>1.7207670267043843E-2</v>
      </c>
      <c r="L85" s="299">
        <f t="shared" si="5"/>
        <v>1.6420485839892193E-2</v>
      </c>
      <c r="M85" s="299">
        <f t="shared" si="5"/>
        <v>1.5856999069016723E-2</v>
      </c>
      <c r="N85" s="299">
        <f t="shared" si="5"/>
        <v>1.6106646435548298E-2</v>
      </c>
      <c r="O85" s="299">
        <f t="shared" si="5"/>
        <v>1.6454404861316985E-2</v>
      </c>
      <c r="P85" s="299">
        <f t="shared" si="5"/>
        <v>1.6840580849318217E-2</v>
      </c>
      <c r="Q85" s="299">
        <f t="shared" si="5"/>
        <v>1.6261760339439695E-2</v>
      </c>
      <c r="R85" s="299">
        <f t="shared" si="5"/>
        <v>1.6174815175198021E-2</v>
      </c>
      <c r="S85" s="299">
        <f t="shared" si="5"/>
        <v>1.6163579288925596E-2</v>
      </c>
      <c r="T85" s="299">
        <f t="shared" si="5"/>
        <v>1.6617931017531604E-2</v>
      </c>
      <c r="U85" s="299">
        <f t="shared" si="5"/>
        <v>1.7107336349377899E-2</v>
      </c>
      <c r="V85" s="299">
        <f t="shared" si="5"/>
        <v>1.6929768447716216E-2</v>
      </c>
      <c r="W85" s="299">
        <f t="shared" si="5"/>
        <v>1.626801100918928E-2</v>
      </c>
      <c r="X85" s="299">
        <f t="shared" si="5"/>
        <v>1.7004403430733221E-2</v>
      </c>
      <c r="Y85" s="299">
        <f t="shared" si="5"/>
        <v>1.7424550480783531E-2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4.400570119913275E-3</v>
      </c>
      <c r="C86" s="233">
        <f t="shared" si="6"/>
        <v>4.4431758739311806E-3</v>
      </c>
      <c r="D86" s="233">
        <f t="shared" si="6"/>
        <v>4.4495019076574256E-3</v>
      </c>
      <c r="E86" s="233">
        <f t="shared" si="6"/>
        <v>4.581186865295836E-3</v>
      </c>
      <c r="F86" s="233">
        <f t="shared" si="6"/>
        <v>4.5987151996541957E-3</v>
      </c>
      <c r="G86" s="233">
        <f t="shared" si="6"/>
        <v>5.3048827989969852E-3</v>
      </c>
      <c r="H86" s="233">
        <f t="shared" si="6"/>
        <v>5.3150681251363163E-3</v>
      </c>
      <c r="I86" s="233">
        <f t="shared" si="6"/>
        <v>5.1844827409470457E-3</v>
      </c>
      <c r="J86" s="233">
        <f t="shared" si="6"/>
        <v>5.2183590850046965E-3</v>
      </c>
      <c r="K86" s="233">
        <f t="shared" si="6"/>
        <v>5.2027227569633573E-3</v>
      </c>
      <c r="L86" s="233">
        <f t="shared" si="6"/>
        <v>4.9647182932845754E-3</v>
      </c>
      <c r="M86" s="233">
        <f t="shared" si="6"/>
        <v>4.7943486034552531E-3</v>
      </c>
      <c r="N86" s="233">
        <f t="shared" si="6"/>
        <v>4.8698292475467045E-3</v>
      </c>
      <c r="O86" s="233">
        <f t="shared" si="6"/>
        <v>4.9749736771873415E-3</v>
      </c>
      <c r="P86" s="233">
        <f t="shared" si="6"/>
        <v>5.0917336202700933E-3</v>
      </c>
      <c r="Q86" s="233">
        <f t="shared" si="6"/>
        <v>4.9167277890211289E-3</v>
      </c>
      <c r="R86" s="233">
        <f t="shared" si="6"/>
        <v>4.8904400012155687E-3</v>
      </c>
      <c r="S86" s="233">
        <f t="shared" si="6"/>
        <v>4.887042841675837E-3</v>
      </c>
      <c r="T86" s="233">
        <f t="shared" si="6"/>
        <v>5.0244156551595698E-3</v>
      </c>
      <c r="U86" s="233">
        <f t="shared" si="6"/>
        <v>5.1723868922800608E-3</v>
      </c>
      <c r="V86" s="233">
        <f t="shared" si="6"/>
        <v>5.1186994059123766E-3</v>
      </c>
      <c r="W86" s="233">
        <f t="shared" si="6"/>
        <v>4.9186176730814197E-3</v>
      </c>
      <c r="X86" s="233">
        <f t="shared" si="6"/>
        <v>5.1412652221200393E-3</v>
      </c>
      <c r="Y86" s="233">
        <f t="shared" si="6"/>
        <v>5.2682962835388656E-3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5.4967773843047983E-2</v>
      </c>
      <c r="C87" s="233">
        <f t="shared" si="7"/>
        <v>5.549996476091814E-2</v>
      </c>
      <c r="D87" s="233">
        <f t="shared" si="7"/>
        <v>5.5578983611138083E-2</v>
      </c>
      <c r="E87" s="233">
        <f t="shared" si="7"/>
        <v>5.7223867972199478E-2</v>
      </c>
      <c r="F87" s="233">
        <f t="shared" si="7"/>
        <v>5.7442815402328117E-2</v>
      </c>
      <c r="G87" s="233">
        <f t="shared" si="7"/>
        <v>6.6263595400881461E-2</v>
      </c>
      <c r="H87" s="233">
        <f t="shared" si="7"/>
        <v>6.6390820894053543E-2</v>
      </c>
      <c r="I87" s="233">
        <f t="shared" si="7"/>
        <v>6.4759671368031471E-2</v>
      </c>
      <c r="J87" s="233">
        <f t="shared" si="7"/>
        <v>6.5182822725253109E-2</v>
      </c>
      <c r="K87" s="233">
        <f t="shared" si="7"/>
        <v>6.4987508454581067E-2</v>
      </c>
      <c r="L87" s="233">
        <f t="shared" si="7"/>
        <v>6.2014581043668936E-2</v>
      </c>
      <c r="M87" s="233">
        <f t="shared" si="7"/>
        <v>5.9886483473340163E-2</v>
      </c>
      <c r="N87" s="233">
        <f t="shared" si="7"/>
        <v>6.0829316529259839E-2</v>
      </c>
      <c r="O87" s="233">
        <f t="shared" si="7"/>
        <v>6.2142681632383505E-2</v>
      </c>
      <c r="P87" s="233">
        <f t="shared" si="7"/>
        <v>6.3601136780332954E-2</v>
      </c>
      <c r="Q87" s="233">
        <f t="shared" si="7"/>
        <v>6.1415128901540793E-2</v>
      </c>
      <c r="R87" s="233">
        <f t="shared" si="7"/>
        <v>6.1086766635844524E-2</v>
      </c>
      <c r="S87" s="233">
        <f t="shared" si="7"/>
        <v>6.1044332521127495E-2</v>
      </c>
      <c r="T87" s="233">
        <f t="shared" si="7"/>
        <v>6.2760264215883807E-2</v>
      </c>
      <c r="U87" s="233">
        <f t="shared" si="7"/>
        <v>6.4608581428353407E-2</v>
      </c>
      <c r="V87" s="233">
        <f t="shared" si="7"/>
        <v>6.3937967955906699E-2</v>
      </c>
      <c r="W87" s="233">
        <f t="shared" si="7"/>
        <v>6.1438735551766765E-2</v>
      </c>
      <c r="X87" s="233">
        <f t="shared" si="7"/>
        <v>6.4219838860831782E-2</v>
      </c>
      <c r="Y87" s="233">
        <f t="shared" si="7"/>
        <v>6.5806591137205078E-2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2.9134507718192145E-2</v>
      </c>
      <c r="C88" s="233">
        <f t="shared" si="8"/>
        <v>2.941658427542207E-2</v>
      </c>
      <c r="D88" s="233">
        <f t="shared" si="8"/>
        <v>2.9458466548264148E-2</v>
      </c>
      <c r="E88" s="233">
        <f t="shared" si="8"/>
        <v>3.0330302767240615E-2</v>
      </c>
      <c r="F88" s="233">
        <f t="shared" si="8"/>
        <v>3.0446351228856944E-2</v>
      </c>
      <c r="G88" s="233">
        <f t="shared" si="8"/>
        <v>3.5121619390200372E-2</v>
      </c>
      <c r="H88" s="233">
        <f t="shared" si="8"/>
        <v>3.5189052576113211E-2</v>
      </c>
      <c r="I88" s="233">
        <f t="shared" si="8"/>
        <v>3.4324496216397597E-2</v>
      </c>
      <c r="J88" s="233">
        <f t="shared" si="8"/>
        <v>3.4548778657198999E-2</v>
      </c>
      <c r="K88" s="233">
        <f t="shared" si="8"/>
        <v>3.4445256452668473E-2</v>
      </c>
      <c r="L88" s="233">
        <f t="shared" si="8"/>
        <v>3.2869519060680218E-2</v>
      </c>
      <c r="M88" s="233">
        <f t="shared" si="8"/>
        <v>3.1741565884609399E-2</v>
      </c>
      <c r="N88" s="233">
        <f t="shared" si="8"/>
        <v>3.2241294635187705E-2</v>
      </c>
      <c r="O88" s="233">
        <f t="shared" si="8"/>
        <v>3.293741607250511E-2</v>
      </c>
      <c r="P88" s="233">
        <f t="shared" si="8"/>
        <v>3.3710439424076484E-2</v>
      </c>
      <c r="Q88" s="233">
        <f t="shared" si="8"/>
        <v>3.2551792111952277E-2</v>
      </c>
      <c r="R88" s="233">
        <f t="shared" si="8"/>
        <v>3.2377750627361555E-2</v>
      </c>
      <c r="S88" s="233">
        <f t="shared" si="8"/>
        <v>3.2355259320977804E-2</v>
      </c>
      <c r="T88" s="233">
        <f t="shared" si="8"/>
        <v>3.3264752678804431E-2</v>
      </c>
      <c r="U88" s="233">
        <f t="shared" si="8"/>
        <v>3.4244414184582753E-2</v>
      </c>
      <c r="V88" s="233">
        <f t="shared" si="8"/>
        <v>3.3888969675501653E-2</v>
      </c>
      <c r="W88" s="233">
        <f t="shared" si="8"/>
        <v>3.2564304318380227E-2</v>
      </c>
      <c r="X88" s="233">
        <f t="shared" si="8"/>
        <v>3.4038369396118387E-2</v>
      </c>
      <c r="Y88" s="233">
        <f t="shared" si="8"/>
        <v>3.4879393931237006E-2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3.0065426548579143E-2</v>
      </c>
      <c r="C89" s="300">
        <f t="shared" si="9"/>
        <v>3.0199441411300029E-2</v>
      </c>
      <c r="D89" s="300">
        <f t="shared" si="9"/>
        <v>3.020750359562728E-2</v>
      </c>
      <c r="E89" s="300">
        <f t="shared" si="9"/>
        <v>3.0461122088546819E-2</v>
      </c>
      <c r="F89" s="300">
        <f t="shared" si="9"/>
        <v>3.0532001524257835E-2</v>
      </c>
      <c r="G89" s="300">
        <f t="shared" si="9"/>
        <v>3.3646002856960788E-2</v>
      </c>
      <c r="H89" s="300">
        <f t="shared" si="9"/>
        <v>3.3690221316209974E-2</v>
      </c>
      <c r="I89" s="300">
        <f t="shared" si="9"/>
        <v>3.2997707768847494E-2</v>
      </c>
      <c r="J89" s="300">
        <f t="shared" si="9"/>
        <v>3.2784787064626071E-2</v>
      </c>
      <c r="K89" s="300">
        <f t="shared" si="9"/>
        <v>3.2541240066033365E-2</v>
      </c>
      <c r="L89" s="300">
        <f t="shared" si="9"/>
        <v>3.1481164880379817E-2</v>
      </c>
      <c r="M89" s="300">
        <f t="shared" si="9"/>
        <v>3.0883077955186349E-2</v>
      </c>
      <c r="N89" s="300">
        <f t="shared" si="9"/>
        <v>3.1363301394703107E-2</v>
      </c>
      <c r="O89" s="300">
        <f t="shared" si="9"/>
        <v>3.1358126654698532E-2</v>
      </c>
      <c r="P89" s="300">
        <f t="shared" si="9"/>
        <v>3.1658129401873944E-2</v>
      </c>
      <c r="Q89" s="300">
        <f t="shared" si="9"/>
        <v>3.1241127221852454E-2</v>
      </c>
      <c r="R89" s="300">
        <f t="shared" si="9"/>
        <v>3.1043491026031562E-2</v>
      </c>
      <c r="S89" s="300">
        <f t="shared" si="9"/>
        <v>3.1120972186050276E-2</v>
      </c>
      <c r="T89" s="300">
        <f t="shared" si="9"/>
        <v>3.177443296972466E-2</v>
      </c>
      <c r="U89" s="300">
        <f t="shared" si="9"/>
        <v>3.2269163068809573E-2</v>
      </c>
      <c r="V89" s="300">
        <f t="shared" si="9"/>
        <v>3.2189825643194225E-2</v>
      </c>
      <c r="W89" s="300">
        <f t="shared" si="9"/>
        <v>3.125573818018175E-2</v>
      </c>
      <c r="X89" s="300">
        <f t="shared" si="9"/>
        <v>3.1877641007591169E-2</v>
      </c>
      <c r="Y89" s="300">
        <f t="shared" si="9"/>
        <v>3.2572311127911098E-2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7.0821692546090109E-2</v>
      </c>
      <c r="C90" s="301">
        <f t="shared" si="10"/>
        <v>7.0938537751895514E-2</v>
      </c>
      <c r="D90" s="301">
        <f t="shared" si="10"/>
        <v>7.0968591635870576E-2</v>
      </c>
      <c r="E90" s="301">
        <f t="shared" si="10"/>
        <v>7.1511661791785128E-2</v>
      </c>
      <c r="F90" s="301">
        <f t="shared" si="10"/>
        <v>7.156544977015393E-2</v>
      </c>
      <c r="G90" s="301">
        <f t="shared" si="10"/>
        <v>7.6383691864530909E-2</v>
      </c>
      <c r="H90" s="301">
        <f t="shared" si="10"/>
        <v>7.6494543752090791E-2</v>
      </c>
      <c r="I90" s="301">
        <f t="shared" si="10"/>
        <v>7.523878329671152E-2</v>
      </c>
      <c r="J90" s="301">
        <f t="shared" si="10"/>
        <v>7.5814955409151424E-2</v>
      </c>
      <c r="K90" s="301">
        <f t="shared" si="10"/>
        <v>7.5828710397197949E-2</v>
      </c>
      <c r="L90" s="301">
        <f t="shared" si="10"/>
        <v>7.3851696864413369E-2</v>
      </c>
      <c r="M90" s="301">
        <f t="shared" si="10"/>
        <v>7.273148164274891E-2</v>
      </c>
      <c r="N90" s="301">
        <f t="shared" si="10"/>
        <v>7.3521584789792496E-2</v>
      </c>
      <c r="O90" s="301">
        <f t="shared" si="10"/>
        <v>7.4402684302438807E-2</v>
      </c>
      <c r="P90" s="301">
        <f t="shared" si="10"/>
        <v>7.5459267989215317E-2</v>
      </c>
      <c r="Q90" s="301">
        <f t="shared" si="10"/>
        <v>7.3997330275361484E-2</v>
      </c>
      <c r="R90" s="301">
        <f t="shared" si="10"/>
        <v>7.3851485976912046E-2</v>
      </c>
      <c r="S90" s="301">
        <f t="shared" si="10"/>
        <v>7.3816322139866011E-2</v>
      </c>
      <c r="T90" s="301">
        <f t="shared" si="10"/>
        <v>7.499470257712515E-2</v>
      </c>
      <c r="U90" s="301">
        <f t="shared" si="10"/>
        <v>7.6806904116164629E-2</v>
      </c>
      <c r="V90" s="301">
        <f t="shared" si="10"/>
        <v>7.6380847031322294E-2</v>
      </c>
      <c r="W90" s="301">
        <f t="shared" si="10"/>
        <v>7.4371489568563848E-2</v>
      </c>
      <c r="X90" s="301">
        <f t="shared" si="10"/>
        <v>7.6567239468147363E-2</v>
      </c>
      <c r="Y90" s="301">
        <f t="shared" si="10"/>
        <v>7.8253059829738555E-2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4.4919365142631014E-2</v>
      </c>
      <c r="C91" s="302">
        <f t="shared" si="11"/>
        <v>4.4257151537833349E-2</v>
      </c>
      <c r="D91" s="302">
        <f t="shared" si="11"/>
        <v>4.4118119671814608E-2</v>
      </c>
      <c r="E91" s="302">
        <f t="shared" si="11"/>
        <v>4.1803537465950807E-2</v>
      </c>
      <c r="F91" s="302">
        <f t="shared" si="11"/>
        <v>4.1536320862832952E-2</v>
      </c>
      <c r="G91" s="302">
        <f t="shared" si="11"/>
        <v>2.9762436205360433E-2</v>
      </c>
      <c r="H91" s="302">
        <f t="shared" si="11"/>
        <v>2.9565555288214987E-2</v>
      </c>
      <c r="I91" s="302">
        <f t="shared" si="11"/>
        <v>3.1857427583410917E-2</v>
      </c>
      <c r="J91" s="302">
        <f t="shared" si="11"/>
        <v>3.0769575312694499E-2</v>
      </c>
      <c r="K91" s="302">
        <f t="shared" si="11"/>
        <v>3.0771257335059927E-2</v>
      </c>
      <c r="L91" s="302">
        <f t="shared" si="11"/>
        <v>3.4888879317609735E-2</v>
      </c>
      <c r="M91" s="302">
        <f t="shared" si="11"/>
        <v>3.6872458205440724E-2</v>
      </c>
      <c r="N91" s="302">
        <f t="shared" si="11"/>
        <v>3.4320642511464917E-2</v>
      </c>
      <c r="O91" s="302">
        <f t="shared" si="11"/>
        <v>3.2961470918394901E-2</v>
      </c>
      <c r="P91" s="302">
        <f t="shared" si="11"/>
        <v>3.0882125132812244E-2</v>
      </c>
      <c r="Q91" s="302">
        <f t="shared" si="11"/>
        <v>3.3732628263417046E-2</v>
      </c>
      <c r="R91" s="302">
        <f t="shared" si="11"/>
        <v>3.4007912868954875E-2</v>
      </c>
      <c r="S91" s="302">
        <f t="shared" si="11"/>
        <v>3.377157410901864E-2</v>
      </c>
      <c r="T91" s="302">
        <f t="shared" si="11"/>
        <v>3.1464799291130309E-2</v>
      </c>
      <c r="U91" s="302">
        <f t="shared" si="11"/>
        <v>2.7919702712982122E-2</v>
      </c>
      <c r="V91" s="302">
        <f t="shared" si="11"/>
        <v>2.8372044946491395E-2</v>
      </c>
      <c r="W91" s="302">
        <f t="shared" si="11"/>
        <v>3.1897844871384244E-2</v>
      </c>
      <c r="X91" s="302">
        <f t="shared" si="11"/>
        <v>2.8198767410485031E-2</v>
      </c>
      <c r="Y91" s="302">
        <f t="shared" si="11"/>
        <v>2.570608696393873E-2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2.4253317676186829E-2</v>
      </c>
      <c r="C92" s="302">
        <f t="shared" si="12"/>
        <v>2.5016410986661779E-2</v>
      </c>
      <c r="D92" s="302">
        <f t="shared" si="12"/>
        <v>2.5183126204914159E-2</v>
      </c>
      <c r="E92" s="302">
        <f t="shared" si="12"/>
        <v>2.7991432738728408E-2</v>
      </c>
      <c r="F92" s="302">
        <f t="shared" si="12"/>
        <v>2.8305868990868611E-2</v>
      </c>
      <c r="G92" s="302">
        <f t="shared" si="12"/>
        <v>4.4633376111927234E-2</v>
      </c>
      <c r="H92" s="302">
        <f t="shared" si="12"/>
        <v>4.4937292206201532E-2</v>
      </c>
      <c r="I92" s="302">
        <f t="shared" si="12"/>
        <v>4.1438593244408198E-2</v>
      </c>
      <c r="J92" s="302">
        <f t="shared" si="12"/>
        <v>4.3089923267662686E-2</v>
      </c>
      <c r="K92" s="302">
        <f t="shared" si="12"/>
        <v>4.310785557800513E-2</v>
      </c>
      <c r="L92" s="302">
        <f t="shared" si="12"/>
        <v>3.7102406614650557E-2</v>
      </c>
      <c r="M92" s="302">
        <f t="shared" si="12"/>
        <v>3.4062454522917687E-2</v>
      </c>
      <c r="N92" s="302">
        <f t="shared" si="12"/>
        <v>3.7376088775137026E-2</v>
      </c>
      <c r="O92" s="302">
        <f t="shared" si="12"/>
        <v>3.9576959488967459E-2</v>
      </c>
      <c r="P92" s="302">
        <f t="shared" si="12"/>
        <v>4.2669135930093707E-2</v>
      </c>
      <c r="Q92" s="302">
        <f t="shared" si="12"/>
        <v>3.8422274387906151E-2</v>
      </c>
      <c r="R92" s="302">
        <f t="shared" si="12"/>
        <v>3.801099621157885E-2</v>
      </c>
      <c r="S92" s="302">
        <f t="shared" si="12"/>
        <v>3.8213444139778251E-2</v>
      </c>
      <c r="T92" s="302">
        <f t="shared" si="12"/>
        <v>4.1647122177309683E-2</v>
      </c>
      <c r="U92" s="302">
        <f t="shared" si="12"/>
        <v>4.6948971567918933E-2</v>
      </c>
      <c r="V92" s="302">
        <f t="shared" si="12"/>
        <v>4.6090690367184051E-2</v>
      </c>
      <c r="W92" s="302">
        <f t="shared" si="12"/>
        <v>4.0630508883721786E-2</v>
      </c>
      <c r="X92" s="302">
        <f t="shared" si="12"/>
        <v>4.6441904333312661E-2</v>
      </c>
      <c r="Y92" s="302">
        <f t="shared" si="12"/>
        <v>5.0572803251186564E-2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1.6490097272722581E-3</v>
      </c>
      <c r="C93" s="302">
        <f t="shared" si="13"/>
        <v>1.6649752274003813E-3</v>
      </c>
      <c r="D93" s="302">
        <f t="shared" si="13"/>
        <v>1.6673457591418095E-3</v>
      </c>
      <c r="E93" s="302">
        <f t="shared" si="13"/>
        <v>1.7166915871059027E-3</v>
      </c>
      <c r="F93" s="302">
        <f t="shared" si="13"/>
        <v>1.7232599164523717E-3</v>
      </c>
      <c r="G93" s="302">
        <f t="shared" si="13"/>
        <v>1.9878795472432357E-3</v>
      </c>
      <c r="H93" s="302">
        <f t="shared" si="13"/>
        <v>1.991696257674275E-3</v>
      </c>
      <c r="I93" s="302">
        <f t="shared" si="13"/>
        <v>1.9427624688923937E-3</v>
      </c>
      <c r="J93" s="302">
        <f t="shared" si="13"/>
        <v>1.9554568287942398E-3</v>
      </c>
      <c r="K93" s="302">
        <f t="shared" si="13"/>
        <v>1.9495974841328948E-3</v>
      </c>
      <c r="L93" s="302">
        <f t="shared" si="13"/>
        <v>1.8604109321530664E-3</v>
      </c>
      <c r="M93" s="302">
        <f t="shared" si="13"/>
        <v>1.7965689143905016E-3</v>
      </c>
      <c r="N93" s="302">
        <f t="shared" si="13"/>
        <v>1.8248535031905617E-3</v>
      </c>
      <c r="O93" s="302">
        <f t="shared" si="13"/>
        <v>1.8642538950764474E-3</v>
      </c>
      <c r="P93" s="302">
        <f t="shared" si="13"/>
        <v>1.9080069263093672E-3</v>
      </c>
      <c r="Q93" s="302">
        <f t="shared" si="13"/>
        <v>1.8424276240382789E-3</v>
      </c>
      <c r="R93" s="302">
        <f t="shared" si="13"/>
        <v>1.8325768963783162E-3</v>
      </c>
      <c r="S93" s="302">
        <f t="shared" si="13"/>
        <v>1.8313038910691259E-3</v>
      </c>
      <c r="T93" s="302">
        <f t="shared" si="13"/>
        <v>1.8827811086851672E-3</v>
      </c>
      <c r="U93" s="302">
        <f t="shared" si="13"/>
        <v>1.9382298352635793E-3</v>
      </c>
      <c r="V93" s="302">
        <f t="shared" si="13"/>
        <v>1.9181117176468448E-3</v>
      </c>
      <c r="W93" s="302">
        <f t="shared" si="13"/>
        <v>1.8431358134578112E-3</v>
      </c>
      <c r="X93" s="302">
        <f t="shared" si="13"/>
        <v>1.9265677243496769E-3</v>
      </c>
      <c r="Y93" s="302">
        <f t="shared" si="13"/>
        <v>1.9741696146132722E-3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3.2191678430040956E-2</v>
      </c>
      <c r="C94" s="301">
        <f t="shared" si="14"/>
        <v>3.2244789887225234E-2</v>
      </c>
      <c r="D94" s="301">
        <f t="shared" si="14"/>
        <v>3.2258450743577534E-2</v>
      </c>
      <c r="E94" s="301">
        <f t="shared" si="14"/>
        <v>3.2505300814447781E-2</v>
      </c>
      <c r="F94" s="301">
        <f t="shared" si="14"/>
        <v>3.2529749895524505E-2</v>
      </c>
      <c r="G94" s="301">
        <f t="shared" si="14"/>
        <v>3.4719859938423137E-2</v>
      </c>
      <c r="H94" s="301">
        <f t="shared" si="14"/>
        <v>3.4770247160041276E-2</v>
      </c>
      <c r="I94" s="301">
        <f t="shared" si="14"/>
        <v>3.4199446953050695E-2</v>
      </c>
      <c r="J94" s="301">
        <f t="shared" si="14"/>
        <v>3.4461343367796105E-2</v>
      </c>
      <c r="K94" s="301">
        <f t="shared" si="14"/>
        <v>3.446759563508997E-2</v>
      </c>
      <c r="L94" s="301">
        <f t="shared" si="14"/>
        <v>3.3568953120187893E-2</v>
      </c>
      <c r="M94" s="301">
        <f t="shared" si="14"/>
        <v>3.3059764383067687E-2</v>
      </c>
      <c r="N94" s="301">
        <f t="shared" si="14"/>
        <v>3.3418902177178404E-2</v>
      </c>
      <c r="O94" s="301">
        <f t="shared" si="14"/>
        <v>3.3819401955654006E-2</v>
      </c>
      <c r="P94" s="301">
        <f t="shared" si="14"/>
        <v>3.4299667267825164E-2</v>
      </c>
      <c r="Q94" s="301">
        <f t="shared" si="14"/>
        <v>3.3635150125164298E-2</v>
      </c>
      <c r="R94" s="301">
        <f t="shared" si="14"/>
        <v>3.3568857262232743E-2</v>
      </c>
      <c r="S94" s="301">
        <f t="shared" si="14"/>
        <v>3.3552873699939097E-2</v>
      </c>
      <c r="T94" s="301">
        <f t="shared" si="14"/>
        <v>3.4088501171420545E-2</v>
      </c>
      <c r="U94" s="301">
        <f t="shared" si="14"/>
        <v>3.4912229143711185E-2</v>
      </c>
      <c r="V94" s="301">
        <f t="shared" si="14"/>
        <v>3.4718566832419237E-2</v>
      </c>
      <c r="W94" s="301">
        <f t="shared" si="14"/>
        <v>3.3805222531165371E-2</v>
      </c>
      <c r="X94" s="301">
        <f t="shared" si="14"/>
        <v>3.4803290667339705E-2</v>
      </c>
      <c r="Y94" s="301">
        <f t="shared" si="14"/>
        <v>3.5569572649881184E-2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2.0417893246650467E-2</v>
      </c>
      <c r="C95" s="302">
        <f t="shared" si="15"/>
        <v>2.0116887062651519E-2</v>
      </c>
      <c r="D95" s="302">
        <f t="shared" si="15"/>
        <v>2.005369075991573E-2</v>
      </c>
      <c r="E95" s="302">
        <f t="shared" si="15"/>
        <v>1.9001607939068545E-2</v>
      </c>
      <c r="F95" s="302">
        <f t="shared" si="15"/>
        <v>1.8880145846742247E-2</v>
      </c>
      <c r="G95" s="302">
        <f t="shared" si="15"/>
        <v>1.3528380093345648E-2</v>
      </c>
      <c r="H95" s="302">
        <f t="shared" si="15"/>
        <v>1.3438888767370446E-2</v>
      </c>
      <c r="I95" s="302">
        <f t="shared" si="15"/>
        <v>1.448064890155042E-2</v>
      </c>
      <c r="J95" s="302">
        <f t="shared" si="15"/>
        <v>1.3986170596679321E-2</v>
      </c>
      <c r="K95" s="302">
        <f t="shared" si="15"/>
        <v>1.3986935152299963E-2</v>
      </c>
      <c r="L95" s="302">
        <f t="shared" si="15"/>
        <v>1.5858581508004423E-2</v>
      </c>
      <c r="M95" s="302">
        <f t="shared" si="15"/>
        <v>1.6760208275200333E-2</v>
      </c>
      <c r="N95" s="302">
        <f t="shared" si="15"/>
        <v>1.5600292050665869E-2</v>
      </c>
      <c r="O95" s="302">
        <f t="shared" si="15"/>
        <v>1.4982486781088595E-2</v>
      </c>
      <c r="P95" s="302">
        <f t="shared" si="15"/>
        <v>1.4037329605823753E-2</v>
      </c>
      <c r="Q95" s="302">
        <f t="shared" si="15"/>
        <v>1.5333012847007743E-2</v>
      </c>
      <c r="R95" s="302">
        <f t="shared" si="15"/>
        <v>1.5458142213161306E-2</v>
      </c>
      <c r="S95" s="302">
        <f t="shared" si="15"/>
        <v>1.5350715504099383E-2</v>
      </c>
      <c r="T95" s="302">
        <f t="shared" si="15"/>
        <v>1.4302181495968324E-2</v>
      </c>
      <c r="U95" s="302">
        <f t="shared" si="15"/>
        <v>1.2690773960446416E-2</v>
      </c>
      <c r="V95" s="302">
        <f t="shared" si="15"/>
        <v>1.2896384066587E-2</v>
      </c>
      <c r="W95" s="302">
        <f t="shared" si="15"/>
        <v>1.4499020396083745E-2</v>
      </c>
      <c r="X95" s="302">
        <f t="shared" si="15"/>
        <v>1.2817621550220466E-2</v>
      </c>
      <c r="Y95" s="302">
        <f t="shared" si="15"/>
        <v>1.1684584983608521E-2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1.1024235307357647E-2</v>
      </c>
      <c r="C96" s="302">
        <f t="shared" si="16"/>
        <v>1.1371095903028081E-2</v>
      </c>
      <c r="D96" s="302">
        <f t="shared" si="16"/>
        <v>1.1446875547688258E-2</v>
      </c>
      <c r="E96" s="302">
        <f t="shared" si="16"/>
        <v>1.2723378517603821E-2</v>
      </c>
      <c r="F96" s="302">
        <f t="shared" si="16"/>
        <v>1.2866304086758457E-2</v>
      </c>
      <c r="G96" s="302">
        <f t="shared" si="16"/>
        <v>2.0287898232694199E-2</v>
      </c>
      <c r="H96" s="302">
        <f t="shared" si="16"/>
        <v>2.042604191190979E-2</v>
      </c>
      <c r="I96" s="302">
        <f t="shared" si="16"/>
        <v>1.8835724202003735E-2</v>
      </c>
      <c r="J96" s="302">
        <f t="shared" si="16"/>
        <v>1.9586328758028494E-2</v>
      </c>
      <c r="K96" s="302">
        <f t="shared" si="16"/>
        <v>1.9594479808184146E-2</v>
      </c>
      <c r="L96" s="302">
        <f t="shared" si="16"/>
        <v>1.6864730279386619E-2</v>
      </c>
      <c r="M96" s="302">
        <f t="shared" si="16"/>
        <v>1.5482933874053494E-2</v>
      </c>
      <c r="N96" s="302">
        <f t="shared" si="16"/>
        <v>1.698913126142592E-2</v>
      </c>
      <c r="O96" s="302">
        <f t="shared" si="16"/>
        <v>1.798952704043975E-2</v>
      </c>
      <c r="P96" s="302">
        <f t="shared" si="16"/>
        <v>1.9395061786406247E-2</v>
      </c>
      <c r="Q96" s="302">
        <f t="shared" si="16"/>
        <v>1.746467017632097E-2</v>
      </c>
      <c r="R96" s="302">
        <f t="shared" si="16"/>
        <v>1.7277725550717656E-2</v>
      </c>
      <c r="S96" s="302">
        <f t="shared" si="16"/>
        <v>1.7369747336262838E-2</v>
      </c>
      <c r="T96" s="302">
        <f t="shared" si="16"/>
        <v>1.8930510080595327E-2</v>
      </c>
      <c r="U96" s="302">
        <f t="shared" si="16"/>
        <v>2.1340441621781326E-2</v>
      </c>
      <c r="V96" s="302">
        <f t="shared" si="16"/>
        <v>2.0950313803265484E-2</v>
      </c>
      <c r="W96" s="302">
        <f t="shared" si="16"/>
        <v>1.8468413128964436E-2</v>
      </c>
      <c r="X96" s="302">
        <f t="shared" si="16"/>
        <v>2.1109956515142105E-2</v>
      </c>
      <c r="Y96" s="302">
        <f t="shared" si="16"/>
        <v>2.2987637841448444E-2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7.4954987603284453E-4</v>
      </c>
      <c r="C97" s="302">
        <f t="shared" si="17"/>
        <v>7.5680692154562784E-4</v>
      </c>
      <c r="D97" s="302">
        <f t="shared" si="17"/>
        <v>7.578844359735497E-4</v>
      </c>
      <c r="E97" s="302">
        <f t="shared" si="17"/>
        <v>7.8031435777541026E-4</v>
      </c>
      <c r="F97" s="302">
        <f t="shared" si="17"/>
        <v>7.8329996202380512E-4</v>
      </c>
      <c r="G97" s="302">
        <f t="shared" si="17"/>
        <v>9.0358161238328902E-4</v>
      </c>
      <c r="H97" s="302">
        <f t="shared" si="17"/>
        <v>9.0531648076103393E-4</v>
      </c>
      <c r="I97" s="302">
        <f t="shared" si="17"/>
        <v>8.8307384949654251E-4</v>
      </c>
      <c r="J97" s="302">
        <f t="shared" si="17"/>
        <v>8.8884401308829105E-4</v>
      </c>
      <c r="K97" s="302">
        <f t="shared" si="17"/>
        <v>8.8618067460586084E-4</v>
      </c>
      <c r="L97" s="302">
        <f t="shared" si="17"/>
        <v>8.4564133279684851E-4</v>
      </c>
      <c r="M97" s="302">
        <f t="shared" si="17"/>
        <v>8.1662223381386424E-4</v>
      </c>
      <c r="N97" s="302">
        <f t="shared" si="17"/>
        <v>8.2947886508661891E-4</v>
      </c>
      <c r="O97" s="302">
        <f t="shared" si="17"/>
        <v>8.4738813412565809E-4</v>
      </c>
      <c r="P97" s="302">
        <f t="shared" si="17"/>
        <v>8.6727587559516672E-4</v>
      </c>
      <c r="Q97" s="302">
        <f t="shared" si="17"/>
        <v>8.3746710183558114E-4</v>
      </c>
      <c r="R97" s="302">
        <f t="shared" si="17"/>
        <v>8.3298949835377992E-4</v>
      </c>
      <c r="S97" s="302">
        <f t="shared" si="17"/>
        <v>8.3241085957687529E-4</v>
      </c>
      <c r="T97" s="302">
        <f t="shared" si="17"/>
        <v>8.5580959485689445E-4</v>
      </c>
      <c r="U97" s="302">
        <f t="shared" si="17"/>
        <v>8.8101356148344507E-4</v>
      </c>
      <c r="V97" s="302">
        <f t="shared" si="17"/>
        <v>8.7186896256674792E-4</v>
      </c>
      <c r="W97" s="302">
        <f t="shared" si="17"/>
        <v>8.3778900611718708E-4</v>
      </c>
      <c r="X97" s="302">
        <f t="shared" si="17"/>
        <v>8.7571260197712554E-4</v>
      </c>
      <c r="Y97" s="302">
        <f t="shared" si="17"/>
        <v>8.9734982482421433E-4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0.47825342642740482</v>
      </c>
      <c r="C98" s="301">
        <f t="shared" si="18"/>
        <v>0.4755433146404795</v>
      </c>
      <c r="D98" s="301">
        <f t="shared" si="18"/>
        <v>0.47514020328088663</v>
      </c>
      <c r="E98" s="301">
        <f t="shared" si="18"/>
        <v>0.46679108686453913</v>
      </c>
      <c r="F98" s="301">
        <f t="shared" si="18"/>
        <v>0.4656484693200727</v>
      </c>
      <c r="G98" s="301">
        <f t="shared" si="18"/>
        <v>0.41684685214491551</v>
      </c>
      <c r="H98" s="301">
        <f t="shared" si="18"/>
        <v>0.41610326611749177</v>
      </c>
      <c r="I98" s="301">
        <f t="shared" si="18"/>
        <v>0.42564837435204383</v>
      </c>
      <c r="J98" s="301">
        <f t="shared" si="18"/>
        <v>0.42331831299191131</v>
      </c>
      <c r="K98" s="301">
        <f t="shared" si="18"/>
        <v>0.4244370201590601</v>
      </c>
      <c r="L98" s="301">
        <f t="shared" si="18"/>
        <v>0.44131497959240124</v>
      </c>
      <c r="M98" s="301">
        <f t="shared" si="18"/>
        <v>0.45323167011978222</v>
      </c>
      <c r="N98" s="301">
        <f t="shared" si="18"/>
        <v>0.44774784286354347</v>
      </c>
      <c r="O98" s="301">
        <f t="shared" si="18"/>
        <v>0.44057895972278494</v>
      </c>
      <c r="P98" s="301">
        <f t="shared" si="18"/>
        <v>0.43241612636516807</v>
      </c>
      <c r="Q98" s="301">
        <f t="shared" si="18"/>
        <v>0.44449979956092056</v>
      </c>
      <c r="R98" s="301">
        <f t="shared" si="18"/>
        <v>0.44640936401747922</v>
      </c>
      <c r="S98" s="301">
        <f t="shared" si="18"/>
        <v>0.44667591514687338</v>
      </c>
      <c r="T98" s="301">
        <f t="shared" si="18"/>
        <v>0.43675769061243075</v>
      </c>
      <c r="U98" s="301">
        <f t="shared" si="18"/>
        <v>0.42592406498916446</v>
      </c>
      <c r="V98" s="301">
        <f t="shared" si="18"/>
        <v>0.42966534717093285</v>
      </c>
      <c r="W98" s="301">
        <f t="shared" si="18"/>
        <v>0.44439572341142741</v>
      </c>
      <c r="X98" s="301">
        <f t="shared" si="18"/>
        <v>0.42844619421256708</v>
      </c>
      <c r="Y98" s="301">
        <f t="shared" si="18"/>
        <v>0.41848960011431113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8.1340891544344499E-2</v>
      </c>
      <c r="C99" s="301">
        <f t="shared" si="19"/>
        <v>8.108377713400014E-2</v>
      </c>
      <c r="D99" s="301">
        <f t="shared" si="19"/>
        <v>8.1045612193585553E-2</v>
      </c>
      <c r="E99" s="301">
        <f t="shared" si="19"/>
        <v>8.0254971146787007E-2</v>
      </c>
      <c r="F99" s="301">
        <f t="shared" si="19"/>
        <v>8.01367393621982E-2</v>
      </c>
      <c r="G99" s="301">
        <f t="shared" si="19"/>
        <v>7.5285738580563685E-2</v>
      </c>
      <c r="H99" s="301">
        <f t="shared" si="19"/>
        <v>7.5207960304100097E-2</v>
      </c>
      <c r="I99" s="301">
        <f t="shared" si="19"/>
        <v>7.6178730145150544E-2</v>
      </c>
      <c r="J99" s="301">
        <f t="shared" si="19"/>
        <v>7.5941155273062735E-2</v>
      </c>
      <c r="K99" s="301">
        <f t="shared" si="19"/>
        <v>7.6062371628161707E-2</v>
      </c>
      <c r="L99" s="301">
        <f t="shared" si="19"/>
        <v>7.7758221296023125E-2</v>
      </c>
      <c r="M99" s="301">
        <f t="shared" si="19"/>
        <v>7.8679352663520552E-2</v>
      </c>
      <c r="N99" s="301">
        <f t="shared" si="19"/>
        <v>7.7947308797509232E-2</v>
      </c>
      <c r="O99" s="301">
        <f t="shared" si="19"/>
        <v>7.7439095124605908E-2</v>
      </c>
      <c r="P99" s="301">
        <f t="shared" si="19"/>
        <v>7.6644732625069364E-2</v>
      </c>
      <c r="Q99" s="301">
        <f t="shared" si="19"/>
        <v>7.7783941783661062E-2</v>
      </c>
      <c r="R99" s="301">
        <f t="shared" si="19"/>
        <v>7.7959298654496051E-2</v>
      </c>
      <c r="S99" s="301">
        <f t="shared" si="19"/>
        <v>7.7883354800962951E-2</v>
      </c>
      <c r="T99" s="301">
        <f t="shared" si="19"/>
        <v>7.6941366174152107E-2</v>
      </c>
      <c r="U99" s="301">
        <f t="shared" si="19"/>
        <v>7.5736904537488312E-2</v>
      </c>
      <c r="V99" s="301">
        <f t="shared" si="19"/>
        <v>7.600660662980803E-2</v>
      </c>
      <c r="W99" s="301">
        <f t="shared" si="19"/>
        <v>7.7429155765345925E-2</v>
      </c>
      <c r="X99" s="301">
        <f t="shared" si="19"/>
        <v>7.5968544062005691E-2</v>
      </c>
      <c r="Y99" s="301">
        <f t="shared" si="19"/>
        <v>7.5015366167374184E-2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3.5362847432721563E-2</v>
      </c>
      <c r="C100" s="302">
        <f t="shared" si="20"/>
        <v>3.5165040579679056E-2</v>
      </c>
      <c r="D100" s="302">
        <f t="shared" si="20"/>
        <v>3.5135730895412873E-2</v>
      </c>
      <c r="E100" s="302">
        <f t="shared" si="20"/>
        <v>3.452652441085266E-2</v>
      </c>
      <c r="F100" s="302">
        <f t="shared" si="20"/>
        <v>3.4434592864828729E-2</v>
      </c>
      <c r="G100" s="302">
        <f t="shared" si="20"/>
        <v>3.083343194581626E-2</v>
      </c>
      <c r="H100" s="302">
        <f t="shared" si="20"/>
        <v>3.0776409000486331E-2</v>
      </c>
      <c r="I100" s="302">
        <f t="shared" si="20"/>
        <v>3.1480276086887499E-2</v>
      </c>
      <c r="J100" s="302">
        <f t="shared" si="20"/>
        <v>3.1301898941682782E-2</v>
      </c>
      <c r="K100" s="302">
        <f t="shared" si="20"/>
        <v>3.1392821214619546E-2</v>
      </c>
      <c r="L100" s="302">
        <f t="shared" si="20"/>
        <v>3.2637876683931123E-2</v>
      </c>
      <c r="M100" s="302">
        <f t="shared" si="20"/>
        <v>3.3247656284708549E-2</v>
      </c>
      <c r="N100" s="302">
        <f t="shared" si="20"/>
        <v>3.2667590665540744E-2</v>
      </c>
      <c r="O100" s="302">
        <f t="shared" si="20"/>
        <v>3.2338777144877151E-2</v>
      </c>
      <c r="P100" s="302">
        <f t="shared" si="20"/>
        <v>3.1757514808759116E-2</v>
      </c>
      <c r="Q100" s="302">
        <f t="shared" si="20"/>
        <v>3.2587709554543376E-2</v>
      </c>
      <c r="R100" s="302">
        <f t="shared" si="20"/>
        <v>3.2710157186527471E-2</v>
      </c>
      <c r="S100" s="302">
        <f t="shared" si="20"/>
        <v>3.2626016627379149E-2</v>
      </c>
      <c r="T100" s="302">
        <f t="shared" si="20"/>
        <v>3.1956349981210427E-2</v>
      </c>
      <c r="U100" s="302">
        <f t="shared" si="20"/>
        <v>3.1055542519149694E-2</v>
      </c>
      <c r="V100" s="302">
        <f t="shared" si="20"/>
        <v>3.1228088815995873E-2</v>
      </c>
      <c r="W100" s="302">
        <f t="shared" si="20"/>
        <v>3.2234445246823999E-2</v>
      </c>
      <c r="X100" s="302">
        <f t="shared" si="20"/>
        <v>3.1206577575463537E-2</v>
      </c>
      <c r="Y100" s="302">
        <f t="shared" si="20"/>
        <v>3.0559170707401363E-2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3.2867002997400474E-2</v>
      </c>
      <c r="C101" s="302">
        <f t="shared" si="21"/>
        <v>3.2680756026020559E-2</v>
      </c>
      <c r="D101" s="302">
        <f t="shared" si="21"/>
        <v>3.2653053010146767E-2</v>
      </c>
      <c r="E101" s="302">
        <f t="shared" si="21"/>
        <v>3.2079276808831041E-2</v>
      </c>
      <c r="F101" s="302">
        <f t="shared" si="21"/>
        <v>3.2000752720588964E-2</v>
      </c>
      <c r="G101" s="302">
        <f t="shared" si="21"/>
        <v>2.8646959920910309E-2</v>
      </c>
      <c r="H101" s="302">
        <f t="shared" si="21"/>
        <v>2.8595858469584123E-2</v>
      </c>
      <c r="I101" s="302">
        <f t="shared" si="21"/>
        <v>2.9251826798549461E-2</v>
      </c>
      <c r="J101" s="302">
        <f t="shared" si="21"/>
        <v>2.9091698026907035E-2</v>
      </c>
      <c r="K101" s="302">
        <f t="shared" si="21"/>
        <v>2.9168578922650019E-2</v>
      </c>
      <c r="L101" s="302">
        <f t="shared" si="21"/>
        <v>3.0328482673741761E-2</v>
      </c>
      <c r="M101" s="302">
        <f t="shared" si="21"/>
        <v>3.1147433216779784E-2</v>
      </c>
      <c r="N101" s="302">
        <f t="shared" si="21"/>
        <v>3.0770568239116371E-2</v>
      </c>
      <c r="O101" s="302">
        <f t="shared" si="21"/>
        <v>3.0277901191364243E-2</v>
      </c>
      <c r="P101" s="302">
        <f t="shared" si="21"/>
        <v>2.9716926917878722E-2</v>
      </c>
      <c r="Q101" s="302">
        <f t="shared" si="21"/>
        <v>3.0547353008311948E-2</v>
      </c>
      <c r="R101" s="302">
        <f t="shared" si="21"/>
        <v>3.0678583977604302E-2</v>
      </c>
      <c r="S101" s="302">
        <f t="shared" si="21"/>
        <v>3.069690216684173E-2</v>
      </c>
      <c r="T101" s="302">
        <f t="shared" si="21"/>
        <v>3.0015292172037227E-2</v>
      </c>
      <c r="U101" s="302">
        <f t="shared" si="21"/>
        <v>2.92707730820383E-2</v>
      </c>
      <c r="V101" s="302">
        <f t="shared" si="21"/>
        <v>2.9527885160880812E-2</v>
      </c>
      <c r="W101" s="302">
        <f t="shared" si="21"/>
        <v>3.054020058466303E-2</v>
      </c>
      <c r="X101" s="302">
        <f t="shared" si="21"/>
        <v>2.9444101330545862E-2</v>
      </c>
      <c r="Y101" s="302">
        <f t="shared" si="21"/>
        <v>2.8759854464787231E-2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5.1316040979497712E-3</v>
      </c>
      <c r="C102" s="302">
        <f t="shared" si="22"/>
        <v>5.1812876289370749E-3</v>
      </c>
      <c r="D102" s="302">
        <f t="shared" si="22"/>
        <v>5.1886645595866938E-3</v>
      </c>
      <c r="E102" s="302">
        <f t="shared" si="22"/>
        <v>5.3422253596288726E-3</v>
      </c>
      <c r="F102" s="302">
        <f t="shared" si="22"/>
        <v>5.3626655457803367E-3</v>
      </c>
      <c r="G102" s="302">
        <f t="shared" si="22"/>
        <v>6.1861435151981357E-3</v>
      </c>
      <c r="H102" s="302">
        <f t="shared" si="22"/>
        <v>6.1980208538000179E-3</v>
      </c>
      <c r="I102" s="302">
        <f t="shared" si="22"/>
        <v>6.0457422911643129E-3</v>
      </c>
      <c r="J102" s="302">
        <f t="shared" si="22"/>
        <v>6.0852462602530369E-3</v>
      </c>
      <c r="K102" s="302">
        <f t="shared" si="22"/>
        <v>6.0670123853533422E-3</v>
      </c>
      <c r="L102" s="302">
        <f t="shared" si="22"/>
        <v>5.7894700106465814E-3</v>
      </c>
      <c r="M102" s="302">
        <f t="shared" si="22"/>
        <v>5.5907980716315897E-3</v>
      </c>
      <c r="N102" s="302">
        <f t="shared" si="22"/>
        <v>5.6788177536229783E-3</v>
      </c>
      <c r="O102" s="302">
        <f t="shared" si="22"/>
        <v>5.8014290451869708E-3</v>
      </c>
      <c r="P102" s="302">
        <f t="shared" si="22"/>
        <v>5.9375854490330377E-3</v>
      </c>
      <c r="Q102" s="302">
        <f t="shared" si="22"/>
        <v>5.7335072009127705E-3</v>
      </c>
      <c r="R102" s="302">
        <f t="shared" si="22"/>
        <v>5.7028524184747865E-3</v>
      </c>
      <c r="S102" s="302">
        <f t="shared" si="22"/>
        <v>5.6988909140922974E-3</v>
      </c>
      <c r="T102" s="302">
        <f t="shared" si="22"/>
        <v>5.8590844511592398E-3</v>
      </c>
      <c r="U102" s="302">
        <f t="shared" si="22"/>
        <v>6.0316370491396961E-3</v>
      </c>
      <c r="V102" s="302">
        <f t="shared" si="22"/>
        <v>5.9690308600447136E-3</v>
      </c>
      <c r="W102" s="302">
        <f t="shared" si="22"/>
        <v>5.7357110373530886E-3</v>
      </c>
      <c r="X102" s="302">
        <f t="shared" si="22"/>
        <v>5.995345367431109E-3</v>
      </c>
      <c r="Y102" s="302">
        <f t="shared" si="22"/>
        <v>6.1434791540952369E-3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5.9618985999509684E-3</v>
      </c>
      <c r="C103" s="302">
        <f t="shared" si="23"/>
        <v>6.0196209355364806E-3</v>
      </c>
      <c r="D103" s="302">
        <f t="shared" si="23"/>
        <v>6.0281914549437489E-3</v>
      </c>
      <c r="E103" s="302">
        <f t="shared" si="23"/>
        <v>6.2065984211289605E-3</v>
      </c>
      <c r="F103" s="302">
        <f t="shared" si="23"/>
        <v>6.2303458332194283E-3</v>
      </c>
      <c r="G103" s="302">
        <f t="shared" si="23"/>
        <v>7.1870626919739713E-3</v>
      </c>
      <c r="H103" s="302">
        <f t="shared" si="23"/>
        <v>7.2008617861811794E-3</v>
      </c>
      <c r="I103" s="302">
        <f t="shared" si="23"/>
        <v>7.0239445236544226E-3</v>
      </c>
      <c r="J103" s="302">
        <f t="shared" si="23"/>
        <v>7.0698402423238858E-3</v>
      </c>
      <c r="K103" s="302">
        <f t="shared" si="23"/>
        <v>7.0486561230580216E-3</v>
      </c>
      <c r="L103" s="302">
        <f t="shared" si="23"/>
        <v>6.7262073402588139E-3</v>
      </c>
      <c r="M103" s="302">
        <f t="shared" si="23"/>
        <v>6.4953902443849855E-3</v>
      </c>
      <c r="N103" s="302">
        <f t="shared" si="23"/>
        <v>6.5976515273709936E-3</v>
      </c>
      <c r="O103" s="302">
        <f t="shared" si="23"/>
        <v>6.7401013488226523E-3</v>
      </c>
      <c r="P103" s="302">
        <f t="shared" si="23"/>
        <v>6.8982878842548234E-3</v>
      </c>
      <c r="Q103" s="302">
        <f t="shared" si="23"/>
        <v>6.6611897374521944E-3</v>
      </c>
      <c r="R103" s="302">
        <f t="shared" si="23"/>
        <v>6.6255750054872269E-3</v>
      </c>
      <c r="S103" s="302">
        <f t="shared" si="23"/>
        <v>6.6209725289553597E-3</v>
      </c>
      <c r="T103" s="302">
        <f t="shared" si="23"/>
        <v>6.8070854102554139E-3</v>
      </c>
      <c r="U103" s="302">
        <f t="shared" si="23"/>
        <v>7.0075570508343465E-3</v>
      </c>
      <c r="V103" s="302">
        <f t="shared" si="23"/>
        <v>6.9348211686444594E-3</v>
      </c>
      <c r="W103" s="302">
        <f t="shared" si="23"/>
        <v>6.6637501550403924E-3</v>
      </c>
      <c r="X103" s="302">
        <f t="shared" si="23"/>
        <v>6.9653933682434143E-3</v>
      </c>
      <c r="Y103" s="302">
        <f t="shared" si="23"/>
        <v>7.1374952292718521E-3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2.0175384163217389E-3</v>
      </c>
      <c r="C104" s="302">
        <f t="shared" si="24"/>
        <v>2.0370719638269823E-3</v>
      </c>
      <c r="D104" s="302">
        <f t="shared" si="24"/>
        <v>2.0399722734954725E-3</v>
      </c>
      <c r="E104" s="302">
        <f t="shared" si="24"/>
        <v>2.1003461463454799E-3</v>
      </c>
      <c r="F104" s="302">
        <f t="shared" si="24"/>
        <v>2.108382397780743E-3</v>
      </c>
      <c r="G104" s="302">
        <f t="shared" si="24"/>
        <v>2.4321405066650191E-3</v>
      </c>
      <c r="H104" s="302">
        <f t="shared" si="24"/>
        <v>2.4368101940484507E-3</v>
      </c>
      <c r="I104" s="302">
        <f t="shared" si="24"/>
        <v>2.3769404448948607E-3</v>
      </c>
      <c r="J104" s="302">
        <f t="shared" si="24"/>
        <v>2.3924718018959821E-3</v>
      </c>
      <c r="K104" s="302">
        <f t="shared" si="24"/>
        <v>2.3853029824807762E-3</v>
      </c>
      <c r="L104" s="302">
        <f t="shared" si="24"/>
        <v>2.2761845874448511E-3</v>
      </c>
      <c r="M104" s="302">
        <f t="shared" si="24"/>
        <v>2.198074846015652E-3</v>
      </c>
      <c r="N104" s="302">
        <f t="shared" si="24"/>
        <v>2.2326806118581504E-3</v>
      </c>
      <c r="O104" s="302">
        <f t="shared" si="24"/>
        <v>2.2808863943548962E-3</v>
      </c>
      <c r="P104" s="302">
        <f t="shared" si="24"/>
        <v>2.3344175651436577E-3</v>
      </c>
      <c r="Q104" s="302">
        <f t="shared" si="24"/>
        <v>2.254182282440773E-3</v>
      </c>
      <c r="R104" s="302">
        <f t="shared" si="24"/>
        <v>2.242130066402258E-3</v>
      </c>
      <c r="S104" s="302">
        <f t="shared" si="24"/>
        <v>2.2405725636944237E-3</v>
      </c>
      <c r="T104" s="302">
        <f t="shared" si="24"/>
        <v>2.3035541594898074E-3</v>
      </c>
      <c r="U104" s="302">
        <f t="shared" si="24"/>
        <v>2.3713948363262741E-3</v>
      </c>
      <c r="V104" s="302">
        <f t="shared" si="24"/>
        <v>2.3467806242421624E-3</v>
      </c>
      <c r="W104" s="302">
        <f t="shared" si="24"/>
        <v>2.2550487414654285E-3</v>
      </c>
      <c r="X104" s="302">
        <f t="shared" si="24"/>
        <v>2.3571264203217641E-3</v>
      </c>
      <c r="Y104" s="302">
        <f t="shared" si="24"/>
        <v>2.4153666118185112E-3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0.11480737482816591</v>
      </c>
      <c r="C105" s="301">
        <f t="shared" si="25"/>
        <v>0.11560668036373523</v>
      </c>
      <c r="D105" s="301">
        <f t="shared" si="25"/>
        <v>0.11571942357386822</v>
      </c>
      <c r="E105" s="301">
        <f t="shared" si="25"/>
        <v>0.11805458800267729</v>
      </c>
      <c r="F105" s="301">
        <f t="shared" si="25"/>
        <v>0.11839947784938541</v>
      </c>
      <c r="G105" s="301">
        <f t="shared" si="25"/>
        <v>0.1310357817198432</v>
      </c>
      <c r="H105" s="301">
        <f t="shared" si="25"/>
        <v>0.13120609301180533</v>
      </c>
      <c r="I105" s="301">
        <f t="shared" si="25"/>
        <v>0.12892223847973303</v>
      </c>
      <c r="J105" s="301">
        <f t="shared" si="25"/>
        <v>0.12938267866117875</v>
      </c>
      <c r="K105" s="301">
        <f t="shared" si="25"/>
        <v>0.12905036492893004</v>
      </c>
      <c r="L105" s="301">
        <f t="shared" si="25"/>
        <v>0.12482468849983705</v>
      </c>
      <c r="M105" s="301">
        <f t="shared" si="25"/>
        <v>0.1216678210756354</v>
      </c>
      <c r="N105" s="301">
        <f t="shared" si="25"/>
        <v>0.12295204282879432</v>
      </c>
      <c r="O105" s="301">
        <f t="shared" si="25"/>
        <v>0.12475277610890713</v>
      </c>
      <c r="P105" s="301">
        <f t="shared" si="25"/>
        <v>0.12676501686526156</v>
      </c>
      <c r="Q105" s="301">
        <f t="shared" si="25"/>
        <v>0.12374188059734717</v>
      </c>
      <c r="R105" s="301">
        <f t="shared" si="25"/>
        <v>0.1232167908879873</v>
      </c>
      <c r="S105" s="301">
        <f t="shared" si="25"/>
        <v>0.12314847138707961</v>
      </c>
      <c r="T105" s="301">
        <f t="shared" si="25"/>
        <v>0.12563132487044351</v>
      </c>
      <c r="U105" s="301">
        <f t="shared" si="25"/>
        <v>0.12806519358549542</v>
      </c>
      <c r="V105" s="301">
        <f t="shared" si="25"/>
        <v>0.12710202737762349</v>
      </c>
      <c r="W105" s="301">
        <f t="shared" si="25"/>
        <v>0.1235592200132907</v>
      </c>
      <c r="X105" s="301">
        <f t="shared" si="25"/>
        <v>0.12741308466897219</v>
      </c>
      <c r="Y105" s="301">
        <f t="shared" si="25"/>
        <v>0.12961863209654642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1.6525741420342341E-2</v>
      </c>
      <c r="C106" s="302">
        <f t="shared" si="26"/>
        <v>1.6468519957049624E-2</v>
      </c>
      <c r="D106" s="302">
        <f t="shared" si="26"/>
        <v>1.6454096716883516E-2</v>
      </c>
      <c r="E106" s="302">
        <f t="shared" si="26"/>
        <v>1.6141573113617514E-2</v>
      </c>
      <c r="F106" s="302">
        <f t="shared" si="26"/>
        <v>1.6134439193952809E-2</v>
      </c>
      <c r="G106" s="302">
        <f t="shared" si="26"/>
        <v>1.4624531034754727E-2</v>
      </c>
      <c r="H106" s="302">
        <f t="shared" si="26"/>
        <v>1.4591320023756803E-2</v>
      </c>
      <c r="I106" s="302">
        <f t="shared" si="26"/>
        <v>1.4916660604522408E-2</v>
      </c>
      <c r="J106" s="302">
        <f t="shared" si="26"/>
        <v>1.4698334155659428E-2</v>
      </c>
      <c r="K106" s="302">
        <f t="shared" si="26"/>
        <v>1.4678759742725807E-2</v>
      </c>
      <c r="L106" s="302">
        <f t="shared" si="26"/>
        <v>1.5215310647441848E-2</v>
      </c>
      <c r="M106" s="302">
        <f t="shared" si="26"/>
        <v>1.5469503237641194E-2</v>
      </c>
      <c r="N106" s="302">
        <f t="shared" si="26"/>
        <v>1.5245131888218461E-2</v>
      </c>
      <c r="O106" s="302">
        <f t="shared" si="26"/>
        <v>1.4938311912228547E-2</v>
      </c>
      <c r="P106" s="302">
        <f t="shared" si="26"/>
        <v>1.4612788593101202E-2</v>
      </c>
      <c r="Q106" s="302">
        <f t="shared" si="26"/>
        <v>1.509557115422404E-2</v>
      </c>
      <c r="R106" s="302">
        <f t="shared" si="26"/>
        <v>1.5095885904813809E-2</v>
      </c>
      <c r="S106" s="302">
        <f t="shared" si="26"/>
        <v>1.5095208157563871E-2</v>
      </c>
      <c r="T106" s="302">
        <f t="shared" si="26"/>
        <v>1.4831656176927067E-2</v>
      </c>
      <c r="U106" s="302">
        <f t="shared" si="26"/>
        <v>1.4309176398718157E-2</v>
      </c>
      <c r="V106" s="302">
        <f t="shared" si="26"/>
        <v>1.4421095768685069E-2</v>
      </c>
      <c r="W106" s="302">
        <f t="shared" si="26"/>
        <v>1.4874708285434345E-2</v>
      </c>
      <c r="X106" s="302">
        <f t="shared" si="26"/>
        <v>1.4275700793847197E-2</v>
      </c>
      <c r="Y106" s="302">
        <f t="shared" si="26"/>
        <v>1.3951761035805622E-2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6.1910144150228059E-3</v>
      </c>
      <c r="C107" s="302">
        <f t="shared" si="27"/>
        <v>6.1559318830177205E-3</v>
      </c>
      <c r="D107" s="302">
        <f t="shared" si="27"/>
        <v>6.1507135863988387E-3</v>
      </c>
      <c r="E107" s="302">
        <f t="shared" si="27"/>
        <v>6.0426338587271766E-3</v>
      </c>
      <c r="F107" s="302">
        <f t="shared" si="27"/>
        <v>6.0278426177286697E-3</v>
      </c>
      <c r="G107" s="302">
        <f t="shared" si="27"/>
        <v>5.396103253800277E-3</v>
      </c>
      <c r="H107" s="302">
        <f t="shared" si="27"/>
        <v>5.386477495655735E-3</v>
      </c>
      <c r="I107" s="302">
        <f t="shared" si="27"/>
        <v>5.5100393969566824E-3</v>
      </c>
      <c r="J107" s="302">
        <f t="shared" si="27"/>
        <v>5.4798766366473085E-3</v>
      </c>
      <c r="K107" s="302">
        <f t="shared" si="27"/>
        <v>5.4943583566210603E-3</v>
      </c>
      <c r="L107" s="302">
        <f t="shared" si="27"/>
        <v>5.7128443817574511E-3</v>
      </c>
      <c r="M107" s="302">
        <f t="shared" si="27"/>
        <v>5.8671065339086564E-3</v>
      </c>
      <c r="N107" s="302">
        <f t="shared" si="27"/>
        <v>5.7961181170634677E-3</v>
      </c>
      <c r="O107" s="302">
        <f t="shared" si="27"/>
        <v>5.7033165679024091E-3</v>
      </c>
      <c r="P107" s="302">
        <f t="shared" si="27"/>
        <v>5.597648283700146E-3</v>
      </c>
      <c r="Q107" s="302">
        <f t="shared" si="27"/>
        <v>5.7540720348066834E-3</v>
      </c>
      <c r="R107" s="302">
        <f t="shared" si="27"/>
        <v>5.7787914417647968E-3</v>
      </c>
      <c r="S107" s="302">
        <f t="shared" si="27"/>
        <v>5.7822419594050897E-3</v>
      </c>
      <c r="T107" s="302">
        <f t="shared" si="27"/>
        <v>5.6538500490264055E-3</v>
      </c>
      <c r="U107" s="302">
        <f t="shared" si="27"/>
        <v>5.5136082259795169E-3</v>
      </c>
      <c r="V107" s="302">
        <f t="shared" si="27"/>
        <v>5.5620393100828123E-3</v>
      </c>
      <c r="W107" s="302">
        <f t="shared" si="27"/>
        <v>5.7527247638700435E-3</v>
      </c>
      <c r="X107" s="302">
        <f t="shared" si="27"/>
        <v>5.5462573143410443E-3</v>
      </c>
      <c r="Y107" s="302">
        <f t="shared" si="27"/>
        <v>5.4173687080485613E-3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9.2090618992800771E-2</v>
      </c>
      <c r="C108" s="302">
        <f t="shared" si="28"/>
        <v>9.2982228523667887E-2</v>
      </c>
      <c r="D108" s="302">
        <f t="shared" si="28"/>
        <v>9.3114613270585858E-2</v>
      </c>
      <c r="E108" s="302">
        <f t="shared" si="28"/>
        <v>9.5870381030332602E-2</v>
      </c>
      <c r="F108" s="302">
        <f t="shared" si="28"/>
        <v>9.6237196037703948E-2</v>
      </c>
      <c r="G108" s="302">
        <f t="shared" si="28"/>
        <v>0.11101514743128821</v>
      </c>
      <c r="H108" s="302">
        <f t="shared" si="28"/>
        <v>0.1112282954923928</v>
      </c>
      <c r="I108" s="302">
        <f t="shared" si="28"/>
        <v>0.10849553847825394</v>
      </c>
      <c r="J108" s="302">
        <f t="shared" si="28"/>
        <v>0.10920446786887202</v>
      </c>
      <c r="K108" s="302">
        <f t="shared" si="28"/>
        <v>0.10887724682958318</v>
      </c>
      <c r="L108" s="302">
        <f t="shared" si="28"/>
        <v>0.10389653347063775</v>
      </c>
      <c r="M108" s="302">
        <f t="shared" si="28"/>
        <v>0.10033121130408554</v>
      </c>
      <c r="N108" s="302">
        <f t="shared" si="28"/>
        <v>0.10191079282351241</v>
      </c>
      <c r="O108" s="302">
        <f t="shared" si="28"/>
        <v>0.10411114762877617</v>
      </c>
      <c r="P108" s="302">
        <f t="shared" si="28"/>
        <v>0.1065545799884602</v>
      </c>
      <c r="Q108" s="302">
        <f t="shared" si="28"/>
        <v>0.10289223740831643</v>
      </c>
      <c r="R108" s="302">
        <f t="shared" si="28"/>
        <v>0.10234211354140869</v>
      </c>
      <c r="S108" s="302">
        <f t="shared" si="28"/>
        <v>0.10227102127011065</v>
      </c>
      <c r="T108" s="302">
        <f t="shared" si="28"/>
        <v>0.10514581864449003</v>
      </c>
      <c r="U108" s="302">
        <f t="shared" si="28"/>
        <v>0.10824240896079773</v>
      </c>
      <c r="V108" s="302">
        <f t="shared" si="28"/>
        <v>0.10711889229885559</v>
      </c>
      <c r="W108" s="302">
        <f t="shared" si="28"/>
        <v>0.10293178696398633</v>
      </c>
      <c r="X108" s="302">
        <f t="shared" si="28"/>
        <v>0.10759112656078396</v>
      </c>
      <c r="Y108" s="302">
        <f t="shared" si="28"/>
        <v>0.11024950235269224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8.9462055885330127E-2</v>
      </c>
      <c r="C109" s="235">
        <f t="shared" si="29"/>
        <v>9.0328216006205886E-2</v>
      </c>
      <c r="D109" s="235">
        <f t="shared" si="29"/>
        <v>9.0456822065722836E-2</v>
      </c>
      <c r="E109" s="235">
        <f t="shared" si="29"/>
        <v>9.3133931330768874E-2</v>
      </c>
      <c r="F109" s="235">
        <f t="shared" si="29"/>
        <v>9.3490276255452281E-2</v>
      </c>
      <c r="G109" s="235">
        <f t="shared" si="29"/>
        <v>0.10784641728157437</v>
      </c>
      <c r="H109" s="235">
        <f t="shared" si="29"/>
        <v>0.10805348140996167</v>
      </c>
      <c r="I109" s="235">
        <f t="shared" si="29"/>
        <v>0.10539872608967189</v>
      </c>
      <c r="J109" s="235">
        <f t="shared" si="29"/>
        <v>0.10608742035034562</v>
      </c>
      <c r="K109" s="235">
        <f t="shared" si="29"/>
        <v>0.10576953925426989</v>
      </c>
      <c r="L109" s="235">
        <f t="shared" si="29"/>
        <v>0.10093099150923172</v>
      </c>
      <c r="M109" s="235">
        <f t="shared" si="29"/>
        <v>9.7467435129637459E-2</v>
      </c>
      <c r="N109" s="235">
        <f t="shared" si="29"/>
        <v>9.9001930300936597E-2</v>
      </c>
      <c r="O109" s="235">
        <f t="shared" si="29"/>
        <v>0.1011394798875177</v>
      </c>
      <c r="P109" s="235">
        <f t="shared" si="29"/>
        <v>0.10351316881158903</v>
      </c>
      <c r="Q109" s="235">
        <f t="shared" si="29"/>
        <v>9.9955361293739026E-2</v>
      </c>
      <c r="R109" s="235">
        <f t="shared" si="29"/>
        <v>9.9420939735241243E-2</v>
      </c>
      <c r="S109" s="235">
        <f t="shared" si="29"/>
        <v>9.9351876666522176E-2</v>
      </c>
      <c r="T109" s="235">
        <f t="shared" si="29"/>
        <v>0.10214461805732368</v>
      </c>
      <c r="U109" s="235">
        <f t="shared" si="29"/>
        <v>0.10515282170457195</v>
      </c>
      <c r="V109" s="235">
        <f t="shared" si="29"/>
        <v>0.10406137382966271</v>
      </c>
      <c r="W109" s="235">
        <f t="shared" si="29"/>
        <v>9.999378197760754E-2</v>
      </c>
      <c r="X109" s="235">
        <f t="shared" si="29"/>
        <v>0.10452012900357362</v>
      </c>
      <c r="Y109" s="235">
        <f t="shared" si="29"/>
        <v>0.10710262618147288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341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2">
        <f>IF(B$5=0,0,B$5/FBT_fec!B$5)</f>
        <v>0.47507971972572482</v>
      </c>
      <c r="C113" s="322">
        <f>IF(C$5=0,0,C$5/FBT_fec!C$5)</f>
        <v>0.47453105044870564</v>
      </c>
      <c r="D113" s="322">
        <f>IF(D$5=0,0,D$5/FBT_fec!D$5)</f>
        <v>0.47459405943703986</v>
      </c>
      <c r="E113" s="322">
        <f>IF(E$5=0,0,E$5/FBT_fec!E$5)</f>
        <v>0.4768248955018291</v>
      </c>
      <c r="F113" s="322">
        <f>IF(F$5=0,0,F$5/FBT_fec!F$5)</f>
        <v>0.47613379295974739</v>
      </c>
      <c r="G113" s="322">
        <f>IF(G$5=0,0,G$5/FBT_fec!G$5)</f>
        <v>0.48102728397691707</v>
      </c>
      <c r="H113" s="322">
        <f>IF(H$5=0,0,H$5/FBT_fec!H$5)</f>
        <v>0.48131120077480832</v>
      </c>
      <c r="I113" s="322">
        <f>IF(I$5=0,0,I$5/FBT_fec!I$5)</f>
        <v>0.47976160723225336</v>
      </c>
      <c r="J113" s="322">
        <f>IF(J$5=0,0,J$5/FBT_fec!J$5)</f>
        <v>0.48349117517773227</v>
      </c>
      <c r="K113" s="322">
        <f>IF(K$5=0,0,K$5/FBT_fec!K$5)</f>
        <v>0.48467897857467068</v>
      </c>
      <c r="L113" s="322">
        <f>IF(L$5=0,0,L$5/FBT_fec!L$5)</f>
        <v>0.48270156959490185</v>
      </c>
      <c r="M113" s="322">
        <f>IF(M$5=0,0,M$5/FBT_fec!M$5)</f>
        <v>0.48237677282739838</v>
      </c>
      <c r="N113" s="322">
        <f>IF(N$5=0,0,N$5/FBT_fec!N$5)</f>
        <v>0.48184563284508297</v>
      </c>
      <c r="O113" s="322">
        <f>IF(O$5=0,0,O$5/FBT_fec!O$5)</f>
        <v>0.4863568027865075</v>
      </c>
      <c r="P113" s="322">
        <f>IF(P$5=0,0,P$5/FBT_fec!P$5)</f>
        <v>0.48923740720234532</v>
      </c>
      <c r="Q113" s="322">
        <f>IF(Q$5=0,0,Q$5/FBT_fec!Q$5)</f>
        <v>0.48446116109711018</v>
      </c>
      <c r="R113" s="322">
        <f>IF(R$5=0,0,R$5/FBT_fec!R$5)</f>
        <v>0.48557086955105749</v>
      </c>
      <c r="S113" s="322">
        <f>IF(S$5=0,0,S$5/FBT_fec!S$5)</f>
        <v>0.48512893754683795</v>
      </c>
      <c r="T113" s="322">
        <f>IF(T$5=0,0,T$5/FBT_fec!T$5)</f>
        <v>0.48515701773472431</v>
      </c>
      <c r="U113" s="322">
        <f>IF(U$5=0,0,U$5/FBT_fec!U$5)</f>
        <v>0.48976661008830547</v>
      </c>
      <c r="V113" s="322">
        <f>IF(V$5=0,0,V$5/FBT_fec!V$5)</f>
        <v>0.48840311807291004</v>
      </c>
      <c r="W113" s="322">
        <f>IF(W$5=0,0,W$5/FBT_fec!W$5)</f>
        <v>0.48687899611494834</v>
      </c>
      <c r="X113" s="322">
        <f>IF(X$5=0,0,X$5/FBT_fec!X$5)</f>
        <v>0.49225157316765333</v>
      </c>
      <c r="Y113" s="322">
        <f>IF(Y$5=0,0,Y$5/FBT_fec!Y$5)</f>
        <v>0.49318722987269697</v>
      </c>
      <c r="DA113" s="95"/>
    </row>
    <row r="114" spans="1:105" ht="12" customHeight="1" x14ac:dyDescent="0.25">
      <c r="A114" s="55" t="s">
        <v>91</v>
      </c>
      <c r="B114" s="334">
        <f>IF(B$6=0,0,B$6/FBT_fec!B$6)</f>
        <v>0.46974612598275783</v>
      </c>
      <c r="C114" s="334">
        <f>IF(C$6=0,0,C$6/FBT_fec!C$6)</f>
        <v>0.46974612598275772</v>
      </c>
      <c r="D114" s="334">
        <f>IF(D$6=0,0,D$6/FBT_fec!D$6)</f>
        <v>0.46974612598275767</v>
      </c>
      <c r="E114" s="334">
        <f>IF(E$6=0,0,E$6/FBT_fec!E$6)</f>
        <v>0.46974612598275767</v>
      </c>
      <c r="F114" s="334">
        <f>IF(F$6=0,0,F$6/FBT_fec!F$6)</f>
        <v>0.46974612598275772</v>
      </c>
      <c r="G114" s="334">
        <f>IF(G$6=0,0,G$6/FBT_fec!G$6)</f>
        <v>0.46974612598275772</v>
      </c>
      <c r="H114" s="334">
        <f>IF(H$6=0,0,H$6/FBT_fec!H$6)</f>
        <v>0.46974612598275778</v>
      </c>
      <c r="I114" s="334">
        <f>IF(I$6=0,0,I$6/FBT_fec!I$6)</f>
        <v>0.46974612598275772</v>
      </c>
      <c r="J114" s="334">
        <f>IF(J$6=0,0,J$6/FBT_fec!J$6)</f>
        <v>0.46974612598275772</v>
      </c>
      <c r="K114" s="334">
        <f>IF(K$6=0,0,K$6/FBT_fec!K$6)</f>
        <v>0.46974612598275772</v>
      </c>
      <c r="L114" s="334">
        <f>IF(L$6=0,0,L$6/FBT_fec!L$6)</f>
        <v>0.46974612598275767</v>
      </c>
      <c r="M114" s="334">
        <f>IF(M$6=0,0,M$6/FBT_fec!M$6)</f>
        <v>0.46974612598275761</v>
      </c>
      <c r="N114" s="334">
        <f>IF(N$6=0,0,N$6/FBT_fec!N$6)</f>
        <v>0.46974612598275772</v>
      </c>
      <c r="O114" s="334">
        <f>IF(O$6=0,0,O$6/FBT_fec!O$6)</f>
        <v>0.46974612598275783</v>
      </c>
      <c r="P114" s="334">
        <f>IF(P$6=0,0,P$6/FBT_fec!P$6)</f>
        <v>0.46974612598275772</v>
      </c>
      <c r="Q114" s="334">
        <f>IF(Q$6=0,0,Q$6/FBT_fec!Q$6)</f>
        <v>0.46974612598275761</v>
      </c>
      <c r="R114" s="334">
        <f>IF(R$6=0,0,R$6/FBT_fec!R$6)</f>
        <v>0.46974612598275767</v>
      </c>
      <c r="S114" s="334">
        <f>IF(S$6=0,0,S$6/FBT_fec!S$6)</f>
        <v>0.46974612598275772</v>
      </c>
      <c r="T114" s="334">
        <f>IF(T$6=0,0,T$6/FBT_fec!T$6)</f>
        <v>0.46974612598275772</v>
      </c>
      <c r="U114" s="334">
        <f>IF(U$6=0,0,U$6/FBT_fec!U$6)</f>
        <v>0.46974612598275767</v>
      </c>
      <c r="V114" s="334">
        <f>IF(V$6=0,0,V$6/FBT_fec!V$6)</f>
        <v>0.46974612598275767</v>
      </c>
      <c r="W114" s="334">
        <f>IF(W$6=0,0,W$6/FBT_fec!W$6)</f>
        <v>0.46974612598275778</v>
      </c>
      <c r="X114" s="334">
        <f>IF(X$6=0,0,X$6/FBT_fec!X$6)</f>
        <v>0.46974612598275778</v>
      </c>
      <c r="Y114" s="334">
        <f>IF(Y$6=0,0,Y$6/FBT_fec!Y$6)</f>
        <v>0.46974612598275778</v>
      </c>
      <c r="DA114" s="67"/>
    </row>
    <row r="115" spans="1:105" ht="12" customHeight="1" x14ac:dyDescent="0.25">
      <c r="A115" s="173" t="s">
        <v>92</v>
      </c>
      <c r="B115" s="335">
        <f>IF(B$7=0,0,B$7/FBT_fec!B$7)</f>
        <v>0.12173768134716442</v>
      </c>
      <c r="C115" s="335">
        <f>IF(C$7=0,0,C$7/FBT_fec!C$7)</f>
        <v>0.12173768134716445</v>
      </c>
      <c r="D115" s="335">
        <f>IF(D$7=0,0,D$7/FBT_fec!D$7)</f>
        <v>0.12173768134716442</v>
      </c>
      <c r="E115" s="335">
        <f>IF(E$7=0,0,E$7/FBT_fec!E$7)</f>
        <v>0.12173768134716446</v>
      </c>
      <c r="F115" s="335">
        <f>IF(F$7=0,0,F$7/FBT_fec!F$7)</f>
        <v>0.12173768134716442</v>
      </c>
      <c r="G115" s="335">
        <f>IF(G$7=0,0,G$7/FBT_fec!G$7)</f>
        <v>0.12173768134716441</v>
      </c>
      <c r="H115" s="335">
        <f>IF(H$7=0,0,H$7/FBT_fec!H$7)</f>
        <v>0.12173768134716446</v>
      </c>
      <c r="I115" s="335">
        <f>IF(I$7=0,0,I$7/FBT_fec!I$7)</f>
        <v>0.12173768134716446</v>
      </c>
      <c r="J115" s="335">
        <f>IF(J$7=0,0,J$7/FBT_fec!J$7)</f>
        <v>0.12173768134716448</v>
      </c>
      <c r="K115" s="335">
        <f>IF(K$7=0,0,K$7/FBT_fec!K$7)</f>
        <v>0.12173768134716449</v>
      </c>
      <c r="L115" s="335">
        <f>IF(L$7=0,0,L$7/FBT_fec!L$7)</f>
        <v>0.12173768134716439</v>
      </c>
      <c r="M115" s="335">
        <f>IF(M$7=0,0,M$7/FBT_fec!M$7)</f>
        <v>0.12173768134716444</v>
      </c>
      <c r="N115" s="335">
        <f>IF(N$7=0,0,N$7/FBT_fec!N$7)</f>
        <v>0.12173768134716455</v>
      </c>
      <c r="O115" s="335">
        <f>IF(O$7=0,0,O$7/FBT_fec!O$7)</f>
        <v>0.12173768134716451</v>
      </c>
      <c r="P115" s="335">
        <f>IF(P$7=0,0,P$7/FBT_fec!P$7)</f>
        <v>0.12173768134716441</v>
      </c>
      <c r="Q115" s="335">
        <f>IF(Q$7=0,0,Q$7/FBT_fec!Q$7)</f>
        <v>0.12173768134716453</v>
      </c>
      <c r="R115" s="335">
        <f>IF(R$7=0,0,R$7/FBT_fec!R$7)</f>
        <v>0.12173768134716442</v>
      </c>
      <c r="S115" s="335">
        <f>IF(S$7=0,0,S$7/FBT_fec!S$7)</f>
        <v>0.12173768134716448</v>
      </c>
      <c r="T115" s="335">
        <f>IF(T$7=0,0,T$7/FBT_fec!T$7)</f>
        <v>0.12173768134716453</v>
      </c>
      <c r="U115" s="335">
        <f>IF(U$7=0,0,U$7/FBT_fec!U$7)</f>
        <v>0.12173768134716452</v>
      </c>
      <c r="V115" s="335">
        <f>IF(V$7=0,0,V$7/FBT_fec!V$7)</f>
        <v>0.12173768134716439</v>
      </c>
      <c r="W115" s="335">
        <f>IF(W$7=0,0,W$7/FBT_fec!W$7)</f>
        <v>0.12173768134716451</v>
      </c>
      <c r="X115" s="335">
        <f>IF(X$7=0,0,X$7/FBT_fec!X$7)</f>
        <v>0.12173768134716451</v>
      </c>
      <c r="Y115" s="335">
        <f>IF(Y$7=0,0,Y$7/FBT_fec!Y$7)</f>
        <v>0.12173768134716449</v>
      </c>
      <c r="DA115" s="177"/>
    </row>
    <row r="116" spans="1:105" ht="12" customHeight="1" x14ac:dyDescent="0.25">
      <c r="A116" s="173" t="s">
        <v>93</v>
      </c>
      <c r="B116" s="335">
        <f>IF(B$8=0,0,B$8/FBT_fec!B$8)</f>
        <v>0.66527665846225281</v>
      </c>
      <c r="C116" s="335">
        <f>IF(C$8=0,0,C$8/FBT_fec!C$8)</f>
        <v>0.66527665846225303</v>
      </c>
      <c r="D116" s="335">
        <f>IF(D$8=0,0,D$8/FBT_fec!D$8)</f>
        <v>0.6652766584622527</v>
      </c>
      <c r="E116" s="335">
        <f>IF(E$8=0,0,E$8/FBT_fec!E$8)</f>
        <v>0.66527665846225237</v>
      </c>
      <c r="F116" s="335">
        <f>IF(F$8=0,0,F$8/FBT_fec!F$8)</f>
        <v>0.66527665846225315</v>
      </c>
      <c r="G116" s="335">
        <f>IF(G$8=0,0,G$8/FBT_fec!G$8)</f>
        <v>0.66527665846225303</v>
      </c>
      <c r="H116" s="335">
        <f>IF(H$8=0,0,H$8/FBT_fec!H$8)</f>
        <v>0.66527665846225248</v>
      </c>
      <c r="I116" s="335">
        <f>IF(I$8=0,0,I$8/FBT_fec!I$8)</f>
        <v>0.66527665846225315</v>
      </c>
      <c r="J116" s="335">
        <f>IF(J$8=0,0,J$8/FBT_fec!J$8)</f>
        <v>0.66527665846225292</v>
      </c>
      <c r="K116" s="335">
        <f>IF(K$8=0,0,K$8/FBT_fec!K$8)</f>
        <v>0.66527665846225303</v>
      </c>
      <c r="L116" s="335">
        <f>IF(L$8=0,0,L$8/FBT_fec!L$8)</f>
        <v>0.66527665846225292</v>
      </c>
      <c r="M116" s="335">
        <f>IF(M$8=0,0,M$8/FBT_fec!M$8)</f>
        <v>0.66527665846225248</v>
      </c>
      <c r="N116" s="335">
        <f>IF(N$8=0,0,N$8/FBT_fec!N$8)</f>
        <v>0.66527665846225281</v>
      </c>
      <c r="O116" s="335">
        <f>IF(O$8=0,0,O$8/FBT_fec!O$8)</f>
        <v>0.66527665846225281</v>
      </c>
      <c r="P116" s="335">
        <f>IF(P$8=0,0,P$8/FBT_fec!P$8)</f>
        <v>0.66527665846225292</v>
      </c>
      <c r="Q116" s="335">
        <f>IF(Q$8=0,0,Q$8/FBT_fec!Q$8)</f>
        <v>0.66527665846225281</v>
      </c>
      <c r="R116" s="335">
        <f>IF(R$8=0,0,R$8/FBT_fec!R$8)</f>
        <v>0.66527665846225292</v>
      </c>
      <c r="S116" s="335">
        <f>IF(S$8=0,0,S$8/FBT_fec!S$8)</f>
        <v>0.6652766584622527</v>
      </c>
      <c r="T116" s="335">
        <f>IF(T$8=0,0,T$8/FBT_fec!T$8)</f>
        <v>0.6652766584622527</v>
      </c>
      <c r="U116" s="335">
        <f>IF(U$8=0,0,U$8/FBT_fec!U$8)</f>
        <v>0.66527665846225259</v>
      </c>
      <c r="V116" s="335">
        <f>IF(V$8=0,0,V$8/FBT_fec!V$8)</f>
        <v>0.66527665846225281</v>
      </c>
      <c r="W116" s="335">
        <f>IF(W$8=0,0,W$8/FBT_fec!W$8)</f>
        <v>0.66527665846225259</v>
      </c>
      <c r="X116" s="335">
        <f>IF(X$8=0,0,X$8/FBT_fec!X$8)</f>
        <v>0.66527665846225259</v>
      </c>
      <c r="Y116" s="335">
        <f>IF(Y$8=0,0,Y$8/FBT_fec!Y$8)</f>
        <v>0.66527665846225281</v>
      </c>
      <c r="DA116" s="177"/>
    </row>
    <row r="117" spans="1:105" ht="12" customHeight="1" x14ac:dyDescent="0.25">
      <c r="A117" s="173" t="s">
        <v>94</v>
      </c>
      <c r="B117" s="335">
        <f>IF(B$9=0,0,B$9/FBT_fec!B$9)</f>
        <v>0.47015445804167261</v>
      </c>
      <c r="C117" s="335">
        <f>IF(C$9=0,0,C$9/FBT_fec!C$9)</f>
        <v>0.47015445804167266</v>
      </c>
      <c r="D117" s="335">
        <f>IF(D$9=0,0,D$9/FBT_fec!D$9)</f>
        <v>0.47015445804167255</v>
      </c>
      <c r="E117" s="335">
        <f>IF(E$9=0,0,E$9/FBT_fec!E$9)</f>
        <v>0.4701544580416725</v>
      </c>
      <c r="F117" s="335">
        <f>IF(F$9=0,0,F$9/FBT_fec!F$9)</f>
        <v>0.47015445804167272</v>
      </c>
      <c r="G117" s="335">
        <f>IF(G$9=0,0,G$9/FBT_fec!G$9)</f>
        <v>0.47015445804167244</v>
      </c>
      <c r="H117" s="335">
        <f>IF(H$9=0,0,H$9/FBT_fec!H$9)</f>
        <v>0.47015445804167272</v>
      </c>
      <c r="I117" s="335">
        <f>IF(I$9=0,0,I$9/FBT_fec!I$9)</f>
        <v>0.47015445804167266</v>
      </c>
      <c r="J117" s="335">
        <f>IF(J$9=0,0,J$9/FBT_fec!J$9)</f>
        <v>0.47015445804167272</v>
      </c>
      <c r="K117" s="335">
        <f>IF(K$9=0,0,K$9/FBT_fec!K$9)</f>
        <v>0.47015445804167255</v>
      </c>
      <c r="L117" s="335">
        <f>IF(L$9=0,0,L$9/FBT_fec!L$9)</f>
        <v>0.47015445804167266</v>
      </c>
      <c r="M117" s="335">
        <f>IF(M$9=0,0,M$9/FBT_fec!M$9)</f>
        <v>0.47015445804167261</v>
      </c>
      <c r="N117" s="335">
        <f>IF(N$9=0,0,N$9/FBT_fec!N$9)</f>
        <v>0.4701544580416725</v>
      </c>
      <c r="O117" s="335">
        <f>IF(O$9=0,0,O$9/FBT_fec!O$9)</f>
        <v>0.47015445804167266</v>
      </c>
      <c r="P117" s="335">
        <f>IF(P$9=0,0,P$9/FBT_fec!P$9)</f>
        <v>0.47015445804167272</v>
      </c>
      <c r="Q117" s="335">
        <f>IF(Q$9=0,0,Q$9/FBT_fec!Q$9)</f>
        <v>0.47015445804167255</v>
      </c>
      <c r="R117" s="335">
        <f>IF(R$9=0,0,R$9/FBT_fec!R$9)</f>
        <v>0.47015445804167255</v>
      </c>
      <c r="S117" s="335">
        <f>IF(S$9=0,0,S$9/FBT_fec!S$9)</f>
        <v>0.47015445804167261</v>
      </c>
      <c r="T117" s="335">
        <f>IF(T$9=0,0,T$9/FBT_fec!T$9)</f>
        <v>0.47015445804167266</v>
      </c>
      <c r="U117" s="335">
        <f>IF(U$9=0,0,U$9/FBT_fec!U$9)</f>
        <v>0.47015445804167255</v>
      </c>
      <c r="V117" s="335">
        <f>IF(V$9=0,0,V$9/FBT_fec!V$9)</f>
        <v>0.4701544580416725</v>
      </c>
      <c r="W117" s="335">
        <f>IF(W$9=0,0,W$9/FBT_fec!W$9)</f>
        <v>0.47015445804167255</v>
      </c>
      <c r="X117" s="335">
        <f>IF(X$9=0,0,X$9/FBT_fec!X$9)</f>
        <v>0.47015445804167255</v>
      </c>
      <c r="Y117" s="335">
        <f>IF(Y$9=0,0,Y$9/FBT_fec!Y$9)</f>
        <v>0.47015445804167261</v>
      </c>
      <c r="DA117" s="177"/>
    </row>
    <row r="118" spans="1:105" ht="12" customHeight="1" x14ac:dyDescent="0.25">
      <c r="A118" s="56" t="s">
        <v>95</v>
      </c>
      <c r="B118" s="336">
        <f>IF(B$10=0,0,B$10/FBT_fec!B$10)</f>
        <v>0.71974664200743699</v>
      </c>
      <c r="C118" s="336">
        <f>IF(C$10=0,0,C$10/FBT_fec!C$10)</f>
        <v>0.72192689035448554</v>
      </c>
      <c r="D118" s="336">
        <f>IF(D$10=0,0,D$10/FBT_fec!D$10)</f>
        <v>0.72212485796746151</v>
      </c>
      <c r="E118" s="336">
        <f>IF(E$10=0,0,E$10/FBT_fec!E$10)</f>
        <v>0.72805873136891286</v>
      </c>
      <c r="F118" s="336">
        <f>IF(F$10=0,0,F$10/FBT_fec!F$10)</f>
        <v>0.7285184746022727</v>
      </c>
      <c r="G118" s="336">
        <f>IF(G$10=0,0,G$10/FBT_fec!G$10)</f>
        <v>0.76508621242936914</v>
      </c>
      <c r="H118" s="336">
        <f>IF(H$10=0,0,H$10/FBT_fec!H$10)</f>
        <v>0.7655301512301772</v>
      </c>
      <c r="I118" s="336">
        <f>IF(I$10=0,0,I$10/FBT_fec!I$10)</f>
        <v>0.75903512028355102</v>
      </c>
      <c r="J118" s="336">
        <f>IF(J$10=0,0,J$10/FBT_fec!J$10)</f>
        <v>0.75859821911912517</v>
      </c>
      <c r="K118" s="336">
        <f>IF(K$10=0,0,K$10/FBT_fec!K$10)</f>
        <v>0.75703267943330421</v>
      </c>
      <c r="L118" s="336">
        <f>IF(L$10=0,0,L$10/FBT_fec!L$10)</f>
        <v>0.74511805226266903</v>
      </c>
      <c r="M118" s="336">
        <f>IF(M$10=0,0,M$10/FBT_fec!M$10)</f>
        <v>0.73874041021242043</v>
      </c>
      <c r="N118" s="336">
        <f>IF(N$10=0,0,N$10/FBT_fec!N$10)</f>
        <v>0.74628186449356759</v>
      </c>
      <c r="O118" s="336">
        <f>IF(O$10=0,0,O$10/FBT_fec!O$10)</f>
        <v>0.74714001189910573</v>
      </c>
      <c r="P118" s="336">
        <f>IF(P$10=0,0,P$10/FBT_fec!P$10)</f>
        <v>0.7515472250531462</v>
      </c>
      <c r="Q118" s="336">
        <f>IF(Q$10=0,0,Q$10/FBT_fec!Q$10)</f>
        <v>0.74522706260500482</v>
      </c>
      <c r="R118" s="336">
        <f>IF(R$10=0,0,R$10/FBT_fec!R$10)</f>
        <v>0.74360852455449356</v>
      </c>
      <c r="S118" s="336">
        <f>IF(S$10=0,0,S$10/FBT_fec!S$10)</f>
        <v>0.74481867341340413</v>
      </c>
      <c r="T118" s="336">
        <f>IF(T$10=0,0,T$10/FBT_fec!T$10)</f>
        <v>0.75188514034003828</v>
      </c>
      <c r="U118" s="336">
        <f>IF(U$10=0,0,U$10/FBT_fec!U$10)</f>
        <v>0.75920114341614842</v>
      </c>
      <c r="V118" s="336">
        <f>IF(V$10=0,0,V$10/FBT_fec!V$10)</f>
        <v>0.75856486930321254</v>
      </c>
      <c r="W118" s="336">
        <f>IF(W$10=0,0,W$10/FBT_fec!W$10)</f>
        <v>0.74866922992237583</v>
      </c>
      <c r="X118" s="336">
        <f>IF(X$10=0,0,X$10/FBT_fec!X$10)</f>
        <v>0.75674867780355637</v>
      </c>
      <c r="Y118" s="336">
        <f>IF(Y$10=0,0,Y$10/FBT_fec!Y$10)</f>
        <v>0.76355403469727812</v>
      </c>
      <c r="DA118" s="68"/>
    </row>
    <row r="119" spans="1:105" ht="12" customHeight="1" x14ac:dyDescent="0.25">
      <c r="A119" s="174" t="s">
        <v>2147</v>
      </c>
      <c r="B119" s="349">
        <f>IF(B$16=0,0,B$16/FBT_fec!B$16)</f>
        <v>0.55047813114825084</v>
      </c>
      <c r="C119" s="349">
        <f>IF(C$16=0,0,C$16/FBT_fec!C$16)</f>
        <v>0.55077348442881446</v>
      </c>
      <c r="D119" s="349">
        <f>IF(D$16=0,0,D$16/FBT_fec!D$16)</f>
        <v>0.55115266839189536</v>
      </c>
      <c r="E119" s="349">
        <f>IF(E$16=0,0,E$16/FBT_fec!E$16)</f>
        <v>0.55721293433420371</v>
      </c>
      <c r="F119" s="349">
        <f>IF(F$16=0,0,F$16/FBT_fec!F$16)</f>
        <v>0.55679801548464847</v>
      </c>
      <c r="G119" s="349">
        <f>IF(G$16=0,0,G$16/FBT_fec!G$16)</f>
        <v>0.58074964127531037</v>
      </c>
      <c r="H119" s="349">
        <f>IF(H$16=0,0,H$16/FBT_fec!H$16)</f>
        <v>0.5813757768750647</v>
      </c>
      <c r="I119" s="349">
        <f>IF(I$16=0,0,I$16/FBT_fec!I$16)</f>
        <v>0.57567433748655839</v>
      </c>
      <c r="J119" s="349">
        <f>IF(J$16=0,0,J$16/FBT_fec!J$16)</f>
        <v>0.58176528289733531</v>
      </c>
      <c r="K119" s="349">
        <f>IF(K$16=0,0,K$16/FBT_fec!K$16)</f>
        <v>0.58334926219245997</v>
      </c>
      <c r="L119" s="349">
        <f>IF(L$16=0,0,L$16/FBT_fec!L$16)</f>
        <v>0.57454177465592648</v>
      </c>
      <c r="M119" s="349">
        <f>IF(M$16=0,0,M$16/FBT_fec!M$16)</f>
        <v>0.5701027890990058</v>
      </c>
      <c r="N119" s="349">
        <f>IF(N$16=0,0,N$16/FBT_fec!N$16)</f>
        <v>0.5746022892256476</v>
      </c>
      <c r="O119" s="349">
        <f>IF(O$16=0,0,O$16/FBT_fec!O$16)</f>
        <v>0.58189024392782318</v>
      </c>
      <c r="P119" s="349">
        <f>IF(P$16=0,0,P$16/FBT_fec!P$16)</f>
        <v>0.5880154127151217</v>
      </c>
      <c r="Q119" s="349">
        <f>IF(Q$16=0,0,Q$16/FBT_fec!Q$16)</f>
        <v>0.57910640439630434</v>
      </c>
      <c r="R119" s="349">
        <f>IF(R$16=0,0,R$16/FBT_fec!R$16)</f>
        <v>0.57980189175715657</v>
      </c>
      <c r="S119" s="349">
        <f>IF(S$16=0,0,S$16/FBT_fec!S$16)</f>
        <v>0.57931375174543454</v>
      </c>
      <c r="T119" s="349">
        <f>IF(T$16=0,0,T$16/FBT_fec!T$16)</f>
        <v>0.5835970942933596</v>
      </c>
      <c r="U119" s="349">
        <f>IF(U$16=0,0,U$16/FBT_fec!U$16)</f>
        <v>0.5940133962180667</v>
      </c>
      <c r="V119" s="349">
        <f>IF(V$16=0,0,V$16/FBT_fec!V$16)</f>
        <v>0.59208911312951995</v>
      </c>
      <c r="W119" s="349">
        <f>IF(W$16=0,0,W$16/FBT_fec!W$16)</f>
        <v>0.5842130035325992</v>
      </c>
      <c r="X119" s="349">
        <f>IF(X$16=0,0,X$16/FBT_fec!X$16)</f>
        <v>0.59554072918681755</v>
      </c>
      <c r="Y119" s="349">
        <f>IF(Y$16=0,0,Y$16/FBT_fec!Y$16)</f>
        <v>0.60152497565388818</v>
      </c>
      <c r="DA119" s="178"/>
    </row>
    <row r="120" spans="1:105" ht="12" customHeight="1" x14ac:dyDescent="0.25">
      <c r="A120" s="174" t="s">
        <v>2159</v>
      </c>
      <c r="B120" s="349">
        <f>IF(B$25=0,0,B$25/FBT_fec!B$25)</f>
        <v>0.30026079880813683</v>
      </c>
      <c r="C120" s="349">
        <f>IF(C$25=0,0,C$25/FBT_fec!C$25)</f>
        <v>0.30042190059753515</v>
      </c>
      <c r="D120" s="349">
        <f>IF(D$25=0,0,D$25/FBT_fec!D$25)</f>
        <v>0.30062872821376113</v>
      </c>
      <c r="E120" s="349">
        <f>IF(E$25=0,0,E$25/FBT_fec!E$25)</f>
        <v>0.30393432781865654</v>
      </c>
      <c r="F120" s="349">
        <f>IF(F$25=0,0,F$25/FBT_fec!F$25)</f>
        <v>0.30370800844617174</v>
      </c>
      <c r="G120" s="349">
        <f>IF(G$25=0,0,G$25/FBT_fec!G$25)</f>
        <v>0.31677253160471469</v>
      </c>
      <c r="H120" s="349">
        <f>IF(H$25=0,0,H$25/FBT_fec!H$25)</f>
        <v>0.31711406011367166</v>
      </c>
      <c r="I120" s="349">
        <f>IF(I$25=0,0,I$25/FBT_fec!I$25)</f>
        <v>0.31400418408357728</v>
      </c>
      <c r="J120" s="349">
        <f>IF(J$25=0,0,J$25/FBT_fec!J$25)</f>
        <v>0.31732651794400091</v>
      </c>
      <c r="K120" s="349">
        <f>IF(K$25=0,0,K$25/FBT_fec!K$25)</f>
        <v>0.31819050665043269</v>
      </c>
      <c r="L120" s="349">
        <f>IF(L$25=0,0,L$25/FBT_fec!L$25)</f>
        <v>0.31338642253959625</v>
      </c>
      <c r="M120" s="349">
        <f>IF(M$25=0,0,M$25/FBT_fec!M$25)</f>
        <v>0.3109651576903667</v>
      </c>
      <c r="N120" s="349">
        <f>IF(N$25=0,0,N$25/FBT_fec!N$25)</f>
        <v>0.31341943048671694</v>
      </c>
      <c r="O120" s="349">
        <f>IF(O$25=0,0,O$25/FBT_fec!O$25)</f>
        <v>0.31739467850608538</v>
      </c>
      <c r="P120" s="349">
        <f>IF(P$25=0,0,P$25/FBT_fec!P$25)</f>
        <v>0.32073567966279359</v>
      </c>
      <c r="Q120" s="349">
        <f>IF(Q$25=0,0,Q$25/FBT_fec!Q$25)</f>
        <v>0.31587622057980247</v>
      </c>
      <c r="R120" s="349">
        <f>IF(R$25=0,0,R$25/FBT_fec!R$25)</f>
        <v>0.31625557732208526</v>
      </c>
      <c r="S120" s="349">
        <f>IF(S$25=0,0,S$25/FBT_fec!S$25)</f>
        <v>0.31598931913387324</v>
      </c>
      <c r="T120" s="349">
        <f>IF(T$25=0,0,T$25/FBT_fec!T$25)</f>
        <v>0.31832568779637815</v>
      </c>
      <c r="U120" s="349">
        <f>IF(U$25=0,0,U$25/FBT_fec!U$25)</f>
        <v>0.32400730702803637</v>
      </c>
      <c r="V120" s="349">
        <f>IF(V$25=0,0,V$25/FBT_fec!V$25)</f>
        <v>0.32295769807064723</v>
      </c>
      <c r="W120" s="349">
        <f>IF(W$25=0,0,W$25/FBT_fec!W$25)</f>
        <v>0.31866163829050842</v>
      </c>
      <c r="X120" s="349">
        <f>IF(X$25=0,0,X$25/FBT_fec!X$25)</f>
        <v>0.32484039773826406</v>
      </c>
      <c r="Y120" s="349">
        <f>IF(Y$25=0,0,Y$25/FBT_fec!Y$25)</f>
        <v>0.3281045321748482</v>
      </c>
      <c r="DA120" s="178"/>
    </row>
    <row r="121" spans="1:105" ht="12" customHeight="1" x14ac:dyDescent="0.25">
      <c r="A121" s="174" t="s">
        <v>2171</v>
      </c>
      <c r="B121" s="349">
        <f>IF(B$34=0,0,B$34/FBT_fec!B$34)</f>
        <v>0.45071067073931376</v>
      </c>
      <c r="C121" s="349">
        <f>IF(C$34=0,0,C$34/FBT_fec!C$34)</f>
        <v>0.44926008179479943</v>
      </c>
      <c r="D121" s="349">
        <f>IF(D$34=0,0,D$34/FBT_fec!D$34)</f>
        <v>0.44922322893861438</v>
      </c>
      <c r="E121" s="349">
        <f>IF(E$34=0,0,E$34/FBT_fec!E$34)</f>
        <v>0.45035187327236897</v>
      </c>
      <c r="F121" s="349">
        <f>IF(F$34=0,0,F$34/FBT_fec!F$34)</f>
        <v>0.44907280690487533</v>
      </c>
      <c r="G121" s="349">
        <f>IF(G$34=0,0,G$34/FBT_fec!G$34)</f>
        <v>0.44359375565389703</v>
      </c>
      <c r="H121" s="349">
        <f>IF(H$34=0,0,H$34/FBT_fec!H$34)</f>
        <v>0.44382899136846815</v>
      </c>
      <c r="I121" s="349">
        <f>IF(I$34=0,0,I$34/FBT_fec!I$34)</f>
        <v>0.44413251769573148</v>
      </c>
      <c r="J121" s="349">
        <f>IF(J$34=0,0,J$34/FBT_fec!J$34)</f>
        <v>0.44922493199795666</v>
      </c>
      <c r="K121" s="349">
        <f>IF(K$34=0,0,K$34/FBT_fec!K$34)</f>
        <v>0.45129801387232499</v>
      </c>
      <c r="L121" s="349">
        <f>IF(L$34=0,0,L$34/FBT_fec!L$34)</f>
        <v>0.45265867758333583</v>
      </c>
      <c r="M121" s="349">
        <f>IF(M$34=0,0,M$34/FBT_fec!M$34)</f>
        <v>0.45506004058746158</v>
      </c>
      <c r="N121" s="349">
        <f>IF(N$34=0,0,N$34/FBT_fec!N$34)</f>
        <v>0.45222550841514381</v>
      </c>
      <c r="O121" s="349">
        <f>IF(O$34=0,0,O$34/FBT_fec!O$34)</f>
        <v>0.45756154694642093</v>
      </c>
      <c r="P121" s="349">
        <f>IF(P$34=0,0,P$34/FBT_fec!P$34)</f>
        <v>0.46012411979020601</v>
      </c>
      <c r="Q121" s="349">
        <f>IF(Q$34=0,0,Q$34/FBT_fec!Q$34)</f>
        <v>0.45542044530792658</v>
      </c>
      <c r="R121" s="349">
        <f>IF(R$34=0,0,R$34/FBT_fec!R$34)</f>
        <v>0.45757832574260676</v>
      </c>
      <c r="S121" s="349">
        <f>IF(S$34=0,0,S$34/FBT_fec!S$34)</f>
        <v>0.45692689537456538</v>
      </c>
      <c r="T121" s="349">
        <f>IF(T$34=0,0,T$34/FBT_fec!T$34)</f>
        <v>0.45437609098358284</v>
      </c>
      <c r="U121" s="349">
        <f>IF(U$34=0,0,U$34/FBT_fec!U$34)</f>
        <v>0.45867325676384113</v>
      </c>
      <c r="V121" s="349">
        <f>IF(V$34=0,0,V$34/FBT_fec!V$34)</f>
        <v>0.4572218181471896</v>
      </c>
      <c r="W121" s="349">
        <f>IF(W$34=0,0,W$34/FBT_fec!W$34)</f>
        <v>0.45864423331569515</v>
      </c>
      <c r="X121" s="349">
        <f>IF(X$34=0,0,X$34/FBT_fec!X$34)</f>
        <v>0.46337605215055516</v>
      </c>
      <c r="Y121" s="349">
        <f>IF(Y$34=0,0,Y$34/FBT_fec!Y$34)</f>
        <v>0.46206429201448401</v>
      </c>
      <c r="DA121" s="178"/>
    </row>
    <row r="122" spans="1:105" ht="12" customHeight="1" x14ac:dyDescent="0.25">
      <c r="A122" s="174" t="s">
        <v>2183</v>
      </c>
      <c r="B122" s="349">
        <f>IF(B$45=0,0,B$45/FBT_fec!B$45)</f>
        <v>0.40540295555286088</v>
      </c>
      <c r="C122" s="349">
        <f>IF(C$45=0,0,C$45/FBT_fec!C$45)</f>
        <v>0.40433677203313401</v>
      </c>
      <c r="D122" s="349">
        <f>IF(D$45=0,0,D$45/FBT_fec!D$45)</f>
        <v>0.4043564467964556</v>
      </c>
      <c r="E122" s="349">
        <f>IF(E$45=0,0,E$45/FBT_fec!E$45)</f>
        <v>0.40512546708746994</v>
      </c>
      <c r="F122" s="349">
        <f>IF(F$45=0,0,F$45/FBT_fec!F$45)</f>
        <v>0.40417791403207043</v>
      </c>
      <c r="G122" s="349">
        <f>IF(G$45=0,0,G$45/FBT_fec!G$45)</f>
        <v>0.39929654882482357</v>
      </c>
      <c r="H122" s="349">
        <f>IF(H$45=0,0,H$45/FBT_fec!H$45)</f>
        <v>0.39944459855136655</v>
      </c>
      <c r="I122" s="349">
        <f>IF(I$45=0,0,I$45/FBT_fec!I$45)</f>
        <v>0.39973686413574067</v>
      </c>
      <c r="J122" s="349">
        <f>IF(J$45=0,0,J$45/FBT_fec!J$45)</f>
        <v>0.40345876773207046</v>
      </c>
      <c r="K122" s="349">
        <f>IF(K$45=0,0,K$45/FBT_fec!K$45)</f>
        <v>0.40514328508576664</v>
      </c>
      <c r="L122" s="349">
        <f>IF(L$45=0,0,L$45/FBT_fec!L$45)</f>
        <v>0.40640254941654491</v>
      </c>
      <c r="M122" s="349">
        <f>IF(M$45=0,0,M$45/FBT_fec!M$45)</f>
        <v>0.4076831326464419</v>
      </c>
      <c r="N122" s="349">
        <f>IF(N$45=0,0,N$45/FBT_fec!N$45)</f>
        <v>0.40600077484614189</v>
      </c>
      <c r="O122" s="349">
        <f>IF(O$45=0,0,O$45/FBT_fec!O$45)</f>
        <v>0.40993140838876224</v>
      </c>
      <c r="P122" s="349">
        <f>IF(P$45=0,0,P$45/FBT_fec!P$45)</f>
        <v>0.41148752956105517</v>
      </c>
      <c r="Q122" s="349">
        <f>IF(Q$45=0,0,Q$45/FBT_fec!Q$45)</f>
        <v>0.40871123273851551</v>
      </c>
      <c r="R122" s="349">
        <f>IF(R$45=0,0,R$45/FBT_fec!R$45)</f>
        <v>0.41025741137391947</v>
      </c>
      <c r="S122" s="349">
        <f>IF(S$45=0,0,S$45/FBT_fec!S$45)</f>
        <v>0.40952961339500377</v>
      </c>
      <c r="T122" s="349">
        <f>IF(T$45=0,0,T$45/FBT_fec!T$45)</f>
        <v>0.40783287992606398</v>
      </c>
      <c r="U122" s="349">
        <f>IF(U$45=0,0,U$45/FBT_fec!U$45)</f>
        <v>0.41060935124538539</v>
      </c>
      <c r="V122" s="349">
        <f>IF(V$45=0,0,V$45/FBT_fec!V$45)</f>
        <v>0.409687407296977</v>
      </c>
      <c r="W122" s="349">
        <f>IF(W$45=0,0,W$45/FBT_fec!W$45)</f>
        <v>0.41064052488560693</v>
      </c>
      <c r="X122" s="349">
        <f>IF(X$45=0,0,X$45/FBT_fec!X$45)</f>
        <v>0.41373002358590788</v>
      </c>
      <c r="Y122" s="349">
        <f>IF(Y$45=0,0,Y$45/FBT_fec!Y$45)</f>
        <v>0.41339490059741235</v>
      </c>
      <c r="DA122" s="178"/>
    </row>
    <row r="123" spans="1:105" ht="12" customHeight="1" x14ac:dyDescent="0.25">
      <c r="A123" s="174" t="s">
        <v>2209</v>
      </c>
      <c r="B123" s="349">
        <f>IF(B$66=0,0,B$66/FBT_fec!B$66)</f>
        <v>0.64322346836515298</v>
      </c>
      <c r="C123" s="349">
        <f>IF(C$66=0,0,C$66/FBT_fec!C$66)</f>
        <v>0.64381432059849109</v>
      </c>
      <c r="D123" s="349">
        <f>IF(D$66=0,0,D$66/FBT_fec!D$66)</f>
        <v>0.64393551496616719</v>
      </c>
      <c r="E123" s="349">
        <f>IF(E$66=0,0,E$66/FBT_fec!E$66)</f>
        <v>0.64665471926443729</v>
      </c>
      <c r="F123" s="349">
        <f>IF(F$66=0,0,F$66/FBT_fec!F$66)</f>
        <v>0.64677459666920412</v>
      </c>
      <c r="G123" s="349">
        <f>IF(G$66=0,0,G$66/FBT_fec!G$66)</f>
        <v>0.65860128742667168</v>
      </c>
      <c r="H123" s="349">
        <f>IF(H$66=0,0,H$66/FBT_fec!H$66)</f>
        <v>0.65881550813653378</v>
      </c>
      <c r="I123" s="349">
        <f>IF(I$66=0,0,I$66/FBT_fec!I$66)</f>
        <v>0.65657921819310594</v>
      </c>
      <c r="J123" s="349">
        <f>IF(J$66=0,0,J$66/FBT_fec!J$66)</f>
        <v>0.65795697000476006</v>
      </c>
      <c r="K123" s="349">
        <f>IF(K$66=0,0,K$66/FBT_fec!K$66)</f>
        <v>0.65801530464765101</v>
      </c>
      <c r="L123" s="349">
        <f>IF(L$66=0,0,L$66/FBT_fec!L$66)</f>
        <v>0.65406129652768752</v>
      </c>
      <c r="M123" s="349">
        <f>IF(M$66=0,0,M$66/FBT_fec!M$66)</f>
        <v>0.65154941211164852</v>
      </c>
      <c r="N123" s="349">
        <f>IF(N$66=0,0,N$66/FBT_fec!N$66)</f>
        <v>0.65275307225243562</v>
      </c>
      <c r="O123" s="349">
        <f>IF(O$66=0,0,O$66/FBT_fec!O$66)</f>
        <v>0.65530455343456773</v>
      </c>
      <c r="P123" s="349">
        <f>IF(P$66=0,0,P$66/FBT_fec!P$66)</f>
        <v>0.65769636688880428</v>
      </c>
      <c r="Q123" s="349">
        <f>IF(Q$66=0,0,Q$66/FBT_fec!Q$66)</f>
        <v>0.65401451604590055</v>
      </c>
      <c r="R123" s="349">
        <f>IF(R$66=0,0,R$66/FBT_fec!R$66)</f>
        <v>0.65389768408163129</v>
      </c>
      <c r="S123" s="349">
        <f>IF(S$66=0,0,S$66/FBT_fec!S$66)</f>
        <v>0.65378959408668103</v>
      </c>
      <c r="T123" s="349">
        <f>IF(T$66=0,0,T$66/FBT_fec!T$66)</f>
        <v>0.65585015909785016</v>
      </c>
      <c r="U123" s="349">
        <f>IF(U$66=0,0,U$66/FBT_fec!U$66)</f>
        <v>0.65921604964601455</v>
      </c>
      <c r="V123" s="349">
        <f>IF(V$66=0,0,V$66/FBT_fec!V$66)</f>
        <v>0.65820235864352483</v>
      </c>
      <c r="W123" s="349">
        <f>IF(W$66=0,0,W$66/FBT_fec!W$66)</f>
        <v>0.65486469326512331</v>
      </c>
      <c r="X123" s="349">
        <f>IF(X$66=0,0,X$66/FBT_fec!X$66)</f>
        <v>0.65936184104226103</v>
      </c>
      <c r="Y123" s="349">
        <f>IF(Y$66=0,0,Y$66/FBT_fec!Y$66)</f>
        <v>0.66144417868436689</v>
      </c>
      <c r="DA123" s="178"/>
    </row>
    <row r="124" spans="1:105" ht="12" customHeight="1" x14ac:dyDescent="0.25">
      <c r="A124" s="41" t="s">
        <v>2226</v>
      </c>
      <c r="B124" s="337">
        <f>IF(B$80=0,0,B$80/FBT_fec!B$80)</f>
        <v>0.51031554876194996</v>
      </c>
      <c r="C124" s="337">
        <f>IF(C$80=0,0,C$80/FBT_fec!C$80)</f>
        <v>0.51031554876194996</v>
      </c>
      <c r="D124" s="337">
        <f>IF(D$80=0,0,D$80/FBT_fec!D$80)</f>
        <v>0.51031554876194984</v>
      </c>
      <c r="E124" s="337">
        <f>IF(E$80=0,0,E$80/FBT_fec!E$80)</f>
        <v>0.51031554876195007</v>
      </c>
      <c r="F124" s="337">
        <f>IF(F$80=0,0,F$80/FBT_fec!F$80)</f>
        <v>0.51031554876195007</v>
      </c>
      <c r="G124" s="337">
        <f>IF(G$80=0,0,G$80/FBT_fec!G$80)</f>
        <v>0.51031554876194984</v>
      </c>
      <c r="H124" s="337">
        <f>IF(H$80=0,0,H$80/FBT_fec!H$80)</f>
        <v>0.51031554876194984</v>
      </c>
      <c r="I124" s="337">
        <f>IF(I$80=0,0,I$80/FBT_fec!I$80)</f>
        <v>0.51031554876195018</v>
      </c>
      <c r="J124" s="337">
        <f>IF(J$80=0,0,J$80/FBT_fec!J$80)</f>
        <v>0.51031554876195007</v>
      </c>
      <c r="K124" s="337">
        <f>IF(K$80=0,0,K$80/FBT_fec!K$80)</f>
        <v>0.51031554876194996</v>
      </c>
      <c r="L124" s="337">
        <f>IF(L$80=0,0,L$80/FBT_fec!L$80)</f>
        <v>0.51031554876195007</v>
      </c>
      <c r="M124" s="337">
        <f>IF(M$80=0,0,M$80/FBT_fec!M$80)</f>
        <v>0.51031554876195007</v>
      </c>
      <c r="N124" s="337">
        <f>IF(N$80=0,0,N$80/FBT_fec!N$80)</f>
        <v>0.51031554876195007</v>
      </c>
      <c r="O124" s="337">
        <f>IF(O$80=0,0,O$80/FBT_fec!O$80)</f>
        <v>0.51031554876195007</v>
      </c>
      <c r="P124" s="337">
        <f>IF(P$80=0,0,P$80/FBT_fec!P$80)</f>
        <v>0.51031554876195007</v>
      </c>
      <c r="Q124" s="337">
        <f>IF(Q$80=0,0,Q$80/FBT_fec!Q$80)</f>
        <v>0.51031554876195018</v>
      </c>
      <c r="R124" s="337">
        <f>IF(R$80=0,0,R$80/FBT_fec!R$80)</f>
        <v>0.51031554876195007</v>
      </c>
      <c r="S124" s="337">
        <f>IF(S$80=0,0,S$80/FBT_fec!S$80)</f>
        <v>0.51031554876195007</v>
      </c>
      <c r="T124" s="337">
        <f>IF(T$80=0,0,T$80/FBT_fec!T$80)</f>
        <v>0.51031554876194984</v>
      </c>
      <c r="U124" s="337">
        <f>IF(U$80=0,0,U$80/FBT_fec!U$80)</f>
        <v>0.51031554876195007</v>
      </c>
      <c r="V124" s="337">
        <f>IF(V$80=0,0,V$80/FBT_fec!V$80)</f>
        <v>0.51031554876194984</v>
      </c>
      <c r="W124" s="337">
        <f>IF(W$80=0,0,W$80/FBT_fec!W$80)</f>
        <v>0.51031554876195018</v>
      </c>
      <c r="X124" s="337">
        <f>IF(X$80=0,0,X$80/FBT_fec!X$80)</f>
        <v>0.51031554876195007</v>
      </c>
      <c r="Y124" s="337">
        <f>IF(Y$80=0,0,Y$80/FBT_fec!Y$80)</f>
        <v>0.51031554876194996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FR: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9107.050537439045</v>
      </c>
      <c r="C5" s="223">
        <v>9367.977098880121</v>
      </c>
      <c r="D5" s="223">
        <v>9562.0917934787321</v>
      </c>
      <c r="E5" s="223">
        <v>9185.2555359634316</v>
      </c>
      <c r="F5" s="223">
        <v>9074.6876372421793</v>
      </c>
      <c r="G5" s="223">
        <v>7244.4504841219978</v>
      </c>
      <c r="H5" s="223">
        <v>7326.4735170020294</v>
      </c>
      <c r="I5" s="223">
        <v>7869.0666376833678</v>
      </c>
      <c r="J5" s="223">
        <v>7339.1745448816646</v>
      </c>
      <c r="K5" s="223">
        <v>7063.4023002015674</v>
      </c>
      <c r="L5" s="223">
        <v>7794.8102048423279</v>
      </c>
      <c r="M5" s="223">
        <v>8632.1418202006153</v>
      </c>
      <c r="N5" s="223">
        <v>8291.9872040742794</v>
      </c>
      <c r="O5" s="223">
        <v>7731.694162564786</v>
      </c>
      <c r="P5" s="223">
        <v>7200.9783087557516</v>
      </c>
      <c r="Q5" s="223">
        <v>7908.1092263405772</v>
      </c>
      <c r="R5" s="223">
        <v>7924.6549544120007</v>
      </c>
      <c r="S5" s="223">
        <v>7671.3009933675148</v>
      </c>
      <c r="T5" s="223">
        <v>7693.4175403003846</v>
      </c>
      <c r="U5" s="223">
        <v>6537.231389222572</v>
      </c>
      <c r="V5" s="223">
        <v>6302.7139614449216</v>
      </c>
      <c r="W5" s="223">
        <v>7093.8410370466536</v>
      </c>
      <c r="X5" s="223">
        <v>6274.1559692953306</v>
      </c>
      <c r="Y5" s="223">
        <v>5464.3631525355677</v>
      </c>
      <c r="DA5" s="89" t="s">
        <v>2300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2301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2302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2303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2304</v>
      </c>
    </row>
    <row r="10" spans="1:105" ht="12" customHeight="1" x14ac:dyDescent="0.25">
      <c r="A10" s="56" t="s">
        <v>95</v>
      </c>
      <c r="B10" s="260">
        <v>149.2406978950101</v>
      </c>
      <c r="C10" s="260">
        <v>150.44004080399449</v>
      </c>
      <c r="D10" s="260">
        <v>153.7337101005869</v>
      </c>
      <c r="E10" s="260">
        <v>144.14982637867161</v>
      </c>
      <c r="F10" s="260">
        <v>140.3191676377443</v>
      </c>
      <c r="G10" s="260">
        <v>76.553857871698355</v>
      </c>
      <c r="H10" s="260">
        <v>77.162071838756901</v>
      </c>
      <c r="I10" s="260">
        <v>88.574150015942209</v>
      </c>
      <c r="J10" s="260">
        <v>88.206760845092987</v>
      </c>
      <c r="K10" s="260">
        <v>88.915897315232201</v>
      </c>
      <c r="L10" s="260">
        <v>110.0059392073519</v>
      </c>
      <c r="M10" s="260">
        <v>131.87192435109409</v>
      </c>
      <c r="N10" s="260">
        <v>122.8270993149287</v>
      </c>
      <c r="O10" s="260">
        <v>117.8033928555578</v>
      </c>
      <c r="P10" s="260">
        <v>107.6222938210268</v>
      </c>
      <c r="Q10" s="260">
        <v>122.2918048361596</v>
      </c>
      <c r="R10" s="260">
        <v>126.27954222387289</v>
      </c>
      <c r="S10" s="260">
        <v>120.6695793533171</v>
      </c>
      <c r="T10" s="260">
        <v>112.461707153674</v>
      </c>
      <c r="U10" s="260">
        <v>95.39596947078968</v>
      </c>
      <c r="V10" s="260">
        <v>92.693863414720965</v>
      </c>
      <c r="W10" s="260">
        <v>113.7898897001844</v>
      </c>
      <c r="X10" s="260">
        <v>97.318888073589903</v>
      </c>
      <c r="Y10" s="260">
        <v>81.540801057013269</v>
      </c>
      <c r="DA10" s="68" t="s">
        <v>2305</v>
      </c>
    </row>
    <row r="11" spans="1:105" ht="12" customHeight="1" x14ac:dyDescent="0.25">
      <c r="A11" s="37" t="s">
        <v>159</v>
      </c>
      <c r="B11" s="226">
        <v>5.4871445136606383</v>
      </c>
      <c r="C11" s="226">
        <v>7.2426214182470519</v>
      </c>
      <c r="D11" s="226">
        <v>7.2959136555394402</v>
      </c>
      <c r="E11" s="226">
        <v>4.7761500508052812</v>
      </c>
      <c r="F11" s="226">
        <v>7.2677087565170524</v>
      </c>
      <c r="G11" s="226">
        <v>4.1088835948559659</v>
      </c>
      <c r="H11" s="226">
        <v>4.2729905409514624</v>
      </c>
      <c r="I11" s="226">
        <v>4.9040098298093087</v>
      </c>
      <c r="J11" s="226">
        <v>3.7074512564380941</v>
      </c>
      <c r="K11" s="226">
        <v>2.3621009239935322</v>
      </c>
      <c r="L11" s="226">
        <v>2.9554568114256661</v>
      </c>
      <c r="M11" s="226">
        <v>6.2755158430950626</v>
      </c>
      <c r="N11" s="226">
        <v>6.0204119416283621</v>
      </c>
      <c r="O11" s="226">
        <v>5.1546336106465178</v>
      </c>
      <c r="P11" s="226">
        <v>4.6439841443895276</v>
      </c>
      <c r="Q11" s="226">
        <v>5.8957272199368624</v>
      </c>
      <c r="R11" s="226">
        <v>5.4889227818882276</v>
      </c>
      <c r="S11" s="226">
        <v>4.920007121040487</v>
      </c>
      <c r="T11" s="226">
        <v>5.5352481823790516</v>
      </c>
      <c r="U11" s="226">
        <v>4.6504671568109472</v>
      </c>
      <c r="V11" s="226">
        <v>4.6719900067560234</v>
      </c>
      <c r="W11" s="226">
        <v>5.3984893414764077</v>
      </c>
      <c r="X11" s="226">
        <v>4.5483579750418732</v>
      </c>
      <c r="Y11" s="226">
        <v>4.7763595366034384</v>
      </c>
      <c r="DA11" s="69" t="s">
        <v>2306</v>
      </c>
    </row>
    <row r="12" spans="1:105" ht="12" customHeight="1" x14ac:dyDescent="0.25">
      <c r="A12" s="37" t="s">
        <v>35</v>
      </c>
      <c r="B12" s="226">
        <v>143.75355338134941</v>
      </c>
      <c r="C12" s="226">
        <v>143.19741938574751</v>
      </c>
      <c r="D12" s="226">
        <v>146.4377964450475</v>
      </c>
      <c r="E12" s="226">
        <v>139.37367632786629</v>
      </c>
      <c r="F12" s="226">
        <v>133.05145888122729</v>
      </c>
      <c r="G12" s="226">
        <v>72.444974276842387</v>
      </c>
      <c r="H12" s="226">
        <v>72.889081297805433</v>
      </c>
      <c r="I12" s="226">
        <v>83.670140186132897</v>
      </c>
      <c r="J12" s="226">
        <v>84.499309588654896</v>
      </c>
      <c r="K12" s="226">
        <v>86.553796391238663</v>
      </c>
      <c r="L12" s="226">
        <v>107.0504823959262</v>
      </c>
      <c r="M12" s="226">
        <v>125.5964085079991</v>
      </c>
      <c r="N12" s="226">
        <v>116.80668737330031</v>
      </c>
      <c r="O12" s="226">
        <v>112.6487592449113</v>
      </c>
      <c r="P12" s="226">
        <v>102.97830967663729</v>
      </c>
      <c r="Q12" s="226">
        <v>116.3960776162228</v>
      </c>
      <c r="R12" s="226">
        <v>120.7906194419847</v>
      </c>
      <c r="S12" s="226">
        <v>115.74957223227661</v>
      </c>
      <c r="T12" s="226">
        <v>106.92645897129501</v>
      </c>
      <c r="U12" s="226">
        <v>90.745502313978733</v>
      </c>
      <c r="V12" s="226">
        <v>88.021873407964947</v>
      </c>
      <c r="W12" s="226">
        <v>108.391400358708</v>
      </c>
      <c r="X12" s="226">
        <v>92.770530098548036</v>
      </c>
      <c r="Y12" s="226">
        <v>76.764441520409832</v>
      </c>
      <c r="DA12" s="69" t="s">
        <v>2307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2308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2309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2310</v>
      </c>
    </row>
    <row r="16" spans="1:105" ht="12" customHeight="1" x14ac:dyDescent="0.25">
      <c r="A16" s="57" t="s">
        <v>2147</v>
      </c>
      <c r="B16" s="261">
        <f t="shared" ref="B16:Y16" si="0">B17+B23+B24</f>
        <v>563.987818724622</v>
      </c>
      <c r="C16" s="261">
        <f t="shared" si="0"/>
        <v>574.76919653576738</v>
      </c>
      <c r="D16" s="261">
        <f t="shared" si="0"/>
        <v>584.84916480816105</v>
      </c>
      <c r="E16" s="261">
        <f t="shared" si="0"/>
        <v>546.6608482600767</v>
      </c>
      <c r="F16" s="261">
        <f t="shared" si="0"/>
        <v>539.63188135473445</v>
      </c>
      <c r="G16" s="261">
        <f t="shared" si="0"/>
        <v>347.69559293454171</v>
      </c>
      <c r="H16" s="261">
        <f t="shared" si="0"/>
        <v>350.06416841554642</v>
      </c>
      <c r="I16" s="261">
        <f t="shared" si="0"/>
        <v>394.3052538344167</v>
      </c>
      <c r="J16" s="261">
        <f t="shared" si="0"/>
        <v>359.98874956414232</v>
      </c>
      <c r="K16" s="261">
        <f t="shared" si="0"/>
        <v>347.62050807694641</v>
      </c>
      <c r="L16" s="261">
        <f t="shared" si="0"/>
        <v>415.29334174704508</v>
      </c>
      <c r="M16" s="261">
        <f t="shared" si="0"/>
        <v>489.05009979047583</v>
      </c>
      <c r="N16" s="261">
        <f t="shared" si="0"/>
        <v>472.6172833458956</v>
      </c>
      <c r="O16" s="261">
        <f t="shared" si="0"/>
        <v>415.26477257121047</v>
      </c>
      <c r="P16" s="261">
        <f t="shared" si="0"/>
        <v>367.95350343876072</v>
      </c>
      <c r="Q16" s="261">
        <f t="shared" si="0"/>
        <v>438.1033199371247</v>
      </c>
      <c r="R16" s="261">
        <f t="shared" si="0"/>
        <v>440.96887976034009</v>
      </c>
      <c r="S16" s="261">
        <f t="shared" si="0"/>
        <v>430.19304194527871</v>
      </c>
      <c r="T16" s="261">
        <f t="shared" si="0"/>
        <v>414.15054820919408</v>
      </c>
      <c r="U16" s="261">
        <f t="shared" si="0"/>
        <v>331.53623911975689</v>
      </c>
      <c r="V16" s="261">
        <f t="shared" si="0"/>
        <v>329.79705066293701</v>
      </c>
      <c r="W16" s="261">
        <f t="shared" si="0"/>
        <v>398.75916624120799</v>
      </c>
      <c r="X16" s="261">
        <f t="shared" si="0"/>
        <v>318.28642540966217</v>
      </c>
      <c r="Y16" s="261">
        <f t="shared" si="0"/>
        <v>264.69279674510511</v>
      </c>
      <c r="DA16" s="70"/>
    </row>
    <row r="17" spans="1:105" ht="12" customHeight="1" x14ac:dyDescent="0.25">
      <c r="A17" s="60" t="s">
        <v>2148</v>
      </c>
      <c r="B17" s="329">
        <v>563.987818724622</v>
      </c>
      <c r="C17" s="329">
        <v>574.76919653576738</v>
      </c>
      <c r="D17" s="329">
        <v>584.84916480816105</v>
      </c>
      <c r="E17" s="329">
        <v>546.6608482600767</v>
      </c>
      <c r="F17" s="329">
        <v>539.63188135473445</v>
      </c>
      <c r="G17" s="329">
        <v>347.69559293454171</v>
      </c>
      <c r="H17" s="329">
        <v>350.06416841554642</v>
      </c>
      <c r="I17" s="329">
        <v>394.3052538344167</v>
      </c>
      <c r="J17" s="329">
        <v>359.98874956414232</v>
      </c>
      <c r="K17" s="329">
        <v>347.62050807694641</v>
      </c>
      <c r="L17" s="329">
        <v>415.29334174704508</v>
      </c>
      <c r="M17" s="329">
        <v>489.05009979047583</v>
      </c>
      <c r="N17" s="329">
        <v>472.6172833458956</v>
      </c>
      <c r="O17" s="329">
        <v>415.26477257121047</v>
      </c>
      <c r="P17" s="329">
        <v>367.95350343876072</v>
      </c>
      <c r="Q17" s="329">
        <v>438.1033199371247</v>
      </c>
      <c r="R17" s="329">
        <v>440.96887976034009</v>
      </c>
      <c r="S17" s="329">
        <v>430.19304194527871</v>
      </c>
      <c r="T17" s="329">
        <v>414.15054820919408</v>
      </c>
      <c r="U17" s="329">
        <v>331.53623911975689</v>
      </c>
      <c r="V17" s="329">
        <v>329.79705066293701</v>
      </c>
      <c r="W17" s="329">
        <v>398.75916624120799</v>
      </c>
      <c r="X17" s="329">
        <v>318.28642540966217</v>
      </c>
      <c r="Y17" s="329">
        <v>264.69279674510511</v>
      </c>
      <c r="DA17" s="72" t="s">
        <v>2311</v>
      </c>
    </row>
    <row r="18" spans="1:105" ht="12" customHeight="1" x14ac:dyDescent="0.25">
      <c r="A18" s="59" t="s">
        <v>28</v>
      </c>
      <c r="B18" s="230">
        <v>100.0124960095858</v>
      </c>
      <c r="C18" s="230">
        <v>80.423816235141985</v>
      </c>
      <c r="D18" s="230">
        <v>74.01551652010393</v>
      </c>
      <c r="E18" s="230">
        <v>75.167020000813679</v>
      </c>
      <c r="F18" s="230">
        <v>95.547834615434397</v>
      </c>
      <c r="G18" s="230">
        <v>99.22691999879558</v>
      </c>
      <c r="H18" s="230">
        <v>99.728105135143792</v>
      </c>
      <c r="I18" s="230">
        <v>117.20458277669211</v>
      </c>
      <c r="J18" s="230">
        <v>84.905544924024383</v>
      </c>
      <c r="K18" s="230">
        <v>74.821133374464537</v>
      </c>
      <c r="L18" s="230">
        <v>80.799199076078253</v>
      </c>
      <c r="M18" s="230">
        <v>77.924316894927316</v>
      </c>
      <c r="N18" s="230">
        <v>92.690548779524207</v>
      </c>
      <c r="O18" s="230">
        <v>46.671797360372743</v>
      </c>
      <c r="P18" s="230">
        <v>33.747318418467813</v>
      </c>
      <c r="Q18" s="230">
        <v>64.683419105461695</v>
      </c>
      <c r="R18" s="230">
        <v>56.706885033704872</v>
      </c>
      <c r="S18" s="230">
        <v>68.321732855043436</v>
      </c>
      <c r="T18" s="230">
        <v>82.605127536712857</v>
      </c>
      <c r="U18" s="230">
        <v>40.070446755319139</v>
      </c>
      <c r="V18" s="230">
        <v>46.886153744205608</v>
      </c>
      <c r="W18" s="230">
        <v>58.88600093783009</v>
      </c>
      <c r="X18" s="230">
        <v>19.251909177528319</v>
      </c>
      <c r="Y18" s="230">
        <v>7.7453615035234753</v>
      </c>
      <c r="DA18" s="71" t="s">
        <v>2312</v>
      </c>
    </row>
    <row r="19" spans="1:105" ht="12" customHeight="1" x14ac:dyDescent="0.25">
      <c r="A19" s="59" t="s">
        <v>31</v>
      </c>
      <c r="B19" s="230">
        <v>31.527261768550019</v>
      </c>
      <c r="C19" s="230">
        <v>27.689628506774781</v>
      </c>
      <c r="D19" s="230">
        <v>24.81970228799079</v>
      </c>
      <c r="E19" s="230">
        <v>22.645507147703629</v>
      </c>
      <c r="F19" s="230">
        <v>21.718116840795261</v>
      </c>
      <c r="G19" s="230">
        <v>13.9565760200797</v>
      </c>
      <c r="H19" s="230">
        <v>15.183370041608541</v>
      </c>
      <c r="I19" s="230">
        <v>16.534724860696961</v>
      </c>
      <c r="J19" s="230">
        <v>15.626664303066891</v>
      </c>
      <c r="K19" s="230">
        <v>12.14350739968827</v>
      </c>
      <c r="L19" s="230">
        <v>16.701355541360559</v>
      </c>
      <c r="M19" s="230">
        <v>26.03915333632677</v>
      </c>
      <c r="N19" s="230">
        <v>21.92005545218802</v>
      </c>
      <c r="O19" s="230">
        <v>23.19627745895221</v>
      </c>
      <c r="P19" s="230">
        <v>21.168785411658849</v>
      </c>
      <c r="Q19" s="230">
        <v>20.157101954522862</v>
      </c>
      <c r="R19" s="230">
        <v>24.03080956581017</v>
      </c>
      <c r="S19" s="230">
        <v>21.230912675053609</v>
      </c>
      <c r="T19" s="230">
        <v>21.28005105618713</v>
      </c>
      <c r="U19" s="230">
        <v>19.226817476690481</v>
      </c>
      <c r="V19" s="230">
        <v>20.376408088451939</v>
      </c>
      <c r="W19" s="230">
        <v>21.33334212666427</v>
      </c>
      <c r="X19" s="230">
        <v>19.814110009801329</v>
      </c>
      <c r="Y19" s="230">
        <v>21.926455521513919</v>
      </c>
      <c r="DA19" s="71" t="s">
        <v>2313</v>
      </c>
    </row>
    <row r="20" spans="1:105" ht="12" customHeight="1" x14ac:dyDescent="0.25">
      <c r="A20" s="59" t="s">
        <v>159</v>
      </c>
      <c r="B20" s="230">
        <v>13.39691450256892</v>
      </c>
      <c r="C20" s="230">
        <v>17.476826996652711</v>
      </c>
      <c r="D20" s="230">
        <v>17.67338588313493</v>
      </c>
      <c r="E20" s="230">
        <v>11.822910542834871</v>
      </c>
      <c r="F20" s="230">
        <v>17.899708641802839</v>
      </c>
      <c r="G20" s="230">
        <v>9.9675088952297983</v>
      </c>
      <c r="H20" s="230">
        <v>10.382217716528199</v>
      </c>
      <c r="I20" s="230">
        <v>11.84328588228863</v>
      </c>
      <c r="J20" s="230">
        <v>9.4314293691160156</v>
      </c>
      <c r="K20" s="230">
        <v>6.1607304596680796</v>
      </c>
      <c r="L20" s="230">
        <v>7.6957533209777607</v>
      </c>
      <c r="M20" s="230">
        <v>16.280876964528201</v>
      </c>
      <c r="N20" s="230">
        <v>15.56767127366675</v>
      </c>
      <c r="O20" s="230">
        <v>14.0142088295978</v>
      </c>
      <c r="P20" s="230">
        <v>12.915428148651941</v>
      </c>
      <c r="Q20" s="230">
        <v>15.90492797034576</v>
      </c>
      <c r="R20" s="230">
        <v>15.00720589559022</v>
      </c>
      <c r="S20" s="230">
        <v>13.33399050760611</v>
      </c>
      <c r="T20" s="230">
        <v>14.894985011867581</v>
      </c>
      <c r="U20" s="230">
        <v>12.98161551977697</v>
      </c>
      <c r="V20" s="230">
        <v>12.892767337333011</v>
      </c>
      <c r="W20" s="230">
        <v>14.871420315319369</v>
      </c>
      <c r="X20" s="230">
        <v>13.023220921578339</v>
      </c>
      <c r="Y20" s="230">
        <v>13.71852223799049</v>
      </c>
      <c r="DA20" s="71" t="s">
        <v>2314</v>
      </c>
    </row>
    <row r="21" spans="1:105" ht="12" customHeight="1" x14ac:dyDescent="0.25">
      <c r="A21" s="59" t="s">
        <v>32</v>
      </c>
      <c r="B21" s="230">
        <v>68.075505234566137</v>
      </c>
      <c r="C21" s="230">
        <v>103.6360087106697</v>
      </c>
      <c r="D21" s="230">
        <v>113.61436588842609</v>
      </c>
      <c r="E21" s="230">
        <v>92.018974480612528</v>
      </c>
      <c r="F21" s="230">
        <v>76.772524642183299</v>
      </c>
      <c r="G21" s="230">
        <v>48.80441216752758</v>
      </c>
      <c r="H21" s="230">
        <v>47.669612803521062</v>
      </c>
      <c r="I21" s="230">
        <v>46.657529039488253</v>
      </c>
      <c r="J21" s="230">
        <v>35.066311781960167</v>
      </c>
      <c r="K21" s="230">
        <v>28.749232249900111</v>
      </c>
      <c r="L21" s="230">
        <v>31.346858124851199</v>
      </c>
      <c r="M21" s="230">
        <v>42.96486154582977</v>
      </c>
      <c r="N21" s="230">
        <v>40.398528015531589</v>
      </c>
      <c r="O21" s="230">
        <v>25.117610426827419</v>
      </c>
      <c r="P21" s="230">
        <v>13.72802218152853</v>
      </c>
      <c r="Q21" s="230">
        <v>23.355685687542849</v>
      </c>
      <c r="R21" s="230">
        <v>14.971620422949419</v>
      </c>
      <c r="S21" s="230">
        <v>13.606921448649651</v>
      </c>
      <c r="T21" s="230">
        <v>7.6383893490698087</v>
      </c>
      <c r="U21" s="230">
        <v>5.9444810125554799</v>
      </c>
      <c r="V21" s="230">
        <v>6.7376200706389699</v>
      </c>
      <c r="W21" s="230">
        <v>5.0785620116639931</v>
      </c>
      <c r="X21" s="230">
        <v>0.56921249938265761</v>
      </c>
      <c r="Y21" s="230">
        <v>0.82184038985151997</v>
      </c>
      <c r="DA21" s="71" t="s">
        <v>2315</v>
      </c>
    </row>
    <row r="22" spans="1:105" ht="12" customHeight="1" x14ac:dyDescent="0.25">
      <c r="A22" s="59" t="s">
        <v>35</v>
      </c>
      <c r="B22" s="230">
        <v>350.97564120935112</v>
      </c>
      <c r="C22" s="230">
        <v>345.54291608652829</v>
      </c>
      <c r="D22" s="230">
        <v>354.72619422850539</v>
      </c>
      <c r="E22" s="230">
        <v>345.00643608811203</v>
      </c>
      <c r="F22" s="230">
        <v>327.69369661451861</v>
      </c>
      <c r="G22" s="230">
        <v>175.74017585290909</v>
      </c>
      <c r="H22" s="230">
        <v>177.10086271874479</v>
      </c>
      <c r="I22" s="230">
        <v>202.06513127525071</v>
      </c>
      <c r="J22" s="230">
        <v>214.95879918597481</v>
      </c>
      <c r="K22" s="230">
        <v>225.74590459322539</v>
      </c>
      <c r="L22" s="230">
        <v>278.7501756837774</v>
      </c>
      <c r="M22" s="230">
        <v>325.84089104886368</v>
      </c>
      <c r="N22" s="230">
        <v>302.04047982498503</v>
      </c>
      <c r="O22" s="230">
        <v>306.26487849546032</v>
      </c>
      <c r="P22" s="230">
        <v>286.39394927845348</v>
      </c>
      <c r="Q22" s="230">
        <v>314.00218521925149</v>
      </c>
      <c r="R22" s="230">
        <v>330.25235884228539</v>
      </c>
      <c r="S22" s="230">
        <v>313.69948445892589</v>
      </c>
      <c r="T22" s="230">
        <v>287.73199525535671</v>
      </c>
      <c r="U22" s="230">
        <v>253.31287835541491</v>
      </c>
      <c r="V22" s="230">
        <v>242.90410142230741</v>
      </c>
      <c r="W22" s="230">
        <v>298.58984084973031</v>
      </c>
      <c r="X22" s="230">
        <v>265.62797280137153</v>
      </c>
      <c r="Y22" s="230">
        <v>220.48061709222571</v>
      </c>
      <c r="DA22" s="71" t="s">
        <v>2316</v>
      </c>
    </row>
    <row r="23" spans="1:105" ht="12" customHeight="1" x14ac:dyDescent="0.25">
      <c r="A23" s="60" t="s">
        <v>2155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2317</v>
      </c>
    </row>
    <row r="24" spans="1:105" ht="12" customHeight="1" x14ac:dyDescent="0.25">
      <c r="A24" s="60" t="s">
        <v>2157</v>
      </c>
      <c r="B24" s="329">
        <v>0</v>
      </c>
      <c r="C24" s="329">
        <v>0</v>
      </c>
      <c r="D24" s="329">
        <v>0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0</v>
      </c>
      <c r="M24" s="329">
        <v>0</v>
      </c>
      <c r="N24" s="329">
        <v>0</v>
      </c>
      <c r="O24" s="329">
        <v>0</v>
      </c>
      <c r="P24" s="329">
        <v>0</v>
      </c>
      <c r="Q24" s="329">
        <v>0</v>
      </c>
      <c r="R24" s="329">
        <v>0</v>
      </c>
      <c r="S24" s="329">
        <v>0</v>
      </c>
      <c r="T24" s="329">
        <v>0</v>
      </c>
      <c r="U24" s="329">
        <v>0</v>
      </c>
      <c r="V24" s="329">
        <v>0</v>
      </c>
      <c r="W24" s="329">
        <v>0</v>
      </c>
      <c r="X24" s="329">
        <v>0</v>
      </c>
      <c r="Y24" s="329">
        <v>0</v>
      </c>
      <c r="DA24" s="72" t="s">
        <v>2318</v>
      </c>
    </row>
    <row r="25" spans="1:105" ht="12" customHeight="1" x14ac:dyDescent="0.25">
      <c r="A25" s="57" t="s">
        <v>2159</v>
      </c>
      <c r="B25" s="261">
        <f t="shared" ref="B25:Y25" si="1">B26+B32+B33</f>
        <v>469.989848937185</v>
      </c>
      <c r="C25" s="261">
        <f t="shared" si="1"/>
        <v>478.97433044647289</v>
      </c>
      <c r="D25" s="261">
        <f t="shared" si="1"/>
        <v>487.37430400680103</v>
      </c>
      <c r="E25" s="261">
        <f t="shared" si="1"/>
        <v>455.5507068833972</v>
      </c>
      <c r="F25" s="261">
        <f t="shared" si="1"/>
        <v>449.69323446227872</v>
      </c>
      <c r="G25" s="261">
        <f t="shared" si="1"/>
        <v>289.74632744545153</v>
      </c>
      <c r="H25" s="261">
        <f t="shared" si="1"/>
        <v>291.7201403462887</v>
      </c>
      <c r="I25" s="261">
        <f t="shared" si="1"/>
        <v>328.58771152868059</v>
      </c>
      <c r="J25" s="261">
        <f t="shared" si="1"/>
        <v>299.99062463678541</v>
      </c>
      <c r="K25" s="261">
        <f t="shared" si="1"/>
        <v>289.68375673078862</v>
      </c>
      <c r="L25" s="261">
        <f t="shared" si="1"/>
        <v>346.07778478920432</v>
      </c>
      <c r="M25" s="261">
        <f t="shared" si="1"/>
        <v>407.54174982539661</v>
      </c>
      <c r="N25" s="261">
        <f t="shared" si="1"/>
        <v>393.84773612157971</v>
      </c>
      <c r="O25" s="261">
        <f t="shared" si="1"/>
        <v>346.05397714267548</v>
      </c>
      <c r="P25" s="261">
        <f t="shared" si="1"/>
        <v>306.62791953230072</v>
      </c>
      <c r="Q25" s="261">
        <f t="shared" si="1"/>
        <v>365.08609994760383</v>
      </c>
      <c r="R25" s="261">
        <f t="shared" si="1"/>
        <v>367.47406646694998</v>
      </c>
      <c r="S25" s="261">
        <f t="shared" si="1"/>
        <v>358.4942016210656</v>
      </c>
      <c r="T25" s="261">
        <f t="shared" si="1"/>
        <v>345.12545684099513</v>
      </c>
      <c r="U25" s="261">
        <f t="shared" si="1"/>
        <v>276.28019926646408</v>
      </c>
      <c r="V25" s="261">
        <f t="shared" si="1"/>
        <v>274.83087555244748</v>
      </c>
      <c r="W25" s="261">
        <f t="shared" si="1"/>
        <v>332.29930520100669</v>
      </c>
      <c r="X25" s="261">
        <f t="shared" si="1"/>
        <v>265.23868784138512</v>
      </c>
      <c r="Y25" s="261">
        <f t="shared" si="1"/>
        <v>220.577330620921</v>
      </c>
      <c r="DA25" s="70"/>
    </row>
    <row r="26" spans="1:105" ht="12" customHeight="1" x14ac:dyDescent="0.25">
      <c r="A26" s="60" t="s">
        <v>2160</v>
      </c>
      <c r="B26" s="329">
        <v>469.989848937185</v>
      </c>
      <c r="C26" s="329">
        <v>478.97433044647289</v>
      </c>
      <c r="D26" s="329">
        <v>487.37430400680103</v>
      </c>
      <c r="E26" s="329">
        <v>455.5507068833972</v>
      </c>
      <c r="F26" s="329">
        <v>449.69323446227872</v>
      </c>
      <c r="G26" s="329">
        <v>289.74632744545153</v>
      </c>
      <c r="H26" s="329">
        <v>291.7201403462887</v>
      </c>
      <c r="I26" s="329">
        <v>328.58771152868059</v>
      </c>
      <c r="J26" s="329">
        <v>299.99062463678541</v>
      </c>
      <c r="K26" s="329">
        <v>289.68375673078862</v>
      </c>
      <c r="L26" s="329">
        <v>346.07778478920432</v>
      </c>
      <c r="M26" s="329">
        <v>407.54174982539661</v>
      </c>
      <c r="N26" s="329">
        <v>393.84773612157971</v>
      </c>
      <c r="O26" s="329">
        <v>346.05397714267548</v>
      </c>
      <c r="P26" s="329">
        <v>306.62791953230072</v>
      </c>
      <c r="Q26" s="329">
        <v>365.08609994760383</v>
      </c>
      <c r="R26" s="329">
        <v>367.47406646694998</v>
      </c>
      <c r="S26" s="329">
        <v>358.4942016210656</v>
      </c>
      <c r="T26" s="329">
        <v>345.12545684099513</v>
      </c>
      <c r="U26" s="329">
        <v>276.28019926646408</v>
      </c>
      <c r="V26" s="329">
        <v>274.83087555244748</v>
      </c>
      <c r="W26" s="329">
        <v>332.29930520100669</v>
      </c>
      <c r="X26" s="329">
        <v>265.23868784138512</v>
      </c>
      <c r="Y26" s="329">
        <v>220.577330620921</v>
      </c>
      <c r="DA26" s="72" t="s">
        <v>2319</v>
      </c>
    </row>
    <row r="27" spans="1:105" ht="12" customHeight="1" x14ac:dyDescent="0.25">
      <c r="A27" s="59" t="s">
        <v>28</v>
      </c>
      <c r="B27" s="230">
        <v>83.343746674654824</v>
      </c>
      <c r="C27" s="230">
        <v>67.019846862618294</v>
      </c>
      <c r="D27" s="230">
        <v>61.679597100086617</v>
      </c>
      <c r="E27" s="230">
        <v>62.63918333401142</v>
      </c>
      <c r="F27" s="230">
        <v>79.623195512862011</v>
      </c>
      <c r="G27" s="230">
        <v>82.689099998996326</v>
      </c>
      <c r="H27" s="230">
        <v>83.106754279286491</v>
      </c>
      <c r="I27" s="230">
        <v>97.670485647243453</v>
      </c>
      <c r="J27" s="230">
        <v>70.754620770020324</v>
      </c>
      <c r="K27" s="230">
        <v>62.350944478720443</v>
      </c>
      <c r="L27" s="230">
        <v>67.332665896731896</v>
      </c>
      <c r="M27" s="230">
        <v>64.936930745772784</v>
      </c>
      <c r="N27" s="230">
        <v>77.242123982936846</v>
      </c>
      <c r="O27" s="230">
        <v>38.893164466977289</v>
      </c>
      <c r="P27" s="230">
        <v>28.122765348723181</v>
      </c>
      <c r="Q27" s="230">
        <v>53.902849254551377</v>
      </c>
      <c r="R27" s="230">
        <v>47.255737528087387</v>
      </c>
      <c r="S27" s="230">
        <v>56.934777379202878</v>
      </c>
      <c r="T27" s="230">
        <v>68.837606280594045</v>
      </c>
      <c r="U27" s="230">
        <v>33.392038962765938</v>
      </c>
      <c r="V27" s="230">
        <v>39.071794786838019</v>
      </c>
      <c r="W27" s="230">
        <v>49.071667448191747</v>
      </c>
      <c r="X27" s="230">
        <v>16.043257647940258</v>
      </c>
      <c r="Y27" s="230">
        <v>6.4544679196028989</v>
      </c>
      <c r="DA27" s="71" t="s">
        <v>2320</v>
      </c>
    </row>
    <row r="28" spans="1:105" ht="12" customHeight="1" x14ac:dyDescent="0.25">
      <c r="A28" s="59" t="s">
        <v>31</v>
      </c>
      <c r="B28" s="230">
        <v>26.272718140458348</v>
      </c>
      <c r="C28" s="230">
        <v>23.074690422312319</v>
      </c>
      <c r="D28" s="230">
        <v>20.68308523999233</v>
      </c>
      <c r="E28" s="230">
        <v>18.871255956419699</v>
      </c>
      <c r="F28" s="230">
        <v>18.098430700662721</v>
      </c>
      <c r="G28" s="230">
        <v>11.630480016733079</v>
      </c>
      <c r="H28" s="230">
        <v>12.65280836800712</v>
      </c>
      <c r="I28" s="230">
        <v>13.77893738391414</v>
      </c>
      <c r="J28" s="230">
        <v>13.02222025255575</v>
      </c>
      <c r="K28" s="230">
        <v>10.119589499740229</v>
      </c>
      <c r="L28" s="230">
        <v>13.917796284467141</v>
      </c>
      <c r="M28" s="230">
        <v>21.699294446938971</v>
      </c>
      <c r="N28" s="230">
        <v>18.266712876823352</v>
      </c>
      <c r="O28" s="230">
        <v>19.330231215793521</v>
      </c>
      <c r="P28" s="230">
        <v>17.640654509715709</v>
      </c>
      <c r="Q28" s="230">
        <v>16.79758496210237</v>
      </c>
      <c r="R28" s="230">
        <v>20.025674638175129</v>
      </c>
      <c r="S28" s="230">
        <v>17.692427229211351</v>
      </c>
      <c r="T28" s="230">
        <v>17.73337588015594</v>
      </c>
      <c r="U28" s="230">
        <v>16.02234789724206</v>
      </c>
      <c r="V28" s="230">
        <v>16.980340073709961</v>
      </c>
      <c r="W28" s="230">
        <v>17.777785105553559</v>
      </c>
      <c r="X28" s="230">
        <v>16.51175834150111</v>
      </c>
      <c r="Y28" s="230">
        <v>18.272046267928271</v>
      </c>
      <c r="DA28" s="71" t="s">
        <v>2321</v>
      </c>
    </row>
    <row r="29" spans="1:105" ht="12" customHeight="1" x14ac:dyDescent="0.25">
      <c r="A29" s="59" t="s">
        <v>159</v>
      </c>
      <c r="B29" s="230">
        <v>11.164095418807429</v>
      </c>
      <c r="C29" s="230">
        <v>14.564022497210599</v>
      </c>
      <c r="D29" s="230">
        <v>14.727821569279101</v>
      </c>
      <c r="E29" s="230">
        <v>9.8524254523623878</v>
      </c>
      <c r="F29" s="230">
        <v>14.916423868169041</v>
      </c>
      <c r="G29" s="230">
        <v>8.3062574126914992</v>
      </c>
      <c r="H29" s="230">
        <v>8.6518480971068357</v>
      </c>
      <c r="I29" s="230">
        <v>9.8694049019071937</v>
      </c>
      <c r="J29" s="230">
        <v>7.859524474263349</v>
      </c>
      <c r="K29" s="230">
        <v>5.1339420497233998</v>
      </c>
      <c r="L29" s="230">
        <v>6.4131277674814662</v>
      </c>
      <c r="M29" s="230">
        <v>13.56739747044017</v>
      </c>
      <c r="N29" s="230">
        <v>12.97305939472229</v>
      </c>
      <c r="O29" s="230">
        <v>11.67850735799817</v>
      </c>
      <c r="P29" s="230">
        <v>10.762856790543291</v>
      </c>
      <c r="Q29" s="230">
        <v>13.254106641954801</v>
      </c>
      <c r="R29" s="230">
        <v>12.50600491299185</v>
      </c>
      <c r="S29" s="230">
        <v>11.11165875633843</v>
      </c>
      <c r="T29" s="230">
        <v>12.412487509889649</v>
      </c>
      <c r="U29" s="230">
        <v>10.81801293314747</v>
      </c>
      <c r="V29" s="230">
        <v>10.74397278111085</v>
      </c>
      <c r="W29" s="230">
        <v>12.392850262766141</v>
      </c>
      <c r="X29" s="230">
        <v>10.85268410131528</v>
      </c>
      <c r="Y29" s="230">
        <v>11.432101864992079</v>
      </c>
      <c r="DA29" s="71" t="s">
        <v>2322</v>
      </c>
    </row>
    <row r="30" spans="1:105" ht="12" customHeight="1" x14ac:dyDescent="0.25">
      <c r="A30" s="59" t="s">
        <v>32</v>
      </c>
      <c r="B30" s="230">
        <v>56.729587695471778</v>
      </c>
      <c r="C30" s="230">
        <v>86.363340592224731</v>
      </c>
      <c r="D30" s="230">
        <v>94.678638240355085</v>
      </c>
      <c r="E30" s="230">
        <v>76.682478733843766</v>
      </c>
      <c r="F30" s="230">
        <v>63.97710386848609</v>
      </c>
      <c r="G30" s="230">
        <v>40.670343472939663</v>
      </c>
      <c r="H30" s="230">
        <v>39.724677336267547</v>
      </c>
      <c r="I30" s="230">
        <v>38.881274199573546</v>
      </c>
      <c r="J30" s="230">
        <v>29.221926484966819</v>
      </c>
      <c r="K30" s="230">
        <v>23.957693541583421</v>
      </c>
      <c r="L30" s="230">
        <v>26.122381770709339</v>
      </c>
      <c r="M30" s="230">
        <v>35.804051288191467</v>
      </c>
      <c r="N30" s="230">
        <v>33.665440012942987</v>
      </c>
      <c r="O30" s="230">
        <v>20.931342022356191</v>
      </c>
      <c r="P30" s="230">
        <v>11.440018484607119</v>
      </c>
      <c r="Q30" s="230">
        <v>19.4630714062857</v>
      </c>
      <c r="R30" s="230">
        <v>12.47635035245785</v>
      </c>
      <c r="S30" s="230">
        <v>11.33910120720804</v>
      </c>
      <c r="T30" s="230">
        <v>6.3653244575581729</v>
      </c>
      <c r="U30" s="230">
        <v>4.953734177129566</v>
      </c>
      <c r="V30" s="230">
        <v>5.6146833921991419</v>
      </c>
      <c r="W30" s="230">
        <v>4.2321350097199941</v>
      </c>
      <c r="X30" s="230">
        <v>0.47434374948554792</v>
      </c>
      <c r="Y30" s="230">
        <v>0.68486699154293362</v>
      </c>
      <c r="DA30" s="71" t="s">
        <v>2323</v>
      </c>
    </row>
    <row r="31" spans="1:105" ht="12" customHeight="1" x14ac:dyDescent="0.25">
      <c r="A31" s="59" t="s">
        <v>35</v>
      </c>
      <c r="B31" s="230">
        <v>292.47970100779258</v>
      </c>
      <c r="C31" s="230">
        <v>287.95243007210689</v>
      </c>
      <c r="D31" s="230">
        <v>295.60516185708792</v>
      </c>
      <c r="E31" s="230">
        <v>287.50536340676001</v>
      </c>
      <c r="F31" s="230">
        <v>273.07808051209889</v>
      </c>
      <c r="G31" s="230">
        <v>146.4501465440909</v>
      </c>
      <c r="H31" s="230">
        <v>147.5840522656207</v>
      </c>
      <c r="I31" s="230">
        <v>168.38760939604231</v>
      </c>
      <c r="J31" s="230">
        <v>179.13233265497911</v>
      </c>
      <c r="K31" s="230">
        <v>188.1215871610211</v>
      </c>
      <c r="L31" s="230">
        <v>232.29181306981451</v>
      </c>
      <c r="M31" s="230">
        <v>271.53407587405309</v>
      </c>
      <c r="N31" s="230">
        <v>251.7003998541542</v>
      </c>
      <c r="O31" s="230">
        <v>255.22073207955029</v>
      </c>
      <c r="P31" s="230">
        <v>238.66162439871141</v>
      </c>
      <c r="Q31" s="230">
        <v>261.66848768270961</v>
      </c>
      <c r="R31" s="230">
        <v>275.21029903523782</v>
      </c>
      <c r="S31" s="230">
        <v>261.41623704910489</v>
      </c>
      <c r="T31" s="230">
        <v>239.7766627127973</v>
      </c>
      <c r="U31" s="230">
        <v>211.09406529617911</v>
      </c>
      <c r="V31" s="230">
        <v>202.42008451858959</v>
      </c>
      <c r="W31" s="230">
        <v>248.82486737477521</v>
      </c>
      <c r="X31" s="230">
        <v>221.35664400114291</v>
      </c>
      <c r="Y31" s="230">
        <v>183.7338475768548</v>
      </c>
      <c r="DA31" s="71" t="s">
        <v>2324</v>
      </c>
    </row>
    <row r="32" spans="1:105" ht="12" customHeight="1" x14ac:dyDescent="0.25">
      <c r="A32" s="60" t="s">
        <v>2167</v>
      </c>
      <c r="B32" s="329">
        <v>0</v>
      </c>
      <c r="C32" s="329">
        <v>0</v>
      </c>
      <c r="D32" s="329">
        <v>0</v>
      </c>
      <c r="E32" s="329">
        <v>0</v>
      </c>
      <c r="F32" s="329">
        <v>0</v>
      </c>
      <c r="G32" s="329">
        <v>0</v>
      </c>
      <c r="H32" s="329">
        <v>0</v>
      </c>
      <c r="I32" s="329">
        <v>0</v>
      </c>
      <c r="J32" s="329">
        <v>0</v>
      </c>
      <c r="K32" s="329">
        <v>0</v>
      </c>
      <c r="L32" s="329">
        <v>0</v>
      </c>
      <c r="M32" s="329">
        <v>0</v>
      </c>
      <c r="N32" s="329">
        <v>0</v>
      </c>
      <c r="O32" s="329">
        <v>0</v>
      </c>
      <c r="P32" s="329">
        <v>0</v>
      </c>
      <c r="Q32" s="329">
        <v>0</v>
      </c>
      <c r="R32" s="329">
        <v>0</v>
      </c>
      <c r="S32" s="329">
        <v>0</v>
      </c>
      <c r="T32" s="329">
        <v>0</v>
      </c>
      <c r="U32" s="329">
        <v>0</v>
      </c>
      <c r="V32" s="329">
        <v>0</v>
      </c>
      <c r="W32" s="329">
        <v>0</v>
      </c>
      <c r="X32" s="329">
        <v>0</v>
      </c>
      <c r="Y32" s="329">
        <v>0</v>
      </c>
      <c r="DA32" s="72" t="s">
        <v>2325</v>
      </c>
    </row>
    <row r="33" spans="1:105" ht="12" customHeight="1" x14ac:dyDescent="0.25">
      <c r="A33" s="60" t="s">
        <v>2169</v>
      </c>
      <c r="B33" s="329">
        <v>0</v>
      </c>
      <c r="C33" s="329">
        <v>0</v>
      </c>
      <c r="D33" s="329">
        <v>0</v>
      </c>
      <c r="E33" s="329">
        <v>0</v>
      </c>
      <c r="F33" s="329">
        <v>0</v>
      </c>
      <c r="G33" s="329">
        <v>0</v>
      </c>
      <c r="H33" s="329">
        <v>0</v>
      </c>
      <c r="I33" s="329">
        <v>0</v>
      </c>
      <c r="J33" s="329">
        <v>0</v>
      </c>
      <c r="K33" s="329">
        <v>0</v>
      </c>
      <c r="L33" s="329">
        <v>0</v>
      </c>
      <c r="M33" s="329">
        <v>0</v>
      </c>
      <c r="N33" s="329">
        <v>0</v>
      </c>
      <c r="O33" s="329">
        <v>0</v>
      </c>
      <c r="P33" s="329">
        <v>0</v>
      </c>
      <c r="Q33" s="329">
        <v>0</v>
      </c>
      <c r="R33" s="329">
        <v>0</v>
      </c>
      <c r="S33" s="329">
        <v>0</v>
      </c>
      <c r="T33" s="329">
        <v>0</v>
      </c>
      <c r="U33" s="329">
        <v>0</v>
      </c>
      <c r="V33" s="329">
        <v>0</v>
      </c>
      <c r="W33" s="329">
        <v>0</v>
      </c>
      <c r="X33" s="329">
        <v>0</v>
      </c>
      <c r="Y33" s="329">
        <v>0</v>
      </c>
      <c r="DA33" s="72" t="s">
        <v>2326</v>
      </c>
    </row>
    <row r="34" spans="1:105" ht="12" customHeight="1" x14ac:dyDescent="0.25">
      <c r="A34" s="57" t="s">
        <v>2171</v>
      </c>
      <c r="B34" s="261">
        <v>6582.357500990418</v>
      </c>
      <c r="C34" s="261">
        <v>6783.5557542189836</v>
      </c>
      <c r="D34" s="261">
        <v>6927.0767453243261</v>
      </c>
      <c r="E34" s="261">
        <v>6675.0869655134029</v>
      </c>
      <c r="F34" s="261">
        <v>6597.9660147453324</v>
      </c>
      <c r="G34" s="261">
        <v>5443.1425628096549</v>
      </c>
      <c r="H34" s="261">
        <v>5507.337921994912</v>
      </c>
      <c r="I34" s="261">
        <v>5881.7678531502133</v>
      </c>
      <c r="J34" s="261">
        <v>5483.0527492042766</v>
      </c>
      <c r="K34" s="261">
        <v>5264.947701359245</v>
      </c>
      <c r="L34" s="261">
        <v>5748.4300379809883</v>
      </c>
      <c r="M34" s="261">
        <v>6289.1394249077084</v>
      </c>
      <c r="N34" s="261">
        <v>6001.0977717471487</v>
      </c>
      <c r="O34" s="261">
        <v>5646.3008420418</v>
      </c>
      <c r="P34" s="261">
        <v>5291.2711036017026</v>
      </c>
      <c r="Q34" s="261">
        <v>5742.6624238329177</v>
      </c>
      <c r="R34" s="261">
        <v>5745.1527286107939</v>
      </c>
      <c r="S34" s="261">
        <v>5551.3036632308103</v>
      </c>
      <c r="T34" s="261">
        <v>5601.0788443314341</v>
      </c>
      <c r="U34" s="261">
        <v>4768.7657151440417</v>
      </c>
      <c r="V34" s="261">
        <v>4569.1999813921102</v>
      </c>
      <c r="W34" s="261">
        <v>5097.9614275560043</v>
      </c>
      <c r="X34" s="261">
        <v>4570.4252302724544</v>
      </c>
      <c r="Y34" s="261">
        <v>3990.5290798913152</v>
      </c>
      <c r="DA34" s="70" t="s">
        <v>2327</v>
      </c>
    </row>
    <row r="35" spans="1:105" ht="12" customHeight="1" x14ac:dyDescent="0.25">
      <c r="A35" s="64" t="s">
        <v>28</v>
      </c>
      <c r="B35" s="229">
        <v>1167.255712703447</v>
      </c>
      <c r="C35" s="229">
        <v>945.61964398267594</v>
      </c>
      <c r="D35" s="229">
        <v>870.34438346540628</v>
      </c>
      <c r="E35" s="229">
        <v>917.04837957427264</v>
      </c>
      <c r="F35" s="229">
        <v>1167.2258770823039</v>
      </c>
      <c r="G35" s="229">
        <v>1553.388316094173</v>
      </c>
      <c r="H35" s="229">
        <v>1568.9591362218409</v>
      </c>
      <c r="I35" s="229">
        <v>1748.3159063037051</v>
      </c>
      <c r="J35" s="229">
        <v>1293.2114741974999</v>
      </c>
      <c r="K35" s="229">
        <v>1133.216668809953</v>
      </c>
      <c r="L35" s="229">
        <v>1118.4107625222689</v>
      </c>
      <c r="M35" s="229">
        <v>1002.099233299524</v>
      </c>
      <c r="N35" s="229">
        <v>1176.286465021856</v>
      </c>
      <c r="O35" s="229">
        <v>634.58452141958867</v>
      </c>
      <c r="P35" s="229">
        <v>485.29451791820821</v>
      </c>
      <c r="Q35" s="229">
        <v>847.72467094286151</v>
      </c>
      <c r="R35" s="229">
        <v>738.43951841523392</v>
      </c>
      <c r="S35" s="229">
        <v>881.53457701679406</v>
      </c>
      <c r="T35" s="229">
        <v>1117.0725159154949</v>
      </c>
      <c r="U35" s="229">
        <v>576.18018285385153</v>
      </c>
      <c r="V35" s="229">
        <v>648.99536308244922</v>
      </c>
      <c r="W35" s="229">
        <v>752.82138974623786</v>
      </c>
      <c r="X35" s="229">
        <v>276.43851142859978</v>
      </c>
      <c r="Y35" s="229">
        <v>116.7277418560268</v>
      </c>
      <c r="DA35" s="73" t="s">
        <v>2328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2329</v>
      </c>
    </row>
    <row r="37" spans="1:105" ht="12" customHeight="1" x14ac:dyDescent="0.25">
      <c r="A37" s="64" t="s">
        <v>31</v>
      </c>
      <c r="B37" s="229">
        <v>367.95778401240801</v>
      </c>
      <c r="C37" s="229">
        <v>325.5734168847813</v>
      </c>
      <c r="D37" s="229">
        <v>291.85351263162329</v>
      </c>
      <c r="E37" s="229">
        <v>276.27842149674711</v>
      </c>
      <c r="F37" s="229">
        <v>265.3115905776715</v>
      </c>
      <c r="G37" s="229">
        <v>218.48891533199941</v>
      </c>
      <c r="H37" s="229">
        <v>238.8703476631475</v>
      </c>
      <c r="I37" s="229">
        <v>246.64498431251269</v>
      </c>
      <c r="J37" s="229">
        <v>238.01250670073119</v>
      </c>
      <c r="K37" s="229">
        <v>183.921632599063</v>
      </c>
      <c r="L37" s="229">
        <v>231.17773443002821</v>
      </c>
      <c r="M37" s="229">
        <v>334.86101173381542</v>
      </c>
      <c r="N37" s="229">
        <v>278.17576743739357</v>
      </c>
      <c r="O37" s="229">
        <v>315.39386658597761</v>
      </c>
      <c r="P37" s="229">
        <v>304.41220199715639</v>
      </c>
      <c r="Q37" s="229">
        <v>264.17392367121732</v>
      </c>
      <c r="R37" s="229">
        <v>312.93024528428572</v>
      </c>
      <c r="S37" s="229">
        <v>273.93602068601939</v>
      </c>
      <c r="T37" s="229">
        <v>287.77100019100197</v>
      </c>
      <c r="U37" s="229">
        <v>276.46587713541248</v>
      </c>
      <c r="V37" s="229">
        <v>282.04903387527992</v>
      </c>
      <c r="W37" s="229">
        <v>272.73368902539659</v>
      </c>
      <c r="X37" s="229">
        <v>284.51116332843719</v>
      </c>
      <c r="Y37" s="229">
        <v>330.44624692709431</v>
      </c>
      <c r="DA37" s="73" t="s">
        <v>2330</v>
      </c>
    </row>
    <row r="38" spans="1:105" ht="12" customHeight="1" x14ac:dyDescent="0.25">
      <c r="A38" s="64" t="s">
        <v>159</v>
      </c>
      <c r="B38" s="229">
        <v>156.35671150757429</v>
      </c>
      <c r="C38" s="229">
        <v>205.49175227151409</v>
      </c>
      <c r="D38" s="229">
        <v>207.82037150311959</v>
      </c>
      <c r="E38" s="229">
        <v>144.24119720378599</v>
      </c>
      <c r="F38" s="229">
        <v>218.66537533830251</v>
      </c>
      <c r="G38" s="229">
        <v>156.04043598856691</v>
      </c>
      <c r="H38" s="229">
        <v>163.33685793505481</v>
      </c>
      <c r="I38" s="229">
        <v>176.66378396105671</v>
      </c>
      <c r="J38" s="229">
        <v>143.65178021221291</v>
      </c>
      <c r="K38" s="229">
        <v>93.308429504808132</v>
      </c>
      <c r="L38" s="229">
        <v>106.5234982316335</v>
      </c>
      <c r="M38" s="229">
        <v>209.37051454165089</v>
      </c>
      <c r="N38" s="229">
        <v>197.56103779988609</v>
      </c>
      <c r="O38" s="229">
        <v>190.5476220368443</v>
      </c>
      <c r="P38" s="229">
        <v>185.72694871297779</v>
      </c>
      <c r="Q38" s="229">
        <v>208.4459976991663</v>
      </c>
      <c r="R38" s="229">
        <v>195.42448659825251</v>
      </c>
      <c r="S38" s="229">
        <v>172.04443141112159</v>
      </c>
      <c r="T38" s="229">
        <v>201.4254911032684</v>
      </c>
      <c r="U38" s="229">
        <v>186.6649915234747</v>
      </c>
      <c r="V38" s="229">
        <v>178.4609218508152</v>
      </c>
      <c r="W38" s="229">
        <v>190.12198367994159</v>
      </c>
      <c r="X38" s="229">
        <v>187.00066431692559</v>
      </c>
      <c r="Y38" s="229">
        <v>206.74724113443219</v>
      </c>
      <c r="DA38" s="73" t="s">
        <v>2331</v>
      </c>
    </row>
    <row r="39" spans="1:105" ht="12" customHeight="1" x14ac:dyDescent="0.25">
      <c r="A39" s="64" t="s">
        <v>32</v>
      </c>
      <c r="B39" s="229">
        <v>794.5159410140576</v>
      </c>
      <c r="C39" s="229">
        <v>1218.547567728411</v>
      </c>
      <c r="D39" s="229">
        <v>1335.9850728747761</v>
      </c>
      <c r="E39" s="229">
        <v>1122.6446310711599</v>
      </c>
      <c r="F39" s="229">
        <v>937.86403189528505</v>
      </c>
      <c r="G39" s="229">
        <v>764.0285885705398</v>
      </c>
      <c r="H39" s="229">
        <v>749.9558366910727</v>
      </c>
      <c r="I39" s="229">
        <v>695.98046625857864</v>
      </c>
      <c r="J39" s="229">
        <v>534.10123914517669</v>
      </c>
      <c r="K39" s="229">
        <v>435.42656642239911</v>
      </c>
      <c r="L39" s="229">
        <v>433.89865121165332</v>
      </c>
      <c r="M39" s="229">
        <v>552.52399417182426</v>
      </c>
      <c r="N39" s="229">
        <v>512.67623654390911</v>
      </c>
      <c r="O39" s="229">
        <v>341.51774076404769</v>
      </c>
      <c r="P39" s="229">
        <v>197.4122454396136</v>
      </c>
      <c r="Q39" s="229">
        <v>306.0937600072748</v>
      </c>
      <c r="R39" s="229">
        <v>194.96109102884611</v>
      </c>
      <c r="S39" s="229">
        <v>175.56597648343529</v>
      </c>
      <c r="T39" s="229">
        <v>103.2942513636978</v>
      </c>
      <c r="U39" s="229">
        <v>85.4767649010752</v>
      </c>
      <c r="V39" s="229">
        <v>93.261737951715219</v>
      </c>
      <c r="W39" s="229">
        <v>64.926299131262084</v>
      </c>
      <c r="X39" s="229">
        <v>8.1733325544441673</v>
      </c>
      <c r="Y39" s="229">
        <v>12.38568049145336</v>
      </c>
      <c r="DA39" s="73" t="s">
        <v>2332</v>
      </c>
    </row>
    <row r="40" spans="1:105" ht="12" customHeight="1" x14ac:dyDescent="0.25">
      <c r="A40" s="64" t="s">
        <v>33</v>
      </c>
      <c r="B40" s="229">
        <v>0</v>
      </c>
      <c r="C40" s="229">
        <v>25.44517897289434</v>
      </c>
      <c r="D40" s="229">
        <v>49.867618141409629</v>
      </c>
      <c r="E40" s="229">
        <v>5.7465411068766423</v>
      </c>
      <c r="F40" s="229">
        <v>5.7465411068757053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1.1636600283920041E-2</v>
      </c>
      <c r="Q40" s="229">
        <v>0.56599130825404587</v>
      </c>
      <c r="R40" s="229">
        <v>0.27572277894956998</v>
      </c>
      <c r="S40" s="229">
        <v>0.1693771819104036</v>
      </c>
      <c r="T40" s="229">
        <v>6.0445673697038717E-2</v>
      </c>
      <c r="U40" s="229">
        <v>5.7536523626052223E-2</v>
      </c>
      <c r="V40" s="229">
        <v>9.4708996755240984E-2</v>
      </c>
      <c r="W40" s="229">
        <v>0</v>
      </c>
      <c r="X40" s="229">
        <v>0</v>
      </c>
      <c r="Y40" s="229">
        <v>0</v>
      </c>
      <c r="DA40" s="73" t="s">
        <v>2333</v>
      </c>
    </row>
    <row r="41" spans="1:105" ht="12" customHeight="1" x14ac:dyDescent="0.25">
      <c r="A41" s="64" t="s">
        <v>35</v>
      </c>
      <c r="B41" s="229">
        <v>4096.2713517529301</v>
      </c>
      <c r="C41" s="229">
        <v>4062.8781943787071</v>
      </c>
      <c r="D41" s="229">
        <v>4171.205786707992</v>
      </c>
      <c r="E41" s="229">
        <v>4209.1277950605599</v>
      </c>
      <c r="F41" s="229">
        <v>4003.152598744894</v>
      </c>
      <c r="G41" s="229">
        <v>2751.1963068243758</v>
      </c>
      <c r="H41" s="229">
        <v>2786.215743483795</v>
      </c>
      <c r="I41" s="229">
        <v>3014.1627123143599</v>
      </c>
      <c r="J41" s="229">
        <v>3274.0757489486559</v>
      </c>
      <c r="K41" s="229">
        <v>3419.0744040230211</v>
      </c>
      <c r="L41" s="229">
        <v>3858.4193915854048</v>
      </c>
      <c r="M41" s="229">
        <v>4190.2825729994429</v>
      </c>
      <c r="N41" s="229">
        <v>3833.0351150679721</v>
      </c>
      <c r="O41" s="229">
        <v>4164.2054161103779</v>
      </c>
      <c r="P41" s="229">
        <v>4118.4135529334626</v>
      </c>
      <c r="Q41" s="229">
        <v>4115.233901076409</v>
      </c>
      <c r="R41" s="229">
        <v>4300.5605522864198</v>
      </c>
      <c r="S41" s="229">
        <v>4047.5692109508882</v>
      </c>
      <c r="T41" s="229">
        <v>3891.011532019445</v>
      </c>
      <c r="U41" s="229">
        <v>3642.431577099494</v>
      </c>
      <c r="V41" s="229">
        <v>3362.264184791843</v>
      </c>
      <c r="W41" s="229">
        <v>3817.2879015833059</v>
      </c>
      <c r="X41" s="229">
        <v>3814.156856750511</v>
      </c>
      <c r="Y41" s="229">
        <v>3322.7893293929569</v>
      </c>
      <c r="DA41" s="73" t="s">
        <v>2334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2335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2.0981614496567479E-3</v>
      </c>
      <c r="N43" s="229">
        <v>3.3631498761313199</v>
      </c>
      <c r="O43" s="229">
        <v>5.1675124964525448E-2</v>
      </c>
      <c r="P43" s="229">
        <v>0</v>
      </c>
      <c r="Q43" s="229">
        <v>0.42417912773474148</v>
      </c>
      <c r="R43" s="229">
        <v>2.5611122188065241</v>
      </c>
      <c r="S43" s="229">
        <v>0.48406950064135168</v>
      </c>
      <c r="T43" s="229">
        <v>0.4436080648280607</v>
      </c>
      <c r="U43" s="229">
        <v>1.488785107107482</v>
      </c>
      <c r="V43" s="229">
        <v>4.0740308432521042</v>
      </c>
      <c r="W43" s="229">
        <v>7.0164389860088411E-2</v>
      </c>
      <c r="X43" s="229">
        <v>0.1447018935371843</v>
      </c>
      <c r="Y43" s="229">
        <v>1.432840089351253</v>
      </c>
      <c r="DA43" s="73" t="s">
        <v>2336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2337</v>
      </c>
    </row>
    <row r="45" spans="1:105" ht="12" customHeight="1" x14ac:dyDescent="0.25">
      <c r="A45" s="57" t="s">
        <v>2183</v>
      </c>
      <c r="B45" s="261">
        <f t="shared" ref="B45:Y45" si="2">B46+B52+B63+B64+B65</f>
        <v>1050.3011366416356</v>
      </c>
      <c r="C45" s="261">
        <f t="shared" si="2"/>
        <v>1081.2632817911244</v>
      </c>
      <c r="D45" s="261">
        <f t="shared" si="2"/>
        <v>1103.3927810350822</v>
      </c>
      <c r="E45" s="261">
        <f t="shared" si="2"/>
        <v>1066.7082228740537</v>
      </c>
      <c r="F45" s="261">
        <f t="shared" si="2"/>
        <v>1055.7867543576856</v>
      </c>
      <c r="G45" s="261">
        <f t="shared" si="2"/>
        <v>859.53109961309383</v>
      </c>
      <c r="H45" s="261">
        <f t="shared" si="2"/>
        <v>869.59762699240264</v>
      </c>
      <c r="I45" s="261">
        <f t="shared" si="2"/>
        <v>929.3165685061748</v>
      </c>
      <c r="J45" s="261">
        <f t="shared" si="2"/>
        <v>870.19220537076444</v>
      </c>
      <c r="K45" s="261">
        <f t="shared" si="2"/>
        <v>839.45093226526956</v>
      </c>
      <c r="L45" s="261">
        <f t="shared" si="2"/>
        <v>918.20712677831625</v>
      </c>
      <c r="M45" s="261">
        <f t="shared" si="2"/>
        <v>1025.1926285118288</v>
      </c>
      <c r="N45" s="261">
        <f t="shared" si="2"/>
        <v>1015.8678985863157</v>
      </c>
      <c r="O45" s="261">
        <f t="shared" si="2"/>
        <v>935.31193788706742</v>
      </c>
      <c r="P45" s="261">
        <f t="shared" si="2"/>
        <v>872.07738865926831</v>
      </c>
      <c r="Q45" s="261">
        <f t="shared" si="2"/>
        <v>962.74110255756159</v>
      </c>
      <c r="R45" s="261">
        <f t="shared" si="2"/>
        <v>964.09570890511895</v>
      </c>
      <c r="S45" s="261">
        <f t="shared" si="2"/>
        <v>939.03332538607083</v>
      </c>
      <c r="T45" s="261">
        <f t="shared" si="2"/>
        <v>949.1270134407348</v>
      </c>
      <c r="U45" s="261">
        <f t="shared" si="2"/>
        <v>821.8785244502792</v>
      </c>
      <c r="V45" s="261">
        <f t="shared" si="2"/>
        <v>799.97905338074042</v>
      </c>
      <c r="W45" s="261">
        <f t="shared" si="2"/>
        <v>889.92065336333553</v>
      </c>
      <c r="X45" s="261">
        <f t="shared" si="2"/>
        <v>786.14363988200512</v>
      </c>
      <c r="Y45" s="261">
        <f t="shared" si="2"/>
        <v>695.61168051968343</v>
      </c>
      <c r="DA45" s="70"/>
    </row>
    <row r="46" spans="1:105" ht="12" customHeight="1" x14ac:dyDescent="0.25">
      <c r="A46" s="165" t="s">
        <v>2184</v>
      </c>
      <c r="B46" s="346">
        <v>574.58872690858914</v>
      </c>
      <c r="C46" s="346">
        <v>591.01010822642036</v>
      </c>
      <c r="D46" s="346">
        <v>602.76722697969149</v>
      </c>
      <c r="E46" s="346">
        <v>584.29417820020581</v>
      </c>
      <c r="F46" s="346">
        <v>578.94630445216512</v>
      </c>
      <c r="G46" s="346">
        <v>466.15069378052073</v>
      </c>
      <c r="H46" s="346">
        <v>471.57776956409032</v>
      </c>
      <c r="I46" s="346">
        <v>504.23635089547088</v>
      </c>
      <c r="J46" s="346">
        <v>473.92745742522908</v>
      </c>
      <c r="K46" s="346">
        <v>458.94881615334248</v>
      </c>
      <c r="L46" s="346">
        <v>502.76334312811173</v>
      </c>
      <c r="M46" s="346">
        <v>570.67133116208981</v>
      </c>
      <c r="N46" s="346">
        <v>582.16360926263428</v>
      </c>
      <c r="O46" s="346">
        <v>527.24911552573542</v>
      </c>
      <c r="P46" s="346">
        <v>489.67285853970827</v>
      </c>
      <c r="Q46" s="346">
        <v>547.71414914247816</v>
      </c>
      <c r="R46" s="346">
        <v>548.88877910821873</v>
      </c>
      <c r="S46" s="346">
        <v>537.83602754892581</v>
      </c>
      <c r="T46" s="346">
        <v>544.33242218057046</v>
      </c>
      <c r="U46" s="346">
        <v>477.23589003515258</v>
      </c>
      <c r="V46" s="346">
        <v>469.75919926719882</v>
      </c>
      <c r="W46" s="346">
        <v>521.48677309112531</v>
      </c>
      <c r="X46" s="346">
        <v>455.83523602054959</v>
      </c>
      <c r="Y46" s="346">
        <v>407.21285009771708</v>
      </c>
      <c r="DA46" s="167" t="s">
        <v>2338</v>
      </c>
    </row>
    <row r="47" spans="1:105" ht="12" customHeight="1" x14ac:dyDescent="0.25">
      <c r="A47" s="59" t="s">
        <v>28</v>
      </c>
      <c r="B47" s="230">
        <v>101.8923651348526</v>
      </c>
      <c r="C47" s="230">
        <v>82.696304227144097</v>
      </c>
      <c r="D47" s="230">
        <v>76.283134747959608</v>
      </c>
      <c r="E47" s="230">
        <v>80.341682267757491</v>
      </c>
      <c r="F47" s="230">
        <v>102.50889107986001</v>
      </c>
      <c r="G47" s="230">
        <v>133.03216531666209</v>
      </c>
      <c r="H47" s="230">
        <v>134.34553326422539</v>
      </c>
      <c r="I47" s="230">
        <v>149.88086147176509</v>
      </c>
      <c r="J47" s="230">
        <v>111.7786849613107</v>
      </c>
      <c r="K47" s="230">
        <v>98.783212691987771</v>
      </c>
      <c r="L47" s="230">
        <v>97.817304940820094</v>
      </c>
      <c r="M47" s="230">
        <v>90.929689353660649</v>
      </c>
      <c r="N47" s="230">
        <v>114.17497058085679</v>
      </c>
      <c r="O47" s="230">
        <v>59.257768786619387</v>
      </c>
      <c r="P47" s="230">
        <v>44.910962182946562</v>
      </c>
      <c r="Q47" s="230">
        <v>80.866823524776734</v>
      </c>
      <c r="R47" s="230">
        <v>70.584964884816287</v>
      </c>
      <c r="S47" s="230">
        <v>85.41720997591041</v>
      </c>
      <c r="T47" s="230">
        <v>108.570782656266</v>
      </c>
      <c r="U47" s="230">
        <v>57.680135879424391</v>
      </c>
      <c r="V47" s="230">
        <v>66.784108576238467</v>
      </c>
      <c r="W47" s="230">
        <v>77.009566698548724</v>
      </c>
      <c r="X47" s="230">
        <v>27.57170228824468</v>
      </c>
      <c r="Y47" s="230">
        <v>11.915740706477161</v>
      </c>
      <c r="DA47" s="71" t="s">
        <v>2339</v>
      </c>
    </row>
    <row r="48" spans="1:105" ht="12" customHeight="1" x14ac:dyDescent="0.25">
      <c r="A48" s="59" t="s">
        <v>31</v>
      </c>
      <c r="B48" s="230">
        <v>32.119858977574999</v>
      </c>
      <c r="C48" s="230">
        <v>28.472037887854981</v>
      </c>
      <c r="D48" s="230">
        <v>25.580105132749861</v>
      </c>
      <c r="E48" s="230">
        <v>24.20447345169918</v>
      </c>
      <c r="F48" s="230">
        <v>23.30037182583234</v>
      </c>
      <c r="G48" s="230">
        <v>18.7113892921431</v>
      </c>
      <c r="H48" s="230">
        <v>20.453792260704851</v>
      </c>
      <c r="I48" s="230">
        <v>21.14455550805225</v>
      </c>
      <c r="J48" s="230">
        <v>20.572602033138001</v>
      </c>
      <c r="K48" s="230">
        <v>16.032564867555621</v>
      </c>
      <c r="L48" s="230">
        <v>20.219031953226331</v>
      </c>
      <c r="M48" s="230">
        <v>30.38502252252227</v>
      </c>
      <c r="N48" s="230">
        <v>27.000829311490481</v>
      </c>
      <c r="O48" s="230">
        <v>29.451611553746329</v>
      </c>
      <c r="P48" s="230">
        <v>28.17143896570035</v>
      </c>
      <c r="Q48" s="230">
        <v>25.200288251146201</v>
      </c>
      <c r="R48" s="230">
        <v>29.911955988205658</v>
      </c>
      <c r="S48" s="230">
        <v>26.543315723459472</v>
      </c>
      <c r="T48" s="230">
        <v>27.969108783334448</v>
      </c>
      <c r="U48" s="230">
        <v>27.676393311915952</v>
      </c>
      <c r="V48" s="230">
        <v>29.023925860864509</v>
      </c>
      <c r="W48" s="230">
        <v>27.89918498864953</v>
      </c>
      <c r="X48" s="230">
        <v>28.37686056271485</v>
      </c>
      <c r="Y48" s="230">
        <v>33.732442118758293</v>
      </c>
      <c r="DA48" s="71" t="s">
        <v>2340</v>
      </c>
    </row>
    <row r="49" spans="1:105" ht="12" customHeight="1" x14ac:dyDescent="0.25">
      <c r="A49" s="59" t="s">
        <v>159</v>
      </c>
      <c r="B49" s="230">
        <v>13.64872749546538</v>
      </c>
      <c r="C49" s="230">
        <v>17.9706593133395</v>
      </c>
      <c r="D49" s="230">
        <v>18.214846564094149</v>
      </c>
      <c r="E49" s="230">
        <v>12.63682559588336</v>
      </c>
      <c r="F49" s="230">
        <v>19.20377673558913</v>
      </c>
      <c r="G49" s="230">
        <v>13.363301926146709</v>
      </c>
      <c r="H49" s="230">
        <v>13.98607317066879</v>
      </c>
      <c r="I49" s="230">
        <v>15.145157711758131</v>
      </c>
      <c r="J49" s="230">
        <v>12.416536200652461</v>
      </c>
      <c r="K49" s="230">
        <v>8.1337547279536242</v>
      </c>
      <c r="L49" s="230">
        <v>9.3166498920195515</v>
      </c>
      <c r="M49" s="230">
        <v>18.998114372768921</v>
      </c>
      <c r="N49" s="230">
        <v>19.176047969153839</v>
      </c>
      <c r="O49" s="230">
        <v>17.793416870994779</v>
      </c>
      <c r="P49" s="230">
        <v>17.187863579799242</v>
      </c>
      <c r="Q49" s="230">
        <v>19.884245779512831</v>
      </c>
      <c r="R49" s="230">
        <v>18.67997334944139</v>
      </c>
      <c r="S49" s="230">
        <v>16.670424174127351</v>
      </c>
      <c r="T49" s="230">
        <v>19.57699514080511</v>
      </c>
      <c r="U49" s="230">
        <v>18.686623378257782</v>
      </c>
      <c r="V49" s="230">
        <v>18.364312381052141</v>
      </c>
      <c r="W49" s="230">
        <v>19.448453222079859</v>
      </c>
      <c r="X49" s="230">
        <v>18.65126033852907</v>
      </c>
      <c r="Y49" s="230">
        <v>21.10506446853028</v>
      </c>
      <c r="DA49" s="71" t="s">
        <v>2341</v>
      </c>
    </row>
    <row r="50" spans="1:105" ht="12" customHeight="1" x14ac:dyDescent="0.25">
      <c r="A50" s="59" t="s">
        <v>32</v>
      </c>
      <c r="B50" s="230">
        <v>69.355075744086619</v>
      </c>
      <c r="C50" s="230">
        <v>106.56438983406019</v>
      </c>
      <c r="D50" s="230">
        <v>117.0951766582175</v>
      </c>
      <c r="E50" s="230">
        <v>98.353762198451193</v>
      </c>
      <c r="F50" s="230">
        <v>82.365721820347517</v>
      </c>
      <c r="G50" s="230">
        <v>65.431403370495104</v>
      </c>
      <c r="H50" s="230">
        <v>64.216597155934267</v>
      </c>
      <c r="I50" s="230">
        <v>59.665505229485547</v>
      </c>
      <c r="J50" s="230">
        <v>46.165020446405961</v>
      </c>
      <c r="K50" s="230">
        <v>37.956408784399287</v>
      </c>
      <c r="L50" s="230">
        <v>37.94920265543827</v>
      </c>
      <c r="M50" s="230">
        <v>50.13558885287658</v>
      </c>
      <c r="N50" s="230">
        <v>49.762363136446993</v>
      </c>
      <c r="O50" s="230">
        <v>31.891069882152749</v>
      </c>
      <c r="P50" s="230">
        <v>18.26926446113972</v>
      </c>
      <c r="Q50" s="230">
        <v>29.19913849506457</v>
      </c>
      <c r="R50" s="230">
        <v>18.635678916141671</v>
      </c>
      <c r="S50" s="230">
        <v>17.011647947673922</v>
      </c>
      <c r="T50" s="230">
        <v>10.039399908840039</v>
      </c>
      <c r="U50" s="230">
        <v>8.5568916820560084</v>
      </c>
      <c r="V50" s="230">
        <v>9.5969900367143079</v>
      </c>
      <c r="W50" s="230">
        <v>6.6416101236499738</v>
      </c>
      <c r="X50" s="230">
        <v>0.81520006286156921</v>
      </c>
      <c r="Y50" s="230">
        <v>1.2643486018213499</v>
      </c>
      <c r="DA50" s="71" t="s">
        <v>2342</v>
      </c>
    </row>
    <row r="51" spans="1:105" ht="12" customHeight="1" x14ac:dyDescent="0.25">
      <c r="A51" s="59" t="s">
        <v>35</v>
      </c>
      <c r="B51" s="230">
        <v>357.57269955660962</v>
      </c>
      <c r="C51" s="230">
        <v>355.30671696402152</v>
      </c>
      <c r="D51" s="230">
        <v>365.59396387667039</v>
      </c>
      <c r="E51" s="230">
        <v>368.75743468641463</v>
      </c>
      <c r="F51" s="230">
        <v>351.5675429905362</v>
      </c>
      <c r="G51" s="230">
        <v>235.61243387507369</v>
      </c>
      <c r="H51" s="230">
        <v>238.57577371255701</v>
      </c>
      <c r="I51" s="230">
        <v>258.40027097440981</v>
      </c>
      <c r="J51" s="230">
        <v>282.994613783722</v>
      </c>
      <c r="K51" s="230">
        <v>298.04287508144608</v>
      </c>
      <c r="L51" s="230">
        <v>337.46115368660742</v>
      </c>
      <c r="M51" s="230">
        <v>380.22291606026141</v>
      </c>
      <c r="N51" s="230">
        <v>372.04939826468632</v>
      </c>
      <c r="O51" s="230">
        <v>388.85524843222208</v>
      </c>
      <c r="P51" s="230">
        <v>381.13332935012238</v>
      </c>
      <c r="Q51" s="230">
        <v>392.56365309197793</v>
      </c>
      <c r="R51" s="230">
        <v>411.07620596961368</v>
      </c>
      <c r="S51" s="230">
        <v>392.19342972775468</v>
      </c>
      <c r="T51" s="230">
        <v>378.17613569132482</v>
      </c>
      <c r="U51" s="230">
        <v>364.63584578349838</v>
      </c>
      <c r="V51" s="230">
        <v>345.98986241232939</v>
      </c>
      <c r="W51" s="230">
        <v>390.48795805819731</v>
      </c>
      <c r="X51" s="230">
        <v>380.42021276819941</v>
      </c>
      <c r="Y51" s="230">
        <v>339.19525420213012</v>
      </c>
      <c r="DA51" s="71" t="s">
        <v>2343</v>
      </c>
    </row>
    <row r="52" spans="1:105" ht="12" customHeight="1" x14ac:dyDescent="0.25">
      <c r="A52" s="165" t="s">
        <v>2191</v>
      </c>
      <c r="B52" s="346">
        <v>475.71240973304651</v>
      </c>
      <c r="C52" s="346">
        <v>490.25317356470401</v>
      </c>
      <c r="D52" s="346">
        <v>500.62555405539069</v>
      </c>
      <c r="E52" s="346">
        <v>482.41404467384791</v>
      </c>
      <c r="F52" s="346">
        <v>476.84044990552042</v>
      </c>
      <c r="G52" s="346">
        <v>393.3804058325731</v>
      </c>
      <c r="H52" s="346">
        <v>398.01985742831238</v>
      </c>
      <c r="I52" s="346">
        <v>425.08021761070393</v>
      </c>
      <c r="J52" s="346">
        <v>396.26474794553542</v>
      </c>
      <c r="K52" s="346">
        <v>380.50211611192708</v>
      </c>
      <c r="L52" s="346">
        <v>415.44378365020458</v>
      </c>
      <c r="M52" s="346">
        <v>454.52129734973909</v>
      </c>
      <c r="N52" s="346">
        <v>433.70428932368151</v>
      </c>
      <c r="O52" s="346">
        <v>408.062822361332</v>
      </c>
      <c r="P52" s="346">
        <v>382.40453011956009</v>
      </c>
      <c r="Q52" s="346">
        <v>415.02695341508348</v>
      </c>
      <c r="R52" s="346">
        <v>415.20692979690028</v>
      </c>
      <c r="S52" s="346">
        <v>401.19729783714502</v>
      </c>
      <c r="T52" s="346">
        <v>404.7945912601644</v>
      </c>
      <c r="U52" s="346">
        <v>344.64263441512662</v>
      </c>
      <c r="V52" s="346">
        <v>330.2198541135416</v>
      </c>
      <c r="W52" s="346">
        <v>368.43388027221027</v>
      </c>
      <c r="X52" s="346">
        <v>330.30840386145547</v>
      </c>
      <c r="Y52" s="346">
        <v>288.39883042196641</v>
      </c>
      <c r="DA52" s="167" t="s">
        <v>2344</v>
      </c>
    </row>
    <row r="53" spans="1:105" ht="12" customHeight="1" x14ac:dyDescent="0.25">
      <c r="A53" s="64" t="s">
        <v>28</v>
      </c>
      <c r="B53" s="229">
        <v>84.358533820332809</v>
      </c>
      <c r="C53" s="229">
        <v>68.340712193498817</v>
      </c>
      <c r="D53" s="229">
        <v>62.900506983045723</v>
      </c>
      <c r="E53" s="229">
        <v>66.275843331727586</v>
      </c>
      <c r="F53" s="229">
        <v>84.356377575366182</v>
      </c>
      <c r="G53" s="229">
        <v>112.26465578466831</v>
      </c>
      <c r="H53" s="229">
        <v>113.3899718075884</v>
      </c>
      <c r="I53" s="229">
        <v>126.3522336240791</v>
      </c>
      <c r="J53" s="229">
        <v>93.461460668514633</v>
      </c>
      <c r="K53" s="229">
        <v>81.898504022020219</v>
      </c>
      <c r="L53" s="229">
        <v>80.828468953682417</v>
      </c>
      <c r="M53" s="229">
        <v>72.422538732183142</v>
      </c>
      <c r="N53" s="229">
        <v>85.011193744447624</v>
      </c>
      <c r="O53" s="229">
        <v>45.861947154705909</v>
      </c>
      <c r="P53" s="229">
        <v>35.072635376363458</v>
      </c>
      <c r="Q53" s="229">
        <v>61.265761688529352</v>
      </c>
      <c r="R53" s="229">
        <v>53.367633510420113</v>
      </c>
      <c r="S53" s="229">
        <v>63.709231507489868</v>
      </c>
      <c r="T53" s="229">
        <v>80.731752766810231</v>
      </c>
      <c r="U53" s="229">
        <v>41.641017399099177</v>
      </c>
      <c r="V53" s="229">
        <v>46.90343057651782</v>
      </c>
      <c r="W53" s="229">
        <v>54.407023222436358</v>
      </c>
      <c r="X53" s="229">
        <v>19.978439395752741</v>
      </c>
      <c r="Y53" s="229">
        <v>8.4360102520521423</v>
      </c>
      <c r="DA53" s="73" t="s">
        <v>2345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2346</v>
      </c>
    </row>
    <row r="55" spans="1:105" ht="12" customHeight="1" x14ac:dyDescent="0.25">
      <c r="A55" s="64" t="s">
        <v>31</v>
      </c>
      <c r="B55" s="229">
        <v>26.592612766206742</v>
      </c>
      <c r="C55" s="229">
        <v>23.52945956945927</v>
      </c>
      <c r="D55" s="229">
        <v>21.092494256374451</v>
      </c>
      <c r="E55" s="229">
        <v>19.966869564238088</v>
      </c>
      <c r="F55" s="229">
        <v>19.174287641596639</v>
      </c>
      <c r="G55" s="229">
        <v>15.790374253739021</v>
      </c>
      <c r="H55" s="229">
        <v>17.263357191326751</v>
      </c>
      <c r="I55" s="229">
        <v>17.82523659923066</v>
      </c>
      <c r="J55" s="229">
        <v>17.201360316903362</v>
      </c>
      <c r="K55" s="229">
        <v>13.29216819848687</v>
      </c>
      <c r="L55" s="229">
        <v>16.707405683417779</v>
      </c>
      <c r="M55" s="229">
        <v>24.200681715262419</v>
      </c>
      <c r="N55" s="229">
        <v>20.10399232145485</v>
      </c>
      <c r="O55" s="229">
        <v>22.793775067073319</v>
      </c>
      <c r="P55" s="229">
        <v>22.000121102875511</v>
      </c>
      <c r="Q55" s="229">
        <v>19.092067515226809</v>
      </c>
      <c r="R55" s="229">
        <v>22.615727122105099</v>
      </c>
      <c r="S55" s="229">
        <v>19.797582324208332</v>
      </c>
      <c r="T55" s="229">
        <v>20.797447712548639</v>
      </c>
      <c r="U55" s="229">
        <v>19.98041713797199</v>
      </c>
      <c r="V55" s="229">
        <v>20.383916483949481</v>
      </c>
      <c r="W55" s="229">
        <v>19.71068882267986</v>
      </c>
      <c r="X55" s="229">
        <v>20.56185661179272</v>
      </c>
      <c r="Y55" s="229">
        <v>23.881623018694519</v>
      </c>
      <c r="DA55" s="73" t="s">
        <v>2347</v>
      </c>
    </row>
    <row r="56" spans="1:105" ht="12" customHeight="1" x14ac:dyDescent="0.25">
      <c r="A56" s="64" t="s">
        <v>159</v>
      </c>
      <c r="B56" s="229">
        <v>11.300028598873761</v>
      </c>
      <c r="C56" s="229">
        <v>14.851058551383669</v>
      </c>
      <c r="D56" s="229">
        <v>15.019349785314841</v>
      </c>
      <c r="E56" s="229">
        <v>10.42443037988564</v>
      </c>
      <c r="F56" s="229">
        <v>15.803127164046201</v>
      </c>
      <c r="G56" s="229">
        <v>11.27717110605847</v>
      </c>
      <c r="H56" s="229">
        <v>11.80448954266277</v>
      </c>
      <c r="I56" s="229">
        <v>12.76763748672529</v>
      </c>
      <c r="J56" s="229">
        <v>10.38183272739462</v>
      </c>
      <c r="K56" s="229">
        <v>6.7434772179207094</v>
      </c>
      <c r="L56" s="229">
        <v>7.6985411426437294</v>
      </c>
      <c r="M56" s="229">
        <v>15.131379902211361</v>
      </c>
      <c r="N56" s="229">
        <v>14.27789927043681</v>
      </c>
      <c r="O56" s="229">
        <v>13.77103392430597</v>
      </c>
      <c r="P56" s="229">
        <v>13.42263988416347</v>
      </c>
      <c r="Q56" s="229">
        <v>15.06456430690057</v>
      </c>
      <c r="R56" s="229">
        <v>14.123488951566371</v>
      </c>
      <c r="S56" s="229">
        <v>12.433793065086769</v>
      </c>
      <c r="T56" s="229">
        <v>14.55718650042639</v>
      </c>
      <c r="U56" s="229">
        <v>13.490433012346969</v>
      </c>
      <c r="V56" s="229">
        <v>12.897518125391739</v>
      </c>
      <c r="W56" s="229">
        <v>13.74027268892694</v>
      </c>
      <c r="X56" s="229">
        <v>13.514692362196991</v>
      </c>
      <c r="Y56" s="229">
        <v>14.941793767798449</v>
      </c>
      <c r="DA56" s="73" t="s">
        <v>2348</v>
      </c>
    </row>
    <row r="57" spans="1:105" ht="12" customHeight="1" x14ac:dyDescent="0.25">
      <c r="A57" s="64" t="s">
        <v>32</v>
      </c>
      <c r="B57" s="229">
        <v>57.420322857615432</v>
      </c>
      <c r="C57" s="229">
        <v>88.065438519740624</v>
      </c>
      <c r="D57" s="229">
        <v>96.552743950630415</v>
      </c>
      <c r="E57" s="229">
        <v>81.134454128383581</v>
      </c>
      <c r="F57" s="229">
        <v>67.780207706391835</v>
      </c>
      <c r="G57" s="229">
        <v>55.216976731990343</v>
      </c>
      <c r="H57" s="229">
        <v>54.199927337886571</v>
      </c>
      <c r="I57" s="229">
        <v>50.299082764979062</v>
      </c>
      <c r="J57" s="229">
        <v>38.599937404938601</v>
      </c>
      <c r="K57" s="229">
        <v>31.468637360310321</v>
      </c>
      <c r="L57" s="229">
        <v>31.358213666874899</v>
      </c>
      <c r="M57" s="229">
        <v>39.931365117020377</v>
      </c>
      <c r="N57" s="229">
        <v>37.051534782557141</v>
      </c>
      <c r="O57" s="229">
        <v>24.681769016800711</v>
      </c>
      <c r="P57" s="229">
        <v>14.267145923745369</v>
      </c>
      <c r="Q57" s="229">
        <v>22.12164868823972</v>
      </c>
      <c r="R57" s="229">
        <v>14.08999897127455</v>
      </c>
      <c r="S57" s="229">
        <v>12.68829803417753</v>
      </c>
      <c r="T57" s="229">
        <v>7.4651608060489094</v>
      </c>
      <c r="U57" s="229">
        <v>6.1774763526832581</v>
      </c>
      <c r="V57" s="229">
        <v>6.7401027808390603</v>
      </c>
      <c r="W57" s="229">
        <v>4.6922772289615056</v>
      </c>
      <c r="X57" s="229">
        <v>0.59069349005111893</v>
      </c>
      <c r="Y57" s="229">
        <v>0.89512335236825358</v>
      </c>
      <c r="DA57" s="73" t="s">
        <v>2349</v>
      </c>
    </row>
    <row r="58" spans="1:105" ht="12" customHeight="1" x14ac:dyDescent="0.25">
      <c r="A58" s="64" t="s">
        <v>33</v>
      </c>
      <c r="B58" s="229">
        <v>0</v>
      </c>
      <c r="C58" s="229">
        <v>1.8389440870482781</v>
      </c>
      <c r="D58" s="229">
        <v>3.6039739242555462</v>
      </c>
      <c r="E58" s="229">
        <v>0.41530726904015292</v>
      </c>
      <c r="F58" s="229">
        <v>0.41530726904008508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8.4098670747235007E-4</v>
      </c>
      <c r="Q58" s="229">
        <v>4.0904659021783453E-2</v>
      </c>
      <c r="R58" s="229">
        <v>1.9926712818721309E-2</v>
      </c>
      <c r="S58" s="229">
        <v>1.2241028742098399E-2</v>
      </c>
      <c r="T58" s="229">
        <v>4.3684587304820676E-3</v>
      </c>
      <c r="U58" s="229">
        <v>4.15821205361351E-3</v>
      </c>
      <c r="V58" s="229">
        <v>6.8446973691501656E-3</v>
      </c>
      <c r="W58" s="229">
        <v>0</v>
      </c>
      <c r="X58" s="229">
        <v>0</v>
      </c>
      <c r="Y58" s="229">
        <v>0</v>
      </c>
      <c r="DA58" s="73" t="s">
        <v>2350</v>
      </c>
    </row>
    <row r="59" spans="1:105" ht="12" customHeight="1" x14ac:dyDescent="0.25">
      <c r="A59" s="64" t="s">
        <v>35</v>
      </c>
      <c r="B59" s="229">
        <v>296.04091169001771</v>
      </c>
      <c r="C59" s="229">
        <v>293.6275606435733</v>
      </c>
      <c r="D59" s="229">
        <v>301.45648515576983</v>
      </c>
      <c r="E59" s="229">
        <v>304.19714000057292</v>
      </c>
      <c r="F59" s="229">
        <v>289.31114254907942</v>
      </c>
      <c r="G59" s="229">
        <v>198.831227956117</v>
      </c>
      <c r="H59" s="229">
        <v>201.36211154884791</v>
      </c>
      <c r="I59" s="229">
        <v>217.83602713568979</v>
      </c>
      <c r="J59" s="229">
        <v>236.6201568277842</v>
      </c>
      <c r="K59" s="229">
        <v>247.099329313189</v>
      </c>
      <c r="L59" s="229">
        <v>278.85115420358579</v>
      </c>
      <c r="M59" s="229">
        <v>302.83518024720189</v>
      </c>
      <c r="N59" s="229">
        <v>277.01661158726318</v>
      </c>
      <c r="O59" s="229">
        <v>300.95056259451178</v>
      </c>
      <c r="P59" s="229">
        <v>297.64114684570478</v>
      </c>
      <c r="Q59" s="229">
        <v>297.41135078148272</v>
      </c>
      <c r="R59" s="229">
        <v>310.80506083469749</v>
      </c>
      <c r="S59" s="229">
        <v>292.52116777507371</v>
      </c>
      <c r="T59" s="229">
        <v>281.20661509459649</v>
      </c>
      <c r="U59" s="229">
        <v>263.24153657242442</v>
      </c>
      <c r="V59" s="229">
        <v>242.9936078776912</v>
      </c>
      <c r="W59" s="229">
        <v>275.87854747083611</v>
      </c>
      <c r="X59" s="229">
        <v>275.65226427637782</v>
      </c>
      <c r="Y59" s="229">
        <v>240.14072749511669</v>
      </c>
      <c r="DA59" s="73" t="s">
        <v>2351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2352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1.5163585980782881E-4</v>
      </c>
      <c r="N61" s="229">
        <v>0.24305761752185279</v>
      </c>
      <c r="O61" s="229">
        <v>3.734603934294345E-3</v>
      </c>
      <c r="P61" s="229">
        <v>0</v>
      </c>
      <c r="Q61" s="229">
        <v>3.0655775682617299E-2</v>
      </c>
      <c r="R61" s="229">
        <v>0.18509369401796871</v>
      </c>
      <c r="S61" s="229">
        <v>3.4984102366624893E-2</v>
      </c>
      <c r="T61" s="229">
        <v>3.2059921003169102E-2</v>
      </c>
      <c r="U61" s="229">
        <v>0.10759572854713639</v>
      </c>
      <c r="V61" s="229">
        <v>0.29443357178314949</v>
      </c>
      <c r="W61" s="229">
        <v>5.0708383695004947E-3</v>
      </c>
      <c r="X61" s="229">
        <v>1.0457725284163191E-2</v>
      </c>
      <c r="Y61" s="229">
        <v>0.1035525359363781</v>
      </c>
      <c r="DA61" s="73" t="s">
        <v>2353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2354</v>
      </c>
    </row>
    <row r="63" spans="1:105" ht="12" customHeight="1" x14ac:dyDescent="0.25">
      <c r="A63" s="166" t="s">
        <v>2203</v>
      </c>
      <c r="B63" s="347">
        <v>0</v>
      </c>
      <c r="C63" s="347">
        <v>0</v>
      </c>
      <c r="D63" s="347">
        <v>0</v>
      </c>
      <c r="E63" s="347">
        <v>0</v>
      </c>
      <c r="F63" s="347">
        <v>0</v>
      </c>
      <c r="G63" s="347">
        <v>0</v>
      </c>
      <c r="H63" s="347">
        <v>0</v>
      </c>
      <c r="I63" s="347">
        <v>0</v>
      </c>
      <c r="J63" s="347">
        <v>0</v>
      </c>
      <c r="K63" s="347">
        <v>0</v>
      </c>
      <c r="L63" s="347">
        <v>0</v>
      </c>
      <c r="M63" s="347">
        <v>0</v>
      </c>
      <c r="N63" s="347">
        <v>0</v>
      </c>
      <c r="O63" s="347">
        <v>0</v>
      </c>
      <c r="P63" s="347">
        <v>0</v>
      </c>
      <c r="Q63" s="347">
        <v>0</v>
      </c>
      <c r="R63" s="347">
        <v>0</v>
      </c>
      <c r="S63" s="347">
        <v>0</v>
      </c>
      <c r="T63" s="347">
        <v>0</v>
      </c>
      <c r="U63" s="347">
        <v>0</v>
      </c>
      <c r="V63" s="347">
        <v>0</v>
      </c>
      <c r="W63" s="347">
        <v>0</v>
      </c>
      <c r="X63" s="347">
        <v>0</v>
      </c>
      <c r="Y63" s="347">
        <v>0</v>
      </c>
      <c r="DA63" s="168" t="s">
        <v>2355</v>
      </c>
    </row>
    <row r="64" spans="1:105" ht="12" customHeight="1" x14ac:dyDescent="0.25">
      <c r="A64" s="60" t="s">
        <v>2205</v>
      </c>
      <c r="B64" s="262">
        <v>0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0</v>
      </c>
      <c r="J64" s="262">
        <v>0</v>
      </c>
      <c r="K64" s="262">
        <v>0</v>
      </c>
      <c r="L64" s="262">
        <v>0</v>
      </c>
      <c r="M64" s="262">
        <v>0</v>
      </c>
      <c r="N64" s="262">
        <v>0</v>
      </c>
      <c r="O64" s="262">
        <v>0</v>
      </c>
      <c r="P64" s="262">
        <v>0</v>
      </c>
      <c r="Q64" s="262">
        <v>0</v>
      </c>
      <c r="R64" s="262">
        <v>0</v>
      </c>
      <c r="S64" s="262">
        <v>0</v>
      </c>
      <c r="T64" s="262">
        <v>0</v>
      </c>
      <c r="U64" s="262">
        <v>0</v>
      </c>
      <c r="V64" s="262">
        <v>0</v>
      </c>
      <c r="W64" s="262">
        <v>0</v>
      </c>
      <c r="X64" s="262">
        <v>0</v>
      </c>
      <c r="Y64" s="262">
        <v>0</v>
      </c>
      <c r="DA64" s="72" t="s">
        <v>2356</v>
      </c>
    </row>
    <row r="65" spans="1:105" ht="12" customHeight="1" x14ac:dyDescent="0.25">
      <c r="A65" s="101" t="s">
        <v>2207</v>
      </c>
      <c r="B65" s="278">
        <v>0</v>
      </c>
      <c r="C65" s="278">
        <v>0</v>
      </c>
      <c r="D65" s="278">
        <v>0</v>
      </c>
      <c r="E65" s="278">
        <v>0</v>
      </c>
      <c r="F65" s="278">
        <v>0</v>
      </c>
      <c r="G65" s="278">
        <v>0</v>
      </c>
      <c r="H65" s="278">
        <v>0</v>
      </c>
      <c r="I65" s="278">
        <v>0</v>
      </c>
      <c r="J65" s="278">
        <v>0</v>
      </c>
      <c r="K65" s="278">
        <v>0</v>
      </c>
      <c r="L65" s="278"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v>0</v>
      </c>
      <c r="S65" s="278">
        <v>0</v>
      </c>
      <c r="T65" s="278">
        <v>0</v>
      </c>
      <c r="U65" s="278">
        <v>0</v>
      </c>
      <c r="V65" s="278">
        <v>0</v>
      </c>
      <c r="W65" s="278">
        <v>0</v>
      </c>
      <c r="X65" s="278">
        <v>0</v>
      </c>
      <c r="Y65" s="278">
        <v>0</v>
      </c>
      <c r="DA65" s="102" t="s">
        <v>2357</v>
      </c>
    </row>
    <row r="66" spans="1:105" ht="12" customHeight="1" x14ac:dyDescent="0.25">
      <c r="A66" s="57" t="s">
        <v>2209</v>
      </c>
      <c r="B66" s="261">
        <f t="shared" ref="B66:Y66" si="3">B67+B68+B79</f>
        <v>291.17353425017694</v>
      </c>
      <c r="C66" s="261">
        <f t="shared" si="3"/>
        <v>298.97449508377952</v>
      </c>
      <c r="D66" s="261">
        <f t="shared" si="3"/>
        <v>305.66508820377442</v>
      </c>
      <c r="E66" s="261">
        <f t="shared" si="3"/>
        <v>297.09896605383051</v>
      </c>
      <c r="F66" s="261">
        <f t="shared" si="3"/>
        <v>291.29058468440303</v>
      </c>
      <c r="G66" s="261">
        <f t="shared" si="3"/>
        <v>227.78104344755803</v>
      </c>
      <c r="H66" s="261">
        <f t="shared" si="3"/>
        <v>230.59158741412222</v>
      </c>
      <c r="I66" s="261">
        <f t="shared" si="3"/>
        <v>246.51510064794002</v>
      </c>
      <c r="J66" s="261">
        <f t="shared" si="3"/>
        <v>237.74345526060154</v>
      </c>
      <c r="K66" s="261">
        <f t="shared" si="3"/>
        <v>232.783504454086</v>
      </c>
      <c r="L66" s="261">
        <f t="shared" si="3"/>
        <v>256.7959743394207</v>
      </c>
      <c r="M66" s="261">
        <f t="shared" si="3"/>
        <v>289.34599281411363</v>
      </c>
      <c r="N66" s="261">
        <f t="shared" si="3"/>
        <v>285.72941495841241</v>
      </c>
      <c r="O66" s="261">
        <f t="shared" si="3"/>
        <v>270.95924006647442</v>
      </c>
      <c r="P66" s="261">
        <f t="shared" si="3"/>
        <v>255.42609970269365</v>
      </c>
      <c r="Q66" s="261">
        <f t="shared" si="3"/>
        <v>277.22447522920891</v>
      </c>
      <c r="R66" s="261">
        <f t="shared" si="3"/>
        <v>280.68402844492499</v>
      </c>
      <c r="S66" s="261">
        <f t="shared" si="3"/>
        <v>271.60718183097276</v>
      </c>
      <c r="T66" s="261">
        <f t="shared" si="3"/>
        <v>271.4739703243531</v>
      </c>
      <c r="U66" s="261">
        <f t="shared" si="3"/>
        <v>243.37474177124125</v>
      </c>
      <c r="V66" s="261">
        <f t="shared" si="3"/>
        <v>236.21313704196709</v>
      </c>
      <c r="W66" s="261">
        <f t="shared" si="3"/>
        <v>261.110594984915</v>
      </c>
      <c r="X66" s="261">
        <f t="shared" si="3"/>
        <v>236.74309781623344</v>
      </c>
      <c r="Y66" s="261">
        <f t="shared" si="3"/>
        <v>211.41146370152995</v>
      </c>
      <c r="DA66" s="70"/>
    </row>
    <row r="67" spans="1:105" ht="12" customHeight="1" x14ac:dyDescent="0.25">
      <c r="A67" s="165" t="s">
        <v>2210</v>
      </c>
      <c r="B67" s="346">
        <v>201.56565651652829</v>
      </c>
      <c r="C67" s="346">
        <v>206.62763690538651</v>
      </c>
      <c r="D67" s="346">
        <v>211.36442982214959</v>
      </c>
      <c r="E67" s="346">
        <v>206.22873049199771</v>
      </c>
      <c r="F67" s="346">
        <v>201.47022292934659</v>
      </c>
      <c r="G67" s="346">
        <v>153.6816872242479</v>
      </c>
      <c r="H67" s="346">
        <v>155.61831787083901</v>
      </c>
      <c r="I67" s="346">
        <v>166.4445887434307</v>
      </c>
      <c r="J67" s="346">
        <v>163.10078805756439</v>
      </c>
      <c r="K67" s="346">
        <v>161.10997565737949</v>
      </c>
      <c r="L67" s="346">
        <v>178.54063559090571</v>
      </c>
      <c r="M67" s="346">
        <v>203.7297927593151</v>
      </c>
      <c r="N67" s="346">
        <v>204.0344241716802</v>
      </c>
      <c r="O67" s="346">
        <v>194.0942208959188</v>
      </c>
      <c r="P67" s="346">
        <v>183.39422145302581</v>
      </c>
      <c r="Q67" s="346">
        <v>199.04765297927631</v>
      </c>
      <c r="R67" s="346">
        <v>202.47330482667229</v>
      </c>
      <c r="S67" s="346">
        <v>196.03539165666291</v>
      </c>
      <c r="T67" s="346">
        <v>195.22457363268779</v>
      </c>
      <c r="U67" s="346">
        <v>178.45590758778249</v>
      </c>
      <c r="V67" s="346">
        <v>174.01105925880691</v>
      </c>
      <c r="W67" s="346">
        <v>191.7103072882106</v>
      </c>
      <c r="X67" s="346">
        <v>174.52434030216429</v>
      </c>
      <c r="Y67" s="346">
        <v>157.08703027024541</v>
      </c>
      <c r="DA67" s="167" t="s">
        <v>2358</v>
      </c>
    </row>
    <row r="68" spans="1:105" ht="12" customHeight="1" x14ac:dyDescent="0.25">
      <c r="A68" s="165" t="s">
        <v>2212</v>
      </c>
      <c r="B68" s="346">
        <v>89.60787773364865</v>
      </c>
      <c r="C68" s="346">
        <v>92.346858178392978</v>
      </c>
      <c r="D68" s="346">
        <v>94.300658381624856</v>
      </c>
      <c r="E68" s="346">
        <v>90.870235561832828</v>
      </c>
      <c r="F68" s="346">
        <v>89.820361755056467</v>
      </c>
      <c r="G68" s="346">
        <v>74.099356223310153</v>
      </c>
      <c r="H68" s="346">
        <v>74.973269543283223</v>
      </c>
      <c r="I68" s="346">
        <v>80.070511904509317</v>
      </c>
      <c r="J68" s="346">
        <v>74.642667203037163</v>
      </c>
      <c r="K68" s="346">
        <v>71.673528796706506</v>
      </c>
      <c r="L68" s="346">
        <v>78.255338748514987</v>
      </c>
      <c r="M68" s="346">
        <v>85.616200054798497</v>
      </c>
      <c r="N68" s="346">
        <v>81.69499078673222</v>
      </c>
      <c r="O68" s="346">
        <v>76.865019170555641</v>
      </c>
      <c r="P68" s="346">
        <v>72.031878249667827</v>
      </c>
      <c r="Q68" s="346">
        <v>78.176822249932613</v>
      </c>
      <c r="R68" s="346">
        <v>78.210723618252686</v>
      </c>
      <c r="S68" s="346">
        <v>75.571790174309825</v>
      </c>
      <c r="T68" s="346">
        <v>76.249396691665339</v>
      </c>
      <c r="U68" s="346">
        <v>64.918834183458756</v>
      </c>
      <c r="V68" s="346">
        <v>62.202077783160178</v>
      </c>
      <c r="W68" s="346">
        <v>69.400287696704396</v>
      </c>
      <c r="X68" s="346">
        <v>62.218757514069161</v>
      </c>
      <c r="Y68" s="346">
        <v>54.324433431284533</v>
      </c>
      <c r="DA68" s="167" t="s">
        <v>2359</v>
      </c>
    </row>
    <row r="69" spans="1:105" ht="12" customHeight="1" x14ac:dyDescent="0.25">
      <c r="A69" s="64" t="s">
        <v>28</v>
      </c>
      <c r="B69" s="229">
        <v>15.890250137902029</v>
      </c>
      <c r="C69" s="229">
        <v>12.87304274004963</v>
      </c>
      <c r="D69" s="229">
        <v>11.848294944174819</v>
      </c>
      <c r="E69" s="229">
        <v>12.484092372735381</v>
      </c>
      <c r="F69" s="229">
        <v>15.889843975415239</v>
      </c>
      <c r="G69" s="229">
        <v>21.146804967749141</v>
      </c>
      <c r="H69" s="229">
        <v>21.358775852952942</v>
      </c>
      <c r="I69" s="229">
        <v>23.800420738053681</v>
      </c>
      <c r="J69" s="229">
        <v>17.604928879387799</v>
      </c>
      <c r="K69" s="229">
        <v>15.42686502353844</v>
      </c>
      <c r="L69" s="229">
        <v>15.22530717133076</v>
      </c>
      <c r="M69" s="229">
        <v>13.64191865315361</v>
      </c>
      <c r="N69" s="229">
        <v>16.01318884936963</v>
      </c>
      <c r="O69" s="229">
        <v>8.6388155305263208</v>
      </c>
      <c r="P69" s="229">
        <v>6.6064797938856374</v>
      </c>
      <c r="Q69" s="229">
        <v>11.54036508260387</v>
      </c>
      <c r="R69" s="229">
        <v>10.052629026893539</v>
      </c>
      <c r="S69" s="229">
        <v>12.00063086567676</v>
      </c>
      <c r="T69" s="229">
        <v>15.2070891638313</v>
      </c>
      <c r="U69" s="229">
        <v>7.8437373494148082</v>
      </c>
      <c r="V69" s="229">
        <v>8.8349952332498933</v>
      </c>
      <c r="W69" s="229">
        <v>10.248414346608509</v>
      </c>
      <c r="X69" s="229">
        <v>3.7632517421362488</v>
      </c>
      <c r="Y69" s="229">
        <v>1.5890545627134229</v>
      </c>
      <c r="DA69" s="73" t="s">
        <v>2360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2361</v>
      </c>
    </row>
    <row r="71" spans="1:105" ht="12" customHeight="1" x14ac:dyDescent="0.25">
      <c r="A71" s="64" t="s">
        <v>31</v>
      </c>
      <c r="B71" s="229">
        <v>5.0091348146871422</v>
      </c>
      <c r="C71" s="229">
        <v>4.4321419687624113</v>
      </c>
      <c r="D71" s="229">
        <v>3.973101411173027</v>
      </c>
      <c r="E71" s="229">
        <v>3.761072383291383</v>
      </c>
      <c r="F71" s="229">
        <v>3.611777173486348</v>
      </c>
      <c r="G71" s="229">
        <v>2.9743641253580408</v>
      </c>
      <c r="H71" s="229">
        <v>3.251823515263764</v>
      </c>
      <c r="I71" s="229">
        <v>3.3576622956999582</v>
      </c>
      <c r="J71" s="229">
        <v>3.2401454336549271</v>
      </c>
      <c r="K71" s="229">
        <v>2.5037879155044518</v>
      </c>
      <c r="L71" s="229">
        <v>3.147101347569</v>
      </c>
      <c r="M71" s="229">
        <v>4.558577165201787</v>
      </c>
      <c r="N71" s="229">
        <v>3.7869016007172558</v>
      </c>
      <c r="O71" s="229">
        <v>4.293564278562287</v>
      </c>
      <c r="P71" s="229">
        <v>4.1440671329516183</v>
      </c>
      <c r="Q71" s="229">
        <v>3.596289725859898</v>
      </c>
      <c r="R71" s="229">
        <v>4.2600261615045598</v>
      </c>
      <c r="S71" s="229">
        <v>3.7291844821223439</v>
      </c>
      <c r="T71" s="229">
        <v>3.9175247768789698</v>
      </c>
      <c r="U71" s="229">
        <v>3.763624280836829</v>
      </c>
      <c r="V71" s="229">
        <v>3.8396296978076569</v>
      </c>
      <c r="W71" s="229">
        <v>3.712816731141912</v>
      </c>
      <c r="X71" s="229">
        <v>3.87314750582245</v>
      </c>
      <c r="Y71" s="229">
        <v>4.4984774661252844</v>
      </c>
      <c r="DA71" s="73" t="s">
        <v>2362</v>
      </c>
    </row>
    <row r="72" spans="1:105" ht="12" customHeight="1" x14ac:dyDescent="0.25">
      <c r="A72" s="64" t="s">
        <v>159</v>
      </c>
      <c r="B72" s="229">
        <v>2.1285372430011509</v>
      </c>
      <c r="C72" s="229">
        <v>2.797429311617976</v>
      </c>
      <c r="D72" s="229">
        <v>2.829129599449888</v>
      </c>
      <c r="E72" s="229">
        <v>1.9636046144936929</v>
      </c>
      <c r="F72" s="229">
        <v>2.9767663356098111</v>
      </c>
      <c r="G72" s="229">
        <v>2.1242316764874669</v>
      </c>
      <c r="H72" s="229">
        <v>2.2235603570666709</v>
      </c>
      <c r="I72" s="229">
        <v>2.4049843465299712</v>
      </c>
      <c r="J72" s="229">
        <v>1.95558067995245</v>
      </c>
      <c r="K72" s="229">
        <v>1.270239475951823</v>
      </c>
      <c r="L72" s="229">
        <v>1.4501407138497879</v>
      </c>
      <c r="M72" s="229">
        <v>2.850232225347292</v>
      </c>
      <c r="N72" s="229">
        <v>2.6894657905531929</v>
      </c>
      <c r="O72" s="229">
        <v>2.593989769675364</v>
      </c>
      <c r="P72" s="229">
        <v>2.5283642995100171</v>
      </c>
      <c r="Q72" s="229">
        <v>2.8376464622416591</v>
      </c>
      <c r="R72" s="229">
        <v>2.66038019032275</v>
      </c>
      <c r="S72" s="229">
        <v>2.342099524725485</v>
      </c>
      <c r="T72" s="229">
        <v>2.7420739114376591</v>
      </c>
      <c r="U72" s="229">
        <v>2.5411341962315621</v>
      </c>
      <c r="V72" s="229">
        <v>2.429449397580715</v>
      </c>
      <c r="W72" s="229">
        <v>2.5881954095485629</v>
      </c>
      <c r="X72" s="229">
        <v>2.5457038244581569</v>
      </c>
      <c r="Y72" s="229">
        <v>2.8145207097238081</v>
      </c>
      <c r="DA72" s="73" t="s">
        <v>2363</v>
      </c>
    </row>
    <row r="73" spans="1:105" ht="12" customHeight="1" x14ac:dyDescent="0.25">
      <c r="A73" s="64" t="s">
        <v>32</v>
      </c>
      <c r="B73" s="229">
        <v>10.81601649395526</v>
      </c>
      <c r="C73" s="229">
        <v>16.58850365468798</v>
      </c>
      <c r="D73" s="229">
        <v>18.187220467154759</v>
      </c>
      <c r="E73" s="229">
        <v>15.28294426795037</v>
      </c>
      <c r="F73" s="229">
        <v>12.76746294746439</v>
      </c>
      <c r="G73" s="229">
        <v>10.4009817666907</v>
      </c>
      <c r="H73" s="229">
        <v>10.20940459550218</v>
      </c>
      <c r="I73" s="229">
        <v>9.4746194681955007</v>
      </c>
      <c r="J73" s="229">
        <v>7.2709023366643359</v>
      </c>
      <c r="K73" s="229">
        <v>5.927610361498898</v>
      </c>
      <c r="L73" s="229">
        <v>5.9068103306024744</v>
      </c>
      <c r="M73" s="229">
        <v>7.5216975843694893</v>
      </c>
      <c r="N73" s="229">
        <v>6.9792364687365236</v>
      </c>
      <c r="O73" s="229">
        <v>4.6491974879292206</v>
      </c>
      <c r="P73" s="229">
        <v>2.6874402294035602</v>
      </c>
      <c r="Q73" s="229">
        <v>4.1669587556795022</v>
      </c>
      <c r="R73" s="229">
        <v>2.654071828384124</v>
      </c>
      <c r="S73" s="229">
        <v>2.390039518903246</v>
      </c>
      <c r="T73" s="229">
        <v>1.4061798748236169</v>
      </c>
      <c r="U73" s="229">
        <v>1.1636243545220539</v>
      </c>
      <c r="V73" s="229">
        <v>1.269603847914283</v>
      </c>
      <c r="W73" s="229">
        <v>0.8838638547628318</v>
      </c>
      <c r="X73" s="229">
        <v>0.111266363776942</v>
      </c>
      <c r="Y73" s="229">
        <v>0.16861049296687319</v>
      </c>
      <c r="DA73" s="73" t="s">
        <v>2364</v>
      </c>
    </row>
    <row r="74" spans="1:105" ht="12" customHeight="1" x14ac:dyDescent="0.25">
      <c r="A74" s="64" t="s">
        <v>33</v>
      </c>
      <c r="B74" s="229">
        <v>0</v>
      </c>
      <c r="C74" s="229">
        <v>0.3463939000534153</v>
      </c>
      <c r="D74" s="229">
        <v>0.6788648943196044</v>
      </c>
      <c r="E74" s="229">
        <v>7.8229624085125737E-2</v>
      </c>
      <c r="F74" s="229">
        <v>7.8229624085112998E-2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1.5841300860975011E-4</v>
      </c>
      <c r="Q74" s="229">
        <v>7.7050327243248619E-3</v>
      </c>
      <c r="R74" s="229">
        <v>3.7535082317812982E-3</v>
      </c>
      <c r="S74" s="229">
        <v>2.305789347542081E-3</v>
      </c>
      <c r="T74" s="229">
        <v>8.2286757250077727E-4</v>
      </c>
      <c r="U74" s="229">
        <v>7.8326432034825128E-4</v>
      </c>
      <c r="V74" s="229">
        <v>1.289305875629394E-3</v>
      </c>
      <c r="W74" s="229">
        <v>0</v>
      </c>
      <c r="X74" s="229">
        <v>0</v>
      </c>
      <c r="Y74" s="229">
        <v>0</v>
      </c>
      <c r="DA74" s="73" t="s">
        <v>2365</v>
      </c>
    </row>
    <row r="75" spans="1:105" ht="12" customHeight="1" x14ac:dyDescent="0.25">
      <c r="A75" s="64" t="s">
        <v>35</v>
      </c>
      <c r="B75" s="229">
        <v>55.763939044103068</v>
      </c>
      <c r="C75" s="229">
        <v>55.309346603221549</v>
      </c>
      <c r="D75" s="229">
        <v>56.784047065352759</v>
      </c>
      <c r="E75" s="229">
        <v>57.300292299276883</v>
      </c>
      <c r="F75" s="229">
        <v>54.496281698995567</v>
      </c>
      <c r="G75" s="229">
        <v>37.452973687024802</v>
      </c>
      <c r="H75" s="229">
        <v>37.929705222497667</v>
      </c>
      <c r="I75" s="229">
        <v>41.032825056030212</v>
      </c>
      <c r="J75" s="229">
        <v>44.571109873377651</v>
      </c>
      <c r="K75" s="229">
        <v>46.545026020212887</v>
      </c>
      <c r="L75" s="229">
        <v>52.525979185162967</v>
      </c>
      <c r="M75" s="229">
        <v>57.043745863738877</v>
      </c>
      <c r="N75" s="229">
        <v>52.180414371008013</v>
      </c>
      <c r="O75" s="229">
        <v>56.688748632761254</v>
      </c>
      <c r="P75" s="229">
        <v>56.065368380908382</v>
      </c>
      <c r="Q75" s="229">
        <v>56.022082695680922</v>
      </c>
      <c r="R75" s="229">
        <v>58.544997608751878</v>
      </c>
      <c r="S75" s="229">
        <v>55.100940190318568</v>
      </c>
      <c r="T75" s="229">
        <v>52.969667109231501</v>
      </c>
      <c r="U75" s="229">
        <v>49.585663398683828</v>
      </c>
      <c r="V75" s="229">
        <v>45.77164912931579</v>
      </c>
      <c r="W75" s="229">
        <v>51.966042182872158</v>
      </c>
      <c r="X75" s="229">
        <v>51.923418201644552</v>
      </c>
      <c r="Y75" s="229">
        <v>45.234264458913927</v>
      </c>
      <c r="DA75" s="73" t="s">
        <v>2366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2367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2.8562987443025931E-5</v>
      </c>
      <c r="N77" s="229">
        <v>4.5783706347606597E-2</v>
      </c>
      <c r="O77" s="229">
        <v>7.0347110119671908E-4</v>
      </c>
      <c r="P77" s="229">
        <v>0</v>
      </c>
      <c r="Q77" s="229">
        <v>5.7744951424320672E-3</v>
      </c>
      <c r="R77" s="229">
        <v>3.4865294164049487E-2</v>
      </c>
      <c r="S77" s="229">
        <v>6.5898032158739411E-3</v>
      </c>
      <c r="T77" s="229">
        <v>6.0389878897936251E-3</v>
      </c>
      <c r="U77" s="229">
        <v>2.0267339449322089E-2</v>
      </c>
      <c r="V77" s="229">
        <v>5.5461171416216502E-2</v>
      </c>
      <c r="W77" s="229">
        <v>9.551717704322256E-4</v>
      </c>
      <c r="X77" s="229">
        <v>1.9698762308119019E-3</v>
      </c>
      <c r="Y77" s="229">
        <v>1.9505740841201411E-2</v>
      </c>
      <c r="DA77" s="73" t="s">
        <v>2368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2369</v>
      </c>
    </row>
    <row r="79" spans="1:105" ht="12" customHeight="1" x14ac:dyDescent="0.25">
      <c r="A79" s="165" t="s">
        <v>2224</v>
      </c>
      <c r="B79" s="346">
        <v>0</v>
      </c>
      <c r="C79" s="346">
        <v>0</v>
      </c>
      <c r="D79" s="346">
        <v>0</v>
      </c>
      <c r="E79" s="346">
        <v>0</v>
      </c>
      <c r="F79" s="346">
        <v>0</v>
      </c>
      <c r="G79" s="346">
        <v>0</v>
      </c>
      <c r="H79" s="346">
        <v>0</v>
      </c>
      <c r="I79" s="346">
        <v>0</v>
      </c>
      <c r="J79" s="346">
        <v>0</v>
      </c>
      <c r="K79" s="346">
        <v>0</v>
      </c>
      <c r="L79" s="346">
        <v>0</v>
      </c>
      <c r="M79" s="346">
        <v>0</v>
      </c>
      <c r="N79" s="346">
        <v>0</v>
      </c>
      <c r="O79" s="346">
        <v>0</v>
      </c>
      <c r="P79" s="346">
        <v>0</v>
      </c>
      <c r="Q79" s="346">
        <v>0</v>
      </c>
      <c r="R79" s="346">
        <v>0</v>
      </c>
      <c r="S79" s="346">
        <v>0</v>
      </c>
      <c r="T79" s="346">
        <v>0</v>
      </c>
      <c r="U79" s="346">
        <v>0</v>
      </c>
      <c r="V79" s="346">
        <v>0</v>
      </c>
      <c r="W79" s="346">
        <v>0</v>
      </c>
      <c r="X79" s="346">
        <v>0</v>
      </c>
      <c r="Y79" s="346">
        <v>0</v>
      </c>
      <c r="DA79" s="167" t="s">
        <v>2370</v>
      </c>
    </row>
    <row r="80" spans="1:105" ht="12" customHeight="1" x14ac:dyDescent="0.25">
      <c r="A80" s="132" t="s">
        <v>2226</v>
      </c>
      <c r="B80" s="316">
        <v>0</v>
      </c>
      <c r="C80" s="316">
        <v>0</v>
      </c>
      <c r="D80" s="316">
        <v>0</v>
      </c>
      <c r="E80" s="316">
        <v>0</v>
      </c>
      <c r="F80" s="316">
        <v>0</v>
      </c>
      <c r="G80" s="316">
        <v>0</v>
      </c>
      <c r="H80" s="316">
        <v>0</v>
      </c>
      <c r="I80" s="316">
        <v>0</v>
      </c>
      <c r="J80" s="316">
        <v>0</v>
      </c>
      <c r="K80" s="316">
        <v>0</v>
      </c>
      <c r="L80" s="316">
        <v>0</v>
      </c>
      <c r="M80" s="316">
        <v>0</v>
      </c>
      <c r="N80" s="316">
        <v>0</v>
      </c>
      <c r="O80" s="316">
        <v>0</v>
      </c>
      <c r="P80" s="316">
        <v>0</v>
      </c>
      <c r="Q80" s="316">
        <v>0</v>
      </c>
      <c r="R80" s="316">
        <v>0</v>
      </c>
      <c r="S80" s="316">
        <v>0</v>
      </c>
      <c r="T80" s="316">
        <v>0</v>
      </c>
      <c r="U80" s="316">
        <v>0</v>
      </c>
      <c r="V80" s="316">
        <v>0</v>
      </c>
      <c r="W80" s="316">
        <v>0</v>
      </c>
      <c r="X80" s="316">
        <v>0</v>
      </c>
      <c r="Y80" s="316">
        <v>0</v>
      </c>
      <c r="DA80" s="139" t="s">
        <v>2371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429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1.0000000000000002</v>
      </c>
      <c r="C84" s="232">
        <f t="shared" si="4"/>
        <v>1.0000000000000002</v>
      </c>
      <c r="D84" s="232">
        <f t="shared" si="4"/>
        <v>0.99999999999999989</v>
      </c>
      <c r="E84" s="232">
        <f t="shared" si="4"/>
        <v>1</v>
      </c>
      <c r="F84" s="232">
        <f t="shared" si="4"/>
        <v>0.99999999999999978</v>
      </c>
      <c r="G84" s="232">
        <f t="shared" si="4"/>
        <v>1</v>
      </c>
      <c r="H84" s="232">
        <f t="shared" si="4"/>
        <v>0.99999999999999989</v>
      </c>
      <c r="I84" s="232">
        <f t="shared" si="4"/>
        <v>1</v>
      </c>
      <c r="J84" s="232">
        <f t="shared" si="4"/>
        <v>0.99999999999999978</v>
      </c>
      <c r="K84" s="232">
        <f t="shared" si="4"/>
        <v>1</v>
      </c>
      <c r="L84" s="232">
        <f t="shared" si="4"/>
        <v>0.99999999999999978</v>
      </c>
      <c r="M84" s="232">
        <f t="shared" si="4"/>
        <v>1.0000000000000002</v>
      </c>
      <c r="N84" s="232">
        <f t="shared" si="4"/>
        <v>1.0000000000000002</v>
      </c>
      <c r="O84" s="232">
        <f t="shared" si="4"/>
        <v>0.99999999999999989</v>
      </c>
      <c r="P84" s="232">
        <f t="shared" si="4"/>
        <v>1.0000000000000002</v>
      </c>
      <c r="Q84" s="232">
        <f t="shared" si="4"/>
        <v>1</v>
      </c>
      <c r="R84" s="232">
        <f t="shared" si="4"/>
        <v>0.99999999999999989</v>
      </c>
      <c r="S84" s="232">
        <f t="shared" si="4"/>
        <v>1</v>
      </c>
      <c r="T84" s="232">
        <f t="shared" si="4"/>
        <v>1</v>
      </c>
      <c r="U84" s="232">
        <f t="shared" si="4"/>
        <v>1.0000000000000002</v>
      </c>
      <c r="V84" s="232">
        <f t="shared" si="4"/>
        <v>1.0000000000000002</v>
      </c>
      <c r="W84" s="232">
        <f t="shared" si="4"/>
        <v>1</v>
      </c>
      <c r="X84" s="232">
        <f t="shared" si="4"/>
        <v>0.99999999999999989</v>
      </c>
      <c r="Y84" s="232">
        <f t="shared" si="4"/>
        <v>1.0000000000000002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0</v>
      </c>
      <c r="C85" s="299">
        <f t="shared" si="5"/>
        <v>0</v>
      </c>
      <c r="D85" s="299">
        <f t="shared" si="5"/>
        <v>0</v>
      </c>
      <c r="E85" s="299">
        <f t="shared" si="5"/>
        <v>0</v>
      </c>
      <c r="F85" s="299">
        <f t="shared" si="5"/>
        <v>0</v>
      </c>
      <c r="G85" s="299">
        <f t="shared" si="5"/>
        <v>0</v>
      </c>
      <c r="H85" s="299">
        <f t="shared" si="5"/>
        <v>0</v>
      </c>
      <c r="I85" s="299">
        <f t="shared" si="5"/>
        <v>0</v>
      </c>
      <c r="J85" s="299">
        <f t="shared" si="5"/>
        <v>0</v>
      </c>
      <c r="K85" s="299">
        <f t="shared" si="5"/>
        <v>0</v>
      </c>
      <c r="L85" s="299">
        <f t="shared" si="5"/>
        <v>0</v>
      </c>
      <c r="M85" s="299">
        <f t="shared" si="5"/>
        <v>0</v>
      </c>
      <c r="N85" s="299">
        <f t="shared" si="5"/>
        <v>0</v>
      </c>
      <c r="O85" s="299">
        <f t="shared" si="5"/>
        <v>0</v>
      </c>
      <c r="P85" s="299">
        <f t="shared" si="5"/>
        <v>0</v>
      </c>
      <c r="Q85" s="299">
        <f t="shared" si="5"/>
        <v>0</v>
      </c>
      <c r="R85" s="299">
        <f t="shared" si="5"/>
        <v>0</v>
      </c>
      <c r="S85" s="299">
        <f t="shared" si="5"/>
        <v>0</v>
      </c>
      <c r="T85" s="299">
        <f t="shared" si="5"/>
        <v>0</v>
      </c>
      <c r="U85" s="299">
        <f t="shared" si="5"/>
        <v>0</v>
      </c>
      <c r="V85" s="299">
        <f t="shared" si="5"/>
        <v>0</v>
      </c>
      <c r="W85" s="299">
        <f t="shared" si="5"/>
        <v>0</v>
      </c>
      <c r="X85" s="299">
        <f t="shared" si="5"/>
        <v>0</v>
      </c>
      <c r="Y85" s="299">
        <f t="shared" si="5"/>
        <v>0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0</v>
      </c>
      <c r="C86" s="233">
        <f t="shared" si="6"/>
        <v>0</v>
      </c>
      <c r="D86" s="233">
        <f t="shared" si="6"/>
        <v>0</v>
      </c>
      <c r="E86" s="233">
        <f t="shared" si="6"/>
        <v>0</v>
      </c>
      <c r="F86" s="233">
        <f t="shared" si="6"/>
        <v>0</v>
      </c>
      <c r="G86" s="233">
        <f t="shared" si="6"/>
        <v>0</v>
      </c>
      <c r="H86" s="233">
        <f t="shared" si="6"/>
        <v>0</v>
      </c>
      <c r="I86" s="233">
        <f t="shared" si="6"/>
        <v>0</v>
      </c>
      <c r="J86" s="233">
        <f t="shared" si="6"/>
        <v>0</v>
      </c>
      <c r="K86" s="233">
        <f t="shared" si="6"/>
        <v>0</v>
      </c>
      <c r="L86" s="233">
        <f t="shared" si="6"/>
        <v>0</v>
      </c>
      <c r="M86" s="233">
        <f t="shared" si="6"/>
        <v>0</v>
      </c>
      <c r="N86" s="233">
        <f t="shared" si="6"/>
        <v>0</v>
      </c>
      <c r="O86" s="233">
        <f t="shared" si="6"/>
        <v>0</v>
      </c>
      <c r="P86" s="233">
        <f t="shared" si="6"/>
        <v>0</v>
      </c>
      <c r="Q86" s="233">
        <f t="shared" si="6"/>
        <v>0</v>
      </c>
      <c r="R86" s="233">
        <f t="shared" si="6"/>
        <v>0</v>
      </c>
      <c r="S86" s="233">
        <f t="shared" si="6"/>
        <v>0</v>
      </c>
      <c r="T86" s="233">
        <f t="shared" si="6"/>
        <v>0</v>
      </c>
      <c r="U86" s="233">
        <f t="shared" si="6"/>
        <v>0</v>
      </c>
      <c r="V86" s="233">
        <f t="shared" si="6"/>
        <v>0</v>
      </c>
      <c r="W86" s="233">
        <f t="shared" si="6"/>
        <v>0</v>
      </c>
      <c r="X86" s="233">
        <f t="shared" si="6"/>
        <v>0</v>
      </c>
      <c r="Y86" s="233">
        <f t="shared" si="6"/>
        <v>0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0</v>
      </c>
      <c r="C87" s="233">
        <f t="shared" si="7"/>
        <v>0</v>
      </c>
      <c r="D87" s="233">
        <f t="shared" si="7"/>
        <v>0</v>
      </c>
      <c r="E87" s="233">
        <f t="shared" si="7"/>
        <v>0</v>
      </c>
      <c r="F87" s="233">
        <f t="shared" si="7"/>
        <v>0</v>
      </c>
      <c r="G87" s="233">
        <f t="shared" si="7"/>
        <v>0</v>
      </c>
      <c r="H87" s="233">
        <f t="shared" si="7"/>
        <v>0</v>
      </c>
      <c r="I87" s="233">
        <f t="shared" si="7"/>
        <v>0</v>
      </c>
      <c r="J87" s="233">
        <f t="shared" si="7"/>
        <v>0</v>
      </c>
      <c r="K87" s="233">
        <f t="shared" si="7"/>
        <v>0</v>
      </c>
      <c r="L87" s="233">
        <f t="shared" si="7"/>
        <v>0</v>
      </c>
      <c r="M87" s="233">
        <f t="shared" si="7"/>
        <v>0</v>
      </c>
      <c r="N87" s="233">
        <f t="shared" si="7"/>
        <v>0</v>
      </c>
      <c r="O87" s="233">
        <f t="shared" si="7"/>
        <v>0</v>
      </c>
      <c r="P87" s="233">
        <f t="shared" si="7"/>
        <v>0</v>
      </c>
      <c r="Q87" s="233">
        <f t="shared" si="7"/>
        <v>0</v>
      </c>
      <c r="R87" s="233">
        <f t="shared" si="7"/>
        <v>0</v>
      </c>
      <c r="S87" s="233">
        <f t="shared" si="7"/>
        <v>0</v>
      </c>
      <c r="T87" s="233">
        <f t="shared" si="7"/>
        <v>0</v>
      </c>
      <c r="U87" s="233">
        <f t="shared" si="7"/>
        <v>0</v>
      </c>
      <c r="V87" s="233">
        <f t="shared" si="7"/>
        <v>0</v>
      </c>
      <c r="W87" s="233">
        <f t="shared" si="7"/>
        <v>0</v>
      </c>
      <c r="X87" s="233">
        <f t="shared" si="7"/>
        <v>0</v>
      </c>
      <c r="Y87" s="233">
        <f t="shared" si="7"/>
        <v>0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0</v>
      </c>
      <c r="C88" s="233">
        <f t="shared" si="8"/>
        <v>0</v>
      </c>
      <c r="D88" s="233">
        <f t="shared" si="8"/>
        <v>0</v>
      </c>
      <c r="E88" s="233">
        <f t="shared" si="8"/>
        <v>0</v>
      </c>
      <c r="F88" s="233">
        <f t="shared" si="8"/>
        <v>0</v>
      </c>
      <c r="G88" s="233">
        <f t="shared" si="8"/>
        <v>0</v>
      </c>
      <c r="H88" s="233">
        <f t="shared" si="8"/>
        <v>0</v>
      </c>
      <c r="I88" s="233">
        <f t="shared" si="8"/>
        <v>0</v>
      </c>
      <c r="J88" s="233">
        <f t="shared" si="8"/>
        <v>0</v>
      </c>
      <c r="K88" s="233">
        <f t="shared" si="8"/>
        <v>0</v>
      </c>
      <c r="L88" s="233">
        <f t="shared" si="8"/>
        <v>0</v>
      </c>
      <c r="M88" s="233">
        <f t="shared" si="8"/>
        <v>0</v>
      </c>
      <c r="N88" s="233">
        <f t="shared" si="8"/>
        <v>0</v>
      </c>
      <c r="O88" s="233">
        <f t="shared" si="8"/>
        <v>0</v>
      </c>
      <c r="P88" s="233">
        <f t="shared" si="8"/>
        <v>0</v>
      </c>
      <c r="Q88" s="233">
        <f t="shared" si="8"/>
        <v>0</v>
      </c>
      <c r="R88" s="233">
        <f t="shared" si="8"/>
        <v>0</v>
      </c>
      <c r="S88" s="233">
        <f t="shared" si="8"/>
        <v>0</v>
      </c>
      <c r="T88" s="233">
        <f t="shared" si="8"/>
        <v>0</v>
      </c>
      <c r="U88" s="233">
        <f t="shared" si="8"/>
        <v>0</v>
      </c>
      <c r="V88" s="233">
        <f t="shared" si="8"/>
        <v>0</v>
      </c>
      <c r="W88" s="233">
        <f t="shared" si="8"/>
        <v>0</v>
      </c>
      <c r="X88" s="233">
        <f t="shared" si="8"/>
        <v>0</v>
      </c>
      <c r="Y88" s="233">
        <f t="shared" si="8"/>
        <v>0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1.6387380006455683E-2</v>
      </c>
      <c r="C89" s="300">
        <f t="shared" si="9"/>
        <v>1.6058967610198215E-2</v>
      </c>
      <c r="D89" s="300">
        <f t="shared" si="9"/>
        <v>1.6077414170551262E-2</v>
      </c>
      <c r="E89" s="300">
        <f t="shared" si="9"/>
        <v>1.5693610897843342E-2</v>
      </c>
      <c r="F89" s="300">
        <f t="shared" si="9"/>
        <v>1.5462699461067913E-2</v>
      </c>
      <c r="G89" s="300">
        <f t="shared" si="9"/>
        <v>1.0567241509826734E-2</v>
      </c>
      <c r="H89" s="300">
        <f t="shared" si="9"/>
        <v>1.0531952604440913E-2</v>
      </c>
      <c r="I89" s="300">
        <f t="shared" si="9"/>
        <v>1.1255991859540054E-2</v>
      </c>
      <c r="J89" s="300">
        <f t="shared" si="9"/>
        <v>1.2018621481976924E-2</v>
      </c>
      <c r="K89" s="300">
        <f t="shared" si="9"/>
        <v>1.2588253300069687E-2</v>
      </c>
      <c r="L89" s="300">
        <f t="shared" si="9"/>
        <v>1.4112715552588247E-2</v>
      </c>
      <c r="M89" s="300">
        <f t="shared" si="9"/>
        <v>1.5276848677635527E-2</v>
      </c>
      <c r="N89" s="300">
        <f t="shared" si="9"/>
        <v>1.4812745882504188E-2</v>
      </c>
      <c r="O89" s="300">
        <f t="shared" si="9"/>
        <v>1.5236426891526142E-2</v>
      </c>
      <c r="P89" s="300">
        <f t="shared" si="9"/>
        <v>1.4945510069120418E-2</v>
      </c>
      <c r="Q89" s="300">
        <f t="shared" si="9"/>
        <v>1.5464101637446563E-2</v>
      </c>
      <c r="R89" s="300">
        <f t="shared" si="9"/>
        <v>1.5935020887384826E-2</v>
      </c>
      <c r="S89" s="300">
        <f t="shared" si="9"/>
        <v>1.5730001919836818E-2</v>
      </c>
      <c r="T89" s="300">
        <f t="shared" si="9"/>
        <v>1.461791285401663E-2</v>
      </c>
      <c r="U89" s="300">
        <f t="shared" si="9"/>
        <v>1.4592717282129807E-2</v>
      </c>
      <c r="V89" s="300">
        <f t="shared" si="9"/>
        <v>1.4706976071220998E-2</v>
      </c>
      <c r="W89" s="300">
        <f t="shared" si="9"/>
        <v>1.6040659651933506E-2</v>
      </c>
      <c r="X89" s="300">
        <f t="shared" si="9"/>
        <v>1.5511072493232915E-2</v>
      </c>
      <c r="Y89" s="300">
        <f t="shared" si="9"/>
        <v>1.4922288065568409E-2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6.1928701988209087E-2</v>
      </c>
      <c r="C90" s="301">
        <f t="shared" si="10"/>
        <v>6.1354675664661601E-2</v>
      </c>
      <c r="D90" s="301">
        <f t="shared" si="10"/>
        <v>6.1163307928817766E-2</v>
      </c>
      <c r="E90" s="301">
        <f t="shared" si="10"/>
        <v>5.9515039741650261E-2</v>
      </c>
      <c r="F90" s="301">
        <f t="shared" si="10"/>
        <v>5.946561500806985E-2</v>
      </c>
      <c r="G90" s="301">
        <f t="shared" si="10"/>
        <v>4.7994750422630739E-2</v>
      </c>
      <c r="H90" s="301">
        <f t="shared" si="10"/>
        <v>4.778071845932115E-2</v>
      </c>
      <c r="I90" s="301">
        <f t="shared" si="10"/>
        <v>5.0108262134440272E-2</v>
      </c>
      <c r="J90" s="301">
        <f t="shared" si="10"/>
        <v>4.9050304957687405E-2</v>
      </c>
      <c r="K90" s="301">
        <f t="shared" si="10"/>
        <v>4.921431532606127E-2</v>
      </c>
      <c r="L90" s="301">
        <f t="shared" si="10"/>
        <v>5.3278185207005377E-2</v>
      </c>
      <c r="M90" s="301">
        <f t="shared" si="10"/>
        <v>5.665454877560272E-2</v>
      </c>
      <c r="N90" s="301">
        <f t="shared" si="10"/>
        <v>5.6996865976068373E-2</v>
      </c>
      <c r="O90" s="301">
        <f t="shared" si="10"/>
        <v>5.3709415276904503E-2</v>
      </c>
      <c r="P90" s="301">
        <f t="shared" si="10"/>
        <v>5.1097710291858799E-2</v>
      </c>
      <c r="Q90" s="301">
        <f t="shared" si="10"/>
        <v>5.5399249984797436E-2</v>
      </c>
      <c r="R90" s="301">
        <f t="shared" si="10"/>
        <v>5.5645183581757525E-2</v>
      </c>
      <c r="S90" s="301">
        <f t="shared" si="10"/>
        <v>5.6078237878714028E-2</v>
      </c>
      <c r="T90" s="301">
        <f t="shared" si="10"/>
        <v>5.3831804401587677E-2</v>
      </c>
      <c r="U90" s="301">
        <f t="shared" si="10"/>
        <v>5.0715084013445669E-2</v>
      </c>
      <c r="V90" s="301">
        <f t="shared" si="10"/>
        <v>5.2326196727374527E-2</v>
      </c>
      <c r="W90" s="301">
        <f t="shared" si="10"/>
        <v>5.6212024509534483E-2</v>
      </c>
      <c r="X90" s="301">
        <f t="shared" si="10"/>
        <v>5.072975982224584E-2</v>
      </c>
      <c r="Y90" s="301">
        <f t="shared" si="10"/>
        <v>4.8439825347677094E-2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6.1928701988209087E-2</v>
      </c>
      <c r="C91" s="302">
        <f t="shared" si="11"/>
        <v>6.1354675664661601E-2</v>
      </c>
      <c r="D91" s="302">
        <f t="shared" si="11"/>
        <v>6.1163307928817766E-2</v>
      </c>
      <c r="E91" s="302">
        <f t="shared" si="11"/>
        <v>5.9515039741650261E-2</v>
      </c>
      <c r="F91" s="302">
        <f t="shared" si="11"/>
        <v>5.946561500806985E-2</v>
      </c>
      <c r="G91" s="302">
        <f t="shared" si="11"/>
        <v>4.7994750422630739E-2</v>
      </c>
      <c r="H91" s="302">
        <f t="shared" si="11"/>
        <v>4.778071845932115E-2</v>
      </c>
      <c r="I91" s="302">
        <f t="shared" si="11"/>
        <v>5.0108262134440272E-2</v>
      </c>
      <c r="J91" s="302">
        <f t="shared" si="11"/>
        <v>4.9050304957687405E-2</v>
      </c>
      <c r="K91" s="302">
        <f t="shared" si="11"/>
        <v>4.921431532606127E-2</v>
      </c>
      <c r="L91" s="302">
        <f t="shared" si="11"/>
        <v>5.3278185207005377E-2</v>
      </c>
      <c r="M91" s="302">
        <f t="shared" si="11"/>
        <v>5.665454877560272E-2</v>
      </c>
      <c r="N91" s="302">
        <f t="shared" si="11"/>
        <v>5.6996865976068373E-2</v>
      </c>
      <c r="O91" s="302">
        <f t="shared" si="11"/>
        <v>5.3709415276904503E-2</v>
      </c>
      <c r="P91" s="302">
        <f t="shared" si="11"/>
        <v>5.1097710291858799E-2</v>
      </c>
      <c r="Q91" s="302">
        <f t="shared" si="11"/>
        <v>5.5399249984797436E-2</v>
      </c>
      <c r="R91" s="302">
        <f t="shared" si="11"/>
        <v>5.5645183581757525E-2</v>
      </c>
      <c r="S91" s="302">
        <f t="shared" si="11"/>
        <v>5.6078237878714028E-2</v>
      </c>
      <c r="T91" s="302">
        <f t="shared" si="11"/>
        <v>5.3831804401587677E-2</v>
      </c>
      <c r="U91" s="302">
        <f t="shared" si="11"/>
        <v>5.0715084013445669E-2</v>
      </c>
      <c r="V91" s="302">
        <f t="shared" si="11"/>
        <v>5.2326196727374527E-2</v>
      </c>
      <c r="W91" s="302">
        <f t="shared" si="11"/>
        <v>5.6212024509534483E-2</v>
      </c>
      <c r="X91" s="302">
        <f t="shared" si="11"/>
        <v>5.072975982224584E-2</v>
      </c>
      <c r="Y91" s="302">
        <f t="shared" si="11"/>
        <v>4.8439825347677094E-2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0</v>
      </c>
      <c r="C92" s="302">
        <f t="shared" si="12"/>
        <v>0</v>
      </c>
      <c r="D92" s="302">
        <f t="shared" si="12"/>
        <v>0</v>
      </c>
      <c r="E92" s="302">
        <f t="shared" si="12"/>
        <v>0</v>
      </c>
      <c r="F92" s="302">
        <f t="shared" si="12"/>
        <v>0</v>
      </c>
      <c r="G92" s="302">
        <f t="shared" si="12"/>
        <v>0</v>
      </c>
      <c r="H92" s="302">
        <f t="shared" si="12"/>
        <v>0</v>
      </c>
      <c r="I92" s="302">
        <f t="shared" si="12"/>
        <v>0</v>
      </c>
      <c r="J92" s="302">
        <f t="shared" si="12"/>
        <v>0</v>
      </c>
      <c r="K92" s="302">
        <f t="shared" si="12"/>
        <v>0</v>
      </c>
      <c r="L92" s="302">
        <f t="shared" si="12"/>
        <v>0</v>
      </c>
      <c r="M92" s="302">
        <f t="shared" si="12"/>
        <v>0</v>
      </c>
      <c r="N92" s="302">
        <f t="shared" si="12"/>
        <v>0</v>
      </c>
      <c r="O92" s="302">
        <f t="shared" si="12"/>
        <v>0</v>
      </c>
      <c r="P92" s="302">
        <f t="shared" si="12"/>
        <v>0</v>
      </c>
      <c r="Q92" s="302">
        <f t="shared" si="12"/>
        <v>0</v>
      </c>
      <c r="R92" s="302">
        <f t="shared" si="12"/>
        <v>0</v>
      </c>
      <c r="S92" s="302">
        <f t="shared" si="12"/>
        <v>0</v>
      </c>
      <c r="T92" s="302">
        <f t="shared" si="12"/>
        <v>0</v>
      </c>
      <c r="U92" s="302">
        <f t="shared" si="12"/>
        <v>0</v>
      </c>
      <c r="V92" s="302">
        <f t="shared" si="12"/>
        <v>0</v>
      </c>
      <c r="W92" s="302">
        <f t="shared" si="12"/>
        <v>0</v>
      </c>
      <c r="X92" s="302">
        <f t="shared" si="12"/>
        <v>0</v>
      </c>
      <c r="Y92" s="302">
        <f t="shared" si="12"/>
        <v>0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0</v>
      </c>
      <c r="C93" s="302">
        <f t="shared" si="13"/>
        <v>0</v>
      </c>
      <c r="D93" s="302">
        <f t="shared" si="13"/>
        <v>0</v>
      </c>
      <c r="E93" s="302">
        <f t="shared" si="13"/>
        <v>0</v>
      </c>
      <c r="F93" s="302">
        <f t="shared" si="13"/>
        <v>0</v>
      </c>
      <c r="G93" s="302">
        <f t="shared" si="13"/>
        <v>0</v>
      </c>
      <c r="H93" s="302">
        <f t="shared" si="13"/>
        <v>0</v>
      </c>
      <c r="I93" s="302">
        <f t="shared" si="13"/>
        <v>0</v>
      </c>
      <c r="J93" s="302">
        <f t="shared" si="13"/>
        <v>0</v>
      </c>
      <c r="K93" s="302">
        <f t="shared" si="13"/>
        <v>0</v>
      </c>
      <c r="L93" s="302">
        <f t="shared" si="13"/>
        <v>0</v>
      </c>
      <c r="M93" s="302">
        <f t="shared" si="13"/>
        <v>0</v>
      </c>
      <c r="N93" s="302">
        <f t="shared" si="13"/>
        <v>0</v>
      </c>
      <c r="O93" s="302">
        <f t="shared" si="13"/>
        <v>0</v>
      </c>
      <c r="P93" s="302">
        <f t="shared" si="13"/>
        <v>0</v>
      </c>
      <c r="Q93" s="302">
        <f t="shared" si="13"/>
        <v>0</v>
      </c>
      <c r="R93" s="302">
        <f t="shared" si="13"/>
        <v>0</v>
      </c>
      <c r="S93" s="302">
        <f t="shared" si="13"/>
        <v>0</v>
      </c>
      <c r="T93" s="302">
        <f t="shared" si="13"/>
        <v>0</v>
      </c>
      <c r="U93" s="302">
        <f t="shared" si="13"/>
        <v>0</v>
      </c>
      <c r="V93" s="302">
        <f t="shared" si="13"/>
        <v>0</v>
      </c>
      <c r="W93" s="302">
        <f t="shared" si="13"/>
        <v>0</v>
      </c>
      <c r="X93" s="302">
        <f t="shared" si="13"/>
        <v>0</v>
      </c>
      <c r="Y93" s="302">
        <f t="shared" si="13"/>
        <v>0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5.1607251656840901E-2</v>
      </c>
      <c r="C94" s="301">
        <f t="shared" si="14"/>
        <v>5.1128896387218015E-2</v>
      </c>
      <c r="D94" s="301">
        <f t="shared" si="14"/>
        <v>5.0969423274014825E-2</v>
      </c>
      <c r="E94" s="301">
        <f t="shared" si="14"/>
        <v>4.959586645137521E-2</v>
      </c>
      <c r="F94" s="301">
        <f t="shared" si="14"/>
        <v>4.9554679173391541E-2</v>
      </c>
      <c r="G94" s="301">
        <f t="shared" si="14"/>
        <v>3.9995625352192296E-2</v>
      </c>
      <c r="H94" s="301">
        <f t="shared" si="14"/>
        <v>3.9817265382767628E-2</v>
      </c>
      <c r="I94" s="301">
        <f t="shared" si="14"/>
        <v>4.1756885112033557E-2</v>
      </c>
      <c r="J94" s="301">
        <f t="shared" si="14"/>
        <v>4.0875254131406191E-2</v>
      </c>
      <c r="K94" s="301">
        <f t="shared" si="14"/>
        <v>4.101192943838438E-2</v>
      </c>
      <c r="L94" s="301">
        <f t="shared" si="14"/>
        <v>4.439848767250449E-2</v>
      </c>
      <c r="M94" s="301">
        <f t="shared" si="14"/>
        <v>4.7212123979668945E-2</v>
      </c>
      <c r="N94" s="301">
        <f t="shared" si="14"/>
        <v>4.7497388313390315E-2</v>
      </c>
      <c r="O94" s="301">
        <f t="shared" si="14"/>
        <v>4.4757846064087094E-2</v>
      </c>
      <c r="P94" s="301">
        <f t="shared" si="14"/>
        <v>4.2581425243215683E-2</v>
      </c>
      <c r="Q94" s="301">
        <f t="shared" si="14"/>
        <v>4.6166041653997854E-2</v>
      </c>
      <c r="R94" s="301">
        <f t="shared" si="14"/>
        <v>4.637098631813126E-2</v>
      </c>
      <c r="S94" s="301">
        <f t="shared" si="14"/>
        <v>4.6731864898928353E-2</v>
      </c>
      <c r="T94" s="301">
        <f t="shared" si="14"/>
        <v>4.4859837001323073E-2</v>
      </c>
      <c r="U94" s="301">
        <f t="shared" si="14"/>
        <v>4.2262570011204724E-2</v>
      </c>
      <c r="V94" s="301">
        <f t="shared" si="14"/>
        <v>4.3605163939478768E-2</v>
      </c>
      <c r="W94" s="301">
        <f t="shared" si="14"/>
        <v>4.6843353757945405E-2</v>
      </c>
      <c r="X94" s="301">
        <f t="shared" si="14"/>
        <v>4.2274799851871527E-2</v>
      </c>
      <c r="Y94" s="301">
        <f t="shared" si="14"/>
        <v>4.0366521123064263E-2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5.1607251656840901E-2</v>
      </c>
      <c r="C95" s="302">
        <f t="shared" si="15"/>
        <v>5.1128896387218015E-2</v>
      </c>
      <c r="D95" s="302">
        <f t="shared" si="15"/>
        <v>5.0969423274014825E-2</v>
      </c>
      <c r="E95" s="302">
        <f t="shared" si="15"/>
        <v>4.959586645137521E-2</v>
      </c>
      <c r="F95" s="302">
        <f t="shared" si="15"/>
        <v>4.9554679173391541E-2</v>
      </c>
      <c r="G95" s="302">
        <f t="shared" si="15"/>
        <v>3.9995625352192296E-2</v>
      </c>
      <c r="H95" s="302">
        <f t="shared" si="15"/>
        <v>3.9817265382767628E-2</v>
      </c>
      <c r="I95" s="302">
        <f t="shared" si="15"/>
        <v>4.1756885112033557E-2</v>
      </c>
      <c r="J95" s="302">
        <f t="shared" si="15"/>
        <v>4.0875254131406191E-2</v>
      </c>
      <c r="K95" s="302">
        <f t="shared" si="15"/>
        <v>4.101192943838438E-2</v>
      </c>
      <c r="L95" s="302">
        <f t="shared" si="15"/>
        <v>4.439848767250449E-2</v>
      </c>
      <c r="M95" s="302">
        <f t="shared" si="15"/>
        <v>4.7212123979668945E-2</v>
      </c>
      <c r="N95" s="302">
        <f t="shared" si="15"/>
        <v>4.7497388313390315E-2</v>
      </c>
      <c r="O95" s="302">
        <f t="shared" si="15"/>
        <v>4.4757846064087094E-2</v>
      </c>
      <c r="P95" s="302">
        <f t="shared" si="15"/>
        <v>4.2581425243215683E-2</v>
      </c>
      <c r="Q95" s="302">
        <f t="shared" si="15"/>
        <v>4.6166041653997854E-2</v>
      </c>
      <c r="R95" s="302">
        <f t="shared" si="15"/>
        <v>4.637098631813126E-2</v>
      </c>
      <c r="S95" s="302">
        <f t="shared" si="15"/>
        <v>4.6731864898928353E-2</v>
      </c>
      <c r="T95" s="302">
        <f t="shared" si="15"/>
        <v>4.4859837001323073E-2</v>
      </c>
      <c r="U95" s="302">
        <f t="shared" si="15"/>
        <v>4.2262570011204724E-2</v>
      </c>
      <c r="V95" s="302">
        <f t="shared" si="15"/>
        <v>4.3605163939478768E-2</v>
      </c>
      <c r="W95" s="302">
        <f t="shared" si="15"/>
        <v>4.6843353757945405E-2</v>
      </c>
      <c r="X95" s="302">
        <f t="shared" si="15"/>
        <v>4.2274799851871527E-2</v>
      </c>
      <c r="Y95" s="302">
        <f t="shared" si="15"/>
        <v>4.0366521123064263E-2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0</v>
      </c>
      <c r="C96" s="302">
        <f t="shared" si="16"/>
        <v>0</v>
      </c>
      <c r="D96" s="302">
        <f t="shared" si="16"/>
        <v>0</v>
      </c>
      <c r="E96" s="302">
        <f t="shared" si="16"/>
        <v>0</v>
      </c>
      <c r="F96" s="302">
        <f t="shared" si="16"/>
        <v>0</v>
      </c>
      <c r="G96" s="302">
        <f t="shared" si="16"/>
        <v>0</v>
      </c>
      <c r="H96" s="302">
        <f t="shared" si="16"/>
        <v>0</v>
      </c>
      <c r="I96" s="302">
        <f t="shared" si="16"/>
        <v>0</v>
      </c>
      <c r="J96" s="302">
        <f t="shared" si="16"/>
        <v>0</v>
      </c>
      <c r="K96" s="302">
        <f t="shared" si="16"/>
        <v>0</v>
      </c>
      <c r="L96" s="302">
        <f t="shared" si="16"/>
        <v>0</v>
      </c>
      <c r="M96" s="302">
        <f t="shared" si="16"/>
        <v>0</v>
      </c>
      <c r="N96" s="302">
        <f t="shared" si="16"/>
        <v>0</v>
      </c>
      <c r="O96" s="302">
        <f t="shared" si="16"/>
        <v>0</v>
      </c>
      <c r="P96" s="302">
        <f t="shared" si="16"/>
        <v>0</v>
      </c>
      <c r="Q96" s="302">
        <f t="shared" si="16"/>
        <v>0</v>
      </c>
      <c r="R96" s="302">
        <f t="shared" si="16"/>
        <v>0</v>
      </c>
      <c r="S96" s="302">
        <f t="shared" si="16"/>
        <v>0</v>
      </c>
      <c r="T96" s="302">
        <f t="shared" si="16"/>
        <v>0</v>
      </c>
      <c r="U96" s="302">
        <f t="shared" si="16"/>
        <v>0</v>
      </c>
      <c r="V96" s="302">
        <f t="shared" si="16"/>
        <v>0</v>
      </c>
      <c r="W96" s="302">
        <f t="shared" si="16"/>
        <v>0</v>
      </c>
      <c r="X96" s="302">
        <f t="shared" si="16"/>
        <v>0</v>
      </c>
      <c r="Y96" s="302">
        <f t="shared" si="16"/>
        <v>0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0</v>
      </c>
      <c r="C97" s="302">
        <f t="shared" si="17"/>
        <v>0</v>
      </c>
      <c r="D97" s="302">
        <f t="shared" si="17"/>
        <v>0</v>
      </c>
      <c r="E97" s="302">
        <f t="shared" si="17"/>
        <v>0</v>
      </c>
      <c r="F97" s="302">
        <f t="shared" si="17"/>
        <v>0</v>
      </c>
      <c r="G97" s="302">
        <f t="shared" si="17"/>
        <v>0</v>
      </c>
      <c r="H97" s="302">
        <f t="shared" si="17"/>
        <v>0</v>
      </c>
      <c r="I97" s="302">
        <f t="shared" si="17"/>
        <v>0</v>
      </c>
      <c r="J97" s="302">
        <f t="shared" si="17"/>
        <v>0</v>
      </c>
      <c r="K97" s="302">
        <f t="shared" si="17"/>
        <v>0</v>
      </c>
      <c r="L97" s="302">
        <f t="shared" si="17"/>
        <v>0</v>
      </c>
      <c r="M97" s="302">
        <f t="shared" si="17"/>
        <v>0</v>
      </c>
      <c r="N97" s="302">
        <f t="shared" si="17"/>
        <v>0</v>
      </c>
      <c r="O97" s="302">
        <f t="shared" si="17"/>
        <v>0</v>
      </c>
      <c r="P97" s="302">
        <f t="shared" si="17"/>
        <v>0</v>
      </c>
      <c r="Q97" s="302">
        <f t="shared" si="17"/>
        <v>0</v>
      </c>
      <c r="R97" s="302">
        <f t="shared" si="17"/>
        <v>0</v>
      </c>
      <c r="S97" s="302">
        <f t="shared" si="17"/>
        <v>0</v>
      </c>
      <c r="T97" s="302">
        <f t="shared" si="17"/>
        <v>0</v>
      </c>
      <c r="U97" s="302">
        <f t="shared" si="17"/>
        <v>0</v>
      </c>
      <c r="V97" s="302">
        <f t="shared" si="17"/>
        <v>0</v>
      </c>
      <c r="W97" s="302">
        <f t="shared" si="17"/>
        <v>0</v>
      </c>
      <c r="X97" s="302">
        <f t="shared" si="17"/>
        <v>0</v>
      </c>
      <c r="Y97" s="302">
        <f t="shared" si="17"/>
        <v>0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0.72277599360301947</v>
      </c>
      <c r="C98" s="301">
        <f t="shared" si="18"/>
        <v>0.72412172688059973</v>
      </c>
      <c r="D98" s="301">
        <f t="shared" si="18"/>
        <v>0.72443110722368675</v>
      </c>
      <c r="E98" s="301">
        <f t="shared" si="18"/>
        <v>0.7267176116525168</v>
      </c>
      <c r="F98" s="301">
        <f t="shared" si="18"/>
        <v>0.72707362264101805</v>
      </c>
      <c r="G98" s="301">
        <f t="shared" si="18"/>
        <v>0.75135340834196407</v>
      </c>
      <c r="H98" s="301">
        <f t="shared" si="18"/>
        <v>0.7517037916283219</v>
      </c>
      <c r="I98" s="301">
        <f t="shared" si="18"/>
        <v>0.74745432005666557</v>
      </c>
      <c r="J98" s="301">
        <f t="shared" si="18"/>
        <v>0.74709392938857866</v>
      </c>
      <c r="K98" s="301">
        <f t="shared" si="18"/>
        <v>0.74538409078143542</v>
      </c>
      <c r="L98" s="301">
        <f t="shared" si="18"/>
        <v>0.73746889108472735</v>
      </c>
      <c r="M98" s="301">
        <f t="shared" si="18"/>
        <v>0.72857230058362799</v>
      </c>
      <c r="N98" s="301">
        <f t="shared" si="18"/>
        <v>0.72372250753094514</v>
      </c>
      <c r="O98" s="301">
        <f t="shared" si="18"/>
        <v>0.73027990028110323</v>
      </c>
      <c r="P98" s="301">
        <f t="shared" si="18"/>
        <v>0.73479892269193281</v>
      </c>
      <c r="Q98" s="301">
        <f t="shared" si="18"/>
        <v>0.72617388802687222</v>
      </c>
      <c r="R98" s="301">
        <f t="shared" si="18"/>
        <v>0.72497197186007667</v>
      </c>
      <c r="S98" s="301">
        <f t="shared" si="18"/>
        <v>0.72364565906491995</v>
      </c>
      <c r="T98" s="301">
        <f t="shared" si="18"/>
        <v>0.72803520866914284</v>
      </c>
      <c r="U98" s="301">
        <f t="shared" si="18"/>
        <v>0.72947788309986039</v>
      </c>
      <c r="V98" s="301">
        <f t="shared" si="18"/>
        <v>0.72495753564938925</v>
      </c>
      <c r="W98" s="301">
        <f t="shared" si="18"/>
        <v>0.71864613274142597</v>
      </c>
      <c r="X98" s="301">
        <f t="shared" si="18"/>
        <v>0.72845260026039371</v>
      </c>
      <c r="Y98" s="301">
        <f t="shared" si="18"/>
        <v>0.73028255415997279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0.11532835272230589</v>
      </c>
      <c r="C99" s="301">
        <f t="shared" si="19"/>
        <v>0.1154212131795649</v>
      </c>
      <c r="D99" s="301">
        <f t="shared" si="19"/>
        <v>0.11539240627114529</v>
      </c>
      <c r="E99" s="301">
        <f t="shared" si="19"/>
        <v>0.11613266704421281</v>
      </c>
      <c r="F99" s="301">
        <f t="shared" si="19"/>
        <v>0.11634414280275347</v>
      </c>
      <c r="G99" s="301">
        <f t="shared" si="19"/>
        <v>0.11864683201258239</v>
      </c>
      <c r="H99" s="301">
        <f t="shared" si="19"/>
        <v>0.11869252307735623</v>
      </c>
      <c r="I99" s="301">
        <f t="shared" si="19"/>
        <v>0.11809743280808753</v>
      </c>
      <c r="J99" s="301">
        <f t="shared" si="19"/>
        <v>0.11856813052329378</v>
      </c>
      <c r="K99" s="301">
        <f t="shared" si="19"/>
        <v>0.11884512542083497</v>
      </c>
      <c r="L99" s="301">
        <f t="shared" si="19"/>
        <v>0.11779723978499225</v>
      </c>
      <c r="M99" s="301">
        <f t="shared" si="19"/>
        <v>0.11876457197595056</v>
      </c>
      <c r="N99" s="301">
        <f t="shared" si="19"/>
        <v>0.12251199544629876</v>
      </c>
      <c r="O99" s="301">
        <f t="shared" si="19"/>
        <v>0.12097115046475174</v>
      </c>
      <c r="P99" s="301">
        <f t="shared" si="19"/>
        <v>0.12110540419194146</v>
      </c>
      <c r="Q99" s="301">
        <f t="shared" si="19"/>
        <v>0.12174099712113655</v>
      </c>
      <c r="R99" s="301">
        <f t="shared" si="19"/>
        <v>0.12165775222407189</v>
      </c>
      <c r="S99" s="301">
        <f t="shared" si="19"/>
        <v>0.12240861441859004</v>
      </c>
      <c r="T99" s="301">
        <f t="shared" si="19"/>
        <v>0.12336871208002533</v>
      </c>
      <c r="U99" s="301">
        <f t="shared" si="19"/>
        <v>0.12572272197757092</v>
      </c>
      <c r="V99" s="301">
        <f t="shared" si="19"/>
        <v>0.12692612393238645</v>
      </c>
      <c r="W99" s="301">
        <f t="shared" si="19"/>
        <v>0.12544975968813535</v>
      </c>
      <c r="X99" s="301">
        <f t="shared" si="19"/>
        <v>0.12529870850027647</v>
      </c>
      <c r="Y99" s="301">
        <f t="shared" si="19"/>
        <v>0.12729967996305416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6.3092735078877332E-2</v>
      </c>
      <c r="C100" s="302">
        <f t="shared" si="20"/>
        <v>6.3088338281385381E-2</v>
      </c>
      <c r="D100" s="302">
        <f t="shared" si="20"/>
        <v>6.3037172200205591E-2</v>
      </c>
      <c r="E100" s="302">
        <f t="shared" si="20"/>
        <v>6.3612185410900468E-2</v>
      </c>
      <c r="F100" s="302">
        <f t="shared" si="20"/>
        <v>6.3797931961447479E-2</v>
      </c>
      <c r="G100" s="302">
        <f t="shared" si="20"/>
        <v>6.4345901017917789E-2</v>
      </c>
      <c r="H100" s="302">
        <f t="shared" si="20"/>
        <v>6.4366269593377101E-2</v>
      </c>
      <c r="I100" s="302">
        <f t="shared" si="20"/>
        <v>6.4078292142143653E-2</v>
      </c>
      <c r="J100" s="302">
        <f t="shared" si="20"/>
        <v>6.4575035588402205E-2</v>
      </c>
      <c r="K100" s="302">
        <f t="shared" si="20"/>
        <v>6.4975601933397659E-2</v>
      </c>
      <c r="L100" s="302">
        <f t="shared" si="20"/>
        <v>6.44997543129123E-2</v>
      </c>
      <c r="M100" s="302">
        <f t="shared" si="20"/>
        <v>6.6110050442710067E-2</v>
      </c>
      <c r="N100" s="302">
        <f t="shared" si="20"/>
        <v>7.0207972460037973E-2</v>
      </c>
      <c r="O100" s="302">
        <f t="shared" si="20"/>
        <v>6.8193219291906707E-2</v>
      </c>
      <c r="P100" s="302">
        <f t="shared" si="20"/>
        <v>6.800087953942445E-2</v>
      </c>
      <c r="Q100" s="302">
        <f t="shared" si="20"/>
        <v>6.9259810843043848E-2</v>
      </c>
      <c r="R100" s="302">
        <f t="shared" si="20"/>
        <v>6.9263429419425815E-2</v>
      </c>
      <c r="S100" s="302">
        <f t="shared" si="20"/>
        <v>7.0110145334400298E-2</v>
      </c>
      <c r="T100" s="302">
        <f t="shared" si="20"/>
        <v>7.0753006622765124E-2</v>
      </c>
      <c r="U100" s="302">
        <f t="shared" si="20"/>
        <v>7.3002753248406424E-2</v>
      </c>
      <c r="V100" s="302">
        <f t="shared" si="20"/>
        <v>7.4532844444602508E-2</v>
      </c>
      <c r="W100" s="302">
        <f t="shared" si="20"/>
        <v>7.3512610497998065E-2</v>
      </c>
      <c r="X100" s="302">
        <f t="shared" si="20"/>
        <v>7.2652837808197784E-2</v>
      </c>
      <c r="Y100" s="302">
        <f t="shared" si="20"/>
        <v>7.4521556992192706E-2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5.2235617643428559E-2</v>
      </c>
      <c r="C101" s="302">
        <f t="shared" si="21"/>
        <v>5.2332874898179511E-2</v>
      </c>
      <c r="D101" s="302">
        <f t="shared" si="21"/>
        <v>5.2355234070939706E-2</v>
      </c>
      <c r="E101" s="302">
        <f t="shared" si="21"/>
        <v>5.2520481633312341E-2</v>
      </c>
      <c r="F101" s="302">
        <f t="shared" si="21"/>
        <v>5.2546210841305986E-2</v>
      </c>
      <c r="G101" s="302">
        <f t="shared" si="21"/>
        <v>5.4300930994664591E-2</v>
      </c>
      <c r="H101" s="302">
        <f t="shared" si="21"/>
        <v>5.4326253483979139E-2</v>
      </c>
      <c r="I101" s="302">
        <f t="shared" si="21"/>
        <v>5.4019140665943884E-2</v>
      </c>
      <c r="J101" s="302">
        <f t="shared" si="21"/>
        <v>5.3993094934891579E-2</v>
      </c>
      <c r="K101" s="302">
        <f t="shared" si="21"/>
        <v>5.3869523487437315E-2</v>
      </c>
      <c r="L101" s="302">
        <f t="shared" si="21"/>
        <v>5.3297485472079957E-2</v>
      </c>
      <c r="M101" s="302">
        <f t="shared" si="21"/>
        <v>5.2654521533240496E-2</v>
      </c>
      <c r="N101" s="302">
        <f t="shared" si="21"/>
        <v>5.2304022986260794E-2</v>
      </c>
      <c r="O101" s="302">
        <f t="shared" si="21"/>
        <v>5.2777931172845037E-2</v>
      </c>
      <c r="P101" s="302">
        <f t="shared" si="21"/>
        <v>5.3104524652517013E-2</v>
      </c>
      <c r="Q101" s="302">
        <f t="shared" si="21"/>
        <v>5.2481186278092715E-2</v>
      </c>
      <c r="R101" s="302">
        <f t="shared" si="21"/>
        <v>5.2394322804646086E-2</v>
      </c>
      <c r="S101" s="302">
        <f t="shared" si="21"/>
        <v>5.2298469084189739E-2</v>
      </c>
      <c r="T101" s="302">
        <f t="shared" si="21"/>
        <v>5.2615705457260215E-2</v>
      </c>
      <c r="U101" s="302">
        <f t="shared" si="21"/>
        <v>5.2719968729164506E-2</v>
      </c>
      <c r="V101" s="302">
        <f t="shared" si="21"/>
        <v>5.2393279487783932E-2</v>
      </c>
      <c r="W101" s="302">
        <f t="shared" si="21"/>
        <v>5.193714919013729E-2</v>
      </c>
      <c r="X101" s="302">
        <f t="shared" si="21"/>
        <v>5.264587069207867E-2</v>
      </c>
      <c r="Y101" s="302">
        <f t="shared" si="21"/>
        <v>5.2778122970861464E-2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0</v>
      </c>
      <c r="C102" s="302">
        <f t="shared" si="22"/>
        <v>0</v>
      </c>
      <c r="D102" s="302">
        <f t="shared" si="22"/>
        <v>0</v>
      </c>
      <c r="E102" s="302">
        <f t="shared" si="22"/>
        <v>0</v>
      </c>
      <c r="F102" s="302">
        <f t="shared" si="22"/>
        <v>0</v>
      </c>
      <c r="G102" s="302">
        <f t="shared" si="22"/>
        <v>0</v>
      </c>
      <c r="H102" s="302">
        <f t="shared" si="22"/>
        <v>0</v>
      </c>
      <c r="I102" s="302">
        <f t="shared" si="22"/>
        <v>0</v>
      </c>
      <c r="J102" s="302">
        <f t="shared" si="22"/>
        <v>0</v>
      </c>
      <c r="K102" s="302">
        <f t="shared" si="22"/>
        <v>0</v>
      </c>
      <c r="L102" s="302">
        <f t="shared" si="22"/>
        <v>0</v>
      </c>
      <c r="M102" s="302">
        <f t="shared" si="22"/>
        <v>0</v>
      </c>
      <c r="N102" s="302">
        <f t="shared" si="22"/>
        <v>0</v>
      </c>
      <c r="O102" s="302">
        <f t="shared" si="22"/>
        <v>0</v>
      </c>
      <c r="P102" s="302">
        <f t="shared" si="22"/>
        <v>0</v>
      </c>
      <c r="Q102" s="302">
        <f t="shared" si="22"/>
        <v>0</v>
      </c>
      <c r="R102" s="302">
        <f t="shared" si="22"/>
        <v>0</v>
      </c>
      <c r="S102" s="302">
        <f t="shared" si="22"/>
        <v>0</v>
      </c>
      <c r="T102" s="302">
        <f t="shared" si="22"/>
        <v>0</v>
      </c>
      <c r="U102" s="302">
        <f t="shared" si="22"/>
        <v>0</v>
      </c>
      <c r="V102" s="302">
        <f t="shared" si="22"/>
        <v>0</v>
      </c>
      <c r="W102" s="302">
        <f t="shared" si="22"/>
        <v>0</v>
      </c>
      <c r="X102" s="302">
        <f t="shared" si="22"/>
        <v>0</v>
      </c>
      <c r="Y102" s="302">
        <f t="shared" si="22"/>
        <v>0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0</v>
      </c>
      <c r="C103" s="302">
        <f t="shared" si="23"/>
        <v>0</v>
      </c>
      <c r="D103" s="302">
        <f t="shared" si="23"/>
        <v>0</v>
      </c>
      <c r="E103" s="302">
        <f t="shared" si="23"/>
        <v>0</v>
      </c>
      <c r="F103" s="302">
        <f t="shared" si="23"/>
        <v>0</v>
      </c>
      <c r="G103" s="302">
        <f t="shared" si="23"/>
        <v>0</v>
      </c>
      <c r="H103" s="302">
        <f t="shared" si="23"/>
        <v>0</v>
      </c>
      <c r="I103" s="302">
        <f t="shared" si="23"/>
        <v>0</v>
      </c>
      <c r="J103" s="302">
        <f t="shared" si="23"/>
        <v>0</v>
      </c>
      <c r="K103" s="302">
        <f t="shared" si="23"/>
        <v>0</v>
      </c>
      <c r="L103" s="302">
        <f t="shared" si="23"/>
        <v>0</v>
      </c>
      <c r="M103" s="302">
        <f t="shared" si="23"/>
        <v>0</v>
      </c>
      <c r="N103" s="302">
        <f t="shared" si="23"/>
        <v>0</v>
      </c>
      <c r="O103" s="302">
        <f t="shared" si="23"/>
        <v>0</v>
      </c>
      <c r="P103" s="302">
        <f t="shared" si="23"/>
        <v>0</v>
      </c>
      <c r="Q103" s="302">
        <f t="shared" si="23"/>
        <v>0</v>
      </c>
      <c r="R103" s="302">
        <f t="shared" si="23"/>
        <v>0</v>
      </c>
      <c r="S103" s="302">
        <f t="shared" si="23"/>
        <v>0</v>
      </c>
      <c r="T103" s="302">
        <f t="shared" si="23"/>
        <v>0</v>
      </c>
      <c r="U103" s="302">
        <f t="shared" si="23"/>
        <v>0</v>
      </c>
      <c r="V103" s="302">
        <f t="shared" si="23"/>
        <v>0</v>
      </c>
      <c r="W103" s="302">
        <f t="shared" si="23"/>
        <v>0</v>
      </c>
      <c r="X103" s="302">
        <f t="shared" si="23"/>
        <v>0</v>
      </c>
      <c r="Y103" s="302">
        <f t="shared" si="23"/>
        <v>0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0</v>
      </c>
      <c r="C104" s="302">
        <f t="shared" si="24"/>
        <v>0</v>
      </c>
      <c r="D104" s="302">
        <f t="shared" si="24"/>
        <v>0</v>
      </c>
      <c r="E104" s="302">
        <f t="shared" si="24"/>
        <v>0</v>
      </c>
      <c r="F104" s="302">
        <f t="shared" si="24"/>
        <v>0</v>
      </c>
      <c r="G104" s="302">
        <f t="shared" si="24"/>
        <v>0</v>
      </c>
      <c r="H104" s="302">
        <f t="shared" si="24"/>
        <v>0</v>
      </c>
      <c r="I104" s="302">
        <f t="shared" si="24"/>
        <v>0</v>
      </c>
      <c r="J104" s="302">
        <f t="shared" si="24"/>
        <v>0</v>
      </c>
      <c r="K104" s="302">
        <f t="shared" si="24"/>
        <v>0</v>
      </c>
      <c r="L104" s="302">
        <f t="shared" si="24"/>
        <v>0</v>
      </c>
      <c r="M104" s="302">
        <f t="shared" si="24"/>
        <v>0</v>
      </c>
      <c r="N104" s="302">
        <f t="shared" si="24"/>
        <v>0</v>
      </c>
      <c r="O104" s="302">
        <f t="shared" si="24"/>
        <v>0</v>
      </c>
      <c r="P104" s="302">
        <f t="shared" si="24"/>
        <v>0</v>
      </c>
      <c r="Q104" s="302">
        <f t="shared" si="24"/>
        <v>0</v>
      </c>
      <c r="R104" s="302">
        <f t="shared" si="24"/>
        <v>0</v>
      </c>
      <c r="S104" s="302">
        <f t="shared" si="24"/>
        <v>0</v>
      </c>
      <c r="T104" s="302">
        <f t="shared" si="24"/>
        <v>0</v>
      </c>
      <c r="U104" s="302">
        <f t="shared" si="24"/>
        <v>0</v>
      </c>
      <c r="V104" s="302">
        <f t="shared" si="24"/>
        <v>0</v>
      </c>
      <c r="W104" s="302">
        <f t="shared" si="24"/>
        <v>0</v>
      </c>
      <c r="X104" s="302">
        <f t="shared" si="24"/>
        <v>0</v>
      </c>
      <c r="Y104" s="302">
        <f t="shared" si="24"/>
        <v>0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3.1972320023169284E-2</v>
      </c>
      <c r="C105" s="301">
        <f t="shared" si="25"/>
        <v>3.1914520277757714E-2</v>
      </c>
      <c r="D105" s="301">
        <f t="shared" si="25"/>
        <v>3.19663411317841E-2</v>
      </c>
      <c r="E105" s="301">
        <f t="shared" si="25"/>
        <v>3.234520421240171E-2</v>
      </c>
      <c r="F105" s="301">
        <f t="shared" si="25"/>
        <v>3.2099240913699041E-2</v>
      </c>
      <c r="G105" s="301">
        <f t="shared" si="25"/>
        <v>3.1442142360803824E-2</v>
      </c>
      <c r="H105" s="301">
        <f t="shared" si="25"/>
        <v>3.1473748847792138E-2</v>
      </c>
      <c r="I105" s="301">
        <f t="shared" si="25"/>
        <v>3.1327108029232983E-2</v>
      </c>
      <c r="J105" s="301">
        <f t="shared" si="25"/>
        <v>3.2393759517056815E-2</v>
      </c>
      <c r="K105" s="301">
        <f t="shared" si="25"/>
        <v>3.2956285733214304E-2</v>
      </c>
      <c r="L105" s="301">
        <f t="shared" si="25"/>
        <v>3.2944480698182066E-2</v>
      </c>
      <c r="M105" s="301">
        <f t="shared" si="25"/>
        <v>3.3519606007514489E-2</v>
      </c>
      <c r="N105" s="301">
        <f t="shared" si="25"/>
        <v>3.4458496850793364E-2</v>
      </c>
      <c r="O105" s="301">
        <f t="shared" si="25"/>
        <v>3.5045261021627222E-2</v>
      </c>
      <c r="P105" s="301">
        <f t="shared" si="25"/>
        <v>3.5471027511931E-2</v>
      </c>
      <c r="Q105" s="301">
        <f t="shared" si="25"/>
        <v>3.5055721575749231E-2</v>
      </c>
      <c r="R105" s="301">
        <f t="shared" si="25"/>
        <v>3.5419085128577867E-2</v>
      </c>
      <c r="S105" s="301">
        <f t="shared" si="25"/>
        <v>3.5405621819010885E-2</v>
      </c>
      <c r="T105" s="301">
        <f t="shared" si="25"/>
        <v>3.5286524993904542E-2</v>
      </c>
      <c r="U105" s="301">
        <f t="shared" si="25"/>
        <v>3.7229023615788538E-2</v>
      </c>
      <c r="V105" s="301">
        <f t="shared" si="25"/>
        <v>3.7478003680150244E-2</v>
      </c>
      <c r="W105" s="301">
        <f t="shared" si="25"/>
        <v>3.680806965102533E-2</v>
      </c>
      <c r="X105" s="301">
        <f t="shared" si="25"/>
        <v>3.7733059071979491E-2</v>
      </c>
      <c r="Y105" s="301">
        <f t="shared" si="25"/>
        <v>3.8689131340663374E-2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2.2132923901969442E-2</v>
      </c>
      <c r="C106" s="302">
        <f t="shared" si="26"/>
        <v>2.2056804230455203E-2</v>
      </c>
      <c r="D106" s="302">
        <f t="shared" si="26"/>
        <v>2.2104413384349479E-2</v>
      </c>
      <c r="E106" s="302">
        <f t="shared" si="26"/>
        <v>2.2452149500309639E-2</v>
      </c>
      <c r="F106" s="302">
        <f t="shared" si="26"/>
        <v>2.2201339702594313E-2</v>
      </c>
      <c r="G106" s="302">
        <f t="shared" si="26"/>
        <v>2.1213712145742355E-2</v>
      </c>
      <c r="H106" s="302">
        <f t="shared" si="26"/>
        <v>2.1240548745546758E-2</v>
      </c>
      <c r="I106" s="302">
        <f t="shared" si="26"/>
        <v>2.1151757432877904E-2</v>
      </c>
      <c r="J106" s="302">
        <f t="shared" si="26"/>
        <v>2.2223315041786377E-2</v>
      </c>
      <c r="K106" s="302">
        <f t="shared" si="26"/>
        <v>2.2809117874084833E-2</v>
      </c>
      <c r="L106" s="302">
        <f t="shared" si="26"/>
        <v>2.290506515219471E-2</v>
      </c>
      <c r="M106" s="302">
        <f t="shared" si="26"/>
        <v>2.3601302782416556E-2</v>
      </c>
      <c r="N106" s="302">
        <f t="shared" si="26"/>
        <v>2.460621551266114E-2</v>
      </c>
      <c r="O106" s="302">
        <f t="shared" si="26"/>
        <v>2.5103711659429265E-2</v>
      </c>
      <c r="P106" s="302">
        <f t="shared" si="26"/>
        <v>2.5467959156332227E-2</v>
      </c>
      <c r="Q106" s="302">
        <f t="shared" si="26"/>
        <v>2.5170068758823178E-2</v>
      </c>
      <c r="R106" s="302">
        <f t="shared" si="26"/>
        <v>2.5549794406373061E-2</v>
      </c>
      <c r="S106" s="302">
        <f t="shared" si="26"/>
        <v>2.5554386645257696E-2</v>
      </c>
      <c r="T106" s="302">
        <f t="shared" si="26"/>
        <v>2.5375533384226715E-2</v>
      </c>
      <c r="U106" s="302">
        <f t="shared" si="26"/>
        <v>2.7298392387026249E-2</v>
      </c>
      <c r="V106" s="302">
        <f t="shared" si="26"/>
        <v>2.7608909483005348E-2</v>
      </c>
      <c r="W106" s="302">
        <f t="shared" si="26"/>
        <v>2.7024894734323575E-2</v>
      </c>
      <c r="X106" s="302">
        <f t="shared" si="26"/>
        <v>2.7816385368208442E-2</v>
      </c>
      <c r="Y106" s="302">
        <f t="shared" si="26"/>
        <v>2.8747545850307196E-2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9.8393961211998386E-3</v>
      </c>
      <c r="C107" s="302">
        <f t="shared" si="27"/>
        <v>9.8577160473025099E-3</v>
      </c>
      <c r="D107" s="302">
        <f t="shared" si="27"/>
        <v>9.8619277474346276E-3</v>
      </c>
      <c r="E107" s="302">
        <f t="shared" si="27"/>
        <v>9.8930547120920729E-3</v>
      </c>
      <c r="F107" s="302">
        <f t="shared" si="27"/>
        <v>9.8979012111047281E-3</v>
      </c>
      <c r="G107" s="302">
        <f t="shared" si="27"/>
        <v>1.0228430215061472E-2</v>
      </c>
      <c r="H107" s="302">
        <f t="shared" si="27"/>
        <v>1.0233200102245378E-2</v>
      </c>
      <c r="I107" s="302">
        <f t="shared" si="27"/>
        <v>1.017535059635508E-2</v>
      </c>
      <c r="J107" s="302">
        <f t="shared" si="27"/>
        <v>1.0170444475270438E-2</v>
      </c>
      <c r="K107" s="302">
        <f t="shared" si="27"/>
        <v>1.0147167859129469E-2</v>
      </c>
      <c r="L107" s="302">
        <f t="shared" si="27"/>
        <v>1.0039415545987361E-2</v>
      </c>
      <c r="M107" s="302">
        <f t="shared" si="27"/>
        <v>9.9183032250979315E-3</v>
      </c>
      <c r="N107" s="302">
        <f t="shared" si="27"/>
        <v>9.8522813381322245E-3</v>
      </c>
      <c r="O107" s="302">
        <f t="shared" si="27"/>
        <v>9.94154936219796E-3</v>
      </c>
      <c r="P107" s="302">
        <f t="shared" si="27"/>
        <v>1.0003068355598773E-2</v>
      </c>
      <c r="Q107" s="302">
        <f t="shared" si="27"/>
        <v>9.8856528169260494E-3</v>
      </c>
      <c r="R107" s="302">
        <f t="shared" si="27"/>
        <v>9.869290722204804E-3</v>
      </c>
      <c r="S107" s="302">
        <f t="shared" si="27"/>
        <v>9.851235173753187E-3</v>
      </c>
      <c r="T107" s="302">
        <f t="shared" si="27"/>
        <v>9.9109916096778265E-3</v>
      </c>
      <c r="U107" s="302">
        <f t="shared" si="27"/>
        <v>9.9306312287622892E-3</v>
      </c>
      <c r="V107" s="302">
        <f t="shared" si="27"/>
        <v>9.8690941971448926E-3</v>
      </c>
      <c r="W107" s="302">
        <f t="shared" si="27"/>
        <v>9.7831749167017566E-3</v>
      </c>
      <c r="X107" s="302">
        <f t="shared" si="27"/>
        <v>9.9166737037710492E-3</v>
      </c>
      <c r="Y107" s="302">
        <f t="shared" si="27"/>
        <v>9.9415854903561768E-3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</v>
      </c>
      <c r="C108" s="302">
        <f t="shared" si="28"/>
        <v>0</v>
      </c>
      <c r="D108" s="302">
        <f t="shared" si="28"/>
        <v>0</v>
      </c>
      <c r="E108" s="302">
        <f t="shared" si="28"/>
        <v>0</v>
      </c>
      <c r="F108" s="302">
        <f t="shared" si="28"/>
        <v>0</v>
      </c>
      <c r="G108" s="302">
        <f t="shared" si="28"/>
        <v>0</v>
      </c>
      <c r="H108" s="302">
        <f t="shared" si="28"/>
        <v>0</v>
      </c>
      <c r="I108" s="302">
        <f t="shared" si="28"/>
        <v>0</v>
      </c>
      <c r="J108" s="302">
        <f t="shared" si="28"/>
        <v>0</v>
      </c>
      <c r="K108" s="302">
        <f t="shared" si="28"/>
        <v>0</v>
      </c>
      <c r="L108" s="302">
        <f t="shared" si="28"/>
        <v>0</v>
      </c>
      <c r="M108" s="302">
        <f t="shared" si="28"/>
        <v>0</v>
      </c>
      <c r="N108" s="302">
        <f t="shared" si="28"/>
        <v>0</v>
      </c>
      <c r="O108" s="302">
        <f t="shared" si="28"/>
        <v>0</v>
      </c>
      <c r="P108" s="302">
        <f t="shared" si="28"/>
        <v>0</v>
      </c>
      <c r="Q108" s="302">
        <f t="shared" si="28"/>
        <v>0</v>
      </c>
      <c r="R108" s="302">
        <f t="shared" si="28"/>
        <v>0</v>
      </c>
      <c r="S108" s="302">
        <f t="shared" si="28"/>
        <v>0</v>
      </c>
      <c r="T108" s="302">
        <f t="shared" si="28"/>
        <v>0</v>
      </c>
      <c r="U108" s="302">
        <f t="shared" si="28"/>
        <v>0</v>
      </c>
      <c r="V108" s="302">
        <f t="shared" si="28"/>
        <v>0</v>
      </c>
      <c r="W108" s="302">
        <f t="shared" si="28"/>
        <v>0</v>
      </c>
      <c r="X108" s="302">
        <f t="shared" si="28"/>
        <v>0</v>
      </c>
      <c r="Y108" s="302">
        <f t="shared" si="28"/>
        <v>0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</v>
      </c>
      <c r="C109" s="235">
        <f t="shared" si="29"/>
        <v>0</v>
      </c>
      <c r="D109" s="235">
        <f t="shared" si="29"/>
        <v>0</v>
      </c>
      <c r="E109" s="235">
        <f t="shared" si="29"/>
        <v>0</v>
      </c>
      <c r="F109" s="235">
        <f t="shared" si="29"/>
        <v>0</v>
      </c>
      <c r="G109" s="235">
        <f t="shared" si="29"/>
        <v>0</v>
      </c>
      <c r="H109" s="235">
        <f t="shared" si="29"/>
        <v>0</v>
      </c>
      <c r="I109" s="235">
        <f t="shared" si="29"/>
        <v>0</v>
      </c>
      <c r="J109" s="235">
        <f t="shared" si="29"/>
        <v>0</v>
      </c>
      <c r="K109" s="235">
        <f t="shared" si="29"/>
        <v>0</v>
      </c>
      <c r="L109" s="235">
        <f t="shared" si="29"/>
        <v>0</v>
      </c>
      <c r="M109" s="235">
        <f t="shared" si="29"/>
        <v>0</v>
      </c>
      <c r="N109" s="235">
        <f t="shared" si="29"/>
        <v>0</v>
      </c>
      <c r="O109" s="235">
        <f t="shared" si="29"/>
        <v>0</v>
      </c>
      <c r="P109" s="235">
        <f t="shared" si="29"/>
        <v>0</v>
      </c>
      <c r="Q109" s="235">
        <f t="shared" si="29"/>
        <v>0</v>
      </c>
      <c r="R109" s="235">
        <f t="shared" si="29"/>
        <v>0</v>
      </c>
      <c r="S109" s="235">
        <f t="shared" si="29"/>
        <v>0</v>
      </c>
      <c r="T109" s="235">
        <f t="shared" si="29"/>
        <v>0</v>
      </c>
      <c r="U109" s="235">
        <f t="shared" si="29"/>
        <v>0</v>
      </c>
      <c r="V109" s="235">
        <f t="shared" si="29"/>
        <v>0</v>
      </c>
      <c r="W109" s="235">
        <f t="shared" si="29"/>
        <v>0</v>
      </c>
      <c r="X109" s="235">
        <f t="shared" si="29"/>
        <v>0</v>
      </c>
      <c r="Y109" s="235">
        <f t="shared" si="29"/>
        <v>0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430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>IF(B$5=0,0,B$5/FBT_fec!B$5)</f>
        <v>1.809148560341431</v>
      </c>
      <c r="C113" s="320">
        <f>IF(C$5=0,0,C$5/FBT_fec!C$5)</f>
        <v>1.8067437569126596</v>
      </c>
      <c r="D113" s="320">
        <f>IF(D$5=0,0,D$5/FBT_fec!D$5)</f>
        <v>1.8006269238317023</v>
      </c>
      <c r="E113" s="320">
        <f>IF(E$5=0,0,E$5/FBT_fec!E$5)</f>
        <v>1.7461092055870364</v>
      </c>
      <c r="F113" s="320">
        <f>IF(F$5=0,0,F$5/FBT_fec!F$5)</f>
        <v>1.7614404455779462</v>
      </c>
      <c r="G113" s="320">
        <f>IF(G$5=0,0,G$5/FBT_fec!G$5)</f>
        <v>1.6836491937529763</v>
      </c>
      <c r="H113" s="320">
        <f>IF(H$5=0,0,H$5/FBT_fec!H$5)</f>
        <v>1.6785371943279406</v>
      </c>
      <c r="I113" s="320">
        <f>IF(I$5=0,0,I$5/FBT_fec!I$5)</f>
        <v>1.7186171520311466</v>
      </c>
      <c r="J113" s="320">
        <f>IF(J$5=0,0,J$5/FBT_fec!J$5)</f>
        <v>1.6258806894751956</v>
      </c>
      <c r="K113" s="320">
        <f>IF(K$5=0,0,K$5/FBT_fec!K$5)</f>
        <v>1.5864699031678569</v>
      </c>
      <c r="L113" s="320">
        <f>IF(L$5=0,0,L$5/FBT_fec!L$5)</f>
        <v>1.6327824227222218</v>
      </c>
      <c r="M113" s="320">
        <f>IF(M$5=0,0,M$5/FBT_fec!M$5)</f>
        <v>1.6110451445570129</v>
      </c>
      <c r="N113" s="320">
        <f>IF(N$5=0,0,N$5/FBT_fec!N$5)</f>
        <v>1.5200398579105123</v>
      </c>
      <c r="O113" s="320">
        <f>IF(O$5=0,0,O$5/FBT_fec!O$5)</f>
        <v>1.4744280238620386</v>
      </c>
      <c r="P113" s="320">
        <f>IF(P$5=0,0,P$5/FBT_fec!P$5)</f>
        <v>1.4319536664244956</v>
      </c>
      <c r="Q113" s="320">
        <f>IF(Q$5=0,0,Q$5/FBT_fec!Q$5)</f>
        <v>1.485746748137172</v>
      </c>
      <c r="R113" s="320">
        <f>IF(R$5=0,0,R$5/FBT_fec!R$5)</f>
        <v>1.4574223961919861</v>
      </c>
      <c r="S113" s="320">
        <f>IF(S$5=0,0,S$5/FBT_fec!S$5)</f>
        <v>1.4551189680329566</v>
      </c>
      <c r="T113" s="320">
        <f>IF(T$5=0,0,T$5/FBT_fec!T$5)</f>
        <v>1.4411086555574282</v>
      </c>
      <c r="U113" s="320">
        <f>IF(U$5=0,0,U$5/FBT_fec!U$5)</f>
        <v>1.3052703484028378</v>
      </c>
      <c r="V113" s="320">
        <f>IF(V$5=0,0,V$5/FBT_fec!V$5)</f>
        <v>1.2932546626210237</v>
      </c>
      <c r="W113" s="320">
        <f>IF(W$5=0,0,W$5/FBT_fec!W$5)</f>
        <v>1.3526404424187517</v>
      </c>
      <c r="X113" s="320">
        <f>IF(X$5=0,0,X$5/FBT_fec!X$5)</f>
        <v>1.2600017295894457</v>
      </c>
      <c r="Y113" s="320">
        <f>IF(Y$5=0,0,Y$5/FBT_fec!Y$5)</f>
        <v>1.1925053782187267</v>
      </c>
      <c r="DA113" s="95"/>
    </row>
    <row r="114" spans="1:105" ht="12" customHeight="1" x14ac:dyDescent="0.25">
      <c r="A114" s="55" t="s">
        <v>91</v>
      </c>
      <c r="B114" s="330">
        <f>IF(B$6=0,0,B$6/FBT_fec!B$6)</f>
        <v>0</v>
      </c>
      <c r="C114" s="330">
        <f>IF(C$6=0,0,C$6/FBT_fec!C$6)</f>
        <v>0</v>
      </c>
      <c r="D114" s="330">
        <f>IF(D$6=0,0,D$6/FBT_fec!D$6)</f>
        <v>0</v>
      </c>
      <c r="E114" s="330">
        <f>IF(E$6=0,0,E$6/FBT_fec!E$6)</f>
        <v>0</v>
      </c>
      <c r="F114" s="330">
        <f>IF(F$6=0,0,F$6/FBT_fec!F$6)</f>
        <v>0</v>
      </c>
      <c r="G114" s="330">
        <f>IF(G$6=0,0,G$6/FBT_fec!G$6)</f>
        <v>0</v>
      </c>
      <c r="H114" s="330">
        <f>IF(H$6=0,0,H$6/FBT_fec!H$6)</f>
        <v>0</v>
      </c>
      <c r="I114" s="330">
        <f>IF(I$6=0,0,I$6/FBT_fec!I$6)</f>
        <v>0</v>
      </c>
      <c r="J114" s="330">
        <f>IF(J$6=0,0,J$6/FBT_fec!J$6)</f>
        <v>0</v>
      </c>
      <c r="K114" s="330">
        <f>IF(K$6=0,0,K$6/FBT_fec!K$6)</f>
        <v>0</v>
      </c>
      <c r="L114" s="330">
        <f>IF(L$6=0,0,L$6/FBT_fec!L$6)</f>
        <v>0</v>
      </c>
      <c r="M114" s="330">
        <f>IF(M$6=0,0,M$6/FBT_fec!M$6)</f>
        <v>0</v>
      </c>
      <c r="N114" s="330">
        <f>IF(N$6=0,0,N$6/FBT_fec!N$6)</f>
        <v>0</v>
      </c>
      <c r="O114" s="330">
        <f>IF(O$6=0,0,O$6/FBT_fec!O$6)</f>
        <v>0</v>
      </c>
      <c r="P114" s="330">
        <f>IF(P$6=0,0,P$6/FBT_fec!P$6)</f>
        <v>0</v>
      </c>
      <c r="Q114" s="330">
        <f>IF(Q$6=0,0,Q$6/FBT_fec!Q$6)</f>
        <v>0</v>
      </c>
      <c r="R114" s="330">
        <f>IF(R$6=0,0,R$6/FBT_fec!R$6)</f>
        <v>0</v>
      </c>
      <c r="S114" s="330">
        <f>IF(S$6=0,0,S$6/FBT_fec!S$6)</f>
        <v>0</v>
      </c>
      <c r="T114" s="330">
        <f>IF(T$6=0,0,T$6/FBT_fec!T$6)</f>
        <v>0</v>
      </c>
      <c r="U114" s="330">
        <f>IF(U$6=0,0,U$6/FBT_fec!U$6)</f>
        <v>0</v>
      </c>
      <c r="V114" s="330">
        <f>IF(V$6=0,0,V$6/FBT_fec!V$6)</f>
        <v>0</v>
      </c>
      <c r="W114" s="330">
        <f>IF(W$6=0,0,W$6/FBT_fec!W$6)</f>
        <v>0</v>
      </c>
      <c r="X114" s="330">
        <f>IF(X$6=0,0,X$6/FBT_fec!X$6)</f>
        <v>0</v>
      </c>
      <c r="Y114" s="330">
        <f>IF(Y$6=0,0,Y$6/FBT_fec!Y$6)</f>
        <v>0</v>
      </c>
      <c r="DA114" s="67"/>
    </row>
    <row r="115" spans="1:105" ht="12" customHeight="1" x14ac:dyDescent="0.25">
      <c r="A115" s="173" t="s">
        <v>92</v>
      </c>
      <c r="B115" s="331">
        <f>IF(B$7=0,0,B$7/FBT_fec!B$7)</f>
        <v>0</v>
      </c>
      <c r="C115" s="331">
        <f>IF(C$7=0,0,C$7/FBT_fec!C$7)</f>
        <v>0</v>
      </c>
      <c r="D115" s="331">
        <f>IF(D$7=0,0,D$7/FBT_fec!D$7)</f>
        <v>0</v>
      </c>
      <c r="E115" s="331">
        <f>IF(E$7=0,0,E$7/FBT_fec!E$7)</f>
        <v>0</v>
      </c>
      <c r="F115" s="331">
        <f>IF(F$7=0,0,F$7/FBT_fec!F$7)</f>
        <v>0</v>
      </c>
      <c r="G115" s="331">
        <f>IF(G$7=0,0,G$7/FBT_fec!G$7)</f>
        <v>0</v>
      </c>
      <c r="H115" s="331">
        <f>IF(H$7=0,0,H$7/FBT_fec!H$7)</f>
        <v>0</v>
      </c>
      <c r="I115" s="331">
        <f>IF(I$7=0,0,I$7/FBT_fec!I$7)</f>
        <v>0</v>
      </c>
      <c r="J115" s="331">
        <f>IF(J$7=0,0,J$7/FBT_fec!J$7)</f>
        <v>0</v>
      </c>
      <c r="K115" s="331">
        <f>IF(K$7=0,0,K$7/FBT_fec!K$7)</f>
        <v>0</v>
      </c>
      <c r="L115" s="331">
        <f>IF(L$7=0,0,L$7/FBT_fec!L$7)</f>
        <v>0</v>
      </c>
      <c r="M115" s="331">
        <f>IF(M$7=0,0,M$7/FBT_fec!M$7)</f>
        <v>0</v>
      </c>
      <c r="N115" s="331">
        <f>IF(N$7=0,0,N$7/FBT_fec!N$7)</f>
        <v>0</v>
      </c>
      <c r="O115" s="331">
        <f>IF(O$7=0,0,O$7/FBT_fec!O$7)</f>
        <v>0</v>
      </c>
      <c r="P115" s="331">
        <f>IF(P$7=0,0,P$7/FBT_fec!P$7)</f>
        <v>0</v>
      </c>
      <c r="Q115" s="331">
        <f>IF(Q$7=0,0,Q$7/FBT_fec!Q$7)</f>
        <v>0</v>
      </c>
      <c r="R115" s="331">
        <f>IF(R$7=0,0,R$7/FBT_fec!R$7)</f>
        <v>0</v>
      </c>
      <c r="S115" s="331">
        <f>IF(S$7=0,0,S$7/FBT_fec!S$7)</f>
        <v>0</v>
      </c>
      <c r="T115" s="331">
        <f>IF(T$7=0,0,T$7/FBT_fec!T$7)</f>
        <v>0</v>
      </c>
      <c r="U115" s="331">
        <f>IF(U$7=0,0,U$7/FBT_fec!U$7)</f>
        <v>0</v>
      </c>
      <c r="V115" s="331">
        <f>IF(V$7=0,0,V$7/FBT_fec!V$7)</f>
        <v>0</v>
      </c>
      <c r="W115" s="331">
        <f>IF(W$7=0,0,W$7/FBT_fec!W$7)</f>
        <v>0</v>
      </c>
      <c r="X115" s="331">
        <f>IF(X$7=0,0,X$7/FBT_fec!X$7)</f>
        <v>0</v>
      </c>
      <c r="Y115" s="331">
        <f>IF(Y$7=0,0,Y$7/FBT_fec!Y$7)</f>
        <v>0</v>
      </c>
      <c r="DA115" s="177"/>
    </row>
    <row r="116" spans="1:105" ht="12" customHeight="1" x14ac:dyDescent="0.25">
      <c r="A116" s="173" t="s">
        <v>93</v>
      </c>
      <c r="B116" s="331">
        <f>IF(B$8=0,0,B$8/FBT_fec!B$8)</f>
        <v>0</v>
      </c>
      <c r="C116" s="331">
        <f>IF(C$8=0,0,C$8/FBT_fec!C$8)</f>
        <v>0</v>
      </c>
      <c r="D116" s="331">
        <f>IF(D$8=0,0,D$8/FBT_fec!D$8)</f>
        <v>0</v>
      </c>
      <c r="E116" s="331">
        <f>IF(E$8=0,0,E$8/FBT_fec!E$8)</f>
        <v>0</v>
      </c>
      <c r="F116" s="331">
        <f>IF(F$8=0,0,F$8/FBT_fec!F$8)</f>
        <v>0</v>
      </c>
      <c r="G116" s="331">
        <f>IF(G$8=0,0,G$8/FBT_fec!G$8)</f>
        <v>0</v>
      </c>
      <c r="H116" s="331">
        <f>IF(H$8=0,0,H$8/FBT_fec!H$8)</f>
        <v>0</v>
      </c>
      <c r="I116" s="331">
        <f>IF(I$8=0,0,I$8/FBT_fec!I$8)</f>
        <v>0</v>
      </c>
      <c r="J116" s="331">
        <f>IF(J$8=0,0,J$8/FBT_fec!J$8)</f>
        <v>0</v>
      </c>
      <c r="K116" s="331">
        <f>IF(K$8=0,0,K$8/FBT_fec!K$8)</f>
        <v>0</v>
      </c>
      <c r="L116" s="331">
        <f>IF(L$8=0,0,L$8/FBT_fec!L$8)</f>
        <v>0</v>
      </c>
      <c r="M116" s="331">
        <f>IF(M$8=0,0,M$8/FBT_fec!M$8)</f>
        <v>0</v>
      </c>
      <c r="N116" s="331">
        <f>IF(N$8=0,0,N$8/FBT_fec!N$8)</f>
        <v>0</v>
      </c>
      <c r="O116" s="331">
        <f>IF(O$8=0,0,O$8/FBT_fec!O$8)</f>
        <v>0</v>
      </c>
      <c r="P116" s="331">
        <f>IF(P$8=0,0,P$8/FBT_fec!P$8)</f>
        <v>0</v>
      </c>
      <c r="Q116" s="331">
        <f>IF(Q$8=0,0,Q$8/FBT_fec!Q$8)</f>
        <v>0</v>
      </c>
      <c r="R116" s="331">
        <f>IF(R$8=0,0,R$8/FBT_fec!R$8)</f>
        <v>0</v>
      </c>
      <c r="S116" s="331">
        <f>IF(S$8=0,0,S$8/FBT_fec!S$8)</f>
        <v>0</v>
      </c>
      <c r="T116" s="331">
        <f>IF(T$8=0,0,T$8/FBT_fec!T$8)</f>
        <v>0</v>
      </c>
      <c r="U116" s="331">
        <f>IF(U$8=0,0,U$8/FBT_fec!U$8)</f>
        <v>0</v>
      </c>
      <c r="V116" s="331">
        <f>IF(V$8=0,0,V$8/FBT_fec!V$8)</f>
        <v>0</v>
      </c>
      <c r="W116" s="331">
        <f>IF(W$8=0,0,W$8/FBT_fec!W$8)</f>
        <v>0</v>
      </c>
      <c r="X116" s="331">
        <f>IF(X$8=0,0,X$8/FBT_fec!X$8)</f>
        <v>0</v>
      </c>
      <c r="Y116" s="331">
        <f>IF(Y$8=0,0,Y$8/FBT_fec!Y$8)</f>
        <v>0</v>
      </c>
      <c r="DA116" s="177"/>
    </row>
    <row r="117" spans="1:105" ht="12" customHeight="1" x14ac:dyDescent="0.25">
      <c r="A117" s="173" t="s">
        <v>94</v>
      </c>
      <c r="B117" s="331">
        <f>IF(B$9=0,0,B$9/FBT_fec!B$9)</f>
        <v>0</v>
      </c>
      <c r="C117" s="331">
        <f>IF(C$9=0,0,C$9/FBT_fec!C$9)</f>
        <v>0</v>
      </c>
      <c r="D117" s="331">
        <f>IF(D$9=0,0,D$9/FBT_fec!D$9)</f>
        <v>0</v>
      </c>
      <c r="E117" s="331">
        <f>IF(E$9=0,0,E$9/FBT_fec!E$9)</f>
        <v>0</v>
      </c>
      <c r="F117" s="331">
        <f>IF(F$9=0,0,F$9/FBT_fec!F$9)</f>
        <v>0</v>
      </c>
      <c r="G117" s="331">
        <f>IF(G$9=0,0,G$9/FBT_fec!G$9)</f>
        <v>0</v>
      </c>
      <c r="H117" s="331">
        <f>IF(H$9=0,0,H$9/FBT_fec!H$9)</f>
        <v>0</v>
      </c>
      <c r="I117" s="331">
        <f>IF(I$9=0,0,I$9/FBT_fec!I$9)</f>
        <v>0</v>
      </c>
      <c r="J117" s="331">
        <f>IF(J$9=0,0,J$9/FBT_fec!J$9)</f>
        <v>0</v>
      </c>
      <c r="K117" s="331">
        <f>IF(K$9=0,0,K$9/FBT_fec!K$9)</f>
        <v>0</v>
      </c>
      <c r="L117" s="331">
        <f>IF(L$9=0,0,L$9/FBT_fec!L$9)</f>
        <v>0</v>
      </c>
      <c r="M117" s="331">
        <f>IF(M$9=0,0,M$9/FBT_fec!M$9)</f>
        <v>0</v>
      </c>
      <c r="N117" s="331">
        <f>IF(N$9=0,0,N$9/FBT_fec!N$9)</f>
        <v>0</v>
      </c>
      <c r="O117" s="331">
        <f>IF(O$9=0,0,O$9/FBT_fec!O$9)</f>
        <v>0</v>
      </c>
      <c r="P117" s="331">
        <f>IF(P$9=0,0,P$9/FBT_fec!P$9)</f>
        <v>0</v>
      </c>
      <c r="Q117" s="331">
        <f>IF(Q$9=0,0,Q$9/FBT_fec!Q$9)</f>
        <v>0</v>
      </c>
      <c r="R117" s="331">
        <f>IF(R$9=0,0,R$9/FBT_fec!R$9)</f>
        <v>0</v>
      </c>
      <c r="S117" s="331">
        <f>IF(S$9=0,0,S$9/FBT_fec!S$9)</f>
        <v>0</v>
      </c>
      <c r="T117" s="331">
        <f>IF(T$9=0,0,T$9/FBT_fec!T$9)</f>
        <v>0</v>
      </c>
      <c r="U117" s="331">
        <f>IF(U$9=0,0,U$9/FBT_fec!U$9)</f>
        <v>0</v>
      </c>
      <c r="V117" s="331">
        <f>IF(V$9=0,0,V$9/FBT_fec!V$9)</f>
        <v>0</v>
      </c>
      <c r="W117" s="331">
        <f>IF(W$9=0,0,W$9/FBT_fec!W$9)</f>
        <v>0</v>
      </c>
      <c r="X117" s="331">
        <f>IF(X$9=0,0,X$9/FBT_fec!X$9)</f>
        <v>0</v>
      </c>
      <c r="Y117" s="331">
        <f>IF(Y$9=0,0,Y$9/FBT_fec!Y$9)</f>
        <v>0</v>
      </c>
      <c r="DA117" s="177"/>
    </row>
    <row r="118" spans="1:105" ht="12" customHeight="1" x14ac:dyDescent="0.25">
      <c r="A118" s="56" t="s">
        <v>95</v>
      </c>
      <c r="B118" s="332">
        <f>IF(B$10=0,0,B$10/FBT_fec!B$10)</f>
        <v>1.4939275683528219</v>
      </c>
      <c r="C118" s="332">
        <f>IF(C$10=0,0,C$10/FBT_fec!C$10)</f>
        <v>1.4616515729368162</v>
      </c>
      <c r="D118" s="332">
        <f>IF(D$10=0,0,D$10/FBT_fec!D$10)</f>
        <v>1.4581933082634111</v>
      </c>
      <c r="E118" s="332">
        <f>IF(E$10=0,0,E$10/FBT_fec!E$10)</f>
        <v>1.3735860693820932</v>
      </c>
      <c r="F118" s="332">
        <f>IF(F$10=0,0,F$10/FBT_fec!F$10)</f>
        <v>1.3649274478378404</v>
      </c>
      <c r="G118" s="332">
        <f>IF(G$10=0,0,G$10/FBT_fec!G$10)</f>
        <v>0.84104731303687552</v>
      </c>
      <c r="H118" s="332">
        <f>IF(H$10=0,0,H$10/FBT_fec!H$10)</f>
        <v>0.83458837924390217</v>
      </c>
      <c r="I118" s="332">
        <f>IF(I$10=0,0,I$10/FBT_fec!I$10)</f>
        <v>0.92750342142193776</v>
      </c>
      <c r="J118" s="332">
        <f>IF(J$10=0,0,J$10/FBT_fec!J$10)</f>
        <v>0.93517789009950703</v>
      </c>
      <c r="K118" s="332">
        <f>IF(K$10=0,0,K$10/FBT_fec!K$10)</f>
        <v>0.9585696081316154</v>
      </c>
      <c r="L118" s="332">
        <f>IF(L$10=0,0,L$10/FBT_fec!L$10)</f>
        <v>1.1298856294984958</v>
      </c>
      <c r="M118" s="332">
        <f>IF(M$10=0,0,M$10/FBT_fec!M$10)</f>
        <v>1.220467946810752</v>
      </c>
      <c r="N118" s="332">
        <f>IF(N$10=0,0,N$10/FBT_fec!N$10)</f>
        <v>1.1118948984431312</v>
      </c>
      <c r="O118" s="332">
        <f>IF(O$10=0,0,O$10/FBT_fec!O$10)</f>
        <v>1.100534341927768</v>
      </c>
      <c r="P118" s="332">
        <f>IF(P$10=0,0,P$10/FBT_fec!P$10)</f>
        <v>1.0384631186387578</v>
      </c>
      <c r="Q118" s="332">
        <f>IF(Q$10=0,0,Q$10/FBT_fec!Q$10)</f>
        <v>1.1312860723669087</v>
      </c>
      <c r="R118" s="332">
        <f>IF(R$10=0,0,R$10/FBT_fec!R$10)</f>
        <v>1.1456692507258706</v>
      </c>
      <c r="S118" s="332">
        <f>IF(S$10=0,0,S$10/FBT_fec!S$10)</f>
        <v>1.1291912333618164</v>
      </c>
      <c r="T118" s="332">
        <f>IF(T$10=0,0,T$10/FBT_fec!T$10)</f>
        <v>1.0274802201352002</v>
      </c>
      <c r="U118" s="332">
        <f>IF(U$10=0,0,U$10/FBT_fec!U$10)</f>
        <v>0.91499057165979814</v>
      </c>
      <c r="V118" s="332">
        <f>IF(V$10=0,0,V$10/FBT_fec!V$10)</f>
        <v>0.91770503018254301</v>
      </c>
      <c r="W118" s="332">
        <f>IF(W$10=0,0,W$10/FBT_fec!W$10)</f>
        <v>1.0674407462132871</v>
      </c>
      <c r="X118" s="332">
        <f>IF(X$10=0,0,X$10/FBT_fec!X$10)</f>
        <v>0.94252168598204444</v>
      </c>
      <c r="Y118" s="332">
        <f>IF(Y$10=0,0,Y$10/FBT_fec!Y$10)</f>
        <v>0.8458145366833949</v>
      </c>
      <c r="DA118" s="68"/>
    </row>
    <row r="119" spans="1:105" ht="12" customHeight="1" x14ac:dyDescent="0.25">
      <c r="A119" s="174" t="s">
        <v>2147</v>
      </c>
      <c r="B119" s="348">
        <f>IF(B$16=0,0,B$16/FBT_fec!B$16)</f>
        <v>1.8330465144396546</v>
      </c>
      <c r="C119" s="348">
        <f>IF(C$16=0,0,C$16/FBT_fec!C$16)</f>
        <v>1.8137205930052676</v>
      </c>
      <c r="D119" s="348">
        <f>IF(D$16=0,0,D$16/FBT_fec!D$16)</f>
        <v>1.8021798725233642</v>
      </c>
      <c r="E119" s="348">
        <f>IF(E$16=0,0,E$16/FBT_fec!E$16)</f>
        <v>1.6981792356364067</v>
      </c>
      <c r="F119" s="348">
        <f>IF(F$16=0,0,F$16/FBT_fec!F$16)</f>
        <v>1.7115876599450448</v>
      </c>
      <c r="G119" s="348">
        <f>IF(G$16=0,0,G$16/FBT_fec!G$16)</f>
        <v>1.277214789606048</v>
      </c>
      <c r="H119" s="348">
        <f>IF(H$16=0,0,H$16/FBT_fec!H$16)</f>
        <v>1.2664386340847871</v>
      </c>
      <c r="I119" s="348">
        <f>IF(I$16=0,0,I$16/FBT_fec!I$16)</f>
        <v>1.3734033352543895</v>
      </c>
      <c r="J119" s="348">
        <f>IF(J$16=0,0,J$16/FBT_fec!J$16)</f>
        <v>1.2657115707197339</v>
      </c>
      <c r="K119" s="348">
        <f>IF(K$16=0,0,K$16/FBT_fec!K$16)</f>
        <v>1.2392647136169463</v>
      </c>
      <c r="L119" s="348">
        <f>IF(L$16=0,0,L$16/FBT_fec!L$16)</f>
        <v>1.4020392175079077</v>
      </c>
      <c r="M119" s="348">
        <f>IF(M$16=0,0,M$16/FBT_fec!M$16)</f>
        <v>1.4831560186198651</v>
      </c>
      <c r="N119" s="348">
        <f>IF(N$16=0,0,N$16/FBT_fec!N$16)</f>
        <v>1.4052400442294333</v>
      </c>
      <c r="O119" s="348">
        <f>IF(O$16=0,0,O$16/FBT_fec!O$16)</f>
        <v>1.2734194464952986</v>
      </c>
      <c r="P119" s="348">
        <f>IF(P$16=0,0,P$16/FBT_fec!P$16)</f>
        <v>1.1654318194882458</v>
      </c>
      <c r="Q119" s="348">
        <f>IF(Q$16=0,0,Q$16/FBT_fec!Q$16)</f>
        <v>1.3296337321941956</v>
      </c>
      <c r="R119" s="348">
        <f>IF(R$16=0,0,R$16/FBT_fec!R$16)</f>
        <v>1.3112357569661164</v>
      </c>
      <c r="S119" s="348">
        <f>IF(S$16=0,0,S$16/FBT_fec!S$16)</f>
        <v>1.320070466282613</v>
      </c>
      <c r="T119" s="348">
        <f>IF(T$16=0,0,T$16/FBT_fec!T$16)</f>
        <v>1.2443308828613922</v>
      </c>
      <c r="U119" s="348">
        <f>IF(U$16=0,0,U$16/FBT_fec!U$16)</f>
        <v>1.0453083678779389</v>
      </c>
      <c r="V119" s="348">
        <f>IF(V$16=0,0,V$16/FBT_fec!V$16)</f>
        <v>1.0740571736046933</v>
      </c>
      <c r="W119" s="348">
        <f>IF(W$16=0,0,W$16/FBT_fec!W$16)</f>
        <v>1.2267478203171422</v>
      </c>
      <c r="X119" s="348">
        <f>IF(X$16=0,0,X$16/FBT_fec!X$16)</f>
        <v>1.0099859064219283</v>
      </c>
      <c r="Y119" s="348">
        <f>IF(Y$16=0,0,Y$16/FBT_fec!Y$16)</f>
        <v>0.90033353785790393</v>
      </c>
      <c r="DA119" s="178"/>
    </row>
    <row r="120" spans="1:105" ht="12" customHeight="1" x14ac:dyDescent="0.25">
      <c r="A120" s="174" t="s">
        <v>2159</v>
      </c>
      <c r="B120" s="348">
        <f>IF(B$25=0,0,B$25/FBT_fec!B$25)</f>
        <v>1.8330465144396546</v>
      </c>
      <c r="C120" s="348">
        <f>IF(C$25=0,0,C$25/FBT_fec!C$25)</f>
        <v>1.813720593005268</v>
      </c>
      <c r="D120" s="348">
        <f>IF(D$25=0,0,D$25/FBT_fec!D$25)</f>
        <v>1.8021798725233649</v>
      </c>
      <c r="E120" s="348">
        <f>IF(E$25=0,0,E$25/FBT_fec!E$25)</f>
        <v>1.6981792356364065</v>
      </c>
      <c r="F120" s="348">
        <f>IF(F$25=0,0,F$25/FBT_fec!F$25)</f>
        <v>1.7115876599450446</v>
      </c>
      <c r="G120" s="348">
        <f>IF(G$25=0,0,G$25/FBT_fec!G$25)</f>
        <v>1.2772147896060482</v>
      </c>
      <c r="H120" s="348">
        <f>IF(H$25=0,0,H$25/FBT_fec!H$25)</f>
        <v>1.2664386340847869</v>
      </c>
      <c r="I120" s="348">
        <f>IF(I$25=0,0,I$25/FBT_fec!I$25)</f>
        <v>1.3734033352543891</v>
      </c>
      <c r="J120" s="348">
        <f>IF(J$25=0,0,J$25/FBT_fec!J$25)</f>
        <v>1.2657115707197337</v>
      </c>
      <c r="K120" s="348">
        <f>IF(K$25=0,0,K$25/FBT_fec!K$25)</f>
        <v>1.2392647136169463</v>
      </c>
      <c r="L120" s="348">
        <f>IF(L$25=0,0,L$25/FBT_fec!L$25)</f>
        <v>1.4020392175079082</v>
      </c>
      <c r="M120" s="348">
        <f>IF(M$25=0,0,M$25/FBT_fec!M$25)</f>
        <v>1.4831560186198649</v>
      </c>
      <c r="N120" s="348">
        <f>IF(N$25=0,0,N$25/FBT_fec!N$25)</f>
        <v>1.4052400442294337</v>
      </c>
      <c r="O120" s="348">
        <f>IF(O$25=0,0,O$25/FBT_fec!O$25)</f>
        <v>1.2734194464952988</v>
      </c>
      <c r="P120" s="348">
        <f>IF(P$25=0,0,P$25/FBT_fec!P$25)</f>
        <v>1.1654318194882454</v>
      </c>
      <c r="Q120" s="348">
        <f>IF(Q$25=0,0,Q$25/FBT_fec!Q$25)</f>
        <v>1.329633732194196</v>
      </c>
      <c r="R120" s="348">
        <f>IF(R$25=0,0,R$25/FBT_fec!R$25)</f>
        <v>1.3112357569661159</v>
      </c>
      <c r="S120" s="348">
        <f>IF(S$25=0,0,S$25/FBT_fec!S$25)</f>
        <v>1.3200704662826124</v>
      </c>
      <c r="T120" s="348">
        <f>IF(T$25=0,0,T$25/FBT_fec!T$25)</f>
        <v>1.2443308828613924</v>
      </c>
      <c r="U120" s="348">
        <f>IF(U$25=0,0,U$25/FBT_fec!U$25)</f>
        <v>1.0453083678779391</v>
      </c>
      <c r="V120" s="348">
        <f>IF(V$25=0,0,V$25/FBT_fec!V$25)</f>
        <v>1.0740571736046927</v>
      </c>
      <c r="W120" s="348">
        <f>IF(W$25=0,0,W$25/FBT_fec!W$25)</f>
        <v>1.226747820317142</v>
      </c>
      <c r="X120" s="348">
        <f>IF(X$25=0,0,X$25/FBT_fec!X$25)</f>
        <v>1.0099859064219283</v>
      </c>
      <c r="Y120" s="348">
        <f>IF(Y$25=0,0,Y$25/FBT_fec!Y$25)</f>
        <v>0.90033353785790404</v>
      </c>
      <c r="DA120" s="178"/>
    </row>
    <row r="121" spans="1:105" ht="12" customHeight="1" x14ac:dyDescent="0.25">
      <c r="A121" s="174" t="s">
        <v>2171</v>
      </c>
      <c r="B121" s="348">
        <f>IF(B$34=0,0,B$34/FBT_fec!B$34)</f>
        <v>2.5938879331829052</v>
      </c>
      <c r="C121" s="348">
        <f>IF(C$34=0,0,C$34/FBT_fec!C$34)</f>
        <v>2.6046612986345452</v>
      </c>
      <c r="D121" s="348">
        <f>IF(D$34=0,0,D$34/FBT_fec!D$34)</f>
        <v>2.5985971546893989</v>
      </c>
      <c r="E121" s="348">
        <f>IF(E$34=0,0,E$34/FBT_fec!E$34)</f>
        <v>2.5674830412765317</v>
      </c>
      <c r="F121" s="348">
        <f>IF(F$34=0,0,F$34/FBT_fec!F$34)</f>
        <v>2.5940355609377024</v>
      </c>
      <c r="G121" s="348">
        <f>IF(G$34=0,0,G$34/FBT_fec!G$34)</f>
        <v>2.7985627875304844</v>
      </c>
      <c r="H121" s="348">
        <f>IF(H$34=0,0,H$34/FBT_fec!H$34)</f>
        <v>2.7961874633254813</v>
      </c>
      <c r="I121" s="348">
        <f>IF(I$34=0,0,I$34/FBT_fec!I$34)</f>
        <v>2.7938295083143831</v>
      </c>
      <c r="J121" s="348">
        <f>IF(J$34=0,0,J$34/FBT_fec!J$34)</f>
        <v>2.6660735345905713</v>
      </c>
      <c r="K121" s="348">
        <f>IF(K$34=0,0,K$34/FBT_fec!K$34)</f>
        <v>2.5942267790652842</v>
      </c>
      <c r="L121" s="348">
        <f>IF(L$34=0,0,L$34/FBT_fec!L$34)</f>
        <v>2.5586771563866453</v>
      </c>
      <c r="M121" s="348">
        <f>IF(M$34=0,0,M$34/FBT_fec!M$34)</f>
        <v>2.4431066770339203</v>
      </c>
      <c r="N121" s="348">
        <f>IF(N$34=0,0,N$34/FBT_fec!N$34)</f>
        <v>2.3059011270424481</v>
      </c>
      <c r="O121" s="348">
        <f>IF(O$34=0,0,O$34/FBT_fec!O$34)</f>
        <v>2.2992367687245689</v>
      </c>
      <c r="P121" s="348">
        <f>IF(P$34=0,0,P$34/FBT_fec!P$34)</f>
        <v>2.288500114288317</v>
      </c>
      <c r="Q121" s="348">
        <f>IF(Q$34=0,0,Q$34/FBT_fec!Q$34)</f>
        <v>2.2817465638944405</v>
      </c>
      <c r="R121" s="348">
        <f>IF(R$34=0,0,R$34/FBT_fec!R$34)</f>
        <v>2.2304175829472914</v>
      </c>
      <c r="S121" s="348">
        <f>IF(S$34=0,0,S$34/FBT_fec!S$34)</f>
        <v>2.2203501519690394</v>
      </c>
      <c r="T121" s="348">
        <f>IF(T$34=0,0,T$34/FBT_fec!T$34)</f>
        <v>2.2497885475996098</v>
      </c>
      <c r="U121" s="348">
        <f>IF(U$34=0,0,U$34/FBT_fec!U$34)</f>
        <v>2.0936046206194123</v>
      </c>
      <c r="V121" s="348">
        <f>IF(V$34=0,0,V$34/FBT_fec!V$34)</f>
        <v>2.0427480794710062</v>
      </c>
      <c r="W121" s="348">
        <f>IF(W$34=0,0,W$34/FBT_fec!W$34)</f>
        <v>2.0605468241156126</v>
      </c>
      <c r="X121" s="348">
        <f>IF(X$34=0,0,X$34/FBT_fec!X$34)</f>
        <v>2.0166132766684006</v>
      </c>
      <c r="Y121" s="348">
        <f>IF(Y$34=0,0,Y$34/FBT_fec!Y$34)</f>
        <v>1.9496523943103448</v>
      </c>
      <c r="DA121" s="178"/>
    </row>
    <row r="122" spans="1:105" ht="12" customHeight="1" x14ac:dyDescent="0.25">
      <c r="A122" s="174" t="s">
        <v>2183</v>
      </c>
      <c r="B122" s="348">
        <f>IF(B$45=0,0,B$45/FBT_fec!B$45)</f>
        <v>2.1888792816078833</v>
      </c>
      <c r="C122" s="348">
        <f>IF(C$45=0,0,C$45/FBT_fec!C$45)</f>
        <v>2.1914261039265526</v>
      </c>
      <c r="D122" s="348">
        <f>IF(D$45=0,0,D$45/FBT_fec!D$45)</f>
        <v>2.184306288521376</v>
      </c>
      <c r="E122" s="348">
        <f>IF(E$45=0,0,E$45/FBT_fec!E$45)</f>
        <v>2.1467648781372559</v>
      </c>
      <c r="F122" s="348">
        <f>IF(F$45=0,0,F$45/FBT_fec!F$45)</f>
        <v>2.1708228926931259</v>
      </c>
      <c r="G122" s="348">
        <f>IF(G$45=0,0,G$45/FBT_fec!G$45)</f>
        <v>2.2025251904292915</v>
      </c>
      <c r="H122" s="348">
        <f>IF(H$45=0,0,H$45/FBT_fec!H$45)</f>
        <v>2.1984728411588721</v>
      </c>
      <c r="I122" s="348">
        <f>IF(I$45=0,0,I$45/FBT_fec!I$45)</f>
        <v>2.2199059760969031</v>
      </c>
      <c r="J122" s="348">
        <f>IF(J$45=0,0,J$45/FBT_fec!J$45)</f>
        <v>2.1183126113941735</v>
      </c>
      <c r="K122" s="348">
        <f>IF(K$45=0,0,K$45/FBT_fec!K$45)</f>
        <v>2.072038446727082</v>
      </c>
      <c r="L122" s="348">
        <f>IF(L$45=0,0,L$45/FBT_fec!L$45)</f>
        <v>2.082547067746559</v>
      </c>
      <c r="M122" s="348">
        <f>IF(M$45=0,0,M$45/FBT_fec!M$45)</f>
        <v>2.0552762130685118</v>
      </c>
      <c r="N122" s="348">
        <f>IF(N$45=0,0,N$45/FBT_fec!N$45)</f>
        <v>2.0130353411959296</v>
      </c>
      <c r="O122" s="348">
        <f>IF(O$45=0,0,O$45/FBT_fec!O$45)</f>
        <v>1.9413387255584453</v>
      </c>
      <c r="P122" s="348">
        <f>IF(P$45=0,0,P$45/FBT_fec!P$45)</f>
        <v>1.9030368500753756</v>
      </c>
      <c r="Q122" s="348">
        <f>IF(Q$45=0,0,Q$45/FBT_fec!Q$45)</f>
        <v>1.9617754854031413</v>
      </c>
      <c r="R122" s="348">
        <f>IF(R$45=0,0,R$45/FBT_fec!R$45)</f>
        <v>1.9215917014242581</v>
      </c>
      <c r="S122" s="348">
        <f>IF(S$45=0,0,S$45/FBT_fec!S$45)</f>
        <v>1.9306073903228513</v>
      </c>
      <c r="T122" s="348">
        <f>IF(T$45=0,0,T$45/FBT_fec!T$45)</f>
        <v>1.942413923579585</v>
      </c>
      <c r="U122" s="348">
        <f>IF(U$45=0,0,U$45/FBT_fec!U$45)</f>
        <v>1.8165458274952562</v>
      </c>
      <c r="V122" s="348">
        <f>IF(V$45=0,0,V$45/FBT_fec!V$45)</f>
        <v>1.8115816554465776</v>
      </c>
      <c r="W122" s="348">
        <f>IF(W$45=0,0,W$45/FBT_fec!W$45)</f>
        <v>1.84836801505151</v>
      </c>
      <c r="X122" s="348">
        <f>IF(X$45=0,0,X$45/FBT_fec!X$45)</f>
        <v>1.746682052536735</v>
      </c>
      <c r="Y122" s="348">
        <f>IF(Y$45=0,0,Y$45/FBT_fec!Y$45)</f>
        <v>1.6962533445220505</v>
      </c>
      <c r="DA122" s="178"/>
    </row>
    <row r="123" spans="1:105" ht="12" customHeight="1" x14ac:dyDescent="0.25">
      <c r="A123" s="174" t="s">
        <v>2209</v>
      </c>
      <c r="B123" s="348">
        <f>IF(B$66=0,0,B$66/FBT_fec!B$66)</f>
        <v>0.68214073630528171</v>
      </c>
      <c r="C123" s="348">
        <f>IF(C$66=0,0,C$66/FBT_fec!C$66)</f>
        <v>0.67670276363722315</v>
      </c>
      <c r="D123" s="348">
        <f>IF(D$66=0,0,D$66/FBT_fec!D$66)</f>
        <v>0.67488610755928868</v>
      </c>
      <c r="E123" s="348">
        <f>IF(E$66=0,0,E$66/FBT_fec!E$66)</f>
        <v>0.64880166930115979</v>
      </c>
      <c r="F123" s="348">
        <f>IF(F$66=0,0,F$66/FBT_fec!F$66)</f>
        <v>0.64868952820768411</v>
      </c>
      <c r="G123" s="348">
        <f>IF(G$66=0,0,G$66/FBT_fec!G$66)</f>
        <v>0.55312934236038147</v>
      </c>
      <c r="H123" s="348">
        <f>IF(H$66=0,0,H$66/FBT_fec!H$66)</f>
        <v>0.55114171819603197</v>
      </c>
      <c r="I123" s="348">
        <f>IF(I$66=0,0,I$66/FBT_fec!I$66)</f>
        <v>0.57152239218260326</v>
      </c>
      <c r="J123" s="348">
        <f>IF(J$66=0,0,J$66/FBT_fec!J$66)</f>
        <v>0.55396564075097809</v>
      </c>
      <c r="K123" s="348">
        <f>IF(K$66=0,0,K$66/FBT_fec!K$66)</f>
        <v>0.55003797060370874</v>
      </c>
      <c r="L123" s="348">
        <f>IF(L$66=0,0,L$66/FBT_fec!L$66)</f>
        <v>0.58391580637557161</v>
      </c>
      <c r="M123" s="348">
        <f>IF(M$66=0,0,M$66/FBT_fec!M$66)</f>
        <v>0.59950368194888115</v>
      </c>
      <c r="N123" s="348">
        <f>IF(N$66=0,0,N$66/FBT_fec!N$66)</f>
        <v>0.57710728058267302</v>
      </c>
      <c r="O123" s="348">
        <f>IF(O$66=0,0,O$66/FBT_fec!O$66)</f>
        <v>0.55807278976536301</v>
      </c>
      <c r="P123" s="348">
        <f>IF(P$66=0,0,P$66/FBT_fec!P$66)</f>
        <v>0.53865302523437175</v>
      </c>
      <c r="Q123" s="348">
        <f>IF(Q$66=0,0,Q$66/FBT_fec!Q$66)</f>
        <v>0.56821855228761509</v>
      </c>
      <c r="R123" s="348">
        <f>IF(R$66=0,0,R$66/FBT_fec!R$66)</f>
        <v>0.56417009173659338</v>
      </c>
      <c r="S123" s="348">
        <f>IF(S$66=0,0,S$66/FBT_fec!S$66)</f>
        <v>0.56379669532329135</v>
      </c>
      <c r="T123" s="348">
        <f>IF(T$66=0,0,T$66/FBT_fec!T$66)</f>
        <v>0.54717971468675286</v>
      </c>
      <c r="U123" s="348">
        <f>IF(U$66=0,0,U$66/FBT_fec!U$66)</f>
        <v>0.51072792818725254</v>
      </c>
      <c r="V123" s="348">
        <f>IF(V$66=0,0,V$66/FBT_fec!V$66)</f>
        <v>0.51391232191196956</v>
      </c>
      <c r="W123" s="348">
        <f>IF(W$66=0,0,W$66/FBT_fec!W$66)</f>
        <v>0.5419769154038836</v>
      </c>
      <c r="X123" s="348">
        <f>IF(X$66=0,0,X$66/FBT_fec!X$66)</f>
        <v>0.49982252449054798</v>
      </c>
      <c r="Y123" s="348">
        <f>IF(Y$66=0,0,Y$66/FBT_fec!Y$66)</f>
        <v>0.47737895250398521</v>
      </c>
      <c r="DA123" s="178"/>
    </row>
    <row r="124" spans="1:105" ht="12" customHeight="1" x14ac:dyDescent="0.25">
      <c r="A124" s="41" t="s">
        <v>2226</v>
      </c>
      <c r="B124" s="333">
        <f>IF(B$80=0,0,B$80/FBT_fec!B$80)</f>
        <v>0</v>
      </c>
      <c r="C124" s="333">
        <f>IF(C$80=0,0,C$80/FBT_fec!C$80)</f>
        <v>0</v>
      </c>
      <c r="D124" s="333">
        <f>IF(D$80=0,0,D$80/FBT_fec!D$80)</f>
        <v>0</v>
      </c>
      <c r="E124" s="333">
        <f>IF(E$80=0,0,E$80/FBT_fec!E$80)</f>
        <v>0</v>
      </c>
      <c r="F124" s="333">
        <f>IF(F$80=0,0,F$80/FBT_fec!F$80)</f>
        <v>0</v>
      </c>
      <c r="G124" s="333">
        <f>IF(G$80=0,0,G$80/FBT_fec!G$80)</f>
        <v>0</v>
      </c>
      <c r="H124" s="333">
        <f>IF(H$80=0,0,H$80/FBT_fec!H$80)</f>
        <v>0</v>
      </c>
      <c r="I124" s="333">
        <f>IF(I$80=0,0,I$80/FBT_fec!I$80)</f>
        <v>0</v>
      </c>
      <c r="J124" s="333">
        <f>IF(J$80=0,0,J$80/FBT_fec!J$80)</f>
        <v>0</v>
      </c>
      <c r="K124" s="333">
        <f>IF(K$80=0,0,K$80/FBT_fec!K$80)</f>
        <v>0</v>
      </c>
      <c r="L124" s="333">
        <f>IF(L$80=0,0,L$80/FBT_fec!L$80)</f>
        <v>0</v>
      </c>
      <c r="M124" s="333">
        <f>IF(M$80=0,0,M$80/FBT_fec!M$80)</f>
        <v>0</v>
      </c>
      <c r="N124" s="333">
        <f>IF(N$80=0,0,N$80/FBT_fec!N$80)</f>
        <v>0</v>
      </c>
      <c r="O124" s="333">
        <f>IF(O$80=0,0,O$80/FBT_fec!O$80)</f>
        <v>0</v>
      </c>
      <c r="P124" s="333">
        <f>IF(P$80=0,0,P$80/FBT_fec!P$80)</f>
        <v>0</v>
      </c>
      <c r="Q124" s="333">
        <f>IF(Q$80=0,0,Q$80/FBT_fec!Q$80)</f>
        <v>0</v>
      </c>
      <c r="R124" s="333">
        <f>IF(R$80=0,0,R$80/FBT_fec!R$80)</f>
        <v>0</v>
      </c>
      <c r="S124" s="333">
        <f>IF(S$80=0,0,S$80/FBT_fec!S$80)</f>
        <v>0</v>
      </c>
      <c r="T124" s="333">
        <f>IF(T$80=0,0,T$80/FBT_fec!T$80)</f>
        <v>0</v>
      </c>
      <c r="U124" s="333">
        <f>IF(U$80=0,0,U$80/FBT_fec!U$80)</f>
        <v>0</v>
      </c>
      <c r="V124" s="333">
        <f>IF(V$80=0,0,V$80/FBT_fec!V$80)</f>
        <v>0</v>
      </c>
      <c r="W124" s="333">
        <f>IF(W$80=0,0,W$80/FBT_fec!W$80)</f>
        <v>0</v>
      </c>
      <c r="X124" s="333">
        <f>IF(X$80=0,0,X$80/FBT_fec!X$80)</f>
        <v>0</v>
      </c>
      <c r="Y124" s="333">
        <f>IF(Y$80=0,0,Y$80/FBT_fec!Y$80)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FR: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36213.744185191987</v>
      </c>
      <c r="C3" s="203">
        <v>35983.357371391598</v>
      </c>
      <c r="D3" s="203">
        <v>36672.177873209192</v>
      </c>
      <c r="E3" s="203">
        <v>35044.458998768307</v>
      </c>
      <c r="F3" s="203">
        <v>33567.590364814183</v>
      </c>
      <c r="G3" s="203">
        <v>34257.756406657303</v>
      </c>
      <c r="H3" s="203">
        <v>33865.50653996646</v>
      </c>
      <c r="I3" s="203">
        <v>33677.842504569409</v>
      </c>
      <c r="J3" s="203">
        <v>32886.114375861929</v>
      </c>
      <c r="K3" s="203">
        <v>29387.939096967992</v>
      </c>
      <c r="L3" s="203">
        <v>31941.008699333921</v>
      </c>
      <c r="M3" s="203">
        <v>29871.967710090081</v>
      </c>
      <c r="N3" s="203">
        <v>30574.275607913591</v>
      </c>
      <c r="O3" s="203">
        <v>31564.23441350981</v>
      </c>
      <c r="P3" s="203">
        <v>32481.364396284829</v>
      </c>
      <c r="Q3" s="203">
        <v>35631.239148000001</v>
      </c>
      <c r="R3" s="203">
        <v>36119.618811871333</v>
      </c>
      <c r="S3" s="203">
        <v>35924.972453107017</v>
      </c>
      <c r="T3" s="203">
        <v>39415.860811487721</v>
      </c>
      <c r="U3" s="203">
        <v>40995.06484990874</v>
      </c>
      <c r="V3" s="203">
        <v>29452.604833973339</v>
      </c>
      <c r="W3" s="203">
        <v>32483.699941285569</v>
      </c>
      <c r="X3" s="203">
        <v>34366.935197554223</v>
      </c>
      <c r="Y3" s="203">
        <v>36011.9</v>
      </c>
      <c r="DA3" s="112" t="s">
        <v>2372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44724.264489041343</v>
      </c>
      <c r="C5" s="203">
        <v>45181.097822034557</v>
      </c>
      <c r="D5" s="203">
        <v>44519.165137288073</v>
      </c>
      <c r="E5" s="203">
        <v>43577.338159731211</v>
      </c>
      <c r="F5" s="203">
        <v>43827.991559483104</v>
      </c>
      <c r="G5" s="203">
        <v>41798.616220093143</v>
      </c>
      <c r="H5" s="203">
        <v>43012.528887512839</v>
      </c>
      <c r="I5" s="203">
        <v>44889.296002058189</v>
      </c>
      <c r="J5" s="203">
        <v>39559.690393345089</v>
      </c>
      <c r="K5" s="203">
        <v>35016.122742456231</v>
      </c>
      <c r="L5" s="203">
        <v>41052.423654226193</v>
      </c>
      <c r="M5" s="203">
        <v>38577.392465304227</v>
      </c>
      <c r="N5" s="203">
        <v>38218.303410569082</v>
      </c>
      <c r="O5" s="203">
        <v>38579.504625038433</v>
      </c>
      <c r="P5" s="203">
        <v>39959.19401188082</v>
      </c>
      <c r="Q5" s="203">
        <v>42827.314925432307</v>
      </c>
      <c r="R5" s="203">
        <v>46964.629393767107</v>
      </c>
      <c r="S5" s="203">
        <v>47951.966895314326</v>
      </c>
      <c r="T5" s="203">
        <v>47010.076310764627</v>
      </c>
      <c r="U5" s="203">
        <v>46839.136747714307</v>
      </c>
      <c r="V5" s="203">
        <v>34024.191333996627</v>
      </c>
      <c r="W5" s="203">
        <v>43604.848523730179</v>
      </c>
      <c r="X5" s="203">
        <v>44330.246417574323</v>
      </c>
      <c r="Y5" s="203">
        <v>54668.646361843937</v>
      </c>
      <c r="DA5" s="112" t="s">
        <v>2373</v>
      </c>
    </row>
    <row r="6" spans="1:105" ht="12" customHeight="1" x14ac:dyDescent="0.25">
      <c r="A6" s="154" t="s">
        <v>2112</v>
      </c>
      <c r="B6" s="338">
        <v>55905.330611301673</v>
      </c>
      <c r="C6" s="338">
        <v>53110.064080736593</v>
      </c>
      <c r="D6" s="338">
        <v>50314.797550171497</v>
      </c>
      <c r="E6" s="338">
        <v>50314.797550171497</v>
      </c>
      <c r="F6" s="338">
        <v>47519.531019606417</v>
      </c>
      <c r="G6" s="338">
        <v>44724.264489041343</v>
      </c>
      <c r="H6" s="338">
        <v>47519.531019606417</v>
      </c>
      <c r="I6" s="338">
        <v>47519.531019606417</v>
      </c>
      <c r="J6" s="338">
        <v>44724.264489041343</v>
      </c>
      <c r="K6" s="338">
        <v>44724.264489041343</v>
      </c>
      <c r="L6" s="338">
        <v>44724.264489041343</v>
      </c>
      <c r="M6" s="338">
        <v>41928.997958476262</v>
      </c>
      <c r="N6" s="338">
        <v>41928.997958476262</v>
      </c>
      <c r="O6" s="338">
        <v>41928.997958476262</v>
      </c>
      <c r="P6" s="338">
        <v>44724.264489041343</v>
      </c>
      <c r="Q6" s="338">
        <v>47519.531019606417</v>
      </c>
      <c r="R6" s="338">
        <v>50314.797550171497</v>
      </c>
      <c r="S6" s="338">
        <v>53110.064080736593</v>
      </c>
      <c r="T6" s="338">
        <v>53110.064080736593</v>
      </c>
      <c r="U6" s="338">
        <v>50314.797550171497</v>
      </c>
      <c r="V6" s="338">
        <v>47519.531019606417</v>
      </c>
      <c r="W6" s="338">
        <v>47519.531019606417</v>
      </c>
      <c r="X6" s="338">
        <v>47519.531019606417</v>
      </c>
      <c r="Y6" s="338">
        <v>58700.597141866747</v>
      </c>
      <c r="DA6" s="160" t="s">
        <v>2374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2795.266530565083</v>
      </c>
      <c r="I7" s="340">
        <v>2795.266530565083</v>
      </c>
      <c r="J7" s="340">
        <v>0</v>
      </c>
      <c r="K7" s="340">
        <v>0</v>
      </c>
      <c r="L7" s="340">
        <v>2795.266530565083</v>
      </c>
      <c r="M7" s="340">
        <v>0</v>
      </c>
      <c r="N7" s="340">
        <v>0</v>
      </c>
      <c r="O7" s="340">
        <v>2795.266530565083</v>
      </c>
      <c r="P7" s="340">
        <v>5590.5330611301661</v>
      </c>
      <c r="Q7" s="340">
        <v>2795.266530565083</v>
      </c>
      <c r="R7" s="340">
        <v>5590.5330611301661</v>
      </c>
      <c r="S7" s="340">
        <v>5590.5330611301661</v>
      </c>
      <c r="T7" s="340">
        <v>0</v>
      </c>
      <c r="U7" s="340">
        <v>0</v>
      </c>
      <c r="V7" s="340">
        <v>0</v>
      </c>
      <c r="W7" s="340">
        <v>0</v>
      </c>
      <c r="X7" s="340">
        <v>2795.266530565083</v>
      </c>
      <c r="Y7" s="340">
        <v>13976.332652825409</v>
      </c>
      <c r="DA7" s="161" t="s">
        <v>2375</v>
      </c>
    </row>
    <row r="8" spans="1:105" ht="12" customHeight="1" x14ac:dyDescent="0.25">
      <c r="A8" s="157" t="s">
        <v>2116</v>
      </c>
      <c r="B8" s="341">
        <v>0</v>
      </c>
      <c r="C8" s="342">
        <f t="shared" ref="C8:Y8" si="0">B6+C7-C6</f>
        <v>2795.2665305650808</v>
      </c>
      <c r="D8" s="342">
        <f t="shared" si="0"/>
        <v>2795.2665305650953</v>
      </c>
      <c r="E8" s="342">
        <f t="shared" si="0"/>
        <v>0</v>
      </c>
      <c r="F8" s="342">
        <f t="shared" si="0"/>
        <v>2795.2665305650808</v>
      </c>
      <c r="G8" s="342">
        <f t="shared" si="0"/>
        <v>2795.2665305650735</v>
      </c>
      <c r="H8" s="342">
        <f t="shared" si="0"/>
        <v>0</v>
      </c>
      <c r="I8" s="342">
        <f t="shared" si="0"/>
        <v>2795.2665305650808</v>
      </c>
      <c r="J8" s="342">
        <f t="shared" si="0"/>
        <v>2795.2665305650735</v>
      </c>
      <c r="K8" s="342">
        <f t="shared" si="0"/>
        <v>0</v>
      </c>
      <c r="L8" s="342">
        <f t="shared" si="0"/>
        <v>2795.2665305650808</v>
      </c>
      <c r="M8" s="342">
        <f t="shared" si="0"/>
        <v>2795.2665305650808</v>
      </c>
      <c r="N8" s="342">
        <f t="shared" si="0"/>
        <v>0</v>
      </c>
      <c r="O8" s="342">
        <f t="shared" si="0"/>
        <v>2795.2665305650808</v>
      </c>
      <c r="P8" s="342">
        <f t="shared" si="0"/>
        <v>2795.266530565088</v>
      </c>
      <c r="Q8" s="342">
        <f t="shared" si="0"/>
        <v>0</v>
      </c>
      <c r="R8" s="342">
        <f t="shared" si="0"/>
        <v>2795.266530565088</v>
      </c>
      <c r="S8" s="342">
        <f t="shared" si="0"/>
        <v>2795.2665305650735</v>
      </c>
      <c r="T8" s="342">
        <f t="shared" si="0"/>
        <v>0</v>
      </c>
      <c r="U8" s="342">
        <f t="shared" si="0"/>
        <v>2795.2665305650953</v>
      </c>
      <c r="V8" s="342">
        <f t="shared" si="0"/>
        <v>2795.2665305650808</v>
      </c>
      <c r="W8" s="342">
        <f t="shared" si="0"/>
        <v>0</v>
      </c>
      <c r="X8" s="342">
        <f t="shared" si="0"/>
        <v>2795.2665305650808</v>
      </c>
      <c r="Y8" s="342">
        <f t="shared" si="0"/>
        <v>2795.2665305650808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11181.06612226033</v>
      </c>
      <c r="C9" s="343">
        <f t="shared" si="1"/>
        <v>7928.9662587020357</v>
      </c>
      <c r="D9" s="343">
        <f t="shared" si="1"/>
        <v>5795.632412883424</v>
      </c>
      <c r="E9" s="343">
        <f t="shared" si="1"/>
        <v>6737.4593904402864</v>
      </c>
      <c r="F9" s="343">
        <f t="shared" si="1"/>
        <v>3691.5394601233129</v>
      </c>
      <c r="G9" s="343">
        <f t="shared" si="1"/>
        <v>2925.6482689482</v>
      </c>
      <c r="H9" s="343">
        <f t="shared" si="1"/>
        <v>4507.0021320935775</v>
      </c>
      <c r="I9" s="343">
        <f t="shared" si="1"/>
        <v>2630.2350175482279</v>
      </c>
      <c r="J9" s="343">
        <f t="shared" si="1"/>
        <v>5164.5740956962545</v>
      </c>
      <c r="K9" s="343">
        <f t="shared" si="1"/>
        <v>9708.1417465851118</v>
      </c>
      <c r="L9" s="343">
        <f t="shared" si="1"/>
        <v>3671.8408348151497</v>
      </c>
      <c r="M9" s="343">
        <f t="shared" si="1"/>
        <v>3351.6054931720355</v>
      </c>
      <c r="N9" s="343">
        <f t="shared" si="1"/>
        <v>3710.6945479071801</v>
      </c>
      <c r="O9" s="343">
        <f t="shared" si="1"/>
        <v>3349.4933334378293</v>
      </c>
      <c r="P9" s="343">
        <f t="shared" si="1"/>
        <v>4765.0704771605233</v>
      </c>
      <c r="Q9" s="343">
        <f t="shared" si="1"/>
        <v>4692.2160941741095</v>
      </c>
      <c r="R9" s="343">
        <f t="shared" si="1"/>
        <v>3350.1681564043902</v>
      </c>
      <c r="S9" s="343">
        <f t="shared" si="1"/>
        <v>5158.0971854222662</v>
      </c>
      <c r="T9" s="343">
        <f t="shared" si="1"/>
        <v>6099.9877699719655</v>
      </c>
      <c r="U9" s="343">
        <f t="shared" si="1"/>
        <v>3475.6608024571906</v>
      </c>
      <c r="V9" s="343">
        <f t="shared" si="1"/>
        <v>13495.33968560979</v>
      </c>
      <c r="W9" s="343">
        <f t="shared" si="1"/>
        <v>3914.6824958762372</v>
      </c>
      <c r="X9" s="343">
        <f t="shared" si="1"/>
        <v>3189.284602032094</v>
      </c>
      <c r="Y9" s="343">
        <f t="shared" si="1"/>
        <v>4031.9507800228093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1549.4913155631989</v>
      </c>
      <c r="C12" s="210">
        <v>1529.8085124677559</v>
      </c>
      <c r="D12" s="210">
        <v>1449.396388650043</v>
      </c>
      <c r="E12" s="210">
        <v>1499.522613929493</v>
      </c>
      <c r="F12" s="210">
        <v>1534.231556319862</v>
      </c>
      <c r="G12" s="210">
        <v>1390.782373172829</v>
      </c>
      <c r="H12" s="210">
        <v>1302.4226139294931</v>
      </c>
      <c r="I12" s="210">
        <v>1311.8052450558901</v>
      </c>
      <c r="J12" s="210">
        <v>1168.451590713672</v>
      </c>
      <c r="K12" s="210">
        <v>1097.4233877901979</v>
      </c>
      <c r="L12" s="210">
        <v>1137.237747205503</v>
      </c>
      <c r="M12" s="210">
        <v>961.52192605331038</v>
      </c>
      <c r="N12" s="210">
        <v>980.60799656061909</v>
      </c>
      <c r="O12" s="210">
        <v>990.08177128116927</v>
      </c>
      <c r="P12" s="210">
        <v>896.58478073946685</v>
      </c>
      <c r="Q12" s="210">
        <v>914.34488392089418</v>
      </c>
      <c r="R12" s="210">
        <v>997.20214961306942</v>
      </c>
      <c r="S12" s="210">
        <v>1000.396044711952</v>
      </c>
      <c r="T12" s="210">
        <v>994.52717110920037</v>
      </c>
      <c r="U12" s="210">
        <v>984.06448839208929</v>
      </c>
      <c r="V12" s="210">
        <v>786.94892519346502</v>
      </c>
      <c r="W12" s="210">
        <v>948.83482373172819</v>
      </c>
      <c r="X12" s="210">
        <v>883.96672398968167</v>
      </c>
      <c r="Y12" s="210">
        <v>1050.9605331040409</v>
      </c>
      <c r="DA12" s="109" t="s">
        <v>2376</v>
      </c>
    </row>
    <row r="13" spans="1:105" ht="12" customHeight="1" x14ac:dyDescent="0.25">
      <c r="A13" s="24" t="s">
        <v>28</v>
      </c>
      <c r="B13" s="213">
        <v>25.93869303525365</v>
      </c>
      <c r="C13" s="213">
        <v>22.451504729148748</v>
      </c>
      <c r="D13" s="213">
        <v>12.70662080825451</v>
      </c>
      <c r="E13" s="213">
        <v>0</v>
      </c>
      <c r="F13" s="213">
        <v>12.70662080825451</v>
      </c>
      <c r="G13" s="213">
        <v>6.6877042132416156</v>
      </c>
      <c r="H13" s="213">
        <v>8.6939810834049869</v>
      </c>
      <c r="I13" s="213">
        <v>8.0251934651762671</v>
      </c>
      <c r="J13" s="213">
        <v>8.0251934651762671</v>
      </c>
      <c r="K13" s="213">
        <v>4.0126397248495271</v>
      </c>
      <c r="L13" s="213">
        <v>4.6813413585554597</v>
      </c>
      <c r="M13" s="213">
        <v>4.0126397248495271</v>
      </c>
      <c r="N13" s="213">
        <v>4.6813413585554597</v>
      </c>
      <c r="O13" s="213">
        <v>8.0251934651762671</v>
      </c>
      <c r="P13" s="213">
        <v>9.3627687016337049</v>
      </c>
      <c r="Q13" s="213">
        <v>6.0189165950128984</v>
      </c>
      <c r="R13" s="213">
        <v>6.0189165950128984</v>
      </c>
      <c r="S13" s="213">
        <v>4.9863284608770417</v>
      </c>
      <c r="T13" s="213">
        <v>6.3546001719690448</v>
      </c>
      <c r="U13" s="213">
        <v>5.9259673258813406</v>
      </c>
      <c r="V13" s="213">
        <v>0</v>
      </c>
      <c r="W13" s="213">
        <v>0</v>
      </c>
      <c r="X13" s="213">
        <v>0</v>
      </c>
      <c r="Y13" s="213">
        <v>0</v>
      </c>
      <c r="DA13" s="85" t="s">
        <v>2377</v>
      </c>
    </row>
    <row r="14" spans="1:105" ht="12" customHeight="1" x14ac:dyDescent="0.25">
      <c r="A14" s="14" t="s">
        <v>29</v>
      </c>
      <c r="B14" s="204">
        <f t="shared" ref="B14:Y14" si="2">B15+B16+B17+B18+B19</f>
        <v>98.882287188306108</v>
      </c>
      <c r="C14" s="204">
        <f t="shared" si="2"/>
        <v>116.49466895958727</v>
      </c>
      <c r="D14" s="204">
        <f t="shared" si="2"/>
        <v>87.314875322441949</v>
      </c>
      <c r="E14" s="204">
        <f t="shared" si="2"/>
        <v>78.481685296646589</v>
      </c>
      <c r="F14" s="204">
        <f t="shared" si="2"/>
        <v>72.099398108340495</v>
      </c>
      <c r="G14" s="204">
        <f t="shared" si="2"/>
        <v>68.946603611349957</v>
      </c>
      <c r="H14" s="204">
        <f t="shared" si="2"/>
        <v>66.118572656921756</v>
      </c>
      <c r="I14" s="204">
        <f t="shared" si="2"/>
        <v>45.180825451418741</v>
      </c>
      <c r="J14" s="204">
        <f t="shared" si="2"/>
        <v>36.33370593293207</v>
      </c>
      <c r="K14" s="204">
        <f t="shared" si="2"/>
        <v>34.031212381771276</v>
      </c>
      <c r="L14" s="204">
        <f t="shared" si="2"/>
        <v>25.575838349097157</v>
      </c>
      <c r="M14" s="204">
        <f t="shared" si="2"/>
        <v>20.893981083404988</v>
      </c>
      <c r="N14" s="204">
        <f t="shared" si="2"/>
        <v>21.957007738607047</v>
      </c>
      <c r="O14" s="204">
        <f t="shared" si="2"/>
        <v>26.471883061049009</v>
      </c>
      <c r="P14" s="204">
        <f t="shared" si="2"/>
        <v>24.286500429922611</v>
      </c>
      <c r="Q14" s="204">
        <f t="shared" si="2"/>
        <v>20.866552020636284</v>
      </c>
      <c r="R14" s="204">
        <f t="shared" si="2"/>
        <v>22.997678417884782</v>
      </c>
      <c r="S14" s="204">
        <f t="shared" si="2"/>
        <v>24.968099742046434</v>
      </c>
      <c r="T14" s="204">
        <f t="shared" si="2"/>
        <v>24.075236457437658</v>
      </c>
      <c r="U14" s="204">
        <f t="shared" si="2"/>
        <v>23.61143594153052</v>
      </c>
      <c r="V14" s="204">
        <f t="shared" si="2"/>
        <v>18.71195184866724</v>
      </c>
      <c r="W14" s="204">
        <f t="shared" si="2"/>
        <v>20.052880481513327</v>
      </c>
      <c r="X14" s="204">
        <f t="shared" si="2"/>
        <v>16.593121238177126</v>
      </c>
      <c r="Y14" s="204">
        <f t="shared" si="2"/>
        <v>14.191573516766983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2378</v>
      </c>
    </row>
    <row r="16" spans="1:105" ht="12" customHeight="1" x14ac:dyDescent="0.25">
      <c r="A16" s="18" t="s">
        <v>31</v>
      </c>
      <c r="B16" s="204">
        <v>0</v>
      </c>
      <c r="C16" s="204">
        <v>18.075838349097161</v>
      </c>
      <c r="D16" s="204">
        <v>12.427171109200341</v>
      </c>
      <c r="E16" s="204">
        <v>12.085640584694749</v>
      </c>
      <c r="F16" s="204">
        <v>15.3816852966466</v>
      </c>
      <c r="G16" s="204">
        <v>13.184264832330181</v>
      </c>
      <c r="H16" s="204">
        <v>15.3816852966466</v>
      </c>
      <c r="I16" s="204">
        <v>16.480395528804809</v>
      </c>
      <c r="J16" s="204">
        <v>16.480395528804809</v>
      </c>
      <c r="K16" s="204">
        <v>15.3816852966466</v>
      </c>
      <c r="L16" s="204">
        <v>16.480395528804809</v>
      </c>
      <c r="M16" s="204">
        <v>12.120722269991401</v>
      </c>
      <c r="N16" s="204">
        <v>13.763284608770419</v>
      </c>
      <c r="O16" s="204">
        <v>17.17145313843508</v>
      </c>
      <c r="P16" s="204">
        <v>14.014875322441959</v>
      </c>
      <c r="Q16" s="204">
        <v>13.47652622527945</v>
      </c>
      <c r="R16" s="204">
        <v>14.96414445399828</v>
      </c>
      <c r="S16" s="204">
        <v>16.16612209802236</v>
      </c>
      <c r="T16" s="204">
        <v>15.851934651762679</v>
      </c>
      <c r="U16" s="204">
        <v>17.315391229578669</v>
      </c>
      <c r="V16" s="204">
        <v>12.82390369733448</v>
      </c>
      <c r="W16" s="204">
        <v>13.238091143594151</v>
      </c>
      <c r="X16" s="204">
        <v>12.19656061908856</v>
      </c>
      <c r="Y16" s="204">
        <v>11.04952708512468</v>
      </c>
      <c r="DA16" s="71" t="s">
        <v>2379</v>
      </c>
    </row>
    <row r="17" spans="1:105" ht="12" customHeight="1" x14ac:dyDescent="0.25">
      <c r="A17" s="18" t="s">
        <v>71</v>
      </c>
      <c r="B17" s="204">
        <v>29.784092863284609</v>
      </c>
      <c r="C17" s="204">
        <v>31.838177128116939</v>
      </c>
      <c r="D17" s="204">
        <v>25.67592433361995</v>
      </c>
      <c r="E17" s="204">
        <v>23.402665520206359</v>
      </c>
      <c r="F17" s="204">
        <v>21.3676698194325</v>
      </c>
      <c r="G17" s="204">
        <v>21.3676698194325</v>
      </c>
      <c r="H17" s="204">
        <v>17.297592433361991</v>
      </c>
      <c r="I17" s="204">
        <v>16.280137575236459</v>
      </c>
      <c r="J17" s="204">
        <v>12.210060189165951</v>
      </c>
      <c r="K17" s="204">
        <v>8.1400687876182278</v>
      </c>
      <c r="L17" s="204">
        <v>8.1400687876182278</v>
      </c>
      <c r="M17" s="204">
        <v>8.1044711951848658</v>
      </c>
      <c r="N17" s="204">
        <v>7.4226999140154764</v>
      </c>
      <c r="O17" s="204">
        <v>9.0405846947549424</v>
      </c>
      <c r="P17" s="204">
        <v>7.968099742046431</v>
      </c>
      <c r="Q17" s="204">
        <v>6.2444539982803091</v>
      </c>
      <c r="R17" s="204">
        <v>6.9271711092003434</v>
      </c>
      <c r="S17" s="204">
        <v>7.6038693035253653</v>
      </c>
      <c r="T17" s="204">
        <v>7.3281169389509886</v>
      </c>
      <c r="U17" s="204">
        <v>5.7743766122098021</v>
      </c>
      <c r="V17" s="204">
        <v>5.8068787618228717</v>
      </c>
      <c r="W17" s="204">
        <v>6.5873602751504734</v>
      </c>
      <c r="X17" s="204">
        <v>4.3478073946689593</v>
      </c>
      <c r="Y17" s="204">
        <v>3.1420464316423038</v>
      </c>
      <c r="DA17" s="71" t="s">
        <v>2380</v>
      </c>
    </row>
    <row r="18" spans="1:105" ht="12" customHeight="1" x14ac:dyDescent="0.25">
      <c r="A18" s="18" t="s">
        <v>32</v>
      </c>
      <c r="B18" s="204">
        <v>67.545657781599317</v>
      </c>
      <c r="C18" s="204">
        <v>66.580653482373165</v>
      </c>
      <c r="D18" s="204">
        <v>49.211779879621659</v>
      </c>
      <c r="E18" s="204">
        <v>42.993379191745483</v>
      </c>
      <c r="F18" s="204">
        <v>35.350042992261393</v>
      </c>
      <c r="G18" s="204">
        <v>34.394668959587271</v>
      </c>
      <c r="H18" s="204">
        <v>33.439294926913163</v>
      </c>
      <c r="I18" s="204">
        <v>12.420292347377471</v>
      </c>
      <c r="J18" s="204">
        <v>7.6432502149613066</v>
      </c>
      <c r="K18" s="204">
        <v>10.50945829750645</v>
      </c>
      <c r="L18" s="204">
        <v>0.95537403267411869</v>
      </c>
      <c r="M18" s="204">
        <v>0.66878761822871879</v>
      </c>
      <c r="N18" s="204">
        <v>0.77102321582115219</v>
      </c>
      <c r="O18" s="204">
        <v>0.25984522785898528</v>
      </c>
      <c r="P18" s="204">
        <v>2.303525365434222</v>
      </c>
      <c r="Q18" s="204">
        <v>1.145571797076526</v>
      </c>
      <c r="R18" s="204">
        <v>1.106362854686157</v>
      </c>
      <c r="S18" s="204">
        <v>1.1981083404987101</v>
      </c>
      <c r="T18" s="204">
        <v>0.89518486672398956</v>
      </c>
      <c r="U18" s="204">
        <v>0.52166809974204642</v>
      </c>
      <c r="V18" s="204">
        <v>8.116938950988821E-2</v>
      </c>
      <c r="W18" s="204">
        <v>0.22742906276870159</v>
      </c>
      <c r="X18" s="204">
        <v>4.875322441960446E-2</v>
      </c>
      <c r="Y18" s="204">
        <v>0</v>
      </c>
      <c r="DA18" s="71" t="s">
        <v>2381</v>
      </c>
    </row>
    <row r="19" spans="1:105" ht="12" customHeight="1" x14ac:dyDescent="0.25">
      <c r="A19" s="18" t="s">
        <v>33</v>
      </c>
      <c r="B19" s="204">
        <v>1.5525365434221841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2382</v>
      </c>
    </row>
    <row r="20" spans="1:105" ht="12" customHeight="1" x14ac:dyDescent="0.25">
      <c r="A20" s="14" t="s">
        <v>34</v>
      </c>
      <c r="B20" s="204">
        <f t="shared" ref="B20:Y20" si="3">B21+B22</f>
        <v>679.95838349097164</v>
      </c>
      <c r="C20" s="204">
        <f t="shared" si="3"/>
        <v>674.0093723129836</v>
      </c>
      <c r="D20" s="204">
        <f t="shared" si="3"/>
        <v>631.06018916595008</v>
      </c>
      <c r="E20" s="204">
        <f t="shared" si="3"/>
        <v>701.26448839208933</v>
      </c>
      <c r="F20" s="204">
        <f t="shared" si="3"/>
        <v>726.89759243336187</v>
      </c>
      <c r="G20" s="204">
        <f t="shared" si="3"/>
        <v>604.57196904557168</v>
      </c>
      <c r="H20" s="204">
        <f t="shared" si="3"/>
        <v>542.83886500429924</v>
      </c>
      <c r="I20" s="204">
        <f t="shared" si="3"/>
        <v>580.02373172828891</v>
      </c>
      <c r="J20" s="204">
        <f t="shared" si="3"/>
        <v>376.18022355975921</v>
      </c>
      <c r="K20" s="204">
        <f t="shared" si="3"/>
        <v>429.20851246775572</v>
      </c>
      <c r="L20" s="204">
        <f t="shared" si="3"/>
        <v>451.03809114359422</v>
      </c>
      <c r="M20" s="204">
        <f t="shared" si="3"/>
        <v>368.08435081685292</v>
      </c>
      <c r="N20" s="204">
        <f t="shared" si="3"/>
        <v>381.31393614691041</v>
      </c>
      <c r="O20" s="204">
        <f t="shared" si="3"/>
        <v>404.19655974899132</v>
      </c>
      <c r="P20" s="204">
        <f t="shared" si="3"/>
        <v>319.45235816947911</v>
      </c>
      <c r="Q20" s="204">
        <f t="shared" si="3"/>
        <v>341.08125004273057</v>
      </c>
      <c r="R20" s="204">
        <f t="shared" si="3"/>
        <v>371.93458388378201</v>
      </c>
      <c r="S20" s="204">
        <f t="shared" si="3"/>
        <v>379.15724542937511</v>
      </c>
      <c r="T20" s="204">
        <f t="shared" si="3"/>
        <v>357.58389210384507</v>
      </c>
      <c r="U20" s="204">
        <f t="shared" si="3"/>
        <v>351.67469225310839</v>
      </c>
      <c r="V20" s="204">
        <f t="shared" si="3"/>
        <v>240.57880734182319</v>
      </c>
      <c r="W20" s="204">
        <f t="shared" si="3"/>
        <v>364.32784262680048</v>
      </c>
      <c r="X20" s="204">
        <f t="shared" si="3"/>
        <v>299.92142842014391</v>
      </c>
      <c r="Y20" s="204">
        <f t="shared" si="3"/>
        <v>278.3533694117159</v>
      </c>
      <c r="DA20" s="71"/>
    </row>
    <row r="21" spans="1:105" ht="12" customHeight="1" x14ac:dyDescent="0.25">
      <c r="A21" s="18" t="s">
        <v>73</v>
      </c>
      <c r="B21" s="204">
        <v>679.95838349097164</v>
      </c>
      <c r="C21" s="204">
        <v>674.0093723129836</v>
      </c>
      <c r="D21" s="204">
        <v>631.06018916595008</v>
      </c>
      <c r="E21" s="204">
        <v>701.26448839208933</v>
      </c>
      <c r="F21" s="204">
        <v>726.89759243336187</v>
      </c>
      <c r="G21" s="204">
        <v>604.57196904557168</v>
      </c>
      <c r="H21" s="204">
        <v>542.83886500429924</v>
      </c>
      <c r="I21" s="204">
        <v>580.02373172828891</v>
      </c>
      <c r="J21" s="204">
        <v>376.18022355975921</v>
      </c>
      <c r="K21" s="204">
        <v>429.20851246775572</v>
      </c>
      <c r="L21" s="204">
        <v>451.03809114359422</v>
      </c>
      <c r="M21" s="204">
        <v>368.08435081685292</v>
      </c>
      <c r="N21" s="204">
        <v>381.31393614691041</v>
      </c>
      <c r="O21" s="204">
        <v>404.19655974899132</v>
      </c>
      <c r="P21" s="204">
        <v>319.45235816947911</v>
      </c>
      <c r="Q21" s="204">
        <v>341.08125004273057</v>
      </c>
      <c r="R21" s="204">
        <v>371.93458388378201</v>
      </c>
      <c r="S21" s="204">
        <v>379.15724542937511</v>
      </c>
      <c r="T21" s="204">
        <v>357.58389210384507</v>
      </c>
      <c r="U21" s="204">
        <v>351.67469225310839</v>
      </c>
      <c r="V21" s="204">
        <v>240.57880734182319</v>
      </c>
      <c r="W21" s="204">
        <v>364.32784262680048</v>
      </c>
      <c r="X21" s="204">
        <v>299.92142842014391</v>
      </c>
      <c r="Y21" s="204">
        <v>278.3533694117159</v>
      </c>
      <c r="DA21" s="71" t="s">
        <v>2383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2384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0.3343938091143594</v>
      </c>
      <c r="I23" s="204">
        <f t="shared" si="4"/>
        <v>0.93147033533963886</v>
      </c>
      <c r="J23" s="204">
        <f t="shared" si="4"/>
        <v>2.3406706792777299</v>
      </c>
      <c r="K23" s="204">
        <f t="shared" si="4"/>
        <v>2.0540842648323299</v>
      </c>
      <c r="L23" s="204">
        <f t="shared" si="4"/>
        <v>5.8994840928632843</v>
      </c>
      <c r="M23" s="204">
        <f t="shared" si="4"/>
        <v>1.3854686156491831</v>
      </c>
      <c r="N23" s="204">
        <f t="shared" si="4"/>
        <v>1.6720483758755091</v>
      </c>
      <c r="O23" s="204">
        <f t="shared" si="4"/>
        <v>2.7121246878100957</v>
      </c>
      <c r="P23" s="204">
        <f t="shared" si="4"/>
        <v>7.0765326301770015</v>
      </c>
      <c r="Q23" s="204">
        <f t="shared" si="4"/>
        <v>7.6105814276047044</v>
      </c>
      <c r="R23" s="204">
        <f t="shared" si="4"/>
        <v>7.5759062279977476</v>
      </c>
      <c r="S23" s="204">
        <f t="shared" si="4"/>
        <v>7.1504071931529056</v>
      </c>
      <c r="T23" s="204">
        <f t="shared" si="4"/>
        <v>6.4962454713913891</v>
      </c>
      <c r="U23" s="204">
        <f t="shared" si="4"/>
        <v>6.5550583917754279</v>
      </c>
      <c r="V23" s="204">
        <f t="shared" si="4"/>
        <v>6.9726114028026887</v>
      </c>
      <c r="W23" s="204">
        <f t="shared" si="4"/>
        <v>18.482733469502008</v>
      </c>
      <c r="X23" s="204">
        <f t="shared" si="4"/>
        <v>17.698691958187982</v>
      </c>
      <c r="Y23" s="204">
        <f t="shared" si="4"/>
        <v>211.38377590212744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0.3343938091143594</v>
      </c>
      <c r="I24" s="204">
        <v>0.93147033533963886</v>
      </c>
      <c r="J24" s="204">
        <v>2.3406706792777299</v>
      </c>
      <c r="K24" s="204">
        <v>2.0540842648323299</v>
      </c>
      <c r="L24" s="204">
        <v>5.8994840928632843</v>
      </c>
      <c r="M24" s="204">
        <v>1.3854686156491831</v>
      </c>
      <c r="N24" s="204">
        <v>1.6676698194325019</v>
      </c>
      <c r="O24" s="204">
        <v>2.7007738607050729</v>
      </c>
      <c r="P24" s="204">
        <v>7.0521926053310402</v>
      </c>
      <c r="Q24" s="204">
        <v>7.5471195184866717</v>
      </c>
      <c r="R24" s="204">
        <v>7.29561478933792</v>
      </c>
      <c r="S24" s="204">
        <v>6.6311263972484946</v>
      </c>
      <c r="T24" s="204">
        <v>4.7041272570937229</v>
      </c>
      <c r="U24" s="204">
        <v>5.4112639724849521</v>
      </c>
      <c r="V24" s="204">
        <v>5.529406706792777</v>
      </c>
      <c r="W24" s="204">
        <v>7.836113499570077</v>
      </c>
      <c r="X24" s="204">
        <v>5.3891659501289766</v>
      </c>
      <c r="Y24" s="204">
        <v>197.42871883061039</v>
      </c>
      <c r="DA24" s="71" t="s">
        <v>2385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4.378556443007265E-3</v>
      </c>
      <c r="O25" s="204">
        <v>1.1350827105022811E-2</v>
      </c>
      <c r="P25" s="204">
        <v>2.4340024845961469E-2</v>
      </c>
      <c r="Q25" s="204">
        <v>6.3461909118032442E-2</v>
      </c>
      <c r="R25" s="204">
        <v>0.1648142245583662</v>
      </c>
      <c r="S25" s="204">
        <v>0.31773307449426491</v>
      </c>
      <c r="T25" s="204">
        <v>1.5152480509270729</v>
      </c>
      <c r="U25" s="204">
        <v>0.92333010286743156</v>
      </c>
      <c r="V25" s="204">
        <v>1.2162915403779251</v>
      </c>
      <c r="W25" s="204">
        <v>10.48273346950201</v>
      </c>
      <c r="X25" s="204">
        <v>12.094736670139829</v>
      </c>
      <c r="Y25" s="204">
        <v>13.742933253804249</v>
      </c>
      <c r="DA25" s="71" t="s">
        <v>2386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0.11547721410146169</v>
      </c>
      <c r="S26" s="204">
        <v>0.20154772141014621</v>
      </c>
      <c r="T26" s="204">
        <v>0.27687016337059328</v>
      </c>
      <c r="U26" s="204">
        <v>0.22046431642304379</v>
      </c>
      <c r="V26" s="204">
        <v>0.22691315563198619</v>
      </c>
      <c r="W26" s="204">
        <v>0.16388650042992259</v>
      </c>
      <c r="X26" s="204">
        <v>0.21478933791917459</v>
      </c>
      <c r="Y26" s="204">
        <v>0.21212381771281169</v>
      </c>
      <c r="DA26" s="71" t="s">
        <v>2387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2388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2389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2390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25.670249355116081</v>
      </c>
      <c r="N30" s="204">
        <v>31.17222699914015</v>
      </c>
      <c r="O30" s="204">
        <v>18.222098022355979</v>
      </c>
      <c r="P30" s="204">
        <v>14.00197764402407</v>
      </c>
      <c r="Q30" s="204">
        <v>12.20937231298366</v>
      </c>
      <c r="R30" s="204">
        <v>14.308168529664661</v>
      </c>
      <c r="S30" s="204">
        <v>16.55932932072227</v>
      </c>
      <c r="T30" s="204">
        <v>21.561392949269131</v>
      </c>
      <c r="U30" s="204">
        <v>25.639638865004301</v>
      </c>
      <c r="V30" s="204">
        <v>19.16294067067928</v>
      </c>
      <c r="W30" s="204">
        <v>18.389423903697331</v>
      </c>
      <c r="X30" s="204">
        <v>28.597248495270851</v>
      </c>
      <c r="Y30" s="204">
        <v>19.7</v>
      </c>
      <c r="DA30" s="71" t="s">
        <v>2391</v>
      </c>
    </row>
    <row r="31" spans="1:105" ht="12" customHeight="1" x14ac:dyDescent="0.25">
      <c r="A31" s="21" t="s">
        <v>40</v>
      </c>
      <c r="B31" s="207">
        <v>744.71195184866724</v>
      </c>
      <c r="C31" s="207">
        <v>716.85296646603604</v>
      </c>
      <c r="D31" s="207">
        <v>718.31470335339634</v>
      </c>
      <c r="E31" s="207">
        <v>719.77644024075664</v>
      </c>
      <c r="F31" s="207">
        <v>722.52794496990532</v>
      </c>
      <c r="G31" s="207">
        <v>710.57609630266552</v>
      </c>
      <c r="H31" s="207">
        <v>684.43680137575234</v>
      </c>
      <c r="I31" s="207">
        <v>677.64402407566638</v>
      </c>
      <c r="J31" s="207">
        <v>745.5717970765262</v>
      </c>
      <c r="K31" s="207">
        <v>628.11693895098881</v>
      </c>
      <c r="L31" s="207">
        <v>650.0429922613929</v>
      </c>
      <c r="M31" s="207">
        <v>541.47523645743763</v>
      </c>
      <c r="N31" s="207">
        <v>539.81143594153048</v>
      </c>
      <c r="O31" s="207">
        <v>530.45391229578672</v>
      </c>
      <c r="P31" s="207">
        <v>522.40464316423038</v>
      </c>
      <c r="Q31" s="207">
        <v>526.55821152192607</v>
      </c>
      <c r="R31" s="207">
        <v>574.36689595872735</v>
      </c>
      <c r="S31" s="207">
        <v>567.57463456577807</v>
      </c>
      <c r="T31" s="207">
        <v>578.45580395528805</v>
      </c>
      <c r="U31" s="207">
        <v>570.6576956147893</v>
      </c>
      <c r="V31" s="207">
        <v>501.52261392949259</v>
      </c>
      <c r="W31" s="207">
        <v>527.58194325021498</v>
      </c>
      <c r="X31" s="207">
        <v>521.15623387790185</v>
      </c>
      <c r="Y31" s="207">
        <v>527.33181427343072</v>
      </c>
      <c r="DA31" s="86" t="s">
        <v>2392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TRE_emi!B5</f>
        <v>2025.431743319544</v>
      </c>
      <c r="C33" s="203">
        <f>TRE_emi!C5</f>
        <v>2044.044816839285</v>
      </c>
      <c r="D33" s="203">
        <f>TRE_emi!D5</f>
        <v>1811.1182943584911</v>
      </c>
      <c r="E33" s="203">
        <f>TRE_emi!E5</f>
        <v>1890.983576519171</v>
      </c>
      <c r="F33" s="203">
        <f>TRE_emi!F5</f>
        <v>1985.7400120792311</v>
      </c>
      <c r="G33" s="203">
        <f>TRE_emi!G5</f>
        <v>1662.556953958991</v>
      </c>
      <c r="H33" s="203">
        <f>TRE_emi!H5</f>
        <v>1516.6286791194391</v>
      </c>
      <c r="I33" s="203">
        <f>TRE_emi!I5</f>
        <v>1532.6044678792371</v>
      </c>
      <c r="J33" s="203">
        <f>TRE_emi!J5</f>
        <v>1025.710408799524</v>
      </c>
      <c r="K33" s="203">
        <f>TRE_emi!K5</f>
        <v>1126.0459522790591</v>
      </c>
      <c r="L33" s="203">
        <f>TRE_emi!L5</f>
        <v>1152.2566990789051</v>
      </c>
      <c r="M33" s="203">
        <f>TRE_emi!M5</f>
        <v>941.86284551938797</v>
      </c>
      <c r="N33" s="203">
        <f>TRE_emi!N5</f>
        <v>978.48772754851814</v>
      </c>
      <c r="O33" s="203">
        <f>TRE_emi!O5</f>
        <v>1059.5811399557219</v>
      </c>
      <c r="P33" s="203">
        <f>TRE_emi!P5</f>
        <v>861.49764763472513</v>
      </c>
      <c r="Q33" s="203">
        <f>TRE_emi!Q5</f>
        <v>887.11541539630707</v>
      </c>
      <c r="R33" s="203">
        <f>TRE_emi!R5</f>
        <v>966.64186840467255</v>
      </c>
      <c r="S33" s="203">
        <f>TRE_emi!S5</f>
        <v>983.09378800637887</v>
      </c>
      <c r="T33" s="203">
        <f>TRE_emi!T5</f>
        <v>936.18930828241832</v>
      </c>
      <c r="U33" s="203">
        <f>TRE_emi!U5</f>
        <v>918.05320933748715</v>
      </c>
      <c r="V33" s="203">
        <f>TRE_emi!V5</f>
        <v>618.17642210768361</v>
      </c>
      <c r="W33" s="203">
        <f>TRE_emi!W5</f>
        <v>914.09283046159851</v>
      </c>
      <c r="X33" s="203">
        <f>TRE_emi!X5</f>
        <v>751.51871277312057</v>
      </c>
      <c r="Y33" s="203">
        <f>TRE_emi!Y5</f>
        <v>692.91246042009334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42.787382261257449</v>
      </c>
      <c r="C35" s="284">
        <f t="shared" si="5"/>
        <v>42.514335076582462</v>
      </c>
      <c r="D35" s="284">
        <f t="shared" si="5"/>
        <v>39.523051880398341</v>
      </c>
      <c r="E35" s="284">
        <f t="shared" si="5"/>
        <v>42.789150033167758</v>
      </c>
      <c r="F35" s="284">
        <f t="shared" si="5"/>
        <v>45.705739960651321</v>
      </c>
      <c r="G35" s="284">
        <f t="shared" si="5"/>
        <v>40.597590708028932</v>
      </c>
      <c r="H35" s="284">
        <f t="shared" si="5"/>
        <v>38.458678076834197</v>
      </c>
      <c r="I35" s="284">
        <f t="shared" si="5"/>
        <v>38.951582034327295</v>
      </c>
      <c r="J35" s="284">
        <f t="shared" si="5"/>
        <v>35.530241650296745</v>
      </c>
      <c r="K35" s="284">
        <f t="shared" si="5"/>
        <v>37.342645367855049</v>
      </c>
      <c r="L35" s="284">
        <f t="shared" si="5"/>
        <v>35.604315377467032</v>
      </c>
      <c r="M35" s="284">
        <f t="shared" si="5"/>
        <v>32.188101412834946</v>
      </c>
      <c r="N35" s="284">
        <f t="shared" si="5"/>
        <v>32.07297563271807</v>
      </c>
      <c r="O35" s="284">
        <f t="shared" si="5"/>
        <v>31.367203725283588</v>
      </c>
      <c r="P35" s="284">
        <f t="shared" si="5"/>
        <v>27.603051700685853</v>
      </c>
      <c r="Q35" s="284">
        <f t="shared" si="5"/>
        <v>25.661327132716821</v>
      </c>
      <c r="R35" s="284">
        <f t="shared" si="5"/>
        <v>27.60832429619445</v>
      </c>
      <c r="S35" s="284">
        <f t="shared" si="5"/>
        <v>27.846814524848199</v>
      </c>
      <c r="T35" s="284">
        <f t="shared" si="5"/>
        <v>25.231649154275129</v>
      </c>
      <c r="U35" s="284">
        <f t="shared" si="5"/>
        <v>24.004462293082089</v>
      </c>
      <c r="V35" s="284">
        <f t="shared" si="5"/>
        <v>26.719162180376177</v>
      </c>
      <c r="W35" s="284">
        <f t="shared" si="5"/>
        <v>29.209567427563712</v>
      </c>
      <c r="X35" s="284">
        <f t="shared" si="5"/>
        <v>25.721430174331942</v>
      </c>
      <c r="Y35" s="284">
        <f t="shared" si="5"/>
        <v>29.183701307180151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34.645428678717927</v>
      </c>
      <c r="C36" s="344">
        <f t="shared" si="6"/>
        <v>33.859480761038022</v>
      </c>
      <c r="D36" s="344">
        <f t="shared" si="6"/>
        <v>32.556683940060395</v>
      </c>
      <c r="E36" s="344">
        <f t="shared" si="6"/>
        <v>34.410605999683717</v>
      </c>
      <c r="F36" s="344">
        <f t="shared" si="6"/>
        <v>35.00574636730984</v>
      </c>
      <c r="G36" s="344">
        <f t="shared" si="6"/>
        <v>33.273407087200695</v>
      </c>
      <c r="H36" s="344">
        <f t="shared" si="6"/>
        <v>30.280075308652805</v>
      </c>
      <c r="I36" s="344">
        <f t="shared" si="6"/>
        <v>29.223119137260323</v>
      </c>
      <c r="J36" s="344">
        <f t="shared" si="6"/>
        <v>29.536418993568116</v>
      </c>
      <c r="K36" s="344">
        <f t="shared" si="6"/>
        <v>31.340516934491941</v>
      </c>
      <c r="L36" s="344">
        <f t="shared" si="6"/>
        <v>27.702085430671733</v>
      </c>
      <c r="M36" s="344">
        <f t="shared" si="6"/>
        <v>24.924492419182684</v>
      </c>
      <c r="N36" s="344">
        <f t="shared" si="6"/>
        <v>25.65807241693091</v>
      </c>
      <c r="O36" s="344">
        <f t="shared" si="6"/>
        <v>25.663413278733437</v>
      </c>
      <c r="P36" s="344">
        <f t="shared" si="6"/>
        <v>22.437509136768146</v>
      </c>
      <c r="Q36" s="344">
        <f t="shared" si="6"/>
        <v>21.349572942242176</v>
      </c>
      <c r="R36" s="344">
        <f t="shared" si="6"/>
        <v>21.233046283665825</v>
      </c>
      <c r="S36" s="344">
        <f t="shared" si="6"/>
        <v>20.862461114388754</v>
      </c>
      <c r="T36" s="344">
        <f t="shared" si="6"/>
        <v>21.155617032714069</v>
      </c>
      <c r="U36" s="344">
        <f t="shared" si="6"/>
        <v>21.009449719205392</v>
      </c>
      <c r="V36" s="344">
        <f t="shared" si="6"/>
        <v>23.129100041450613</v>
      </c>
      <c r="W36" s="344">
        <f t="shared" si="6"/>
        <v>21.759846802709639</v>
      </c>
      <c r="X36" s="344">
        <f t="shared" si="6"/>
        <v>19.940487487099578</v>
      </c>
      <c r="Y36" s="344">
        <f t="shared" si="6"/>
        <v>19.224191617035544</v>
      </c>
      <c r="DA36" s="119"/>
    </row>
    <row r="37" spans="1:105" ht="12" customHeight="1" x14ac:dyDescent="0.25">
      <c r="A37" s="158" t="s">
        <v>2136</v>
      </c>
      <c r="B37" s="344">
        <f>IF(TRE_ued!B$5=0,"",TRE_ued!B$5/B$5*1000)</f>
        <v>19.114184626145363</v>
      </c>
      <c r="C37" s="344">
        <f>IF(TRE_ued!C$5=0,"",TRE_ued!C$5/C$5*1000)</f>
        <v>18.646109966090787</v>
      </c>
      <c r="D37" s="344">
        <f>IF(TRE_ued!D$5=0,"",TRE_ued!D$5/D$5*1000)</f>
        <v>18.048051304282254</v>
      </c>
      <c r="E37" s="344">
        <f>IF(TRE_ued!E$5=0,"",TRE_ued!E$5/E$5*1000)</f>
        <v>19.077103079788131</v>
      </c>
      <c r="F37" s="344">
        <f>IF(TRE_ued!F$5=0,"",TRE_ued!F$5/F$5*1000)</f>
        <v>19.370567980577054</v>
      </c>
      <c r="G37" s="344">
        <f>IF(TRE_ued!G$5=0,"",TRE_ued!G$5/G$5*1000)</f>
        <v>18.52591322965413</v>
      </c>
      <c r="H37" s="344">
        <f>IF(TRE_ued!H$5=0,"",TRE_ued!H$5/H$5*1000)</f>
        <v>16.88914321677165</v>
      </c>
      <c r="I37" s="344">
        <f>IF(TRE_ued!I$5=0,"",TRE_ued!I$5/I$5*1000)</f>
        <v>16.316721013163956</v>
      </c>
      <c r="J37" s="344">
        <f>IF(TRE_ued!J$5=0,"",TRE_ued!J$5/J$5*1000)</f>
        <v>16.788386216701561</v>
      </c>
      <c r="K37" s="344">
        <f>IF(TRE_ued!K$5=0,"",TRE_ued!K$5/K$5*1000)</f>
        <v>17.65382889073998</v>
      </c>
      <c r="L37" s="344">
        <f>IF(TRE_ued!L$5=0,"",TRE_ued!L$5/L$5*1000)</f>
        <v>15.617242172269831</v>
      </c>
      <c r="M37" s="344">
        <f>IF(TRE_ued!M$5=0,"",TRE_ued!M$5/M$5*1000)</f>
        <v>14.121089173069045</v>
      </c>
      <c r="N37" s="344">
        <f>IF(TRE_ued!N$5=0,"",TRE_ued!N$5/N$5*1000)</f>
        <v>14.525753131724954</v>
      </c>
      <c r="O37" s="344">
        <f>IF(TRE_ued!O$5=0,"",TRE_ued!O$5/O$5*1000)</f>
        <v>14.442368930589087</v>
      </c>
      <c r="P37" s="344">
        <f>IF(TRE_ued!P$5=0,"",TRE_ued!P$5/P$5*1000)</f>
        <v>12.693584151820398</v>
      </c>
      <c r="Q37" s="344">
        <f>IF(TRE_ued!Q$5=0,"",TRE_ued!Q$5/Q$5*1000)</f>
        <v>12.071697671078729</v>
      </c>
      <c r="R37" s="344">
        <f>IF(TRE_ued!R$5=0,"",TRE_ued!R$5/R$5*1000)</f>
        <v>12.010327886473961</v>
      </c>
      <c r="S37" s="344">
        <f>IF(TRE_ued!S$5=0,"",TRE_ued!S$5/S$5*1000)</f>
        <v>11.793312062700565</v>
      </c>
      <c r="T37" s="344">
        <f>IF(TRE_ued!T$5=0,"",TRE_ued!T$5/T$5*1000)</f>
        <v>11.996767672590346</v>
      </c>
      <c r="U37" s="344">
        <f>IF(TRE_ued!U$5=0,"",TRE_ued!U$5/U$5*1000)</f>
        <v>11.924493449481183</v>
      </c>
      <c r="V37" s="344">
        <f>IF(TRE_ued!V$5=0,"",TRE_ued!V$5/V$5*1000)</f>
        <v>13.240020657078594</v>
      </c>
      <c r="W37" s="344">
        <f>IF(TRE_ued!W$5=0,"",TRE_ued!W$5/W$5*1000)</f>
        <v>12.300414183238372</v>
      </c>
      <c r="X37" s="344">
        <f>IF(TRE_ued!X$5=0,"",TRE_ued!X$5/X$5*1000)</f>
        <v>11.363433797495594</v>
      </c>
      <c r="Y37" s="344">
        <f>IF(TRE_ued!Y$5=0,"",TRE_ued!Y$5/Y$5*1000)</f>
        <v>10.805986702073129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1.3071591450535838</v>
      </c>
      <c r="C38" s="345">
        <f t="shared" si="7"/>
        <v>1.336144229935031</v>
      </c>
      <c r="D38" s="345">
        <f t="shared" si="7"/>
        <v>1.2495672740328496</v>
      </c>
      <c r="E38" s="345">
        <f t="shared" si="7"/>
        <v>1.2610570583953089</v>
      </c>
      <c r="F38" s="345">
        <f t="shared" si="7"/>
        <v>1.2942896421987276</v>
      </c>
      <c r="G38" s="345">
        <f t="shared" si="7"/>
        <v>1.1954112922542695</v>
      </c>
      <c r="H38" s="345">
        <f t="shared" si="7"/>
        <v>1.1644674032061471</v>
      </c>
      <c r="I38" s="345">
        <f t="shared" si="7"/>
        <v>1.1683170757667918</v>
      </c>
      <c r="J38" s="345">
        <f t="shared" si="7"/>
        <v>0.87783731645487861</v>
      </c>
      <c r="K38" s="345">
        <f t="shared" si="7"/>
        <v>1.0260816060668219</v>
      </c>
      <c r="L38" s="345">
        <f t="shared" si="7"/>
        <v>1.0132065189625543</v>
      </c>
      <c r="M38" s="345">
        <f t="shared" si="7"/>
        <v>0.97955420464032927</v>
      </c>
      <c r="N38" s="345">
        <f t="shared" si="7"/>
        <v>0.99783780162966484</v>
      </c>
      <c r="O38" s="345">
        <f t="shared" si="7"/>
        <v>1.070195584537043</v>
      </c>
      <c r="P38" s="345">
        <f t="shared" si="7"/>
        <v>0.96086579444745501</v>
      </c>
      <c r="Q38" s="345">
        <f t="shared" si="7"/>
        <v>0.97021969608686198</v>
      </c>
      <c r="R38" s="345">
        <f t="shared" si="7"/>
        <v>0.96935397580093985</v>
      </c>
      <c r="S38" s="345">
        <f t="shared" si="7"/>
        <v>0.98270459304889091</v>
      </c>
      <c r="T38" s="345">
        <f t="shared" si="7"/>
        <v>0.94134110708939445</v>
      </c>
      <c r="U38" s="345">
        <f t="shared" si="7"/>
        <v>0.93291976305083302</v>
      </c>
      <c r="V38" s="345">
        <f t="shared" si="7"/>
        <v>0.78553563302181262</v>
      </c>
      <c r="W38" s="345">
        <f t="shared" si="7"/>
        <v>0.96338457189683357</v>
      </c>
      <c r="X38" s="345">
        <f t="shared" si="7"/>
        <v>0.85016629289078627</v>
      </c>
      <c r="Y38" s="345">
        <f t="shared" si="7"/>
        <v>0.65931349331792444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FR: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1549.491315563198</v>
      </c>
      <c r="C5" s="223">
        <v>1529.8085124677559</v>
      </c>
      <c r="D5" s="223">
        <v>1449.396388650043</v>
      </c>
      <c r="E5" s="223">
        <v>1499.522613929493</v>
      </c>
      <c r="F5" s="223">
        <v>1534.231556319862</v>
      </c>
      <c r="G5" s="223">
        <v>1390.782373172829</v>
      </c>
      <c r="H5" s="223">
        <v>1302.4226139294931</v>
      </c>
      <c r="I5" s="223">
        <v>1311.8052450558901</v>
      </c>
      <c r="J5" s="223">
        <v>1168.4515907136711</v>
      </c>
      <c r="K5" s="223">
        <v>1097.4233877901979</v>
      </c>
      <c r="L5" s="223">
        <v>1137.237747205503</v>
      </c>
      <c r="M5" s="223">
        <v>961.52192605331038</v>
      </c>
      <c r="N5" s="223">
        <v>980.6079965606192</v>
      </c>
      <c r="O5" s="223">
        <v>990.08177128116927</v>
      </c>
      <c r="P5" s="223">
        <v>896.58478073946696</v>
      </c>
      <c r="Q5" s="223">
        <v>914.34488392089418</v>
      </c>
      <c r="R5" s="223">
        <v>997.20214961306954</v>
      </c>
      <c r="S5" s="223">
        <v>1000.396044711952</v>
      </c>
      <c r="T5" s="223">
        <v>994.52717110920048</v>
      </c>
      <c r="U5" s="223">
        <v>984.06448839208929</v>
      </c>
      <c r="V5" s="223">
        <v>786.94892519346536</v>
      </c>
      <c r="W5" s="223">
        <v>948.83482373172831</v>
      </c>
      <c r="X5" s="223">
        <v>883.9667239896819</v>
      </c>
      <c r="Y5" s="223">
        <v>1050.9605331040409</v>
      </c>
      <c r="DA5" s="89" t="s">
        <v>2376</v>
      </c>
    </row>
    <row r="6" spans="1:105" ht="12" customHeight="1" x14ac:dyDescent="0.25">
      <c r="A6" s="55" t="s">
        <v>91</v>
      </c>
      <c r="B6" s="259">
        <v>34.346994286358132</v>
      </c>
      <c r="C6" s="259">
        <v>33.534399021321939</v>
      </c>
      <c r="D6" s="259">
        <v>32.580433690079992</v>
      </c>
      <c r="E6" s="259">
        <v>33.242397148309202</v>
      </c>
      <c r="F6" s="259">
        <v>33.71964079744513</v>
      </c>
      <c r="G6" s="259">
        <v>31.679483188526159</v>
      </c>
      <c r="H6" s="259">
        <v>30.01490936028484</v>
      </c>
      <c r="I6" s="259">
        <v>30.015960653623271</v>
      </c>
      <c r="J6" s="259">
        <v>29.050556778773782</v>
      </c>
      <c r="K6" s="259">
        <v>26.168334795655451</v>
      </c>
      <c r="L6" s="259">
        <v>27.070688029152659</v>
      </c>
      <c r="M6" s="259">
        <v>22.541672149329791</v>
      </c>
      <c r="N6" s="259">
        <v>22.731179040518651</v>
      </c>
      <c r="O6" s="259">
        <v>22.816881045010138</v>
      </c>
      <c r="P6" s="259">
        <v>21.33928203426392</v>
      </c>
      <c r="Q6" s="259">
        <v>21.681939555685041</v>
      </c>
      <c r="R6" s="259">
        <v>23.647823136824542</v>
      </c>
      <c r="S6" s="259">
        <v>23.569045604698388</v>
      </c>
      <c r="T6" s="259">
        <v>23.626560474721298</v>
      </c>
      <c r="U6" s="259">
        <v>23.29910621808413</v>
      </c>
      <c r="V6" s="259">
        <v>19.316500054447189</v>
      </c>
      <c r="W6" s="259">
        <v>22.138362505305121</v>
      </c>
      <c r="X6" s="259">
        <v>21.002333660644261</v>
      </c>
      <c r="Y6" s="259">
        <v>21.413681159557349</v>
      </c>
      <c r="DA6" s="67" t="s">
        <v>2393</v>
      </c>
    </row>
    <row r="7" spans="1:105" ht="12" customHeight="1" x14ac:dyDescent="0.25">
      <c r="A7" s="173" t="s">
        <v>92</v>
      </c>
      <c r="B7" s="224">
        <v>46.711912229447059</v>
      </c>
      <c r="C7" s="224">
        <v>45.606782668997838</v>
      </c>
      <c r="D7" s="224">
        <v>44.309389818508777</v>
      </c>
      <c r="E7" s="224">
        <v>45.209660121700523</v>
      </c>
      <c r="F7" s="224">
        <v>45.858711484525379</v>
      </c>
      <c r="G7" s="224">
        <v>43.084097136395577</v>
      </c>
      <c r="H7" s="224">
        <v>40.82027672998737</v>
      </c>
      <c r="I7" s="224">
        <v>40.821706488927639</v>
      </c>
      <c r="J7" s="224">
        <v>39.508757219132328</v>
      </c>
      <c r="K7" s="224">
        <v>35.588935322091423</v>
      </c>
      <c r="L7" s="224">
        <v>36.816135719647633</v>
      </c>
      <c r="M7" s="224">
        <v>30.656674123088511</v>
      </c>
      <c r="N7" s="224">
        <v>30.914403495105379</v>
      </c>
      <c r="O7" s="224">
        <v>31.03095822121379</v>
      </c>
      <c r="P7" s="224">
        <v>29.02142356659893</v>
      </c>
      <c r="Q7" s="224">
        <v>29.487437795731658</v>
      </c>
      <c r="R7" s="224">
        <v>32.16103946608137</v>
      </c>
      <c r="S7" s="224">
        <v>32.053902022389813</v>
      </c>
      <c r="T7" s="224">
        <v>32.132122245620963</v>
      </c>
      <c r="U7" s="224">
        <v>31.68678445659442</v>
      </c>
      <c r="V7" s="224">
        <v>26.270440074048171</v>
      </c>
      <c r="W7" s="224">
        <v>30.108173007214958</v>
      </c>
      <c r="X7" s="224">
        <v>28.563173778476202</v>
      </c>
      <c r="Y7" s="224">
        <v>29.122606376997989</v>
      </c>
      <c r="DA7" s="177" t="s">
        <v>2394</v>
      </c>
    </row>
    <row r="8" spans="1:105" ht="12" customHeight="1" x14ac:dyDescent="0.25">
      <c r="A8" s="173" t="s">
        <v>93</v>
      </c>
      <c r="B8" s="224">
        <v>57.702950401081672</v>
      </c>
      <c r="C8" s="224">
        <v>56.337790355820857</v>
      </c>
      <c r="D8" s="224">
        <v>54.735128599334381</v>
      </c>
      <c r="E8" s="224">
        <v>55.847227209159463</v>
      </c>
      <c r="F8" s="224">
        <v>56.648996539707817</v>
      </c>
      <c r="G8" s="224">
        <v>53.221531756723962</v>
      </c>
      <c r="H8" s="224">
        <v>50.425047725278517</v>
      </c>
      <c r="I8" s="224">
        <v>50.426813898087097</v>
      </c>
      <c r="J8" s="224">
        <v>48.804935388339942</v>
      </c>
      <c r="K8" s="224">
        <v>43.962802456701162</v>
      </c>
      <c r="L8" s="224">
        <v>45.478755888976458</v>
      </c>
      <c r="M8" s="224">
        <v>37.870009210874052</v>
      </c>
      <c r="N8" s="224">
        <v>38.188380788071342</v>
      </c>
      <c r="O8" s="224">
        <v>38.332360155617053</v>
      </c>
      <c r="P8" s="224">
        <v>35.849993817563387</v>
      </c>
      <c r="Q8" s="224">
        <v>36.425658453550867</v>
      </c>
      <c r="R8" s="224">
        <v>39.72834286986523</v>
      </c>
      <c r="S8" s="224">
        <v>39.595996615893291</v>
      </c>
      <c r="T8" s="224">
        <v>39.692621597531769</v>
      </c>
      <c r="U8" s="224">
        <v>39.142498446381339</v>
      </c>
      <c r="V8" s="224">
        <v>32.451720091471273</v>
      </c>
      <c r="W8" s="224">
        <v>37.192449008912597</v>
      </c>
      <c r="X8" s="224">
        <v>35.283920549882353</v>
      </c>
      <c r="Y8" s="224">
        <v>35.974984348056338</v>
      </c>
      <c r="DA8" s="177" t="s">
        <v>2395</v>
      </c>
    </row>
    <row r="9" spans="1:105" ht="12" customHeight="1" x14ac:dyDescent="0.25">
      <c r="A9" s="173" t="s">
        <v>94</v>
      </c>
      <c r="B9" s="224">
        <v>35.720874057812438</v>
      </c>
      <c r="C9" s="224">
        <v>34.875774982174811</v>
      </c>
      <c r="D9" s="224">
        <v>33.88365103768318</v>
      </c>
      <c r="E9" s="224">
        <v>34.572093034241561</v>
      </c>
      <c r="F9" s="224">
        <v>35.068426429342928</v>
      </c>
      <c r="G9" s="224">
        <v>32.9466625160672</v>
      </c>
      <c r="H9" s="224">
        <v>31.215505734696229</v>
      </c>
      <c r="I9" s="224">
        <v>31.216599079768191</v>
      </c>
      <c r="J9" s="224">
        <v>30.21257904992472</v>
      </c>
      <c r="K9" s="224">
        <v>27.21506818748167</v>
      </c>
      <c r="L9" s="224">
        <v>28.153515550318751</v>
      </c>
      <c r="M9" s="224">
        <v>23.44333903530298</v>
      </c>
      <c r="N9" s="224">
        <v>23.640426202139398</v>
      </c>
      <c r="O9" s="224">
        <v>23.729556286810549</v>
      </c>
      <c r="P9" s="224">
        <v>22.19285331563448</v>
      </c>
      <c r="Q9" s="224">
        <v>22.549217137912439</v>
      </c>
      <c r="R9" s="224">
        <v>24.59373606229752</v>
      </c>
      <c r="S9" s="224">
        <v>24.511807428886321</v>
      </c>
      <c r="T9" s="224">
        <v>24.571622893710138</v>
      </c>
      <c r="U9" s="224">
        <v>24.231070466807491</v>
      </c>
      <c r="V9" s="224">
        <v>20.089160056625069</v>
      </c>
      <c r="W9" s="224">
        <v>23.02389700551732</v>
      </c>
      <c r="X9" s="224">
        <v>21.842427007070022</v>
      </c>
      <c r="Y9" s="224">
        <v>22.27022840593963</v>
      </c>
      <c r="DA9" s="177" t="s">
        <v>2396</v>
      </c>
    </row>
    <row r="10" spans="1:105" ht="12" customHeight="1" x14ac:dyDescent="0.25">
      <c r="A10" s="56" t="s">
        <v>95</v>
      </c>
      <c r="B10" s="260">
        <v>42.382656850207709</v>
      </c>
      <c r="C10" s="260">
        <v>41.918545306758027</v>
      </c>
      <c r="D10" s="260">
        <v>39.578430550729557</v>
      </c>
      <c r="E10" s="260">
        <v>41.269355586500893</v>
      </c>
      <c r="F10" s="260">
        <v>42.29958277458833</v>
      </c>
      <c r="G10" s="260">
        <v>37.932341776520538</v>
      </c>
      <c r="H10" s="260">
        <v>35.361346158604761</v>
      </c>
      <c r="I10" s="260">
        <v>35.800933640426337</v>
      </c>
      <c r="J10" s="260">
        <v>31.441976567965529</v>
      </c>
      <c r="K10" s="260">
        <v>29.639225337853389</v>
      </c>
      <c r="L10" s="260">
        <v>30.720640452049121</v>
      </c>
      <c r="M10" s="260">
        <v>25.772975519294111</v>
      </c>
      <c r="N10" s="260">
        <v>26.25953787296638</v>
      </c>
      <c r="O10" s="260">
        <v>26.69350014173494</v>
      </c>
      <c r="P10" s="260">
        <v>23.976675718817571</v>
      </c>
      <c r="Q10" s="260">
        <v>24.513269705085019</v>
      </c>
      <c r="R10" s="260">
        <v>26.7359267967406</v>
      </c>
      <c r="S10" s="260">
        <v>26.83136693941702</v>
      </c>
      <c r="T10" s="260">
        <v>26.591184517368969</v>
      </c>
      <c r="U10" s="260">
        <v>26.252650024150999</v>
      </c>
      <c r="V10" s="260">
        <v>20.978375652688811</v>
      </c>
      <c r="W10" s="260">
        <v>25.480378440638891</v>
      </c>
      <c r="X10" s="260">
        <v>23.535833207731329</v>
      </c>
      <c r="Y10" s="260">
        <v>25.153487112437151</v>
      </c>
      <c r="DA10" s="68" t="s">
        <v>2397</v>
      </c>
    </row>
    <row r="11" spans="1:105" ht="12" customHeight="1" x14ac:dyDescent="0.25">
      <c r="A11" s="37" t="s">
        <v>159</v>
      </c>
      <c r="B11" s="226">
        <v>1.266232709249429</v>
      </c>
      <c r="C11" s="226">
        <v>1.381546187355545</v>
      </c>
      <c r="D11" s="226">
        <v>1.064688455391245</v>
      </c>
      <c r="E11" s="226">
        <v>0.96469765603887236</v>
      </c>
      <c r="F11" s="226">
        <v>0.89203342145244346</v>
      </c>
      <c r="G11" s="226">
        <v>0.86098957532024534</v>
      </c>
      <c r="H11" s="226">
        <v>0.69232856494709405</v>
      </c>
      <c r="I11" s="226">
        <v>0.64451580785446771</v>
      </c>
      <c r="J11" s="226">
        <v>0.41550417142831181</v>
      </c>
      <c r="K11" s="226">
        <v>0.30417835119200931</v>
      </c>
      <c r="L11" s="226">
        <v>0.30302587910949308</v>
      </c>
      <c r="M11" s="226">
        <v>0.31371158736223398</v>
      </c>
      <c r="N11" s="226">
        <v>0.29398727617377501</v>
      </c>
      <c r="O11" s="226">
        <v>0.36001353883649889</v>
      </c>
      <c r="P11" s="226">
        <v>0.3038869020414614</v>
      </c>
      <c r="Q11" s="226">
        <v>0.23762995052044009</v>
      </c>
      <c r="R11" s="226">
        <v>0.26785868549956421</v>
      </c>
      <c r="S11" s="226">
        <v>0.30050079641204591</v>
      </c>
      <c r="T11" s="226">
        <v>0.28967395825086001</v>
      </c>
      <c r="U11" s="226">
        <v>0.23076719503700049</v>
      </c>
      <c r="V11" s="226">
        <v>0.2127118295392196</v>
      </c>
      <c r="W11" s="226">
        <v>0.26203674585109837</v>
      </c>
      <c r="X11" s="226">
        <v>0.1731457634859466</v>
      </c>
      <c r="Y11" s="226">
        <v>0.16596543259900731</v>
      </c>
      <c r="DA11" s="69" t="s">
        <v>2398</v>
      </c>
    </row>
    <row r="12" spans="1:105" ht="12" customHeight="1" x14ac:dyDescent="0.25">
      <c r="A12" s="37" t="s">
        <v>35</v>
      </c>
      <c r="B12" s="226">
        <v>24.492826663443878</v>
      </c>
      <c r="C12" s="226">
        <v>24.770366032766159</v>
      </c>
      <c r="D12" s="226">
        <v>22.171987956262448</v>
      </c>
      <c r="E12" s="226">
        <v>24.74136359724665</v>
      </c>
      <c r="F12" s="226">
        <v>26.0054351287089</v>
      </c>
      <c r="G12" s="226">
        <v>20.664300387800331</v>
      </c>
      <c r="H12" s="226">
        <v>18.326999713691912</v>
      </c>
      <c r="I12" s="226">
        <v>19.54265418517635</v>
      </c>
      <c r="J12" s="226">
        <v>10.44210468092848</v>
      </c>
      <c r="K12" s="226">
        <v>13.448337899289021</v>
      </c>
      <c r="L12" s="226">
        <v>14.11190241745336</v>
      </c>
      <c r="M12" s="226">
        <v>11.89019386364315</v>
      </c>
      <c r="N12" s="226">
        <v>12.62296499461123</v>
      </c>
      <c r="O12" s="226">
        <v>13.54653158023914</v>
      </c>
      <c r="P12" s="226">
        <v>10.055734074719981</v>
      </c>
      <c r="Q12" s="226">
        <v>10.79831688841643</v>
      </c>
      <c r="R12" s="226">
        <v>11.772064992599059</v>
      </c>
      <c r="S12" s="226">
        <v>12.176823114543261</v>
      </c>
      <c r="T12" s="226">
        <v>11.31585615964774</v>
      </c>
      <c r="U12" s="226">
        <v>11.21049574956383</v>
      </c>
      <c r="V12" s="226">
        <v>6.8809328628839754</v>
      </c>
      <c r="W12" s="226">
        <v>12.19897125625906</v>
      </c>
      <c r="X12" s="226">
        <v>9.7634574198887076</v>
      </c>
      <c r="Y12" s="226">
        <v>11.35955656117874</v>
      </c>
      <c r="DA12" s="69" t="s">
        <v>2399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2400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2401</v>
      </c>
    </row>
    <row r="15" spans="1:105" ht="12" customHeight="1" x14ac:dyDescent="0.25">
      <c r="A15" s="37" t="s">
        <v>40</v>
      </c>
      <c r="B15" s="226">
        <v>16.623597477514409</v>
      </c>
      <c r="C15" s="226">
        <v>15.766633086636331</v>
      </c>
      <c r="D15" s="226">
        <v>16.341754139075871</v>
      </c>
      <c r="E15" s="226">
        <v>15.563294333215371</v>
      </c>
      <c r="F15" s="226">
        <v>15.402114224426979</v>
      </c>
      <c r="G15" s="226">
        <v>16.40705181339996</v>
      </c>
      <c r="H15" s="226">
        <v>16.342017879965759</v>
      </c>
      <c r="I15" s="226">
        <v>15.613763647395521</v>
      </c>
      <c r="J15" s="226">
        <v>20.584367715608739</v>
      </c>
      <c r="K15" s="226">
        <v>15.88670908737236</v>
      </c>
      <c r="L15" s="226">
        <v>16.305712155486269</v>
      </c>
      <c r="M15" s="226">
        <v>13.569070068288729</v>
      </c>
      <c r="N15" s="226">
        <v>13.34258560218138</v>
      </c>
      <c r="O15" s="226">
        <v>12.786955022659299</v>
      </c>
      <c r="P15" s="226">
        <v>13.617054742056119</v>
      </c>
      <c r="Q15" s="226">
        <v>13.47732286614816</v>
      </c>
      <c r="R15" s="226">
        <v>14.69600311864197</v>
      </c>
      <c r="S15" s="226">
        <v>14.35404302846171</v>
      </c>
      <c r="T15" s="226">
        <v>14.98565439947037</v>
      </c>
      <c r="U15" s="226">
        <v>14.811387079550171</v>
      </c>
      <c r="V15" s="226">
        <v>13.884730960265619</v>
      </c>
      <c r="W15" s="226">
        <v>13.019370438528741</v>
      </c>
      <c r="X15" s="226">
        <v>13.599230024356681</v>
      </c>
      <c r="Y15" s="226">
        <v>13.6279651186594</v>
      </c>
      <c r="DA15" s="69" t="s">
        <v>2402</v>
      </c>
    </row>
    <row r="16" spans="1:105" ht="12" customHeight="1" x14ac:dyDescent="0.25">
      <c r="A16" s="57" t="s">
        <v>2403</v>
      </c>
      <c r="B16" s="261">
        <f t="shared" ref="B16:Y16" si="0">B17+B23</f>
        <v>279.01295307228929</v>
      </c>
      <c r="C16" s="261">
        <f t="shared" si="0"/>
        <v>276.7783748622129</v>
      </c>
      <c r="D16" s="261">
        <f t="shared" si="0"/>
        <v>259.81489227129464</v>
      </c>
      <c r="E16" s="261">
        <f t="shared" si="0"/>
        <v>269.95504962385456</v>
      </c>
      <c r="F16" s="261">
        <f t="shared" si="0"/>
        <v>277.06663833285035</v>
      </c>
      <c r="G16" s="261">
        <f t="shared" si="0"/>
        <v>248.14627414921659</v>
      </c>
      <c r="H16" s="261">
        <f t="shared" si="0"/>
        <v>231.54791794442792</v>
      </c>
      <c r="I16" s="261">
        <f t="shared" si="0"/>
        <v>233.56375475465438</v>
      </c>
      <c r="J16" s="261">
        <f t="shared" si="0"/>
        <v>204.54912457822445</v>
      </c>
      <c r="K16" s="261">
        <f t="shared" si="0"/>
        <v>193.1402664702926</v>
      </c>
      <c r="L16" s="261">
        <f t="shared" si="0"/>
        <v>199.88469896493595</v>
      </c>
      <c r="M16" s="261">
        <f t="shared" si="0"/>
        <v>167.69718379461372</v>
      </c>
      <c r="N16" s="261">
        <f t="shared" si="0"/>
        <v>170.98956277401533</v>
      </c>
      <c r="O16" s="261">
        <f t="shared" si="0"/>
        <v>174.06957214645882</v>
      </c>
      <c r="P16" s="261">
        <f t="shared" si="0"/>
        <v>156.32560624761186</v>
      </c>
      <c r="Q16" s="261">
        <f t="shared" si="0"/>
        <v>159.63276676960174</v>
      </c>
      <c r="R16" s="261">
        <f t="shared" si="0"/>
        <v>174.09101978339146</v>
      </c>
      <c r="S16" s="261">
        <f t="shared" si="0"/>
        <v>174.75006798296661</v>
      </c>
      <c r="T16" s="261">
        <f t="shared" si="0"/>
        <v>173.18605531902458</v>
      </c>
      <c r="U16" s="261">
        <f t="shared" si="0"/>
        <v>171.03863283775297</v>
      </c>
      <c r="V16" s="261">
        <f t="shared" si="0"/>
        <v>136.32187130847166</v>
      </c>
      <c r="W16" s="261">
        <f t="shared" si="0"/>
        <v>165.68097052605569</v>
      </c>
      <c r="X16" s="261">
        <f t="shared" si="0"/>
        <v>152.99039607315683</v>
      </c>
      <c r="Y16" s="261">
        <f t="shared" si="0"/>
        <v>163.78924918373474</v>
      </c>
      <c r="DA16" s="70"/>
    </row>
    <row r="17" spans="1:105" ht="12" customHeight="1" x14ac:dyDescent="0.25">
      <c r="A17" s="60" t="s">
        <v>2404</v>
      </c>
      <c r="B17" s="329">
        <v>179.33852932117301</v>
      </c>
      <c r="C17" s="329">
        <v>183.48775173658669</v>
      </c>
      <c r="D17" s="329">
        <v>160.60080468314629</v>
      </c>
      <c r="E17" s="329">
        <v>173.6755333785936</v>
      </c>
      <c r="F17" s="329">
        <v>182.36849559897081</v>
      </c>
      <c r="G17" s="329">
        <v>146.89606866771101</v>
      </c>
      <c r="H17" s="329">
        <v>131.33534439943011</v>
      </c>
      <c r="I17" s="329">
        <v>135.85446324687811</v>
      </c>
      <c r="J17" s="329">
        <v>75.29125759432263</v>
      </c>
      <c r="K17" s="329">
        <v>93.51824082587666</v>
      </c>
      <c r="L17" s="329">
        <v>96.664492707375047</v>
      </c>
      <c r="M17" s="329">
        <v>81.665669520239121</v>
      </c>
      <c r="N17" s="329">
        <v>86.654067945800605</v>
      </c>
      <c r="O17" s="329">
        <v>93.857738691123302</v>
      </c>
      <c r="P17" s="329">
        <v>71.160585033538339</v>
      </c>
      <c r="Q17" s="329">
        <v>74.696449015199278</v>
      </c>
      <c r="R17" s="329">
        <v>81.425026629628007</v>
      </c>
      <c r="S17" s="329">
        <v>84.281075009744356</v>
      </c>
      <c r="T17" s="329">
        <v>78.831773025616485</v>
      </c>
      <c r="U17" s="329">
        <v>77.915629781272671</v>
      </c>
      <c r="V17" s="329">
        <v>48.079583386611503</v>
      </c>
      <c r="W17" s="329">
        <v>82.793947687672485</v>
      </c>
      <c r="X17" s="329">
        <v>66.368818182676563</v>
      </c>
      <c r="Y17" s="329">
        <v>77.033380268919032</v>
      </c>
      <c r="DA17" s="72" t="s">
        <v>2405</v>
      </c>
    </row>
    <row r="18" spans="1:105" ht="12" customHeight="1" x14ac:dyDescent="0.25">
      <c r="A18" s="59" t="s">
        <v>28</v>
      </c>
      <c r="B18" s="230">
        <v>6.9056315338711922</v>
      </c>
      <c r="C18" s="230">
        <v>6.0259848305276957</v>
      </c>
      <c r="D18" s="230">
        <v>3.33728935025727</v>
      </c>
      <c r="E18" s="230">
        <v>0</v>
      </c>
      <c r="F18" s="230">
        <v>3.4035717388064479</v>
      </c>
      <c r="G18" s="230">
        <v>1.732786093557813</v>
      </c>
      <c r="H18" s="230">
        <v>2.222806685502126</v>
      </c>
      <c r="I18" s="230">
        <v>2.0701517955389508</v>
      </c>
      <c r="J18" s="230">
        <v>1.775287745151592</v>
      </c>
      <c r="K18" s="230">
        <v>0.97676826273321027</v>
      </c>
      <c r="L18" s="230">
        <v>1.1458367759523891</v>
      </c>
      <c r="M18" s="230">
        <v>1.0244444328462841</v>
      </c>
      <c r="N18" s="230">
        <v>1.220276186820249</v>
      </c>
      <c r="O18" s="230">
        <v>2.087840648220411</v>
      </c>
      <c r="P18" s="230">
        <v>2.321810629669673</v>
      </c>
      <c r="Q18" s="230">
        <v>1.5005980875968199</v>
      </c>
      <c r="R18" s="230">
        <v>1.5005462752403429</v>
      </c>
      <c r="S18" s="230">
        <v>1.2583636773063811</v>
      </c>
      <c r="T18" s="230">
        <v>1.584348311317292</v>
      </c>
      <c r="U18" s="230">
        <v>1.491643490053516</v>
      </c>
      <c r="V18" s="230">
        <v>0</v>
      </c>
      <c r="W18" s="230">
        <v>0</v>
      </c>
      <c r="X18" s="230">
        <v>0</v>
      </c>
      <c r="Y18" s="230">
        <v>0</v>
      </c>
      <c r="DA18" s="71" t="s">
        <v>2406</v>
      </c>
    </row>
    <row r="19" spans="1:105" ht="12" customHeight="1" x14ac:dyDescent="0.25">
      <c r="A19" s="59" t="s">
        <v>31</v>
      </c>
      <c r="B19" s="230">
        <v>0</v>
      </c>
      <c r="C19" s="230">
        <v>4.8515557867849033</v>
      </c>
      <c r="D19" s="230">
        <v>3.2638941873214069</v>
      </c>
      <c r="E19" s="230">
        <v>3.2144727229015908</v>
      </c>
      <c r="F19" s="230">
        <v>4.1201095209256247</v>
      </c>
      <c r="G19" s="230">
        <v>3.4160468266540689</v>
      </c>
      <c r="H19" s="230">
        <v>3.9326647462965441</v>
      </c>
      <c r="I19" s="230">
        <v>4.2512271564780288</v>
      </c>
      <c r="J19" s="230">
        <v>3.645699551605222</v>
      </c>
      <c r="K19" s="230">
        <v>3.7442539214451589</v>
      </c>
      <c r="L19" s="230">
        <v>4.033853084572522</v>
      </c>
      <c r="M19" s="230">
        <v>3.0944732901567171</v>
      </c>
      <c r="N19" s="230">
        <v>3.587648747258775</v>
      </c>
      <c r="O19" s="230">
        <v>4.4673387634835384</v>
      </c>
      <c r="P19" s="230">
        <v>3.4754555553063118</v>
      </c>
      <c r="Q19" s="230">
        <v>3.3598819923603531</v>
      </c>
      <c r="R19" s="230">
        <v>3.73063671312718</v>
      </c>
      <c r="S19" s="230">
        <v>4.0797274007643836</v>
      </c>
      <c r="T19" s="230">
        <v>3.9522527329756598</v>
      </c>
      <c r="U19" s="230">
        <v>4.3585104650386226</v>
      </c>
      <c r="V19" s="230">
        <v>2.978157127255106</v>
      </c>
      <c r="W19" s="230">
        <v>3.4032377521781259</v>
      </c>
      <c r="X19" s="230">
        <v>3.064437843796803</v>
      </c>
      <c r="Y19" s="230">
        <v>3.6617017710091599</v>
      </c>
      <c r="DA19" s="71" t="s">
        <v>2407</v>
      </c>
    </row>
    <row r="20" spans="1:105" ht="12" customHeight="1" x14ac:dyDescent="0.25">
      <c r="A20" s="59" t="s">
        <v>159</v>
      </c>
      <c r="B20" s="230">
        <v>7.5922805397549231</v>
      </c>
      <c r="C20" s="230">
        <v>8.1745610484507321</v>
      </c>
      <c r="D20" s="230">
        <v>6.4639384957269286</v>
      </c>
      <c r="E20" s="230">
        <v>5.9679282327863499</v>
      </c>
      <c r="F20" s="230">
        <v>5.4845657574804223</v>
      </c>
      <c r="G20" s="230">
        <v>5.3132867751055199</v>
      </c>
      <c r="H20" s="230">
        <v>4.2454994078251973</v>
      </c>
      <c r="I20" s="230">
        <v>4.0333121707991788</v>
      </c>
      <c r="J20" s="230">
        <v>2.6091247330862588</v>
      </c>
      <c r="K20" s="230">
        <v>1.907434909034301</v>
      </c>
      <c r="L20" s="230">
        <v>1.9182476327804301</v>
      </c>
      <c r="M20" s="230">
        <v>1.989014926620871</v>
      </c>
      <c r="N20" s="230">
        <v>1.858227719015783</v>
      </c>
      <c r="O20" s="230">
        <v>2.2583442240663798</v>
      </c>
      <c r="P20" s="230">
        <v>1.900597078390851</v>
      </c>
      <c r="Q20" s="230">
        <v>1.4975832504586639</v>
      </c>
      <c r="R20" s="230">
        <v>1.688989238522453</v>
      </c>
      <c r="S20" s="230">
        <v>1.8939614703079599</v>
      </c>
      <c r="T20" s="230">
        <v>1.8238762019506161</v>
      </c>
      <c r="U20" s="230">
        <v>1.4508927552394131</v>
      </c>
      <c r="V20" s="230">
        <v>1.351857559235442</v>
      </c>
      <c r="W20" s="230">
        <v>1.6682408600634331</v>
      </c>
      <c r="X20" s="230">
        <v>1.1028682661696581</v>
      </c>
      <c r="Y20" s="230">
        <v>1.056538902879621</v>
      </c>
      <c r="DA20" s="71" t="s">
        <v>2408</v>
      </c>
    </row>
    <row r="21" spans="1:105" ht="12" customHeight="1" x14ac:dyDescent="0.25">
      <c r="A21" s="59" t="s">
        <v>32</v>
      </c>
      <c r="B21" s="230">
        <v>17.982610909452209</v>
      </c>
      <c r="C21" s="230">
        <v>17.870250245209899</v>
      </c>
      <c r="D21" s="230">
        <v>12.925068858022129</v>
      </c>
      <c r="E21" s="230">
        <v>11.43514435240184</v>
      </c>
      <c r="F21" s="230">
        <v>9.4687965517861024</v>
      </c>
      <c r="G21" s="230">
        <v>8.9116686631703157</v>
      </c>
      <c r="H21" s="230">
        <v>8.5494881584109699</v>
      </c>
      <c r="I21" s="230">
        <v>3.2038966556524522</v>
      </c>
      <c r="J21" s="230">
        <v>1.6907964273544209</v>
      </c>
      <c r="K21" s="230">
        <v>2.5582424606802801</v>
      </c>
      <c r="L21" s="230">
        <v>0.23384381047694869</v>
      </c>
      <c r="M21" s="230">
        <v>0.17074439751169759</v>
      </c>
      <c r="N21" s="230">
        <v>0.20098112863156961</v>
      </c>
      <c r="O21" s="230">
        <v>6.7601538993947274E-2</v>
      </c>
      <c r="P21" s="230">
        <v>0.57123590784055833</v>
      </c>
      <c r="Q21" s="230">
        <v>0.28560669030074898</v>
      </c>
      <c r="R21" s="230">
        <v>0.27582184176453589</v>
      </c>
      <c r="S21" s="230">
        <v>0.30235794312198627</v>
      </c>
      <c r="T21" s="230">
        <v>0.22319022338607269</v>
      </c>
      <c r="U21" s="230">
        <v>0.13131068434183149</v>
      </c>
      <c r="V21" s="230">
        <v>1.885035957764291E-2</v>
      </c>
      <c r="W21" s="230">
        <v>5.8467279304952248E-2</v>
      </c>
      <c r="X21" s="230">
        <v>1.224945544768825E-2</v>
      </c>
      <c r="Y21" s="230">
        <v>0</v>
      </c>
      <c r="DA21" s="71" t="s">
        <v>2409</v>
      </c>
    </row>
    <row r="22" spans="1:105" ht="12" customHeight="1" x14ac:dyDescent="0.25">
      <c r="A22" s="59" t="s">
        <v>35</v>
      </c>
      <c r="B22" s="230">
        <v>146.8580063380947</v>
      </c>
      <c r="C22" s="230">
        <v>146.56539982561341</v>
      </c>
      <c r="D22" s="230">
        <v>134.61061379181851</v>
      </c>
      <c r="E22" s="230">
        <v>153.0579880705038</v>
      </c>
      <c r="F22" s="230">
        <v>159.89145202997221</v>
      </c>
      <c r="G22" s="230">
        <v>127.52228030922331</v>
      </c>
      <c r="H22" s="230">
        <v>112.3848854013952</v>
      </c>
      <c r="I22" s="230">
        <v>122.29587546840941</v>
      </c>
      <c r="J22" s="230">
        <v>65.570349137125135</v>
      </c>
      <c r="K22" s="230">
        <v>84.33154127198371</v>
      </c>
      <c r="L22" s="230">
        <v>89.332711403592754</v>
      </c>
      <c r="M22" s="230">
        <v>75.386992473103547</v>
      </c>
      <c r="N22" s="230">
        <v>79.786934164074225</v>
      </c>
      <c r="O22" s="230">
        <v>84.976613516359023</v>
      </c>
      <c r="P22" s="230">
        <v>62.891485862330953</v>
      </c>
      <c r="Q22" s="230">
        <v>68.052778994482694</v>
      </c>
      <c r="R22" s="230">
        <v>74.229032560973494</v>
      </c>
      <c r="S22" s="230">
        <v>76.746664518243648</v>
      </c>
      <c r="T22" s="230">
        <v>71.248105555986839</v>
      </c>
      <c r="U22" s="230">
        <v>70.483272386599282</v>
      </c>
      <c r="V22" s="230">
        <v>43.730718340543312</v>
      </c>
      <c r="W22" s="230">
        <v>77.664001796125973</v>
      </c>
      <c r="X22" s="230">
        <v>62.189262617262408</v>
      </c>
      <c r="Y22" s="230">
        <v>72.315139595030246</v>
      </c>
      <c r="DA22" s="71" t="s">
        <v>2410</v>
      </c>
    </row>
    <row r="23" spans="1:105" ht="12" customHeight="1" x14ac:dyDescent="0.25">
      <c r="A23" s="60" t="s">
        <v>2411</v>
      </c>
      <c r="B23" s="329">
        <v>99.674423751116294</v>
      </c>
      <c r="C23" s="329">
        <v>93.290623125626183</v>
      </c>
      <c r="D23" s="329">
        <v>99.214087588148359</v>
      </c>
      <c r="E23" s="329">
        <v>96.279516245260965</v>
      </c>
      <c r="F23" s="329">
        <v>94.698142733879521</v>
      </c>
      <c r="G23" s="329">
        <v>101.2502054815056</v>
      </c>
      <c r="H23" s="329">
        <v>100.2125735449978</v>
      </c>
      <c r="I23" s="329">
        <v>97.709291507776285</v>
      </c>
      <c r="J23" s="329">
        <v>129.25786698390181</v>
      </c>
      <c r="K23" s="329">
        <v>99.622025644415928</v>
      </c>
      <c r="L23" s="329">
        <v>103.2202062575609</v>
      </c>
      <c r="M23" s="329">
        <v>86.031514274374601</v>
      </c>
      <c r="N23" s="329">
        <v>84.335494828214735</v>
      </c>
      <c r="O23" s="329">
        <v>80.211833455335508</v>
      </c>
      <c r="P23" s="329">
        <v>85.165021214073519</v>
      </c>
      <c r="Q23" s="329">
        <v>84.936317754402467</v>
      </c>
      <c r="R23" s="329">
        <v>92.665993153763452</v>
      </c>
      <c r="S23" s="329">
        <v>90.468992973222257</v>
      </c>
      <c r="T23" s="329">
        <v>94.35428229340809</v>
      </c>
      <c r="U23" s="329">
        <v>93.1230030564803</v>
      </c>
      <c r="V23" s="329">
        <v>88.242287921860154</v>
      </c>
      <c r="W23" s="329">
        <v>82.887022838383203</v>
      </c>
      <c r="X23" s="329">
        <v>86.621577890480282</v>
      </c>
      <c r="Y23" s="329">
        <v>86.755868914815721</v>
      </c>
      <c r="DA23" s="72" t="s">
        <v>2412</v>
      </c>
    </row>
    <row r="24" spans="1:105" ht="12" customHeight="1" x14ac:dyDescent="0.25">
      <c r="A24" s="57" t="s">
        <v>2413</v>
      </c>
      <c r="B24" s="261">
        <f t="shared" ref="B24:Y24" si="1">B25+B26</f>
        <v>138.87655434427171</v>
      </c>
      <c r="C24" s="261">
        <f t="shared" si="1"/>
        <v>137.37339117120789</v>
      </c>
      <c r="D24" s="261">
        <f t="shared" si="1"/>
        <v>129.59470362067287</v>
      </c>
      <c r="E24" s="261">
        <f t="shared" si="1"/>
        <v>134.969324826411</v>
      </c>
      <c r="F24" s="261">
        <f t="shared" si="1"/>
        <v>138.36031206499695</v>
      </c>
      <c r="G24" s="261">
        <f t="shared" si="1"/>
        <v>124.04730217034728</v>
      </c>
      <c r="H24" s="261">
        <f t="shared" si="1"/>
        <v>115.56025215443569</v>
      </c>
      <c r="I24" s="261">
        <f t="shared" si="1"/>
        <v>117.00262544751008</v>
      </c>
      <c r="J24" s="261">
        <f t="shared" si="1"/>
        <v>98.958730968210048</v>
      </c>
      <c r="K24" s="261">
        <f t="shared" si="1"/>
        <v>96.011368647381047</v>
      </c>
      <c r="L24" s="261">
        <f t="shared" si="1"/>
        <v>99.567532601329589</v>
      </c>
      <c r="M24" s="261">
        <f t="shared" si="1"/>
        <v>83.903842867219055</v>
      </c>
      <c r="N24" s="261">
        <f t="shared" si="1"/>
        <v>85.794809902917635</v>
      </c>
      <c r="O24" s="261">
        <f t="shared" si="1"/>
        <v>87.303461293312111</v>
      </c>
      <c r="P24" s="261">
        <f t="shared" si="1"/>
        <v>77.5752910664458</v>
      </c>
      <c r="Q24" s="261">
        <f t="shared" si="1"/>
        <v>79.501475717662316</v>
      </c>
      <c r="R24" s="261">
        <f t="shared" si="1"/>
        <v>86.704308818437397</v>
      </c>
      <c r="S24" s="261">
        <f t="shared" si="1"/>
        <v>87.226118660236438</v>
      </c>
      <c r="T24" s="261">
        <f t="shared" si="1"/>
        <v>86.116158374370713</v>
      </c>
      <c r="U24" s="261">
        <f t="shared" si="1"/>
        <v>85.138273741004852</v>
      </c>
      <c r="V24" s="261">
        <f t="shared" si="1"/>
        <v>66.313123360146463</v>
      </c>
      <c r="W24" s="261">
        <f t="shared" si="1"/>
        <v>83.091262638152699</v>
      </c>
      <c r="X24" s="261">
        <f t="shared" si="1"/>
        <v>76.159833973701808</v>
      </c>
      <c r="Y24" s="261">
        <f t="shared" si="1"/>
        <v>84.361013158912797</v>
      </c>
      <c r="DA24" s="70"/>
    </row>
    <row r="25" spans="1:105" ht="12" customHeight="1" x14ac:dyDescent="0.25">
      <c r="A25" s="60" t="s">
        <v>2414</v>
      </c>
      <c r="B25" s="262">
        <v>103.8426201721864</v>
      </c>
      <c r="C25" s="262">
        <v>103.1683041694595</v>
      </c>
      <c r="D25" s="262">
        <v>96.36266125679127</v>
      </c>
      <c r="E25" s="262">
        <v>101.0620797351356</v>
      </c>
      <c r="F25" s="262">
        <v>103.9662784516029</v>
      </c>
      <c r="G25" s="262">
        <v>91.734229318050581</v>
      </c>
      <c r="H25" s="262">
        <v>84.945044606945132</v>
      </c>
      <c r="I25" s="262">
        <v>86.386345580814336</v>
      </c>
      <c r="J25" s="262">
        <v>69.327163053860787</v>
      </c>
      <c r="K25" s="262">
        <v>69.319667155812468</v>
      </c>
      <c r="L25" s="262">
        <v>71.955430811593871</v>
      </c>
      <c r="M25" s="262">
        <v>60.911337274902671</v>
      </c>
      <c r="N25" s="262">
        <v>62.609007281588603</v>
      </c>
      <c r="O25" s="262">
        <v>64.030242627401762</v>
      </c>
      <c r="P25" s="262">
        <v>55.809223391496609</v>
      </c>
      <c r="Q25" s="262">
        <v>57.385897370863567</v>
      </c>
      <c r="R25" s="262">
        <v>62.583529218876357</v>
      </c>
      <c r="S25" s="262">
        <v>63.185692143444072</v>
      </c>
      <c r="T25" s="262">
        <v>62.017066690154977</v>
      </c>
      <c r="U25" s="262">
        <v>61.373185398559023</v>
      </c>
      <c r="V25" s="262">
        <v>46.610293304610323</v>
      </c>
      <c r="W25" s="262">
        <v>60.510132882741473</v>
      </c>
      <c r="X25" s="262">
        <v>54.737453639844666</v>
      </c>
      <c r="Y25" s="262">
        <v>62.519058376164303</v>
      </c>
      <c r="DA25" s="72" t="s">
        <v>2415</v>
      </c>
    </row>
    <row r="26" spans="1:105" ht="12" customHeight="1" x14ac:dyDescent="0.25">
      <c r="A26" s="60" t="s">
        <v>2416</v>
      </c>
      <c r="B26" s="262">
        <v>35.033934172085303</v>
      </c>
      <c r="C26" s="262">
        <v>34.205087001748389</v>
      </c>
      <c r="D26" s="262">
        <v>33.232042363881597</v>
      </c>
      <c r="E26" s="262">
        <v>33.907245091275392</v>
      </c>
      <c r="F26" s="262">
        <v>34.394033613394051</v>
      </c>
      <c r="G26" s="262">
        <v>32.313072852296692</v>
      </c>
      <c r="H26" s="262">
        <v>30.615207547490549</v>
      </c>
      <c r="I26" s="262">
        <v>30.616279866695749</v>
      </c>
      <c r="J26" s="262">
        <v>29.631567914349262</v>
      </c>
      <c r="K26" s="262">
        <v>26.69170149156858</v>
      </c>
      <c r="L26" s="262">
        <v>27.612101789735721</v>
      </c>
      <c r="M26" s="262">
        <v>22.992505592316391</v>
      </c>
      <c r="N26" s="262">
        <v>23.185802621329032</v>
      </c>
      <c r="O26" s="262">
        <v>23.273218665910349</v>
      </c>
      <c r="P26" s="262">
        <v>21.766067674949198</v>
      </c>
      <c r="Q26" s="262">
        <v>22.115578346798749</v>
      </c>
      <c r="R26" s="262">
        <v>24.12077959956104</v>
      </c>
      <c r="S26" s="262">
        <v>24.040426516792358</v>
      </c>
      <c r="T26" s="262">
        <v>24.099091684215729</v>
      </c>
      <c r="U26" s="262">
        <v>23.765088342445829</v>
      </c>
      <c r="V26" s="262">
        <v>19.70283005553614</v>
      </c>
      <c r="W26" s="262">
        <v>22.581129755411229</v>
      </c>
      <c r="X26" s="262">
        <v>21.422380333857149</v>
      </c>
      <c r="Y26" s="262">
        <v>21.841954782748491</v>
      </c>
      <c r="DA26" s="72" t="s">
        <v>2417</v>
      </c>
    </row>
    <row r="27" spans="1:105" ht="12" customHeight="1" x14ac:dyDescent="0.25">
      <c r="A27" s="57" t="s">
        <v>2418</v>
      </c>
      <c r="B27" s="261">
        <f t="shared" ref="B27:Y27" si="2">B28+B34</f>
        <v>398.58993296041331</v>
      </c>
      <c r="C27" s="261">
        <f t="shared" si="2"/>
        <v>395.3976783745897</v>
      </c>
      <c r="D27" s="261">
        <f t="shared" si="2"/>
        <v>371.16413181613541</v>
      </c>
      <c r="E27" s="261">
        <f t="shared" si="2"/>
        <v>385.65007089122099</v>
      </c>
      <c r="F27" s="261">
        <f t="shared" si="2"/>
        <v>395.8094833326432</v>
      </c>
      <c r="G27" s="261">
        <f t="shared" si="2"/>
        <v>354.49467735602377</v>
      </c>
      <c r="H27" s="261">
        <f t="shared" si="2"/>
        <v>330.78273992061111</v>
      </c>
      <c r="I27" s="261">
        <f t="shared" si="2"/>
        <v>333.66250679236327</v>
      </c>
      <c r="J27" s="261">
        <f t="shared" si="2"/>
        <v>292.21303511174932</v>
      </c>
      <c r="K27" s="261">
        <f t="shared" si="2"/>
        <v>275.91466638613218</v>
      </c>
      <c r="L27" s="261">
        <f t="shared" si="2"/>
        <v>285.54956994990857</v>
      </c>
      <c r="M27" s="261">
        <f t="shared" si="2"/>
        <v>239.56740542087681</v>
      </c>
      <c r="N27" s="261">
        <f t="shared" si="2"/>
        <v>244.27080396287909</v>
      </c>
      <c r="O27" s="261">
        <f t="shared" si="2"/>
        <v>248.67081735208399</v>
      </c>
      <c r="P27" s="261">
        <f t="shared" si="2"/>
        <v>223.32229463944549</v>
      </c>
      <c r="Q27" s="261">
        <f t="shared" si="2"/>
        <v>228.0468096708596</v>
      </c>
      <c r="R27" s="261">
        <f t="shared" si="2"/>
        <v>248.7014568334163</v>
      </c>
      <c r="S27" s="261">
        <f t="shared" si="2"/>
        <v>249.64295426138102</v>
      </c>
      <c r="T27" s="261">
        <f t="shared" si="2"/>
        <v>247.40865045574938</v>
      </c>
      <c r="U27" s="261">
        <f t="shared" si="2"/>
        <v>244.34090405393289</v>
      </c>
      <c r="V27" s="261">
        <f t="shared" si="2"/>
        <v>194.74553044067369</v>
      </c>
      <c r="W27" s="261">
        <f t="shared" si="2"/>
        <v>236.68710075150818</v>
      </c>
      <c r="X27" s="261">
        <f t="shared" si="2"/>
        <v>218.55770867593836</v>
      </c>
      <c r="Y27" s="261">
        <f t="shared" si="2"/>
        <v>233.98464169104972</v>
      </c>
      <c r="DA27" s="70"/>
    </row>
    <row r="28" spans="1:105" ht="12" customHeight="1" x14ac:dyDescent="0.25">
      <c r="A28" s="60" t="s">
        <v>2419</v>
      </c>
      <c r="B28" s="329">
        <v>256.19789903024707</v>
      </c>
      <c r="C28" s="329">
        <v>262.1253596236952</v>
      </c>
      <c r="D28" s="329">
        <v>229.4297209759234</v>
      </c>
      <c r="E28" s="329">
        <v>248.10790482656239</v>
      </c>
      <c r="F28" s="329">
        <v>260.52642228424389</v>
      </c>
      <c r="G28" s="329">
        <v>209.85152666815861</v>
      </c>
      <c r="H28" s="329">
        <v>187.62192057061429</v>
      </c>
      <c r="I28" s="329">
        <v>194.0778046383972</v>
      </c>
      <c r="J28" s="329">
        <v>107.5589394204609</v>
      </c>
      <c r="K28" s="329">
        <v>133.59748689410949</v>
      </c>
      <c r="L28" s="329">
        <v>138.09213243910719</v>
      </c>
      <c r="M28" s="329">
        <v>116.6652421717702</v>
      </c>
      <c r="N28" s="329">
        <v>123.791525636858</v>
      </c>
      <c r="O28" s="329">
        <v>134.08248384446179</v>
      </c>
      <c r="P28" s="329">
        <v>101.6579786193405</v>
      </c>
      <c r="Q28" s="329">
        <v>106.70921287885611</v>
      </c>
      <c r="R28" s="329">
        <v>116.3214666137543</v>
      </c>
      <c r="S28" s="329">
        <v>120.4015357282063</v>
      </c>
      <c r="T28" s="329">
        <v>112.61681860802349</v>
      </c>
      <c r="U28" s="329">
        <v>111.3080425446753</v>
      </c>
      <c r="V28" s="329">
        <v>68.685119123730701</v>
      </c>
      <c r="W28" s="329">
        <v>118.2770681252464</v>
      </c>
      <c r="X28" s="329">
        <v>94.812597403823659</v>
      </c>
      <c r="Y28" s="329">
        <v>110.0476860984558</v>
      </c>
      <c r="DA28" s="72" t="s">
        <v>2420</v>
      </c>
    </row>
    <row r="29" spans="1:105" ht="12" customHeight="1" x14ac:dyDescent="0.25">
      <c r="A29" s="59" t="s">
        <v>28</v>
      </c>
      <c r="B29" s="230">
        <v>9.8651879055302754</v>
      </c>
      <c r="C29" s="230">
        <v>8.608549757896709</v>
      </c>
      <c r="D29" s="230">
        <v>4.7675562146532462</v>
      </c>
      <c r="E29" s="230">
        <v>0</v>
      </c>
      <c r="F29" s="230">
        <v>4.8622453411520681</v>
      </c>
      <c r="G29" s="230">
        <v>2.475408705082589</v>
      </c>
      <c r="H29" s="230">
        <v>3.175438122145894</v>
      </c>
      <c r="I29" s="230">
        <v>2.9573597079127851</v>
      </c>
      <c r="J29" s="230">
        <v>2.5361253502165608</v>
      </c>
      <c r="K29" s="230">
        <v>1.395383232476014</v>
      </c>
      <c r="L29" s="230">
        <v>1.6369096799319831</v>
      </c>
      <c r="M29" s="230">
        <v>1.463492046923262</v>
      </c>
      <c r="N29" s="230">
        <v>1.7432516954574979</v>
      </c>
      <c r="O29" s="230">
        <v>2.9826294974577299</v>
      </c>
      <c r="P29" s="230">
        <v>3.3168723280995338</v>
      </c>
      <c r="Q29" s="230">
        <v>2.1437115537097409</v>
      </c>
      <c r="R29" s="230">
        <v>2.143637536057633</v>
      </c>
      <c r="S29" s="230">
        <v>1.797662396151974</v>
      </c>
      <c r="T29" s="230">
        <v>2.263354730453274</v>
      </c>
      <c r="U29" s="230">
        <v>2.1309192715050238</v>
      </c>
      <c r="V29" s="230">
        <v>0</v>
      </c>
      <c r="W29" s="230">
        <v>0</v>
      </c>
      <c r="X29" s="230">
        <v>0</v>
      </c>
      <c r="Y29" s="230">
        <v>0</v>
      </c>
      <c r="DA29" s="71" t="s">
        <v>2421</v>
      </c>
    </row>
    <row r="30" spans="1:105" ht="12" customHeight="1" x14ac:dyDescent="0.25">
      <c r="A30" s="59" t="s">
        <v>31</v>
      </c>
      <c r="B30" s="230">
        <v>0</v>
      </c>
      <c r="C30" s="230">
        <v>6.9307939811212904</v>
      </c>
      <c r="D30" s="230">
        <v>4.6627059818877257</v>
      </c>
      <c r="E30" s="230">
        <v>4.5921038898594162</v>
      </c>
      <c r="F30" s="230">
        <v>5.8858707441794618</v>
      </c>
      <c r="G30" s="230">
        <v>4.8800668952200992</v>
      </c>
      <c r="H30" s="230">
        <v>5.6180924947093471</v>
      </c>
      <c r="I30" s="230">
        <v>6.0731816521114688</v>
      </c>
      <c r="J30" s="230">
        <v>5.2081422165788887</v>
      </c>
      <c r="K30" s="230">
        <v>5.3489341734930846</v>
      </c>
      <c r="L30" s="230">
        <v>5.7626472636750314</v>
      </c>
      <c r="M30" s="230">
        <v>4.4206761287953089</v>
      </c>
      <c r="N30" s="230">
        <v>5.1252124960839653</v>
      </c>
      <c r="O30" s="230">
        <v>6.3819125192621966</v>
      </c>
      <c r="P30" s="230">
        <v>4.9649365075804468</v>
      </c>
      <c r="Q30" s="230">
        <v>4.7998314176576464</v>
      </c>
      <c r="R30" s="230">
        <v>5.3294810187531141</v>
      </c>
      <c r="S30" s="230">
        <v>5.8281820010919771</v>
      </c>
      <c r="T30" s="230">
        <v>5.6460753328223712</v>
      </c>
      <c r="U30" s="230">
        <v>6.2264435214837484</v>
      </c>
      <c r="V30" s="230">
        <v>4.2545101817930089</v>
      </c>
      <c r="W30" s="230">
        <v>4.8617682173973247</v>
      </c>
      <c r="X30" s="230">
        <v>4.3777683482811476</v>
      </c>
      <c r="Y30" s="230">
        <v>5.231002530013086</v>
      </c>
      <c r="DA30" s="71" t="s">
        <v>2422</v>
      </c>
    </row>
    <row r="31" spans="1:105" ht="12" customHeight="1" x14ac:dyDescent="0.25">
      <c r="A31" s="59" t="s">
        <v>159</v>
      </c>
      <c r="B31" s="230">
        <v>10.846115056792749</v>
      </c>
      <c r="C31" s="230">
        <v>11.67794435492962</v>
      </c>
      <c r="D31" s="230">
        <v>9.2341978510384735</v>
      </c>
      <c r="E31" s="230">
        <v>8.5256117611233613</v>
      </c>
      <c r="F31" s="230">
        <v>7.8350939392577459</v>
      </c>
      <c r="G31" s="230">
        <v>7.5904096787221738</v>
      </c>
      <c r="H31" s="230">
        <v>6.0649991540359984</v>
      </c>
      <c r="I31" s="230">
        <v>5.7618745297131122</v>
      </c>
      <c r="J31" s="230">
        <v>3.7273210472660852</v>
      </c>
      <c r="K31" s="230">
        <v>2.724907012906145</v>
      </c>
      <c r="L31" s="230">
        <v>2.7403537611148989</v>
      </c>
      <c r="M31" s="230">
        <v>2.8414498951726732</v>
      </c>
      <c r="N31" s="230">
        <v>2.6546110271654051</v>
      </c>
      <c r="O31" s="230">
        <v>3.2262060343805432</v>
      </c>
      <c r="P31" s="230">
        <v>2.715138683415502</v>
      </c>
      <c r="Q31" s="230">
        <v>2.139404643512377</v>
      </c>
      <c r="R31" s="230">
        <v>2.4128417693177888</v>
      </c>
      <c r="S31" s="230">
        <v>2.7056592432970858</v>
      </c>
      <c r="T31" s="230">
        <v>2.6055374313580231</v>
      </c>
      <c r="U31" s="230">
        <v>2.0727039360563051</v>
      </c>
      <c r="V31" s="230">
        <v>1.93122508462206</v>
      </c>
      <c r="W31" s="230">
        <v>2.3832012286620472</v>
      </c>
      <c r="X31" s="230">
        <v>1.5755260945280829</v>
      </c>
      <c r="Y31" s="230">
        <v>1.509341289828031</v>
      </c>
      <c r="DA31" s="71" t="s">
        <v>2423</v>
      </c>
    </row>
    <row r="32" spans="1:105" ht="12" customHeight="1" x14ac:dyDescent="0.25">
      <c r="A32" s="59" t="s">
        <v>32</v>
      </c>
      <c r="B32" s="230">
        <v>25.68944415636031</v>
      </c>
      <c r="C32" s="230">
        <v>25.528928921728419</v>
      </c>
      <c r="D32" s="230">
        <v>18.46438408288877</v>
      </c>
      <c r="E32" s="230">
        <v>16.335920503431211</v>
      </c>
      <c r="F32" s="230">
        <v>13.526852216837289</v>
      </c>
      <c r="G32" s="230">
        <v>12.730955233100451</v>
      </c>
      <c r="H32" s="230">
        <v>12.213554512015669</v>
      </c>
      <c r="I32" s="230">
        <v>4.5769952223606456</v>
      </c>
      <c r="J32" s="230">
        <v>2.4154234676491728</v>
      </c>
      <c r="K32" s="230">
        <v>3.6546320866861151</v>
      </c>
      <c r="L32" s="230">
        <v>0.3340625863956409</v>
      </c>
      <c r="M32" s="230">
        <v>0.24392056787385361</v>
      </c>
      <c r="N32" s="230">
        <v>0.28711589804509929</v>
      </c>
      <c r="O32" s="230">
        <v>9.6573627134210388E-2</v>
      </c>
      <c r="P32" s="230">
        <v>0.81605129691508349</v>
      </c>
      <c r="Q32" s="230">
        <v>0.40800955757249852</v>
      </c>
      <c r="R32" s="230">
        <v>0.39403120252076551</v>
      </c>
      <c r="S32" s="230">
        <v>0.43193991874569482</v>
      </c>
      <c r="T32" s="230">
        <v>0.31884317626581821</v>
      </c>
      <c r="U32" s="230">
        <v>0.18758669191690211</v>
      </c>
      <c r="V32" s="230">
        <v>2.692908511091844E-2</v>
      </c>
      <c r="W32" s="230">
        <v>8.3524684721360376E-2</v>
      </c>
      <c r="X32" s="230">
        <v>1.7499222068126079E-2</v>
      </c>
      <c r="Y32" s="230">
        <v>0</v>
      </c>
      <c r="DA32" s="71" t="s">
        <v>2424</v>
      </c>
    </row>
    <row r="33" spans="1:105" ht="12" customHeight="1" x14ac:dyDescent="0.25">
      <c r="A33" s="59" t="s">
        <v>35</v>
      </c>
      <c r="B33" s="230">
        <v>209.79715191156379</v>
      </c>
      <c r="C33" s="230">
        <v>209.37914260801921</v>
      </c>
      <c r="D33" s="230">
        <v>192.30087684545521</v>
      </c>
      <c r="E33" s="230">
        <v>218.65426867214839</v>
      </c>
      <c r="F33" s="230">
        <v>228.41636004281739</v>
      </c>
      <c r="G33" s="230">
        <v>182.17468615603329</v>
      </c>
      <c r="H33" s="230">
        <v>160.54983628770739</v>
      </c>
      <c r="I33" s="230">
        <v>174.70839352629909</v>
      </c>
      <c r="J33" s="230">
        <v>93.671927338750208</v>
      </c>
      <c r="K33" s="230">
        <v>120.4736303885482</v>
      </c>
      <c r="L33" s="230">
        <v>127.6181591479896</v>
      </c>
      <c r="M33" s="230">
        <v>107.6957035330051</v>
      </c>
      <c r="N33" s="230">
        <v>113.981334520106</v>
      </c>
      <c r="O33" s="230">
        <v>121.39516216622719</v>
      </c>
      <c r="P33" s="230">
        <v>89.844979803329934</v>
      </c>
      <c r="Q33" s="230">
        <v>97.218255706403838</v>
      </c>
      <c r="R33" s="230">
        <v>106.041475087105</v>
      </c>
      <c r="S33" s="230">
        <v>109.6380921689195</v>
      </c>
      <c r="T33" s="230">
        <v>101.7830079371241</v>
      </c>
      <c r="U33" s="230">
        <v>100.6903891237133</v>
      </c>
      <c r="V33" s="230">
        <v>62.472454772204713</v>
      </c>
      <c r="W33" s="230">
        <v>110.9485739944657</v>
      </c>
      <c r="X33" s="230">
        <v>88.841803738946297</v>
      </c>
      <c r="Y33" s="230">
        <v>103.3073422786146</v>
      </c>
      <c r="DA33" s="71" t="s">
        <v>2425</v>
      </c>
    </row>
    <row r="34" spans="1:105" ht="12" customHeight="1" x14ac:dyDescent="0.25">
      <c r="A34" s="60" t="s">
        <v>2426</v>
      </c>
      <c r="B34" s="329">
        <v>142.39203393016621</v>
      </c>
      <c r="C34" s="329">
        <v>133.2723187508945</v>
      </c>
      <c r="D34" s="329">
        <v>141.73441084021201</v>
      </c>
      <c r="E34" s="329">
        <v>137.5421660646586</v>
      </c>
      <c r="F34" s="329">
        <v>135.2830610483993</v>
      </c>
      <c r="G34" s="329">
        <v>144.64315068786519</v>
      </c>
      <c r="H34" s="329">
        <v>143.16081934999681</v>
      </c>
      <c r="I34" s="329">
        <v>139.58470215396611</v>
      </c>
      <c r="J34" s="329">
        <v>184.6540956912884</v>
      </c>
      <c r="K34" s="329">
        <v>142.31717949202269</v>
      </c>
      <c r="L34" s="329">
        <v>147.45743751080141</v>
      </c>
      <c r="M34" s="329">
        <v>122.90216324910659</v>
      </c>
      <c r="N34" s="329">
        <v>120.4792783260211</v>
      </c>
      <c r="O34" s="329">
        <v>114.5883335076222</v>
      </c>
      <c r="P34" s="329">
        <v>121.66431602010501</v>
      </c>
      <c r="Q34" s="329">
        <v>121.3375967920035</v>
      </c>
      <c r="R34" s="329">
        <v>132.37999021966201</v>
      </c>
      <c r="S34" s="329">
        <v>129.24141853317471</v>
      </c>
      <c r="T34" s="329">
        <v>134.79183184772589</v>
      </c>
      <c r="U34" s="329">
        <v>133.0328615092576</v>
      </c>
      <c r="V34" s="329">
        <v>126.060411316943</v>
      </c>
      <c r="W34" s="329">
        <v>118.4100326262618</v>
      </c>
      <c r="X34" s="329">
        <v>123.7451112721147</v>
      </c>
      <c r="Y34" s="329">
        <v>123.9369555925939</v>
      </c>
      <c r="DA34" s="72" t="s">
        <v>2427</v>
      </c>
    </row>
    <row r="35" spans="1:105" ht="12" customHeight="1" x14ac:dyDescent="0.25">
      <c r="A35" s="57" t="s">
        <v>2428</v>
      </c>
      <c r="B35" s="261">
        <v>239.64125581787781</v>
      </c>
      <c r="C35" s="261">
        <v>238.02221825136121</v>
      </c>
      <c r="D35" s="261">
        <v>221.45182196837521</v>
      </c>
      <c r="E35" s="261">
        <v>231.19459449481579</v>
      </c>
      <c r="F35" s="261">
        <v>237.9449464645169</v>
      </c>
      <c r="G35" s="261">
        <v>210.1991622526314</v>
      </c>
      <c r="H35" s="261">
        <v>195.06417469778251</v>
      </c>
      <c r="I35" s="261">
        <v>197.65543752069291</v>
      </c>
      <c r="J35" s="261">
        <v>159.84482471585281</v>
      </c>
      <c r="K35" s="261">
        <v>159.1185377124873</v>
      </c>
      <c r="L35" s="261">
        <v>166.06777068894559</v>
      </c>
      <c r="M35" s="261">
        <v>148.6005351776075</v>
      </c>
      <c r="N35" s="261">
        <v>154.8250074835598</v>
      </c>
      <c r="O35" s="261">
        <v>153.75084870294549</v>
      </c>
      <c r="P35" s="261">
        <v>135.19272955329041</v>
      </c>
      <c r="Q35" s="261">
        <v>137.95916629431389</v>
      </c>
      <c r="R35" s="261">
        <v>150.4653075131128</v>
      </c>
      <c r="S35" s="261">
        <v>152.47578335354299</v>
      </c>
      <c r="T35" s="261">
        <v>151.00017871192799</v>
      </c>
      <c r="U35" s="261">
        <v>151.36867210781631</v>
      </c>
      <c r="V35" s="261">
        <v>114.9576707557317</v>
      </c>
      <c r="W35" s="261">
        <v>147.21072378338499</v>
      </c>
      <c r="X35" s="261">
        <v>136.95501770158839</v>
      </c>
      <c r="Y35" s="261">
        <v>262.50307209267282</v>
      </c>
      <c r="DA35" s="70" t="s">
        <v>2429</v>
      </c>
    </row>
    <row r="36" spans="1:105" ht="12" customHeight="1" x14ac:dyDescent="0.25">
      <c r="A36" s="46" t="s">
        <v>28</v>
      </c>
      <c r="B36" s="229">
        <v>9.1678735958418685</v>
      </c>
      <c r="C36" s="229">
        <v>7.8169701407118932</v>
      </c>
      <c r="D36" s="229">
        <v>4.6017752433321677</v>
      </c>
      <c r="E36" s="229">
        <v>0</v>
      </c>
      <c r="F36" s="229">
        <v>4.4408037282894259</v>
      </c>
      <c r="G36" s="229">
        <v>2.4795094145968992</v>
      </c>
      <c r="H36" s="229">
        <v>3.2957362757528572</v>
      </c>
      <c r="I36" s="229">
        <v>2.99768196171991</v>
      </c>
      <c r="J36" s="229">
        <v>3.71378036980339</v>
      </c>
      <c r="K36" s="229">
        <v>1.6404882296370169</v>
      </c>
      <c r="L36" s="229">
        <v>1.8985949026667239</v>
      </c>
      <c r="M36" s="229">
        <v>1.5247032450772491</v>
      </c>
      <c r="N36" s="229">
        <v>1.717813476273415</v>
      </c>
      <c r="O36" s="229">
        <v>2.9547233194925782</v>
      </c>
      <c r="P36" s="229">
        <v>3.724085743847783</v>
      </c>
      <c r="Q36" s="229">
        <v>2.3746069536960239</v>
      </c>
      <c r="R36" s="229">
        <v>2.374732783704594</v>
      </c>
      <c r="S36" s="229">
        <v>1.9303023874159979</v>
      </c>
      <c r="T36" s="229">
        <v>2.5068971301948402</v>
      </c>
      <c r="U36" s="229">
        <v>2.3034045643184422</v>
      </c>
      <c r="V36" s="229">
        <v>0</v>
      </c>
      <c r="W36" s="229">
        <v>0</v>
      </c>
      <c r="X36" s="229">
        <v>0</v>
      </c>
      <c r="Y36" s="229">
        <v>0</v>
      </c>
      <c r="DA36" s="73" t="s">
        <v>2430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2431</v>
      </c>
    </row>
    <row r="38" spans="1:105" ht="12" customHeight="1" x14ac:dyDescent="0.25">
      <c r="A38" s="46" t="s">
        <v>31</v>
      </c>
      <c r="B38" s="229">
        <v>0</v>
      </c>
      <c r="C38" s="229">
        <v>6.2934885811809407</v>
      </c>
      <c r="D38" s="229">
        <v>4.5005709399796441</v>
      </c>
      <c r="E38" s="229">
        <v>4.2790639719289256</v>
      </c>
      <c r="F38" s="229">
        <v>5.3757050315335677</v>
      </c>
      <c r="G38" s="229">
        <v>4.8881511104475086</v>
      </c>
      <c r="H38" s="229">
        <v>5.8309280556334384</v>
      </c>
      <c r="I38" s="229">
        <v>6.1559867202058216</v>
      </c>
      <c r="J38" s="229">
        <v>7.626553760610995</v>
      </c>
      <c r="K38" s="229">
        <v>6.288497201695769</v>
      </c>
      <c r="L38" s="229">
        <v>6.683895180541894</v>
      </c>
      <c r="M38" s="229">
        <v>4.6055728510311198</v>
      </c>
      <c r="N38" s="229">
        <v>5.0504233654150443</v>
      </c>
      <c r="O38" s="229">
        <v>6.3222018556774762</v>
      </c>
      <c r="P38" s="229">
        <v>5.5744832595301803</v>
      </c>
      <c r="Q38" s="229">
        <v>5.3168128152383591</v>
      </c>
      <c r="R38" s="229">
        <v>5.9040267220923059</v>
      </c>
      <c r="S38" s="229">
        <v>6.2582126961572806</v>
      </c>
      <c r="T38" s="229">
        <v>6.2536065859555663</v>
      </c>
      <c r="U38" s="229">
        <v>6.7304372430435571</v>
      </c>
      <c r="V38" s="229">
        <v>5.5912363882553953</v>
      </c>
      <c r="W38" s="229">
        <v>4.9730851740094124</v>
      </c>
      <c r="X38" s="229">
        <v>4.7543544269980957</v>
      </c>
      <c r="Y38" s="229">
        <v>2.156822784103269</v>
      </c>
      <c r="DA38" s="73" t="s">
        <v>2432</v>
      </c>
    </row>
    <row r="39" spans="1:105" ht="12" customHeight="1" x14ac:dyDescent="0.25">
      <c r="A39" s="46" t="s">
        <v>159</v>
      </c>
      <c r="B39" s="229">
        <v>10.07946455747599</v>
      </c>
      <c r="C39" s="229">
        <v>10.60412553736384</v>
      </c>
      <c r="D39" s="229">
        <v>8.9130995314400572</v>
      </c>
      <c r="E39" s="229">
        <v>7.9444278702486679</v>
      </c>
      <c r="F39" s="229">
        <v>7.1559767012311033</v>
      </c>
      <c r="G39" s="229">
        <v>7.602983790271157</v>
      </c>
      <c r="H39" s="229">
        <v>6.2947653065457727</v>
      </c>
      <c r="I39" s="229">
        <v>5.8404350668605787</v>
      </c>
      <c r="J39" s="229">
        <v>5.4581102373783636</v>
      </c>
      <c r="K39" s="229">
        <v>3.2035485144793241</v>
      </c>
      <c r="L39" s="229">
        <v>3.1784415146060589</v>
      </c>
      <c r="M39" s="229">
        <v>2.9602947860237658</v>
      </c>
      <c r="N39" s="229">
        <v>2.615873891653945</v>
      </c>
      <c r="O39" s="229">
        <v>3.1960208974654778</v>
      </c>
      <c r="P39" s="229">
        <v>3.0484770781849302</v>
      </c>
      <c r="Q39" s="229">
        <v>2.369836153778512</v>
      </c>
      <c r="R39" s="229">
        <v>2.6729586299503478</v>
      </c>
      <c r="S39" s="229">
        <v>2.9052955149143611</v>
      </c>
      <c r="T39" s="229">
        <v>2.8858995107578922</v>
      </c>
      <c r="U39" s="229">
        <v>2.2404770422958902</v>
      </c>
      <c r="V39" s="229">
        <v>2.5379974440441511</v>
      </c>
      <c r="W39" s="229">
        <v>2.4377679409992452</v>
      </c>
      <c r="X39" s="229">
        <v>1.7110566083999541</v>
      </c>
      <c r="Y39" s="229">
        <v>0.62232462404883748</v>
      </c>
      <c r="DA39" s="73" t="s">
        <v>2433</v>
      </c>
    </row>
    <row r="40" spans="1:105" ht="12" customHeight="1" x14ac:dyDescent="0.25">
      <c r="A40" s="46" t="s">
        <v>32</v>
      </c>
      <c r="B40" s="229">
        <v>23.873602715759962</v>
      </c>
      <c r="C40" s="229">
        <v>23.18147431539791</v>
      </c>
      <c r="D40" s="229">
        <v>17.822326938664961</v>
      </c>
      <c r="E40" s="229">
        <v>15.222314335895289</v>
      </c>
      <c r="F40" s="229">
        <v>12.354394223619741</v>
      </c>
      <c r="G40" s="229">
        <v>12.75204506329432</v>
      </c>
      <c r="H40" s="229">
        <v>12.67625225647072</v>
      </c>
      <c r="I40" s="229">
        <v>4.6394004693572217</v>
      </c>
      <c r="J40" s="229">
        <v>3.537030319953212</v>
      </c>
      <c r="K40" s="229">
        <v>4.2965837501314521</v>
      </c>
      <c r="L40" s="229">
        <v>0.38746763580063859</v>
      </c>
      <c r="M40" s="229">
        <v>0.25412265284271202</v>
      </c>
      <c r="N40" s="229">
        <v>0.28292618914377538</v>
      </c>
      <c r="O40" s="229">
        <v>9.5670061730647959E-2</v>
      </c>
      <c r="P40" s="229">
        <v>0.91623816067446784</v>
      </c>
      <c r="Q40" s="229">
        <v>0.45195554920131581</v>
      </c>
      <c r="R40" s="229">
        <v>0.43650981039895709</v>
      </c>
      <c r="S40" s="229">
        <v>0.46381047863038283</v>
      </c>
      <c r="T40" s="229">
        <v>0.35315146707158568</v>
      </c>
      <c r="U40" s="229">
        <v>0.20277072348292899</v>
      </c>
      <c r="V40" s="229">
        <v>3.5389944821130809E-2</v>
      </c>
      <c r="W40" s="229">
        <v>8.543709874222935E-2</v>
      </c>
      <c r="X40" s="229">
        <v>1.9004546903740129E-2</v>
      </c>
      <c r="Y40" s="229">
        <v>0</v>
      </c>
      <c r="DA40" s="73" t="s">
        <v>2434</v>
      </c>
    </row>
    <row r="41" spans="1:105" ht="12" customHeight="1" x14ac:dyDescent="0.25">
      <c r="A41" s="46" t="s">
        <v>33</v>
      </c>
      <c r="B41" s="229">
        <v>1.5525365434209919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2435</v>
      </c>
    </row>
    <row r="42" spans="1:105" ht="12" customHeight="1" x14ac:dyDescent="0.25">
      <c r="A42" s="46" t="s">
        <v>35</v>
      </c>
      <c r="B42" s="229">
        <v>194.96777840537899</v>
      </c>
      <c r="C42" s="229">
        <v>190.12615967670661</v>
      </c>
      <c r="D42" s="229">
        <v>185.61404931495841</v>
      </c>
      <c r="E42" s="229">
        <v>203.74878831674289</v>
      </c>
      <c r="F42" s="229">
        <v>208.61806677984299</v>
      </c>
      <c r="G42" s="229">
        <v>182.47647287402151</v>
      </c>
      <c r="H42" s="229">
        <v>166.6320989942657</v>
      </c>
      <c r="I42" s="229">
        <v>177.09046296721081</v>
      </c>
      <c r="J42" s="229">
        <v>137.16867934883209</v>
      </c>
      <c r="K42" s="229">
        <v>141.63533575171499</v>
      </c>
      <c r="L42" s="229">
        <v>148.01988736247901</v>
      </c>
      <c r="M42" s="229">
        <v>112.20012367191239</v>
      </c>
      <c r="N42" s="229">
        <v>112.3180737425762</v>
      </c>
      <c r="O42" s="229">
        <v>120.2593606855516</v>
      </c>
      <c r="P42" s="229">
        <v>100.8752750617878</v>
      </c>
      <c r="Q42" s="229">
        <v>107.68946299100951</v>
      </c>
      <c r="R42" s="229">
        <v>117.4732962480518</v>
      </c>
      <c r="S42" s="229">
        <v>117.727706558484</v>
      </c>
      <c r="T42" s="229">
        <v>112.7351038116218</v>
      </c>
      <c r="U42" s="229">
        <v>108.8406796972432</v>
      </c>
      <c r="V42" s="229">
        <v>82.100699601283637</v>
      </c>
      <c r="W42" s="229">
        <v>113.48889616641129</v>
      </c>
      <c r="X42" s="229">
        <v>96.484187673977146</v>
      </c>
      <c r="Y42" s="229">
        <v>42.595205854567517</v>
      </c>
      <c r="DA42" s="73" t="s">
        <v>2436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2437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0.33439380911403521</v>
      </c>
      <c r="I44" s="229">
        <v>0.93147033533854739</v>
      </c>
      <c r="J44" s="229">
        <v>2.340670679274774</v>
      </c>
      <c r="K44" s="229">
        <v>2.0540842648287159</v>
      </c>
      <c r="L44" s="229">
        <v>5.8994840928512833</v>
      </c>
      <c r="M44" s="229">
        <v>1.385468615646881</v>
      </c>
      <c r="N44" s="229">
        <v>1.6676698194286781</v>
      </c>
      <c r="O44" s="229">
        <v>2.7007738607007772</v>
      </c>
      <c r="P44" s="229">
        <v>7.0521926053009283</v>
      </c>
      <c r="Q44" s="229">
        <v>7.5471195184560793</v>
      </c>
      <c r="R44" s="229">
        <v>7.2956147893082877</v>
      </c>
      <c r="S44" s="229">
        <v>6.6311263972399894</v>
      </c>
      <c r="T44" s="229">
        <v>4.7041272570871779</v>
      </c>
      <c r="U44" s="229">
        <v>5.4112639724750196</v>
      </c>
      <c r="V44" s="229">
        <v>5.5294067067603736</v>
      </c>
      <c r="W44" s="229">
        <v>7.8361134995567454</v>
      </c>
      <c r="X44" s="229">
        <v>5.3891659501146449</v>
      </c>
      <c r="Y44" s="229">
        <v>197.4287188300128</v>
      </c>
      <c r="DA44" s="73" t="s">
        <v>2438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25.670249355073441</v>
      </c>
      <c r="N45" s="229">
        <v>31.17222699906867</v>
      </c>
      <c r="O45" s="229">
        <v>18.222098022327</v>
      </c>
      <c r="P45" s="229">
        <v>14.001977643964279</v>
      </c>
      <c r="Q45" s="229">
        <v>12.209372312934169</v>
      </c>
      <c r="R45" s="229">
        <v>14.308168529606551</v>
      </c>
      <c r="S45" s="229">
        <v>16.559329320701028</v>
      </c>
      <c r="T45" s="229">
        <v>21.561392949239131</v>
      </c>
      <c r="U45" s="229">
        <v>25.639638864957242</v>
      </c>
      <c r="V45" s="229">
        <v>19.162940670566989</v>
      </c>
      <c r="W45" s="229">
        <v>18.389423903666049</v>
      </c>
      <c r="X45" s="229">
        <v>28.597248495194801</v>
      </c>
      <c r="Y45" s="229">
        <v>19.699999999940371</v>
      </c>
      <c r="DA45" s="73" t="s">
        <v>2439</v>
      </c>
    </row>
    <row r="46" spans="1:105" ht="12" customHeight="1" x14ac:dyDescent="0.25">
      <c r="A46" s="57" t="s">
        <v>2440</v>
      </c>
      <c r="B46" s="261">
        <v>164.86557257451901</v>
      </c>
      <c r="C46" s="261">
        <v>160.96511530234531</v>
      </c>
      <c r="D46" s="261">
        <v>156.38608171238391</v>
      </c>
      <c r="E46" s="261">
        <v>159.5635063118842</v>
      </c>
      <c r="F46" s="261">
        <v>161.85427582773659</v>
      </c>
      <c r="G46" s="261">
        <v>152.06151930492561</v>
      </c>
      <c r="H46" s="261">
        <v>144.07156492936721</v>
      </c>
      <c r="I46" s="261">
        <v>144.07661113739169</v>
      </c>
      <c r="J46" s="261">
        <v>139.44267253811421</v>
      </c>
      <c r="K46" s="261">
        <v>125.6080070191461</v>
      </c>
      <c r="L46" s="261">
        <v>129.9393025399327</v>
      </c>
      <c r="M46" s="261">
        <v>108.200026316783</v>
      </c>
      <c r="N46" s="261">
        <v>109.1096593944895</v>
      </c>
      <c r="O46" s="261">
        <v>109.5210290160487</v>
      </c>
      <c r="P46" s="261">
        <v>102.4285537644668</v>
      </c>
      <c r="Q46" s="261">
        <v>104.0733098672882</v>
      </c>
      <c r="R46" s="261">
        <v>113.5095510567578</v>
      </c>
      <c r="S46" s="261">
        <v>113.1314189025522</v>
      </c>
      <c r="T46" s="261">
        <v>113.40749027866219</v>
      </c>
      <c r="U46" s="261">
        <v>111.83570984680379</v>
      </c>
      <c r="V46" s="261">
        <v>92.719200261346458</v>
      </c>
      <c r="W46" s="261">
        <v>106.2641400254646</v>
      </c>
      <c r="X46" s="261">
        <v>100.8112015710924</v>
      </c>
      <c r="Y46" s="261">
        <v>102.7856695658752</v>
      </c>
      <c r="DA46" s="70" t="s">
        <v>2441</v>
      </c>
    </row>
    <row r="47" spans="1:105" ht="12" customHeight="1" x14ac:dyDescent="0.25">
      <c r="A47" s="41" t="s">
        <v>2442</v>
      </c>
      <c r="B47" s="350">
        <v>111.6396589689206</v>
      </c>
      <c r="C47" s="350">
        <v>108.9984421709653</v>
      </c>
      <c r="D47" s="350">
        <v>105.8977235648449</v>
      </c>
      <c r="E47" s="350">
        <v>108.0493346813946</v>
      </c>
      <c r="F47" s="350">
        <v>109.6005422715091</v>
      </c>
      <c r="G47" s="350">
        <v>102.9693215654508</v>
      </c>
      <c r="H47" s="350">
        <v>97.558878574016745</v>
      </c>
      <c r="I47" s="350">
        <v>97.562295642444951</v>
      </c>
      <c r="J47" s="350">
        <v>94.424397797384344</v>
      </c>
      <c r="K47" s="350">
        <v>85.056175454975318</v>
      </c>
      <c r="L47" s="350">
        <v>87.989136820306229</v>
      </c>
      <c r="M47" s="350">
        <v>73.268262438320775</v>
      </c>
      <c r="N47" s="350">
        <v>73.884225643956739</v>
      </c>
      <c r="O47" s="350">
        <v>74.162786919933751</v>
      </c>
      <c r="P47" s="350">
        <v>69.360077015328187</v>
      </c>
      <c r="Q47" s="350">
        <v>70.473832953203186</v>
      </c>
      <c r="R47" s="350">
        <v>76.863637276144544</v>
      </c>
      <c r="S47" s="350">
        <v>76.607582939987708</v>
      </c>
      <c r="T47" s="350">
        <v>76.794526240512511</v>
      </c>
      <c r="U47" s="350">
        <v>75.730186192760101</v>
      </c>
      <c r="V47" s="350">
        <v>62.785333137814867</v>
      </c>
      <c r="W47" s="350">
        <v>71.957366039573202</v>
      </c>
      <c r="X47" s="350">
        <v>68.264877790400021</v>
      </c>
      <c r="Y47" s="350">
        <v>69.60190000880749</v>
      </c>
      <c r="DA47" s="97" t="s">
        <v>2443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1.0000000000000004</v>
      </c>
      <c r="C51" s="232">
        <f t="shared" si="3"/>
        <v>0.99999999999999989</v>
      </c>
      <c r="D51" s="232">
        <f t="shared" si="3"/>
        <v>0.99999999999999978</v>
      </c>
      <c r="E51" s="232">
        <f t="shared" si="3"/>
        <v>0.99999999999999989</v>
      </c>
      <c r="F51" s="232">
        <f t="shared" si="3"/>
        <v>1.0000000000000004</v>
      </c>
      <c r="G51" s="232">
        <f t="shared" si="3"/>
        <v>1</v>
      </c>
      <c r="H51" s="232">
        <f t="shared" si="3"/>
        <v>1</v>
      </c>
      <c r="I51" s="232">
        <f t="shared" si="3"/>
        <v>0.99999999999999989</v>
      </c>
      <c r="J51" s="232">
        <f t="shared" si="3"/>
        <v>1.0000000000000002</v>
      </c>
      <c r="K51" s="232">
        <f t="shared" si="3"/>
        <v>0.99999999999999967</v>
      </c>
      <c r="L51" s="232">
        <f t="shared" si="3"/>
        <v>1.0000000000000002</v>
      </c>
      <c r="M51" s="232">
        <f t="shared" si="3"/>
        <v>0.99999999999999978</v>
      </c>
      <c r="N51" s="232">
        <f t="shared" si="3"/>
        <v>1</v>
      </c>
      <c r="O51" s="232">
        <f t="shared" si="3"/>
        <v>0.99999999999999989</v>
      </c>
      <c r="P51" s="232">
        <f t="shared" si="3"/>
        <v>0.99999999999999989</v>
      </c>
      <c r="Q51" s="232">
        <f t="shared" si="3"/>
        <v>0.99999999999999967</v>
      </c>
      <c r="R51" s="232">
        <f t="shared" si="3"/>
        <v>1</v>
      </c>
      <c r="S51" s="232">
        <f t="shared" si="3"/>
        <v>1</v>
      </c>
      <c r="T51" s="232">
        <f t="shared" si="3"/>
        <v>1</v>
      </c>
      <c r="U51" s="232">
        <f t="shared" si="3"/>
        <v>1.0000000000000002</v>
      </c>
      <c r="V51" s="232">
        <f t="shared" si="3"/>
        <v>1</v>
      </c>
      <c r="W51" s="232">
        <f t="shared" si="3"/>
        <v>1</v>
      </c>
      <c r="X51" s="232">
        <f t="shared" si="3"/>
        <v>1</v>
      </c>
      <c r="Y51" s="232">
        <f t="shared" si="3"/>
        <v>1.0000000000000002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2.2166625873520262E-2</v>
      </c>
      <c r="C52" s="299">
        <f t="shared" si="4"/>
        <v>2.1920651341668325E-2</v>
      </c>
      <c r="D52" s="299">
        <f t="shared" si="4"/>
        <v>2.2478622097592754E-2</v>
      </c>
      <c r="E52" s="299">
        <f t="shared" si="4"/>
        <v>2.2168653436441105E-2</v>
      </c>
      <c r="F52" s="299">
        <f t="shared" si="4"/>
        <v>2.1978195311226634E-2</v>
      </c>
      <c r="G52" s="299">
        <f t="shared" si="4"/>
        <v>2.2778174213018611E-2</v>
      </c>
      <c r="H52" s="299">
        <f t="shared" si="4"/>
        <v>2.3045445494629366E-2</v>
      </c>
      <c r="I52" s="299">
        <f t="shared" si="4"/>
        <v>2.2881415337186295E-2</v>
      </c>
      <c r="J52" s="299">
        <f t="shared" si="4"/>
        <v>2.4862439325389746E-2</v>
      </c>
      <c r="K52" s="299">
        <f t="shared" si="4"/>
        <v>2.384524977943903E-2</v>
      </c>
      <c r="L52" s="299">
        <f t="shared" si="4"/>
        <v>2.380389509200919E-2</v>
      </c>
      <c r="M52" s="299">
        <f t="shared" si="4"/>
        <v>2.3443742195099974E-2</v>
      </c>
      <c r="N52" s="299">
        <f t="shared" si="4"/>
        <v>2.3180699239906163E-2</v>
      </c>
      <c r="O52" s="299">
        <f t="shared" si="4"/>
        <v>2.3045451099948051E-2</v>
      </c>
      <c r="P52" s="299">
        <f t="shared" si="4"/>
        <v>2.3800629335537171E-2</v>
      </c>
      <c r="Q52" s="299">
        <f t="shared" si="4"/>
        <v>2.3713086754210879E-2</v>
      </c>
      <c r="R52" s="299">
        <f t="shared" si="4"/>
        <v>2.3714171841687542E-2</v>
      </c>
      <c r="S52" s="299">
        <f t="shared" si="4"/>
        <v>2.3559714904195485E-2</v>
      </c>
      <c r="T52" s="299">
        <f t="shared" si="4"/>
        <v>2.3756576151027119E-2</v>
      </c>
      <c r="U52" s="299">
        <f t="shared" si="4"/>
        <v>2.3676401793701216E-2</v>
      </c>
      <c r="V52" s="299">
        <f t="shared" si="4"/>
        <v>2.4546065743336998E-2</v>
      </c>
      <c r="W52" s="299">
        <f t="shared" si="4"/>
        <v>2.3332156400242408E-2</v>
      </c>
      <c r="X52" s="299">
        <f t="shared" si="4"/>
        <v>2.3759190352610388E-2</v>
      </c>
      <c r="Y52" s="299">
        <f t="shared" si="4"/>
        <v>2.0375342826919916E-2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3.0146611187987553E-2</v>
      </c>
      <c r="C53" s="233">
        <f t="shared" si="5"/>
        <v>2.9812085824668922E-2</v>
      </c>
      <c r="D53" s="233">
        <f t="shared" si="5"/>
        <v>3.0570926052726138E-2</v>
      </c>
      <c r="E53" s="233">
        <f t="shared" si="5"/>
        <v>3.0149368673559909E-2</v>
      </c>
      <c r="F53" s="233">
        <f t="shared" si="5"/>
        <v>2.9890345623268224E-2</v>
      </c>
      <c r="G53" s="233">
        <f t="shared" si="5"/>
        <v>3.0978316929705312E-2</v>
      </c>
      <c r="H53" s="233">
        <f t="shared" si="5"/>
        <v>3.134180587269593E-2</v>
      </c>
      <c r="I53" s="233">
        <f t="shared" si="5"/>
        <v>3.1118724858573355E-2</v>
      </c>
      <c r="J53" s="233">
        <f t="shared" si="5"/>
        <v>3.3812917482530042E-2</v>
      </c>
      <c r="K53" s="233">
        <f t="shared" si="5"/>
        <v>3.2429539700037091E-2</v>
      </c>
      <c r="L53" s="233">
        <f t="shared" si="5"/>
        <v>3.2373297325132513E-2</v>
      </c>
      <c r="M53" s="233">
        <f t="shared" si="5"/>
        <v>3.1883489385335959E-2</v>
      </c>
      <c r="N53" s="233">
        <f t="shared" si="5"/>
        <v>3.1525750966272394E-2</v>
      </c>
      <c r="O53" s="233">
        <f t="shared" si="5"/>
        <v>3.1341813495929356E-2</v>
      </c>
      <c r="P53" s="233">
        <f t="shared" si="5"/>
        <v>3.2368855896330553E-2</v>
      </c>
      <c r="Q53" s="233">
        <f t="shared" si="5"/>
        <v>3.2249797985726802E-2</v>
      </c>
      <c r="R53" s="233">
        <f t="shared" si="5"/>
        <v>3.2251273704695049E-2</v>
      </c>
      <c r="S53" s="233">
        <f t="shared" si="5"/>
        <v>3.2041212269705868E-2</v>
      </c>
      <c r="T53" s="233">
        <f t="shared" si="5"/>
        <v>3.2308943565396875E-2</v>
      </c>
      <c r="U53" s="233">
        <f t="shared" si="5"/>
        <v>3.2199906439433656E-2</v>
      </c>
      <c r="V53" s="233">
        <f t="shared" si="5"/>
        <v>3.3382649410938312E-2</v>
      </c>
      <c r="W53" s="233">
        <f t="shared" si="5"/>
        <v>3.173173270432967E-2</v>
      </c>
      <c r="X53" s="233">
        <f t="shared" si="5"/>
        <v>3.2312498879550136E-2</v>
      </c>
      <c r="Y53" s="233">
        <f t="shared" si="5"/>
        <v>2.7710466244611077E-2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3.7239931467514045E-2</v>
      </c>
      <c r="C54" s="233">
        <f t="shared" si="6"/>
        <v>3.6826694254002784E-2</v>
      </c>
      <c r="D54" s="233">
        <f t="shared" si="6"/>
        <v>3.7764085123955821E-2</v>
      </c>
      <c r="E54" s="233">
        <f t="shared" si="6"/>
        <v>3.7243337773221058E-2</v>
      </c>
      <c r="F54" s="233">
        <f t="shared" si="6"/>
        <v>3.692336812286074E-2</v>
      </c>
      <c r="G54" s="233">
        <f t="shared" si="6"/>
        <v>3.8267332677871274E-2</v>
      </c>
      <c r="H54" s="233">
        <f t="shared" si="6"/>
        <v>3.8716348430977328E-2</v>
      </c>
      <c r="I54" s="233">
        <f t="shared" si="6"/>
        <v>3.8440777766472978E-2</v>
      </c>
      <c r="J54" s="233">
        <f t="shared" si="6"/>
        <v>4.1768898066654764E-2</v>
      </c>
      <c r="K54" s="233">
        <f t="shared" si="6"/>
        <v>4.0060019629457579E-2</v>
      </c>
      <c r="L54" s="233">
        <f t="shared" si="6"/>
        <v>3.9990543754575433E-2</v>
      </c>
      <c r="M54" s="233">
        <f t="shared" si="6"/>
        <v>3.9385486887767961E-2</v>
      </c>
      <c r="N54" s="233">
        <f t="shared" si="6"/>
        <v>3.8943574723042364E-2</v>
      </c>
      <c r="O54" s="233">
        <f t="shared" si="6"/>
        <v>3.8716357847912747E-2</v>
      </c>
      <c r="P54" s="233">
        <f t="shared" si="6"/>
        <v>3.9985057283702448E-2</v>
      </c>
      <c r="Q54" s="233">
        <f t="shared" si="6"/>
        <v>3.9837985747074277E-2</v>
      </c>
      <c r="R54" s="233">
        <f t="shared" si="6"/>
        <v>3.983980869403507E-2</v>
      </c>
      <c r="S54" s="233">
        <f t="shared" si="6"/>
        <v>3.9580321039048419E-2</v>
      </c>
      <c r="T54" s="233">
        <f t="shared" si="6"/>
        <v>3.9911047933725546E-2</v>
      </c>
      <c r="U54" s="233">
        <f t="shared" si="6"/>
        <v>3.9776355013418037E-2</v>
      </c>
      <c r="V54" s="233">
        <f t="shared" si="6"/>
        <v>4.1237390448806151E-2</v>
      </c>
      <c r="W54" s="233">
        <f t="shared" si="6"/>
        <v>3.919802275240724E-2</v>
      </c>
      <c r="X54" s="233">
        <f t="shared" si="6"/>
        <v>3.9915439792385446E-2</v>
      </c>
      <c r="Y54" s="233">
        <f t="shared" si="6"/>
        <v>3.4230575949225447E-2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2.305329090846106E-2</v>
      </c>
      <c r="C55" s="233">
        <f t="shared" si="7"/>
        <v>2.2797477395335053E-2</v>
      </c>
      <c r="D55" s="233">
        <f t="shared" si="7"/>
        <v>2.3377766981496455E-2</v>
      </c>
      <c r="E55" s="233">
        <f t="shared" si="7"/>
        <v>2.3055399573898742E-2</v>
      </c>
      <c r="F55" s="233">
        <f t="shared" si="7"/>
        <v>2.2857323123675694E-2</v>
      </c>
      <c r="G55" s="233">
        <f t="shared" si="7"/>
        <v>2.3689301181539349E-2</v>
      </c>
      <c r="H55" s="233">
        <f t="shared" si="7"/>
        <v>2.3967263314414539E-2</v>
      </c>
      <c r="I55" s="233">
        <f t="shared" si="7"/>
        <v>2.379667195067374E-2</v>
      </c>
      <c r="J55" s="233">
        <f t="shared" si="7"/>
        <v>2.5856936898405326E-2</v>
      </c>
      <c r="K55" s="233">
        <f t="shared" si="7"/>
        <v>2.4799059770616593E-2</v>
      </c>
      <c r="L55" s="233">
        <f t="shared" si="7"/>
        <v>2.4756050895689545E-2</v>
      </c>
      <c r="M55" s="233">
        <f t="shared" si="7"/>
        <v>2.438149188290397E-2</v>
      </c>
      <c r="N55" s="233">
        <f t="shared" si="7"/>
        <v>2.410792720950241E-2</v>
      </c>
      <c r="O55" s="233">
        <f t="shared" si="7"/>
        <v>2.396726914394598E-2</v>
      </c>
      <c r="P55" s="233">
        <f t="shared" si="7"/>
        <v>2.4752654508958662E-2</v>
      </c>
      <c r="Q55" s="233">
        <f t="shared" si="7"/>
        <v>2.4661610224379311E-2</v>
      </c>
      <c r="R55" s="233">
        <f t="shared" si="7"/>
        <v>2.4662738715355043E-2</v>
      </c>
      <c r="S55" s="233">
        <f t="shared" si="7"/>
        <v>2.4502103500363304E-2</v>
      </c>
      <c r="T55" s="233">
        <f t="shared" si="7"/>
        <v>2.4706839197068193E-2</v>
      </c>
      <c r="U55" s="233">
        <f t="shared" si="7"/>
        <v>2.4623457865449259E-2</v>
      </c>
      <c r="V55" s="233">
        <f t="shared" si="7"/>
        <v>2.5527908373070465E-2</v>
      </c>
      <c r="W55" s="233">
        <f t="shared" si="7"/>
        <v>2.4265442656252096E-2</v>
      </c>
      <c r="X55" s="233">
        <f t="shared" si="7"/>
        <v>2.4709557966714795E-2</v>
      </c>
      <c r="Y55" s="233">
        <f t="shared" si="7"/>
        <v>2.1190356539996697E-2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2.7352626261608164E-2</v>
      </c>
      <c r="C56" s="300">
        <f t="shared" si="8"/>
        <v>2.740117143101696E-2</v>
      </c>
      <c r="D56" s="300">
        <f t="shared" si="8"/>
        <v>2.7306836736079226E-2</v>
      </c>
      <c r="E56" s="300">
        <f t="shared" si="8"/>
        <v>2.7521662696606296E-2</v>
      </c>
      <c r="F56" s="300">
        <f t="shared" si="8"/>
        <v>2.7570533665760143E-2</v>
      </c>
      <c r="G56" s="300">
        <f t="shared" si="8"/>
        <v>2.727410305753622E-2</v>
      </c>
      <c r="H56" s="300">
        <f t="shared" si="8"/>
        <v>2.7150439327767274E-2</v>
      </c>
      <c r="I56" s="300">
        <f t="shared" si="8"/>
        <v>2.7291348144366522E-2</v>
      </c>
      <c r="J56" s="300">
        <f t="shared" si="8"/>
        <v>2.6909096463946174E-2</v>
      </c>
      <c r="K56" s="300">
        <f t="shared" si="8"/>
        <v>2.7008013194921746E-2</v>
      </c>
      <c r="L56" s="300">
        <f t="shared" si="8"/>
        <v>2.7013384428663176E-2</v>
      </c>
      <c r="M56" s="300">
        <f t="shared" si="8"/>
        <v>2.6804355492008988E-2</v>
      </c>
      <c r="N56" s="300">
        <f t="shared" si="8"/>
        <v>2.6778833096475843E-2</v>
      </c>
      <c r="O56" s="300">
        <f t="shared" si="8"/>
        <v>2.6960904559623855E-2</v>
      </c>
      <c r="P56" s="300">
        <f t="shared" si="8"/>
        <v>2.6742229216787036E-2</v>
      </c>
      <c r="Q56" s="300">
        <f t="shared" si="8"/>
        <v>2.6809653705248727E-2</v>
      </c>
      <c r="R56" s="300">
        <f t="shared" si="8"/>
        <v>2.6810939795020066E-2</v>
      </c>
      <c r="S56" s="300">
        <f t="shared" si="8"/>
        <v>2.6820744725297951E-2</v>
      </c>
      <c r="T56" s="300">
        <f t="shared" si="8"/>
        <v>2.6737514358417886E-2</v>
      </c>
      <c r="U56" s="300">
        <f t="shared" si="8"/>
        <v>2.6677774001423907E-2</v>
      </c>
      <c r="V56" s="300">
        <f t="shared" si="8"/>
        <v>2.6657861750724723E-2</v>
      </c>
      <c r="W56" s="300">
        <f t="shared" si="8"/>
        <v>2.6854387932796996E-2</v>
      </c>
      <c r="X56" s="300">
        <f t="shared" si="8"/>
        <v>2.6625247952213698E-2</v>
      </c>
      <c r="Y56" s="300">
        <f t="shared" si="8"/>
        <v>2.3933807521911061E-2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0.18006745198883264</v>
      </c>
      <c r="C57" s="301">
        <f t="shared" si="9"/>
        <v>0.18092354213386991</v>
      </c>
      <c r="D57" s="301">
        <f t="shared" si="9"/>
        <v>0.17925730621785549</v>
      </c>
      <c r="E57" s="301">
        <f t="shared" si="9"/>
        <v>0.18002732810840275</v>
      </c>
      <c r="F57" s="301">
        <f t="shared" si="9"/>
        <v>0.18058984459780367</v>
      </c>
      <c r="G57" s="301">
        <f t="shared" si="9"/>
        <v>0.17842207302578467</v>
      </c>
      <c r="H57" s="301">
        <f t="shared" si="9"/>
        <v>0.17778247664621924</v>
      </c>
      <c r="I57" s="301">
        <f t="shared" si="9"/>
        <v>0.17804758414783078</v>
      </c>
      <c r="J57" s="301">
        <f t="shared" si="9"/>
        <v>0.17505999067816683</v>
      </c>
      <c r="K57" s="301">
        <f t="shared" si="9"/>
        <v>0.17599430504137986</v>
      </c>
      <c r="L57" s="301">
        <f t="shared" si="9"/>
        <v>0.17576333484894083</v>
      </c>
      <c r="M57" s="301">
        <f t="shared" si="9"/>
        <v>0.17440807042533937</v>
      </c>
      <c r="N57" s="301">
        <f t="shared" si="9"/>
        <v>0.17437096512953543</v>
      </c>
      <c r="O57" s="301">
        <f t="shared" si="9"/>
        <v>0.17581332895485208</v>
      </c>
      <c r="P57" s="301">
        <f t="shared" si="9"/>
        <v>0.17435674752217054</v>
      </c>
      <c r="Q57" s="301">
        <f t="shared" si="9"/>
        <v>0.17458703994171701</v>
      </c>
      <c r="R57" s="301">
        <f t="shared" si="9"/>
        <v>0.17457946701272312</v>
      </c>
      <c r="S57" s="301">
        <f t="shared" si="9"/>
        <v>0.17468088654157274</v>
      </c>
      <c r="T57" s="301">
        <f t="shared" si="9"/>
        <v>0.17413908875498033</v>
      </c>
      <c r="U57" s="301">
        <f t="shared" si="9"/>
        <v>0.17380835794331048</v>
      </c>
      <c r="V57" s="301">
        <f t="shared" si="9"/>
        <v>0.17322835948337811</v>
      </c>
      <c r="W57" s="301">
        <f t="shared" si="9"/>
        <v>0.17461518736679504</v>
      </c>
      <c r="X57" s="301">
        <f t="shared" si="9"/>
        <v>0.17307257379853883</v>
      </c>
      <c r="Y57" s="301">
        <f t="shared" si="9"/>
        <v>0.15584719313862214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0.11574026102623772</v>
      </c>
      <c r="C58" s="302">
        <f t="shared" si="10"/>
        <v>0.11994164644867872</v>
      </c>
      <c r="D58" s="302">
        <f t="shared" si="10"/>
        <v>0.11080530208353057</v>
      </c>
      <c r="E58" s="302">
        <f t="shared" si="10"/>
        <v>0.1158205496637877</v>
      </c>
      <c r="F58" s="302">
        <f t="shared" si="10"/>
        <v>0.11886634377174157</v>
      </c>
      <c r="G58" s="302">
        <f t="shared" si="10"/>
        <v>0.10562117517537491</v>
      </c>
      <c r="H58" s="302">
        <f t="shared" si="10"/>
        <v>0.10083926906273756</v>
      </c>
      <c r="I58" s="302">
        <f t="shared" si="10"/>
        <v>0.10356298220250672</v>
      </c>
      <c r="J58" s="302">
        <f t="shared" si="10"/>
        <v>6.4436779574527314E-2</v>
      </c>
      <c r="K58" s="302">
        <f t="shared" si="10"/>
        <v>8.5216190821472804E-2</v>
      </c>
      <c r="L58" s="302">
        <f t="shared" si="10"/>
        <v>8.4999370575682645E-2</v>
      </c>
      <c r="M58" s="302">
        <f t="shared" si="10"/>
        <v>8.493375689875976E-2</v>
      </c>
      <c r="N58" s="302">
        <f t="shared" si="10"/>
        <v>8.8367694583085965E-2</v>
      </c>
      <c r="O58" s="302">
        <f t="shared" si="10"/>
        <v>9.4797966606001705E-2</v>
      </c>
      <c r="P58" s="302">
        <f t="shared" si="10"/>
        <v>7.9368495386290136E-2</v>
      </c>
      <c r="Q58" s="302">
        <f t="shared" si="10"/>
        <v>8.16939541400242E-2</v>
      </c>
      <c r="R58" s="302">
        <f t="shared" si="10"/>
        <v>8.1653480852625748E-2</v>
      </c>
      <c r="S58" s="302">
        <f t="shared" si="10"/>
        <v>8.4247709150041414E-2</v>
      </c>
      <c r="T58" s="302">
        <f t="shared" si="10"/>
        <v>7.9265579981786793E-2</v>
      </c>
      <c r="U58" s="302">
        <f t="shared" si="10"/>
        <v>7.9177361545260921E-2</v>
      </c>
      <c r="V58" s="302">
        <f t="shared" si="10"/>
        <v>6.1096192964227643E-2</v>
      </c>
      <c r="W58" s="302">
        <f t="shared" si="10"/>
        <v>8.7258546605664511E-2</v>
      </c>
      <c r="X58" s="302">
        <f t="shared" si="10"/>
        <v>7.5080674850664691E-2</v>
      </c>
      <c r="Y58" s="302">
        <f t="shared" si="10"/>
        <v>7.3298071471246229E-2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6.4327190962594941E-2</v>
      </c>
      <c r="C59" s="302">
        <f t="shared" si="11"/>
        <v>6.0981895685191183E-2</v>
      </c>
      <c r="D59" s="302">
        <f t="shared" si="11"/>
        <v>6.8452004134324923E-2</v>
      </c>
      <c r="E59" s="302">
        <f t="shared" si="11"/>
        <v>6.4206778444615031E-2</v>
      </c>
      <c r="F59" s="302">
        <f t="shared" si="11"/>
        <v>6.1723500826062087E-2</v>
      </c>
      <c r="G59" s="302">
        <f t="shared" si="11"/>
        <v>7.2800897850409774E-2</v>
      </c>
      <c r="H59" s="302">
        <f t="shared" si="11"/>
        <v>7.6943207583481679E-2</v>
      </c>
      <c r="I59" s="302">
        <f t="shared" si="11"/>
        <v>7.448460194532408E-2</v>
      </c>
      <c r="J59" s="302">
        <f t="shared" si="11"/>
        <v>0.1106232111036395</v>
      </c>
      <c r="K59" s="302">
        <f t="shared" si="11"/>
        <v>9.0778114219907044E-2</v>
      </c>
      <c r="L59" s="302">
        <f t="shared" si="11"/>
        <v>9.0763964273258196E-2</v>
      </c>
      <c r="M59" s="302">
        <f t="shared" si="11"/>
        <v>8.9474313526579627E-2</v>
      </c>
      <c r="N59" s="302">
        <f t="shared" si="11"/>
        <v>8.6003270546449476E-2</v>
      </c>
      <c r="O59" s="302">
        <f t="shared" si="11"/>
        <v>8.1015362348850359E-2</v>
      </c>
      <c r="P59" s="302">
        <f t="shared" si="11"/>
        <v>9.4988252135880386E-2</v>
      </c>
      <c r="Q59" s="302">
        <f t="shared" si="11"/>
        <v>9.2893085801692796E-2</v>
      </c>
      <c r="R59" s="302">
        <f t="shared" si="11"/>
        <v>9.2925986160097382E-2</v>
      </c>
      <c r="S59" s="302">
        <f t="shared" si="11"/>
        <v>9.0433177391531325E-2</v>
      </c>
      <c r="T59" s="302">
        <f t="shared" si="11"/>
        <v>9.4873508773193546E-2</v>
      </c>
      <c r="U59" s="302">
        <f t="shared" si="11"/>
        <v>9.4630996398049574E-2</v>
      </c>
      <c r="V59" s="302">
        <f t="shared" si="11"/>
        <v>0.11213216651915048</v>
      </c>
      <c r="W59" s="302">
        <f t="shared" si="11"/>
        <v>8.7356640761130533E-2</v>
      </c>
      <c r="X59" s="302">
        <f t="shared" si="11"/>
        <v>9.7991898947874162E-2</v>
      </c>
      <c r="Y59" s="302">
        <f t="shared" si="11"/>
        <v>8.2549121667375908E-2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8.9627191162277575E-2</v>
      </c>
      <c r="C60" s="301">
        <f t="shared" si="12"/>
        <v>8.9797768839453576E-2</v>
      </c>
      <c r="D60" s="301">
        <f t="shared" si="12"/>
        <v>8.9412878792513348E-2</v>
      </c>
      <c r="E60" s="301">
        <f t="shared" si="12"/>
        <v>9.0008195656832699E-2</v>
      </c>
      <c r="F60" s="301">
        <f t="shared" si="12"/>
        <v>9.0182157637846885E-2</v>
      </c>
      <c r="G60" s="301">
        <f t="shared" si="12"/>
        <v>8.9192460706382731E-2</v>
      </c>
      <c r="H60" s="301">
        <f t="shared" si="12"/>
        <v>8.8727154242034353E-2</v>
      </c>
      <c r="I60" s="301">
        <f t="shared" si="12"/>
        <v>8.9192070155600836E-2</v>
      </c>
      <c r="J60" s="301">
        <f t="shared" si="12"/>
        <v>8.4692195855343627E-2</v>
      </c>
      <c r="K60" s="301">
        <f t="shared" si="12"/>
        <v>8.7487992069052029E-2</v>
      </c>
      <c r="L60" s="301">
        <f t="shared" si="12"/>
        <v>8.7552082091887667E-2</v>
      </c>
      <c r="M60" s="301">
        <f t="shared" si="12"/>
        <v>8.7261497209546846E-2</v>
      </c>
      <c r="N60" s="301">
        <f t="shared" si="12"/>
        <v>8.7491444291535478E-2</v>
      </c>
      <c r="O60" s="301">
        <f t="shared" si="12"/>
        <v>8.8178031174476756E-2</v>
      </c>
      <c r="P60" s="301">
        <f t="shared" si="12"/>
        <v>8.6523096011583894E-2</v>
      </c>
      <c r="Q60" s="301">
        <f t="shared" si="12"/>
        <v>8.694911199890358E-2</v>
      </c>
      <c r="R60" s="301">
        <f t="shared" si="12"/>
        <v>8.694757512514395E-2</v>
      </c>
      <c r="S60" s="301">
        <f t="shared" si="12"/>
        <v>8.7191586893320641E-2</v>
      </c>
      <c r="T60" s="301">
        <f t="shared" si="12"/>
        <v>8.6590050906628316E-2</v>
      </c>
      <c r="U60" s="301">
        <f t="shared" si="12"/>
        <v>8.651696585466305E-2</v>
      </c>
      <c r="V60" s="301">
        <f t="shared" si="12"/>
        <v>8.4266108304098503E-2</v>
      </c>
      <c r="W60" s="301">
        <f t="shared" si="12"/>
        <v>8.7571894032470454E-2</v>
      </c>
      <c r="X60" s="301">
        <f t="shared" si="12"/>
        <v>8.6156901506386094E-2</v>
      </c>
      <c r="Y60" s="301">
        <f t="shared" si="12"/>
        <v>8.0270391229393001E-2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6.7017232771286891E-2</v>
      </c>
      <c r="C61" s="302">
        <f t="shared" si="13"/>
        <v>6.7438704470951891E-2</v>
      </c>
      <c r="D61" s="302">
        <f t="shared" si="13"/>
        <v>6.6484684252968732E-2</v>
      </c>
      <c r="E61" s="302">
        <f t="shared" si="13"/>
        <v>6.7396169151662758E-2</v>
      </c>
      <c r="F61" s="302">
        <f t="shared" si="13"/>
        <v>6.7764398420395708E-2</v>
      </c>
      <c r="G61" s="302">
        <f t="shared" si="13"/>
        <v>6.5958723009103742E-2</v>
      </c>
      <c r="H61" s="302">
        <f t="shared" si="13"/>
        <v>6.5220799837512375E-2</v>
      </c>
      <c r="I61" s="302">
        <f t="shared" si="13"/>
        <v>6.5853026511670798E-2</v>
      </c>
      <c r="J61" s="302">
        <f t="shared" si="13"/>
        <v>5.9332507743446089E-2</v>
      </c>
      <c r="K61" s="302">
        <f t="shared" si="13"/>
        <v>6.3165837294024196E-2</v>
      </c>
      <c r="L61" s="302">
        <f t="shared" si="13"/>
        <v>6.3272109098038293E-2</v>
      </c>
      <c r="M61" s="302">
        <f t="shared" si="13"/>
        <v>6.334888017054488E-2</v>
      </c>
      <c r="N61" s="302">
        <f t="shared" si="13"/>
        <v>6.3847131066831195E-2</v>
      </c>
      <c r="O61" s="302">
        <f t="shared" si="13"/>
        <v>6.4671671052529731E-2</v>
      </c>
      <c r="P61" s="302">
        <f t="shared" si="13"/>
        <v>6.2246454089335997E-2</v>
      </c>
      <c r="Q61" s="302">
        <f t="shared" si="13"/>
        <v>6.2761763509608465E-2</v>
      </c>
      <c r="R61" s="302">
        <f t="shared" si="13"/>
        <v>6.2759119846622649E-2</v>
      </c>
      <c r="S61" s="302">
        <f t="shared" si="13"/>
        <v>6.3160677691041237E-2</v>
      </c>
      <c r="T61" s="302">
        <f t="shared" si="13"/>
        <v>6.2358343232580639E-2</v>
      </c>
      <c r="U61" s="302">
        <f t="shared" si="13"/>
        <v>6.2367036025087794E-2</v>
      </c>
      <c r="V61" s="302">
        <f t="shared" si="13"/>
        <v>5.9229121245894759E-2</v>
      </c>
      <c r="W61" s="302">
        <f t="shared" si="13"/>
        <v>6.3773094504223207E-2</v>
      </c>
      <c r="X61" s="302">
        <f t="shared" si="13"/>
        <v>6.1922527346723509E-2</v>
      </c>
      <c r="Y61" s="302">
        <f t="shared" si="13"/>
        <v>5.9487541545934691E-2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2.260995839099067E-2</v>
      </c>
      <c r="C62" s="302">
        <f t="shared" si="14"/>
        <v>2.2359064368501699E-2</v>
      </c>
      <c r="D62" s="302">
        <f t="shared" si="14"/>
        <v>2.2928194539544613E-2</v>
      </c>
      <c r="E62" s="302">
        <f t="shared" si="14"/>
        <v>2.2612026505169931E-2</v>
      </c>
      <c r="F62" s="302">
        <f t="shared" si="14"/>
        <v>2.2417759217451178E-2</v>
      </c>
      <c r="G62" s="302">
        <f t="shared" si="14"/>
        <v>2.3233737697278989E-2</v>
      </c>
      <c r="H62" s="302">
        <f t="shared" si="14"/>
        <v>2.3506354404521965E-2</v>
      </c>
      <c r="I62" s="302">
        <f t="shared" si="14"/>
        <v>2.3339043643930031E-2</v>
      </c>
      <c r="J62" s="302">
        <f t="shared" si="14"/>
        <v>2.5359688111897545E-2</v>
      </c>
      <c r="K62" s="302">
        <f t="shared" si="14"/>
        <v>2.4322154775027829E-2</v>
      </c>
      <c r="L62" s="302">
        <f t="shared" si="14"/>
        <v>2.4279972993849382E-2</v>
      </c>
      <c r="M62" s="302">
        <f t="shared" si="14"/>
        <v>2.3912617039001979E-2</v>
      </c>
      <c r="N62" s="302">
        <f t="shared" si="14"/>
        <v>2.3644313224704294E-2</v>
      </c>
      <c r="O62" s="302">
        <f t="shared" si="14"/>
        <v>2.3506360121947022E-2</v>
      </c>
      <c r="P62" s="302">
        <f t="shared" si="14"/>
        <v>2.4276641922247915E-2</v>
      </c>
      <c r="Q62" s="302">
        <f t="shared" si="14"/>
        <v>2.4187348489295105E-2</v>
      </c>
      <c r="R62" s="302">
        <f t="shared" si="14"/>
        <v>2.4188455278521301E-2</v>
      </c>
      <c r="S62" s="302">
        <f t="shared" si="14"/>
        <v>2.4030909202279398E-2</v>
      </c>
      <c r="T62" s="302">
        <f t="shared" si="14"/>
        <v>2.4231707674047667E-2</v>
      </c>
      <c r="U62" s="302">
        <f t="shared" si="14"/>
        <v>2.4149929829575253E-2</v>
      </c>
      <c r="V62" s="302">
        <f t="shared" si="14"/>
        <v>2.5036987058203744E-2</v>
      </c>
      <c r="W62" s="302">
        <f t="shared" si="14"/>
        <v>2.3798799528247261E-2</v>
      </c>
      <c r="X62" s="302">
        <f t="shared" si="14"/>
        <v>2.4234374159662599E-2</v>
      </c>
      <c r="Y62" s="302">
        <f t="shared" si="14"/>
        <v>2.0782849683458306E-2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0.25723921712690379</v>
      </c>
      <c r="C63" s="301">
        <f t="shared" si="15"/>
        <v>0.25846220304838552</v>
      </c>
      <c r="D63" s="301">
        <f t="shared" si="15"/>
        <v>0.25608186602550798</v>
      </c>
      <c r="E63" s="301">
        <f t="shared" si="15"/>
        <v>0.25718189729771834</v>
      </c>
      <c r="F63" s="301">
        <f t="shared" si="15"/>
        <v>0.25798549228257656</v>
      </c>
      <c r="G63" s="301">
        <f t="shared" si="15"/>
        <v>0.25488867575112101</v>
      </c>
      <c r="H63" s="301">
        <f t="shared" si="15"/>
        <v>0.25397496663745589</v>
      </c>
      <c r="I63" s="301">
        <f t="shared" si="15"/>
        <v>0.25435369163975818</v>
      </c>
      <c r="J63" s="301">
        <f t="shared" si="15"/>
        <v>0.25008570096880983</v>
      </c>
      <c r="K63" s="301">
        <f t="shared" si="15"/>
        <v>0.25142043577339973</v>
      </c>
      <c r="L63" s="301">
        <f t="shared" si="15"/>
        <v>0.25109047835562981</v>
      </c>
      <c r="M63" s="301">
        <f t="shared" si="15"/>
        <v>0.24915438632191347</v>
      </c>
      <c r="N63" s="301">
        <f t="shared" si="15"/>
        <v>0.24910137875647922</v>
      </c>
      <c r="O63" s="301">
        <f t="shared" si="15"/>
        <v>0.25116189850693149</v>
      </c>
      <c r="P63" s="301">
        <f t="shared" si="15"/>
        <v>0.24908106788881501</v>
      </c>
      <c r="Q63" s="301">
        <f t="shared" si="15"/>
        <v>0.24941005705959568</v>
      </c>
      <c r="R63" s="301">
        <f t="shared" si="15"/>
        <v>0.24939923858960439</v>
      </c>
      <c r="S63" s="301">
        <f t="shared" si="15"/>
        <v>0.24954412363081835</v>
      </c>
      <c r="T63" s="301">
        <f t="shared" si="15"/>
        <v>0.24877012679282903</v>
      </c>
      <c r="U63" s="301">
        <f t="shared" si="15"/>
        <v>0.24829765420472935</v>
      </c>
      <c r="V63" s="301">
        <f t="shared" si="15"/>
        <v>0.24746908497625433</v>
      </c>
      <c r="W63" s="301">
        <f t="shared" si="15"/>
        <v>0.24945026766685013</v>
      </c>
      <c r="X63" s="301">
        <f t="shared" si="15"/>
        <v>0.24724653399791266</v>
      </c>
      <c r="Y63" s="301">
        <f t="shared" si="15"/>
        <v>0.22263884734088885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0.16534323003748239</v>
      </c>
      <c r="C64" s="302">
        <f t="shared" si="16"/>
        <v>0.17134520921239813</v>
      </c>
      <c r="D64" s="302">
        <f t="shared" si="16"/>
        <v>0.15829328869075804</v>
      </c>
      <c r="E64" s="302">
        <f t="shared" si="16"/>
        <v>0.16545792809112536</v>
      </c>
      <c r="F64" s="302">
        <f t="shared" si="16"/>
        <v>0.16980906253105932</v>
      </c>
      <c r="G64" s="302">
        <f t="shared" si="16"/>
        <v>0.15088739310767846</v>
      </c>
      <c r="H64" s="302">
        <f t="shared" si="16"/>
        <v>0.14405609866105354</v>
      </c>
      <c r="I64" s="302">
        <f t="shared" si="16"/>
        <v>0.14794711743215239</v>
      </c>
      <c r="J64" s="302">
        <f t="shared" si="16"/>
        <v>9.2052542249324742E-2</v>
      </c>
      <c r="K64" s="302">
        <f t="shared" si="16"/>
        <v>0.12173741545924685</v>
      </c>
      <c r="L64" s="302">
        <f t="shared" si="16"/>
        <v>0.12142767225097519</v>
      </c>
      <c r="M64" s="302">
        <f t="shared" si="16"/>
        <v>0.12133393842679968</v>
      </c>
      <c r="N64" s="302">
        <f t="shared" si="16"/>
        <v>0.12623956369012279</v>
      </c>
      <c r="O64" s="302">
        <f t="shared" si="16"/>
        <v>0.13542566658000238</v>
      </c>
      <c r="P64" s="302">
        <f t="shared" si="16"/>
        <v>0.11338356483755735</v>
      </c>
      <c r="Q64" s="302">
        <f t="shared" si="16"/>
        <v>0.11670564877146314</v>
      </c>
      <c r="R64" s="302">
        <f t="shared" si="16"/>
        <v>0.11664782978946535</v>
      </c>
      <c r="S64" s="302">
        <f t="shared" si="16"/>
        <v>0.12035387021434496</v>
      </c>
      <c r="T64" s="302">
        <f t="shared" si="16"/>
        <v>0.11323654283112393</v>
      </c>
      <c r="U64" s="302">
        <f t="shared" si="16"/>
        <v>0.11311051649322995</v>
      </c>
      <c r="V64" s="302">
        <f t="shared" si="16"/>
        <v>8.7280275663182319E-2</v>
      </c>
      <c r="W64" s="302">
        <f t="shared" si="16"/>
        <v>0.12465506657952072</v>
      </c>
      <c r="X64" s="302">
        <f t="shared" si="16"/>
        <v>0.10725810692952098</v>
      </c>
      <c r="Y64" s="302">
        <f t="shared" si="16"/>
        <v>0.10471153067320894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9.1895987089421385E-2</v>
      </c>
      <c r="C65" s="302">
        <f t="shared" si="17"/>
        <v>8.7116993835987366E-2</v>
      </c>
      <c r="D65" s="302">
        <f t="shared" si="17"/>
        <v>9.7788577334749938E-2</v>
      </c>
      <c r="E65" s="302">
        <f t="shared" si="17"/>
        <v>9.1723969206592967E-2</v>
      </c>
      <c r="F65" s="302">
        <f t="shared" si="17"/>
        <v>8.8176429751517266E-2</v>
      </c>
      <c r="G65" s="302">
        <f t="shared" si="17"/>
        <v>0.10400128264344255</v>
      </c>
      <c r="H65" s="302">
        <f t="shared" si="17"/>
        <v>0.10991886797640237</v>
      </c>
      <c r="I65" s="302">
        <f t="shared" si="17"/>
        <v>0.10640657420760583</v>
      </c>
      <c r="J65" s="302">
        <f t="shared" si="17"/>
        <v>0.15803315871948509</v>
      </c>
      <c r="K65" s="302">
        <f t="shared" si="17"/>
        <v>0.12968302031415285</v>
      </c>
      <c r="L65" s="302">
        <f t="shared" si="17"/>
        <v>0.12966280610465467</v>
      </c>
      <c r="M65" s="302">
        <f t="shared" si="17"/>
        <v>0.12782044789511376</v>
      </c>
      <c r="N65" s="302">
        <f t="shared" si="17"/>
        <v>0.12286181506635646</v>
      </c>
      <c r="O65" s="302">
        <f t="shared" si="17"/>
        <v>0.11573623192692911</v>
      </c>
      <c r="P65" s="302">
        <f t="shared" si="17"/>
        <v>0.13569750305125766</v>
      </c>
      <c r="Q65" s="302">
        <f t="shared" si="17"/>
        <v>0.13270440828813254</v>
      </c>
      <c r="R65" s="302">
        <f t="shared" si="17"/>
        <v>0.13275140880013903</v>
      </c>
      <c r="S65" s="302">
        <f t="shared" si="17"/>
        <v>0.12919025341647339</v>
      </c>
      <c r="T65" s="302">
        <f t="shared" si="17"/>
        <v>0.13553358396170512</v>
      </c>
      <c r="U65" s="302">
        <f t="shared" si="17"/>
        <v>0.13518713771149943</v>
      </c>
      <c r="V65" s="302">
        <f t="shared" si="17"/>
        <v>0.16018880931307203</v>
      </c>
      <c r="W65" s="302">
        <f t="shared" si="17"/>
        <v>0.12479520108732942</v>
      </c>
      <c r="X65" s="302">
        <f t="shared" si="17"/>
        <v>0.13998842706839168</v>
      </c>
      <c r="Y65" s="302">
        <f t="shared" si="17"/>
        <v>0.11792731666767989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0.15465801802882304</v>
      </c>
      <c r="C66" s="301">
        <f t="shared" si="18"/>
        <v>0.15558955013749021</v>
      </c>
      <c r="D66" s="301">
        <f t="shared" si="18"/>
        <v>0.15278899802878201</v>
      </c>
      <c r="E66" s="301">
        <f t="shared" si="18"/>
        <v>0.15417879820363048</v>
      </c>
      <c r="F66" s="301">
        <f t="shared" si="18"/>
        <v>0.15509063510287316</v>
      </c>
      <c r="G66" s="301">
        <f t="shared" si="18"/>
        <v>0.15113734996015116</v>
      </c>
      <c r="H66" s="301">
        <f t="shared" si="18"/>
        <v>0.14977026090576032</v>
      </c>
      <c r="I66" s="301">
        <f t="shared" si="18"/>
        <v>0.15067437660098068</v>
      </c>
      <c r="J66" s="301">
        <f t="shared" si="18"/>
        <v>0.13680055381517536</v>
      </c>
      <c r="K66" s="301">
        <f t="shared" si="18"/>
        <v>0.14499284367621579</v>
      </c>
      <c r="L66" s="301">
        <f t="shared" si="18"/>
        <v>0.14602731143687278</v>
      </c>
      <c r="M66" s="301">
        <f t="shared" si="18"/>
        <v>0.15454721431840601</v>
      </c>
      <c r="N66" s="301">
        <f t="shared" si="18"/>
        <v>0.15788674784071968</v>
      </c>
      <c r="O66" s="301">
        <f t="shared" si="18"/>
        <v>0.15529106096357209</v>
      </c>
      <c r="P66" s="301">
        <f t="shared" si="18"/>
        <v>0.15078633103920067</v>
      </c>
      <c r="Q66" s="301">
        <f t="shared" si="18"/>
        <v>0.15088307346645538</v>
      </c>
      <c r="R66" s="301">
        <f t="shared" si="18"/>
        <v>0.15088746807404674</v>
      </c>
      <c r="S66" s="301">
        <f t="shared" si="18"/>
        <v>0.15241542003241923</v>
      </c>
      <c r="T66" s="301">
        <f t="shared" si="18"/>
        <v>0.15183112447648547</v>
      </c>
      <c r="U66" s="301">
        <f t="shared" si="18"/>
        <v>0.15381987043871986</v>
      </c>
      <c r="V66" s="301">
        <f t="shared" si="18"/>
        <v>0.14608021826508022</v>
      </c>
      <c r="W66" s="301">
        <f t="shared" si="18"/>
        <v>0.15514894700471815</v>
      </c>
      <c r="X66" s="301">
        <f t="shared" si="18"/>
        <v>0.15493232265967852</v>
      </c>
      <c r="Y66" s="301">
        <f t="shared" si="18"/>
        <v>0.2497744337909272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0.10639980419289724</v>
      </c>
      <c r="C67" s="301">
        <f t="shared" si="19"/>
        <v>0.10521912644000797</v>
      </c>
      <c r="D67" s="301">
        <f t="shared" si="19"/>
        <v>0.10789738606844518</v>
      </c>
      <c r="E67" s="301">
        <f t="shared" si="19"/>
        <v>0.10640953649491731</v>
      </c>
      <c r="F67" s="301">
        <f t="shared" si="19"/>
        <v>0.10549533749388781</v>
      </c>
      <c r="G67" s="301">
        <f t="shared" si="19"/>
        <v>0.10933523622248936</v>
      </c>
      <c r="H67" s="301">
        <f t="shared" si="19"/>
        <v>0.11061813837422095</v>
      </c>
      <c r="I67" s="301">
        <f t="shared" si="19"/>
        <v>0.10983079361849422</v>
      </c>
      <c r="J67" s="301">
        <f t="shared" si="19"/>
        <v>0.11933970876187083</v>
      </c>
      <c r="K67" s="301">
        <f t="shared" si="19"/>
        <v>0.11445719894130729</v>
      </c>
      <c r="L67" s="301">
        <f t="shared" si="19"/>
        <v>0.11425869644164405</v>
      </c>
      <c r="M67" s="301">
        <f t="shared" si="19"/>
        <v>0.11252996253647989</v>
      </c>
      <c r="N67" s="301">
        <f t="shared" si="19"/>
        <v>0.11126735635154955</v>
      </c>
      <c r="O67" s="301">
        <f t="shared" si="19"/>
        <v>0.11061816527975069</v>
      </c>
      <c r="P67" s="301">
        <f t="shared" si="19"/>
        <v>0.1142430208105784</v>
      </c>
      <c r="Q67" s="301">
        <f t="shared" si="19"/>
        <v>0.11382281642021223</v>
      </c>
      <c r="R67" s="301">
        <f t="shared" si="19"/>
        <v>0.11382802484010021</v>
      </c>
      <c r="S67" s="301">
        <f t="shared" si="19"/>
        <v>0.11308663154013826</v>
      </c>
      <c r="T67" s="301">
        <f t="shared" si="19"/>
        <v>0.11403156552493013</v>
      </c>
      <c r="U67" s="301">
        <f t="shared" si="19"/>
        <v>0.1136467286097658</v>
      </c>
      <c r="V67" s="301">
        <f t="shared" si="19"/>
        <v>0.11782111556801753</v>
      </c>
      <c r="W67" s="301">
        <f t="shared" si="19"/>
        <v>0.11199435072116358</v>
      </c>
      <c r="X67" s="301">
        <f t="shared" si="19"/>
        <v>0.1140441136925298</v>
      </c>
      <c r="Y67" s="301">
        <f t="shared" si="19"/>
        <v>9.7801645569215515E-2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7.204923180117509E-2</v>
      </c>
      <c r="C68" s="235">
        <f t="shared" si="20"/>
        <v>7.1249729154100702E-2</v>
      </c>
      <c r="D68" s="235">
        <f t="shared" si="20"/>
        <v>7.306332787504545E-2</v>
      </c>
      <c r="E68" s="235">
        <f t="shared" si="20"/>
        <v>7.2055822084771196E-2</v>
      </c>
      <c r="F68" s="235">
        <f t="shared" si="20"/>
        <v>7.1436767038220925E-2</v>
      </c>
      <c r="G68" s="235">
        <f t="shared" si="20"/>
        <v>7.4036976274400243E-2</v>
      </c>
      <c r="H68" s="235">
        <f t="shared" si="20"/>
        <v>7.4905700753824689E-2</v>
      </c>
      <c r="I68" s="235">
        <f t="shared" si="20"/>
        <v>7.4372545780062235E-2</v>
      </c>
      <c r="J68" s="235">
        <f t="shared" si="20"/>
        <v>8.0811561683707817E-2</v>
      </c>
      <c r="K68" s="235">
        <f t="shared" si="20"/>
        <v>7.7505342424173035E-2</v>
      </c>
      <c r="L68" s="235">
        <f t="shared" si="20"/>
        <v>7.7370925328955231E-2</v>
      </c>
      <c r="M68" s="235">
        <f t="shared" si="20"/>
        <v>7.6200303345197465E-2</v>
      </c>
      <c r="N68" s="235">
        <f t="shared" si="20"/>
        <v>7.534532239498147E-2</v>
      </c>
      <c r="O68" s="235">
        <f t="shared" si="20"/>
        <v>7.4905718973056992E-2</v>
      </c>
      <c r="P68" s="235">
        <f t="shared" si="20"/>
        <v>7.7360310486335487E-2</v>
      </c>
      <c r="Q68" s="235">
        <f t="shared" si="20"/>
        <v>7.7075766696475909E-2</v>
      </c>
      <c r="R68" s="235">
        <f t="shared" si="20"/>
        <v>7.7079293607588861E-2</v>
      </c>
      <c r="S68" s="235">
        <f t="shared" si="20"/>
        <v>7.6577254923119606E-2</v>
      </c>
      <c r="T68" s="235">
        <f t="shared" si="20"/>
        <v>7.7217122338511121E-2</v>
      </c>
      <c r="U68" s="235">
        <f t="shared" si="20"/>
        <v>7.6956527835385383E-2</v>
      </c>
      <c r="V68" s="235">
        <f t="shared" si="20"/>
        <v>7.9783237676294652E-2</v>
      </c>
      <c r="W68" s="235">
        <f t="shared" si="20"/>
        <v>7.5837610761974192E-2</v>
      </c>
      <c r="X68" s="235">
        <f t="shared" si="20"/>
        <v>7.7225619401479692E-2</v>
      </c>
      <c r="Y68" s="235">
        <f t="shared" si="20"/>
        <v>6.6226939848289409E-2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 t="shared" ref="B72:Y72" si="21">SUM(B$73:B$83)</f>
        <v>34.64542867871792</v>
      </c>
      <c r="C72" s="320">
        <f t="shared" si="21"/>
        <v>33.859480761038014</v>
      </c>
      <c r="D72" s="320">
        <f t="shared" si="21"/>
        <v>32.556683940060388</v>
      </c>
      <c r="E72" s="320">
        <f t="shared" si="21"/>
        <v>34.410605999683717</v>
      </c>
      <c r="F72" s="320">
        <f t="shared" si="21"/>
        <v>35.005746367309861</v>
      </c>
      <c r="G72" s="320">
        <f t="shared" si="21"/>
        <v>33.273407087200688</v>
      </c>
      <c r="H72" s="320">
        <f t="shared" si="21"/>
        <v>30.280075308652801</v>
      </c>
      <c r="I72" s="320">
        <f t="shared" si="21"/>
        <v>29.223119137260319</v>
      </c>
      <c r="J72" s="320">
        <f t="shared" si="21"/>
        <v>29.536418993568098</v>
      </c>
      <c r="K72" s="320">
        <f t="shared" si="21"/>
        <v>31.340516934491934</v>
      </c>
      <c r="L72" s="320">
        <f t="shared" si="21"/>
        <v>27.702085430671737</v>
      </c>
      <c r="M72" s="320">
        <f t="shared" si="21"/>
        <v>24.92449241918268</v>
      </c>
      <c r="N72" s="320">
        <f t="shared" si="21"/>
        <v>25.65807241693091</v>
      </c>
      <c r="O72" s="320">
        <f t="shared" si="21"/>
        <v>25.66341327873344</v>
      </c>
      <c r="P72" s="320">
        <f t="shared" si="21"/>
        <v>22.437509136768142</v>
      </c>
      <c r="Q72" s="320">
        <f t="shared" si="21"/>
        <v>21.349572942242169</v>
      </c>
      <c r="R72" s="320">
        <f t="shared" si="21"/>
        <v>21.233046283665825</v>
      </c>
      <c r="S72" s="320">
        <f t="shared" si="21"/>
        <v>20.862461114388751</v>
      </c>
      <c r="T72" s="320">
        <f t="shared" si="21"/>
        <v>21.155617032714073</v>
      </c>
      <c r="U72" s="320">
        <f t="shared" si="21"/>
        <v>21.009449719205392</v>
      </c>
      <c r="V72" s="320">
        <f t="shared" si="21"/>
        <v>23.129100041450624</v>
      </c>
      <c r="W72" s="320">
        <f t="shared" si="21"/>
        <v>21.759846802709642</v>
      </c>
      <c r="X72" s="320">
        <f t="shared" si="21"/>
        <v>19.940487487099585</v>
      </c>
      <c r="Y72" s="320">
        <f t="shared" si="21"/>
        <v>19.224191617035551</v>
      </c>
      <c r="DA72" s="95"/>
    </row>
    <row r="73" spans="1:105" ht="12" customHeight="1" x14ac:dyDescent="0.25">
      <c r="A73" s="55" t="s">
        <v>91</v>
      </c>
      <c r="B73" s="330">
        <f>IF(B$6=0,0,B$6/TRE!B$5*1000)</f>
        <v>0.7679722557488694</v>
      </c>
      <c r="C73" s="330">
        <f>IF(C$6=0,0,C$6/TRE!C$5*1000)</f>
        <v>0.74222187237264092</v>
      </c>
      <c r="D73" s="330">
        <f>IF(D$6=0,0,D$6/TRE!D$5*1000)</f>
        <v>0.7318293950393846</v>
      </c>
      <c r="E73" s="330">
        <f>IF(E$6=0,0,E$6/TRE!E$5*1000)</f>
        <v>0.7628367989449093</v>
      </c>
      <c r="F73" s="330">
        <f>IF(F$6=0,0,F$6/TRE!F$5*1000)</f>
        <v>0.76936313067599782</v>
      </c>
      <c r="G73" s="330">
        <f>IF(G$6=0,0,G$6/TRE!G$5*1000)</f>
        <v>0.75790746329294545</v>
      </c>
      <c r="H73" s="330">
        <f>IF(H$6=0,0,H$6/TRE!H$5*1000)</f>
        <v>0.69781782509883072</v>
      </c>
      <c r="I73" s="330">
        <f>IF(I$6=0,0,I$6/TRE!I$5*1000)</f>
        <v>0.66866632642773083</v>
      </c>
      <c r="J73" s="330">
        <f>IF(J$6=0,0,J$6/TRE!J$5*1000)</f>
        <v>0.73434742511687601</v>
      </c>
      <c r="K73" s="330">
        <f>IF(K$6=0,0,K$6/TRE!K$5*1000)</f>
        <v>0.74732245451969914</v>
      </c>
      <c r="L73" s="330">
        <f>IF(L$6=0,0,L$6/TRE!L$5*1000)</f>
        <v>0.6594175354215861</v>
      </c>
      <c r="M73" s="330">
        <f>IF(M$6=0,0,M$6/TRE!M$5*1000)</f>
        <v>0.5843233746190426</v>
      </c>
      <c r="N73" s="330">
        <f>IF(N$6=0,0,N$6/TRE!N$5*1000)</f>
        <v>0.59477205977260772</v>
      </c>
      <c r="O73" s="330">
        <f>IF(O$6=0,0,O$6/TRE!O$5*1000)</f>
        <v>0.59142493577280886</v>
      </c>
      <c r="P73" s="330">
        <f>IF(P$6=0,0,P$6/TRE!P$5*1000)</f>
        <v>0.53402683817694729</v>
      </c>
      <c r="Q73" s="330">
        <f>IF(Q$6=0,0,Q$6/TRE!Q$5*1000)</f>
        <v>0.50626427534474194</v>
      </c>
      <c r="R73" s="330">
        <f>IF(R$6=0,0,R$6/TRE!R$5*1000)</f>
        <v>0.50352410829335648</v>
      </c>
      <c r="S73" s="330">
        <f>IF(S$6=0,0,S$6/TRE!S$5*1000)</f>
        <v>0.49151363605486348</v>
      </c>
      <c r="T73" s="330">
        <f>IF(T$6=0,0,T$6/TRE!T$5*1000)</f>
        <v>0.50258502705963826</v>
      </c>
      <c r="U73" s="330">
        <f>IF(U$6=0,0,U$6/TRE!U$5*1000)</f>
        <v>0.49742817301647002</v>
      </c>
      <c r="V73" s="330">
        <f>IF(V$6=0,0,V$6/TRE!V$5*1000)</f>
        <v>0.56772841020166542</v>
      </c>
      <c r="W73" s="330">
        <f>IF(W$6=0,0,W$6/TRE!W$5*1000)</f>
        <v>0.50770414884613602</v>
      </c>
      <c r="X73" s="330">
        <f>IF(X$6=0,0,X$6/TRE!X$5*1000)</f>
        <v>0.47376983792984462</v>
      </c>
      <c r="Y73" s="330">
        <f>IF(Y$6=0,0,Y$6/TRE!Y$5*1000)</f>
        <v>0.3916994947674991</v>
      </c>
      <c r="DA73" s="67"/>
    </row>
    <row r="74" spans="1:105" ht="12" customHeight="1" x14ac:dyDescent="0.25">
      <c r="A74" s="173" t="s">
        <v>92</v>
      </c>
      <c r="B74" s="331">
        <f>IF(B$7=0,0,B$7/TRE!B$5*1000)</f>
        <v>1.0444422678184624</v>
      </c>
      <c r="C74" s="331">
        <f>IF(C$7=0,0,C$7/TRE!C$5*1000)</f>
        <v>1.0094217464267916</v>
      </c>
      <c r="D74" s="331">
        <f>IF(D$7=0,0,D$7/TRE!D$5*1000)</f>
        <v>0.99528797725356288</v>
      </c>
      <c r="E74" s="331">
        <f>IF(E$7=0,0,E$7/TRE!E$5*1000)</f>
        <v>1.0374580465650769</v>
      </c>
      <c r="F74" s="331">
        <f>IF(F$7=0,0,F$7/TRE!F$5*1000)</f>
        <v>1.0463338577193571</v>
      </c>
      <c r="G74" s="331">
        <f>IF(G$7=0,0,G$7/TRE!G$5*1000)</f>
        <v>1.0307541500784059</v>
      </c>
      <c r="H74" s="331">
        <f>IF(H$7=0,0,H$7/TRE!H$5*1000)</f>
        <v>0.94903224213440962</v>
      </c>
      <c r="I74" s="331">
        <f>IF(I$7=0,0,I$7/TRE!I$5*1000)</f>
        <v>0.90938620394171366</v>
      </c>
      <c r="J74" s="331">
        <f>IF(J$7=0,0,J$7/TRE!J$5*1000)</f>
        <v>0.99871249815895102</v>
      </c>
      <c r="K74" s="331">
        <f>IF(K$7=0,0,K$7/TRE!K$5*1000)</f>
        <v>1.0163585381467912</v>
      </c>
      <c r="L74" s="331">
        <f>IF(L$7=0,0,L$7/TRE!L$5*1000)</f>
        <v>0.89680784817335746</v>
      </c>
      <c r="M74" s="331">
        <f>IF(M$7=0,0,M$7/TRE!M$5*1000)</f>
        <v>0.79467978948189777</v>
      </c>
      <c r="N74" s="331">
        <f>IF(N$7=0,0,N$7/TRE!N$5*1000)</f>
        <v>0.80889000129074684</v>
      </c>
      <c r="O74" s="331">
        <f>IF(O$7=0,0,O$7/TRE!O$5*1000)</f>
        <v>0.80433791265102006</v>
      </c>
      <c r="P74" s="331">
        <f>IF(P$7=0,0,P$7/TRE!P$5*1000)</f>
        <v>0.72627649992064824</v>
      </c>
      <c r="Q74" s="331">
        <f>IF(Q$7=0,0,Q$7/TRE!Q$5*1000)</f>
        <v>0.68851941446884912</v>
      </c>
      <c r="R74" s="331">
        <f>IF(R$7=0,0,R$7/TRE!R$5*1000)</f>
        <v>0.68479278727896464</v>
      </c>
      <c r="S74" s="331">
        <f>IF(S$7=0,0,S$7/TRE!S$5*1000)</f>
        <v>0.66845854503461444</v>
      </c>
      <c r="T74" s="331">
        <f>IF(T$7=0,0,T$7/TRE!T$5*1000)</f>
        <v>0.68351563680110794</v>
      </c>
      <c r="U74" s="331">
        <f>IF(U$7=0,0,U$7/TRE!U$5*1000)</f>
        <v>0.67650231530239924</v>
      </c>
      <c r="V74" s="331">
        <f>IF(V$7=0,0,V$7/TRE!V$5*1000)</f>
        <v>0.77211063787426493</v>
      </c>
      <c r="W74" s="331">
        <f>IF(W$7=0,0,W$7/TRE!W$5*1000)</f>
        <v>0.69047764243074483</v>
      </c>
      <c r="X74" s="331">
        <f>IF(X$7=0,0,X$7/TRE!X$5*1000)</f>
        <v>0.64432697958458873</v>
      </c>
      <c r="Y74" s="331">
        <f>IF(Y$7=0,0,Y$7/TRE!Y$5*1000)</f>
        <v>0.53271131288379869</v>
      </c>
      <c r="DA74" s="177"/>
    </row>
    <row r="75" spans="1:105" ht="12" customHeight="1" x14ac:dyDescent="0.25">
      <c r="A75" s="173" t="s">
        <v>93</v>
      </c>
      <c r="B75" s="331">
        <f>IF(B$8=0,0,B$8/TRE!B$5*1000)</f>
        <v>1.2901933896581008</v>
      </c>
      <c r="C75" s="331">
        <f>IF(C$8=0,0,C$8/TRE!C$5*1000)</f>
        <v>1.2469327455860368</v>
      </c>
      <c r="D75" s="331">
        <f>IF(D$8=0,0,D$8/TRE!D$5*1000)</f>
        <v>1.229473383666166</v>
      </c>
      <c r="E75" s="331">
        <f>IF(E$8=0,0,E$8/TRE!E$5*1000)</f>
        <v>1.2815658222274477</v>
      </c>
      <c r="F75" s="331">
        <f>IF(F$8=0,0,F$8/TRE!F$5*1000)</f>
        <v>1.2925300595356763</v>
      </c>
      <c r="G75" s="331">
        <f>IF(G$8=0,0,G$8/TRE!G$5*1000)</f>
        <v>1.2732845383321487</v>
      </c>
      <c r="H75" s="331">
        <f>IF(H$8=0,0,H$8/TRE!H$5*1000)</f>
        <v>1.1723339461660354</v>
      </c>
      <c r="I75" s="331">
        <f>IF(I$8=0,0,I$8/TRE!I$5*1000)</f>
        <v>1.1233594283985879</v>
      </c>
      <c r="J75" s="331">
        <f>IF(J$8=0,0,J$8/TRE!J$5*1000)</f>
        <v>1.2337036741963514</v>
      </c>
      <c r="K75" s="331">
        <f>IF(K$8=0,0,K$8/TRE!K$5*1000)</f>
        <v>1.2555017235930948</v>
      </c>
      <c r="L75" s="331">
        <f>IF(L$8=0,0,L$8/TRE!L$5*1000)</f>
        <v>1.1078214595082645</v>
      </c>
      <c r="M75" s="331">
        <f>IF(M$8=0,0,M$8/TRE!M$5*1000)</f>
        <v>0.9816632693599916</v>
      </c>
      <c r="N75" s="331">
        <f>IF(N$8=0,0,N$8/TRE!N$5*1000)</f>
        <v>0.99921706041798108</v>
      </c>
      <c r="O75" s="331">
        <f>IF(O$8=0,0,O$8/TRE!O$5*1000)</f>
        <v>0.99359389209831961</v>
      </c>
      <c r="P75" s="331">
        <f>IF(P$8=0,0,P$8/TRE!P$5*1000)</f>
        <v>0.89716508813727147</v>
      </c>
      <c r="Q75" s="331">
        <f>IF(Q$8=0,0,Q$8/TRE!Q$5*1000)</f>
        <v>0.8505239825791665</v>
      </c>
      <c r="R75" s="331">
        <f>IF(R$8=0,0,R$8/TRE!R$5*1000)</f>
        <v>0.84592050193283896</v>
      </c>
      <c r="S75" s="331">
        <f>IF(S$8=0,0,S$8/TRE!S$5*1000)</f>
        <v>0.8257429085721707</v>
      </c>
      <c r="T75" s="331">
        <f>IF(T$8=0,0,T$8/TRE!T$5*1000)</f>
        <v>0.844342845460192</v>
      </c>
      <c r="U75" s="331">
        <f>IF(U$8=0,0,U$8/TRE!U$5*1000)</f>
        <v>0.83567933066766964</v>
      </c>
      <c r="V75" s="331">
        <f>IF(V$8=0,0,V$8/TRE!V$5*1000)</f>
        <v>0.95378372913879783</v>
      </c>
      <c r="W75" s="331">
        <f>IF(W$8=0,0,W$8/TRE!W$5*1000)</f>
        <v>0.85294297006150832</v>
      </c>
      <c r="X75" s="331">
        <f>IF(X$8=0,0,X$8/TRE!X$5*1000)</f>
        <v>0.79593332772213876</v>
      </c>
      <c r="Y75" s="331">
        <f>IF(Y$8=0,0,Y$8/TRE!Y$5*1000)</f>
        <v>0.65805515120939839</v>
      </c>
      <c r="DA75" s="177"/>
    </row>
    <row r="76" spans="1:105" ht="12" customHeight="1" x14ac:dyDescent="0.25">
      <c r="A76" s="173" t="s">
        <v>94</v>
      </c>
      <c r="B76" s="331">
        <f>IF(B$9=0,0,B$9/TRE!B$5*1000)</f>
        <v>0.79869114597882362</v>
      </c>
      <c r="C76" s="331">
        <f>IF(C$9=0,0,C$9/TRE!C$5*1000)</f>
        <v>0.77191074726754649</v>
      </c>
      <c r="D76" s="331">
        <f>IF(D$9=0,0,D$9/TRE!D$5*1000)</f>
        <v>0.76110257084095978</v>
      </c>
      <c r="E76" s="331">
        <f>IF(E$9=0,0,E$9/TRE!E$5*1000)</f>
        <v>0.79335027090270549</v>
      </c>
      <c r="F76" s="331">
        <f>IF(F$9=0,0,F$9/TRE!F$5*1000)</f>
        <v>0.80013765590303765</v>
      </c>
      <c r="G76" s="331">
        <f>IF(G$9=0,0,G$9/TRE!G$5*1000)</f>
        <v>0.78822376182466314</v>
      </c>
      <c r="H76" s="331">
        <f>IF(H$9=0,0,H$9/TRE!H$5*1000)</f>
        <v>0.72573053810278387</v>
      </c>
      <c r="I76" s="331">
        <f>IF(I$9=0,0,I$9/TRE!I$5*1000)</f>
        <v>0.69541297948483982</v>
      </c>
      <c r="J76" s="331">
        <f>IF(J$9=0,0,J$9/TRE!J$5*1000)</f>
        <v>0.76372132212155075</v>
      </c>
      <c r="K76" s="331">
        <f>IF(K$9=0,0,K$9/TRE!K$5*1000)</f>
        <v>0.77721535270048714</v>
      </c>
      <c r="L76" s="331">
        <f>IF(L$9=0,0,L$9/TRE!L$5*1000)</f>
        <v>0.68579423683844909</v>
      </c>
      <c r="M76" s="331">
        <f>IF(M$9=0,0,M$9/TRE!M$5*1000)</f>
        <v>0.60769630960380416</v>
      </c>
      <c r="N76" s="331">
        <f>IF(N$9=0,0,N$9/TRE!N$5*1000)</f>
        <v>0.61856294216351204</v>
      </c>
      <c r="O76" s="331">
        <f>IF(O$9=0,0,O$9/TRE!O$5*1000)</f>
        <v>0.6150819332037214</v>
      </c>
      <c r="P76" s="331">
        <f>IF(P$9=0,0,P$9/TRE!P$5*1000)</f>
        <v>0.55538791170402524</v>
      </c>
      <c r="Q76" s="331">
        <f>IF(Q$9=0,0,Q$9/TRE!Q$5*1000)</f>
        <v>0.52651484635853163</v>
      </c>
      <c r="R76" s="331">
        <f>IF(R$9=0,0,R$9/TRE!R$5*1000)</f>
        <v>0.52366507262509066</v>
      </c>
      <c r="S76" s="331">
        <f>IF(S$9=0,0,S$9/TRE!S$5*1000)</f>
        <v>0.51117418149705796</v>
      </c>
      <c r="T76" s="331">
        <f>IF(T$9=0,0,T$9/TRE!T$5*1000)</f>
        <v>0.52268842814202343</v>
      </c>
      <c r="U76" s="331">
        <f>IF(U$9=0,0,U$9/TRE!U$5*1000)</f>
        <v>0.51732529993712872</v>
      </c>
      <c r="V76" s="331">
        <f>IF(V$9=0,0,V$9/TRE!V$5*1000)</f>
        <v>0.5904375466097318</v>
      </c>
      <c r="W76" s="331">
        <f>IF(W$9=0,0,W$9/TRE!W$5*1000)</f>
        <v>0.52801231479998134</v>
      </c>
      <c r="X76" s="331">
        <f>IF(X$9=0,0,X$9/TRE!X$5*1000)</f>
        <v>0.4927206314470382</v>
      </c>
      <c r="Y76" s="331">
        <f>IF(Y$9=0,0,Y$9/TRE!Y$5*1000)</f>
        <v>0.40736747455819883</v>
      </c>
      <c r="DA76" s="177"/>
    </row>
    <row r="77" spans="1:105" ht="12" customHeight="1" x14ac:dyDescent="0.25">
      <c r="A77" s="56" t="s">
        <v>95</v>
      </c>
      <c r="B77" s="332">
        <f>IF(B$10=0,0,B$10/TRE!B$5*1000)</f>
        <v>0.947643462322172</v>
      </c>
      <c r="C77" s="332">
        <f>IF(C$10=0,0,C$10/TRE!C$5*1000)</f>
        <v>0.92778943689842341</v>
      </c>
      <c r="D77" s="332">
        <f>IF(D$10=0,0,D$10/TRE!D$5*1000)</f>
        <v>0.8890200530193616</v>
      </c>
      <c r="E77" s="332">
        <f>IF(E$10=0,0,E$10/TRE!E$5*1000)</f>
        <v>0.94703709150911219</v>
      </c>
      <c r="F77" s="332">
        <f>IF(F$10=0,0,F$10/TRE!F$5*1000)</f>
        <v>0.96512710871497664</v>
      </c>
      <c r="G77" s="332">
        <f>IF(G$10=0,0,G$10/TRE!G$5*1000)</f>
        <v>0.9075023339716678</v>
      </c>
      <c r="H77" s="332">
        <f>IF(H$10=0,0,H$10/TRE!H$5*1000)</f>
        <v>0.82211734750780185</v>
      </c>
      <c r="I77" s="332">
        <f>IF(I$10=0,0,I$10/TRE!I$5*1000)</f>
        <v>0.79753831823927135</v>
      </c>
      <c r="J77" s="332">
        <f>IF(J$10=0,0,J$10/TRE!J$5*1000)</f>
        <v>0.79479834789745574</v>
      </c>
      <c r="K77" s="332">
        <f>IF(K$10=0,0,K$10/TRE!K$5*1000)</f>
        <v>0.84644509490242681</v>
      </c>
      <c r="L77" s="332">
        <f>IF(L$10=0,0,L$10/TRE!L$5*1000)</f>
        <v>0.74832708321440466</v>
      </c>
      <c r="M77" s="332">
        <f>IF(M$10=0,0,M$10/TRE!M$5*1000)</f>
        <v>0.66808495526165579</v>
      </c>
      <c r="N77" s="332">
        <f>IF(N$10=0,0,N$10/TRE!N$5*1000)</f>
        <v>0.6870932388302835</v>
      </c>
      <c r="O77" s="332">
        <f>IF(O$10=0,0,O$10/TRE!O$5*1000)</f>
        <v>0.69190883608211562</v>
      </c>
      <c r="P77" s="332">
        <f>IF(P$10=0,0,P$10/TRE!P$5*1000)</f>
        <v>0.60002901238920725</v>
      </c>
      <c r="Q77" s="332">
        <f>IF(Q$10=0,0,Q$10/TRE!Q$5*1000)</f>
        <v>0.57237465733646109</v>
      </c>
      <c r="R77" s="332">
        <f>IF(R$10=0,0,R$10/TRE!R$5*1000)</f>
        <v>0.56927792557623902</v>
      </c>
      <c r="S77" s="332">
        <f>IF(S$10=0,0,S$10/TRE!S$5*1000)</f>
        <v>0.55954674389047576</v>
      </c>
      <c r="T77" s="332">
        <f>IF(T$10=0,0,T$10/TRE!T$5*1000)</f>
        <v>0.56564861417338252</v>
      </c>
      <c r="U77" s="332">
        <f>IF(U$10=0,0,U$10/TRE!U$5*1000)</f>
        <v>0.56048535150324041</v>
      </c>
      <c r="V77" s="332">
        <f>IF(V$10=0,0,V$10/TRE!V$5*1000)</f>
        <v>0.61657235132367216</v>
      </c>
      <c r="W77" s="332">
        <f>IF(W$10=0,0,W$10/TRE!W$5*1000)</f>
        <v>0.58434736739819704</v>
      </c>
      <c r="X77" s="332">
        <f>IF(X$10=0,0,X$10/TRE!X$5*1000)</f>
        <v>0.53092042363204106</v>
      </c>
      <c r="Y77" s="332">
        <f>IF(Y$10=0,0,Y$10/TRE!Y$5*1000)</f>
        <v>0.46010810192646484</v>
      </c>
      <c r="DA77" s="68"/>
    </row>
    <row r="78" spans="1:105" ht="12" customHeight="1" x14ac:dyDescent="0.25">
      <c r="A78" s="174" t="s">
        <v>2403</v>
      </c>
      <c r="B78" s="348">
        <f>IF(B$16=0,0,B$16/TRE!B$5*1000)</f>
        <v>6.2385140652375632</v>
      </c>
      <c r="C78" s="348">
        <f>IF(C$16=0,0,C$16/TRE!C$5*1000)</f>
        <v>6.1259771941006207</v>
      </c>
      <c r="D78" s="348">
        <f>IF(D$16=0,0,D$16/TRE!D$5*1000)</f>
        <v>5.836023462481343</v>
      </c>
      <c r="E78" s="348">
        <f>IF(E$16=0,0,E$16/TRE!E$5*1000)</f>
        <v>6.1948494567140324</v>
      </c>
      <c r="F78" s="348">
        <f>IF(F$16=0,0,F$16/TRE!F$5*1000)</f>
        <v>6.3216822965026145</v>
      </c>
      <c r="G78" s="348">
        <f>IF(G$16=0,0,G$16/TRE!G$5*1000)</f>
        <v>5.9367102691291826</v>
      </c>
      <c r="H78" s="348">
        <f>IF(H$16=0,0,H$16/TRE!H$5*1000)</f>
        <v>5.3832667814063271</v>
      </c>
      <c r="I78" s="348">
        <f>IF(I$16=0,0,I$16/TRE!I$5*1000)</f>
        <v>5.2031057636534417</v>
      </c>
      <c r="J78" s="348">
        <f>IF(J$16=0,0,J$16/TRE!J$5*1000)</f>
        <v>5.1706452336804594</v>
      </c>
      <c r="K78" s="348">
        <f>IF(K$16=0,0,K$16/TRE!K$5*1000)</f>
        <v>5.5157524975235068</v>
      </c>
      <c r="L78" s="348">
        <f>IF(L$16=0,0,L$16/TRE!L$5*1000)</f>
        <v>4.8690109175651211</v>
      </c>
      <c r="M78" s="348">
        <f>IF(M$16=0,0,M$16/TRE!M$5*1000)</f>
        <v>4.3470326291606511</v>
      </c>
      <c r="N78" s="348">
        <f>IF(N$16=0,0,N$16/TRE!N$5*1000)</f>
        <v>4.4740228507037552</v>
      </c>
      <c r="O78" s="348">
        <f>IF(O$16=0,0,O$16/TRE!O$5*1000)</f>
        <v>4.5119701208782805</v>
      </c>
      <c r="P78" s="348">
        <f>IF(P$16=0,0,P$16/TRE!P$5*1000)</f>
        <v>3.9121311155858787</v>
      </c>
      <c r="Q78" s="348">
        <f>IF(Q$16=0,0,Q$16/TRE!Q$5*1000)</f>
        <v>3.7273587440058358</v>
      </c>
      <c r="R78" s="348">
        <f>IF(R$16=0,0,R$16/TRE!R$5*1000)</f>
        <v>3.7068539032588612</v>
      </c>
      <c r="S78" s="348">
        <f>IF(S$16=0,0,S$16/TRE!S$5*1000)</f>
        <v>3.6442732029005152</v>
      </c>
      <c r="T78" s="348">
        <f>IF(T$16=0,0,T$16/TRE!T$5*1000)</f>
        <v>3.6840198721261697</v>
      </c>
      <c r="U78" s="348">
        <f>IF(U$16=0,0,U$16/TRE!U$5*1000)</f>
        <v>3.6516179569876348</v>
      </c>
      <c r="V78" s="348">
        <f>IF(V$16=0,0,V$16/TRE!V$5*1000)</f>
        <v>4.0066160565074247</v>
      </c>
      <c r="W78" s="348">
        <f>IF(W$16=0,0,W$16/TRE!W$5*1000)</f>
        <v>3.7995997265278998</v>
      </c>
      <c r="X78" s="348">
        <f>IF(X$16=0,0,X$16/TRE!X$5*1000)</f>
        <v>3.4511514921898829</v>
      </c>
      <c r="Y78" s="348">
        <f>IF(Y$16=0,0,Y$16/TRE!Y$5*1000)</f>
        <v>2.996036303874019</v>
      </c>
      <c r="DA78" s="178"/>
    </row>
    <row r="79" spans="1:105" ht="12" customHeight="1" x14ac:dyDescent="0.25">
      <c r="A79" s="174" t="s">
        <v>2413</v>
      </c>
      <c r="B79" s="348">
        <f>IF(B$24=0,0,B$24/TRE!B$5*1000)</f>
        <v>3.105172459086504</v>
      </c>
      <c r="C79" s="348">
        <f>IF(C$24=0,0,C$24/TRE!C$5*1000)</f>
        <v>3.040505826403618</v>
      </c>
      <c r="D79" s="348">
        <f>IF(D$24=0,0,D$24/TRE!D$5*1000)</f>
        <v>2.910986835018786</v>
      </c>
      <c r="E79" s="348">
        <f>IF(E$24=0,0,E$24/TRE!E$5*1000)</f>
        <v>3.0972365574897132</v>
      </c>
      <c r="F79" s="348">
        <f>IF(F$24=0,0,F$24/TRE!F$5*1000)</f>
        <v>3.1568937371272217</v>
      </c>
      <c r="G79" s="348">
        <f>IF(G$24=0,0,G$24/TRE!G$5*1000)</f>
        <v>2.9677370541926247</v>
      </c>
      <c r="H79" s="348">
        <f>IF(H$24=0,0,H$24/TRE!H$5*1000)</f>
        <v>2.6866649123712532</v>
      </c>
      <c r="I79" s="348">
        <f>IF(I$24=0,0,I$24/TRE!I$5*1000)</f>
        <v>2.6064704922560042</v>
      </c>
      <c r="J79" s="348">
        <f>IF(J$24=0,0,J$24/TRE!J$5*1000)</f>
        <v>2.5015041822687607</v>
      </c>
      <c r="K79" s="348">
        <f>IF(K$24=0,0,K$24/TRE!K$5*1000)</f>
        <v>2.7419188970048221</v>
      </c>
      <c r="L79" s="348">
        <f>IF(L$24=0,0,L$24/TRE!L$5*1000)</f>
        <v>2.4253752577426568</v>
      </c>
      <c r="M79" s="348">
        <f>IF(M$24=0,0,M$24/TRE!M$5*1000)</f>
        <v>2.1749485256858816</v>
      </c>
      <c r="N79" s="348">
        <f>IF(N$24=0,0,N$24/TRE!N$5*1000)</f>
        <v>2.2448618134940941</v>
      </c>
      <c r="O79" s="348">
        <f>IF(O$24=0,0,O$24/TRE!O$5*1000)</f>
        <v>2.2629492561356375</v>
      </c>
      <c r="P79" s="348">
        <f>IF(P$24=0,0,P$24/TRE!P$5*1000)</f>
        <v>1.9413627573013814</v>
      </c>
      <c r="Q79" s="348">
        <f>IF(Q$24=0,0,Q$24/TRE!Q$5*1000)</f>
        <v>1.8563264088837763</v>
      </c>
      <c r="R79" s="348">
        <f>IF(R$24=0,0,R$24/TRE!R$5*1000)</f>
        <v>1.846161886884693</v>
      </c>
      <c r="S79" s="348">
        <f>IF(S$24=0,0,S$24/TRE!S$5*1000)</f>
        <v>1.8190310910637499</v>
      </c>
      <c r="T79" s="348">
        <f>IF(T$24=0,0,T$24/TRE!T$5*1000)</f>
        <v>1.8318659558238446</v>
      </c>
      <c r="U79" s="348">
        <f>IF(U$24=0,0,U$24/TRE!U$5*1000)</f>
        <v>1.817673843981753</v>
      </c>
      <c r="V79" s="348">
        <f>IF(V$24=0,0,V$24/TRE!V$5*1000)</f>
        <v>1.9489992490692074</v>
      </c>
      <c r="W79" s="348">
        <f>IF(W$24=0,0,W$24/TRE!W$5*1000)</f>
        <v>1.9055509983696797</v>
      </c>
      <c r="X79" s="348">
        <f>IF(X$24=0,0,X$24/TRE!X$5*1000)</f>
        <v>1.7180106164153632</v>
      </c>
      <c r="Y79" s="348">
        <f>IF(Y$24=0,0,Y$24/TRE!Y$5*1000)</f>
        <v>1.5431333821682602</v>
      </c>
      <c r="DA79" s="178"/>
    </row>
    <row r="80" spans="1:105" ht="12" customHeight="1" x14ac:dyDescent="0.25">
      <c r="A80" s="174" t="s">
        <v>2418</v>
      </c>
      <c r="B80" s="348">
        <f>IF(B$27=0,0,B$27/TRE!B$5*1000)</f>
        <v>8.9121629503393756</v>
      </c>
      <c r="C80" s="348">
        <f>IF(C$27=0,0,C$27/TRE!C$5*1000)</f>
        <v>8.751395991572311</v>
      </c>
      <c r="D80" s="348">
        <f>IF(D$27=0,0,D$27/TRE!D$5*1000)</f>
        <v>8.3371763749733532</v>
      </c>
      <c r="E80" s="348">
        <f>IF(E$27=0,0,E$27/TRE!E$5*1000)</f>
        <v>8.8497849381629088</v>
      </c>
      <c r="F80" s="348">
        <f>IF(F$27=0,0,F$27/TRE!F$5*1000)</f>
        <v>9.0309747092894455</v>
      </c>
      <c r="G80" s="348">
        <f>IF(G$27=0,0,G$27/TRE!G$5*1000)</f>
        <v>8.4810146701845479</v>
      </c>
      <c r="H80" s="348">
        <f>IF(H$27=0,0,H$27/TRE!H$5*1000)</f>
        <v>7.6903811162947484</v>
      </c>
      <c r="I80" s="348">
        <f>IF(I$27=0,0,I$27/TRE!I$5*1000)</f>
        <v>7.4330082337906287</v>
      </c>
      <c r="J80" s="348">
        <f>IF(J$27=0,0,J$27/TRE!J$5*1000)</f>
        <v>7.3866360481149451</v>
      </c>
      <c r="K80" s="348">
        <f>IF(K$27=0,0,K$27/TRE!K$5*1000)</f>
        <v>7.8796464250335765</v>
      </c>
      <c r="L80" s="348">
        <f>IF(L$27=0,0,L$27/TRE!L$5*1000)</f>
        <v>6.9557298822358886</v>
      </c>
      <c r="M80" s="348">
        <f>IF(M$27=0,0,M$27/TRE!M$5*1000)</f>
        <v>6.2100466130866456</v>
      </c>
      <c r="N80" s="348">
        <f>IF(N$27=0,0,N$27/TRE!N$5*1000)</f>
        <v>6.3914612152910797</v>
      </c>
      <c r="O80" s="348">
        <f>IF(O$27=0,0,O$27/TRE!O$5*1000)</f>
        <v>6.4456716012546851</v>
      </c>
      <c r="P80" s="348">
        <f>IF(P$27=0,0,P$27/TRE!P$5*1000)</f>
        <v>5.5887587365512541</v>
      </c>
      <c r="Q80" s="348">
        <f>IF(Q$27=0,0,Q$27/TRE!Q$5*1000)</f>
        <v>5.3247982057226215</v>
      </c>
      <c r="R80" s="348">
        <f>IF(R$27=0,0,R$27/TRE!R$5*1000)</f>
        <v>5.2955055760840866</v>
      </c>
      <c r="S80" s="348">
        <f>IF(S$27=0,0,S$27/TRE!S$5*1000)</f>
        <v>5.2061045755721675</v>
      </c>
      <c r="T80" s="348">
        <f>IF(T$27=0,0,T$27/TRE!T$5*1000)</f>
        <v>5.2628855316088137</v>
      </c>
      <c r="U80" s="348">
        <f>IF(U$27=0,0,U$27/TRE!U$5*1000)</f>
        <v>5.2165970814109084</v>
      </c>
      <c r="V80" s="348">
        <f>IF(V$27=0,0,V$27/TRE!V$5*1000)</f>
        <v>5.7237372235820319</v>
      </c>
      <c r="W80" s="348">
        <f>IF(W$27=0,0,W$27/TRE!W$5*1000)</f>
        <v>5.4279996093255729</v>
      </c>
      <c r="X80" s="348">
        <f>IF(X$27=0,0,X$27/TRE!X$5*1000)</f>
        <v>4.930216417414119</v>
      </c>
      <c r="Y80" s="348">
        <f>IF(Y$27=0,0,Y$27/TRE!Y$5*1000)</f>
        <v>4.2800518626771717</v>
      </c>
      <c r="DA80" s="178"/>
    </row>
    <row r="81" spans="1:105" ht="12" customHeight="1" x14ac:dyDescent="0.25">
      <c r="A81" s="174" t="s">
        <v>2428</v>
      </c>
      <c r="B81" s="348">
        <f>IF(B$35=0,0,B$35/TRE!B$5*1000)</f>
        <v>5.3581933332094573</v>
      </c>
      <c r="C81" s="348">
        <f>IF(C$35=0,0,C$35/TRE!C$5*1000)</f>
        <v>5.2681813794989099</v>
      </c>
      <c r="D81" s="348">
        <f>IF(D$35=0,0,D$35/TRE!D$5*1000)</f>
        <v>4.9743031183415667</v>
      </c>
      <c r="E81" s="348">
        <f>IF(E$35=0,0,E$35/TRE!E$5*1000)</f>
        <v>5.3053858784898722</v>
      </c>
      <c r="F81" s="348">
        <f>IF(F$35=0,0,F$35/TRE!F$5*1000)</f>
        <v>5.4290634363561781</v>
      </c>
      <c r="G81" s="348">
        <f>IF(G$35=0,0,G$35/TRE!G$5*1000)</f>
        <v>5.0288545713048247</v>
      </c>
      <c r="H81" s="348">
        <f>IF(H$35=0,0,H$35/TRE!H$5*1000)</f>
        <v>4.5350547792230014</v>
      </c>
      <c r="I81" s="348">
        <f>IF(I$35=0,0,I$35/TRE!I$5*1000)</f>
        <v>4.4031752583428876</v>
      </c>
      <c r="J81" s="348">
        <f>IF(J$35=0,0,J$35/TRE!J$5*1000)</f>
        <v>4.0405984760371796</v>
      </c>
      <c r="K81" s="348">
        <f>IF(K$35=0,0,K$35/TRE!K$5*1000)</f>
        <v>4.5441506726145828</v>
      </c>
      <c r="L81" s="348">
        <f>IF(L$35=0,0,L$35/TRE!L$5*1000)</f>
        <v>4.0452610566355567</v>
      </c>
      <c r="M81" s="348">
        <f>IF(M$35=0,0,M$35/TRE!M$5*1000)</f>
        <v>3.8520108716849122</v>
      </c>
      <c r="N81" s="348">
        <f>IF(N$35=0,0,N$35/TRE!N$5*1000)</f>
        <v>4.051069609770896</v>
      </c>
      <c r="O81" s="348">
        <f>IF(O$35=0,0,O$35/TRE!O$5*1000)</f>
        <v>3.9852986760011389</v>
      </c>
      <c r="P81" s="348">
        <f>IF(P$35=0,0,P$35/TRE!P$5*1000)</f>
        <v>3.3832696803918112</v>
      </c>
      <c r="Q81" s="348">
        <f>IF(Q$35=0,0,Q$35/TRE!Q$5*1000)</f>
        <v>3.2212891827217742</v>
      </c>
      <c r="R81" s="348">
        <f>IF(R$35=0,0,R$35/TRE!R$5*1000)</f>
        <v>3.2038005932413842</v>
      </c>
      <c r="S81" s="348">
        <f>IF(S$35=0,0,S$35/TRE!S$5*1000)</f>
        <v>3.1797607736595745</v>
      </c>
      <c r="T81" s="348">
        <f>IF(T$35=0,0,T$35/TRE!T$5*1000)</f>
        <v>3.2120811230708668</v>
      </c>
      <c r="U81" s="348">
        <f>IF(U$35=0,0,U$35/TRE!U$5*1000)</f>
        <v>3.2316708337969726</v>
      </c>
      <c r="V81" s="348">
        <f>IF(V$35=0,0,V$35/TRE!V$5*1000)</f>
        <v>3.3787039823299829</v>
      </c>
      <c r="W81" s="348">
        <f>IF(W$35=0,0,W$35/TRE!W$5*1000)</f>
        <v>3.3760173184243834</v>
      </c>
      <c r="X81" s="348">
        <f>IF(X$35=0,0,X$35/TRE!X$5*1000)</f>
        <v>3.0894260413425947</v>
      </c>
      <c r="Y81" s="348">
        <f>IF(Y$35=0,0,Y$35/TRE!Y$5*1000)</f>
        <v>4.8017115762333429</v>
      </c>
      <c r="DA81" s="178"/>
    </row>
    <row r="82" spans="1:105" ht="12" customHeight="1" x14ac:dyDescent="0.25">
      <c r="A82" s="174" t="s">
        <v>2440</v>
      </c>
      <c r="B82" s="348">
        <f>IF(B$46=0,0,B$46/TRE!B$5*1000)</f>
        <v>3.6862668275945718</v>
      </c>
      <c r="C82" s="348">
        <f>IF(C$46=0,0,C$46/TRE!C$5*1000)</f>
        <v>3.5626649873886764</v>
      </c>
      <c r="D82" s="348">
        <f>IF(D$46=0,0,D$46/TRE!D$5*1000)</f>
        <v>3.5127810961890451</v>
      </c>
      <c r="E82" s="348">
        <f>IF(E$46=0,0,E$46/TRE!E$5*1000)</f>
        <v>3.6616166349355654</v>
      </c>
      <c r="F82" s="348">
        <f>IF(F$46=0,0,F$46/TRE!F$5*1000)</f>
        <v>3.6929430272447887</v>
      </c>
      <c r="G82" s="348">
        <f>IF(G$46=0,0,G$46/TRE!G$5*1000)</f>
        <v>3.6379558238061391</v>
      </c>
      <c r="H82" s="348">
        <f>IF(H$46=0,0,H$46/TRE!H$5*1000)</f>
        <v>3.3495255604743872</v>
      </c>
      <c r="I82" s="348">
        <f>IF(I$46=0,0,I$46/TRE!I$5*1000)</f>
        <v>3.2095983668531076</v>
      </c>
      <c r="J82" s="348">
        <f>IF(J$46=0,0,J$46/TRE!J$5*1000)</f>
        <v>3.5248676405610064</v>
      </c>
      <c r="K82" s="348">
        <f>IF(K$46=0,0,K$46/TRE!K$5*1000)</f>
        <v>3.5871477816945543</v>
      </c>
      <c r="L82" s="348">
        <f>IF(L$46=0,0,L$46/TRE!L$5*1000)</f>
        <v>3.1652041700236113</v>
      </c>
      <c r="M82" s="348">
        <f>IF(M$46=0,0,M$46/TRE!M$5*1000)</f>
        <v>2.8047521981714043</v>
      </c>
      <c r="N82" s="348">
        <f>IF(N$46=0,0,N$46/TRE!N$5*1000)</f>
        <v>2.8549058869085164</v>
      </c>
      <c r="O82" s="348">
        <f>IF(O$46=0,0,O$46/TRE!O$5*1000)</f>
        <v>2.8388396917094836</v>
      </c>
      <c r="P82" s="348">
        <f>IF(P$46=0,0,P$46/TRE!P$5*1000)</f>
        <v>2.5633288232493463</v>
      </c>
      <c r="Q82" s="348">
        <f>IF(Q$46=0,0,Q$46/TRE!Q$5*1000)</f>
        <v>2.4300685216547619</v>
      </c>
      <c r="R82" s="348">
        <f>IF(R$46=0,0,R$46/TRE!R$5*1000)</f>
        <v>2.4169157198081113</v>
      </c>
      <c r="S82" s="348">
        <f>IF(S$46=0,0,S$46/TRE!S$5*1000)</f>
        <v>2.3592654530633435</v>
      </c>
      <c r="T82" s="348">
        <f>IF(T$46=0,0,T$46/TRE!T$5*1000)</f>
        <v>2.4124081298862627</v>
      </c>
      <c r="U82" s="348">
        <f>IF(U$46=0,0,U$46/TRE!U$5*1000)</f>
        <v>2.3876552304790555</v>
      </c>
      <c r="V82" s="348">
        <f>IF(V$46=0,0,V$46/TRE!V$5*1000)</f>
        <v>2.7250963689679932</v>
      </c>
      <c r="W82" s="348">
        <f>IF(W$46=0,0,W$46/TRE!W$5*1000)</f>
        <v>2.4369799144614532</v>
      </c>
      <c r="X82" s="348">
        <f>IF(X$46=0,0,X$46/TRE!X$5*1000)</f>
        <v>2.2740952220632527</v>
      </c>
      <c r="Y82" s="348">
        <f>IF(Y$46=0,0,Y$46/TRE!Y$5*1000)</f>
        <v>1.8801575748839943</v>
      </c>
      <c r="DA82" s="178"/>
    </row>
    <row r="83" spans="1:105" ht="12" customHeight="1" x14ac:dyDescent="0.25">
      <c r="A83" s="41" t="s">
        <v>2442</v>
      </c>
      <c r="B83" s="333">
        <f>IF(B$47=0,0,B$47/TRE!B$5*1000)</f>
        <v>2.4961765217240259</v>
      </c>
      <c r="C83" s="333">
        <f>IF(C$47=0,0,C$47/TRE!C$5*1000)</f>
        <v>2.4124788335224427</v>
      </c>
      <c r="D83" s="333">
        <f>IF(D$47=0,0,D$47/TRE!D$5*1000)</f>
        <v>2.3786996732368588</v>
      </c>
      <c r="E83" s="333">
        <f>IF(E$47=0,0,E$47/TRE!E$5*1000)</f>
        <v>2.4794845037423703</v>
      </c>
      <c r="F83" s="333">
        <f>IF(F$47=0,0,F$47/TRE!F$5*1000)</f>
        <v>2.5006973482405614</v>
      </c>
      <c r="G83" s="333">
        <f>IF(G$47=0,0,G$47/TRE!G$5*1000)</f>
        <v>2.4634624510835383</v>
      </c>
      <c r="H83" s="333">
        <f>IF(H$47=0,0,H$47/TRE!H$5*1000)</f>
        <v>2.2681502598732228</v>
      </c>
      <c r="I83" s="333">
        <f>IF(I$47=0,0,I$47/TRE!I$5*1000)</f>
        <v>2.1733977658721066</v>
      </c>
      <c r="J83" s="333">
        <f>IF(J$47=0,0,J$47/TRE!J$5*1000)</f>
        <v>2.3868841454145668</v>
      </c>
      <c r="K83" s="333">
        <f>IF(K$47=0,0,K$47/TRE!K$5*1000)</f>
        <v>2.4290574967583916</v>
      </c>
      <c r="L83" s="333">
        <f>IF(L$47=0,0,L$47/TRE!L$5*1000)</f>
        <v>2.1433359833128409</v>
      </c>
      <c r="M83" s="333">
        <f>IF(M$47=0,0,M$47/TRE!M$5*1000)</f>
        <v>1.8992538830667951</v>
      </c>
      <c r="N83" s="333">
        <f>IF(N$47=0,0,N$47/TRE!N$5*1000)</f>
        <v>1.9332157382874413</v>
      </c>
      <c r="O83" s="333">
        <f>IF(O$47=0,0,O$47/TRE!O$5*1000)</f>
        <v>1.9223364229462256</v>
      </c>
      <c r="P83" s="333">
        <f>IF(P$47=0,0,P$47/TRE!P$5*1000)</f>
        <v>1.7357726733603731</v>
      </c>
      <c r="Q83" s="333">
        <f>IF(Q$47=0,0,Q$47/TRE!Q$5*1000)</f>
        <v>1.6455347031656529</v>
      </c>
      <c r="R83" s="333">
        <f>IF(R$47=0,0,R$47/TRE!R$5*1000)</f>
        <v>1.6366282086822019</v>
      </c>
      <c r="S83" s="333">
        <f>IF(S$47=0,0,S$47/TRE!S$5*1000)</f>
        <v>1.5975900030802175</v>
      </c>
      <c r="T83" s="333">
        <f>IF(T$47=0,0,T$47/TRE!T$5*1000)</f>
        <v>1.6335758685617721</v>
      </c>
      <c r="U83" s="333">
        <f>IF(U$47=0,0,U$47/TRE!U$5*1000)</f>
        <v>1.6168143021221595</v>
      </c>
      <c r="V83" s="333">
        <f>IF(V$47=0,0,V$47/TRE!V$5*1000)</f>
        <v>1.8453144858458517</v>
      </c>
      <c r="W83" s="333">
        <f>IF(W$47=0,0,W$47/TRE!W$5*1000)</f>
        <v>1.6502147920640822</v>
      </c>
      <c r="X83" s="333">
        <f>IF(X$47=0,0,X$47/TRE!X$5*1000)</f>
        <v>1.5399164973587205</v>
      </c>
      <c r="Y83" s="333">
        <f>IF(Y$47=0,0,Y$47/TRE!Y$5*1000)</f>
        <v>1.2731593818534024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FR: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854.86784871209306</v>
      </c>
      <c r="C5" s="223">
        <v>842.45171837836131</v>
      </c>
      <c r="D5" s="223">
        <v>803.48417642158904</v>
      </c>
      <c r="E5" s="223">
        <v>831.32937201597713</v>
      </c>
      <c r="F5" s="223">
        <v>848.97308995512481</v>
      </c>
      <c r="G5" s="223">
        <v>774.35753721305923</v>
      </c>
      <c r="H5" s="223">
        <v>726.4447604967321</v>
      </c>
      <c r="I5" s="223">
        <v>732.44611934291959</v>
      </c>
      <c r="J5" s="223">
        <v>664.14336093661586</v>
      </c>
      <c r="K5" s="223">
        <v>618.1686393124711</v>
      </c>
      <c r="L5" s="223">
        <v>641.12564196666892</v>
      </c>
      <c r="M5" s="223">
        <v>544.75479906704288</v>
      </c>
      <c r="N5" s="223">
        <v>555.14964045528836</v>
      </c>
      <c r="O5" s="223">
        <v>557.17943895417307</v>
      </c>
      <c r="P5" s="223">
        <v>507.22539182872691</v>
      </c>
      <c r="Q5" s="223">
        <v>516.99839784389644</v>
      </c>
      <c r="R5" s="223">
        <v>564.06059808587577</v>
      </c>
      <c r="S5" s="223">
        <v>565.51250961672861</v>
      </c>
      <c r="T5" s="223">
        <v>563.96896377098631</v>
      </c>
      <c r="U5" s="223">
        <v>558.53297932747262</v>
      </c>
      <c r="V5" s="223">
        <v>450.48099610250978</v>
      </c>
      <c r="W5" s="223">
        <v>536.35769723925148</v>
      </c>
      <c r="X5" s="223">
        <v>503.74382039277202</v>
      </c>
      <c r="Y5" s="223">
        <v>590.74866560642408</v>
      </c>
      <c r="DA5" s="89" t="s">
        <v>2444</v>
      </c>
    </row>
    <row r="6" spans="1:105" ht="12" customHeight="1" x14ac:dyDescent="0.25">
      <c r="A6" s="55" t="s">
        <v>91</v>
      </c>
      <c r="B6" s="259">
        <v>16.68631792009975</v>
      </c>
      <c r="C6" s="259">
        <v>16.291546173270451</v>
      </c>
      <c r="D6" s="259">
        <v>15.828094592350631</v>
      </c>
      <c r="E6" s="259">
        <v>16.149687003710149</v>
      </c>
      <c r="F6" s="259">
        <v>16.381539584126291</v>
      </c>
      <c r="G6" s="259">
        <v>15.390398461683059</v>
      </c>
      <c r="H6" s="259">
        <v>14.581721933310851</v>
      </c>
      <c r="I6" s="259">
        <v>14.58223266839078</v>
      </c>
      <c r="J6" s="259">
        <v>14.113224060454661</v>
      </c>
      <c r="K6" s="259">
        <v>12.712994627694229</v>
      </c>
      <c r="L6" s="259">
        <v>13.151372227924149</v>
      </c>
      <c r="M6" s="259">
        <v>10.951104041257221</v>
      </c>
      <c r="N6" s="259">
        <v>11.043169513072989</v>
      </c>
      <c r="O6" s="259">
        <v>11.084804914453739</v>
      </c>
      <c r="P6" s="259">
        <v>10.366963736091041</v>
      </c>
      <c r="Q6" s="259">
        <v>10.53343222799098</v>
      </c>
      <c r="R6" s="259">
        <v>11.488489842503309</v>
      </c>
      <c r="S6" s="259">
        <v>11.45021846029565</v>
      </c>
      <c r="T6" s="259">
        <v>11.47816010195239</v>
      </c>
      <c r="U6" s="259">
        <v>11.31907759869218</v>
      </c>
      <c r="V6" s="259">
        <v>9.3842639715391005</v>
      </c>
      <c r="W6" s="259">
        <v>10.75516978033381</v>
      </c>
      <c r="X6" s="259">
        <v>10.20326883929736</v>
      </c>
      <c r="Y6" s="259">
        <v>10.403108018390469</v>
      </c>
      <c r="DA6" s="67" t="s">
        <v>2445</v>
      </c>
    </row>
    <row r="7" spans="1:105" ht="12" customHeight="1" x14ac:dyDescent="0.25">
      <c r="A7" s="173" t="s">
        <v>92</v>
      </c>
      <c r="B7" s="224">
        <v>5.8844378886054702</v>
      </c>
      <c r="C7" s="224">
        <v>5.7452214457978519</v>
      </c>
      <c r="D7" s="224">
        <v>5.5817850270889871</v>
      </c>
      <c r="E7" s="224">
        <v>5.6951947427106946</v>
      </c>
      <c r="F7" s="224">
        <v>5.7769576646030254</v>
      </c>
      <c r="G7" s="224">
        <v>5.4274312800652753</v>
      </c>
      <c r="H7" s="224">
        <v>5.1422511207296218</v>
      </c>
      <c r="I7" s="224">
        <v>5.1424312316965697</v>
      </c>
      <c r="J7" s="224">
        <v>4.9770351247881068</v>
      </c>
      <c r="K7" s="224">
        <v>4.4832435545729146</v>
      </c>
      <c r="L7" s="224">
        <v>4.6378376221593651</v>
      </c>
      <c r="M7" s="224">
        <v>3.8619120078499152</v>
      </c>
      <c r="N7" s="224">
        <v>3.8943789399303901</v>
      </c>
      <c r="O7" s="224">
        <v>3.9090616838745782</v>
      </c>
      <c r="P7" s="224">
        <v>3.6559146535839422</v>
      </c>
      <c r="Q7" s="224">
        <v>3.7146198458070341</v>
      </c>
      <c r="R7" s="224">
        <v>4.051421364245555</v>
      </c>
      <c r="S7" s="224">
        <v>4.0379249432501947</v>
      </c>
      <c r="T7" s="224">
        <v>4.0477785763657836</v>
      </c>
      <c r="U7" s="224">
        <v>3.991678056521863</v>
      </c>
      <c r="V7" s="224">
        <v>3.3093651178899388</v>
      </c>
      <c r="W7" s="224">
        <v>3.792815698276145</v>
      </c>
      <c r="X7" s="224">
        <v>3.598187570983908</v>
      </c>
      <c r="Y7" s="224">
        <v>3.6686609517929121</v>
      </c>
      <c r="DA7" s="177" t="s">
        <v>2446</v>
      </c>
    </row>
    <row r="8" spans="1:105" ht="12" customHeight="1" x14ac:dyDescent="0.25">
      <c r="A8" s="173" t="s">
        <v>93</v>
      </c>
      <c r="B8" s="224">
        <v>39.288083115780708</v>
      </c>
      <c r="C8" s="224">
        <v>38.35858954653083</v>
      </c>
      <c r="D8" s="224">
        <v>37.267388700514068</v>
      </c>
      <c r="E8" s="224">
        <v>38.024580877206169</v>
      </c>
      <c r="F8" s="224">
        <v>38.570479828287837</v>
      </c>
      <c r="G8" s="224">
        <v>36.236829289896008</v>
      </c>
      <c r="H8" s="224">
        <v>34.332793251951543</v>
      </c>
      <c r="I8" s="224">
        <v>34.333995782214181</v>
      </c>
      <c r="J8" s="224">
        <v>33.229710866941453</v>
      </c>
      <c r="K8" s="224">
        <v>29.932858283952591</v>
      </c>
      <c r="L8" s="224">
        <v>30.965022220682052</v>
      </c>
      <c r="M8" s="224">
        <v>25.784471316120261</v>
      </c>
      <c r="N8" s="224">
        <v>26.001240283732621</v>
      </c>
      <c r="O8" s="224">
        <v>26.099271204504859</v>
      </c>
      <c r="P8" s="224">
        <v>24.409107801500781</v>
      </c>
      <c r="Q8" s="224">
        <v>24.801059337917671</v>
      </c>
      <c r="R8" s="224">
        <v>27.04975093776557</v>
      </c>
      <c r="S8" s="224">
        <v>26.959640629887549</v>
      </c>
      <c r="T8" s="224">
        <v>27.02542947228272</v>
      </c>
      <c r="U8" s="224">
        <v>26.6508683114394</v>
      </c>
      <c r="V8" s="224">
        <v>22.095332514918919</v>
      </c>
      <c r="W8" s="224">
        <v>25.323142365943951</v>
      </c>
      <c r="X8" s="224">
        <v>24.023686719291131</v>
      </c>
      <c r="Y8" s="224">
        <v>24.494209833832912</v>
      </c>
      <c r="DA8" s="177" t="s">
        <v>2447</v>
      </c>
    </row>
    <row r="9" spans="1:105" ht="12" customHeight="1" x14ac:dyDescent="0.25">
      <c r="A9" s="173" t="s">
        <v>94</v>
      </c>
      <c r="B9" s="224">
        <v>17.195358709270089</v>
      </c>
      <c r="C9" s="224">
        <v>16.7885438668633</v>
      </c>
      <c r="D9" s="224">
        <v>16.310954010523869</v>
      </c>
      <c r="E9" s="224">
        <v>16.642357073679271</v>
      </c>
      <c r="F9" s="224">
        <v>16.88128265972022</v>
      </c>
      <c r="G9" s="224">
        <v>15.859905312511071</v>
      </c>
      <c r="H9" s="224">
        <v>15.02655891148288</v>
      </c>
      <c r="I9" s="224">
        <v>15.02708522729125</v>
      </c>
      <c r="J9" s="224">
        <v>14.54376881861354</v>
      </c>
      <c r="K9" s="224">
        <v>13.100823317581799</v>
      </c>
      <c r="L9" s="224">
        <v>13.552574274393089</v>
      </c>
      <c r="M9" s="224">
        <v>11.28518365487486</v>
      </c>
      <c r="N9" s="224">
        <v>11.380057719973641</v>
      </c>
      <c r="O9" s="224">
        <v>11.422963270807241</v>
      </c>
      <c r="P9" s="224">
        <v>10.683223286387831</v>
      </c>
      <c r="Q9" s="224">
        <v>10.85477014566005</v>
      </c>
      <c r="R9" s="224">
        <v>11.838963204200381</v>
      </c>
      <c r="S9" s="224">
        <v>11.799524296916481</v>
      </c>
      <c r="T9" s="224">
        <v>11.82831833964743</v>
      </c>
      <c r="U9" s="224">
        <v>11.664382789514301</v>
      </c>
      <c r="V9" s="224">
        <v>9.6705448131680907</v>
      </c>
      <c r="W9" s="224">
        <v>11.083272129747129</v>
      </c>
      <c r="X9" s="224">
        <v>10.51453463483975</v>
      </c>
      <c r="Y9" s="224">
        <v>10.72047020343711</v>
      </c>
      <c r="DA9" s="177" t="s">
        <v>2448</v>
      </c>
    </row>
    <row r="10" spans="1:105" ht="12" customHeight="1" x14ac:dyDescent="0.25">
      <c r="A10" s="56" t="s">
        <v>95</v>
      </c>
      <c r="B10" s="260">
        <v>31.287326778476181</v>
      </c>
      <c r="C10" s="260">
        <v>30.82402668622624</v>
      </c>
      <c r="D10" s="260">
        <v>29.360913751309631</v>
      </c>
      <c r="E10" s="260">
        <v>30.379767927781462</v>
      </c>
      <c r="F10" s="260">
        <v>31.053304750263649</v>
      </c>
      <c r="G10" s="260">
        <v>28.274108968519169</v>
      </c>
      <c r="H10" s="260">
        <v>26.53895788793735</v>
      </c>
      <c r="I10" s="260">
        <v>26.71794621144781</v>
      </c>
      <c r="J10" s="260">
        <v>24.61611415654815</v>
      </c>
      <c r="K10" s="260">
        <v>22.626402895158979</v>
      </c>
      <c r="L10" s="260">
        <v>23.426086442495091</v>
      </c>
      <c r="M10" s="260">
        <v>19.63091427528461</v>
      </c>
      <c r="N10" s="260">
        <v>19.92307395868815</v>
      </c>
      <c r="O10" s="260">
        <v>20.119353815948479</v>
      </c>
      <c r="P10" s="260">
        <v>18.426924675495769</v>
      </c>
      <c r="Q10" s="260">
        <v>18.770364157873988</v>
      </c>
      <c r="R10" s="260">
        <v>20.471171789883218</v>
      </c>
      <c r="S10" s="260">
        <v>20.476636051564181</v>
      </c>
      <c r="T10" s="260">
        <v>20.420112753826999</v>
      </c>
      <c r="U10" s="260">
        <v>20.16656198540964</v>
      </c>
      <c r="V10" s="260">
        <v>16.453412178087891</v>
      </c>
      <c r="W10" s="260">
        <v>19.345543328117099</v>
      </c>
      <c r="X10" s="260">
        <v>18.135073292982629</v>
      </c>
      <c r="Y10" s="260">
        <v>19.232339216818371</v>
      </c>
      <c r="DA10" s="68" t="s">
        <v>2449</v>
      </c>
    </row>
    <row r="11" spans="1:105" ht="12" customHeight="1" x14ac:dyDescent="0.25">
      <c r="A11" s="37" t="s">
        <v>159</v>
      </c>
      <c r="B11" s="226">
        <v>0.77048051595086009</v>
      </c>
      <c r="C11" s="226">
        <v>0.84064675589892845</v>
      </c>
      <c r="D11" s="226">
        <v>0.6478443531308109</v>
      </c>
      <c r="E11" s="226">
        <v>0.58700169592207263</v>
      </c>
      <c r="F11" s="226">
        <v>0.542786776700382</v>
      </c>
      <c r="G11" s="226">
        <v>0.52389713784465131</v>
      </c>
      <c r="H11" s="226">
        <v>0.421269855083864</v>
      </c>
      <c r="I11" s="226">
        <v>0.39217662641849771</v>
      </c>
      <c r="J11" s="226">
        <v>0.25282704043523319</v>
      </c>
      <c r="K11" s="226">
        <v>0.18508722074192999</v>
      </c>
      <c r="L11" s="226">
        <v>0.18438596158295409</v>
      </c>
      <c r="M11" s="226">
        <v>0.19088802865777521</v>
      </c>
      <c r="N11" s="226">
        <v>0.17888612936213349</v>
      </c>
      <c r="O11" s="226">
        <v>0.21906195845822221</v>
      </c>
      <c r="P11" s="226">
        <v>0.18490987901773731</v>
      </c>
      <c r="Q11" s="226">
        <v>0.14459367977541329</v>
      </c>
      <c r="R11" s="226">
        <v>0.1629873377129524</v>
      </c>
      <c r="S11" s="226">
        <v>0.18284949280803131</v>
      </c>
      <c r="T11" s="226">
        <v>0.17626155064573179</v>
      </c>
      <c r="U11" s="226">
        <v>0.14041781277474219</v>
      </c>
      <c r="V11" s="226">
        <v>0.1294314378194959</v>
      </c>
      <c r="W11" s="226">
        <v>0.1594447889923119</v>
      </c>
      <c r="X11" s="226">
        <v>0.1053561767997883</v>
      </c>
      <c r="Y11" s="226">
        <v>0.1009870707057384</v>
      </c>
      <c r="DA11" s="69" t="s">
        <v>2450</v>
      </c>
    </row>
    <row r="12" spans="1:105" ht="12" customHeight="1" x14ac:dyDescent="0.25">
      <c r="A12" s="37" t="s">
        <v>35</v>
      </c>
      <c r="B12" s="226">
        <v>16.534162245420351</v>
      </c>
      <c r="C12" s="226">
        <v>16.721518365027201</v>
      </c>
      <c r="D12" s="226">
        <v>14.96745358180733</v>
      </c>
      <c r="E12" s="226">
        <v>16.701939939842511</v>
      </c>
      <c r="F12" s="226">
        <v>17.555265857598179</v>
      </c>
      <c r="G12" s="226">
        <v>13.94967187719249</v>
      </c>
      <c r="H12" s="226">
        <v>12.37185037487817</v>
      </c>
      <c r="I12" s="226">
        <v>13.192491803574271</v>
      </c>
      <c r="J12" s="226">
        <v>7.0490619702878616</v>
      </c>
      <c r="K12" s="226">
        <v>9.0784540230284314</v>
      </c>
      <c r="L12" s="226">
        <v>9.5264008261635986</v>
      </c>
      <c r="M12" s="226">
        <v>8.0266111042380874</v>
      </c>
      <c r="N12" s="226">
        <v>8.5212766213982309</v>
      </c>
      <c r="O12" s="226">
        <v>9.1447407883174527</v>
      </c>
      <c r="P12" s="226">
        <v>6.7882380818206549</v>
      </c>
      <c r="Q12" s="226">
        <v>7.2895270874152178</v>
      </c>
      <c r="R12" s="226">
        <v>7.9468668612991316</v>
      </c>
      <c r="S12" s="226">
        <v>8.2201034521727188</v>
      </c>
      <c r="T12" s="226">
        <v>7.6388978806069563</v>
      </c>
      <c r="U12" s="226">
        <v>7.5677731330019196</v>
      </c>
      <c r="V12" s="226">
        <v>4.6450522807387298</v>
      </c>
      <c r="W12" s="226">
        <v>8.2350548080776758</v>
      </c>
      <c r="X12" s="226">
        <v>6.5909333893924131</v>
      </c>
      <c r="Y12" s="226">
        <v>7.668398335537379</v>
      </c>
      <c r="DA12" s="69" t="s">
        <v>2451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2453</v>
      </c>
    </row>
    <row r="15" spans="1:105" ht="12" customHeight="1" x14ac:dyDescent="0.25">
      <c r="A15" s="37" t="s">
        <v>40</v>
      </c>
      <c r="B15" s="226">
        <v>13.982684017104971</v>
      </c>
      <c r="C15" s="226">
        <v>13.26186156530011</v>
      </c>
      <c r="D15" s="226">
        <v>13.74561581637148</v>
      </c>
      <c r="E15" s="226">
        <v>13.090826292016869</v>
      </c>
      <c r="F15" s="226">
        <v>12.955252115965081</v>
      </c>
      <c r="G15" s="226">
        <v>13.800539953482041</v>
      </c>
      <c r="H15" s="226">
        <v>13.74583765797531</v>
      </c>
      <c r="I15" s="226">
        <v>13.13327778145503</v>
      </c>
      <c r="J15" s="226">
        <v>17.314225145825059</v>
      </c>
      <c r="K15" s="226">
        <v>13.36286165138862</v>
      </c>
      <c r="L15" s="226">
        <v>13.71529965474854</v>
      </c>
      <c r="M15" s="226">
        <v>11.41341514238874</v>
      </c>
      <c r="N15" s="226">
        <v>11.22291120792779</v>
      </c>
      <c r="O15" s="226">
        <v>10.7555510691728</v>
      </c>
      <c r="P15" s="226">
        <v>11.453776714657369</v>
      </c>
      <c r="Q15" s="226">
        <v>11.336243390683361</v>
      </c>
      <c r="R15" s="226">
        <v>12.36131759087114</v>
      </c>
      <c r="S15" s="226">
        <v>12.073683106583429</v>
      </c>
      <c r="T15" s="226">
        <v>12.60495332257431</v>
      </c>
      <c r="U15" s="226">
        <v>12.458371039632979</v>
      </c>
      <c r="V15" s="226">
        <v>11.67892845952967</v>
      </c>
      <c r="W15" s="226">
        <v>10.951043731047109</v>
      </c>
      <c r="X15" s="226">
        <v>11.43878372679043</v>
      </c>
      <c r="Y15" s="226">
        <v>11.46295381057525</v>
      </c>
      <c r="DA15" s="69" t="s">
        <v>2454</v>
      </c>
    </row>
    <row r="16" spans="1:105" ht="12" customHeight="1" x14ac:dyDescent="0.25">
      <c r="A16" s="57" t="s">
        <v>2403</v>
      </c>
      <c r="B16" s="261">
        <f t="shared" ref="B16:Y16" si="0">B17+B23</f>
        <v>155.49854924072025</v>
      </c>
      <c r="C16" s="261">
        <f t="shared" si="0"/>
        <v>153.5099884099422</v>
      </c>
      <c r="D16" s="261">
        <f t="shared" si="0"/>
        <v>146.11567725420065</v>
      </c>
      <c r="E16" s="261">
        <f t="shared" si="0"/>
        <v>151.44319000488235</v>
      </c>
      <c r="F16" s="261">
        <f t="shared" si="0"/>
        <v>154.79382280896672</v>
      </c>
      <c r="G16" s="261">
        <f t="shared" si="0"/>
        <v>140.77326193904571</v>
      </c>
      <c r="H16" s="261">
        <f t="shared" si="0"/>
        <v>132.02276158862782</v>
      </c>
      <c r="I16" s="261">
        <f t="shared" si="0"/>
        <v>133.16045481020569</v>
      </c>
      <c r="J16" s="261">
        <f t="shared" si="0"/>
        <v>122.22780441553861</v>
      </c>
      <c r="K16" s="261">
        <f t="shared" si="0"/>
        <v>112.60185279817384</v>
      </c>
      <c r="L16" s="261">
        <f t="shared" si="0"/>
        <v>116.71128863970773</v>
      </c>
      <c r="M16" s="261">
        <f t="shared" si="0"/>
        <v>97.832328490053499</v>
      </c>
      <c r="N16" s="261">
        <f t="shared" si="0"/>
        <v>99.309737192302279</v>
      </c>
      <c r="O16" s="261">
        <f t="shared" si="0"/>
        <v>100.2970050194518</v>
      </c>
      <c r="P16" s="261">
        <f t="shared" si="0"/>
        <v>91.660859187638493</v>
      </c>
      <c r="Q16" s="261">
        <f t="shared" si="0"/>
        <v>93.463435488917213</v>
      </c>
      <c r="R16" s="261">
        <f t="shared" si="0"/>
        <v>101.9442766235962</v>
      </c>
      <c r="S16" s="261">
        <f t="shared" si="0"/>
        <v>102.01614795272698</v>
      </c>
      <c r="T16" s="261">
        <f t="shared" si="0"/>
        <v>101.67264500618083</v>
      </c>
      <c r="U16" s="261">
        <f t="shared" si="0"/>
        <v>100.42298769903249</v>
      </c>
      <c r="V16" s="261">
        <f t="shared" si="0"/>
        <v>81.91149363450468</v>
      </c>
      <c r="W16" s="261">
        <f t="shared" si="0"/>
        <v>96.493041675965543</v>
      </c>
      <c r="X16" s="261">
        <f t="shared" si="0"/>
        <v>90.390346038053465</v>
      </c>
      <c r="Y16" s="261">
        <f t="shared" si="0"/>
        <v>96.018637801928946</v>
      </c>
      <c r="DA16" s="70"/>
    </row>
    <row r="17" spans="1:105" ht="12" customHeight="1" x14ac:dyDescent="0.25">
      <c r="A17" s="60" t="s">
        <v>2404</v>
      </c>
      <c r="B17" s="329">
        <v>91.11306343205257</v>
      </c>
      <c r="C17" s="329">
        <v>93.248169326493496</v>
      </c>
      <c r="D17" s="329">
        <v>82.027549246787913</v>
      </c>
      <c r="E17" s="329">
        <v>89.250671667847897</v>
      </c>
      <c r="F17" s="329">
        <v>93.622805253612114</v>
      </c>
      <c r="G17" s="329">
        <v>75.369887404049649</v>
      </c>
      <c r="H17" s="329">
        <v>67.289653645686101</v>
      </c>
      <c r="I17" s="329">
        <v>70.044361784601918</v>
      </c>
      <c r="J17" s="329">
        <v>38.732658447790158</v>
      </c>
      <c r="K17" s="329">
        <v>48.250213962765592</v>
      </c>
      <c r="L17" s="329">
        <v>50.035376454265958</v>
      </c>
      <c r="M17" s="329">
        <v>42.259588433465979</v>
      </c>
      <c r="N17" s="329">
        <v>44.832554369680992</v>
      </c>
      <c r="O17" s="329">
        <v>48.483534017891252</v>
      </c>
      <c r="P17" s="329">
        <v>36.647837206538711</v>
      </c>
      <c r="Q17" s="329">
        <v>38.598146324350317</v>
      </c>
      <c r="R17" s="329">
        <v>42.085942232363607</v>
      </c>
      <c r="S17" s="329">
        <v>43.57698328048955</v>
      </c>
      <c r="T17" s="329">
        <v>40.723746833882977</v>
      </c>
      <c r="U17" s="329">
        <v>40.269444130777018</v>
      </c>
      <c r="V17" s="329">
        <v>24.910686778536611</v>
      </c>
      <c r="W17" s="329">
        <v>42.951510841445213</v>
      </c>
      <c r="X17" s="329">
        <v>34.436449701336883</v>
      </c>
      <c r="Y17" s="329">
        <v>39.977995111271362</v>
      </c>
      <c r="DA17" s="72" t="s">
        <v>2455</v>
      </c>
    </row>
    <row r="18" spans="1:105" ht="12" customHeight="1" x14ac:dyDescent="0.25">
      <c r="A18" s="59" t="s">
        <v>28</v>
      </c>
      <c r="B18" s="230">
        <v>2.9909628803297221</v>
      </c>
      <c r="C18" s="230">
        <v>2.6099708414987828</v>
      </c>
      <c r="D18" s="230">
        <v>1.445444709666343</v>
      </c>
      <c r="E18" s="230">
        <v>0</v>
      </c>
      <c r="F18" s="230">
        <v>1.4741528970055899</v>
      </c>
      <c r="G18" s="230">
        <v>0.7505032465115643</v>
      </c>
      <c r="H18" s="230">
        <v>0.96274066374326916</v>
      </c>
      <c r="I18" s="230">
        <v>0.89662287174391508</v>
      </c>
      <c r="J18" s="230">
        <v>0.76891153569499227</v>
      </c>
      <c r="K18" s="230">
        <v>0.42305726886668182</v>
      </c>
      <c r="L18" s="230">
        <v>0.49628411926998189</v>
      </c>
      <c r="M18" s="230">
        <v>0.44370674232686652</v>
      </c>
      <c r="N18" s="230">
        <v>0.52852527109618874</v>
      </c>
      <c r="O18" s="230">
        <v>0.90428425673185864</v>
      </c>
      <c r="P18" s="230">
        <v>1.0056211911155959</v>
      </c>
      <c r="Q18" s="230">
        <v>0.64993812025470477</v>
      </c>
      <c r="R18" s="230">
        <v>0.64991567931875227</v>
      </c>
      <c r="S18" s="230">
        <v>0.54502170153708007</v>
      </c>
      <c r="T18" s="230">
        <v>0.68621196561390241</v>
      </c>
      <c r="U18" s="230">
        <v>0.6460597104772724</v>
      </c>
      <c r="V18" s="230">
        <v>0</v>
      </c>
      <c r="W18" s="230">
        <v>0</v>
      </c>
      <c r="X18" s="230">
        <v>0</v>
      </c>
      <c r="Y18" s="230">
        <v>0</v>
      </c>
      <c r="DA18" s="71" t="s">
        <v>2456</v>
      </c>
    </row>
    <row r="19" spans="1:105" ht="12" customHeight="1" x14ac:dyDescent="0.25">
      <c r="A19" s="59" t="s">
        <v>31</v>
      </c>
      <c r="B19" s="230">
        <v>0</v>
      </c>
      <c r="C19" s="230">
        <v>2.4388801249135241</v>
      </c>
      <c r="D19" s="230">
        <v>1.6407616470085289</v>
      </c>
      <c r="E19" s="230">
        <v>1.615917445969776</v>
      </c>
      <c r="F19" s="230">
        <v>2.071181630112005</v>
      </c>
      <c r="G19" s="230">
        <v>1.7172488738548839</v>
      </c>
      <c r="H19" s="230">
        <v>1.976953024804198</v>
      </c>
      <c r="I19" s="230">
        <v>2.1370945474168952</v>
      </c>
      <c r="J19" s="230">
        <v>1.832695442158033</v>
      </c>
      <c r="K19" s="230">
        <v>1.8822387854461231</v>
      </c>
      <c r="L19" s="230">
        <v>2.027820465670596</v>
      </c>
      <c r="M19" s="230">
        <v>1.55559365616207</v>
      </c>
      <c r="N19" s="230">
        <v>1.8035132665471829</v>
      </c>
      <c r="O19" s="230">
        <v>2.2457339872692699</v>
      </c>
      <c r="P19" s="230">
        <v>1.7471136788625901</v>
      </c>
      <c r="Q19" s="230">
        <v>1.6890147765677579</v>
      </c>
      <c r="R19" s="230">
        <v>1.8753934063176401</v>
      </c>
      <c r="S19" s="230">
        <v>2.0508815130791578</v>
      </c>
      <c r="T19" s="230">
        <v>1.98679991794493</v>
      </c>
      <c r="U19" s="230">
        <v>2.19102593365306</v>
      </c>
      <c r="V19" s="230">
        <v>1.4971214484056099</v>
      </c>
      <c r="W19" s="230">
        <v>1.7108097441136561</v>
      </c>
      <c r="X19" s="230">
        <v>1.540494818512995</v>
      </c>
      <c r="Y19" s="230">
        <v>1.8407397678494071</v>
      </c>
      <c r="DA19" s="71" t="s">
        <v>2457</v>
      </c>
    </row>
    <row r="20" spans="1:105" ht="12" customHeight="1" x14ac:dyDescent="0.25">
      <c r="A20" s="59" t="s">
        <v>159</v>
      </c>
      <c r="B20" s="230">
        <v>3.648401213369779</v>
      </c>
      <c r="C20" s="230">
        <v>3.9282108046149329</v>
      </c>
      <c r="D20" s="230">
        <v>3.1061867284107239</v>
      </c>
      <c r="E20" s="230">
        <v>2.8678335174511771</v>
      </c>
      <c r="F20" s="230">
        <v>2.6355580855609202</v>
      </c>
      <c r="G20" s="230">
        <v>2.5532515317067461</v>
      </c>
      <c r="H20" s="230">
        <v>2.04013604473184</v>
      </c>
      <c r="I20" s="230">
        <v>1.938171401964268</v>
      </c>
      <c r="J20" s="230">
        <v>1.253791109559327</v>
      </c>
      <c r="K20" s="230">
        <v>0.91660046017862973</v>
      </c>
      <c r="L20" s="230">
        <v>0.92179641602202134</v>
      </c>
      <c r="M20" s="230">
        <v>0.95580299406697555</v>
      </c>
      <c r="N20" s="230">
        <v>0.89295439351525641</v>
      </c>
      <c r="O20" s="230">
        <v>1.085226733146557</v>
      </c>
      <c r="P20" s="230">
        <v>0.91331460298647904</v>
      </c>
      <c r="Q20" s="230">
        <v>0.7196499812521443</v>
      </c>
      <c r="R20" s="230">
        <v>0.8116283842420724</v>
      </c>
      <c r="S20" s="230">
        <v>0.91012592200264275</v>
      </c>
      <c r="T20" s="230">
        <v>0.87644708508725477</v>
      </c>
      <c r="U20" s="230">
        <v>0.6972132893360875</v>
      </c>
      <c r="V20" s="230">
        <v>0.64962282855487097</v>
      </c>
      <c r="W20" s="230">
        <v>0.80165794008514635</v>
      </c>
      <c r="X20" s="230">
        <v>0.52997329319054487</v>
      </c>
      <c r="Y20" s="230">
        <v>0.50771013993152747</v>
      </c>
      <c r="DA20" s="71" t="s">
        <v>2458</v>
      </c>
    </row>
    <row r="21" spans="1:105" ht="12" customHeight="1" x14ac:dyDescent="0.25">
      <c r="A21" s="59" t="s">
        <v>32</v>
      </c>
      <c r="B21" s="230">
        <v>8.0553999484754311</v>
      </c>
      <c r="C21" s="230">
        <v>8.0050674303830522</v>
      </c>
      <c r="D21" s="230">
        <v>5.7898488454880583</v>
      </c>
      <c r="E21" s="230">
        <v>5.1224297567784571</v>
      </c>
      <c r="F21" s="230">
        <v>4.2415944847747147</v>
      </c>
      <c r="G21" s="230">
        <v>3.992026277585687</v>
      </c>
      <c r="H21" s="230">
        <v>3.829785720078895</v>
      </c>
      <c r="I21" s="230">
        <v>1.4352014334746881</v>
      </c>
      <c r="J21" s="230">
        <v>0.7574006645850373</v>
      </c>
      <c r="K21" s="230">
        <v>1.1459774272889129</v>
      </c>
      <c r="L21" s="230">
        <v>0.10475149734108841</v>
      </c>
      <c r="M21" s="230">
        <v>7.6485801636025905E-2</v>
      </c>
      <c r="N21" s="230">
        <v>9.0030495648009162E-2</v>
      </c>
      <c r="O21" s="230">
        <v>3.0282445439692329E-2</v>
      </c>
      <c r="P21" s="230">
        <v>0.255887964531749</v>
      </c>
      <c r="Q21" s="230">
        <v>0.12793893667151451</v>
      </c>
      <c r="R21" s="230">
        <v>0.1235557651292208</v>
      </c>
      <c r="S21" s="230">
        <v>0.13544274364329109</v>
      </c>
      <c r="T21" s="230">
        <v>9.9979170044732821E-2</v>
      </c>
      <c r="U21" s="230">
        <v>5.8821273796535962E-2</v>
      </c>
      <c r="V21" s="230">
        <v>8.4441122779714099E-3</v>
      </c>
      <c r="W21" s="230">
        <v>2.619070840558814E-2</v>
      </c>
      <c r="X21" s="230">
        <v>5.4872044598537036E-3</v>
      </c>
      <c r="Y21" s="230">
        <v>0</v>
      </c>
      <c r="DA21" s="71" t="s">
        <v>2459</v>
      </c>
    </row>
    <row r="22" spans="1:105" ht="12" customHeight="1" x14ac:dyDescent="0.25">
      <c r="A22" s="59" t="s">
        <v>35</v>
      </c>
      <c r="B22" s="230">
        <v>76.418299389877646</v>
      </c>
      <c r="C22" s="230">
        <v>76.266040125083208</v>
      </c>
      <c r="D22" s="230">
        <v>70.045307316214263</v>
      </c>
      <c r="E22" s="230">
        <v>79.644490947648492</v>
      </c>
      <c r="F22" s="230">
        <v>83.200318156158886</v>
      </c>
      <c r="G22" s="230">
        <v>66.356857474390765</v>
      </c>
      <c r="H22" s="230">
        <v>58.480038192327903</v>
      </c>
      <c r="I22" s="230">
        <v>63.637271530002153</v>
      </c>
      <c r="J22" s="230">
        <v>34.119859695792769</v>
      </c>
      <c r="K22" s="230">
        <v>43.882340020985239</v>
      </c>
      <c r="L22" s="230">
        <v>46.484723955962266</v>
      </c>
      <c r="M22" s="230">
        <v>39.227999239274041</v>
      </c>
      <c r="N22" s="230">
        <v>41.517530942874352</v>
      </c>
      <c r="O22" s="230">
        <v>44.218006595303883</v>
      </c>
      <c r="P22" s="230">
        <v>32.725899769042293</v>
      </c>
      <c r="Q22" s="230">
        <v>35.411604509604203</v>
      </c>
      <c r="R22" s="230">
        <v>38.625448997355932</v>
      </c>
      <c r="S22" s="230">
        <v>39.935511400227377</v>
      </c>
      <c r="T22" s="230">
        <v>37.074308695192158</v>
      </c>
      <c r="U22" s="230">
        <v>36.676323923514069</v>
      </c>
      <c r="V22" s="230">
        <v>22.755498389298161</v>
      </c>
      <c r="W22" s="230">
        <v>40.412852448840823</v>
      </c>
      <c r="X22" s="230">
        <v>32.360494385173489</v>
      </c>
      <c r="Y22" s="230">
        <v>37.62954520349043</v>
      </c>
      <c r="DA22" s="71" t="s">
        <v>2460</v>
      </c>
    </row>
    <row r="23" spans="1:105" ht="12" customHeight="1" x14ac:dyDescent="0.25">
      <c r="A23" s="60" t="s">
        <v>2411</v>
      </c>
      <c r="B23" s="329">
        <v>64.385485808667696</v>
      </c>
      <c r="C23" s="329">
        <v>60.261819083448692</v>
      </c>
      <c r="D23" s="329">
        <v>64.088128007412735</v>
      </c>
      <c r="E23" s="329">
        <v>62.192518337034443</v>
      </c>
      <c r="F23" s="329">
        <v>61.171017555354602</v>
      </c>
      <c r="G23" s="329">
        <v>65.403374534996075</v>
      </c>
      <c r="H23" s="329">
        <v>64.733107942941714</v>
      </c>
      <c r="I23" s="329">
        <v>63.116093025603767</v>
      </c>
      <c r="J23" s="329">
        <v>83.495145967748456</v>
      </c>
      <c r="K23" s="329">
        <v>64.351638835408238</v>
      </c>
      <c r="L23" s="329">
        <v>66.675912185441774</v>
      </c>
      <c r="M23" s="329">
        <v>55.57274005658752</v>
      </c>
      <c r="N23" s="329">
        <v>54.477182822621288</v>
      </c>
      <c r="O23" s="329">
        <v>51.813471001560551</v>
      </c>
      <c r="P23" s="329">
        <v>55.013021981099783</v>
      </c>
      <c r="Q23" s="329">
        <v>54.865289164566903</v>
      </c>
      <c r="R23" s="329">
        <v>59.858334391232589</v>
      </c>
      <c r="S23" s="329">
        <v>58.439164672237439</v>
      </c>
      <c r="T23" s="329">
        <v>60.948898172297852</v>
      </c>
      <c r="U23" s="329">
        <v>60.153543568255479</v>
      </c>
      <c r="V23" s="329">
        <v>57.000806855968072</v>
      </c>
      <c r="W23" s="329">
        <v>53.54153083452033</v>
      </c>
      <c r="X23" s="329">
        <v>55.953896336716582</v>
      </c>
      <c r="Y23" s="329">
        <v>56.040642690657592</v>
      </c>
      <c r="DA23" s="72" t="s">
        <v>2461</v>
      </c>
    </row>
    <row r="24" spans="1:105" ht="12" customHeight="1" x14ac:dyDescent="0.25">
      <c r="A24" s="57" t="s">
        <v>2413</v>
      </c>
      <c r="B24" s="261">
        <f t="shared" ref="B24:Y24" si="1">B25+B26</f>
        <v>65.713264937290802</v>
      </c>
      <c r="C24" s="261">
        <f t="shared" si="1"/>
        <v>64.953592830738216</v>
      </c>
      <c r="D24" s="261">
        <f t="shared" si="1"/>
        <v>61.379396001436987</v>
      </c>
      <c r="E24" s="261">
        <f t="shared" si="1"/>
        <v>63.849269014932133</v>
      </c>
      <c r="F24" s="261">
        <f t="shared" si="1"/>
        <v>65.414119814005304</v>
      </c>
      <c r="G24" s="261">
        <f t="shared" si="1"/>
        <v>58.806215940121106</v>
      </c>
      <c r="H24" s="261">
        <f t="shared" si="1"/>
        <v>54.838042345151813</v>
      </c>
      <c r="I24" s="261">
        <f t="shared" si="1"/>
        <v>55.481483078956742</v>
      </c>
      <c r="J24" s="261">
        <f t="shared" si="1"/>
        <v>47.327557130811812</v>
      </c>
      <c r="K24" s="261">
        <f t="shared" si="1"/>
        <v>45.696473761608701</v>
      </c>
      <c r="L24" s="261">
        <f t="shared" si="1"/>
        <v>47.381678939954526</v>
      </c>
      <c r="M24" s="261">
        <f t="shared" si="1"/>
        <v>39.898038140723209</v>
      </c>
      <c r="N24" s="261">
        <f t="shared" si="1"/>
        <v>40.762254865077459</v>
      </c>
      <c r="O24" s="261">
        <f t="shared" si="1"/>
        <v>41.444552597630029</v>
      </c>
      <c r="P24" s="261">
        <f t="shared" si="1"/>
        <v>36.943348565989147</v>
      </c>
      <c r="Q24" s="261">
        <f t="shared" si="1"/>
        <v>37.840090908466095</v>
      </c>
      <c r="R24" s="261">
        <f t="shared" si="1"/>
        <v>41.268567581114397</v>
      </c>
      <c r="S24" s="261">
        <f t="shared" si="1"/>
        <v>41.49265368053193</v>
      </c>
      <c r="T24" s="261">
        <f t="shared" si="1"/>
        <v>41.003906641577942</v>
      </c>
      <c r="U24" s="261">
        <f t="shared" si="1"/>
        <v>40.531793240502502</v>
      </c>
      <c r="V24" s="261">
        <f t="shared" si="1"/>
        <v>31.698085060708678</v>
      </c>
      <c r="W24" s="261">
        <f t="shared" si="1"/>
        <v>39.491323679043468</v>
      </c>
      <c r="X24" s="261">
        <f t="shared" si="1"/>
        <v>36.275027141801694</v>
      </c>
      <c r="Y24" s="261">
        <f t="shared" si="1"/>
        <v>39.978076679280576</v>
      </c>
      <c r="DA24" s="70"/>
    </row>
    <row r="25" spans="1:105" ht="12" customHeight="1" x14ac:dyDescent="0.25">
      <c r="A25" s="60" t="s">
        <v>2414</v>
      </c>
      <c r="B25" s="262">
        <v>46.315738012823083</v>
      </c>
      <c r="C25" s="262">
        <v>46.014980546684747</v>
      </c>
      <c r="D25" s="262">
        <v>42.97953735746912</v>
      </c>
      <c r="E25" s="262">
        <v>45.075565314917682</v>
      </c>
      <c r="F25" s="262">
        <v>46.370891903037638</v>
      </c>
      <c r="G25" s="262">
        <v>40.915170715627447</v>
      </c>
      <c r="H25" s="262">
        <v>37.887068190105403</v>
      </c>
      <c r="I25" s="262">
        <v>38.529915204102771</v>
      </c>
      <c r="J25" s="262">
        <v>30.921202834160709</v>
      </c>
      <c r="K25" s="262">
        <v>30.917859524355919</v>
      </c>
      <c r="L25" s="262">
        <v>32.093459087834468</v>
      </c>
      <c r="M25" s="262">
        <v>27.16758816906977</v>
      </c>
      <c r="N25" s="262">
        <v>27.924780535089759</v>
      </c>
      <c r="O25" s="262">
        <v>28.558677906150869</v>
      </c>
      <c r="P25" s="262">
        <v>24.89195057880492</v>
      </c>
      <c r="Q25" s="262">
        <v>25.595176468510989</v>
      </c>
      <c r="R25" s="262">
        <v>27.913416845732758</v>
      </c>
      <c r="S25" s="262">
        <v>28.181992698393909</v>
      </c>
      <c r="T25" s="262">
        <v>27.660764032939351</v>
      </c>
      <c r="U25" s="262">
        <v>27.373581013448241</v>
      </c>
      <c r="V25" s="262">
        <v>20.789056842148049</v>
      </c>
      <c r="W25" s="262">
        <v>26.988643555710439</v>
      </c>
      <c r="X25" s="262">
        <v>24.413921355878252</v>
      </c>
      <c r="Y25" s="262">
        <v>27.884661652002411</v>
      </c>
      <c r="DA25" s="72" t="s">
        <v>2462</v>
      </c>
    </row>
    <row r="26" spans="1:105" ht="12" customHeight="1" x14ac:dyDescent="0.25">
      <c r="A26" s="60" t="s">
        <v>2416</v>
      </c>
      <c r="B26" s="262">
        <v>19.397526924467719</v>
      </c>
      <c r="C26" s="262">
        <v>18.93861228405347</v>
      </c>
      <c r="D26" s="262">
        <v>18.399858643967871</v>
      </c>
      <c r="E26" s="262">
        <v>18.773703700014451</v>
      </c>
      <c r="F26" s="262">
        <v>19.043227910967669</v>
      </c>
      <c r="G26" s="262">
        <v>17.891045224493659</v>
      </c>
      <c r="H26" s="262">
        <v>16.95097415504641</v>
      </c>
      <c r="I26" s="262">
        <v>16.951567874853971</v>
      </c>
      <c r="J26" s="262">
        <v>16.406354296651099</v>
      </c>
      <c r="K26" s="262">
        <v>14.77861423725278</v>
      </c>
      <c r="L26" s="262">
        <v>15.28821985212006</v>
      </c>
      <c r="M26" s="262">
        <v>12.73044997165344</v>
      </c>
      <c r="N26" s="262">
        <v>12.8374743299877</v>
      </c>
      <c r="O26" s="262">
        <v>12.88587469147916</v>
      </c>
      <c r="P26" s="262">
        <v>12.051397987184229</v>
      </c>
      <c r="Q26" s="262">
        <v>12.24491443995511</v>
      </c>
      <c r="R26" s="262">
        <v>13.35515073538164</v>
      </c>
      <c r="S26" s="262">
        <v>13.310660982138019</v>
      </c>
      <c r="T26" s="262">
        <v>13.34314260863859</v>
      </c>
      <c r="U26" s="262">
        <v>13.158212227054261</v>
      </c>
      <c r="V26" s="262">
        <v>10.90902821856063</v>
      </c>
      <c r="W26" s="262">
        <v>12.502680123333031</v>
      </c>
      <c r="X26" s="262">
        <v>11.86110578592344</v>
      </c>
      <c r="Y26" s="262">
        <v>12.093415027278169</v>
      </c>
      <c r="DA26" s="72" t="s">
        <v>2463</v>
      </c>
    </row>
    <row r="27" spans="1:105" ht="12" customHeight="1" x14ac:dyDescent="0.25">
      <c r="A27" s="57" t="s">
        <v>2418</v>
      </c>
      <c r="B27" s="261">
        <f t="shared" ref="B27:Y27" si="2">B28+B34</f>
        <v>190.40638682537178</v>
      </c>
      <c r="C27" s="261">
        <f t="shared" si="2"/>
        <v>187.97141437952106</v>
      </c>
      <c r="D27" s="261">
        <f t="shared" si="2"/>
        <v>178.91715582147026</v>
      </c>
      <c r="E27" s="261">
        <f t="shared" si="2"/>
        <v>185.44064082230494</v>
      </c>
      <c r="F27" s="261">
        <f t="shared" si="2"/>
        <v>189.54345650077553</v>
      </c>
      <c r="G27" s="261">
        <f t="shared" si="2"/>
        <v>172.37542278250498</v>
      </c>
      <c r="H27" s="261">
        <f t="shared" si="2"/>
        <v>161.66052439423814</v>
      </c>
      <c r="I27" s="261">
        <f t="shared" si="2"/>
        <v>163.05361813494568</v>
      </c>
      <c r="J27" s="261">
        <f t="shared" si="2"/>
        <v>149.66669928433299</v>
      </c>
      <c r="K27" s="261">
        <f t="shared" si="2"/>
        <v>137.87981975286587</v>
      </c>
      <c r="L27" s="261">
        <f t="shared" si="2"/>
        <v>142.91178200780541</v>
      </c>
      <c r="M27" s="261">
        <f t="shared" si="2"/>
        <v>119.79468794700428</v>
      </c>
      <c r="N27" s="261">
        <f t="shared" si="2"/>
        <v>121.60375982730892</v>
      </c>
      <c r="O27" s="261">
        <f t="shared" si="2"/>
        <v>122.81265920749203</v>
      </c>
      <c r="P27" s="261">
        <f t="shared" si="2"/>
        <v>112.23778676037367</v>
      </c>
      <c r="Q27" s="261">
        <f t="shared" si="2"/>
        <v>114.44502304765373</v>
      </c>
      <c r="R27" s="261">
        <f t="shared" si="2"/>
        <v>124.8297264778729</v>
      </c>
      <c r="S27" s="261">
        <f t="shared" si="2"/>
        <v>124.91773218701266</v>
      </c>
      <c r="T27" s="261">
        <f t="shared" si="2"/>
        <v>124.49711633409898</v>
      </c>
      <c r="U27" s="261">
        <f t="shared" si="2"/>
        <v>122.96692371310102</v>
      </c>
      <c r="V27" s="261">
        <f t="shared" si="2"/>
        <v>100.29978812388326</v>
      </c>
      <c r="W27" s="261">
        <f t="shared" si="2"/>
        <v>118.1547449093456</v>
      </c>
      <c r="X27" s="261">
        <f t="shared" si="2"/>
        <v>110.6820563731267</v>
      </c>
      <c r="Y27" s="261">
        <f t="shared" si="2"/>
        <v>117.57384220644363</v>
      </c>
      <c r="DA27" s="70"/>
    </row>
    <row r="28" spans="1:105" ht="12" customHeight="1" x14ac:dyDescent="0.25">
      <c r="A28" s="60" t="s">
        <v>2419</v>
      </c>
      <c r="B28" s="329">
        <v>111.56701644741131</v>
      </c>
      <c r="C28" s="329">
        <v>114.18143182835939</v>
      </c>
      <c r="D28" s="329">
        <v>100.4418970368832</v>
      </c>
      <c r="E28" s="329">
        <v>109.28653673614031</v>
      </c>
      <c r="F28" s="329">
        <v>114.6401696983005</v>
      </c>
      <c r="G28" s="329">
        <v>92.289658045775084</v>
      </c>
      <c r="H28" s="329">
        <v>82.395494260023796</v>
      </c>
      <c r="I28" s="329">
        <v>85.76860626685945</v>
      </c>
      <c r="J28" s="329">
        <v>47.427745038110388</v>
      </c>
      <c r="K28" s="329">
        <v>59.081894648284383</v>
      </c>
      <c r="L28" s="329">
        <v>61.267807903182799</v>
      </c>
      <c r="M28" s="329">
        <v>51.746434816488943</v>
      </c>
      <c r="N28" s="329">
        <v>54.897005350629783</v>
      </c>
      <c r="O28" s="329">
        <v>59.367592674968883</v>
      </c>
      <c r="P28" s="329">
        <v>44.874902701884132</v>
      </c>
      <c r="Q28" s="329">
        <v>47.263036315530996</v>
      </c>
      <c r="R28" s="329">
        <v>51.533806815139108</v>
      </c>
      <c r="S28" s="329">
        <v>53.35957136386476</v>
      </c>
      <c r="T28" s="329">
        <v>49.865812449652623</v>
      </c>
      <c r="U28" s="329">
        <v>49.309523425441242</v>
      </c>
      <c r="V28" s="329">
        <v>30.502881769636659</v>
      </c>
      <c r="W28" s="329">
        <v>52.593686744626787</v>
      </c>
      <c r="X28" s="329">
        <v>42.167081266943107</v>
      </c>
      <c r="Y28" s="329">
        <v>48.952647075026157</v>
      </c>
      <c r="DA28" s="72" t="s">
        <v>2464</v>
      </c>
    </row>
    <row r="29" spans="1:105" ht="12" customHeight="1" x14ac:dyDescent="0.25">
      <c r="A29" s="59" t="s">
        <v>28</v>
      </c>
      <c r="B29" s="230">
        <v>3.6624035269343529</v>
      </c>
      <c r="C29" s="230">
        <v>3.1958826630597339</v>
      </c>
      <c r="D29" s="230">
        <v>1.769932297550626</v>
      </c>
      <c r="E29" s="230">
        <v>0</v>
      </c>
      <c r="F29" s="230">
        <v>1.8050851800068439</v>
      </c>
      <c r="G29" s="230">
        <v>0.91898356715701723</v>
      </c>
      <c r="H29" s="230">
        <v>1.178866118869309</v>
      </c>
      <c r="I29" s="230">
        <v>1.0979055572374461</v>
      </c>
      <c r="J29" s="230">
        <v>0.94152432942243958</v>
      </c>
      <c r="K29" s="230">
        <v>0.5180293088163449</v>
      </c>
      <c r="L29" s="230">
        <v>0.60769483992242657</v>
      </c>
      <c r="M29" s="230">
        <v>0.5433143783594282</v>
      </c>
      <c r="N29" s="230">
        <v>0.64717380134227176</v>
      </c>
      <c r="O29" s="230">
        <v>1.107286844977786</v>
      </c>
      <c r="P29" s="230">
        <v>1.231372887080322</v>
      </c>
      <c r="Q29" s="230">
        <v>0.79584259623025022</v>
      </c>
      <c r="R29" s="230">
        <v>0.79581511753316581</v>
      </c>
      <c r="S29" s="230">
        <v>0.66737351208622075</v>
      </c>
      <c r="T29" s="230">
        <v>0.84025954973130867</v>
      </c>
      <c r="U29" s="230">
        <v>0.79109352303339475</v>
      </c>
      <c r="V29" s="230">
        <v>0</v>
      </c>
      <c r="W29" s="230">
        <v>0</v>
      </c>
      <c r="X29" s="230">
        <v>0</v>
      </c>
      <c r="Y29" s="230">
        <v>0</v>
      </c>
      <c r="DA29" s="71" t="s">
        <v>2465</v>
      </c>
    </row>
    <row r="30" spans="1:105" ht="12" customHeight="1" x14ac:dyDescent="0.25">
      <c r="A30" s="59" t="s">
        <v>31</v>
      </c>
      <c r="B30" s="230">
        <v>0</v>
      </c>
      <c r="C30" s="230">
        <v>2.9863838264247229</v>
      </c>
      <c r="D30" s="230">
        <v>2.0090958942961592</v>
      </c>
      <c r="E30" s="230">
        <v>1.9786744236364611</v>
      </c>
      <c r="F30" s="230">
        <v>2.5361407715657198</v>
      </c>
      <c r="G30" s="230">
        <v>2.1027537230876141</v>
      </c>
      <c r="H30" s="230">
        <v>2.420758805882691</v>
      </c>
      <c r="I30" s="230">
        <v>2.6168504662247689</v>
      </c>
      <c r="J30" s="230">
        <v>2.2441168679486121</v>
      </c>
      <c r="K30" s="230">
        <v>2.304782186260558</v>
      </c>
      <c r="L30" s="230">
        <v>2.483045468168076</v>
      </c>
      <c r="M30" s="230">
        <v>1.9048085585657999</v>
      </c>
      <c r="N30" s="230">
        <v>2.2083835916904291</v>
      </c>
      <c r="O30" s="230">
        <v>2.749878351758289</v>
      </c>
      <c r="P30" s="230">
        <v>2.1393228720766411</v>
      </c>
      <c r="Q30" s="230">
        <v>2.0681813590625602</v>
      </c>
      <c r="R30" s="230">
        <v>2.2964000893685381</v>
      </c>
      <c r="S30" s="230">
        <v>2.5112834854030508</v>
      </c>
      <c r="T30" s="230">
        <v>2.4328162260550159</v>
      </c>
      <c r="U30" s="230">
        <v>2.682888898350686</v>
      </c>
      <c r="V30" s="230">
        <v>1.833209936823196</v>
      </c>
      <c r="W30" s="230">
        <v>2.0948690744248859</v>
      </c>
      <c r="X30" s="230">
        <v>1.88632018593428</v>
      </c>
      <c r="Y30" s="230">
        <v>2.2539670626727442</v>
      </c>
      <c r="DA30" s="71" t="s">
        <v>2466</v>
      </c>
    </row>
    <row r="31" spans="1:105" ht="12" customHeight="1" x14ac:dyDescent="0.25">
      <c r="A31" s="59" t="s">
        <v>159</v>
      </c>
      <c r="B31" s="230">
        <v>4.4674300571874852</v>
      </c>
      <c r="C31" s="230">
        <v>4.8100540464672648</v>
      </c>
      <c r="D31" s="230">
        <v>3.8034939531559901</v>
      </c>
      <c r="E31" s="230">
        <v>3.5116328785116471</v>
      </c>
      <c r="F31" s="230">
        <v>3.2272139823194941</v>
      </c>
      <c r="G31" s="230">
        <v>3.126430446987853</v>
      </c>
      <c r="H31" s="230">
        <v>2.498125769059397</v>
      </c>
      <c r="I31" s="230">
        <v>2.3732711044460411</v>
      </c>
      <c r="J31" s="230">
        <v>1.5352544198685629</v>
      </c>
      <c r="K31" s="230">
        <v>1.1223679104228119</v>
      </c>
      <c r="L31" s="230">
        <v>1.128730305333087</v>
      </c>
      <c r="M31" s="230">
        <v>1.170371013143235</v>
      </c>
      <c r="N31" s="230">
        <v>1.0934135430799059</v>
      </c>
      <c r="O31" s="230">
        <v>1.3288490609957839</v>
      </c>
      <c r="P31" s="230">
        <v>1.118344411820178</v>
      </c>
      <c r="Q31" s="230">
        <v>0.88120405867609475</v>
      </c>
      <c r="R31" s="230">
        <v>0.99383067458212904</v>
      </c>
      <c r="S31" s="230">
        <v>1.114439904493032</v>
      </c>
      <c r="T31" s="230">
        <v>1.073200512351741</v>
      </c>
      <c r="U31" s="230">
        <v>0.85373055837071965</v>
      </c>
      <c r="V31" s="230">
        <v>0.79545652476106632</v>
      </c>
      <c r="W31" s="230">
        <v>0.98162196745119934</v>
      </c>
      <c r="X31" s="230">
        <v>0.64894688962107538</v>
      </c>
      <c r="Y31" s="230">
        <v>0.62168588563044203</v>
      </c>
      <c r="DA31" s="71" t="s">
        <v>2467</v>
      </c>
    </row>
    <row r="32" spans="1:105" ht="12" customHeight="1" x14ac:dyDescent="0.25">
      <c r="A32" s="59" t="s">
        <v>32</v>
      </c>
      <c r="B32" s="230">
        <v>9.8637550389495097</v>
      </c>
      <c r="C32" s="230">
        <v>9.8021233841425115</v>
      </c>
      <c r="D32" s="230">
        <v>7.0896108312098711</v>
      </c>
      <c r="E32" s="230">
        <v>6.2723629674838266</v>
      </c>
      <c r="F32" s="230">
        <v>5.1937891650302612</v>
      </c>
      <c r="G32" s="230">
        <v>4.888195441941658</v>
      </c>
      <c r="H32" s="230">
        <v>4.6895335347904847</v>
      </c>
      <c r="I32" s="230">
        <v>1.757389510377168</v>
      </c>
      <c r="J32" s="230">
        <v>0.92742938520616824</v>
      </c>
      <c r="K32" s="230">
        <v>1.403237666068057</v>
      </c>
      <c r="L32" s="230">
        <v>0.12826713960133271</v>
      </c>
      <c r="M32" s="230">
        <v>9.3656083635950071E-2</v>
      </c>
      <c r="N32" s="230">
        <v>0.1102414232424602</v>
      </c>
      <c r="O32" s="230">
        <v>3.7080545436357963E-2</v>
      </c>
      <c r="P32" s="230">
        <v>0.31333220146744778</v>
      </c>
      <c r="Q32" s="230">
        <v>0.15665992245491561</v>
      </c>
      <c r="R32" s="230">
        <v>0.15129277362761731</v>
      </c>
      <c r="S32" s="230">
        <v>0.16584825752239729</v>
      </c>
      <c r="T32" s="230">
        <v>0.1224234735241627</v>
      </c>
      <c r="U32" s="230">
        <v>7.2026049546778728E-2</v>
      </c>
      <c r="V32" s="230">
        <v>1.0339729319964989E-2</v>
      </c>
      <c r="W32" s="230">
        <v>3.2070255190516088E-2</v>
      </c>
      <c r="X32" s="230">
        <v>6.7190258692086174E-3</v>
      </c>
      <c r="Y32" s="230">
        <v>0</v>
      </c>
      <c r="DA32" s="71" t="s">
        <v>2468</v>
      </c>
    </row>
    <row r="33" spans="1:105" ht="12" customHeight="1" x14ac:dyDescent="0.25">
      <c r="A33" s="59" t="s">
        <v>35</v>
      </c>
      <c r="B33" s="230">
        <v>93.573427824339959</v>
      </c>
      <c r="C33" s="230">
        <v>93.386987908265127</v>
      </c>
      <c r="D33" s="230">
        <v>85.769764060670568</v>
      </c>
      <c r="E33" s="230">
        <v>97.523866466508366</v>
      </c>
      <c r="F33" s="230">
        <v>101.87794059937821</v>
      </c>
      <c r="G33" s="230">
        <v>81.253294866600939</v>
      </c>
      <c r="H33" s="230">
        <v>71.608210031421919</v>
      </c>
      <c r="I33" s="230">
        <v>77.923189628574022</v>
      </c>
      <c r="J33" s="230">
        <v>41.779420035664607</v>
      </c>
      <c r="K33" s="230">
        <v>53.733477576716609</v>
      </c>
      <c r="L33" s="230">
        <v>56.920070150157883</v>
      </c>
      <c r="M33" s="230">
        <v>48.034284782784532</v>
      </c>
      <c r="N33" s="230">
        <v>50.837792991274711</v>
      </c>
      <c r="O33" s="230">
        <v>54.14449787180066</v>
      </c>
      <c r="P33" s="230">
        <v>40.072530329439537</v>
      </c>
      <c r="Q33" s="230">
        <v>43.361148379107178</v>
      </c>
      <c r="R33" s="230">
        <v>47.296468160027658</v>
      </c>
      <c r="S33" s="230">
        <v>48.900626204360059</v>
      </c>
      <c r="T33" s="230">
        <v>45.397112687990393</v>
      </c>
      <c r="U33" s="230">
        <v>44.909784396139663</v>
      </c>
      <c r="V33" s="230">
        <v>27.863875578732429</v>
      </c>
      <c r="W33" s="230">
        <v>49.485125447560193</v>
      </c>
      <c r="X33" s="230">
        <v>39.625095165518552</v>
      </c>
      <c r="Y33" s="230">
        <v>46.076994126722973</v>
      </c>
      <c r="DA33" s="71" t="s">
        <v>2469</v>
      </c>
    </row>
    <row r="34" spans="1:105" ht="12" customHeight="1" x14ac:dyDescent="0.25">
      <c r="A34" s="60" t="s">
        <v>2426</v>
      </c>
      <c r="B34" s="329">
        <v>78.839370377960478</v>
      </c>
      <c r="C34" s="329">
        <v>73.789982551161671</v>
      </c>
      <c r="D34" s="329">
        <v>78.475258784587069</v>
      </c>
      <c r="E34" s="329">
        <v>76.154104086164651</v>
      </c>
      <c r="F34" s="329">
        <v>74.903286802475037</v>
      </c>
      <c r="G34" s="329">
        <v>80.085764736729914</v>
      </c>
      <c r="H34" s="329">
        <v>79.265030134214342</v>
      </c>
      <c r="I34" s="329">
        <v>77.285011868086229</v>
      </c>
      <c r="J34" s="329">
        <v>102.2389542462226</v>
      </c>
      <c r="K34" s="329">
        <v>78.797925104581495</v>
      </c>
      <c r="L34" s="329">
        <v>81.643974104622615</v>
      </c>
      <c r="M34" s="329">
        <v>68.048253130515334</v>
      </c>
      <c r="N34" s="329">
        <v>66.706754476679137</v>
      </c>
      <c r="O34" s="329">
        <v>63.445066532523143</v>
      </c>
      <c r="P34" s="329">
        <v>67.362884058489541</v>
      </c>
      <c r="Q34" s="329">
        <v>67.181986732122738</v>
      </c>
      <c r="R34" s="329">
        <v>73.29591966273378</v>
      </c>
      <c r="S34" s="329">
        <v>71.558160823147901</v>
      </c>
      <c r="T34" s="329">
        <v>74.631303884446353</v>
      </c>
      <c r="U34" s="329">
        <v>73.657400287659783</v>
      </c>
      <c r="V34" s="329">
        <v>69.796906354246602</v>
      </c>
      <c r="W34" s="329">
        <v>65.561058164718801</v>
      </c>
      <c r="X34" s="329">
        <v>68.514975106183584</v>
      </c>
      <c r="Y34" s="329">
        <v>68.621195131417466</v>
      </c>
      <c r="DA34" s="72" t="s">
        <v>2470</v>
      </c>
    </row>
    <row r="35" spans="1:105" ht="12" customHeight="1" x14ac:dyDescent="0.25">
      <c r="A35" s="57" t="s">
        <v>2428</v>
      </c>
      <c r="B35" s="261">
        <v>164.6128963983391</v>
      </c>
      <c r="C35" s="261">
        <v>163.695165580848</v>
      </c>
      <c r="D35" s="261">
        <v>153.0834718026598</v>
      </c>
      <c r="E35" s="261">
        <v>160.82182137681639</v>
      </c>
      <c r="F35" s="261">
        <v>165.3368393922398</v>
      </c>
      <c r="G35" s="261">
        <v>145.9891488989515</v>
      </c>
      <c r="H35" s="261">
        <v>135.23250197873031</v>
      </c>
      <c r="I35" s="261">
        <v>137.8730739302616</v>
      </c>
      <c r="J35" s="261">
        <v>111.0979859931771</v>
      </c>
      <c r="K35" s="261">
        <v>110.91317359363271</v>
      </c>
      <c r="L35" s="261">
        <v>115.7456045635649</v>
      </c>
      <c r="M35" s="261">
        <v>105.26527672636119</v>
      </c>
      <c r="N35" s="261">
        <v>109.8525297568403</v>
      </c>
      <c r="O35" s="261">
        <v>108.190401608096</v>
      </c>
      <c r="P35" s="261">
        <v>94.281915643266117</v>
      </c>
      <c r="Q35" s="261">
        <v>96.337283641962557</v>
      </c>
      <c r="R35" s="261">
        <v>105.24737043694979</v>
      </c>
      <c r="S35" s="261">
        <v>106.8771699228716</v>
      </c>
      <c r="T35" s="261">
        <v>106.22882063841971</v>
      </c>
      <c r="U35" s="261">
        <v>106.6565077855835</v>
      </c>
      <c r="V35" s="261">
        <v>81.01069775142615</v>
      </c>
      <c r="W35" s="261">
        <v>103.4439192199996</v>
      </c>
      <c r="X35" s="261">
        <v>97.01328980161108</v>
      </c>
      <c r="Y35" s="261">
        <v>163.73542839037799</v>
      </c>
      <c r="DA35" s="70" t="s">
        <v>2471</v>
      </c>
    </row>
    <row r="36" spans="1:105" ht="12" customHeight="1" x14ac:dyDescent="0.25">
      <c r="A36" s="46" t="s">
        <v>28</v>
      </c>
      <c r="B36" s="229">
        <v>5.3337328108853637</v>
      </c>
      <c r="C36" s="229">
        <v>4.5477972274984841</v>
      </c>
      <c r="D36" s="229">
        <v>2.677244548268324</v>
      </c>
      <c r="E36" s="229">
        <v>0</v>
      </c>
      <c r="F36" s="229">
        <v>2.5835937095623009</v>
      </c>
      <c r="G36" s="229">
        <v>1.4425417825931759</v>
      </c>
      <c r="H36" s="229">
        <v>1.9174104579693361</v>
      </c>
      <c r="I36" s="229">
        <v>1.744006881058711</v>
      </c>
      <c r="J36" s="229">
        <v>2.1606223082991098</v>
      </c>
      <c r="K36" s="229">
        <v>0.95441170788554175</v>
      </c>
      <c r="L36" s="229">
        <v>1.104574340065746</v>
      </c>
      <c r="M36" s="229">
        <v>0.88704972206645349</v>
      </c>
      <c r="N36" s="229">
        <v>0.99939838890625488</v>
      </c>
      <c r="O36" s="229">
        <v>1.719014180498035</v>
      </c>
      <c r="P36" s="229">
        <v>2.1666178219909611</v>
      </c>
      <c r="Q36" s="229">
        <v>1.3815110875470109</v>
      </c>
      <c r="R36" s="229">
        <v>1.381584293578735</v>
      </c>
      <c r="S36" s="229">
        <v>1.1230212841678719</v>
      </c>
      <c r="T36" s="229">
        <v>1.4584755491065129</v>
      </c>
      <c r="U36" s="229">
        <v>1.3400865940189921</v>
      </c>
      <c r="V36" s="229">
        <v>0</v>
      </c>
      <c r="W36" s="229">
        <v>0</v>
      </c>
      <c r="X36" s="229">
        <v>0</v>
      </c>
      <c r="Y36" s="229">
        <v>0</v>
      </c>
      <c r="DA36" s="73" t="s">
        <v>2472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2473</v>
      </c>
    </row>
    <row r="38" spans="1:105" ht="12" customHeight="1" x14ac:dyDescent="0.25">
      <c r="A38" s="46" t="s">
        <v>31</v>
      </c>
      <c r="B38" s="229">
        <v>0</v>
      </c>
      <c r="C38" s="229">
        <v>4.2920358262427776</v>
      </c>
      <c r="D38" s="229">
        <v>3.0693011457430979</v>
      </c>
      <c r="E38" s="229">
        <v>2.9182377362568288</v>
      </c>
      <c r="F38" s="229">
        <v>3.6661254388621081</v>
      </c>
      <c r="G38" s="229">
        <v>3.3336232233525909</v>
      </c>
      <c r="H38" s="229">
        <v>3.9765786164859871</v>
      </c>
      <c r="I38" s="229">
        <v>4.1982622528315234</v>
      </c>
      <c r="J38" s="229">
        <v>5.2011601433885053</v>
      </c>
      <c r="K38" s="229">
        <v>4.2886318032916941</v>
      </c>
      <c r="L38" s="229">
        <v>4.5582854729441964</v>
      </c>
      <c r="M38" s="229">
        <v>3.140910390479716</v>
      </c>
      <c r="N38" s="229">
        <v>3.4442897198341291</v>
      </c>
      <c r="O38" s="229">
        <v>4.3116177165152711</v>
      </c>
      <c r="P38" s="229">
        <v>3.8016882932366558</v>
      </c>
      <c r="Q38" s="229">
        <v>3.6259621019520019</v>
      </c>
      <c r="R38" s="229">
        <v>4.0264304738851084</v>
      </c>
      <c r="S38" s="229">
        <v>4.2679783642531426</v>
      </c>
      <c r="T38" s="229">
        <v>4.2648370874000321</v>
      </c>
      <c r="U38" s="229">
        <v>4.5900262470963398</v>
      </c>
      <c r="V38" s="229">
        <v>3.813113598576098</v>
      </c>
      <c r="W38" s="229">
        <v>3.391546589538736</v>
      </c>
      <c r="X38" s="229">
        <v>3.2423765083725198</v>
      </c>
      <c r="Y38" s="229">
        <v>1.470910853466721</v>
      </c>
      <c r="DA38" s="73" t="s">
        <v>2474</v>
      </c>
    </row>
    <row r="39" spans="1:105" ht="12" customHeight="1" x14ac:dyDescent="0.25">
      <c r="A39" s="46" t="s">
        <v>159</v>
      </c>
      <c r="B39" s="229">
        <v>6.6959412481336162</v>
      </c>
      <c r="C39" s="229">
        <v>7.0444814981126296</v>
      </c>
      <c r="D39" s="229">
        <v>5.9211072632845134</v>
      </c>
      <c r="E39" s="229">
        <v>5.2776039804381316</v>
      </c>
      <c r="F39" s="229">
        <v>4.7538239051514841</v>
      </c>
      <c r="G39" s="229">
        <v>5.050777497144761</v>
      </c>
      <c r="H39" s="229">
        <v>4.1817081079131224</v>
      </c>
      <c r="I39" s="229">
        <v>3.8798896358271091</v>
      </c>
      <c r="J39" s="229">
        <v>3.6259054503262198</v>
      </c>
      <c r="K39" s="229">
        <v>2.1281658877989842</v>
      </c>
      <c r="L39" s="229">
        <v>2.1114869268175109</v>
      </c>
      <c r="M39" s="229">
        <v>1.966568744930937</v>
      </c>
      <c r="N39" s="229">
        <v>1.737764718667516</v>
      </c>
      <c r="O39" s="229">
        <v>2.12316517759501</v>
      </c>
      <c r="P39" s="229">
        <v>2.0251495796637649</v>
      </c>
      <c r="Q39" s="229">
        <v>1.574318116098169</v>
      </c>
      <c r="R39" s="229">
        <v>1.775686976503553</v>
      </c>
      <c r="S39" s="229">
        <v>1.930031894591441</v>
      </c>
      <c r="T39" s="229">
        <v>1.917146834721476</v>
      </c>
      <c r="U39" s="229">
        <v>1.488382895486082</v>
      </c>
      <c r="V39" s="229">
        <v>1.686030212847782</v>
      </c>
      <c r="W39" s="229">
        <v>1.619446233124322</v>
      </c>
      <c r="X39" s="229">
        <v>1.1366808679910529</v>
      </c>
      <c r="Y39" s="229">
        <v>0.4134196907123539</v>
      </c>
      <c r="DA39" s="73" t="s">
        <v>2475</v>
      </c>
    </row>
    <row r="40" spans="1:105" ht="12" customHeight="1" x14ac:dyDescent="0.25">
      <c r="A40" s="46" t="s">
        <v>32</v>
      </c>
      <c r="B40" s="229">
        <v>14.33288250034636</v>
      </c>
      <c r="C40" s="229">
        <v>13.917352630152401</v>
      </c>
      <c r="D40" s="229">
        <v>10.699906542635579</v>
      </c>
      <c r="E40" s="229">
        <v>9.138949213379334</v>
      </c>
      <c r="F40" s="229">
        <v>7.4171495135589893</v>
      </c>
      <c r="G40" s="229">
        <v>7.6558852766140273</v>
      </c>
      <c r="H40" s="229">
        <v>7.6103819059033739</v>
      </c>
      <c r="I40" s="229">
        <v>2.7853350242547199</v>
      </c>
      <c r="J40" s="229">
        <v>2.1235102460084692</v>
      </c>
      <c r="K40" s="229">
        <v>2.5795197640144401</v>
      </c>
      <c r="L40" s="229">
        <v>0.23262212087291859</v>
      </c>
      <c r="M40" s="229">
        <v>0.15256642104823409</v>
      </c>
      <c r="N40" s="229">
        <v>0.1698590645722495</v>
      </c>
      <c r="O40" s="229">
        <v>5.743698468606314E-2</v>
      </c>
      <c r="P40" s="229">
        <v>0.55007759221072317</v>
      </c>
      <c r="Q40" s="229">
        <v>0.2713384259262086</v>
      </c>
      <c r="R40" s="229">
        <v>0.26206534041745538</v>
      </c>
      <c r="S40" s="229">
        <v>0.27845571411181408</v>
      </c>
      <c r="T40" s="229">
        <v>0.21201988416354731</v>
      </c>
      <c r="U40" s="229">
        <v>0.1217365049085148</v>
      </c>
      <c r="V40" s="229">
        <v>2.1246894607999781E-2</v>
      </c>
      <c r="W40" s="229">
        <v>5.1293468858576587E-2</v>
      </c>
      <c r="X40" s="229">
        <v>1.1409670378899809E-2</v>
      </c>
      <c r="Y40" s="229">
        <v>0</v>
      </c>
      <c r="DA40" s="73" t="s">
        <v>2476</v>
      </c>
    </row>
    <row r="41" spans="1:105" ht="12" customHeight="1" x14ac:dyDescent="0.25">
      <c r="A41" s="46" t="s">
        <v>33</v>
      </c>
      <c r="B41" s="229">
        <v>0.94720401518428676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2477</v>
      </c>
    </row>
    <row r="42" spans="1:105" ht="12" customHeight="1" x14ac:dyDescent="0.25">
      <c r="A42" s="46" t="s">
        <v>35</v>
      </c>
      <c r="B42" s="229">
        <v>137.30313582378949</v>
      </c>
      <c r="C42" s="229">
        <v>133.8934983988417</v>
      </c>
      <c r="D42" s="229">
        <v>130.7159123027283</v>
      </c>
      <c r="E42" s="229">
        <v>143.4870304467421</v>
      </c>
      <c r="F42" s="229">
        <v>146.9161468251049</v>
      </c>
      <c r="G42" s="229">
        <v>128.50632111924691</v>
      </c>
      <c r="H42" s="229">
        <v>117.3481582851209</v>
      </c>
      <c r="I42" s="229">
        <v>124.7133043662659</v>
      </c>
      <c r="J42" s="229">
        <v>96.598986588662484</v>
      </c>
      <c r="K42" s="229">
        <v>99.744562415495167</v>
      </c>
      <c r="L42" s="229">
        <v>104.2407871976438</v>
      </c>
      <c r="M42" s="229">
        <v>79.015255474365816</v>
      </c>
      <c r="N42" s="229">
        <v>79.098320043830796</v>
      </c>
      <c r="O42" s="229">
        <v>84.690852351810065</v>
      </c>
      <c r="P42" s="229">
        <v>71.039900574097416</v>
      </c>
      <c r="Q42" s="229">
        <v>75.838690294260388</v>
      </c>
      <c r="R42" s="229">
        <v>82.728808228393461</v>
      </c>
      <c r="S42" s="229">
        <v>82.907972876490433</v>
      </c>
      <c r="T42" s="229">
        <v>79.392007219635332</v>
      </c>
      <c r="U42" s="229">
        <v>76.649417405537051</v>
      </c>
      <c r="V42" s="229">
        <v>57.818187193705967</v>
      </c>
      <c r="W42" s="229">
        <v>79.92285418788363</v>
      </c>
      <c r="X42" s="229">
        <v>67.947543093523763</v>
      </c>
      <c r="Y42" s="229">
        <v>29.997035318994051</v>
      </c>
      <c r="DA42" s="73" t="s">
        <v>2478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2479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0.19826460533760079</v>
      </c>
      <c r="I44" s="229">
        <v>0.55227577002360373</v>
      </c>
      <c r="J44" s="229">
        <v>1.3878012564923079</v>
      </c>
      <c r="K44" s="229">
        <v>1.217882015146877</v>
      </c>
      <c r="L44" s="229">
        <v>3.4978485052207868</v>
      </c>
      <c r="M44" s="229">
        <v>0.82145476621305002</v>
      </c>
      <c r="N44" s="229">
        <v>0.98877398316216936</v>
      </c>
      <c r="O44" s="229">
        <v>1.601309142105984</v>
      </c>
      <c r="P44" s="229">
        <v>4.181298055006514</v>
      </c>
      <c r="Q44" s="229">
        <v>4.4747439455498998</v>
      </c>
      <c r="R44" s="229">
        <v>4.3256248993655788</v>
      </c>
      <c r="S44" s="229">
        <v>3.9316447322270451</v>
      </c>
      <c r="T44" s="229">
        <v>2.7891124436642389</v>
      </c>
      <c r="U44" s="229">
        <v>3.208379122576607</v>
      </c>
      <c r="V44" s="229">
        <v>3.2784268386173152</v>
      </c>
      <c r="W44" s="229">
        <v>4.6460906512789109</v>
      </c>
      <c r="X44" s="229">
        <v>3.1952770388579239</v>
      </c>
      <c r="Y44" s="229">
        <v>117.05697280954151</v>
      </c>
      <c r="DA44" s="73" t="s">
        <v>2480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19.281471207256949</v>
      </c>
      <c r="N45" s="229">
        <v>23.414123837867209</v>
      </c>
      <c r="O45" s="229">
        <v>13.68700605488554</v>
      </c>
      <c r="P45" s="229">
        <v>10.517183727060081</v>
      </c>
      <c r="Q45" s="229">
        <v>9.170719670628884</v>
      </c>
      <c r="R45" s="229">
        <v>10.74717022480592</v>
      </c>
      <c r="S45" s="229">
        <v>12.438065057029879</v>
      </c>
      <c r="T45" s="229">
        <v>16.195221619728521</v>
      </c>
      <c r="U45" s="229">
        <v>19.258479015959882</v>
      </c>
      <c r="V45" s="229">
        <v>14.39369301307099</v>
      </c>
      <c r="W45" s="229">
        <v>13.81268808931541</v>
      </c>
      <c r="X45" s="229">
        <v>21.480002622486921</v>
      </c>
      <c r="Y45" s="229">
        <v>14.797089717663381</v>
      </c>
      <c r="DA45" s="73" t="s">
        <v>2481</v>
      </c>
    </row>
    <row r="46" spans="1:105" ht="12" customHeight="1" x14ac:dyDescent="0.25">
      <c r="A46" s="57" t="s">
        <v>2440</v>
      </c>
      <c r="B46" s="261">
        <v>103.67217073873439</v>
      </c>
      <c r="C46" s="261">
        <v>101.2194520421298</v>
      </c>
      <c r="D46" s="261">
        <v>98.340025217331132</v>
      </c>
      <c r="E46" s="261">
        <v>100.3380803627736</v>
      </c>
      <c r="F46" s="261">
        <v>101.77858152176</v>
      </c>
      <c r="G46" s="261">
        <v>95.620617124573059</v>
      </c>
      <c r="H46" s="261">
        <v>90.596306097823231</v>
      </c>
      <c r="I46" s="261">
        <v>90.599479297247029</v>
      </c>
      <c r="J46" s="261">
        <v>87.685526637785813</v>
      </c>
      <c r="K46" s="261">
        <v>78.98589466854952</v>
      </c>
      <c r="L46" s="261">
        <v>81.709536734863491</v>
      </c>
      <c r="M46" s="261">
        <v>68.039260271751772</v>
      </c>
      <c r="N46" s="261">
        <v>68.611263475749794</v>
      </c>
      <c r="O46" s="261">
        <v>68.86994441790786</v>
      </c>
      <c r="P46" s="261">
        <v>64.409993842660313</v>
      </c>
      <c r="Q46" s="261">
        <v>65.444263356013096</v>
      </c>
      <c r="R46" s="261">
        <v>71.378040750832071</v>
      </c>
      <c r="S46" s="261">
        <v>71.140260475420831</v>
      </c>
      <c r="T46" s="261">
        <v>71.313862024811684</v>
      </c>
      <c r="U46" s="261">
        <v>70.325481693182596</v>
      </c>
      <c r="V46" s="261">
        <v>58.304475641258719</v>
      </c>
      <c r="W46" s="261">
        <v>66.821919798599794</v>
      </c>
      <c r="X46" s="261">
        <v>63.392956688585073</v>
      </c>
      <c r="Y46" s="261">
        <v>64.6345584364622</v>
      </c>
      <c r="DA46" s="70" t="s">
        <v>2482</v>
      </c>
    </row>
    <row r="47" spans="1:105" ht="12" customHeight="1" x14ac:dyDescent="0.25">
      <c r="A47" s="41" t="s">
        <v>2442</v>
      </c>
      <c r="B47" s="350">
        <v>64.623056159404427</v>
      </c>
      <c r="C47" s="350">
        <v>63.094177416493373</v>
      </c>
      <c r="D47" s="350">
        <v>61.299314242702977</v>
      </c>
      <c r="E47" s="350">
        <v>62.544782809179878</v>
      </c>
      <c r="F47" s="350">
        <v>63.442705430376442</v>
      </c>
      <c r="G47" s="350">
        <v>59.604197215188243</v>
      </c>
      <c r="H47" s="350">
        <v>56.472340986748549</v>
      </c>
      <c r="I47" s="350">
        <v>56.474318970262431</v>
      </c>
      <c r="J47" s="350">
        <v>54.657934447623603</v>
      </c>
      <c r="K47" s="350">
        <v>49.235102058679942</v>
      </c>
      <c r="L47" s="350">
        <v>50.932858293119061</v>
      </c>
      <c r="M47" s="350">
        <v>42.411622195762128</v>
      </c>
      <c r="N47" s="350">
        <v>42.768174922611827</v>
      </c>
      <c r="O47" s="350">
        <v>42.929421214006453</v>
      </c>
      <c r="P47" s="350">
        <v>40.149353675739818</v>
      </c>
      <c r="Q47" s="350">
        <v>40.794055685634007</v>
      </c>
      <c r="R47" s="350">
        <v>44.492819076912383</v>
      </c>
      <c r="S47" s="350">
        <v>44.344601016250543</v>
      </c>
      <c r="T47" s="350">
        <v>44.452813881821918</v>
      </c>
      <c r="U47" s="350">
        <v>43.836716454493207</v>
      </c>
      <c r="V47" s="350">
        <v>36.343537295124342</v>
      </c>
      <c r="W47" s="350">
        <v>41.652804653879379</v>
      </c>
      <c r="X47" s="350">
        <v>39.515393292199299</v>
      </c>
      <c r="Y47" s="350">
        <v>40.289333867658883</v>
      </c>
      <c r="DA47" s="97" t="s">
        <v>2483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0.99999999999999989</v>
      </c>
      <c r="C51" s="232">
        <f t="shared" si="3"/>
        <v>1.0000000000000002</v>
      </c>
      <c r="D51" s="232">
        <f t="shared" si="3"/>
        <v>1</v>
      </c>
      <c r="E51" s="232">
        <f t="shared" si="3"/>
        <v>1</v>
      </c>
      <c r="F51" s="232">
        <f t="shared" si="3"/>
        <v>0.99999999999999989</v>
      </c>
      <c r="G51" s="232">
        <f t="shared" si="3"/>
        <v>1</v>
      </c>
      <c r="H51" s="232">
        <f t="shared" si="3"/>
        <v>0.99999999999999989</v>
      </c>
      <c r="I51" s="232">
        <f t="shared" si="3"/>
        <v>1.0000000000000002</v>
      </c>
      <c r="J51" s="232">
        <f t="shared" si="3"/>
        <v>1</v>
      </c>
      <c r="K51" s="232">
        <f t="shared" si="3"/>
        <v>1</v>
      </c>
      <c r="L51" s="232">
        <f t="shared" si="3"/>
        <v>1</v>
      </c>
      <c r="M51" s="232">
        <f t="shared" si="3"/>
        <v>1.0000000000000002</v>
      </c>
      <c r="N51" s="232">
        <f t="shared" si="3"/>
        <v>1.0000000000000002</v>
      </c>
      <c r="O51" s="232">
        <f t="shared" si="3"/>
        <v>1</v>
      </c>
      <c r="P51" s="232">
        <f t="shared" si="3"/>
        <v>1</v>
      </c>
      <c r="Q51" s="232">
        <f t="shared" si="3"/>
        <v>0.99999999999999989</v>
      </c>
      <c r="R51" s="232">
        <f t="shared" si="3"/>
        <v>1</v>
      </c>
      <c r="S51" s="232">
        <f t="shared" si="3"/>
        <v>1</v>
      </c>
      <c r="T51" s="232">
        <f t="shared" si="3"/>
        <v>1</v>
      </c>
      <c r="U51" s="232">
        <f t="shared" si="3"/>
        <v>1</v>
      </c>
      <c r="V51" s="232">
        <f t="shared" si="3"/>
        <v>1.0000000000000002</v>
      </c>
      <c r="W51" s="232">
        <f t="shared" si="3"/>
        <v>1</v>
      </c>
      <c r="X51" s="232">
        <f t="shared" si="3"/>
        <v>1</v>
      </c>
      <c r="Y51" s="232">
        <f t="shared" si="3"/>
        <v>0.99999999999999989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1.9519178251046213E-2</v>
      </c>
      <c r="C52" s="299">
        <f t="shared" si="4"/>
        <v>1.9338255021462965E-2</v>
      </c>
      <c r="D52" s="299">
        <f t="shared" si="4"/>
        <v>1.9699323343046912E-2</v>
      </c>
      <c r="E52" s="299">
        <f t="shared" si="4"/>
        <v>1.9426339965045492E-2</v>
      </c>
      <c r="F52" s="299">
        <f t="shared" si="4"/>
        <v>1.9295711228010996E-2</v>
      </c>
      <c r="G52" s="299">
        <f t="shared" si="4"/>
        <v>1.987505476743167E-2</v>
      </c>
      <c r="H52" s="299">
        <f t="shared" si="4"/>
        <v>2.0072719532507999E-2</v>
      </c>
      <c r="I52" s="299">
        <f t="shared" si="4"/>
        <v>1.9908949318309669E-2</v>
      </c>
      <c r="J52" s="299">
        <f t="shared" si="4"/>
        <v>2.1250267473202356E-2</v>
      </c>
      <c r="K52" s="299">
        <f t="shared" si="4"/>
        <v>2.0565576800909306E-2</v>
      </c>
      <c r="L52" s="299">
        <f t="shared" si="4"/>
        <v>2.0512940626710836E-2</v>
      </c>
      <c r="M52" s="299">
        <f t="shared" si="4"/>
        <v>2.0102813339161554E-2</v>
      </c>
      <c r="N52" s="299">
        <f t="shared" si="4"/>
        <v>1.989223933211284E-2</v>
      </c>
      <c r="O52" s="299">
        <f t="shared" si="4"/>
        <v>1.9894497426645789E-2</v>
      </c>
      <c r="P52" s="299">
        <f t="shared" si="4"/>
        <v>2.0438574060171692E-2</v>
      </c>
      <c r="Q52" s="299">
        <f t="shared" si="4"/>
        <v>2.0374206713057293E-2</v>
      </c>
      <c r="R52" s="299">
        <f t="shared" si="4"/>
        <v>2.0367474490310414E-2</v>
      </c>
      <c r="S52" s="299">
        <f t="shared" si="4"/>
        <v>2.0247506935002976E-2</v>
      </c>
      <c r="T52" s="299">
        <f t="shared" si="4"/>
        <v>2.035246766985813E-2</v>
      </c>
      <c r="U52" s="299">
        <f t="shared" si="4"/>
        <v>2.0265728287560455E-2</v>
      </c>
      <c r="V52" s="299">
        <f t="shared" si="4"/>
        <v>2.0831653394327986E-2</v>
      </c>
      <c r="W52" s="299">
        <f t="shared" si="4"/>
        <v>2.0052233492113537E-2</v>
      </c>
      <c r="X52" s="299">
        <f t="shared" si="4"/>
        <v>2.0254876439658974E-2</v>
      </c>
      <c r="Y52" s="299">
        <f t="shared" si="4"/>
        <v>1.7610040655295117E-2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6.8834474211080807E-3</v>
      </c>
      <c r="C53" s="233">
        <f t="shared" si="5"/>
        <v>6.8196447588199493E-3</v>
      </c>
      <c r="D53" s="233">
        <f t="shared" si="5"/>
        <v>6.9469756728105349E-3</v>
      </c>
      <c r="E53" s="233">
        <f t="shared" si="5"/>
        <v>6.850707955740604E-3</v>
      </c>
      <c r="F53" s="233">
        <f t="shared" si="5"/>
        <v>6.8046416699831854E-3</v>
      </c>
      <c r="G53" s="233">
        <f t="shared" si="5"/>
        <v>7.0089474425454636E-3</v>
      </c>
      <c r="H53" s="233">
        <f t="shared" si="5"/>
        <v>7.0786540152253654E-3</v>
      </c>
      <c r="I53" s="233">
        <f t="shared" si="5"/>
        <v>7.0209003719070365E-3</v>
      </c>
      <c r="J53" s="233">
        <f t="shared" si="5"/>
        <v>7.493916852182615E-3</v>
      </c>
      <c r="K53" s="233">
        <f t="shared" si="5"/>
        <v>7.2524603635007925E-3</v>
      </c>
      <c r="L53" s="233">
        <f t="shared" si="5"/>
        <v>7.2338981918312955E-3</v>
      </c>
      <c r="M53" s="233">
        <f t="shared" si="5"/>
        <v>7.0892666103426656E-3</v>
      </c>
      <c r="N53" s="233">
        <f t="shared" si="5"/>
        <v>7.015007587389481E-3</v>
      </c>
      <c r="O53" s="233">
        <f t="shared" si="5"/>
        <v>7.0158039054920886E-3</v>
      </c>
      <c r="P53" s="233">
        <f t="shared" si="5"/>
        <v>7.2076727870485288E-3</v>
      </c>
      <c r="Q53" s="233">
        <f t="shared" si="5"/>
        <v>7.184973611714429E-3</v>
      </c>
      <c r="R53" s="233">
        <f t="shared" si="5"/>
        <v>7.1825994901858819E-3</v>
      </c>
      <c r="S53" s="233">
        <f t="shared" si="5"/>
        <v>7.1402928751953948E-3</v>
      </c>
      <c r="T53" s="233">
        <f t="shared" si="5"/>
        <v>7.1773073278718321E-3</v>
      </c>
      <c r="U53" s="233">
        <f t="shared" si="5"/>
        <v>7.1467186437732411E-3</v>
      </c>
      <c r="V53" s="233">
        <f t="shared" si="5"/>
        <v>7.3462923997283831E-3</v>
      </c>
      <c r="W53" s="233">
        <f t="shared" si="5"/>
        <v>7.0714296034131395E-3</v>
      </c>
      <c r="X53" s="233">
        <f t="shared" si="5"/>
        <v>7.1428917344899239E-3</v>
      </c>
      <c r="Y53" s="233">
        <f t="shared" si="5"/>
        <v>6.2101891470662971E-3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4.5958077818659848E-2</v>
      </c>
      <c r="C54" s="233">
        <f t="shared" si="6"/>
        <v>4.5532092474530689E-2</v>
      </c>
      <c r="D54" s="233">
        <f t="shared" si="6"/>
        <v>4.6382231030969091E-2</v>
      </c>
      <c r="E54" s="233">
        <f t="shared" si="6"/>
        <v>4.5739489253214291E-2</v>
      </c>
      <c r="F54" s="233">
        <f t="shared" si="6"/>
        <v>4.5431922736592988E-2</v>
      </c>
      <c r="G54" s="233">
        <f t="shared" si="6"/>
        <v>4.6795992223842314E-2</v>
      </c>
      <c r="H54" s="233">
        <f t="shared" si="6"/>
        <v>4.7261395661351166E-2</v>
      </c>
      <c r="I54" s="233">
        <f t="shared" si="6"/>
        <v>4.6875797243646197E-2</v>
      </c>
      <c r="J54" s="233">
        <f t="shared" si="6"/>
        <v>5.0033942701887241E-2</v>
      </c>
      <c r="K54" s="233">
        <f t="shared" si="6"/>
        <v>4.8421832458605471E-2</v>
      </c>
      <c r="L54" s="233">
        <f t="shared" si="6"/>
        <v>4.8297900120943649E-2</v>
      </c>
      <c r="M54" s="233">
        <f t="shared" si="6"/>
        <v>4.7332251795264992E-2</v>
      </c>
      <c r="N54" s="233">
        <f t="shared" si="6"/>
        <v>4.6836453433363533E-2</v>
      </c>
      <c r="O54" s="233">
        <f t="shared" si="6"/>
        <v>4.6841770136911806E-2</v>
      </c>
      <c r="P54" s="233">
        <f t="shared" si="6"/>
        <v>4.8122803382333275E-2</v>
      </c>
      <c r="Q54" s="233">
        <f t="shared" si="6"/>
        <v>4.7971249894291072E-2</v>
      </c>
      <c r="R54" s="233">
        <f t="shared" si="6"/>
        <v>4.795539881629414E-2</v>
      </c>
      <c r="S54" s="233">
        <f t="shared" si="6"/>
        <v>4.7672934146336075E-2</v>
      </c>
      <c r="T54" s="233">
        <f t="shared" si="6"/>
        <v>4.7920065124819652E-2</v>
      </c>
      <c r="U54" s="233">
        <f t="shared" si="6"/>
        <v>4.7715836482081338E-2</v>
      </c>
      <c r="V54" s="233">
        <f t="shared" si="6"/>
        <v>4.9048312150976922E-2</v>
      </c>
      <c r="W54" s="233">
        <f t="shared" si="6"/>
        <v>4.7213161098064997E-2</v>
      </c>
      <c r="X54" s="233">
        <f t="shared" si="6"/>
        <v>4.7690285710224142E-2</v>
      </c>
      <c r="Y54" s="233">
        <f t="shared" si="6"/>
        <v>4.1462996465152828E-2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2.011463963134872E-2</v>
      </c>
      <c r="C55" s="233">
        <f t="shared" si="7"/>
        <v>1.9928197071257252E-2</v>
      </c>
      <c r="D55" s="233">
        <f t="shared" si="7"/>
        <v>2.0300280315620669E-2</v>
      </c>
      <c r="E55" s="233">
        <f t="shared" si="7"/>
        <v>2.0018969176226128E-2</v>
      </c>
      <c r="F55" s="233">
        <f t="shared" si="7"/>
        <v>1.9884355416509767E-2</v>
      </c>
      <c r="G55" s="233">
        <f t="shared" si="7"/>
        <v>2.0481372686822992E-2</v>
      </c>
      <c r="H55" s="233">
        <f t="shared" si="7"/>
        <v>2.0685067507690388E-2</v>
      </c>
      <c r="I55" s="233">
        <f t="shared" si="7"/>
        <v>2.0516301241068912E-2</v>
      </c>
      <c r="J55" s="233">
        <f t="shared" si="7"/>
        <v>2.1898538288635486E-2</v>
      </c>
      <c r="K55" s="233">
        <f t="shared" si="7"/>
        <v>2.119296011546715E-2</v>
      </c>
      <c r="L55" s="233">
        <f t="shared" si="7"/>
        <v>2.1138718196982778E-2</v>
      </c>
      <c r="M55" s="233">
        <f t="shared" si="7"/>
        <v>2.0716079370392097E-2</v>
      </c>
      <c r="N55" s="233">
        <f t="shared" si="7"/>
        <v>2.0499081492047166E-2</v>
      </c>
      <c r="O55" s="233">
        <f t="shared" si="7"/>
        <v>2.0501408473091121E-2</v>
      </c>
      <c r="P55" s="233">
        <f t="shared" si="7"/>
        <v>2.1062082968423629E-2</v>
      </c>
      <c r="Q55" s="233">
        <f t="shared" si="7"/>
        <v>2.0995752000255833E-2</v>
      </c>
      <c r="R55" s="233">
        <f t="shared" si="7"/>
        <v>2.0988814401104384E-2</v>
      </c>
      <c r="S55" s="233">
        <f t="shared" si="7"/>
        <v>2.0865187058220002E-2</v>
      </c>
      <c r="T55" s="233">
        <f t="shared" si="7"/>
        <v>2.0973349775415324E-2</v>
      </c>
      <c r="U55" s="233">
        <f t="shared" si="7"/>
        <v>2.0883964280066933E-2</v>
      </c>
      <c r="V55" s="233">
        <f t="shared" si="7"/>
        <v>2.1467153768607583E-2</v>
      </c>
      <c r="W55" s="233">
        <f t="shared" si="7"/>
        <v>2.0663956510357018E-2</v>
      </c>
      <c r="X55" s="233">
        <f t="shared" si="7"/>
        <v>2.087278138050707E-2</v>
      </c>
      <c r="Y55" s="233">
        <f t="shared" si="7"/>
        <v>1.8147260971689498E-2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3.6599021504449269E-2</v>
      </c>
      <c r="C56" s="300">
        <f t="shared" si="8"/>
        <v>3.6588478619949322E-2</v>
      </c>
      <c r="D56" s="300">
        <f t="shared" si="8"/>
        <v>3.6541993747869317E-2</v>
      </c>
      <c r="E56" s="300">
        <f t="shared" si="8"/>
        <v>3.6543599865971776E-2</v>
      </c>
      <c r="F56" s="300">
        <f t="shared" si="8"/>
        <v>3.657749004966114E-2</v>
      </c>
      <c r="G56" s="300">
        <f t="shared" si="8"/>
        <v>3.6512989942964473E-2</v>
      </c>
      <c r="H56" s="300">
        <f t="shared" si="8"/>
        <v>3.6532657857963495E-2</v>
      </c>
      <c r="I56" s="300">
        <f t="shared" si="8"/>
        <v>3.6477695090277207E-2</v>
      </c>
      <c r="J56" s="300">
        <f t="shared" si="8"/>
        <v>3.7064458676260785E-2</v>
      </c>
      <c r="K56" s="300">
        <f t="shared" si="8"/>
        <v>3.6602314411038589E-2</v>
      </c>
      <c r="L56" s="300">
        <f t="shared" si="8"/>
        <v>3.6538994713477664E-2</v>
      </c>
      <c r="M56" s="300">
        <f t="shared" si="8"/>
        <v>3.603623925645974E-2</v>
      </c>
      <c r="N56" s="300">
        <f t="shared" si="8"/>
        <v>3.5887754412213743E-2</v>
      </c>
      <c r="O56" s="300">
        <f t="shared" si="8"/>
        <v>3.6109289771554649E-2</v>
      </c>
      <c r="P56" s="300">
        <f t="shared" si="8"/>
        <v>3.6328868728476287E-2</v>
      </c>
      <c r="Q56" s="300">
        <f t="shared" si="8"/>
        <v>3.6306426163319659E-2</v>
      </c>
      <c r="R56" s="300">
        <f t="shared" si="8"/>
        <v>3.6292504492161981E-2</v>
      </c>
      <c r="S56" s="300">
        <f t="shared" si="8"/>
        <v>3.6208988666655756E-2</v>
      </c>
      <c r="T56" s="300">
        <f t="shared" si="8"/>
        <v>3.6207866151512363E-2</v>
      </c>
      <c r="U56" s="300">
        <f t="shared" si="8"/>
        <v>3.6106304787395217E-2</v>
      </c>
      <c r="V56" s="300">
        <f t="shared" si="8"/>
        <v>3.6524098287031431E-2</v>
      </c>
      <c r="W56" s="300">
        <f t="shared" si="8"/>
        <v>3.6068361520106403E-2</v>
      </c>
      <c r="X56" s="300">
        <f t="shared" si="8"/>
        <v>3.600058712153055E-2</v>
      </c>
      <c r="Y56" s="300">
        <f t="shared" si="8"/>
        <v>3.255587415855727E-2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0.18189776288228368</v>
      </c>
      <c r="C57" s="301">
        <f t="shared" si="9"/>
        <v>0.18221814385450383</v>
      </c>
      <c r="D57" s="301">
        <f t="shared" si="9"/>
        <v>0.181852588441684</v>
      </c>
      <c r="E57" s="301">
        <f t="shared" si="9"/>
        <v>0.18216990172936148</v>
      </c>
      <c r="F57" s="301">
        <f t="shared" si="9"/>
        <v>0.1823306588164636</v>
      </c>
      <c r="G57" s="301">
        <f t="shared" si="9"/>
        <v>0.18179362267938112</v>
      </c>
      <c r="H57" s="301">
        <f t="shared" si="9"/>
        <v>0.18173819782023429</v>
      </c>
      <c r="I57" s="301">
        <f t="shared" si="9"/>
        <v>0.18180238968248544</v>
      </c>
      <c r="J57" s="301">
        <f t="shared" si="9"/>
        <v>0.18403828390780785</v>
      </c>
      <c r="K57" s="301">
        <f t="shared" si="9"/>
        <v>0.18215393929302195</v>
      </c>
      <c r="L57" s="301">
        <f t="shared" si="9"/>
        <v>0.18204121158170017</v>
      </c>
      <c r="M57" s="301">
        <f t="shared" si="9"/>
        <v>0.1795896587925484</v>
      </c>
      <c r="N57" s="301">
        <f t="shared" si="9"/>
        <v>0.17888823112783889</v>
      </c>
      <c r="O57" s="301">
        <f t="shared" si="9"/>
        <v>0.18000844612591857</v>
      </c>
      <c r="P57" s="301">
        <f t="shared" si="9"/>
        <v>0.18071031274118332</v>
      </c>
      <c r="Q57" s="301">
        <f t="shared" si="9"/>
        <v>0.18078089966758032</v>
      </c>
      <c r="R57" s="301">
        <f t="shared" si="9"/>
        <v>0.18073284496300807</v>
      </c>
      <c r="S57" s="301">
        <f t="shared" si="9"/>
        <v>0.18039591736329152</v>
      </c>
      <c r="T57" s="301">
        <f t="shared" si="9"/>
        <v>0.18028056779285384</v>
      </c>
      <c r="U57" s="301">
        <f t="shared" si="9"/>
        <v>0.17979777634608329</v>
      </c>
      <c r="V57" s="301">
        <f t="shared" si="9"/>
        <v>0.18183118565087084</v>
      </c>
      <c r="W57" s="301">
        <f t="shared" si="9"/>
        <v>0.17990427316068364</v>
      </c>
      <c r="X57" s="301">
        <f t="shared" si="9"/>
        <v>0.1794371312933935</v>
      </c>
      <c r="Y57" s="301">
        <f t="shared" si="9"/>
        <v>0.16253720641647573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0.10658146001083041</v>
      </c>
      <c r="C58" s="302">
        <f t="shared" si="10"/>
        <v>0.1106866628582434</v>
      </c>
      <c r="D58" s="302">
        <f t="shared" si="10"/>
        <v>0.10208981290970436</v>
      </c>
      <c r="E58" s="302">
        <f t="shared" si="10"/>
        <v>0.10735897788792745</v>
      </c>
      <c r="F58" s="302">
        <f t="shared" si="10"/>
        <v>0.11027770651548077</v>
      </c>
      <c r="G58" s="302">
        <f t="shared" si="10"/>
        <v>9.7332154440323004E-2</v>
      </c>
      <c r="H58" s="302">
        <f t="shared" si="10"/>
        <v>9.2628727337333183E-2</v>
      </c>
      <c r="I58" s="302">
        <f t="shared" si="10"/>
        <v>9.563073642528E-2</v>
      </c>
      <c r="J58" s="302">
        <f t="shared" si="10"/>
        <v>5.831972541766732E-2</v>
      </c>
      <c r="K58" s="302">
        <f t="shared" si="10"/>
        <v>7.8053480707836645E-2</v>
      </c>
      <c r="L58" s="302">
        <f t="shared" si="10"/>
        <v>7.8043012444146187E-2</v>
      </c>
      <c r="M58" s="302">
        <f t="shared" si="10"/>
        <v>7.7575431195540695E-2</v>
      </c>
      <c r="N58" s="302">
        <f t="shared" si="10"/>
        <v>8.0757603180492007E-2</v>
      </c>
      <c r="O58" s="302">
        <f t="shared" si="10"/>
        <v>8.7016014282391585E-2</v>
      </c>
      <c r="P58" s="302">
        <f t="shared" si="10"/>
        <v>7.2251582426523048E-2</v>
      </c>
      <c r="Q58" s="302">
        <f t="shared" si="10"/>
        <v>7.4658154619668127E-2</v>
      </c>
      <c r="R58" s="302">
        <f t="shared" si="10"/>
        <v>7.4612448334773082E-2</v>
      </c>
      <c r="S58" s="302">
        <f t="shared" si="10"/>
        <v>7.7057505429939097E-2</v>
      </c>
      <c r="T58" s="302">
        <f t="shared" si="10"/>
        <v>7.2209198466495525E-2</v>
      </c>
      <c r="U58" s="302">
        <f t="shared" si="10"/>
        <v>7.2098596898011819E-2</v>
      </c>
      <c r="V58" s="302">
        <f t="shared" si="10"/>
        <v>5.5297974818160872E-2</v>
      </c>
      <c r="W58" s="302">
        <f t="shared" si="10"/>
        <v>8.00799747305313E-2</v>
      </c>
      <c r="X58" s="302">
        <f t="shared" si="10"/>
        <v>6.8361036517503249E-2</v>
      </c>
      <c r="Y58" s="302">
        <f t="shared" si="10"/>
        <v>6.7673441242956614E-2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7.5316302871453272E-2</v>
      </c>
      <c r="C59" s="302">
        <f t="shared" si="11"/>
        <v>7.153148099626043E-2</v>
      </c>
      <c r="D59" s="302">
        <f t="shared" si="11"/>
        <v>7.9762775531979635E-2</v>
      </c>
      <c r="E59" s="302">
        <f t="shared" si="11"/>
        <v>7.4810923841434035E-2</v>
      </c>
      <c r="F59" s="302">
        <f t="shared" si="11"/>
        <v>7.2052952300982812E-2</v>
      </c>
      <c r="G59" s="302">
        <f t="shared" si="11"/>
        <v>8.4461468239058132E-2</v>
      </c>
      <c r="H59" s="302">
        <f t="shared" si="11"/>
        <v>8.9109470482901104E-2</v>
      </c>
      <c r="I59" s="302">
        <f t="shared" si="11"/>
        <v>8.6171653257205424E-2</v>
      </c>
      <c r="J59" s="302">
        <f t="shared" si="11"/>
        <v>0.12571855849014052</v>
      </c>
      <c r="K59" s="302">
        <f t="shared" si="11"/>
        <v>0.10410045858518528</v>
      </c>
      <c r="L59" s="302">
        <f t="shared" si="11"/>
        <v>0.10399819913755398</v>
      </c>
      <c r="M59" s="302">
        <f t="shared" si="11"/>
        <v>0.10201422759700772</v>
      </c>
      <c r="N59" s="302">
        <f t="shared" si="11"/>
        <v>9.8130627947346866E-2</v>
      </c>
      <c r="O59" s="302">
        <f t="shared" si="11"/>
        <v>9.2992431843526999E-2</v>
      </c>
      <c r="P59" s="302">
        <f t="shared" si="11"/>
        <v>0.10845873031466029</v>
      </c>
      <c r="Q59" s="302">
        <f t="shared" si="11"/>
        <v>0.10612274504791221</v>
      </c>
      <c r="R59" s="302">
        <f t="shared" si="11"/>
        <v>0.106120396628235</v>
      </c>
      <c r="S59" s="302">
        <f t="shared" si="11"/>
        <v>0.10333841193335244</v>
      </c>
      <c r="T59" s="302">
        <f t="shared" si="11"/>
        <v>0.10807136932635832</v>
      </c>
      <c r="U59" s="302">
        <f t="shared" si="11"/>
        <v>0.10769917944807149</v>
      </c>
      <c r="V59" s="302">
        <f t="shared" si="11"/>
        <v>0.12653321083270999</v>
      </c>
      <c r="W59" s="302">
        <f t="shared" si="11"/>
        <v>9.9824298430152336E-2</v>
      </c>
      <c r="X59" s="302">
        <f t="shared" si="11"/>
        <v>0.11107609477589026</v>
      </c>
      <c r="Y59" s="302">
        <f t="shared" si="11"/>
        <v>9.4863765173519132E-2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7.6869500983446234E-2</v>
      </c>
      <c r="C60" s="301">
        <f t="shared" si="12"/>
        <v>7.7100671069634294E-2</v>
      </c>
      <c r="D60" s="301">
        <f t="shared" si="12"/>
        <v>7.6391542985696767E-2</v>
      </c>
      <c r="E60" s="301">
        <f t="shared" si="12"/>
        <v>7.680381707204377E-2</v>
      </c>
      <c r="F60" s="301">
        <f t="shared" si="12"/>
        <v>7.705087544937729E-2</v>
      </c>
      <c r="G60" s="301">
        <f t="shared" si="12"/>
        <v>7.5941942983814431E-2</v>
      </c>
      <c r="H60" s="301">
        <f t="shared" si="12"/>
        <v>7.5488248146568473E-2</v>
      </c>
      <c r="I60" s="301">
        <f t="shared" si="12"/>
        <v>7.5748210842770808E-2</v>
      </c>
      <c r="J60" s="301">
        <f t="shared" si="12"/>
        <v>7.1261055842021179E-2</v>
      </c>
      <c r="K60" s="301">
        <f t="shared" si="12"/>
        <v>7.3922342311690939E-2</v>
      </c>
      <c r="L60" s="301">
        <f t="shared" si="12"/>
        <v>7.3903890030993055E-2</v>
      </c>
      <c r="M60" s="301">
        <f t="shared" si="12"/>
        <v>7.3240361001047305E-2</v>
      </c>
      <c r="N60" s="301">
        <f t="shared" si="12"/>
        <v>7.3425707042965194E-2</v>
      </c>
      <c r="O60" s="301">
        <f t="shared" si="12"/>
        <v>7.438277456077981E-2</v>
      </c>
      <c r="P60" s="301">
        <f t="shared" si="12"/>
        <v>7.2834186066267917E-2</v>
      </c>
      <c r="Q60" s="301">
        <f t="shared" si="12"/>
        <v>7.3191892017993462E-2</v>
      </c>
      <c r="R60" s="301">
        <f t="shared" si="12"/>
        <v>7.3163358194417674E-2</v>
      </c>
      <c r="S60" s="301">
        <f t="shared" si="12"/>
        <v>7.3371769810456053E-2</v>
      </c>
      <c r="T60" s="301">
        <f t="shared" si="12"/>
        <v>7.270596305052808E-2</v>
      </c>
      <c r="U60" s="301">
        <f t="shared" si="12"/>
        <v>7.2568307943618071E-2</v>
      </c>
      <c r="V60" s="301">
        <f t="shared" si="12"/>
        <v>7.0364977290841318E-2</v>
      </c>
      <c r="W60" s="301">
        <f t="shared" si="12"/>
        <v>7.3628706891527451E-2</v>
      </c>
      <c r="X60" s="301">
        <f t="shared" si="12"/>
        <v>7.2010862810223342E-2</v>
      </c>
      <c r="Y60" s="301">
        <f t="shared" si="12"/>
        <v>6.7673579318612065E-2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5.4178827853451704E-2</v>
      </c>
      <c r="C61" s="302">
        <f t="shared" si="13"/>
        <v>5.4620317749792438E-2</v>
      </c>
      <c r="D61" s="302">
        <f t="shared" si="13"/>
        <v>5.3491454615675851E-2</v>
      </c>
      <c r="E61" s="302">
        <f t="shared" si="13"/>
        <v>5.422106668216143E-2</v>
      </c>
      <c r="F61" s="302">
        <f t="shared" si="13"/>
        <v>5.4619978479516614E-2</v>
      </c>
      <c r="G61" s="302">
        <f t="shared" si="13"/>
        <v>5.2837570178347622E-2</v>
      </c>
      <c r="H61" s="302">
        <f t="shared" si="13"/>
        <v>5.2154093814647091E-2</v>
      </c>
      <c r="I61" s="302">
        <f t="shared" si="13"/>
        <v>5.2604436267159306E-2</v>
      </c>
      <c r="J61" s="302">
        <f t="shared" si="13"/>
        <v>4.6558024446037863E-2</v>
      </c>
      <c r="K61" s="302">
        <f t="shared" si="13"/>
        <v>5.0015250787783169E-2</v>
      </c>
      <c r="L61" s="302">
        <f t="shared" si="13"/>
        <v>5.0057987057555493E-2</v>
      </c>
      <c r="M61" s="302">
        <f t="shared" si="13"/>
        <v>4.9871223191787356E-2</v>
      </c>
      <c r="N61" s="302">
        <f t="shared" si="13"/>
        <v>5.03013575081993E-2</v>
      </c>
      <c r="O61" s="302">
        <f t="shared" si="13"/>
        <v>5.1255800034106722E-2</v>
      </c>
      <c r="P61" s="302">
        <f t="shared" si="13"/>
        <v>4.9074732810714852E-2</v>
      </c>
      <c r="Q61" s="302">
        <f t="shared" si="13"/>
        <v>4.9507264578098842E-2</v>
      </c>
      <c r="R61" s="302">
        <f t="shared" si="13"/>
        <v>4.9486556835304889E-2</v>
      </c>
      <c r="S61" s="302">
        <f t="shared" si="13"/>
        <v>4.9834428450564287E-2</v>
      </c>
      <c r="T61" s="302">
        <f t="shared" si="13"/>
        <v>4.9046606834506047E-2</v>
      </c>
      <c r="U61" s="302">
        <f t="shared" si="13"/>
        <v>4.900978460825834E-2</v>
      </c>
      <c r="V61" s="302">
        <f t="shared" si="13"/>
        <v>4.614857679238786E-2</v>
      </c>
      <c r="W61" s="302">
        <f t="shared" si="13"/>
        <v>5.0318367191571588E-2</v>
      </c>
      <c r="X61" s="302">
        <f t="shared" si="13"/>
        <v>4.846495454146231E-2</v>
      </c>
      <c r="Y61" s="302">
        <f t="shared" si="13"/>
        <v>4.7202242299401273E-2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2.2690673129994531E-2</v>
      </c>
      <c r="C62" s="302">
        <f t="shared" si="14"/>
        <v>2.2480353319841856E-2</v>
      </c>
      <c r="D62" s="302">
        <f t="shared" si="14"/>
        <v>2.2900088370020923E-2</v>
      </c>
      <c r="E62" s="302">
        <f t="shared" si="14"/>
        <v>2.2582750389882344E-2</v>
      </c>
      <c r="F62" s="302">
        <f t="shared" si="14"/>
        <v>2.2430896969860684E-2</v>
      </c>
      <c r="G62" s="302">
        <f t="shared" si="14"/>
        <v>2.3104372805466809E-2</v>
      </c>
      <c r="H62" s="302">
        <f t="shared" si="14"/>
        <v>2.3334154331921379E-2</v>
      </c>
      <c r="I62" s="302">
        <f t="shared" si="14"/>
        <v>2.3143774575611502E-2</v>
      </c>
      <c r="J62" s="302">
        <f t="shared" si="14"/>
        <v>2.4703031395983312E-2</v>
      </c>
      <c r="K62" s="302">
        <f t="shared" si="14"/>
        <v>2.3907091523907773E-2</v>
      </c>
      <c r="L62" s="302">
        <f t="shared" si="14"/>
        <v>2.3845902973437569E-2</v>
      </c>
      <c r="M62" s="302">
        <f t="shared" si="14"/>
        <v>2.3369137809259952E-2</v>
      </c>
      <c r="N62" s="302">
        <f t="shared" si="14"/>
        <v>2.3124349534765894E-2</v>
      </c>
      <c r="O62" s="302">
        <f t="shared" si="14"/>
        <v>2.3126974526673082E-2</v>
      </c>
      <c r="P62" s="302">
        <f t="shared" si="14"/>
        <v>2.3759453255553075E-2</v>
      </c>
      <c r="Q62" s="302">
        <f t="shared" si="14"/>
        <v>2.3684627439894631E-2</v>
      </c>
      <c r="R62" s="302">
        <f t="shared" si="14"/>
        <v>2.3676801359112796E-2</v>
      </c>
      <c r="S62" s="302">
        <f t="shared" si="14"/>
        <v>2.3537341359891772E-2</v>
      </c>
      <c r="T62" s="302">
        <f t="shared" si="14"/>
        <v>2.3659356216022033E-2</v>
      </c>
      <c r="U62" s="302">
        <f t="shared" si="14"/>
        <v>2.3558523335359734E-2</v>
      </c>
      <c r="V62" s="302">
        <f t="shared" si="14"/>
        <v>2.4216400498453462E-2</v>
      </c>
      <c r="W62" s="302">
        <f t="shared" si="14"/>
        <v>2.3310339699955863E-2</v>
      </c>
      <c r="X62" s="302">
        <f t="shared" si="14"/>
        <v>2.3545908268761028E-2</v>
      </c>
      <c r="Y62" s="302">
        <f t="shared" si="14"/>
        <v>2.0471337019210795E-2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0.22273195454973516</v>
      </c>
      <c r="C63" s="301">
        <f t="shared" si="15"/>
        <v>0.22312425778102513</v>
      </c>
      <c r="D63" s="301">
        <f t="shared" si="15"/>
        <v>0.22267663890818459</v>
      </c>
      <c r="E63" s="301">
        <f t="shared" si="15"/>
        <v>0.22306518579105492</v>
      </c>
      <c r="F63" s="301">
        <f t="shared" si="15"/>
        <v>0.22326203120383292</v>
      </c>
      <c r="G63" s="301">
        <f t="shared" si="15"/>
        <v>0.22260443593393611</v>
      </c>
      <c r="H63" s="301">
        <f t="shared" si="15"/>
        <v>0.22253656875947056</v>
      </c>
      <c r="I63" s="301">
        <f t="shared" si="15"/>
        <v>0.22261517103977799</v>
      </c>
      <c r="J63" s="301">
        <f t="shared" si="15"/>
        <v>0.22535300070343819</v>
      </c>
      <c r="K63" s="301">
        <f t="shared" si="15"/>
        <v>0.22304563995063903</v>
      </c>
      <c r="L63" s="301">
        <f t="shared" si="15"/>
        <v>0.22290760601840842</v>
      </c>
      <c r="M63" s="301">
        <f t="shared" si="15"/>
        <v>0.2199057046439368</v>
      </c>
      <c r="N63" s="301">
        <f t="shared" si="15"/>
        <v>0.21904681362592518</v>
      </c>
      <c r="O63" s="301">
        <f t="shared" si="15"/>
        <v>0.22041850546030853</v>
      </c>
      <c r="P63" s="301">
        <f t="shared" si="15"/>
        <v>0.22127793396879591</v>
      </c>
      <c r="Q63" s="301">
        <f t="shared" si="15"/>
        <v>0.22136436693989428</v>
      </c>
      <c r="R63" s="301">
        <f t="shared" si="15"/>
        <v>0.22130552444449969</v>
      </c>
      <c r="S63" s="301">
        <f t="shared" si="15"/>
        <v>0.22089296003668357</v>
      </c>
      <c r="T63" s="301">
        <f t="shared" si="15"/>
        <v>0.22075171566471899</v>
      </c>
      <c r="U63" s="301">
        <f t="shared" si="15"/>
        <v>0.22016054246459182</v>
      </c>
      <c r="V63" s="301">
        <f t="shared" si="15"/>
        <v>0.22265043140922955</v>
      </c>
      <c r="W63" s="301">
        <f t="shared" si="15"/>
        <v>0.22029094672736776</v>
      </c>
      <c r="X63" s="301">
        <f t="shared" si="15"/>
        <v>0.2197189362776247</v>
      </c>
      <c r="Y63" s="301">
        <f t="shared" si="15"/>
        <v>0.19902515071405194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0.13050791021734337</v>
      </c>
      <c r="C64" s="302">
        <f t="shared" si="16"/>
        <v>0.13553468921417561</v>
      </c>
      <c r="D64" s="302">
        <f t="shared" si="16"/>
        <v>0.12500793417514824</v>
      </c>
      <c r="E64" s="302">
        <f t="shared" si="16"/>
        <v>0.13145997292399281</v>
      </c>
      <c r="F64" s="302">
        <f t="shared" si="16"/>
        <v>0.13503392634548661</v>
      </c>
      <c r="G64" s="302">
        <f t="shared" si="16"/>
        <v>0.11918222992692613</v>
      </c>
      <c r="H64" s="302">
        <f t="shared" si="16"/>
        <v>0.1134229314334692</v>
      </c>
      <c r="I64" s="302">
        <f t="shared" si="16"/>
        <v>0.11709886092891422</v>
      </c>
      <c r="J64" s="302">
        <f t="shared" si="16"/>
        <v>7.1411908674694657E-2</v>
      </c>
      <c r="K64" s="302">
        <f t="shared" si="16"/>
        <v>9.5575690662657087E-2</v>
      </c>
      <c r="L64" s="302">
        <f t="shared" si="16"/>
        <v>9.5562872380587166E-2</v>
      </c>
      <c r="M64" s="302">
        <f t="shared" si="16"/>
        <v>9.4990323912906946E-2</v>
      </c>
      <c r="N64" s="302">
        <f t="shared" si="16"/>
        <v>9.8886861037337154E-2</v>
      </c>
      <c r="O64" s="302">
        <f t="shared" si="16"/>
        <v>0.10655022157027541</v>
      </c>
      <c r="P64" s="302">
        <f t="shared" si="16"/>
        <v>8.8471325420232297E-2</v>
      </c>
      <c r="Q64" s="302">
        <f t="shared" si="16"/>
        <v>9.1418148513879333E-2</v>
      </c>
      <c r="R64" s="302">
        <f t="shared" si="16"/>
        <v>9.1362181634416006E-2</v>
      </c>
      <c r="S64" s="302">
        <f t="shared" si="16"/>
        <v>9.4356129097884614E-2</v>
      </c>
      <c r="T64" s="302">
        <f t="shared" si="16"/>
        <v>8.8419426693667993E-2</v>
      </c>
      <c r="U64" s="302">
        <f t="shared" si="16"/>
        <v>8.8283996201647119E-2</v>
      </c>
      <c r="V64" s="302">
        <f t="shared" si="16"/>
        <v>6.7711805899788799E-2</v>
      </c>
      <c r="W64" s="302">
        <f t="shared" si="16"/>
        <v>9.8057111914936268E-2</v>
      </c>
      <c r="X64" s="302">
        <f t="shared" si="16"/>
        <v>8.3707391654085569E-2</v>
      </c>
      <c r="Y64" s="302">
        <f t="shared" si="16"/>
        <v>8.2865438256681564E-2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9.22240443323918E-2</v>
      </c>
      <c r="C65" s="302">
        <f t="shared" si="17"/>
        <v>8.7589568566849504E-2</v>
      </c>
      <c r="D65" s="302">
        <f t="shared" si="17"/>
        <v>9.7668704733036349E-2</v>
      </c>
      <c r="E65" s="302">
        <f t="shared" si="17"/>
        <v>9.1605212867062108E-2</v>
      </c>
      <c r="F65" s="302">
        <f t="shared" si="17"/>
        <v>8.8228104858346326E-2</v>
      </c>
      <c r="G65" s="302">
        <f t="shared" si="17"/>
        <v>0.10342220600700999</v>
      </c>
      <c r="H65" s="302">
        <f t="shared" si="17"/>
        <v>0.10911363732600135</v>
      </c>
      <c r="I65" s="302">
        <f t="shared" si="17"/>
        <v>0.10551631011086376</v>
      </c>
      <c r="J65" s="302">
        <f t="shared" si="17"/>
        <v>0.15394109202874351</v>
      </c>
      <c r="K65" s="302">
        <f t="shared" si="17"/>
        <v>0.12746994928798194</v>
      </c>
      <c r="L65" s="302">
        <f t="shared" si="17"/>
        <v>0.12734473363782126</v>
      </c>
      <c r="M65" s="302">
        <f t="shared" si="17"/>
        <v>0.12491538073102987</v>
      </c>
      <c r="N65" s="302">
        <f t="shared" si="17"/>
        <v>0.12015995258858803</v>
      </c>
      <c r="O65" s="302">
        <f t="shared" si="17"/>
        <v>0.11386828389003309</v>
      </c>
      <c r="P65" s="302">
        <f t="shared" si="17"/>
        <v>0.13280660854856363</v>
      </c>
      <c r="Q65" s="302">
        <f t="shared" si="17"/>
        <v>0.12994621842601495</v>
      </c>
      <c r="R65" s="302">
        <f t="shared" si="17"/>
        <v>0.12994334281008368</v>
      </c>
      <c r="S65" s="302">
        <f t="shared" si="17"/>
        <v>0.12653683093879894</v>
      </c>
      <c r="T65" s="302">
        <f t="shared" si="17"/>
        <v>0.13233228897105101</v>
      </c>
      <c r="U65" s="302">
        <f t="shared" si="17"/>
        <v>0.1318765462629447</v>
      </c>
      <c r="V65" s="302">
        <f t="shared" si="17"/>
        <v>0.15493862550944076</v>
      </c>
      <c r="W65" s="302">
        <f t="shared" si="17"/>
        <v>0.12223383481243148</v>
      </c>
      <c r="X65" s="302">
        <f t="shared" si="17"/>
        <v>0.13601154462353912</v>
      </c>
      <c r="Y65" s="302">
        <f t="shared" si="17"/>
        <v>0.11615971245737038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0.19255946594124199</v>
      </c>
      <c r="C66" s="301">
        <f t="shared" si="18"/>
        <v>0.1943080677619668</v>
      </c>
      <c r="D66" s="301">
        <f t="shared" si="18"/>
        <v>0.1905245632645001</v>
      </c>
      <c r="E66" s="301">
        <f t="shared" si="18"/>
        <v>0.19345138857156316</v>
      </c>
      <c r="F66" s="301">
        <f t="shared" si="18"/>
        <v>0.19474921095670913</v>
      </c>
      <c r="G66" s="301">
        <f t="shared" si="18"/>
        <v>0.18852938324119853</v>
      </c>
      <c r="H66" s="301">
        <f t="shared" si="18"/>
        <v>0.18615662102960223</v>
      </c>
      <c r="I66" s="301">
        <f t="shared" si="18"/>
        <v>0.1882364726758988</v>
      </c>
      <c r="J66" s="301">
        <f t="shared" si="18"/>
        <v>0.16728012734554762</v>
      </c>
      <c r="K66" s="301">
        <f t="shared" si="18"/>
        <v>0.1794221941070816</v>
      </c>
      <c r="L66" s="301">
        <f t="shared" si="18"/>
        <v>0.18053497939734928</v>
      </c>
      <c r="M66" s="301">
        <f t="shared" si="18"/>
        <v>0.1932342347541324</v>
      </c>
      <c r="N66" s="301">
        <f t="shared" si="18"/>
        <v>0.19787913339320229</v>
      </c>
      <c r="O66" s="301">
        <f t="shared" si="18"/>
        <v>0.19417515084757903</v>
      </c>
      <c r="P66" s="301">
        <f t="shared" si="18"/>
        <v>0.18587775210414145</v>
      </c>
      <c r="Q66" s="301">
        <f t="shared" si="18"/>
        <v>0.18633961738320673</v>
      </c>
      <c r="R66" s="301">
        <f t="shared" si="18"/>
        <v>0.18658876509740951</v>
      </c>
      <c r="S66" s="301">
        <f t="shared" si="18"/>
        <v>0.18899169886676195</v>
      </c>
      <c r="T66" s="301">
        <f t="shared" si="18"/>
        <v>0.18835933794675369</v>
      </c>
      <c r="U66" s="301">
        <f t="shared" si="18"/>
        <v>0.1909582992109225</v>
      </c>
      <c r="V66" s="301">
        <f t="shared" si="18"/>
        <v>0.17983155438812709</v>
      </c>
      <c r="W66" s="301">
        <f t="shared" si="18"/>
        <v>0.19286367987715608</v>
      </c>
      <c r="X66" s="301">
        <f t="shared" si="18"/>
        <v>0.19258457548118257</v>
      </c>
      <c r="Y66" s="301">
        <f t="shared" si="18"/>
        <v>0.27716597247375563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0.12127274513238789</v>
      </c>
      <c r="C67" s="301">
        <f t="shared" si="19"/>
        <v>0.12014866826667234</v>
      </c>
      <c r="D67" s="301">
        <f t="shared" si="19"/>
        <v>0.12239198742568891</v>
      </c>
      <c r="E67" s="301">
        <f t="shared" si="19"/>
        <v>0.12069594043026934</v>
      </c>
      <c r="F67" s="301">
        <f t="shared" si="19"/>
        <v>0.11988434348035676</v>
      </c>
      <c r="G67" s="301">
        <f t="shared" si="19"/>
        <v>0.12348380758159223</v>
      </c>
      <c r="H67" s="301">
        <f t="shared" si="19"/>
        <v>0.12471189968508387</v>
      </c>
      <c r="I67" s="301">
        <f t="shared" si="19"/>
        <v>0.1236943945836237</v>
      </c>
      <c r="J67" s="301">
        <f t="shared" si="19"/>
        <v>0.13202801050984878</v>
      </c>
      <c r="K67" s="301">
        <f t="shared" si="19"/>
        <v>0.12777402418278264</v>
      </c>
      <c r="L67" s="301">
        <f t="shared" si="19"/>
        <v>0.12744699538801388</v>
      </c>
      <c r="M67" s="301">
        <f t="shared" si="19"/>
        <v>0.1248988726455959</v>
      </c>
      <c r="N67" s="301">
        <f t="shared" si="19"/>
        <v>0.12359057536177173</v>
      </c>
      <c r="O67" s="301">
        <f t="shared" si="19"/>
        <v>0.12360460491359281</v>
      </c>
      <c r="P67" s="301">
        <f t="shared" si="19"/>
        <v>0.12698495556470371</v>
      </c>
      <c r="Q67" s="301">
        <f t="shared" si="19"/>
        <v>0.12658504093812195</v>
      </c>
      <c r="R67" s="301">
        <f t="shared" si="19"/>
        <v>0.12654321360692716</v>
      </c>
      <c r="S67" s="301">
        <f t="shared" si="19"/>
        <v>0.12579785462860149</v>
      </c>
      <c r="T67" s="301">
        <f t="shared" si="19"/>
        <v>0.12644997616175641</v>
      </c>
      <c r="U67" s="301">
        <f t="shared" si="19"/>
        <v>0.12591106397667196</v>
      </c>
      <c r="V67" s="301">
        <f t="shared" si="19"/>
        <v>0.12942715929351029</v>
      </c>
      <c r="W67" s="301">
        <f t="shared" si="19"/>
        <v>0.12458461982096387</v>
      </c>
      <c r="X67" s="301">
        <f t="shared" si="19"/>
        <v>0.12584364139525764</v>
      </c>
      <c r="Y67" s="301">
        <f t="shared" si="19"/>
        <v>0.10941126438281934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7.5594205884292789E-2</v>
      </c>
      <c r="C68" s="235">
        <f t="shared" si="20"/>
        <v>7.4893523320177458E-2</v>
      </c>
      <c r="D68" s="235">
        <f t="shared" si="20"/>
        <v>7.6291874863929063E-2</v>
      </c>
      <c r="E68" s="235">
        <f t="shared" si="20"/>
        <v>7.5234660189508917E-2</v>
      </c>
      <c r="F68" s="235">
        <f t="shared" si="20"/>
        <v>7.4728758992502239E-2</v>
      </c>
      <c r="G68" s="235">
        <f t="shared" si="20"/>
        <v>7.69724505164706E-2</v>
      </c>
      <c r="H68" s="235">
        <f t="shared" si="20"/>
        <v>7.7737969984302185E-2</v>
      </c>
      <c r="I68" s="235">
        <f t="shared" si="20"/>
        <v>7.7103717910234501E-2</v>
      </c>
      <c r="J68" s="235">
        <f t="shared" si="20"/>
        <v>8.2298397699167872E-2</v>
      </c>
      <c r="K68" s="235">
        <f t="shared" si="20"/>
        <v>7.9646716005262519E-2</v>
      </c>
      <c r="L68" s="235">
        <f t="shared" si="20"/>
        <v>7.9442865733588885E-2</v>
      </c>
      <c r="M68" s="235">
        <f t="shared" si="20"/>
        <v>7.7854517791118238E-2</v>
      </c>
      <c r="N68" s="235">
        <f t="shared" si="20"/>
        <v>7.7039003191169977E-2</v>
      </c>
      <c r="O68" s="235">
        <f t="shared" si="20"/>
        <v>7.7047748378125835E-2</v>
      </c>
      <c r="P68" s="235">
        <f t="shared" si="20"/>
        <v>7.9154857628454284E-2</v>
      </c>
      <c r="Q68" s="235">
        <f t="shared" si="20"/>
        <v>7.8905574670564929E-2</v>
      </c>
      <c r="R68" s="235">
        <f t="shared" si="20"/>
        <v>7.8879502003681073E-2</v>
      </c>
      <c r="S68" s="235">
        <f t="shared" si="20"/>
        <v>7.8414889612795177E-2</v>
      </c>
      <c r="T68" s="235">
        <f t="shared" si="20"/>
        <v>7.8821383333911782E-2</v>
      </c>
      <c r="U68" s="235">
        <f t="shared" si="20"/>
        <v>7.8485457577235324E-2</v>
      </c>
      <c r="V68" s="235">
        <f t="shared" si="20"/>
        <v>8.0677181966748585E-2</v>
      </c>
      <c r="W68" s="235">
        <f t="shared" si="20"/>
        <v>7.765863129824617E-2</v>
      </c>
      <c r="X68" s="235">
        <f t="shared" si="20"/>
        <v>7.8443430355907715E-2</v>
      </c>
      <c r="Y68" s="235">
        <f t="shared" si="20"/>
        <v>6.8200465296524168E-2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2">
        <f>IF(B$5=0,0,B$5/TRE_fec!B$5)</f>
        <v>0.55170870602870836</v>
      </c>
      <c r="C72" s="322">
        <f>IF(C$5=0,0,C$5/TRE_fec!C$5)</f>
        <v>0.55069096002047369</v>
      </c>
      <c r="D72" s="322">
        <f>IF(D$5=0,0,D$5/TRE_fec!D$5)</f>
        <v>0.55435778832728311</v>
      </c>
      <c r="E72" s="322">
        <f>IF(E$5=0,0,E$5/TRE_fec!E$5)</f>
        <v>0.55439602196960658</v>
      </c>
      <c r="F72" s="322">
        <f>IF(F$5=0,0,F$5/TRE_fec!F$5)</f>
        <v>0.5533539487295801</v>
      </c>
      <c r="G72" s="322">
        <f>IF(G$5=0,0,G$5/TRE_fec!G$5)</f>
        <v>0.55677836601171227</v>
      </c>
      <c r="H72" s="322">
        <f>IF(H$5=0,0,H$5/TRE_fec!H$5)</f>
        <v>0.55776424082886689</v>
      </c>
      <c r="I72" s="322">
        <f>IF(I$5=0,0,I$5/TRE_fec!I$5)</f>
        <v>0.558349741399085</v>
      </c>
      <c r="J72" s="322">
        <f>IF(J$5=0,0,J$5/TRE_fec!J$5)</f>
        <v>0.5683961288725432</v>
      </c>
      <c r="K72" s="322">
        <f>IF(K$5=0,0,K$5/TRE_fec!K$5)</f>
        <v>0.56329092872463071</v>
      </c>
      <c r="L72" s="322">
        <f>IF(L$5=0,0,L$5/TRE_fec!L$5)</f>
        <v>0.56375691322424526</v>
      </c>
      <c r="M72" s="322">
        <f>IF(M$5=0,0,M$5/TRE_fec!M$5)</f>
        <v>0.56655473401741197</v>
      </c>
      <c r="N72" s="322">
        <f>IF(N$5=0,0,N$5/TRE_fec!N$5)</f>
        <v>0.56612799651075463</v>
      </c>
      <c r="O72" s="322">
        <f>IF(O$5=0,0,O$5/TRE_fec!O$5)</f>
        <v>0.56276103157942292</v>
      </c>
      <c r="P72" s="322">
        <f>IF(P$5=0,0,P$5/TRE_fec!P$5)</f>
        <v>0.56573053962659048</v>
      </c>
      <c r="Q72" s="322">
        <f>IF(Q$5=0,0,Q$5/TRE_fec!Q$5)</f>
        <v>0.56543040480185514</v>
      </c>
      <c r="R72" s="322">
        <f>IF(R$5=0,0,R$5/TRE_fec!R$5)</f>
        <v>0.56564318308453343</v>
      </c>
      <c r="S72" s="322">
        <f>IF(S$5=0,0,S$5/TRE_fec!S$5)</f>
        <v>0.56528863004407304</v>
      </c>
      <c r="T72" s="322">
        <f>IF(T$5=0,0,T$5/TRE_fec!T$5)</f>
        <v>0.56707245428195718</v>
      </c>
      <c r="U72" s="322">
        <f>IF(U$5=0,0,U$5/TRE_fec!U$5)</f>
        <v>0.56757761906446469</v>
      </c>
      <c r="V72" s="322">
        <f>IF(V$5=0,0,V$5/TRE_fec!V$5)</f>
        <v>0.57243994073918136</v>
      </c>
      <c r="W72" s="322">
        <f>IF(W$5=0,0,W$5/TRE_fec!W$5)</f>
        <v>0.56528036685013172</v>
      </c>
      <c r="X72" s="322">
        <f>IF(X$5=0,0,X$5/TRE_fec!X$5)</f>
        <v>0.56986740193022467</v>
      </c>
      <c r="Y72" s="322">
        <f>IF(Y$5=0,0,Y$5/TRE_fec!Y$5)</f>
        <v>0.56210356811557105</v>
      </c>
      <c r="DA72" s="95"/>
    </row>
    <row r="73" spans="1:105" ht="12" customHeight="1" x14ac:dyDescent="0.25">
      <c r="A73" s="55" t="s">
        <v>91</v>
      </c>
      <c r="B73" s="334">
        <f>IF(B$6=0,0,B$6/TRE_fec!B$6)</f>
        <v>0.48581595760555929</v>
      </c>
      <c r="C73" s="334">
        <f>IF(C$6=0,0,C$6/TRE_fec!C$6)</f>
        <v>0.4858159576055594</v>
      </c>
      <c r="D73" s="334">
        <f>IF(D$6=0,0,D$6/TRE_fec!D$6)</f>
        <v>0.48581595760555907</v>
      </c>
      <c r="E73" s="334">
        <f>IF(E$6=0,0,E$6/TRE_fec!E$6)</f>
        <v>0.48581595760555929</v>
      </c>
      <c r="F73" s="334">
        <f>IF(F$6=0,0,F$6/TRE_fec!F$6)</f>
        <v>0.48581595760555929</v>
      </c>
      <c r="G73" s="334">
        <f>IF(G$6=0,0,G$6/TRE_fec!G$6)</f>
        <v>0.48581595760555951</v>
      </c>
      <c r="H73" s="334">
        <f>IF(H$6=0,0,H$6/TRE_fec!H$6)</f>
        <v>0.48581595760555951</v>
      </c>
      <c r="I73" s="334">
        <f>IF(I$6=0,0,I$6/TRE_fec!I$6)</f>
        <v>0.48581595760555935</v>
      </c>
      <c r="J73" s="334">
        <f>IF(J$6=0,0,J$6/TRE_fec!J$6)</f>
        <v>0.4858159576055594</v>
      </c>
      <c r="K73" s="334">
        <f>IF(K$6=0,0,K$6/TRE_fec!K$6)</f>
        <v>0.48581595760555923</v>
      </c>
      <c r="L73" s="334">
        <f>IF(L$6=0,0,L$6/TRE_fec!L$6)</f>
        <v>0.48581595760555929</v>
      </c>
      <c r="M73" s="334">
        <f>IF(M$6=0,0,M$6/TRE_fec!M$6)</f>
        <v>0.4858159576055594</v>
      </c>
      <c r="N73" s="334">
        <f>IF(N$6=0,0,N$6/TRE_fec!N$6)</f>
        <v>0.4858159576055594</v>
      </c>
      <c r="O73" s="334">
        <f>IF(O$6=0,0,O$6/TRE_fec!O$6)</f>
        <v>0.48581595760555951</v>
      </c>
      <c r="P73" s="334">
        <f>IF(P$6=0,0,P$6/TRE_fec!P$6)</f>
        <v>0.48581595760555962</v>
      </c>
      <c r="Q73" s="334">
        <f>IF(Q$6=0,0,Q$6/TRE_fec!Q$6)</f>
        <v>0.48581595760555918</v>
      </c>
      <c r="R73" s="334">
        <f>IF(R$6=0,0,R$6/TRE_fec!R$6)</f>
        <v>0.48581595760555901</v>
      </c>
      <c r="S73" s="334">
        <f>IF(S$6=0,0,S$6/TRE_fec!S$6)</f>
        <v>0.48581595760555946</v>
      </c>
      <c r="T73" s="334">
        <f>IF(T$6=0,0,T$6/TRE_fec!T$6)</f>
        <v>0.48581595760555951</v>
      </c>
      <c r="U73" s="334">
        <f>IF(U$6=0,0,U$6/TRE_fec!U$6)</f>
        <v>0.48581595760555918</v>
      </c>
      <c r="V73" s="334">
        <f>IF(V$6=0,0,V$6/TRE_fec!V$6)</f>
        <v>0.48581595760555935</v>
      </c>
      <c r="W73" s="334">
        <f>IF(W$6=0,0,W$6/TRE_fec!W$6)</f>
        <v>0.48581595760555901</v>
      </c>
      <c r="X73" s="334">
        <f>IF(X$6=0,0,X$6/TRE_fec!X$6)</f>
        <v>0.48581595760555912</v>
      </c>
      <c r="Y73" s="334">
        <f>IF(Y$6=0,0,Y$6/TRE_fec!Y$6)</f>
        <v>0.48581595760555896</v>
      </c>
      <c r="DA73" s="67"/>
    </row>
    <row r="74" spans="1:105" ht="12" customHeight="1" x14ac:dyDescent="0.25">
      <c r="A74" s="173" t="s">
        <v>92</v>
      </c>
      <c r="B74" s="335">
        <f>IF(B$7=0,0,B$7/TRE_fec!B$7)</f>
        <v>0.12597296080925449</v>
      </c>
      <c r="C74" s="335">
        <f>IF(C$7=0,0,C$7/TRE_fec!C$7)</f>
        <v>0.12597296080925449</v>
      </c>
      <c r="D74" s="335">
        <f>IF(D$7=0,0,D$7/TRE_fec!D$7)</f>
        <v>0.12597296080925452</v>
      </c>
      <c r="E74" s="335">
        <f>IF(E$7=0,0,E$7/TRE_fec!E$7)</f>
        <v>0.12597296080925446</v>
      </c>
      <c r="F74" s="335">
        <f>IF(F$7=0,0,F$7/TRE_fec!F$7)</f>
        <v>0.12597296080925452</v>
      </c>
      <c r="G74" s="335">
        <f>IF(G$7=0,0,G$7/TRE_fec!G$7)</f>
        <v>0.12597296080925452</v>
      </c>
      <c r="H74" s="335">
        <f>IF(H$7=0,0,H$7/TRE_fec!H$7)</f>
        <v>0.12597296080925449</v>
      </c>
      <c r="I74" s="335">
        <f>IF(I$7=0,0,I$7/TRE_fec!I$7)</f>
        <v>0.12597296080925446</v>
      </c>
      <c r="J74" s="335">
        <f>IF(J$7=0,0,J$7/TRE_fec!J$7)</f>
        <v>0.12597296080925449</v>
      </c>
      <c r="K74" s="335">
        <f>IF(K$7=0,0,K$7/TRE_fec!K$7)</f>
        <v>0.12597296080925446</v>
      </c>
      <c r="L74" s="335">
        <f>IF(L$7=0,0,L$7/TRE_fec!L$7)</f>
        <v>0.12597296080925446</v>
      </c>
      <c r="M74" s="335">
        <f>IF(M$7=0,0,M$7/TRE_fec!M$7)</f>
        <v>0.12597296080925449</v>
      </c>
      <c r="N74" s="335">
        <f>IF(N$7=0,0,N$7/TRE_fec!N$7)</f>
        <v>0.12597296080925449</v>
      </c>
      <c r="O74" s="335">
        <f>IF(O$7=0,0,O$7/TRE_fec!O$7)</f>
        <v>0.12597296080925449</v>
      </c>
      <c r="P74" s="335">
        <f>IF(P$7=0,0,P$7/TRE_fec!P$7)</f>
        <v>0.12597296080925452</v>
      </c>
      <c r="Q74" s="335">
        <f>IF(Q$7=0,0,Q$7/TRE_fec!Q$7)</f>
        <v>0.12597296080925449</v>
      </c>
      <c r="R74" s="335">
        <f>IF(R$7=0,0,R$7/TRE_fec!R$7)</f>
        <v>0.12597296080925449</v>
      </c>
      <c r="S74" s="335">
        <f>IF(S$7=0,0,S$7/TRE_fec!S$7)</f>
        <v>0.12597296080925446</v>
      </c>
      <c r="T74" s="335">
        <f>IF(T$7=0,0,T$7/TRE_fec!T$7)</f>
        <v>0.12597296080925449</v>
      </c>
      <c r="U74" s="335">
        <f>IF(U$7=0,0,U$7/TRE_fec!U$7)</f>
        <v>0.12597296080925449</v>
      </c>
      <c r="V74" s="335">
        <f>IF(V$7=0,0,V$7/TRE_fec!V$7)</f>
        <v>0.12597296080925449</v>
      </c>
      <c r="W74" s="335">
        <f>IF(W$7=0,0,W$7/TRE_fec!W$7)</f>
        <v>0.12597296080925452</v>
      </c>
      <c r="X74" s="335">
        <f>IF(X$7=0,0,X$7/TRE_fec!X$7)</f>
        <v>0.12597296080925449</v>
      </c>
      <c r="Y74" s="335">
        <f>IF(Y$7=0,0,Y$7/TRE_fec!Y$7)</f>
        <v>0.12597296080925446</v>
      </c>
      <c r="DA74" s="177"/>
    </row>
    <row r="75" spans="1:105" ht="12" customHeight="1" x14ac:dyDescent="0.25">
      <c r="A75" s="173" t="s">
        <v>93</v>
      </c>
      <c r="B75" s="335">
        <f>IF(B$8=0,0,B$8/TRE_fec!B$8)</f>
        <v>0.68086783851947075</v>
      </c>
      <c r="C75" s="335">
        <f>IF(C$8=0,0,C$8/TRE_fec!C$8)</f>
        <v>0.68086783851947075</v>
      </c>
      <c r="D75" s="335">
        <f>IF(D$8=0,0,D$8/TRE_fec!D$8)</f>
        <v>0.68086783851947075</v>
      </c>
      <c r="E75" s="335">
        <f>IF(E$8=0,0,E$8/TRE_fec!E$8)</f>
        <v>0.68086783851947064</v>
      </c>
      <c r="F75" s="335">
        <f>IF(F$8=0,0,F$8/TRE_fec!F$8)</f>
        <v>0.68086783851947075</v>
      </c>
      <c r="G75" s="335">
        <f>IF(G$8=0,0,G$8/TRE_fec!G$8)</f>
        <v>0.68086783851947064</v>
      </c>
      <c r="H75" s="335">
        <f>IF(H$8=0,0,H$8/TRE_fec!H$8)</f>
        <v>0.68086783851947086</v>
      </c>
      <c r="I75" s="335">
        <f>IF(I$8=0,0,I$8/TRE_fec!I$8)</f>
        <v>0.68086783851947097</v>
      </c>
      <c r="J75" s="335">
        <f>IF(J$8=0,0,J$8/TRE_fec!J$8)</f>
        <v>0.68086783851947097</v>
      </c>
      <c r="K75" s="335">
        <f>IF(K$8=0,0,K$8/TRE_fec!K$8)</f>
        <v>0.68086783851947053</v>
      </c>
      <c r="L75" s="335">
        <f>IF(L$8=0,0,L$8/TRE_fec!L$8)</f>
        <v>0.68086783851947075</v>
      </c>
      <c r="M75" s="335">
        <f>IF(M$8=0,0,M$8/TRE_fec!M$8)</f>
        <v>0.68086783851947064</v>
      </c>
      <c r="N75" s="335">
        <f>IF(N$8=0,0,N$8/TRE_fec!N$8)</f>
        <v>0.68086783851947086</v>
      </c>
      <c r="O75" s="335">
        <f>IF(O$8=0,0,O$8/TRE_fec!O$8)</f>
        <v>0.68086783851947053</v>
      </c>
      <c r="P75" s="335">
        <f>IF(P$8=0,0,P$8/TRE_fec!P$8)</f>
        <v>0.68086783851947097</v>
      </c>
      <c r="Q75" s="335">
        <f>IF(Q$8=0,0,Q$8/TRE_fec!Q$8)</f>
        <v>0.68086783851947086</v>
      </c>
      <c r="R75" s="335">
        <f>IF(R$8=0,0,R$8/TRE_fec!R$8)</f>
        <v>0.68086783851947086</v>
      </c>
      <c r="S75" s="335">
        <f>IF(S$8=0,0,S$8/TRE_fec!S$8)</f>
        <v>0.68086783851947086</v>
      </c>
      <c r="T75" s="335">
        <f>IF(T$8=0,0,T$8/TRE_fec!T$8)</f>
        <v>0.68086783851947086</v>
      </c>
      <c r="U75" s="335">
        <f>IF(U$8=0,0,U$8/TRE_fec!U$8)</f>
        <v>0.68086783851947064</v>
      </c>
      <c r="V75" s="335">
        <f>IF(V$8=0,0,V$8/TRE_fec!V$8)</f>
        <v>0.68086783851947053</v>
      </c>
      <c r="W75" s="335">
        <f>IF(W$8=0,0,W$8/TRE_fec!W$8)</f>
        <v>0.68086783851947075</v>
      </c>
      <c r="X75" s="335">
        <f>IF(X$8=0,0,X$8/TRE_fec!X$8)</f>
        <v>0.68086783851947064</v>
      </c>
      <c r="Y75" s="335">
        <f>IF(Y$8=0,0,Y$8/TRE_fec!Y$8)</f>
        <v>0.68086783851947075</v>
      </c>
      <c r="DA75" s="177"/>
    </row>
    <row r="76" spans="1:105" ht="12" customHeight="1" x14ac:dyDescent="0.25">
      <c r="A76" s="173" t="s">
        <v>94</v>
      </c>
      <c r="B76" s="335">
        <f>IF(B$9=0,0,B$9/TRE_fec!B$9)</f>
        <v>0.48138124171990487</v>
      </c>
      <c r="C76" s="335">
        <f>IF(C$9=0,0,C$9/TRE_fec!C$9)</f>
        <v>0.48138124171990476</v>
      </c>
      <c r="D76" s="335">
        <f>IF(D$9=0,0,D$9/TRE_fec!D$9)</f>
        <v>0.48138124171990476</v>
      </c>
      <c r="E76" s="335">
        <f>IF(E$9=0,0,E$9/TRE_fec!E$9)</f>
        <v>0.48138124171990471</v>
      </c>
      <c r="F76" s="335">
        <f>IF(F$9=0,0,F$9/TRE_fec!F$9)</f>
        <v>0.48138124171990465</v>
      </c>
      <c r="G76" s="335">
        <f>IF(G$9=0,0,G$9/TRE_fec!G$9)</f>
        <v>0.48138124171990476</v>
      </c>
      <c r="H76" s="335">
        <f>IF(H$9=0,0,H$9/TRE_fec!H$9)</f>
        <v>0.48138124171990482</v>
      </c>
      <c r="I76" s="335">
        <f>IF(I$9=0,0,I$9/TRE_fec!I$9)</f>
        <v>0.48138124171990482</v>
      </c>
      <c r="J76" s="335">
        <f>IF(J$9=0,0,J$9/TRE_fec!J$9)</f>
        <v>0.48138124171990465</v>
      </c>
      <c r="K76" s="335">
        <f>IF(K$9=0,0,K$9/TRE_fec!K$9)</f>
        <v>0.4813812417199046</v>
      </c>
      <c r="L76" s="335">
        <f>IF(L$9=0,0,L$9/TRE_fec!L$9)</f>
        <v>0.48138124171990482</v>
      </c>
      <c r="M76" s="335">
        <f>IF(M$9=0,0,M$9/TRE_fec!M$9)</f>
        <v>0.48138124171990465</v>
      </c>
      <c r="N76" s="335">
        <f>IF(N$9=0,0,N$9/TRE_fec!N$9)</f>
        <v>0.48138124171990498</v>
      </c>
      <c r="O76" s="335">
        <f>IF(O$9=0,0,O$9/TRE_fec!O$9)</f>
        <v>0.48138124171990504</v>
      </c>
      <c r="P76" s="335">
        <f>IF(P$9=0,0,P$9/TRE_fec!P$9)</f>
        <v>0.48138124171990471</v>
      </c>
      <c r="Q76" s="335">
        <f>IF(Q$9=0,0,Q$9/TRE_fec!Q$9)</f>
        <v>0.48138124171990487</v>
      </c>
      <c r="R76" s="335">
        <f>IF(R$9=0,0,R$9/TRE_fec!R$9)</f>
        <v>0.48138124171990476</v>
      </c>
      <c r="S76" s="335">
        <f>IF(S$9=0,0,S$9/TRE_fec!S$9)</f>
        <v>0.48138124171990465</v>
      </c>
      <c r="T76" s="335">
        <f>IF(T$9=0,0,T$9/TRE_fec!T$9)</f>
        <v>0.48138124171990493</v>
      </c>
      <c r="U76" s="335">
        <f>IF(U$9=0,0,U$9/TRE_fec!U$9)</f>
        <v>0.48138124171990471</v>
      </c>
      <c r="V76" s="335">
        <f>IF(V$9=0,0,V$9/TRE_fec!V$9)</f>
        <v>0.48138124171990493</v>
      </c>
      <c r="W76" s="335">
        <f>IF(W$9=0,0,W$9/TRE_fec!W$9)</f>
        <v>0.48138124171990498</v>
      </c>
      <c r="X76" s="335">
        <f>IF(X$9=0,0,X$9/TRE_fec!X$9)</f>
        <v>0.48138124171990476</v>
      </c>
      <c r="Y76" s="335">
        <f>IF(Y$9=0,0,Y$9/TRE_fec!Y$9)</f>
        <v>0.48138124171990454</v>
      </c>
      <c r="DA76" s="177"/>
    </row>
    <row r="77" spans="1:105" ht="12" customHeight="1" x14ac:dyDescent="0.25">
      <c r="A77" s="56" t="s">
        <v>95</v>
      </c>
      <c r="B77" s="336">
        <f>IF(B$10=0,0,B$10/TRE_fec!B$10)</f>
        <v>0.73821060555628781</v>
      </c>
      <c r="C77" s="336">
        <f>IF(C$10=0,0,C$10/TRE_fec!C$10)</f>
        <v>0.73533149732791059</v>
      </c>
      <c r="D77" s="336">
        <f>IF(D$10=0,0,D$10/TRE_fec!D$10)</f>
        <v>0.74184128432471197</v>
      </c>
      <c r="E77" s="336">
        <f>IF(E$10=0,0,E$10/TRE_fec!E$10)</f>
        <v>0.73613380911909876</v>
      </c>
      <c r="F77" s="336">
        <f>IF(F$10=0,0,F$10/TRE_fec!F$10)</f>
        <v>0.73412792073493138</v>
      </c>
      <c r="G77" s="336">
        <f>IF(G$10=0,0,G$10/TRE_fec!G$10)</f>
        <v>0.74538263772632019</v>
      </c>
      <c r="H77" s="336">
        <f>IF(H$10=0,0,H$10/TRE_fec!H$10)</f>
        <v>0.75050756746938529</v>
      </c>
      <c r="I77" s="336">
        <f>IF(I$10=0,0,I$10/TRE_fec!I$10)</f>
        <v>0.7462918838875745</v>
      </c>
      <c r="J77" s="336">
        <f>IF(J$10=0,0,J$10/TRE_fec!J$10)</f>
        <v>0.78290606518764894</v>
      </c>
      <c r="K77" s="336">
        <f>IF(K$10=0,0,K$10/TRE_fec!K$10)</f>
        <v>0.76339386867381898</v>
      </c>
      <c r="L77" s="336">
        <f>IF(L$10=0,0,L$10/TRE_fec!L$10)</f>
        <v>0.76255202032848668</v>
      </c>
      <c r="M77" s="336">
        <f>IF(M$10=0,0,M$10/TRE_fec!M$10)</f>
        <v>0.76168598618302941</v>
      </c>
      <c r="N77" s="336">
        <f>IF(N$10=0,0,N$10/TRE_fec!N$10)</f>
        <v>0.75869857478331781</v>
      </c>
      <c r="O77" s="336">
        <f>IF(O$10=0,0,O$10/TRE_fec!O$10)</f>
        <v>0.75371733602264213</v>
      </c>
      <c r="P77" s="336">
        <f>IF(P$10=0,0,P$10/TRE_fec!P$10)</f>
        <v>0.76853542549411047</v>
      </c>
      <c r="Q77" s="336">
        <f>IF(Q$10=0,0,Q$10/TRE_fec!Q$10)</f>
        <v>0.76572258143026406</v>
      </c>
      <c r="R77" s="336">
        <f>IF(R$10=0,0,R$10/TRE_fec!R$10)</f>
        <v>0.76568027529080751</v>
      </c>
      <c r="S77" s="336">
        <f>IF(S$10=0,0,S$10/TRE_fec!S$10)</f>
        <v>0.76316037486270127</v>
      </c>
      <c r="T77" s="336">
        <f>IF(T$10=0,0,T$10/TRE_fec!T$10)</f>
        <v>0.76792791011204797</v>
      </c>
      <c r="U77" s="336">
        <f>IF(U$10=0,0,U$10/TRE_fec!U$10)</f>
        <v>0.76817243085393316</v>
      </c>
      <c r="V77" s="336">
        <f>IF(V$10=0,0,V$10/TRE_fec!V$10)</f>
        <v>0.78430343943140557</v>
      </c>
      <c r="W77" s="336">
        <f>IF(W$10=0,0,W$10/TRE_fec!W$10)</f>
        <v>0.75923296717064115</v>
      </c>
      <c r="X77" s="336">
        <f>IF(X$10=0,0,X$10/TRE_fec!X$10)</f>
        <v>0.77053032849609948</v>
      </c>
      <c r="Y77" s="336">
        <f>IF(Y$10=0,0,Y$10/TRE_fec!Y$10)</f>
        <v>0.76459932298249544</v>
      </c>
      <c r="DA77" s="68"/>
    </row>
    <row r="78" spans="1:105" ht="12" customHeight="1" x14ac:dyDescent="0.25">
      <c r="A78" s="174" t="s">
        <v>2403</v>
      </c>
      <c r="B78" s="349">
        <f>IF(B$16=0,0,B$16/TRE_fec!B$16)</f>
        <v>0.55731659598051786</v>
      </c>
      <c r="C78" s="349">
        <f>IF(C$16=0,0,C$16/TRE_fec!C$16)</f>
        <v>0.55463143927470215</v>
      </c>
      <c r="D78" s="349">
        <f>IF(D$16=0,0,D$16/TRE_fec!D$16)</f>
        <v>0.56238376475213336</v>
      </c>
      <c r="E78" s="349">
        <f>IF(E$16=0,0,E$16/TRE_fec!E$16)</f>
        <v>0.56099409963213398</v>
      </c>
      <c r="F78" s="349">
        <f>IF(F$16=0,0,F$16/TRE_fec!F$16)</f>
        <v>0.5586880605344019</v>
      </c>
      <c r="G78" s="349">
        <f>IF(G$16=0,0,G$16/TRE_fec!G$16)</f>
        <v>0.5672995188893919</v>
      </c>
      <c r="H78" s="349">
        <f>IF(H$16=0,0,H$16/TRE_fec!H$16)</f>
        <v>0.57017468678044259</v>
      </c>
      <c r="I78" s="349">
        <f>IF(I$16=0,0,I$16/TRE_fec!I$16)</f>
        <v>0.57012465375924137</v>
      </c>
      <c r="J78" s="349">
        <f>IF(J$16=0,0,J$16/TRE_fec!J$16)</f>
        <v>0.59754743349583872</v>
      </c>
      <c r="K78" s="349">
        <f>IF(K$16=0,0,K$16/TRE_fec!K$16)</f>
        <v>0.58300557856739532</v>
      </c>
      <c r="L78" s="349">
        <f>IF(L$16=0,0,L$16/TRE_fec!L$16)</f>
        <v>0.58389306056979073</v>
      </c>
      <c r="M78" s="349">
        <f>IF(M$16=0,0,M$16/TRE_fec!M$16)</f>
        <v>0.5833868302157843</v>
      </c>
      <c r="N78" s="349">
        <f>IF(N$16=0,0,N$16/TRE_fec!N$16)</f>
        <v>0.58079414662024054</v>
      </c>
      <c r="O78" s="349">
        <f>IF(O$16=0,0,O$16/TRE_fec!O$16)</f>
        <v>0.57618918563816435</v>
      </c>
      <c r="P78" s="349">
        <f>IF(P$16=0,0,P$16/TRE_fec!P$16)</f>
        <v>0.58634577781487907</v>
      </c>
      <c r="Q78" s="349">
        <f>IF(Q$16=0,0,Q$16/TRE_fec!Q$16)</f>
        <v>0.58549029363008631</v>
      </c>
      <c r="R78" s="349">
        <f>IF(R$16=0,0,R$16/TRE_fec!R$16)</f>
        <v>0.5855803289017314</v>
      </c>
      <c r="S78" s="349">
        <f>IF(S$16=0,0,S$16/TRE_fec!S$16)</f>
        <v>0.5837831660395737</v>
      </c>
      <c r="T78" s="349">
        <f>IF(T$16=0,0,T$16/TRE_fec!T$16)</f>
        <v>0.5870717756050885</v>
      </c>
      <c r="U78" s="349">
        <f>IF(U$16=0,0,U$16/TRE_fec!U$16)</f>
        <v>0.5871362863049403</v>
      </c>
      <c r="V78" s="349">
        <f>IF(V$16=0,0,V$16/TRE_fec!V$16)</f>
        <v>0.60086831884191083</v>
      </c>
      <c r="W78" s="349">
        <f>IF(W$16=0,0,W$16/TRE_fec!W$16)</f>
        <v>0.58240268251440885</v>
      </c>
      <c r="X78" s="349">
        <f>IF(X$16=0,0,X$16/TRE_fec!X$16)</f>
        <v>0.59082366186457014</v>
      </c>
      <c r="Y78" s="349">
        <f>IF(Y$16=0,0,Y$16/TRE_fec!Y$16)</f>
        <v>0.58623284666393216</v>
      </c>
      <c r="DA78" s="178"/>
    </row>
    <row r="79" spans="1:105" ht="12" customHeight="1" x14ac:dyDescent="0.25">
      <c r="A79" s="174" t="s">
        <v>2413</v>
      </c>
      <c r="B79" s="349">
        <f>IF(B$24=0,0,B$24/TRE_fec!B$24)</f>
        <v>0.47317752983984007</v>
      </c>
      <c r="C79" s="349">
        <f>IF(C$24=0,0,C$24/TRE_fec!C$24)</f>
        <v>0.47282513940262871</v>
      </c>
      <c r="D79" s="349">
        <f>IF(D$24=0,0,D$24/TRE_fec!D$24)</f>
        <v>0.47362580635313695</v>
      </c>
      <c r="E79" s="349">
        <f>IF(E$24=0,0,E$24/TRE_fec!E$24)</f>
        <v>0.47306503975663378</v>
      </c>
      <c r="F79" s="349">
        <f>IF(F$24=0,0,F$24/TRE_fec!F$24)</f>
        <v>0.47278095024298578</v>
      </c>
      <c r="G79" s="349">
        <f>IF(G$24=0,0,G$24/TRE_fec!G$24)</f>
        <v>0.47406283660539261</v>
      </c>
      <c r="H79" s="349">
        <f>IF(H$24=0,0,H$24/TRE_fec!H$24)</f>
        <v>0.47454069476990923</v>
      </c>
      <c r="I79" s="349">
        <f>IF(I$24=0,0,I$24/TRE_fec!I$24)</f>
        <v>0.47419006938307501</v>
      </c>
      <c r="J79" s="349">
        <f>IF(J$24=0,0,J$24/TRE_fec!J$24)</f>
        <v>0.47825549769848535</v>
      </c>
      <c r="K79" s="349">
        <f>IF(K$24=0,0,K$24/TRE_fec!K$24)</f>
        <v>0.47594857156382375</v>
      </c>
      <c r="L79" s="349">
        <f>IF(L$24=0,0,L$24/TRE_fec!L$24)</f>
        <v>0.47587479273662153</v>
      </c>
      <c r="M79" s="349">
        <f>IF(M$24=0,0,M$24/TRE_fec!M$24)</f>
        <v>0.47552098661158265</v>
      </c>
      <c r="N79" s="349">
        <f>IF(N$24=0,0,N$24/TRE_fec!N$24)</f>
        <v>0.47511329544529068</v>
      </c>
      <c r="O79" s="349">
        <f>IF(O$24=0,0,O$24/TRE_fec!O$24)</f>
        <v>0.47471832140067616</v>
      </c>
      <c r="P79" s="349">
        <f>IF(P$24=0,0,P$24/TRE_fec!P$24)</f>
        <v>0.4762257164378017</v>
      </c>
      <c r="Q79" s="349">
        <f>IF(Q$24=0,0,Q$24/TRE_fec!Q$24)</f>
        <v>0.4759671511362828</v>
      </c>
      <c r="R79" s="349">
        <f>IF(R$24=0,0,R$24/TRE_fec!R$24)</f>
        <v>0.47596905094454506</v>
      </c>
      <c r="S79" s="349">
        <f>IF(S$24=0,0,S$24/TRE_fec!S$24)</f>
        <v>0.47569070271433606</v>
      </c>
      <c r="T79" s="349">
        <f>IF(T$24=0,0,T$24/TRE_fec!T$24)</f>
        <v>0.47614649115352592</v>
      </c>
      <c r="U79" s="349">
        <f>IF(U$24=0,0,U$24/TRE_fec!U$24)</f>
        <v>0.47607017924514616</v>
      </c>
      <c r="V79" s="349">
        <f>IF(V$24=0,0,V$24/TRE_fec!V$24)</f>
        <v>0.47800621437413571</v>
      </c>
      <c r="W79" s="349">
        <f>IF(W$24=0,0,W$24/TRE_fec!W$24)</f>
        <v>0.47527649027336344</v>
      </c>
      <c r="X79" s="349">
        <f>IF(X$24=0,0,X$24/TRE_fec!X$24)</f>
        <v>0.47630128965784718</v>
      </c>
      <c r="Y79" s="349">
        <f>IF(Y$24=0,0,Y$24/TRE_fec!Y$24)</f>
        <v>0.47389279931919437</v>
      </c>
      <c r="DA79" s="178"/>
    </row>
    <row r="80" spans="1:105" ht="12" customHeight="1" x14ac:dyDescent="0.25">
      <c r="A80" s="174" t="s">
        <v>2418</v>
      </c>
      <c r="B80" s="349">
        <f>IF(B$27=0,0,B$27/TRE_fec!B$27)</f>
        <v>0.47769993941187255</v>
      </c>
      <c r="C80" s="349">
        <f>IF(C$27=0,0,C$27/TRE_fec!C$27)</f>
        <v>0.4753983765211735</v>
      </c>
      <c r="D80" s="349">
        <f>IF(D$27=0,0,D$27/TRE_fec!D$27)</f>
        <v>0.48204322693040003</v>
      </c>
      <c r="E80" s="349">
        <f>IF(E$27=0,0,E$27/TRE_fec!E$27)</f>
        <v>0.48085208539897184</v>
      </c>
      <c r="F80" s="349">
        <f>IF(F$27=0,0,F$27/TRE_fec!F$27)</f>
        <v>0.47887548045805883</v>
      </c>
      <c r="G80" s="349">
        <f>IF(G$27=0,0,G$27/TRE_fec!G$27)</f>
        <v>0.4862567304766216</v>
      </c>
      <c r="H80" s="349">
        <f>IF(H$27=0,0,H$27/TRE_fec!H$27)</f>
        <v>0.48872116009752253</v>
      </c>
      <c r="I80" s="349">
        <f>IF(I$27=0,0,I$27/TRE_fec!I$27)</f>
        <v>0.48867827465077829</v>
      </c>
      <c r="J80" s="349">
        <f>IF(J$27=0,0,J$27/TRE_fec!J$27)</f>
        <v>0.51218351442500443</v>
      </c>
      <c r="K80" s="349">
        <f>IF(K$27=0,0,K$27/TRE_fec!K$27)</f>
        <v>0.4997190673434817</v>
      </c>
      <c r="L80" s="349">
        <f>IF(L$27=0,0,L$27/TRE_fec!L$27)</f>
        <v>0.50047976620267776</v>
      </c>
      <c r="M80" s="349">
        <f>IF(M$27=0,0,M$27/TRE_fec!M$27)</f>
        <v>0.50004585447067218</v>
      </c>
      <c r="N80" s="349">
        <f>IF(N$27=0,0,N$27/TRE_fec!N$27)</f>
        <v>0.4978235542459204</v>
      </c>
      <c r="O80" s="349">
        <f>IF(O$27=0,0,O$27/TRE_fec!O$27)</f>
        <v>0.49387644483271248</v>
      </c>
      <c r="P80" s="349">
        <f>IF(P$27=0,0,P$27/TRE_fec!P$27)</f>
        <v>0.50258209526989639</v>
      </c>
      <c r="Q80" s="349">
        <f>IF(Q$27=0,0,Q$27/TRE_fec!Q$27)</f>
        <v>0.5018488231115027</v>
      </c>
      <c r="R80" s="349">
        <f>IF(R$27=0,0,R$27/TRE_fec!R$27)</f>
        <v>0.50192599620148415</v>
      </c>
      <c r="S80" s="349">
        <f>IF(S$27=0,0,S$27/TRE_fec!S$27)</f>
        <v>0.50038557089106295</v>
      </c>
      <c r="T80" s="349">
        <f>IF(T$27=0,0,T$27/TRE_fec!T$27)</f>
        <v>0.50320437909007587</v>
      </c>
      <c r="U80" s="349">
        <f>IF(U$27=0,0,U$27/TRE_fec!U$27)</f>
        <v>0.50325967397566307</v>
      </c>
      <c r="V80" s="349">
        <f>IF(V$27=0,0,V$27/TRE_fec!V$27)</f>
        <v>0.51502998757878082</v>
      </c>
      <c r="W80" s="349">
        <f>IF(W$27=0,0,W$27/TRE_fec!W$27)</f>
        <v>0.49920229929806476</v>
      </c>
      <c r="X80" s="349">
        <f>IF(X$27=0,0,X$27/TRE_fec!X$27)</f>
        <v>0.50642028159820296</v>
      </c>
      <c r="Y80" s="349">
        <f>IF(Y$27=0,0,Y$27/TRE_fec!Y$27)</f>
        <v>0.50248529714051315</v>
      </c>
      <c r="DA80" s="178"/>
    </row>
    <row r="81" spans="1:105" ht="12" customHeight="1" x14ac:dyDescent="0.25">
      <c r="A81" s="174" t="s">
        <v>2428</v>
      </c>
      <c r="B81" s="349">
        <f>IF(B$35=0,0,B$35/TRE_fec!B$35)</f>
        <v>0.68691384476569994</v>
      </c>
      <c r="C81" s="349">
        <f>IF(C$35=0,0,C$35/TRE_fec!C$35)</f>
        <v>0.68773061096329757</v>
      </c>
      <c r="D81" s="349">
        <f>IF(D$35=0,0,D$35/TRE_fec!D$35)</f>
        <v>0.69127212610840982</v>
      </c>
      <c r="E81" s="349">
        <f>IF(E$35=0,0,E$35/TRE_fec!E$35)</f>
        <v>0.69561237678687415</v>
      </c>
      <c r="F81" s="349">
        <f>IF(F$35=0,0,F$35/TRE_fec!F$35)</f>
        <v>0.69485333413834593</v>
      </c>
      <c r="G81" s="349">
        <f>IF(G$35=0,0,G$35/TRE_fec!G$35)</f>
        <v>0.69452773899970155</v>
      </c>
      <c r="H81" s="349">
        <f>IF(H$35=0,0,H$35/TRE_fec!H$35)</f>
        <v>0.69327185367712552</v>
      </c>
      <c r="I81" s="349">
        <f>IF(I$35=0,0,I$35/TRE_fec!I$35)</f>
        <v>0.69754252986754994</v>
      </c>
      <c r="J81" s="349">
        <f>IF(J$35=0,0,J$35/TRE_fec!J$35)</f>
        <v>0.69503649048800775</v>
      </c>
      <c r="K81" s="349">
        <f>IF(K$35=0,0,K$35/TRE_fec!K$35)</f>
        <v>0.69704746655001759</v>
      </c>
      <c r="L81" s="349">
        <f>IF(L$35=0,0,L$35/TRE_fec!L$35)</f>
        <v>0.69697813177948309</v>
      </c>
      <c r="M81" s="349">
        <f>IF(M$35=0,0,M$35/TRE_fec!M$35)</f>
        <v>0.70837750752746642</v>
      </c>
      <c r="N81" s="349">
        <f>IF(N$35=0,0,N$35/TRE_fec!N$35)</f>
        <v>0.70952704309415304</v>
      </c>
      <c r="O81" s="349">
        <f>IF(O$35=0,0,O$35/TRE_fec!O$35)</f>
        <v>0.70367352454180854</v>
      </c>
      <c r="P81" s="349">
        <f>IF(P$35=0,0,P$35/TRE_fec!P$35)</f>
        <v>0.69738894950043873</v>
      </c>
      <c r="Q81" s="349">
        <f>IF(Q$35=0,0,Q$35/TRE_fec!Q$35)</f>
        <v>0.69830288359703707</v>
      </c>
      <c r="R81" s="349">
        <f>IF(R$35=0,0,R$35/TRE_fec!R$35)</f>
        <v>0.69947931637183314</v>
      </c>
      <c r="S81" s="349">
        <f>IF(S$35=0,0,S$35/TRE_fec!S$35)</f>
        <v>0.70094520960785844</v>
      </c>
      <c r="T81" s="349">
        <f>IF(T$35=0,0,T$35/TRE_fec!T$35)</f>
        <v>0.70350129082349455</v>
      </c>
      <c r="U81" s="349">
        <f>IF(U$35=0,0,U$35/TRE_fec!U$35)</f>
        <v>0.70461414703839509</v>
      </c>
      <c r="V81" s="349">
        <f>IF(V$35=0,0,V$35/TRE_fec!V$35)</f>
        <v>0.70470023634666434</v>
      </c>
      <c r="W81" s="349">
        <f>IF(W$35=0,0,W$35/TRE_fec!W$35)</f>
        <v>0.70269282401065702</v>
      </c>
      <c r="X81" s="349">
        <f>IF(X$35=0,0,X$35/TRE_fec!X$35)</f>
        <v>0.70835878399865249</v>
      </c>
      <c r="Y81" s="349">
        <f>IF(Y$35=0,0,Y$35/TRE_fec!Y$35)</f>
        <v>0.62374671307684204</v>
      </c>
      <c r="DA81" s="178"/>
    </row>
    <row r="82" spans="1:105" ht="12" customHeight="1" x14ac:dyDescent="0.25">
      <c r="A82" s="174" t="s">
        <v>2440</v>
      </c>
      <c r="B82" s="349">
        <f>IF(B$46=0,0,B$46/TRE_fec!B$46)</f>
        <v>0.6288285002126488</v>
      </c>
      <c r="C82" s="349">
        <f>IF(C$46=0,0,C$46/TRE_fec!C$46)</f>
        <v>0.62882850021264824</v>
      </c>
      <c r="D82" s="349">
        <f>IF(D$46=0,0,D$46/TRE_fec!D$46)</f>
        <v>0.62882850021264891</v>
      </c>
      <c r="E82" s="349">
        <f>IF(E$46=0,0,E$46/TRE_fec!E$46)</f>
        <v>0.62882850021264836</v>
      </c>
      <c r="F82" s="349">
        <f>IF(F$46=0,0,F$46/TRE_fec!F$46)</f>
        <v>0.62882850021264902</v>
      </c>
      <c r="G82" s="349">
        <f>IF(G$46=0,0,G$46/TRE_fec!G$46)</f>
        <v>0.62882850021264847</v>
      </c>
      <c r="H82" s="349">
        <f>IF(H$46=0,0,H$46/TRE_fec!H$46)</f>
        <v>0.6288285002126488</v>
      </c>
      <c r="I82" s="349">
        <f>IF(I$46=0,0,I$46/TRE_fec!I$46)</f>
        <v>0.6288285002126488</v>
      </c>
      <c r="J82" s="349">
        <f>IF(J$46=0,0,J$46/TRE_fec!J$46)</f>
        <v>0.62882850021264836</v>
      </c>
      <c r="K82" s="349">
        <f>IF(K$46=0,0,K$46/TRE_fec!K$46)</f>
        <v>0.62882850021264891</v>
      </c>
      <c r="L82" s="349">
        <f>IF(L$46=0,0,L$46/TRE_fec!L$46)</f>
        <v>0.62882850021264869</v>
      </c>
      <c r="M82" s="349">
        <f>IF(M$46=0,0,M$46/TRE_fec!M$46)</f>
        <v>0.62882850021264869</v>
      </c>
      <c r="N82" s="349">
        <f>IF(N$46=0,0,N$46/TRE_fec!N$46)</f>
        <v>0.62882850021264891</v>
      </c>
      <c r="O82" s="349">
        <f>IF(O$46=0,0,O$46/TRE_fec!O$46)</f>
        <v>0.62882850021264847</v>
      </c>
      <c r="P82" s="349">
        <f>IF(P$46=0,0,P$46/TRE_fec!P$46)</f>
        <v>0.62882850021264869</v>
      </c>
      <c r="Q82" s="349">
        <f>IF(Q$46=0,0,Q$46/TRE_fec!Q$46)</f>
        <v>0.62882850021264869</v>
      </c>
      <c r="R82" s="349">
        <f>IF(R$46=0,0,R$46/TRE_fec!R$46)</f>
        <v>0.62882850021264858</v>
      </c>
      <c r="S82" s="349">
        <f>IF(S$46=0,0,S$46/TRE_fec!S$46)</f>
        <v>0.62882850021264902</v>
      </c>
      <c r="T82" s="349">
        <f>IF(T$46=0,0,T$46/TRE_fec!T$46)</f>
        <v>0.62882850021264869</v>
      </c>
      <c r="U82" s="349">
        <f>IF(U$46=0,0,U$46/TRE_fec!U$46)</f>
        <v>0.6288285002126488</v>
      </c>
      <c r="V82" s="349">
        <f>IF(V$46=0,0,V$46/TRE_fec!V$46)</f>
        <v>0.62882850021264869</v>
      </c>
      <c r="W82" s="349">
        <f>IF(W$46=0,0,W$46/TRE_fec!W$46)</f>
        <v>0.62882850021264869</v>
      </c>
      <c r="X82" s="349">
        <f>IF(X$46=0,0,X$46/TRE_fec!X$46)</f>
        <v>0.62882850021264902</v>
      </c>
      <c r="Y82" s="349">
        <f>IF(Y$46=0,0,Y$46/TRE_fec!Y$46)</f>
        <v>0.6288285002126488</v>
      </c>
      <c r="DA82" s="178"/>
    </row>
    <row r="83" spans="1:105" ht="12" customHeight="1" x14ac:dyDescent="0.25">
      <c r="A83" s="41" t="s">
        <v>2442</v>
      </c>
      <c r="B83" s="337">
        <f>IF(B$47=0,0,B$47/TRE_fec!B$47)</f>
        <v>0.57885393735746593</v>
      </c>
      <c r="C83" s="337">
        <f>IF(C$47=0,0,C$47/TRE_fec!C$47)</f>
        <v>0.57885393735746637</v>
      </c>
      <c r="D83" s="337">
        <f>IF(D$47=0,0,D$47/TRE_fec!D$47)</f>
        <v>0.57885393735746604</v>
      </c>
      <c r="E83" s="337">
        <f>IF(E$47=0,0,E$47/TRE_fec!E$47)</f>
        <v>0.57885393735746615</v>
      </c>
      <c r="F83" s="337">
        <f>IF(F$47=0,0,F$47/TRE_fec!F$47)</f>
        <v>0.57885393735746604</v>
      </c>
      <c r="G83" s="337">
        <f>IF(G$47=0,0,G$47/TRE_fec!G$47)</f>
        <v>0.57885393735746615</v>
      </c>
      <c r="H83" s="337">
        <f>IF(H$47=0,0,H$47/TRE_fec!H$47)</f>
        <v>0.57885393735746626</v>
      </c>
      <c r="I83" s="337">
        <f>IF(I$47=0,0,I$47/TRE_fec!I$47)</f>
        <v>0.57885393735746626</v>
      </c>
      <c r="J83" s="337">
        <f>IF(J$47=0,0,J$47/TRE_fec!J$47)</f>
        <v>0.57885393735746637</v>
      </c>
      <c r="K83" s="337">
        <f>IF(K$47=0,0,K$47/TRE_fec!K$47)</f>
        <v>0.57885393735746626</v>
      </c>
      <c r="L83" s="337">
        <f>IF(L$47=0,0,L$47/TRE_fec!L$47)</f>
        <v>0.57885393735746615</v>
      </c>
      <c r="M83" s="337">
        <f>IF(M$47=0,0,M$47/TRE_fec!M$47)</f>
        <v>0.57885393735746615</v>
      </c>
      <c r="N83" s="337">
        <f>IF(N$47=0,0,N$47/TRE_fec!N$47)</f>
        <v>0.57885393735746615</v>
      </c>
      <c r="O83" s="337">
        <f>IF(O$47=0,0,O$47/TRE_fec!O$47)</f>
        <v>0.57885393735746626</v>
      </c>
      <c r="P83" s="337">
        <f>IF(P$47=0,0,P$47/TRE_fec!P$47)</f>
        <v>0.57885393735746626</v>
      </c>
      <c r="Q83" s="337">
        <f>IF(Q$47=0,0,Q$47/TRE_fec!Q$47)</f>
        <v>0.57885393735746604</v>
      </c>
      <c r="R83" s="337">
        <f>IF(R$47=0,0,R$47/TRE_fec!R$47)</f>
        <v>0.57885393735746626</v>
      </c>
      <c r="S83" s="337">
        <f>IF(S$47=0,0,S$47/TRE_fec!S$47)</f>
        <v>0.57885393735746626</v>
      </c>
      <c r="T83" s="337">
        <f>IF(T$47=0,0,T$47/TRE_fec!T$47)</f>
        <v>0.57885393735746615</v>
      </c>
      <c r="U83" s="337">
        <f>IF(U$47=0,0,U$47/TRE_fec!U$47)</f>
        <v>0.57885393735746615</v>
      </c>
      <c r="V83" s="337">
        <f>IF(V$47=0,0,V$47/TRE_fec!V$47)</f>
        <v>0.57885393735746637</v>
      </c>
      <c r="W83" s="337">
        <f>IF(W$47=0,0,W$47/TRE_fec!W$47)</f>
        <v>0.57885393735746626</v>
      </c>
      <c r="X83" s="337">
        <f>IF(X$47=0,0,X$47/TRE_fec!X$47)</f>
        <v>0.57885393735746615</v>
      </c>
      <c r="Y83" s="337">
        <f>IF(Y$47=0,0,Y$47/TRE_fec!Y$47)</f>
        <v>0.57885393735746626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FR: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2025.431743319544</v>
      </c>
      <c r="C5" s="223">
        <v>2044.044816839285</v>
      </c>
      <c r="D5" s="223">
        <v>1811.1182943584911</v>
      </c>
      <c r="E5" s="223">
        <v>1890.983576519171</v>
      </c>
      <c r="F5" s="223">
        <v>1985.7400120792311</v>
      </c>
      <c r="G5" s="223">
        <v>1662.556953958991</v>
      </c>
      <c r="H5" s="223">
        <v>1516.6286791194391</v>
      </c>
      <c r="I5" s="223">
        <v>1532.6044678792371</v>
      </c>
      <c r="J5" s="223">
        <v>1025.710408799524</v>
      </c>
      <c r="K5" s="223">
        <v>1126.0459522790591</v>
      </c>
      <c r="L5" s="223">
        <v>1152.2566990789051</v>
      </c>
      <c r="M5" s="223">
        <v>941.86284551938797</v>
      </c>
      <c r="N5" s="223">
        <v>978.48772754851814</v>
      </c>
      <c r="O5" s="223">
        <v>1059.5811399557219</v>
      </c>
      <c r="P5" s="223">
        <v>861.49764763472513</v>
      </c>
      <c r="Q5" s="223">
        <v>887.11541539630707</v>
      </c>
      <c r="R5" s="223">
        <v>966.64186840467255</v>
      </c>
      <c r="S5" s="223">
        <v>983.09378800637887</v>
      </c>
      <c r="T5" s="223">
        <v>936.18930828241832</v>
      </c>
      <c r="U5" s="223">
        <v>918.05320933748715</v>
      </c>
      <c r="V5" s="223">
        <v>618.17642210768361</v>
      </c>
      <c r="W5" s="223">
        <v>914.09283046159851</v>
      </c>
      <c r="X5" s="223">
        <v>751.51871277312057</v>
      </c>
      <c r="Y5" s="223">
        <v>692.91246042009334</v>
      </c>
      <c r="DA5" s="89" t="s">
        <v>2484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2485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2486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2487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2488</v>
      </c>
    </row>
    <row r="10" spans="1:105" ht="12" customHeight="1" x14ac:dyDescent="0.25">
      <c r="A10" s="56" t="s">
        <v>95</v>
      </c>
      <c r="B10" s="260">
        <v>61.457008066748699</v>
      </c>
      <c r="C10" s="260">
        <v>62.466641796577953</v>
      </c>
      <c r="D10" s="260">
        <v>55.380559497480633</v>
      </c>
      <c r="E10" s="260">
        <v>61.105282306533169</v>
      </c>
      <c r="F10" s="260">
        <v>63.848892058991183</v>
      </c>
      <c r="G10" s="260">
        <v>51.207351541580962</v>
      </c>
      <c r="H10" s="260">
        <v>45.19425478278994</v>
      </c>
      <c r="I10" s="260">
        <v>47.901242487525352</v>
      </c>
      <c r="J10" s="260">
        <v>25.815429128538089</v>
      </c>
      <c r="K10" s="260">
        <v>32.531074761784069</v>
      </c>
      <c r="L10" s="260">
        <v>34.086076200457711</v>
      </c>
      <c r="M10" s="260">
        <v>28.900890244327389</v>
      </c>
      <c r="N10" s="260">
        <v>30.560485745306419</v>
      </c>
      <c r="O10" s="260">
        <v>32.934042202098617</v>
      </c>
      <c r="P10" s="260">
        <v>24.559840889111829</v>
      </c>
      <c r="Q10" s="260">
        <v>26.09553998994048</v>
      </c>
      <c r="R10" s="260">
        <v>28.45530181684272</v>
      </c>
      <c r="S10" s="260">
        <v>29.485117865075519</v>
      </c>
      <c r="T10" s="260">
        <v>27.332445310890211</v>
      </c>
      <c r="U10" s="260">
        <v>26.95180953562074</v>
      </c>
      <c r="V10" s="260">
        <v>16.71570430246749</v>
      </c>
      <c r="W10" s="260">
        <v>28.6447275284997</v>
      </c>
      <c r="X10" s="260">
        <v>22.555309812890702</v>
      </c>
      <c r="Y10" s="260">
        <v>25.908263246597858</v>
      </c>
      <c r="DA10" s="68" t="s">
        <v>2489</v>
      </c>
    </row>
    <row r="11" spans="1:105" ht="12" customHeight="1" x14ac:dyDescent="0.25">
      <c r="A11" s="37" t="s">
        <v>159</v>
      </c>
      <c r="B11" s="226">
        <v>3.9283841623503628</v>
      </c>
      <c r="C11" s="226">
        <v>4.2861348647201636</v>
      </c>
      <c r="D11" s="226">
        <v>3.3031094801487599</v>
      </c>
      <c r="E11" s="226">
        <v>2.9928961444109312</v>
      </c>
      <c r="F11" s="226">
        <v>2.7674612569423842</v>
      </c>
      <c r="G11" s="226">
        <v>2.6711502450775448</v>
      </c>
      <c r="H11" s="226">
        <v>2.1478931556688861</v>
      </c>
      <c r="I11" s="226">
        <v>1.999557959184888</v>
      </c>
      <c r="J11" s="226">
        <v>1.289067952917617</v>
      </c>
      <c r="K11" s="226">
        <v>0.94368863529109215</v>
      </c>
      <c r="L11" s="226">
        <v>0.94011318423581858</v>
      </c>
      <c r="M11" s="226">
        <v>0.97326472641043738</v>
      </c>
      <c r="N11" s="226">
        <v>0.91207165256231149</v>
      </c>
      <c r="O11" s="226">
        <v>1.1169127711408839</v>
      </c>
      <c r="P11" s="226">
        <v>0.94278443796718825</v>
      </c>
      <c r="Q11" s="226">
        <v>0.7372276259376831</v>
      </c>
      <c r="R11" s="226">
        <v>0.81738388226201442</v>
      </c>
      <c r="S11" s="226">
        <v>0.90820645233455743</v>
      </c>
      <c r="T11" s="226">
        <v>0.86597187335371062</v>
      </c>
      <c r="U11" s="226">
        <v>0.68960743746496811</v>
      </c>
      <c r="V11" s="226">
        <v>0.63510348565492247</v>
      </c>
      <c r="W11" s="226">
        <v>0.79321342236749837</v>
      </c>
      <c r="X11" s="226">
        <v>0.51188276234877284</v>
      </c>
      <c r="Y11" s="226">
        <v>0.48233142904559201</v>
      </c>
      <c r="DA11" s="69" t="s">
        <v>2490</v>
      </c>
    </row>
    <row r="12" spans="1:105" ht="12" customHeight="1" x14ac:dyDescent="0.25">
      <c r="A12" s="37" t="s">
        <v>35</v>
      </c>
      <c r="B12" s="226">
        <v>57.528623904398337</v>
      </c>
      <c r="C12" s="226">
        <v>58.180506931857778</v>
      </c>
      <c r="D12" s="226">
        <v>52.07745001733187</v>
      </c>
      <c r="E12" s="226">
        <v>58.112386162122228</v>
      </c>
      <c r="F12" s="226">
        <v>61.0814308020488</v>
      </c>
      <c r="G12" s="226">
        <v>48.536201296503407</v>
      </c>
      <c r="H12" s="226">
        <v>43.046361627121051</v>
      </c>
      <c r="I12" s="226">
        <v>45.901684528340461</v>
      </c>
      <c r="J12" s="226">
        <v>24.52636117562048</v>
      </c>
      <c r="K12" s="226">
        <v>31.58738612649298</v>
      </c>
      <c r="L12" s="226">
        <v>33.145963016221891</v>
      </c>
      <c r="M12" s="226">
        <v>27.927625517916951</v>
      </c>
      <c r="N12" s="226">
        <v>29.648414092744101</v>
      </c>
      <c r="O12" s="226">
        <v>31.817129430957731</v>
      </c>
      <c r="P12" s="226">
        <v>23.617056451144641</v>
      </c>
      <c r="Q12" s="226">
        <v>25.358312364002789</v>
      </c>
      <c r="R12" s="226">
        <v>27.63791793458071</v>
      </c>
      <c r="S12" s="226">
        <v>28.576911412740959</v>
      </c>
      <c r="T12" s="226">
        <v>26.4664734375365</v>
      </c>
      <c r="U12" s="226">
        <v>26.262202098155768</v>
      </c>
      <c r="V12" s="226">
        <v>16.080600816812559</v>
      </c>
      <c r="W12" s="226">
        <v>27.8515141061322</v>
      </c>
      <c r="X12" s="226">
        <v>22.043427050541929</v>
      </c>
      <c r="Y12" s="226">
        <v>25.425931817552271</v>
      </c>
      <c r="DA12" s="69" t="s">
        <v>2491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2492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2493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2494</v>
      </c>
    </row>
    <row r="16" spans="1:105" ht="12" customHeight="1" x14ac:dyDescent="0.25">
      <c r="A16" s="57" t="s">
        <v>2403</v>
      </c>
      <c r="B16" s="261">
        <f t="shared" ref="B16:Y16" si="0">B17+B23</f>
        <v>456.24512490494641</v>
      </c>
      <c r="C16" s="261">
        <f t="shared" si="0"/>
        <v>466.81665291064411</v>
      </c>
      <c r="D16" s="261">
        <f t="shared" si="0"/>
        <v>401.6847442235088</v>
      </c>
      <c r="E16" s="261">
        <f t="shared" si="0"/>
        <v>423.56557752690708</v>
      </c>
      <c r="F16" s="261">
        <f t="shared" si="0"/>
        <v>449.38443042141517</v>
      </c>
      <c r="G16" s="261">
        <f t="shared" si="0"/>
        <v>361.67413460564279</v>
      </c>
      <c r="H16" s="261">
        <f t="shared" si="0"/>
        <v>325.19316978487711</v>
      </c>
      <c r="I16" s="261">
        <f t="shared" si="0"/>
        <v>330.64864977756338</v>
      </c>
      <c r="J16" s="261">
        <f t="shared" si="0"/>
        <v>185.16959536164779</v>
      </c>
      <c r="K16" s="261">
        <f t="shared" si="0"/>
        <v>226.5529808774512</v>
      </c>
      <c r="L16" s="261">
        <f t="shared" si="0"/>
        <v>232.323331205469</v>
      </c>
      <c r="M16" s="261">
        <f t="shared" si="0"/>
        <v>196.5572272910797</v>
      </c>
      <c r="N16" s="261">
        <f t="shared" si="0"/>
        <v>208.7620713300484</v>
      </c>
      <c r="O16" s="261">
        <f t="shared" si="0"/>
        <v>227.96782009148279</v>
      </c>
      <c r="P16" s="261">
        <f t="shared" si="0"/>
        <v>175.03865450874599</v>
      </c>
      <c r="Q16" s="261">
        <f t="shared" si="0"/>
        <v>180.98280875836051</v>
      </c>
      <c r="R16" s="261">
        <f t="shared" si="0"/>
        <v>196.89751963321211</v>
      </c>
      <c r="S16" s="261">
        <f t="shared" si="0"/>
        <v>203.23061365546459</v>
      </c>
      <c r="T16" s="261">
        <f t="shared" si="0"/>
        <v>190.3557612068181</v>
      </c>
      <c r="U16" s="261">
        <f t="shared" si="0"/>
        <v>188.07548661072889</v>
      </c>
      <c r="V16" s="261">
        <f t="shared" si="0"/>
        <v>114.1630993218797</v>
      </c>
      <c r="W16" s="261">
        <f t="shared" si="0"/>
        <v>191.545282277816</v>
      </c>
      <c r="X16" s="261">
        <f t="shared" si="0"/>
        <v>151.80371679591701</v>
      </c>
      <c r="Y16" s="261">
        <f t="shared" si="0"/>
        <v>174.60620872663659</v>
      </c>
      <c r="DA16" s="70"/>
    </row>
    <row r="17" spans="1:105" ht="12" customHeight="1" x14ac:dyDescent="0.25">
      <c r="A17" s="60" t="s">
        <v>2404</v>
      </c>
      <c r="B17" s="329">
        <v>456.24512490494641</v>
      </c>
      <c r="C17" s="329">
        <v>466.81665291064411</v>
      </c>
      <c r="D17" s="329">
        <v>401.6847442235088</v>
      </c>
      <c r="E17" s="329">
        <v>423.56557752690708</v>
      </c>
      <c r="F17" s="329">
        <v>449.38443042141517</v>
      </c>
      <c r="G17" s="329">
        <v>361.67413460564279</v>
      </c>
      <c r="H17" s="329">
        <v>325.19316978487711</v>
      </c>
      <c r="I17" s="329">
        <v>330.64864977756338</v>
      </c>
      <c r="J17" s="329">
        <v>185.16959536164779</v>
      </c>
      <c r="K17" s="329">
        <v>226.5529808774512</v>
      </c>
      <c r="L17" s="329">
        <v>232.323331205469</v>
      </c>
      <c r="M17" s="329">
        <v>196.5572272910797</v>
      </c>
      <c r="N17" s="329">
        <v>208.7620713300484</v>
      </c>
      <c r="O17" s="329">
        <v>227.96782009148279</v>
      </c>
      <c r="P17" s="329">
        <v>175.03865450874599</v>
      </c>
      <c r="Q17" s="329">
        <v>180.98280875836051</v>
      </c>
      <c r="R17" s="329">
        <v>196.89751963321211</v>
      </c>
      <c r="S17" s="329">
        <v>203.23061365546459</v>
      </c>
      <c r="T17" s="329">
        <v>190.3557612068181</v>
      </c>
      <c r="U17" s="329">
        <v>188.07548661072889</v>
      </c>
      <c r="V17" s="329">
        <v>114.1630993218797</v>
      </c>
      <c r="W17" s="329">
        <v>191.545282277816</v>
      </c>
      <c r="X17" s="329">
        <v>151.80371679591701</v>
      </c>
      <c r="Y17" s="329">
        <v>174.60620872663659</v>
      </c>
      <c r="DA17" s="72" t="s">
        <v>2495</v>
      </c>
    </row>
    <row r="18" spans="1:105" ht="12" customHeight="1" x14ac:dyDescent="0.25">
      <c r="A18" s="59" t="s">
        <v>28</v>
      </c>
      <c r="B18" s="230">
        <v>29.47722259294515</v>
      </c>
      <c r="C18" s="230">
        <v>26.476475769759858</v>
      </c>
      <c r="D18" s="230">
        <v>14.95064246536629</v>
      </c>
      <c r="E18" s="230">
        <v>0</v>
      </c>
      <c r="F18" s="230">
        <v>15.24757934705227</v>
      </c>
      <c r="G18" s="230">
        <v>7.7626668337117666</v>
      </c>
      <c r="H18" s="230">
        <v>9.9578983230825653</v>
      </c>
      <c r="I18" s="230">
        <v>9.2740233452496348</v>
      </c>
      <c r="J18" s="230">
        <v>7.9530689626482864</v>
      </c>
      <c r="K18" s="230">
        <v>4.3758006978074668</v>
      </c>
      <c r="L18" s="230">
        <v>5.1332066725384653</v>
      </c>
      <c r="M18" s="230">
        <v>4.5893840280702722</v>
      </c>
      <c r="N18" s="230">
        <v>5.4666860027416089</v>
      </c>
      <c r="O18" s="230">
        <v>9.3532672118453402</v>
      </c>
      <c r="P18" s="230">
        <v>10.40142371646686</v>
      </c>
      <c r="Q18" s="230">
        <v>6.7224933583127751</v>
      </c>
      <c r="R18" s="230">
        <v>6.7222612453804924</v>
      </c>
      <c r="S18" s="230">
        <v>5.6373132372717247</v>
      </c>
      <c r="T18" s="230">
        <v>7.0976839755550856</v>
      </c>
      <c r="U18" s="230">
        <v>6.6823778716886224</v>
      </c>
      <c r="V18" s="230">
        <v>0</v>
      </c>
      <c r="W18" s="230">
        <v>0</v>
      </c>
      <c r="X18" s="230">
        <v>0</v>
      </c>
      <c r="Y18" s="230">
        <v>0</v>
      </c>
      <c r="DA18" s="71" t="s">
        <v>2496</v>
      </c>
    </row>
    <row r="19" spans="1:105" ht="12" customHeight="1" x14ac:dyDescent="0.25">
      <c r="A19" s="59" t="s">
        <v>31</v>
      </c>
      <c r="B19" s="230">
        <v>0</v>
      </c>
      <c r="C19" s="230">
        <v>12.817183567678059</v>
      </c>
      <c r="D19" s="230">
        <v>8.6227867477741551</v>
      </c>
      <c r="E19" s="230">
        <v>8.492221624030206</v>
      </c>
      <c r="F19" s="230">
        <v>10.884797036135399</v>
      </c>
      <c r="G19" s="230">
        <v>9.0247543627700484</v>
      </c>
      <c r="H19" s="230">
        <v>10.389592159430251</v>
      </c>
      <c r="I19" s="230">
        <v>11.231192888866341</v>
      </c>
      <c r="J19" s="230">
        <v>9.6314671909589311</v>
      </c>
      <c r="K19" s="230">
        <v>9.8918351028514611</v>
      </c>
      <c r="L19" s="230">
        <v>10.65691867562208</v>
      </c>
      <c r="M19" s="230">
        <v>8.1751986266449599</v>
      </c>
      <c r="N19" s="230">
        <v>9.4781044660395377</v>
      </c>
      <c r="O19" s="230">
        <v>11.80213183295527</v>
      </c>
      <c r="P19" s="230">
        <v>9.181704548261532</v>
      </c>
      <c r="Q19" s="230">
        <v>8.8763741270626397</v>
      </c>
      <c r="R19" s="230">
        <v>9.8558601978186768</v>
      </c>
      <c r="S19" s="230">
        <v>10.778112692039331</v>
      </c>
      <c r="T19" s="230">
        <v>10.44134108946859</v>
      </c>
      <c r="U19" s="230">
        <v>11.51462152907996</v>
      </c>
      <c r="V19" s="230">
        <v>7.8679063523071502</v>
      </c>
      <c r="W19" s="230">
        <v>8.9909144429370293</v>
      </c>
      <c r="X19" s="230">
        <v>8.0958488579417374</v>
      </c>
      <c r="Y19" s="230">
        <v>9.6737429871373877</v>
      </c>
      <c r="DA19" s="71" t="s">
        <v>2497</v>
      </c>
    </row>
    <row r="20" spans="1:105" ht="12" customHeight="1" x14ac:dyDescent="0.25">
      <c r="A20" s="59" t="s">
        <v>159</v>
      </c>
      <c r="B20" s="230">
        <v>23.554433881409821</v>
      </c>
      <c r="C20" s="230">
        <v>25.360911878461259</v>
      </c>
      <c r="D20" s="230">
        <v>20.053844311186939</v>
      </c>
      <c r="E20" s="230">
        <v>18.515012746447152</v>
      </c>
      <c r="F20" s="230">
        <v>17.015419915843498</v>
      </c>
      <c r="G20" s="230">
        <v>16.48404078087874</v>
      </c>
      <c r="H20" s="230">
        <v>13.17131717822576</v>
      </c>
      <c r="I20" s="230">
        <v>12.51302350495618</v>
      </c>
      <c r="J20" s="230">
        <v>8.0945976234717936</v>
      </c>
      <c r="K20" s="230">
        <v>5.9176619215643056</v>
      </c>
      <c r="L20" s="230">
        <v>5.9512075189935034</v>
      </c>
      <c r="M20" s="230">
        <v>6.1707573018292106</v>
      </c>
      <c r="N20" s="230">
        <v>5.7650006101556839</v>
      </c>
      <c r="O20" s="230">
        <v>7.0063295776149497</v>
      </c>
      <c r="P20" s="230">
        <v>5.8964481072248498</v>
      </c>
      <c r="Q20" s="230">
        <v>4.6461304307880704</v>
      </c>
      <c r="R20" s="230">
        <v>5.1540332855269382</v>
      </c>
      <c r="S20" s="230">
        <v>5.724138000114074</v>
      </c>
      <c r="T20" s="230">
        <v>5.4524248603688088</v>
      </c>
      <c r="U20" s="230">
        <v>4.335739465987416</v>
      </c>
      <c r="V20" s="230">
        <v>4.0363032457538193</v>
      </c>
      <c r="W20" s="230">
        <v>5.0499445703548744</v>
      </c>
      <c r="X20" s="230">
        <v>3.2604855194135141</v>
      </c>
      <c r="Y20" s="230">
        <v>3.070530476665283</v>
      </c>
      <c r="DA20" s="71" t="s">
        <v>2498</v>
      </c>
    </row>
    <row r="21" spans="1:105" ht="12" customHeight="1" x14ac:dyDescent="0.25">
      <c r="A21" s="59" t="s">
        <v>32</v>
      </c>
      <c r="B21" s="230">
        <v>58.274146805307574</v>
      </c>
      <c r="C21" s="230">
        <v>57.910032724423083</v>
      </c>
      <c r="D21" s="230">
        <v>41.884761000149702</v>
      </c>
      <c r="E21" s="230">
        <v>37.056536677968303</v>
      </c>
      <c r="F21" s="230">
        <v>30.684423029935981</v>
      </c>
      <c r="G21" s="230">
        <v>28.879003753836191</v>
      </c>
      <c r="H21" s="230">
        <v>27.705327694745531</v>
      </c>
      <c r="I21" s="230">
        <v>10.38249367684352</v>
      </c>
      <c r="J21" s="230">
        <v>5.4791664971047576</v>
      </c>
      <c r="K21" s="230">
        <v>8.2901975396071794</v>
      </c>
      <c r="L21" s="230">
        <v>0.75779032365558396</v>
      </c>
      <c r="M21" s="230">
        <v>0.55331142607052897</v>
      </c>
      <c r="N21" s="230">
        <v>0.6512960689605034</v>
      </c>
      <c r="O21" s="230">
        <v>0.2190684115579305</v>
      </c>
      <c r="P21" s="230">
        <v>1.851137486184862</v>
      </c>
      <c r="Q21" s="230">
        <v>0.92553224239621024</v>
      </c>
      <c r="R21" s="230">
        <v>0.89382362661521353</v>
      </c>
      <c r="S21" s="230">
        <v>0.97981607086766465</v>
      </c>
      <c r="T21" s="230">
        <v>0.72326648830915452</v>
      </c>
      <c r="U21" s="230">
        <v>0.42552319765864233</v>
      </c>
      <c r="V21" s="230">
        <v>6.1086158561268721E-2</v>
      </c>
      <c r="W21" s="230">
        <v>0.189468083065336</v>
      </c>
      <c r="X21" s="230">
        <v>3.9695379532927039E-2</v>
      </c>
      <c r="Y21" s="230">
        <v>0</v>
      </c>
      <c r="DA21" s="71" t="s">
        <v>2499</v>
      </c>
    </row>
    <row r="22" spans="1:105" ht="12" customHeight="1" x14ac:dyDescent="0.25">
      <c r="A22" s="59" t="s">
        <v>35</v>
      </c>
      <c r="B22" s="230">
        <v>344.93932162528392</v>
      </c>
      <c r="C22" s="230">
        <v>344.25204897032182</v>
      </c>
      <c r="D22" s="230">
        <v>316.17270969903171</v>
      </c>
      <c r="E22" s="230">
        <v>359.50180647846139</v>
      </c>
      <c r="F22" s="230">
        <v>375.55221109244809</v>
      </c>
      <c r="G22" s="230">
        <v>299.52366887444612</v>
      </c>
      <c r="H22" s="230">
        <v>263.96903442939299</v>
      </c>
      <c r="I22" s="230">
        <v>287.2479163616477</v>
      </c>
      <c r="J22" s="230">
        <v>154.01129508746399</v>
      </c>
      <c r="K22" s="230">
        <v>198.07748561562079</v>
      </c>
      <c r="L22" s="230">
        <v>209.8242080146594</v>
      </c>
      <c r="M22" s="230">
        <v>177.06857590846479</v>
      </c>
      <c r="N22" s="230">
        <v>187.40098418215101</v>
      </c>
      <c r="O22" s="230">
        <v>199.5870230575093</v>
      </c>
      <c r="P22" s="230">
        <v>147.70794065060801</v>
      </c>
      <c r="Q22" s="230">
        <v>159.81227859980081</v>
      </c>
      <c r="R22" s="230">
        <v>174.2715412778708</v>
      </c>
      <c r="S22" s="230">
        <v>180.11123365517179</v>
      </c>
      <c r="T22" s="230">
        <v>166.64104479311649</v>
      </c>
      <c r="U22" s="230">
        <v>165.11722454631419</v>
      </c>
      <c r="V22" s="230">
        <v>102.1978035652574</v>
      </c>
      <c r="W22" s="230">
        <v>177.3149551814588</v>
      </c>
      <c r="X22" s="230">
        <v>140.4076870390289</v>
      </c>
      <c r="Y22" s="230">
        <v>161.8619352628339</v>
      </c>
      <c r="DA22" s="71" t="s">
        <v>2500</v>
      </c>
    </row>
    <row r="23" spans="1:105" ht="12" customHeight="1" x14ac:dyDescent="0.25">
      <c r="A23" s="60" t="s">
        <v>2411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2501</v>
      </c>
    </row>
    <row r="24" spans="1:105" ht="12" customHeight="1" x14ac:dyDescent="0.25">
      <c r="A24" s="57" t="s">
        <v>2413</v>
      </c>
      <c r="B24" s="261">
        <f t="shared" ref="B24:Y24" si="1">B25+B26</f>
        <v>243.90500627880661</v>
      </c>
      <c r="C24" s="261">
        <f t="shared" si="1"/>
        <v>242.32117635804491</v>
      </c>
      <c r="D24" s="261">
        <f t="shared" si="1"/>
        <v>226.33611767411281</v>
      </c>
      <c r="E24" s="261">
        <f t="shared" si="1"/>
        <v>237.37408735907189</v>
      </c>
      <c r="F24" s="261">
        <f t="shared" si="1"/>
        <v>244.1954542024769</v>
      </c>
      <c r="G24" s="261">
        <f t="shared" si="1"/>
        <v>215.46488080424481</v>
      </c>
      <c r="H24" s="261">
        <f t="shared" si="1"/>
        <v>199.51847905856081</v>
      </c>
      <c r="I24" s="261">
        <f t="shared" si="1"/>
        <v>202.90379929121971</v>
      </c>
      <c r="J24" s="261">
        <f t="shared" si="1"/>
        <v>162.83528007966041</v>
      </c>
      <c r="K24" s="261">
        <f t="shared" si="1"/>
        <v>162.8176737533031</v>
      </c>
      <c r="L24" s="261">
        <f t="shared" si="1"/>
        <v>169.00854172203151</v>
      </c>
      <c r="M24" s="261">
        <f t="shared" si="1"/>
        <v>143.06823225233759</v>
      </c>
      <c r="N24" s="261">
        <f t="shared" si="1"/>
        <v>147.05402214238981</v>
      </c>
      <c r="O24" s="261">
        <f t="shared" si="1"/>
        <v>150.38967761633521</v>
      </c>
      <c r="P24" s="261">
        <f t="shared" si="1"/>
        <v>131.07442674375031</v>
      </c>
      <c r="Q24" s="261">
        <f t="shared" si="1"/>
        <v>134.76262327326191</v>
      </c>
      <c r="R24" s="261">
        <f t="shared" si="1"/>
        <v>146.93075902105241</v>
      </c>
      <c r="S24" s="261">
        <f t="shared" si="1"/>
        <v>148.28596177761361</v>
      </c>
      <c r="T24" s="261">
        <f t="shared" si="1"/>
        <v>145.0507168942321</v>
      </c>
      <c r="U24" s="261">
        <f t="shared" si="1"/>
        <v>143.77553271069661</v>
      </c>
      <c r="V24" s="261">
        <f t="shared" si="1"/>
        <v>108.92731196796569</v>
      </c>
      <c r="W24" s="261">
        <f t="shared" si="1"/>
        <v>138.15089683754391</v>
      </c>
      <c r="X24" s="261">
        <f t="shared" si="1"/>
        <v>123.58337977532661</v>
      </c>
      <c r="Y24" s="261">
        <f t="shared" si="1"/>
        <v>139.93550778226651</v>
      </c>
      <c r="DA24" s="70"/>
    </row>
    <row r="25" spans="1:105" ht="12" customHeight="1" x14ac:dyDescent="0.25">
      <c r="A25" s="60" t="s">
        <v>2414</v>
      </c>
      <c r="B25" s="262">
        <v>243.90500627880661</v>
      </c>
      <c r="C25" s="262">
        <v>242.32117635804491</v>
      </c>
      <c r="D25" s="262">
        <v>226.33611767411281</v>
      </c>
      <c r="E25" s="262">
        <v>237.37408735907189</v>
      </c>
      <c r="F25" s="262">
        <v>244.1954542024769</v>
      </c>
      <c r="G25" s="262">
        <v>215.46488080424481</v>
      </c>
      <c r="H25" s="262">
        <v>199.51847905856081</v>
      </c>
      <c r="I25" s="262">
        <v>202.90379929121971</v>
      </c>
      <c r="J25" s="262">
        <v>162.83528007966041</v>
      </c>
      <c r="K25" s="262">
        <v>162.8176737533031</v>
      </c>
      <c r="L25" s="262">
        <v>169.00854172203151</v>
      </c>
      <c r="M25" s="262">
        <v>143.06823225233759</v>
      </c>
      <c r="N25" s="262">
        <v>147.05402214238981</v>
      </c>
      <c r="O25" s="262">
        <v>150.38967761633521</v>
      </c>
      <c r="P25" s="262">
        <v>131.07442674375031</v>
      </c>
      <c r="Q25" s="262">
        <v>134.76262327326191</v>
      </c>
      <c r="R25" s="262">
        <v>146.93075902105241</v>
      </c>
      <c r="S25" s="262">
        <v>148.28596177761361</v>
      </c>
      <c r="T25" s="262">
        <v>145.0507168942321</v>
      </c>
      <c r="U25" s="262">
        <v>143.77553271069661</v>
      </c>
      <c r="V25" s="262">
        <v>108.92731196796569</v>
      </c>
      <c r="W25" s="262">
        <v>138.15089683754391</v>
      </c>
      <c r="X25" s="262">
        <v>123.58337977532661</v>
      </c>
      <c r="Y25" s="262">
        <v>139.93550778226651</v>
      </c>
      <c r="DA25" s="72" t="s">
        <v>2502</v>
      </c>
    </row>
    <row r="26" spans="1:105" ht="12" customHeight="1" x14ac:dyDescent="0.25">
      <c r="A26" s="60" t="s">
        <v>2416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2503</v>
      </c>
    </row>
    <row r="27" spans="1:105" ht="12" customHeight="1" x14ac:dyDescent="0.25">
      <c r="A27" s="57" t="s">
        <v>2418</v>
      </c>
      <c r="B27" s="261">
        <f t="shared" ref="B27:Y27" si="2">B28+B34</f>
        <v>651.77874986420909</v>
      </c>
      <c r="C27" s="261">
        <f t="shared" si="2"/>
        <v>666.88093272949141</v>
      </c>
      <c r="D27" s="261">
        <f t="shared" si="2"/>
        <v>573.83534889072723</v>
      </c>
      <c r="E27" s="261">
        <f t="shared" si="2"/>
        <v>605.093682181296</v>
      </c>
      <c r="F27" s="261">
        <f t="shared" si="2"/>
        <v>641.977757744879</v>
      </c>
      <c r="G27" s="261">
        <f t="shared" si="2"/>
        <v>516.67733515091834</v>
      </c>
      <c r="H27" s="261">
        <f t="shared" si="2"/>
        <v>464.56167112125308</v>
      </c>
      <c r="I27" s="261">
        <f t="shared" si="2"/>
        <v>472.35521396794752</v>
      </c>
      <c r="J27" s="261">
        <f t="shared" si="2"/>
        <v>264.52799337378258</v>
      </c>
      <c r="K27" s="261">
        <f t="shared" si="2"/>
        <v>323.64711553921592</v>
      </c>
      <c r="L27" s="261">
        <f t="shared" si="2"/>
        <v>331.89047315067</v>
      </c>
      <c r="M27" s="261">
        <f t="shared" si="2"/>
        <v>280.79603898725668</v>
      </c>
      <c r="N27" s="261">
        <f t="shared" si="2"/>
        <v>298.23153047149771</v>
      </c>
      <c r="O27" s="261">
        <f t="shared" si="2"/>
        <v>325.66831441640397</v>
      </c>
      <c r="P27" s="261">
        <f t="shared" si="2"/>
        <v>250.05522072678011</v>
      </c>
      <c r="Q27" s="261">
        <f t="shared" si="2"/>
        <v>258.54686965480062</v>
      </c>
      <c r="R27" s="261">
        <f t="shared" si="2"/>
        <v>281.28217090458872</v>
      </c>
      <c r="S27" s="261">
        <f t="shared" si="2"/>
        <v>290.32944807923519</v>
      </c>
      <c r="T27" s="261">
        <f t="shared" si="2"/>
        <v>271.93680172402588</v>
      </c>
      <c r="U27" s="261">
        <f t="shared" si="2"/>
        <v>268.67926658675549</v>
      </c>
      <c r="V27" s="261">
        <f t="shared" si="2"/>
        <v>163.0901418883995</v>
      </c>
      <c r="W27" s="261">
        <f t="shared" si="2"/>
        <v>273.6361175397372</v>
      </c>
      <c r="X27" s="261">
        <f t="shared" si="2"/>
        <v>216.86245256559579</v>
      </c>
      <c r="Y27" s="261">
        <f t="shared" si="2"/>
        <v>249.4374410380523</v>
      </c>
      <c r="DA27" s="70"/>
    </row>
    <row r="28" spans="1:105" ht="12" customHeight="1" x14ac:dyDescent="0.25">
      <c r="A28" s="60" t="s">
        <v>2419</v>
      </c>
      <c r="B28" s="329">
        <v>651.77874986420909</v>
      </c>
      <c r="C28" s="329">
        <v>666.88093272949141</v>
      </c>
      <c r="D28" s="329">
        <v>573.83534889072723</v>
      </c>
      <c r="E28" s="329">
        <v>605.093682181296</v>
      </c>
      <c r="F28" s="329">
        <v>641.977757744879</v>
      </c>
      <c r="G28" s="329">
        <v>516.67733515091834</v>
      </c>
      <c r="H28" s="329">
        <v>464.56167112125308</v>
      </c>
      <c r="I28" s="329">
        <v>472.35521396794752</v>
      </c>
      <c r="J28" s="329">
        <v>264.52799337378258</v>
      </c>
      <c r="K28" s="329">
        <v>323.64711553921592</v>
      </c>
      <c r="L28" s="329">
        <v>331.89047315067</v>
      </c>
      <c r="M28" s="329">
        <v>280.79603898725668</v>
      </c>
      <c r="N28" s="329">
        <v>298.23153047149771</v>
      </c>
      <c r="O28" s="329">
        <v>325.66831441640397</v>
      </c>
      <c r="P28" s="329">
        <v>250.05522072678011</v>
      </c>
      <c r="Q28" s="329">
        <v>258.54686965480062</v>
      </c>
      <c r="R28" s="329">
        <v>281.28217090458872</v>
      </c>
      <c r="S28" s="329">
        <v>290.32944807923519</v>
      </c>
      <c r="T28" s="329">
        <v>271.93680172402588</v>
      </c>
      <c r="U28" s="329">
        <v>268.67926658675549</v>
      </c>
      <c r="V28" s="329">
        <v>163.0901418883995</v>
      </c>
      <c r="W28" s="329">
        <v>273.6361175397372</v>
      </c>
      <c r="X28" s="329">
        <v>216.86245256559579</v>
      </c>
      <c r="Y28" s="329">
        <v>249.4374410380523</v>
      </c>
      <c r="DA28" s="72" t="s">
        <v>2504</v>
      </c>
    </row>
    <row r="29" spans="1:105" ht="12" customHeight="1" x14ac:dyDescent="0.25">
      <c r="A29" s="59" t="s">
        <v>28</v>
      </c>
      <c r="B29" s="230">
        <v>42.110317989921647</v>
      </c>
      <c r="C29" s="230">
        <v>37.82353681394266</v>
      </c>
      <c r="D29" s="230">
        <v>21.358060664808999</v>
      </c>
      <c r="E29" s="230">
        <v>0</v>
      </c>
      <c r="F29" s="230">
        <v>21.782256210074681</v>
      </c>
      <c r="G29" s="230">
        <v>11.08952404815966</v>
      </c>
      <c r="H29" s="230">
        <v>14.225569032975089</v>
      </c>
      <c r="I29" s="230">
        <v>13.248604778928041</v>
      </c>
      <c r="J29" s="230">
        <v>11.36152708949755</v>
      </c>
      <c r="K29" s="230">
        <v>6.2511438540106656</v>
      </c>
      <c r="L29" s="230">
        <v>7.3331523893406629</v>
      </c>
      <c r="M29" s="230">
        <v>6.5562628972432444</v>
      </c>
      <c r="N29" s="230">
        <v>7.8095514324880133</v>
      </c>
      <c r="O29" s="230">
        <v>13.361810302636201</v>
      </c>
      <c r="P29" s="230">
        <v>14.859176737809809</v>
      </c>
      <c r="Q29" s="230">
        <v>9.6035619404468164</v>
      </c>
      <c r="R29" s="230">
        <v>9.6032303505435568</v>
      </c>
      <c r="S29" s="230">
        <v>8.0533046246738955</v>
      </c>
      <c r="T29" s="230">
        <v>10.13954853650726</v>
      </c>
      <c r="U29" s="230">
        <v>9.546254102412318</v>
      </c>
      <c r="V29" s="230">
        <v>0</v>
      </c>
      <c r="W29" s="230">
        <v>0</v>
      </c>
      <c r="X29" s="230">
        <v>0</v>
      </c>
      <c r="Y29" s="230">
        <v>0</v>
      </c>
      <c r="DA29" s="71" t="s">
        <v>2505</v>
      </c>
    </row>
    <row r="30" spans="1:105" ht="12" customHeight="1" x14ac:dyDescent="0.25">
      <c r="A30" s="59" t="s">
        <v>31</v>
      </c>
      <c r="B30" s="230">
        <v>0</v>
      </c>
      <c r="C30" s="230">
        <v>18.310262239540091</v>
      </c>
      <c r="D30" s="230">
        <v>12.31826678253451</v>
      </c>
      <c r="E30" s="230">
        <v>12.13174517718601</v>
      </c>
      <c r="F30" s="230">
        <v>15.549710051621989</v>
      </c>
      <c r="G30" s="230">
        <v>12.892506232528641</v>
      </c>
      <c r="H30" s="230">
        <v>14.84227451347178</v>
      </c>
      <c r="I30" s="230">
        <v>16.044561269809051</v>
      </c>
      <c r="J30" s="230">
        <v>13.75923884422704</v>
      </c>
      <c r="K30" s="230">
        <v>14.13119300407352</v>
      </c>
      <c r="L30" s="230">
        <v>15.22416953660297</v>
      </c>
      <c r="M30" s="230">
        <v>11.678855180921371</v>
      </c>
      <c r="N30" s="230">
        <v>13.540149237199341</v>
      </c>
      <c r="O30" s="230">
        <v>16.860188332793239</v>
      </c>
      <c r="P30" s="230">
        <v>13.116720783230759</v>
      </c>
      <c r="Q30" s="230">
        <v>12.68053446723234</v>
      </c>
      <c r="R30" s="230">
        <v>14.079800282598111</v>
      </c>
      <c r="S30" s="230">
        <v>15.397303845770461</v>
      </c>
      <c r="T30" s="230">
        <v>14.916201556383699</v>
      </c>
      <c r="U30" s="230">
        <v>16.449459327257092</v>
      </c>
      <c r="V30" s="230">
        <v>11.239866217581641</v>
      </c>
      <c r="W30" s="230">
        <v>12.84416348991005</v>
      </c>
      <c r="X30" s="230">
        <v>11.5654983684882</v>
      </c>
      <c r="Y30" s="230">
        <v>13.819632838767699</v>
      </c>
      <c r="DA30" s="71" t="s">
        <v>2506</v>
      </c>
    </row>
    <row r="31" spans="1:105" ht="12" customHeight="1" x14ac:dyDescent="0.25">
      <c r="A31" s="59" t="s">
        <v>159</v>
      </c>
      <c r="B31" s="230">
        <v>33.649191259156893</v>
      </c>
      <c r="C31" s="230">
        <v>36.229874112087508</v>
      </c>
      <c r="D31" s="230">
        <v>28.64834901598136</v>
      </c>
      <c r="E31" s="230">
        <v>26.450018209210231</v>
      </c>
      <c r="F31" s="230">
        <v>24.307742736919291</v>
      </c>
      <c r="G31" s="230">
        <v>23.54862968696963</v>
      </c>
      <c r="H31" s="230">
        <v>18.816167397465371</v>
      </c>
      <c r="I31" s="230">
        <v>17.875747864223118</v>
      </c>
      <c r="J31" s="230">
        <v>11.56371089067399</v>
      </c>
      <c r="K31" s="230">
        <v>8.4538027450918651</v>
      </c>
      <c r="L31" s="230">
        <v>8.501725027133574</v>
      </c>
      <c r="M31" s="230">
        <v>8.8153675740417299</v>
      </c>
      <c r="N31" s="230">
        <v>8.2357151573652629</v>
      </c>
      <c r="O31" s="230">
        <v>10.00904225373564</v>
      </c>
      <c r="P31" s="230">
        <v>8.4234972960355012</v>
      </c>
      <c r="Q31" s="230">
        <v>6.6373291868400983</v>
      </c>
      <c r="R31" s="230">
        <v>7.3629046936099112</v>
      </c>
      <c r="S31" s="230">
        <v>8.1773400001629621</v>
      </c>
      <c r="T31" s="230">
        <v>7.7891783719554422</v>
      </c>
      <c r="U31" s="230">
        <v>6.1939135228391677</v>
      </c>
      <c r="V31" s="230">
        <v>5.7661474939340263</v>
      </c>
      <c r="W31" s="230">
        <v>7.2142065290783917</v>
      </c>
      <c r="X31" s="230">
        <v>4.6578364563050201</v>
      </c>
      <c r="Y31" s="230">
        <v>4.3864721095218338</v>
      </c>
      <c r="DA31" s="71" t="s">
        <v>2507</v>
      </c>
    </row>
    <row r="32" spans="1:105" ht="12" customHeight="1" x14ac:dyDescent="0.25">
      <c r="A32" s="59" t="s">
        <v>32</v>
      </c>
      <c r="B32" s="230">
        <v>83.248781150439399</v>
      </c>
      <c r="C32" s="230">
        <v>82.728618177747236</v>
      </c>
      <c r="D32" s="230">
        <v>59.835372857356752</v>
      </c>
      <c r="E32" s="230">
        <v>52.937909539954731</v>
      </c>
      <c r="F32" s="230">
        <v>43.834890042765679</v>
      </c>
      <c r="G32" s="230">
        <v>41.255719648337418</v>
      </c>
      <c r="H32" s="230">
        <v>39.579039563922201</v>
      </c>
      <c r="I32" s="230">
        <v>14.832133824062179</v>
      </c>
      <c r="J32" s="230">
        <v>7.8273807101496553</v>
      </c>
      <c r="K32" s="230">
        <v>11.84313934229597</v>
      </c>
      <c r="L32" s="230">
        <v>1.082557605222263</v>
      </c>
      <c r="M32" s="230">
        <v>0.79044489438646981</v>
      </c>
      <c r="N32" s="230">
        <v>0.93042295565786193</v>
      </c>
      <c r="O32" s="230">
        <v>0.31295487365418639</v>
      </c>
      <c r="P32" s="230">
        <v>2.6444821231212319</v>
      </c>
      <c r="Q32" s="230">
        <v>1.322188917708871</v>
      </c>
      <c r="R32" s="230">
        <v>1.2768908951645901</v>
      </c>
      <c r="S32" s="230">
        <v>1.399737244096664</v>
      </c>
      <c r="T32" s="230">
        <v>1.0332378404416489</v>
      </c>
      <c r="U32" s="230">
        <v>0.60789028236948894</v>
      </c>
      <c r="V32" s="230">
        <v>8.726594080181245E-2</v>
      </c>
      <c r="W32" s="230">
        <v>0.27066869009333722</v>
      </c>
      <c r="X32" s="230">
        <v>5.6707685047038617E-2</v>
      </c>
      <c r="Y32" s="230">
        <v>0</v>
      </c>
      <c r="DA32" s="71" t="s">
        <v>2508</v>
      </c>
    </row>
    <row r="33" spans="1:105" ht="12" customHeight="1" x14ac:dyDescent="0.25">
      <c r="A33" s="59" t="s">
        <v>35</v>
      </c>
      <c r="B33" s="230">
        <v>492.77045946469121</v>
      </c>
      <c r="C33" s="230">
        <v>491.78864138617388</v>
      </c>
      <c r="D33" s="230">
        <v>451.67529957004558</v>
      </c>
      <c r="E33" s="230">
        <v>513.57400925494505</v>
      </c>
      <c r="F33" s="230">
        <v>536.50315870349732</v>
      </c>
      <c r="G33" s="230">
        <v>427.89095553492302</v>
      </c>
      <c r="H33" s="230">
        <v>377.09862061341857</v>
      </c>
      <c r="I33" s="230">
        <v>410.35416623092522</v>
      </c>
      <c r="J33" s="230">
        <v>220.01613583923441</v>
      </c>
      <c r="K33" s="230">
        <v>282.96783659374393</v>
      </c>
      <c r="L33" s="230">
        <v>299.74886859237063</v>
      </c>
      <c r="M33" s="230">
        <v>252.95510844066391</v>
      </c>
      <c r="N33" s="230">
        <v>267.71569168878722</v>
      </c>
      <c r="O33" s="230">
        <v>285.12431865358468</v>
      </c>
      <c r="P33" s="230">
        <v>211.01134378658281</v>
      </c>
      <c r="Q33" s="230">
        <v>228.30325514257251</v>
      </c>
      <c r="R33" s="230">
        <v>248.95934468267251</v>
      </c>
      <c r="S33" s="230">
        <v>257.30176236453121</v>
      </c>
      <c r="T33" s="230">
        <v>238.05863541873791</v>
      </c>
      <c r="U33" s="230">
        <v>235.88174935187749</v>
      </c>
      <c r="V33" s="230">
        <v>145.99686223608199</v>
      </c>
      <c r="W33" s="230">
        <v>253.3070788306554</v>
      </c>
      <c r="X33" s="230">
        <v>200.5824100557555</v>
      </c>
      <c r="Y33" s="230">
        <v>231.23133608976281</v>
      </c>
      <c r="DA33" s="71" t="s">
        <v>2509</v>
      </c>
    </row>
    <row r="34" spans="1:105" ht="12" customHeight="1" x14ac:dyDescent="0.25">
      <c r="A34" s="60" t="s">
        <v>2426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2510</v>
      </c>
    </row>
    <row r="35" spans="1:105" ht="12" customHeight="1" x14ac:dyDescent="0.25">
      <c r="A35" s="57" t="s">
        <v>2428</v>
      </c>
      <c r="B35" s="261">
        <v>612.0458542048334</v>
      </c>
      <c r="C35" s="261">
        <v>605.55941304452654</v>
      </c>
      <c r="D35" s="261">
        <v>553.88152407266091</v>
      </c>
      <c r="E35" s="261">
        <v>563.84494714536243</v>
      </c>
      <c r="F35" s="261">
        <v>586.33347765146857</v>
      </c>
      <c r="G35" s="261">
        <v>517.53325185660447</v>
      </c>
      <c r="H35" s="261">
        <v>482.1611043719584</v>
      </c>
      <c r="I35" s="261">
        <v>478.79556235498131</v>
      </c>
      <c r="J35" s="261">
        <v>387.36211085589582</v>
      </c>
      <c r="K35" s="261">
        <v>380.49710734730502</v>
      </c>
      <c r="L35" s="261">
        <v>384.94827680027652</v>
      </c>
      <c r="M35" s="261">
        <v>292.54045674438652</v>
      </c>
      <c r="N35" s="261">
        <v>293.87961785927592</v>
      </c>
      <c r="O35" s="261">
        <v>322.62128562940183</v>
      </c>
      <c r="P35" s="261">
        <v>280.76950476633692</v>
      </c>
      <c r="Q35" s="261">
        <v>286.72757371994362</v>
      </c>
      <c r="R35" s="261">
        <v>313.07611702897663</v>
      </c>
      <c r="S35" s="261">
        <v>311.76264662898978</v>
      </c>
      <c r="T35" s="261">
        <v>301.51358314645188</v>
      </c>
      <c r="U35" s="261">
        <v>290.57111389368538</v>
      </c>
      <c r="V35" s="261">
        <v>215.2801646269713</v>
      </c>
      <c r="W35" s="261">
        <v>282.11580627800168</v>
      </c>
      <c r="X35" s="261">
        <v>236.71385382339051</v>
      </c>
      <c r="Y35" s="261">
        <v>103.02503962654011</v>
      </c>
      <c r="DA35" s="70" t="s">
        <v>2511</v>
      </c>
    </row>
    <row r="36" spans="1:105" ht="12" customHeight="1" x14ac:dyDescent="0.25">
      <c r="A36" s="46" t="s">
        <v>28</v>
      </c>
      <c r="B36" s="229">
        <v>39.133777897518499</v>
      </c>
      <c r="C36" s="229">
        <v>34.345559496765397</v>
      </c>
      <c r="D36" s="229">
        <v>20.615382470126381</v>
      </c>
      <c r="E36" s="229">
        <v>0</v>
      </c>
      <c r="F36" s="229">
        <v>19.894250043198269</v>
      </c>
      <c r="G36" s="229">
        <v>11.107894718295899</v>
      </c>
      <c r="H36" s="229">
        <v>14.764489844166601</v>
      </c>
      <c r="I36" s="229">
        <v>13.42924347602561</v>
      </c>
      <c r="J36" s="229">
        <v>16.637275548056991</v>
      </c>
      <c r="K36" s="229">
        <v>7.3491838482791518</v>
      </c>
      <c r="L36" s="229">
        <v>8.5054697382319855</v>
      </c>
      <c r="M36" s="229">
        <v>6.8304814747862412</v>
      </c>
      <c r="N36" s="229">
        <v>7.6955913648817864</v>
      </c>
      <c r="O36" s="229">
        <v>13.236794085717611</v>
      </c>
      <c r="P36" s="229">
        <v>16.683442345909778</v>
      </c>
      <c r="Q36" s="229">
        <v>10.63794470136221</v>
      </c>
      <c r="R36" s="229">
        <v>10.63850840419768</v>
      </c>
      <c r="S36" s="229">
        <v>8.6475153381815115</v>
      </c>
      <c r="T36" s="229">
        <v>11.23058828809871</v>
      </c>
      <c r="U36" s="229">
        <v>10.318966826044941</v>
      </c>
      <c r="V36" s="229">
        <v>0</v>
      </c>
      <c r="W36" s="229">
        <v>0</v>
      </c>
      <c r="X36" s="229">
        <v>0</v>
      </c>
      <c r="Y36" s="229">
        <v>0</v>
      </c>
      <c r="DA36" s="73" t="s">
        <v>2512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2513</v>
      </c>
    </row>
    <row r="38" spans="1:105" ht="12" customHeight="1" x14ac:dyDescent="0.25">
      <c r="A38" s="46" t="s">
        <v>31</v>
      </c>
      <c r="B38" s="229">
        <v>0</v>
      </c>
      <c r="C38" s="229">
        <v>16.626583712755359</v>
      </c>
      <c r="D38" s="229">
        <v>11.88992694966077</v>
      </c>
      <c r="E38" s="229">
        <v>11.304734158771049</v>
      </c>
      <c r="F38" s="229">
        <v>14.20191815222161</v>
      </c>
      <c r="G38" s="229">
        <v>12.91386368467885</v>
      </c>
      <c r="H38" s="229">
        <v>15.404558567078761</v>
      </c>
      <c r="I38" s="229">
        <v>16.263321561299531</v>
      </c>
      <c r="J38" s="229">
        <v>20.148369684788381</v>
      </c>
      <c r="K38" s="229">
        <v>16.613397133041769</v>
      </c>
      <c r="L38" s="229">
        <v>17.657987507734362</v>
      </c>
      <c r="M38" s="229">
        <v>12.167328432411869</v>
      </c>
      <c r="N38" s="229">
        <v>13.342566016727741</v>
      </c>
      <c r="O38" s="229">
        <v>16.70244047422014</v>
      </c>
      <c r="P38" s="229">
        <v>14.727064548441611</v>
      </c>
      <c r="Q38" s="229">
        <v>14.04633252564402</v>
      </c>
      <c r="R38" s="229">
        <v>15.597675799515381</v>
      </c>
      <c r="S38" s="229">
        <v>16.53338938216719</v>
      </c>
      <c r="T38" s="229">
        <v>16.521220634123701</v>
      </c>
      <c r="U38" s="229">
        <v>17.780945623629279</v>
      </c>
      <c r="V38" s="229">
        <v>14.77132415002939</v>
      </c>
      <c r="W38" s="229">
        <v>13.138248507128379</v>
      </c>
      <c r="X38" s="229">
        <v>12.560390133537</v>
      </c>
      <c r="Y38" s="229">
        <v>5.6980471340971306</v>
      </c>
      <c r="DA38" s="73" t="s">
        <v>2514</v>
      </c>
    </row>
    <row r="39" spans="1:105" ht="12" customHeight="1" x14ac:dyDescent="0.25">
      <c r="A39" s="46" t="s">
        <v>159</v>
      </c>
      <c r="B39" s="229">
        <v>31.270720337047191</v>
      </c>
      <c r="C39" s="229">
        <v>32.898438424677693</v>
      </c>
      <c r="D39" s="229">
        <v>27.65216755261083</v>
      </c>
      <c r="E39" s="229">
        <v>24.646942379903429</v>
      </c>
      <c r="F39" s="229">
        <v>22.200836650261351</v>
      </c>
      <c r="G39" s="229">
        <v>23.587639847032492</v>
      </c>
      <c r="H39" s="229">
        <v>19.528998228615372</v>
      </c>
      <c r="I39" s="229">
        <v>18.119475551607518</v>
      </c>
      <c r="J39" s="229">
        <v>16.933343812915101</v>
      </c>
      <c r="K39" s="229">
        <v>9.938749138032728</v>
      </c>
      <c r="L39" s="229">
        <v>9.860856709614314</v>
      </c>
      <c r="M39" s="229">
        <v>9.1840741977021096</v>
      </c>
      <c r="N39" s="229">
        <v>8.1155363398963623</v>
      </c>
      <c r="O39" s="229">
        <v>9.9153953174897715</v>
      </c>
      <c r="P39" s="229">
        <v>9.4576525987299966</v>
      </c>
      <c r="Q39" s="229">
        <v>7.3522242364021473</v>
      </c>
      <c r="R39" s="229">
        <v>8.1566640185655856</v>
      </c>
      <c r="S39" s="229">
        <v>8.7807026273761366</v>
      </c>
      <c r="T39" s="229">
        <v>8.6273126543095078</v>
      </c>
      <c r="U39" s="229">
        <v>6.6952741336957837</v>
      </c>
      <c r="V39" s="229">
        <v>7.5778156146154778</v>
      </c>
      <c r="W39" s="229">
        <v>7.3793858381853932</v>
      </c>
      <c r="X39" s="229">
        <v>5.0585146619194079</v>
      </c>
      <c r="Y39" s="229">
        <v>1.8086099047683979</v>
      </c>
      <c r="DA39" s="73" t="s">
        <v>2515</v>
      </c>
    </row>
    <row r="40" spans="1:105" ht="12" customHeight="1" x14ac:dyDescent="0.25">
      <c r="A40" s="46" t="s">
        <v>32</v>
      </c>
      <c r="B40" s="229">
        <v>77.364395884166115</v>
      </c>
      <c r="C40" s="229">
        <v>75.121496217709975</v>
      </c>
      <c r="D40" s="229">
        <v>57.754733262345113</v>
      </c>
      <c r="E40" s="229">
        <v>49.329176102021457</v>
      </c>
      <c r="F40" s="229">
        <v>40.035442367239177</v>
      </c>
      <c r="G40" s="229">
        <v>41.32406299775451</v>
      </c>
      <c r="H40" s="229">
        <v>41.078450101281113</v>
      </c>
      <c r="I40" s="229">
        <v>15.03436321907113</v>
      </c>
      <c r="J40" s="229">
        <v>11.462041032730999</v>
      </c>
      <c r="K40" s="229">
        <v>13.92343711806898</v>
      </c>
      <c r="L40" s="229">
        <v>1.2556211111192681</v>
      </c>
      <c r="M40" s="229">
        <v>0.82350559954152469</v>
      </c>
      <c r="N40" s="229">
        <v>0.91684585537934105</v>
      </c>
      <c r="O40" s="229">
        <v>0.31002679478730077</v>
      </c>
      <c r="P40" s="229">
        <v>2.9691459906805822</v>
      </c>
      <c r="Q40" s="229">
        <v>1.4645995598885579</v>
      </c>
      <c r="R40" s="229">
        <v>1.4145463582140461</v>
      </c>
      <c r="S40" s="229">
        <v>1.5030164450335779</v>
      </c>
      <c r="T40" s="229">
        <v>1.1444167112475341</v>
      </c>
      <c r="U40" s="229">
        <v>0.65709539997062527</v>
      </c>
      <c r="V40" s="229">
        <v>0.1146840606362835</v>
      </c>
      <c r="W40" s="229">
        <v>0.27686602684080958</v>
      </c>
      <c r="X40" s="229">
        <v>6.1585815419872278E-2</v>
      </c>
      <c r="Y40" s="229">
        <v>0</v>
      </c>
      <c r="DA40" s="73" t="s">
        <v>2516</v>
      </c>
    </row>
    <row r="41" spans="1:105" ht="12" customHeight="1" x14ac:dyDescent="0.25">
      <c r="A41" s="46" t="s">
        <v>33</v>
      </c>
      <c r="B41" s="229">
        <v>6.3376559999951354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2517</v>
      </c>
    </row>
    <row r="42" spans="1:105" ht="12" customHeight="1" x14ac:dyDescent="0.25">
      <c r="A42" s="46" t="s">
        <v>35</v>
      </c>
      <c r="B42" s="229">
        <v>457.93930408610652</v>
      </c>
      <c r="C42" s="229">
        <v>446.5673351926182</v>
      </c>
      <c r="D42" s="229">
        <v>435.96931383791792</v>
      </c>
      <c r="E42" s="229">
        <v>478.56409450466651</v>
      </c>
      <c r="F42" s="229">
        <v>490.00103043854813</v>
      </c>
      <c r="G42" s="229">
        <v>428.59979060884268</v>
      </c>
      <c r="H42" s="229">
        <v>391.38460763081662</v>
      </c>
      <c r="I42" s="229">
        <v>415.94915854697751</v>
      </c>
      <c r="J42" s="229">
        <v>322.1810807774043</v>
      </c>
      <c r="K42" s="229">
        <v>332.67234010988238</v>
      </c>
      <c r="L42" s="229">
        <v>347.66834173357648</v>
      </c>
      <c r="M42" s="229">
        <v>263.53506703994469</v>
      </c>
      <c r="N42" s="229">
        <v>263.80907828239071</v>
      </c>
      <c r="O42" s="229">
        <v>282.45662895718698</v>
      </c>
      <c r="P42" s="229">
        <v>236.91727008257499</v>
      </c>
      <c r="Q42" s="229">
        <v>252.89339709664799</v>
      </c>
      <c r="R42" s="229">
        <v>275.7984536484899</v>
      </c>
      <c r="S42" s="229">
        <v>276.28669723623148</v>
      </c>
      <c r="T42" s="229">
        <v>263.67431579309579</v>
      </c>
      <c r="U42" s="229">
        <v>254.97497974796099</v>
      </c>
      <c r="V42" s="229">
        <v>191.86767308698069</v>
      </c>
      <c r="W42" s="229">
        <v>259.10689730057447</v>
      </c>
      <c r="X42" s="229">
        <v>217.83698756033041</v>
      </c>
      <c r="Y42" s="229">
        <v>95.340235684380971</v>
      </c>
      <c r="DA42" s="73" t="s">
        <v>2518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2519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1.4929199999936259E-2</v>
      </c>
      <c r="Q44" s="229">
        <v>0.33307559999864988</v>
      </c>
      <c r="R44" s="229">
        <v>1.470268799994028</v>
      </c>
      <c r="S44" s="229">
        <v>1.132559999998547E-2</v>
      </c>
      <c r="T44" s="229">
        <v>0.3157290655766638</v>
      </c>
      <c r="U44" s="229">
        <v>0.14385216238388149</v>
      </c>
      <c r="V44" s="229">
        <v>0.94866771470944256</v>
      </c>
      <c r="W44" s="229">
        <v>2.214408605272665</v>
      </c>
      <c r="X44" s="229">
        <v>1.196375652183769</v>
      </c>
      <c r="Y44" s="229">
        <v>0.17814690329358321</v>
      </c>
      <c r="DA44" s="73" t="s">
        <v>2520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2521</v>
      </c>
    </row>
    <row r="46" spans="1:105" ht="12" customHeight="1" x14ac:dyDescent="0.25">
      <c r="A46" s="57" t="s">
        <v>2440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2522</v>
      </c>
    </row>
    <row r="47" spans="1:105" ht="12" customHeight="1" x14ac:dyDescent="0.25">
      <c r="A47" s="41" t="s">
        <v>2442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2523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1.0000000000000002</v>
      </c>
      <c r="C51" s="232">
        <f t="shared" si="3"/>
        <v>1</v>
      </c>
      <c r="D51" s="232">
        <f t="shared" si="3"/>
        <v>0.99999999999999967</v>
      </c>
      <c r="E51" s="232">
        <f t="shared" si="3"/>
        <v>0.99999999999999978</v>
      </c>
      <c r="F51" s="232">
        <f t="shared" si="3"/>
        <v>0.99999999999999978</v>
      </c>
      <c r="G51" s="232">
        <f t="shared" si="3"/>
        <v>1.0000000000000002</v>
      </c>
      <c r="H51" s="232">
        <f t="shared" si="3"/>
        <v>1.0000000000000002</v>
      </c>
      <c r="I51" s="232">
        <f t="shared" si="3"/>
        <v>1.0000000000000002</v>
      </c>
      <c r="J51" s="232">
        <f t="shared" si="3"/>
        <v>1.0000000000000007</v>
      </c>
      <c r="K51" s="232">
        <f t="shared" si="3"/>
        <v>1.0000000000000002</v>
      </c>
      <c r="L51" s="232">
        <f t="shared" si="3"/>
        <v>0.99999999999999978</v>
      </c>
      <c r="M51" s="232">
        <f t="shared" si="3"/>
        <v>0.99999999999999989</v>
      </c>
      <c r="N51" s="232">
        <f t="shared" si="3"/>
        <v>1.0000000000000002</v>
      </c>
      <c r="O51" s="232">
        <f t="shared" si="3"/>
        <v>1.0000000000000004</v>
      </c>
      <c r="P51" s="232">
        <f t="shared" si="3"/>
        <v>1</v>
      </c>
      <c r="Q51" s="232">
        <f t="shared" si="3"/>
        <v>1</v>
      </c>
      <c r="R51" s="232">
        <f t="shared" si="3"/>
        <v>1</v>
      </c>
      <c r="S51" s="232">
        <f t="shared" si="3"/>
        <v>0.99999999999999978</v>
      </c>
      <c r="T51" s="232">
        <f t="shared" si="3"/>
        <v>0.99999999999999978</v>
      </c>
      <c r="U51" s="232">
        <f t="shared" si="3"/>
        <v>1</v>
      </c>
      <c r="V51" s="232">
        <f t="shared" si="3"/>
        <v>1</v>
      </c>
      <c r="W51" s="232">
        <f t="shared" si="3"/>
        <v>1</v>
      </c>
      <c r="X51" s="232">
        <f t="shared" si="3"/>
        <v>1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3.0342670529111423E-2</v>
      </c>
      <c r="C56" s="300">
        <f t="shared" si="8"/>
        <v>3.056030928576722E-2</v>
      </c>
      <c r="D56" s="300">
        <f t="shared" si="8"/>
        <v>3.0578101756239373E-2</v>
      </c>
      <c r="E56" s="300">
        <f t="shared" si="8"/>
        <v>3.2314020632063206E-2</v>
      </c>
      <c r="F56" s="300">
        <f t="shared" si="8"/>
        <v>3.2153701728624688E-2</v>
      </c>
      <c r="G56" s="300">
        <f t="shared" si="8"/>
        <v>3.0800359301762635E-2</v>
      </c>
      <c r="H56" s="300">
        <f t="shared" si="8"/>
        <v>2.9799156118444175E-2</v>
      </c>
      <c r="I56" s="300">
        <f t="shared" si="8"/>
        <v>3.1254797628124734E-2</v>
      </c>
      <c r="J56" s="300">
        <f t="shared" si="8"/>
        <v>2.516834079782039E-2</v>
      </c>
      <c r="K56" s="300">
        <f t="shared" si="8"/>
        <v>2.8889651169157749E-2</v>
      </c>
      <c r="L56" s="300">
        <f t="shared" si="8"/>
        <v>2.9582016080015466E-2</v>
      </c>
      <c r="M56" s="300">
        <f t="shared" si="8"/>
        <v>3.0684818263948043E-2</v>
      </c>
      <c r="N56" s="300">
        <f t="shared" si="8"/>
        <v>3.1232364888082956E-2</v>
      </c>
      <c r="O56" s="300">
        <f t="shared" si="8"/>
        <v>3.1082133269637918E-2</v>
      </c>
      <c r="P56" s="300">
        <f t="shared" si="8"/>
        <v>2.8508308706984651E-2</v>
      </c>
      <c r="Q56" s="300">
        <f t="shared" si="8"/>
        <v>2.941617239092012E-2</v>
      </c>
      <c r="R56" s="300">
        <f t="shared" si="8"/>
        <v>2.9437274286292617E-2</v>
      </c>
      <c r="S56" s="300">
        <f t="shared" si="8"/>
        <v>2.9992171881045599E-2</v>
      </c>
      <c r="T56" s="300">
        <f t="shared" si="8"/>
        <v>2.9195425614329796E-2</v>
      </c>
      <c r="U56" s="300">
        <f t="shared" si="8"/>
        <v>2.9357568016205191E-2</v>
      </c>
      <c r="V56" s="300">
        <f t="shared" si="8"/>
        <v>2.7040345934700963E-2</v>
      </c>
      <c r="W56" s="300">
        <f t="shared" si="8"/>
        <v>3.1336781751186787E-2</v>
      </c>
      <c r="X56" s="300">
        <f t="shared" si="8"/>
        <v>3.0012971639336979E-2</v>
      </c>
      <c r="Y56" s="300">
        <f t="shared" si="8"/>
        <v>3.7390384394141801E-2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0.22525820798937016</v>
      </c>
      <c r="C57" s="301">
        <f t="shared" si="9"/>
        <v>0.22837887362591425</v>
      </c>
      <c r="D57" s="301">
        <f t="shared" si="9"/>
        <v>0.22178824291860402</v>
      </c>
      <c r="E57" s="301">
        <f t="shared" si="9"/>
        <v>0.22399220320389329</v>
      </c>
      <c r="F57" s="301">
        <f t="shared" si="9"/>
        <v>0.22630577401261767</v>
      </c>
      <c r="G57" s="301">
        <f t="shared" si="9"/>
        <v>0.21754089912192201</v>
      </c>
      <c r="H57" s="301">
        <f t="shared" si="9"/>
        <v>0.21441844946100164</v>
      </c>
      <c r="I57" s="301">
        <f t="shared" si="9"/>
        <v>0.21574297655226277</v>
      </c>
      <c r="J57" s="301">
        <f t="shared" si="9"/>
        <v>0.18052814300516604</v>
      </c>
      <c r="K57" s="301">
        <f t="shared" si="9"/>
        <v>0.20119337085570943</v>
      </c>
      <c r="L57" s="301">
        <f t="shared" si="9"/>
        <v>0.20162463051087873</v>
      </c>
      <c r="M57" s="301">
        <f t="shared" si="9"/>
        <v>0.20868986203897733</v>
      </c>
      <c r="N57" s="301">
        <f t="shared" si="9"/>
        <v>0.21335175235470388</v>
      </c>
      <c r="O57" s="301">
        <f t="shared" si="9"/>
        <v>0.21514899755672243</v>
      </c>
      <c r="P57" s="301">
        <f t="shared" si="9"/>
        <v>0.20317949211970729</v>
      </c>
      <c r="Q57" s="301">
        <f t="shared" si="9"/>
        <v>0.20401269735292429</v>
      </c>
      <c r="R57" s="301">
        <f t="shared" si="9"/>
        <v>0.20369231467096294</v>
      </c>
      <c r="S57" s="301">
        <f t="shared" si="9"/>
        <v>0.20672555979383925</v>
      </c>
      <c r="T57" s="301">
        <f t="shared" si="9"/>
        <v>0.2033304156784857</v>
      </c>
      <c r="U57" s="301">
        <f t="shared" si="9"/>
        <v>0.20486338340503543</v>
      </c>
      <c r="V57" s="301">
        <f t="shared" si="9"/>
        <v>0.1846772138811742</v>
      </c>
      <c r="W57" s="301">
        <f t="shared" si="9"/>
        <v>0.20954685989724861</v>
      </c>
      <c r="X57" s="301">
        <f t="shared" si="9"/>
        <v>0.20199592400801034</v>
      </c>
      <c r="Y57" s="301">
        <f t="shared" si="9"/>
        <v>0.25198884231462337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0.22525820798937016</v>
      </c>
      <c r="C58" s="302">
        <f t="shared" si="10"/>
        <v>0.22837887362591425</v>
      </c>
      <c r="D58" s="302">
        <f t="shared" si="10"/>
        <v>0.22178824291860402</v>
      </c>
      <c r="E58" s="302">
        <f t="shared" si="10"/>
        <v>0.22399220320389329</v>
      </c>
      <c r="F58" s="302">
        <f t="shared" si="10"/>
        <v>0.22630577401261767</v>
      </c>
      <c r="G58" s="302">
        <f t="shared" si="10"/>
        <v>0.21754089912192201</v>
      </c>
      <c r="H58" s="302">
        <f t="shared" si="10"/>
        <v>0.21441844946100164</v>
      </c>
      <c r="I58" s="302">
        <f t="shared" si="10"/>
        <v>0.21574297655226277</v>
      </c>
      <c r="J58" s="302">
        <f t="shared" si="10"/>
        <v>0.18052814300516604</v>
      </c>
      <c r="K58" s="302">
        <f t="shared" si="10"/>
        <v>0.20119337085570943</v>
      </c>
      <c r="L58" s="302">
        <f t="shared" si="10"/>
        <v>0.20162463051087873</v>
      </c>
      <c r="M58" s="302">
        <f t="shared" si="10"/>
        <v>0.20868986203897733</v>
      </c>
      <c r="N58" s="302">
        <f t="shared" si="10"/>
        <v>0.21335175235470388</v>
      </c>
      <c r="O58" s="302">
        <f t="shared" si="10"/>
        <v>0.21514899755672243</v>
      </c>
      <c r="P58" s="302">
        <f t="shared" si="10"/>
        <v>0.20317949211970729</v>
      </c>
      <c r="Q58" s="302">
        <f t="shared" si="10"/>
        <v>0.20401269735292429</v>
      </c>
      <c r="R58" s="302">
        <f t="shared" si="10"/>
        <v>0.20369231467096294</v>
      </c>
      <c r="S58" s="302">
        <f t="shared" si="10"/>
        <v>0.20672555979383925</v>
      </c>
      <c r="T58" s="302">
        <f t="shared" si="10"/>
        <v>0.2033304156784857</v>
      </c>
      <c r="U58" s="302">
        <f t="shared" si="10"/>
        <v>0.20486338340503543</v>
      </c>
      <c r="V58" s="302">
        <f t="shared" si="10"/>
        <v>0.1846772138811742</v>
      </c>
      <c r="W58" s="302">
        <f t="shared" si="10"/>
        <v>0.20954685989724861</v>
      </c>
      <c r="X58" s="302">
        <f t="shared" si="10"/>
        <v>0.20199592400801034</v>
      </c>
      <c r="Y58" s="302">
        <f t="shared" si="10"/>
        <v>0.25198884231462337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0.12042124208000364</v>
      </c>
      <c r="C60" s="301">
        <f t="shared" si="12"/>
        <v>0.11854983528822384</v>
      </c>
      <c r="D60" s="301">
        <f t="shared" si="12"/>
        <v>0.12497036686070383</v>
      </c>
      <c r="E60" s="301">
        <f t="shared" si="12"/>
        <v>0.12552942833909661</v>
      </c>
      <c r="F60" s="301">
        <f t="shared" si="12"/>
        <v>0.12297453479158353</v>
      </c>
      <c r="G60" s="301">
        <f t="shared" si="12"/>
        <v>0.12959849603417528</v>
      </c>
      <c r="H60" s="301">
        <f t="shared" si="12"/>
        <v>0.13155394052972944</v>
      </c>
      <c r="I60" s="301">
        <f t="shared" si="12"/>
        <v>0.1323914966605772</v>
      </c>
      <c r="J60" s="301">
        <f t="shared" si="12"/>
        <v>0.15875365861816726</v>
      </c>
      <c r="K60" s="301">
        <f t="shared" si="12"/>
        <v>0.14459238845783204</v>
      </c>
      <c r="L60" s="301">
        <f t="shared" si="12"/>
        <v>0.14667611987600865</v>
      </c>
      <c r="M60" s="301">
        <f t="shared" si="12"/>
        <v>0.15189922071237769</v>
      </c>
      <c r="N60" s="301">
        <f t="shared" si="12"/>
        <v>0.15028703784646921</v>
      </c>
      <c r="O60" s="301">
        <f t="shared" si="12"/>
        <v>0.14193313937488519</v>
      </c>
      <c r="P60" s="301">
        <f t="shared" si="12"/>
        <v>0.15214716732381126</v>
      </c>
      <c r="Q60" s="301">
        <f t="shared" si="12"/>
        <v>0.15191103765574684</v>
      </c>
      <c r="R60" s="301">
        <f t="shared" si="12"/>
        <v>0.15200123626296486</v>
      </c>
      <c r="S60" s="301">
        <f t="shared" si="12"/>
        <v>0.15083602763712251</v>
      </c>
      <c r="T60" s="301">
        <f t="shared" si="12"/>
        <v>0.15493737816804348</v>
      </c>
      <c r="U60" s="301">
        <f t="shared" si="12"/>
        <v>0.1566091499363661</v>
      </c>
      <c r="V60" s="301">
        <f t="shared" si="12"/>
        <v>0.17620748393569602</v>
      </c>
      <c r="W60" s="301">
        <f t="shared" si="12"/>
        <v>0.15113442774491567</v>
      </c>
      <c r="X60" s="301">
        <f t="shared" si="12"/>
        <v>0.16444484704752224</v>
      </c>
      <c r="Y60" s="301">
        <f t="shared" si="12"/>
        <v>0.20195265026324905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0.12042124208000364</v>
      </c>
      <c r="C61" s="302">
        <f t="shared" si="13"/>
        <v>0.11854983528822384</v>
      </c>
      <c r="D61" s="302">
        <f t="shared" si="13"/>
        <v>0.12497036686070383</v>
      </c>
      <c r="E61" s="302">
        <f t="shared" si="13"/>
        <v>0.12552942833909661</v>
      </c>
      <c r="F61" s="302">
        <f t="shared" si="13"/>
        <v>0.12297453479158353</v>
      </c>
      <c r="G61" s="302">
        <f t="shared" si="13"/>
        <v>0.12959849603417528</v>
      </c>
      <c r="H61" s="302">
        <f t="shared" si="13"/>
        <v>0.13155394052972944</v>
      </c>
      <c r="I61" s="302">
        <f t="shared" si="13"/>
        <v>0.1323914966605772</v>
      </c>
      <c r="J61" s="302">
        <f t="shared" si="13"/>
        <v>0.15875365861816726</v>
      </c>
      <c r="K61" s="302">
        <f t="shared" si="13"/>
        <v>0.14459238845783204</v>
      </c>
      <c r="L61" s="302">
        <f t="shared" si="13"/>
        <v>0.14667611987600865</v>
      </c>
      <c r="M61" s="302">
        <f t="shared" si="13"/>
        <v>0.15189922071237769</v>
      </c>
      <c r="N61" s="302">
        <f t="shared" si="13"/>
        <v>0.15028703784646921</v>
      </c>
      <c r="O61" s="302">
        <f t="shared" si="13"/>
        <v>0.14193313937488519</v>
      </c>
      <c r="P61" s="302">
        <f t="shared" si="13"/>
        <v>0.15214716732381126</v>
      </c>
      <c r="Q61" s="302">
        <f t="shared" si="13"/>
        <v>0.15191103765574684</v>
      </c>
      <c r="R61" s="302">
        <f t="shared" si="13"/>
        <v>0.15200123626296486</v>
      </c>
      <c r="S61" s="302">
        <f t="shared" si="13"/>
        <v>0.15083602763712251</v>
      </c>
      <c r="T61" s="302">
        <f t="shared" si="13"/>
        <v>0.15493737816804348</v>
      </c>
      <c r="U61" s="302">
        <f t="shared" si="13"/>
        <v>0.1566091499363661</v>
      </c>
      <c r="V61" s="302">
        <f t="shared" si="13"/>
        <v>0.17620748393569602</v>
      </c>
      <c r="W61" s="302">
        <f t="shared" si="13"/>
        <v>0.15113442774491567</v>
      </c>
      <c r="X61" s="302">
        <f t="shared" si="13"/>
        <v>0.16444484704752224</v>
      </c>
      <c r="Y61" s="302">
        <f t="shared" si="13"/>
        <v>0.20195265026324905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0.32179743998481447</v>
      </c>
      <c r="C63" s="301">
        <f t="shared" si="15"/>
        <v>0.326255533751306</v>
      </c>
      <c r="D63" s="301">
        <f t="shared" si="15"/>
        <v>0.31684034702657737</v>
      </c>
      <c r="E63" s="301">
        <f t="shared" si="15"/>
        <v>0.31998886171984769</v>
      </c>
      <c r="F63" s="301">
        <f t="shared" si="15"/>
        <v>0.32329396287516821</v>
      </c>
      <c r="G63" s="301">
        <f t="shared" si="15"/>
        <v>0.3107727130313172</v>
      </c>
      <c r="H63" s="301">
        <f t="shared" si="15"/>
        <v>0.3063120706585738</v>
      </c>
      <c r="I63" s="301">
        <f t="shared" si="15"/>
        <v>0.30820425221751813</v>
      </c>
      <c r="J63" s="301">
        <f t="shared" si="15"/>
        <v>0.25789734715023721</v>
      </c>
      <c r="K63" s="301">
        <f t="shared" si="15"/>
        <v>0.28741910122244196</v>
      </c>
      <c r="L63" s="301">
        <f t="shared" si="15"/>
        <v>0.28803518644411247</v>
      </c>
      <c r="M63" s="301">
        <f t="shared" si="15"/>
        <v>0.29812837434139616</v>
      </c>
      <c r="N63" s="301">
        <f t="shared" si="15"/>
        <v>0.30478821764957698</v>
      </c>
      <c r="O63" s="301">
        <f t="shared" si="15"/>
        <v>0.30735571079531776</v>
      </c>
      <c r="P63" s="301">
        <f t="shared" si="15"/>
        <v>0.2902564173138677</v>
      </c>
      <c r="Q63" s="301">
        <f t="shared" si="15"/>
        <v>0.29144671050417742</v>
      </c>
      <c r="R63" s="301">
        <f t="shared" si="15"/>
        <v>0.29098902095851847</v>
      </c>
      <c r="S63" s="301">
        <f t="shared" si="15"/>
        <v>0.29532222827691323</v>
      </c>
      <c r="T63" s="301">
        <f t="shared" si="15"/>
        <v>0.2904720223978367</v>
      </c>
      <c r="U63" s="301">
        <f t="shared" si="15"/>
        <v>0.29266197629290769</v>
      </c>
      <c r="V63" s="301">
        <f t="shared" si="15"/>
        <v>0.26382459125882013</v>
      </c>
      <c r="W63" s="301">
        <f t="shared" si="15"/>
        <v>0.2993526569960695</v>
      </c>
      <c r="X63" s="301">
        <f t="shared" si="15"/>
        <v>0.28856560572572915</v>
      </c>
      <c r="Y63" s="301">
        <f t="shared" si="15"/>
        <v>0.35998406044946196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0.32179743998481447</v>
      </c>
      <c r="C64" s="302">
        <f t="shared" si="16"/>
        <v>0.326255533751306</v>
      </c>
      <c r="D64" s="302">
        <f t="shared" si="16"/>
        <v>0.31684034702657737</v>
      </c>
      <c r="E64" s="302">
        <f t="shared" si="16"/>
        <v>0.31998886171984769</v>
      </c>
      <c r="F64" s="302">
        <f t="shared" si="16"/>
        <v>0.32329396287516821</v>
      </c>
      <c r="G64" s="302">
        <f t="shared" si="16"/>
        <v>0.3107727130313172</v>
      </c>
      <c r="H64" s="302">
        <f t="shared" si="16"/>
        <v>0.3063120706585738</v>
      </c>
      <c r="I64" s="302">
        <f t="shared" si="16"/>
        <v>0.30820425221751813</v>
      </c>
      <c r="J64" s="302">
        <f t="shared" si="16"/>
        <v>0.25789734715023721</v>
      </c>
      <c r="K64" s="302">
        <f t="shared" si="16"/>
        <v>0.28741910122244196</v>
      </c>
      <c r="L64" s="302">
        <f t="shared" si="16"/>
        <v>0.28803518644411247</v>
      </c>
      <c r="M64" s="302">
        <f t="shared" si="16"/>
        <v>0.29812837434139616</v>
      </c>
      <c r="N64" s="302">
        <f t="shared" si="16"/>
        <v>0.30478821764957698</v>
      </c>
      <c r="O64" s="302">
        <f t="shared" si="16"/>
        <v>0.30735571079531776</v>
      </c>
      <c r="P64" s="302">
        <f t="shared" si="16"/>
        <v>0.2902564173138677</v>
      </c>
      <c r="Q64" s="302">
        <f t="shared" si="16"/>
        <v>0.29144671050417742</v>
      </c>
      <c r="R64" s="302">
        <f t="shared" si="16"/>
        <v>0.29098902095851847</v>
      </c>
      <c r="S64" s="302">
        <f t="shared" si="16"/>
        <v>0.29532222827691323</v>
      </c>
      <c r="T64" s="302">
        <f t="shared" si="16"/>
        <v>0.2904720223978367</v>
      </c>
      <c r="U64" s="302">
        <f t="shared" si="16"/>
        <v>0.29266197629290769</v>
      </c>
      <c r="V64" s="302">
        <f t="shared" si="16"/>
        <v>0.26382459125882013</v>
      </c>
      <c r="W64" s="302">
        <f t="shared" si="16"/>
        <v>0.2993526569960695</v>
      </c>
      <c r="X64" s="302">
        <f t="shared" si="16"/>
        <v>0.28856560572572915</v>
      </c>
      <c r="Y64" s="302">
        <f t="shared" si="16"/>
        <v>0.35998406044946196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0.30218043941670042</v>
      </c>
      <c r="C66" s="301">
        <f t="shared" si="18"/>
        <v>0.29625544804878867</v>
      </c>
      <c r="D66" s="301">
        <f t="shared" si="18"/>
        <v>0.30582294143787503</v>
      </c>
      <c r="E66" s="301">
        <f t="shared" si="18"/>
        <v>0.29817548610509897</v>
      </c>
      <c r="F66" s="301">
        <f t="shared" si="18"/>
        <v>0.29527202659200574</v>
      </c>
      <c r="G66" s="301">
        <f t="shared" si="18"/>
        <v>0.31128753251082314</v>
      </c>
      <c r="H66" s="301">
        <f t="shared" si="18"/>
        <v>0.31791638323225113</v>
      </c>
      <c r="I66" s="301">
        <f t="shared" si="18"/>
        <v>0.31240647694151735</v>
      </c>
      <c r="J66" s="301">
        <f t="shared" si="18"/>
        <v>0.37765251042860976</v>
      </c>
      <c r="K66" s="301">
        <f t="shared" si="18"/>
        <v>0.33790548829485906</v>
      </c>
      <c r="L66" s="301">
        <f t="shared" si="18"/>
        <v>0.33408204708898442</v>
      </c>
      <c r="M66" s="301">
        <f t="shared" si="18"/>
        <v>0.31059772464330071</v>
      </c>
      <c r="N66" s="301">
        <f t="shared" si="18"/>
        <v>0.30034062726116711</v>
      </c>
      <c r="O66" s="301">
        <f t="shared" si="18"/>
        <v>0.30448001900343719</v>
      </c>
      <c r="P66" s="301">
        <f t="shared" si="18"/>
        <v>0.32590861453562919</v>
      </c>
      <c r="Q66" s="301">
        <f t="shared" si="18"/>
        <v>0.32321338209623141</v>
      </c>
      <c r="R66" s="301">
        <f t="shared" si="18"/>
        <v>0.32388015382126117</v>
      </c>
      <c r="S66" s="301">
        <f t="shared" si="18"/>
        <v>0.31712401241107924</v>
      </c>
      <c r="T66" s="301">
        <f t="shared" si="18"/>
        <v>0.32206475814130414</v>
      </c>
      <c r="U66" s="301">
        <f t="shared" si="18"/>
        <v>0.31650792234948555</v>
      </c>
      <c r="V66" s="301">
        <f t="shared" si="18"/>
        <v>0.34825036498960882</v>
      </c>
      <c r="W66" s="301">
        <f t="shared" si="18"/>
        <v>0.30862927361057946</v>
      </c>
      <c r="X66" s="301">
        <f t="shared" si="18"/>
        <v>0.31498065157940136</v>
      </c>
      <c r="Y66" s="301">
        <f t="shared" si="18"/>
        <v>0.14868406257852387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>IF(B$5=0,0,B$5/TRE_fec!B$5)</f>
        <v>1.3071591450535847</v>
      </c>
      <c r="C72" s="320">
        <f>IF(C$5=0,0,C$5/TRE_fec!C$5)</f>
        <v>1.336144229935031</v>
      </c>
      <c r="D72" s="320">
        <f>IF(D$5=0,0,D$5/TRE_fec!D$5)</f>
        <v>1.2495672740328496</v>
      </c>
      <c r="E72" s="320">
        <f>IF(E$5=0,0,E$5/TRE_fec!E$5)</f>
        <v>1.2610570583953089</v>
      </c>
      <c r="F72" s="320">
        <f>IF(F$5=0,0,F$5/TRE_fec!F$5)</f>
        <v>1.2942896421987276</v>
      </c>
      <c r="G72" s="320">
        <f>IF(G$5=0,0,G$5/TRE_fec!G$5)</f>
        <v>1.1954112922542695</v>
      </c>
      <c r="H72" s="320">
        <f>IF(H$5=0,0,H$5/TRE_fec!H$5)</f>
        <v>1.1644674032061471</v>
      </c>
      <c r="I72" s="320">
        <f>IF(I$5=0,0,I$5/TRE_fec!I$5)</f>
        <v>1.1683170757667918</v>
      </c>
      <c r="J72" s="320">
        <f>IF(J$5=0,0,J$5/TRE_fec!J$5)</f>
        <v>0.87783731645487928</v>
      </c>
      <c r="K72" s="320">
        <f>IF(K$5=0,0,K$5/TRE_fec!K$5)</f>
        <v>1.0260816060668219</v>
      </c>
      <c r="L72" s="320">
        <f>IF(L$5=0,0,L$5/TRE_fec!L$5)</f>
        <v>1.0132065189625543</v>
      </c>
      <c r="M72" s="320">
        <f>IF(M$5=0,0,M$5/TRE_fec!M$5)</f>
        <v>0.97955420464032927</v>
      </c>
      <c r="N72" s="320">
        <f>IF(N$5=0,0,N$5/TRE_fec!N$5)</f>
        <v>0.99783780162966473</v>
      </c>
      <c r="O72" s="320">
        <f>IF(O$5=0,0,O$5/TRE_fec!O$5)</f>
        <v>1.070195584537043</v>
      </c>
      <c r="P72" s="320">
        <f>IF(P$5=0,0,P$5/TRE_fec!P$5)</f>
        <v>0.9608657944474549</v>
      </c>
      <c r="Q72" s="320">
        <f>IF(Q$5=0,0,Q$5/TRE_fec!Q$5)</f>
        <v>0.97021969608686198</v>
      </c>
      <c r="R72" s="320">
        <f>IF(R$5=0,0,R$5/TRE_fec!R$5)</f>
        <v>0.96935397580093974</v>
      </c>
      <c r="S72" s="320">
        <f>IF(S$5=0,0,S$5/TRE_fec!S$5)</f>
        <v>0.98270459304889091</v>
      </c>
      <c r="T72" s="320">
        <f>IF(T$5=0,0,T$5/TRE_fec!T$5)</f>
        <v>0.94134110708939434</v>
      </c>
      <c r="U72" s="320">
        <f>IF(U$5=0,0,U$5/TRE_fec!U$5)</f>
        <v>0.93291976305083302</v>
      </c>
      <c r="V72" s="320">
        <f>IF(V$5=0,0,V$5/TRE_fec!V$5)</f>
        <v>0.78553563302181229</v>
      </c>
      <c r="W72" s="320">
        <f>IF(W$5=0,0,W$5/TRE_fec!W$5)</f>
        <v>0.96338457189683346</v>
      </c>
      <c r="X72" s="320">
        <f>IF(X$5=0,0,X$5/TRE_fec!X$5)</f>
        <v>0.85016629289078605</v>
      </c>
      <c r="Y72" s="320">
        <f>IF(Y$5=0,0,Y$5/TRE_fec!Y$5)</f>
        <v>0.65931349331792444</v>
      </c>
      <c r="DA72" s="95"/>
    </row>
    <row r="73" spans="1:105" ht="12" customHeight="1" x14ac:dyDescent="0.25">
      <c r="A73" s="55" t="s">
        <v>91</v>
      </c>
      <c r="B73" s="330">
        <f>IF(B$6=0,0,B$6/TRE_fec!B$6)</f>
        <v>0</v>
      </c>
      <c r="C73" s="330">
        <f>IF(C$6=0,0,C$6/TRE_fec!C$6)</f>
        <v>0</v>
      </c>
      <c r="D73" s="330">
        <f>IF(D$6=0,0,D$6/TRE_fec!D$6)</f>
        <v>0</v>
      </c>
      <c r="E73" s="330">
        <f>IF(E$6=0,0,E$6/TRE_fec!E$6)</f>
        <v>0</v>
      </c>
      <c r="F73" s="330">
        <f>IF(F$6=0,0,F$6/TRE_fec!F$6)</f>
        <v>0</v>
      </c>
      <c r="G73" s="330">
        <f>IF(G$6=0,0,G$6/TRE_fec!G$6)</f>
        <v>0</v>
      </c>
      <c r="H73" s="330">
        <f>IF(H$6=0,0,H$6/TRE_fec!H$6)</f>
        <v>0</v>
      </c>
      <c r="I73" s="330">
        <f>IF(I$6=0,0,I$6/TRE_fec!I$6)</f>
        <v>0</v>
      </c>
      <c r="J73" s="330">
        <f>IF(J$6=0,0,J$6/TRE_fec!J$6)</f>
        <v>0</v>
      </c>
      <c r="K73" s="330">
        <f>IF(K$6=0,0,K$6/TRE_fec!K$6)</f>
        <v>0</v>
      </c>
      <c r="L73" s="330">
        <f>IF(L$6=0,0,L$6/TRE_fec!L$6)</f>
        <v>0</v>
      </c>
      <c r="M73" s="330">
        <f>IF(M$6=0,0,M$6/TRE_fec!M$6)</f>
        <v>0</v>
      </c>
      <c r="N73" s="330">
        <f>IF(N$6=0,0,N$6/TRE_fec!N$6)</f>
        <v>0</v>
      </c>
      <c r="O73" s="330">
        <f>IF(O$6=0,0,O$6/TRE_fec!O$6)</f>
        <v>0</v>
      </c>
      <c r="P73" s="330">
        <f>IF(P$6=0,0,P$6/TRE_fec!P$6)</f>
        <v>0</v>
      </c>
      <c r="Q73" s="330">
        <f>IF(Q$6=0,0,Q$6/TRE_fec!Q$6)</f>
        <v>0</v>
      </c>
      <c r="R73" s="330">
        <f>IF(R$6=0,0,R$6/TRE_fec!R$6)</f>
        <v>0</v>
      </c>
      <c r="S73" s="330">
        <f>IF(S$6=0,0,S$6/TRE_fec!S$6)</f>
        <v>0</v>
      </c>
      <c r="T73" s="330">
        <f>IF(T$6=0,0,T$6/TRE_fec!T$6)</f>
        <v>0</v>
      </c>
      <c r="U73" s="330">
        <f>IF(U$6=0,0,U$6/TRE_fec!U$6)</f>
        <v>0</v>
      </c>
      <c r="V73" s="330">
        <f>IF(V$6=0,0,V$6/TRE_fec!V$6)</f>
        <v>0</v>
      </c>
      <c r="W73" s="330">
        <f>IF(W$6=0,0,W$6/TRE_fec!W$6)</f>
        <v>0</v>
      </c>
      <c r="X73" s="330">
        <f>IF(X$6=0,0,X$6/TRE_fec!X$6)</f>
        <v>0</v>
      </c>
      <c r="Y73" s="330">
        <f>IF(Y$6=0,0,Y$6/TRE_fec!Y$6)</f>
        <v>0</v>
      </c>
      <c r="DA73" s="67"/>
    </row>
    <row r="74" spans="1:105" ht="12" customHeight="1" x14ac:dyDescent="0.25">
      <c r="A74" s="173" t="s">
        <v>92</v>
      </c>
      <c r="B74" s="331">
        <f>IF(B$7=0,0,B$7/TRE_fec!B$7)</f>
        <v>0</v>
      </c>
      <c r="C74" s="331">
        <f>IF(C$7=0,0,C$7/TRE_fec!C$7)</f>
        <v>0</v>
      </c>
      <c r="D74" s="331">
        <f>IF(D$7=0,0,D$7/TRE_fec!D$7)</f>
        <v>0</v>
      </c>
      <c r="E74" s="331">
        <f>IF(E$7=0,0,E$7/TRE_fec!E$7)</f>
        <v>0</v>
      </c>
      <c r="F74" s="331">
        <f>IF(F$7=0,0,F$7/TRE_fec!F$7)</f>
        <v>0</v>
      </c>
      <c r="G74" s="331">
        <f>IF(G$7=0,0,G$7/TRE_fec!G$7)</f>
        <v>0</v>
      </c>
      <c r="H74" s="331">
        <f>IF(H$7=0,0,H$7/TRE_fec!H$7)</f>
        <v>0</v>
      </c>
      <c r="I74" s="331">
        <f>IF(I$7=0,0,I$7/TRE_fec!I$7)</f>
        <v>0</v>
      </c>
      <c r="J74" s="331">
        <f>IF(J$7=0,0,J$7/TRE_fec!J$7)</f>
        <v>0</v>
      </c>
      <c r="K74" s="331">
        <f>IF(K$7=0,0,K$7/TRE_fec!K$7)</f>
        <v>0</v>
      </c>
      <c r="L74" s="331">
        <f>IF(L$7=0,0,L$7/TRE_fec!L$7)</f>
        <v>0</v>
      </c>
      <c r="M74" s="331">
        <f>IF(M$7=0,0,M$7/TRE_fec!M$7)</f>
        <v>0</v>
      </c>
      <c r="N74" s="331">
        <f>IF(N$7=0,0,N$7/TRE_fec!N$7)</f>
        <v>0</v>
      </c>
      <c r="O74" s="331">
        <f>IF(O$7=0,0,O$7/TRE_fec!O$7)</f>
        <v>0</v>
      </c>
      <c r="P74" s="331">
        <f>IF(P$7=0,0,P$7/TRE_fec!P$7)</f>
        <v>0</v>
      </c>
      <c r="Q74" s="331">
        <f>IF(Q$7=0,0,Q$7/TRE_fec!Q$7)</f>
        <v>0</v>
      </c>
      <c r="R74" s="331">
        <f>IF(R$7=0,0,R$7/TRE_fec!R$7)</f>
        <v>0</v>
      </c>
      <c r="S74" s="331">
        <f>IF(S$7=0,0,S$7/TRE_fec!S$7)</f>
        <v>0</v>
      </c>
      <c r="T74" s="331">
        <f>IF(T$7=0,0,T$7/TRE_fec!T$7)</f>
        <v>0</v>
      </c>
      <c r="U74" s="331">
        <f>IF(U$7=0,0,U$7/TRE_fec!U$7)</f>
        <v>0</v>
      </c>
      <c r="V74" s="331">
        <f>IF(V$7=0,0,V$7/TRE_fec!V$7)</f>
        <v>0</v>
      </c>
      <c r="W74" s="331">
        <f>IF(W$7=0,0,W$7/TRE_fec!W$7)</f>
        <v>0</v>
      </c>
      <c r="X74" s="331">
        <f>IF(X$7=0,0,X$7/TRE_fec!X$7)</f>
        <v>0</v>
      </c>
      <c r="Y74" s="331">
        <f>IF(Y$7=0,0,Y$7/TRE_fec!Y$7)</f>
        <v>0</v>
      </c>
      <c r="DA74" s="177"/>
    </row>
    <row r="75" spans="1:105" ht="12" customHeight="1" x14ac:dyDescent="0.25">
      <c r="A75" s="173" t="s">
        <v>93</v>
      </c>
      <c r="B75" s="331">
        <f>IF(B$8=0,0,B$8/TRE_fec!B$8)</f>
        <v>0</v>
      </c>
      <c r="C75" s="331">
        <f>IF(C$8=0,0,C$8/TRE_fec!C$8)</f>
        <v>0</v>
      </c>
      <c r="D75" s="331">
        <f>IF(D$8=0,0,D$8/TRE_fec!D$8)</f>
        <v>0</v>
      </c>
      <c r="E75" s="331">
        <f>IF(E$8=0,0,E$8/TRE_fec!E$8)</f>
        <v>0</v>
      </c>
      <c r="F75" s="331">
        <f>IF(F$8=0,0,F$8/TRE_fec!F$8)</f>
        <v>0</v>
      </c>
      <c r="G75" s="331">
        <f>IF(G$8=0,0,G$8/TRE_fec!G$8)</f>
        <v>0</v>
      </c>
      <c r="H75" s="331">
        <f>IF(H$8=0,0,H$8/TRE_fec!H$8)</f>
        <v>0</v>
      </c>
      <c r="I75" s="331">
        <f>IF(I$8=0,0,I$8/TRE_fec!I$8)</f>
        <v>0</v>
      </c>
      <c r="J75" s="331">
        <f>IF(J$8=0,0,J$8/TRE_fec!J$8)</f>
        <v>0</v>
      </c>
      <c r="K75" s="331">
        <f>IF(K$8=0,0,K$8/TRE_fec!K$8)</f>
        <v>0</v>
      </c>
      <c r="L75" s="331">
        <f>IF(L$8=0,0,L$8/TRE_fec!L$8)</f>
        <v>0</v>
      </c>
      <c r="M75" s="331">
        <f>IF(M$8=0,0,M$8/TRE_fec!M$8)</f>
        <v>0</v>
      </c>
      <c r="N75" s="331">
        <f>IF(N$8=0,0,N$8/TRE_fec!N$8)</f>
        <v>0</v>
      </c>
      <c r="O75" s="331">
        <f>IF(O$8=0,0,O$8/TRE_fec!O$8)</f>
        <v>0</v>
      </c>
      <c r="P75" s="331">
        <f>IF(P$8=0,0,P$8/TRE_fec!P$8)</f>
        <v>0</v>
      </c>
      <c r="Q75" s="331">
        <f>IF(Q$8=0,0,Q$8/TRE_fec!Q$8)</f>
        <v>0</v>
      </c>
      <c r="R75" s="331">
        <f>IF(R$8=0,0,R$8/TRE_fec!R$8)</f>
        <v>0</v>
      </c>
      <c r="S75" s="331">
        <f>IF(S$8=0,0,S$8/TRE_fec!S$8)</f>
        <v>0</v>
      </c>
      <c r="T75" s="331">
        <f>IF(T$8=0,0,T$8/TRE_fec!T$8)</f>
        <v>0</v>
      </c>
      <c r="U75" s="331">
        <f>IF(U$8=0,0,U$8/TRE_fec!U$8)</f>
        <v>0</v>
      </c>
      <c r="V75" s="331">
        <f>IF(V$8=0,0,V$8/TRE_fec!V$8)</f>
        <v>0</v>
      </c>
      <c r="W75" s="331">
        <f>IF(W$8=0,0,W$8/TRE_fec!W$8)</f>
        <v>0</v>
      </c>
      <c r="X75" s="331">
        <f>IF(X$8=0,0,X$8/TRE_fec!X$8)</f>
        <v>0</v>
      </c>
      <c r="Y75" s="331">
        <f>IF(Y$8=0,0,Y$8/TRE_fec!Y$8)</f>
        <v>0</v>
      </c>
      <c r="DA75" s="177"/>
    </row>
    <row r="76" spans="1:105" ht="12" customHeight="1" x14ac:dyDescent="0.25">
      <c r="A76" s="173" t="s">
        <v>94</v>
      </c>
      <c r="B76" s="331">
        <f>IF(B$9=0,0,B$9/TRE_fec!B$9)</f>
        <v>0</v>
      </c>
      <c r="C76" s="331">
        <f>IF(C$9=0,0,C$9/TRE_fec!C$9)</f>
        <v>0</v>
      </c>
      <c r="D76" s="331">
        <f>IF(D$9=0,0,D$9/TRE_fec!D$9)</f>
        <v>0</v>
      </c>
      <c r="E76" s="331">
        <f>IF(E$9=0,0,E$9/TRE_fec!E$9)</f>
        <v>0</v>
      </c>
      <c r="F76" s="331">
        <f>IF(F$9=0,0,F$9/TRE_fec!F$9)</f>
        <v>0</v>
      </c>
      <c r="G76" s="331">
        <f>IF(G$9=0,0,G$9/TRE_fec!G$9)</f>
        <v>0</v>
      </c>
      <c r="H76" s="331">
        <f>IF(H$9=0,0,H$9/TRE_fec!H$9)</f>
        <v>0</v>
      </c>
      <c r="I76" s="331">
        <f>IF(I$9=0,0,I$9/TRE_fec!I$9)</f>
        <v>0</v>
      </c>
      <c r="J76" s="331">
        <f>IF(J$9=0,0,J$9/TRE_fec!J$9)</f>
        <v>0</v>
      </c>
      <c r="K76" s="331">
        <f>IF(K$9=0,0,K$9/TRE_fec!K$9)</f>
        <v>0</v>
      </c>
      <c r="L76" s="331">
        <f>IF(L$9=0,0,L$9/TRE_fec!L$9)</f>
        <v>0</v>
      </c>
      <c r="M76" s="331">
        <f>IF(M$9=0,0,M$9/TRE_fec!M$9)</f>
        <v>0</v>
      </c>
      <c r="N76" s="331">
        <f>IF(N$9=0,0,N$9/TRE_fec!N$9)</f>
        <v>0</v>
      </c>
      <c r="O76" s="331">
        <f>IF(O$9=0,0,O$9/TRE_fec!O$9)</f>
        <v>0</v>
      </c>
      <c r="P76" s="331">
        <f>IF(P$9=0,0,P$9/TRE_fec!P$9)</f>
        <v>0</v>
      </c>
      <c r="Q76" s="331">
        <f>IF(Q$9=0,0,Q$9/TRE_fec!Q$9)</f>
        <v>0</v>
      </c>
      <c r="R76" s="331">
        <f>IF(R$9=0,0,R$9/TRE_fec!R$9)</f>
        <v>0</v>
      </c>
      <c r="S76" s="331">
        <f>IF(S$9=0,0,S$9/TRE_fec!S$9)</f>
        <v>0</v>
      </c>
      <c r="T76" s="331">
        <f>IF(T$9=0,0,T$9/TRE_fec!T$9)</f>
        <v>0</v>
      </c>
      <c r="U76" s="331">
        <f>IF(U$9=0,0,U$9/TRE_fec!U$9)</f>
        <v>0</v>
      </c>
      <c r="V76" s="331">
        <f>IF(V$9=0,0,V$9/TRE_fec!V$9)</f>
        <v>0</v>
      </c>
      <c r="W76" s="331">
        <f>IF(W$9=0,0,W$9/TRE_fec!W$9)</f>
        <v>0</v>
      </c>
      <c r="X76" s="331">
        <f>IF(X$9=0,0,X$9/TRE_fec!X$9)</f>
        <v>0</v>
      </c>
      <c r="Y76" s="331">
        <f>IF(Y$9=0,0,Y$9/TRE_fec!Y$9)</f>
        <v>0</v>
      </c>
      <c r="DA76" s="177"/>
    </row>
    <row r="77" spans="1:105" ht="12" customHeight="1" x14ac:dyDescent="0.25">
      <c r="A77" s="56" t="s">
        <v>95</v>
      </c>
      <c r="B77" s="332">
        <f>IF(B$10=0,0,B$10/TRE_fec!B$10)</f>
        <v>1.4500508612273917</v>
      </c>
      <c r="C77" s="332">
        <f>IF(C$10=0,0,C$10/TRE_fec!C$10)</f>
        <v>1.4901910679258996</v>
      </c>
      <c r="D77" s="332">
        <f>IF(D$10=0,0,D$10/TRE_fec!D$10)</f>
        <v>1.3992611310470418</v>
      </c>
      <c r="E77" s="332">
        <f>IF(E$10=0,0,E$10/TRE_fec!E$10)</f>
        <v>1.4806454192980072</v>
      </c>
      <c r="F77" s="332">
        <f>IF(F$10=0,0,F$10/TRE_fec!F$10)</f>
        <v>1.509444960704168</v>
      </c>
      <c r="G77" s="332">
        <f>IF(G$10=0,0,G$10/TRE_fec!G$10)</f>
        <v>1.349965468603824</v>
      </c>
      <c r="H77" s="332">
        <f>IF(H$10=0,0,H$10/TRE_fec!H$10)</f>
        <v>1.2780694088986897</v>
      </c>
      <c r="I77" s="332">
        <f>IF(I$10=0,0,I$10/TRE_fec!I$10)</f>
        <v>1.3379886393084277</v>
      </c>
      <c r="J77" s="332">
        <f>IF(J$10=0,0,J$10/TRE_fec!J$10)</f>
        <v>0.82104981767717444</v>
      </c>
      <c r="K77" s="332">
        <f>IF(K$10=0,0,K$10/TRE_fec!K$10)</f>
        <v>1.097568320054485</v>
      </c>
      <c r="L77" s="332">
        <f>IF(L$10=0,0,L$10/TRE_fec!L$10)</f>
        <v>1.1095496610385318</v>
      </c>
      <c r="M77" s="332">
        <f>IF(M$10=0,0,M$10/TRE_fec!M$10)</f>
        <v>1.1213641289765579</v>
      </c>
      <c r="N77" s="332">
        <f>IF(N$10=0,0,N$10/TRE_fec!N$10)</f>
        <v>1.1637861219472476</v>
      </c>
      <c r="O77" s="332">
        <f>IF(O$10=0,0,O$10/TRE_fec!O$10)</f>
        <v>1.2337850797845229</v>
      </c>
      <c r="P77" s="332">
        <f>IF(P$10=0,0,P$10/TRE_fec!P$10)</f>
        <v>1.0243221861584662</v>
      </c>
      <c r="Q77" s="332">
        <f>IF(Q$10=0,0,Q$10/TRE_fec!Q$10)</f>
        <v>1.0645475003494631</v>
      </c>
      <c r="R77" s="332">
        <f>IF(R$10=0,0,R$10/TRE_fec!R$10)</f>
        <v>1.0643095350003626</v>
      </c>
      <c r="S77" s="332">
        <f>IF(S$10=0,0,S$10/TRE_fec!S$10)</f>
        <v>1.0989047979422908</v>
      </c>
      <c r="T77" s="332">
        <f>IF(T$10=0,0,T$10/TRE_fec!T$10)</f>
        <v>1.0278761855470206</v>
      </c>
      <c r="U77" s="332">
        <f>IF(U$10=0,0,U$10/TRE_fec!U$10)</f>
        <v>1.0266319594717697</v>
      </c>
      <c r="V77" s="332">
        <f>IF(V$10=0,0,V$10/TRE_fec!V$10)</f>
        <v>0.79680641529197838</v>
      </c>
      <c r="W77" s="332">
        <f>IF(W$10=0,0,W$10/TRE_fec!W$10)</f>
        <v>1.1241876801489714</v>
      </c>
      <c r="X77" s="332">
        <f>IF(X$10=0,0,X$10/TRE_fec!X$10)</f>
        <v>0.95833912544389832</v>
      </c>
      <c r="Y77" s="332">
        <f>IF(Y$10=0,0,Y$10/TRE_fec!Y$10)</f>
        <v>1.0300068189665641</v>
      </c>
      <c r="DA77" s="68"/>
    </row>
    <row r="78" spans="1:105" ht="12" customHeight="1" x14ac:dyDescent="0.25">
      <c r="A78" s="174" t="s">
        <v>2403</v>
      </c>
      <c r="B78" s="348">
        <f>IF(B$16=0,0,B$16/TRE_fec!B$16)</f>
        <v>1.6352112684414983</v>
      </c>
      <c r="C78" s="348">
        <f>IF(C$16=0,0,C$16/TRE_fec!C$16)</f>
        <v>1.6866081143190357</v>
      </c>
      <c r="D78" s="348">
        <f>IF(D$16=0,0,D$16/TRE_fec!D$16)</f>
        <v>1.546042032895004</v>
      </c>
      <c r="E78" s="348">
        <f>IF(E$16=0,0,E$16/TRE_fec!E$16)</f>
        <v>1.5690226136428556</v>
      </c>
      <c r="F78" s="348">
        <f>IF(F$16=0,0,F$16/TRE_fec!F$16)</f>
        <v>1.6219362718132564</v>
      </c>
      <c r="G78" s="348">
        <f>IF(G$16=0,0,G$16/TRE_fec!G$16)</f>
        <v>1.4575037882219382</v>
      </c>
      <c r="H78" s="348">
        <f>IF(H$16=0,0,H$16/TRE_fec!H$16)</f>
        <v>1.404431413902518</v>
      </c>
      <c r="I78" s="348">
        <f>IF(I$16=0,0,I$16/TRE_fec!I$16)</f>
        <v>1.4156676412609106</v>
      </c>
      <c r="J78" s="348">
        <f>IF(J$16=0,0,J$16/TRE_fec!J$16)</f>
        <v>0.90525733485031146</v>
      </c>
      <c r="K78" s="348">
        <f>IF(K$16=0,0,K$16/TRE_fec!K$16)</f>
        <v>1.1729971435671489</v>
      </c>
      <c r="L78" s="348">
        <f>IF(L$16=0,0,L$16/TRE_fec!L$16)</f>
        <v>1.1622867203368252</v>
      </c>
      <c r="M78" s="348">
        <f>IF(M$16=0,0,M$16/TRE_fec!M$16)</f>
        <v>1.1720961726573307</v>
      </c>
      <c r="N78" s="348">
        <f>IF(N$16=0,0,N$16/TRE_fec!N$16)</f>
        <v>1.2209053461698964</v>
      </c>
      <c r="O78" s="348">
        <f>IF(O$16=0,0,O$16/TRE_fec!O$16)</f>
        <v>1.3096362407306603</v>
      </c>
      <c r="P78" s="348">
        <f>IF(P$16=0,0,P$16/TRE_fec!P$16)</f>
        <v>1.119705585734263</v>
      </c>
      <c r="Q78" s="348">
        <f>IF(Q$16=0,0,Q$16/TRE_fec!Q$16)</f>
        <v>1.1337447343725697</v>
      </c>
      <c r="R78" s="348">
        <f>IF(R$16=0,0,R$16/TRE_fec!R$16)</f>
        <v>1.1310033100971957</v>
      </c>
      <c r="S78" s="348">
        <f>IF(S$16=0,0,S$16/TRE_fec!S$16)</f>
        <v>1.1629787387280104</v>
      </c>
      <c r="T78" s="348">
        <f>IF(T$16=0,0,T$16/TRE_fec!T$16)</f>
        <v>1.0991402330641769</v>
      </c>
      <c r="U78" s="348">
        <f>IF(U$16=0,0,U$16/TRE_fec!U$16)</f>
        <v>1.0996082200279107</v>
      </c>
      <c r="V78" s="348">
        <f>IF(V$16=0,0,V$16/TRE_fec!V$16)</f>
        <v>0.83745255420936326</v>
      </c>
      <c r="W78" s="348">
        <f>IF(W$16=0,0,W$16/TRE_fec!W$16)</f>
        <v>1.1561091274974924</v>
      </c>
      <c r="X78" s="348">
        <f>IF(X$16=0,0,X$16/TRE_fec!X$16)</f>
        <v>0.9922434394073183</v>
      </c>
      <c r="Y78" s="348">
        <f>IF(Y$16=0,0,Y$16/TRE_fec!Y$16)</f>
        <v>1.066041938630341</v>
      </c>
      <c r="DA78" s="178"/>
    </row>
    <row r="79" spans="1:105" ht="12" customHeight="1" x14ac:dyDescent="0.25">
      <c r="A79" s="174" t="s">
        <v>2413</v>
      </c>
      <c r="B79" s="348">
        <f>IF(B$24=0,0,B$24/TRE_fec!B$24)</f>
        <v>1.756272017479436</v>
      </c>
      <c r="C79" s="348">
        <f>IF(C$24=0,0,C$24/TRE_fec!C$24)</f>
        <v>1.7639600674634364</v>
      </c>
      <c r="D79" s="348">
        <f>IF(D$24=0,0,D$24/TRE_fec!D$24)</f>
        <v>1.7464920351730162</v>
      </c>
      <c r="E79" s="348">
        <f>IF(E$24=0,0,E$24/TRE_fec!E$24)</f>
        <v>1.7587261969663657</v>
      </c>
      <c r="F79" s="348">
        <f>IF(F$24=0,0,F$24/TRE_fec!F$24)</f>
        <v>1.7649241358154946</v>
      </c>
      <c r="G79" s="348">
        <f>IF(G$24=0,0,G$24/TRE_fec!G$24)</f>
        <v>1.7369574108783024</v>
      </c>
      <c r="H79" s="348">
        <f>IF(H$24=0,0,H$24/TRE_fec!H$24)</f>
        <v>1.7265320500678958</v>
      </c>
      <c r="I79" s="348">
        <f>IF(I$24=0,0,I$24/TRE_fec!I$24)</f>
        <v>1.7341815922092001</v>
      </c>
      <c r="J79" s="348">
        <f>IF(J$24=0,0,J$24/TRE_fec!J$24)</f>
        <v>1.6454867446912831</v>
      </c>
      <c r="K79" s="348">
        <f>IF(K$24=0,0,K$24/TRE_fec!K$24)</f>
        <v>1.6958166105441135</v>
      </c>
      <c r="L79" s="348">
        <f>IF(L$24=0,0,L$24/TRE_fec!L$24)</f>
        <v>1.6974262322914551</v>
      </c>
      <c r="M79" s="348">
        <f>IF(M$24=0,0,M$24/TRE_fec!M$24)</f>
        <v>1.7051451681271426</v>
      </c>
      <c r="N79" s="348">
        <f>IF(N$24=0,0,N$24/TRE_fec!N$24)</f>
        <v>1.7140200241575327</v>
      </c>
      <c r="O79" s="348">
        <f>IF(O$24=0,0,O$24/TRE_fec!O$24)</f>
        <v>1.7226084211148662</v>
      </c>
      <c r="P79" s="348">
        <f>IF(P$24=0,0,P$24/TRE_fec!P$24)</f>
        <v>1.6896414430656888</v>
      </c>
      <c r="Q79" s="348">
        <f>IF(Q$24=0,0,Q$24/TRE_fec!Q$24)</f>
        <v>1.6950958715766655</v>
      </c>
      <c r="R79" s="348">
        <f>IF(R$24=0,0,R$24/TRE_fec!R$24)</f>
        <v>1.6946188836904499</v>
      </c>
      <c r="S79" s="348">
        <f>IF(S$24=0,0,S$24/TRE_fec!S$24)</f>
        <v>1.7000178851843419</v>
      </c>
      <c r="T79" s="348">
        <f>IF(T$24=0,0,T$24/TRE_fec!T$24)</f>
        <v>1.6843612120231441</v>
      </c>
      <c r="U79" s="348">
        <f>IF(U$24=0,0,U$24/TRE_fec!U$24)</f>
        <v>1.6887297145355498</v>
      </c>
      <c r="V79" s="348">
        <f>IF(V$24=0,0,V$24/TRE_fec!V$24)</f>
        <v>1.6426207430523465</v>
      </c>
      <c r="W79" s="348">
        <f>IF(W$24=0,0,W$24/TRE_fec!W$24)</f>
        <v>1.6626404804939103</v>
      </c>
      <c r="X79" s="348">
        <f>IF(X$24=0,0,X$24/TRE_fec!X$24)</f>
        <v>1.6226844693227702</v>
      </c>
      <c r="Y79" s="348">
        <f>IF(Y$24=0,0,Y$24/TRE_fec!Y$24)</f>
        <v>1.6587698812799552</v>
      </c>
      <c r="DA79" s="178"/>
    </row>
    <row r="80" spans="1:105" ht="12" customHeight="1" x14ac:dyDescent="0.25">
      <c r="A80" s="174" t="s">
        <v>2418</v>
      </c>
      <c r="B80" s="348">
        <f>IF(B$27=0,0,B$27/TRE_fec!B$27)</f>
        <v>1.6352112684414979</v>
      </c>
      <c r="C80" s="348">
        <f>IF(C$27=0,0,C$27/TRE_fec!C$27)</f>
        <v>1.6866081143190359</v>
      </c>
      <c r="D80" s="348">
        <f>IF(D$27=0,0,D$27/TRE_fec!D$27)</f>
        <v>1.546042032895004</v>
      </c>
      <c r="E80" s="348">
        <f>IF(E$27=0,0,E$27/TRE_fec!E$27)</f>
        <v>1.5690226136428553</v>
      </c>
      <c r="F80" s="348">
        <f>IF(F$27=0,0,F$27/TRE_fec!F$27)</f>
        <v>1.6219362718132575</v>
      </c>
      <c r="G80" s="348">
        <f>IF(G$27=0,0,G$27/TRE_fec!G$27)</f>
        <v>1.4575037882219382</v>
      </c>
      <c r="H80" s="348">
        <f>IF(H$27=0,0,H$27/TRE_fec!H$27)</f>
        <v>1.4044314139025191</v>
      </c>
      <c r="I80" s="348">
        <f>IF(I$27=0,0,I$27/TRE_fec!I$27)</f>
        <v>1.4156676412609108</v>
      </c>
      <c r="J80" s="348">
        <f>IF(J$27=0,0,J$27/TRE_fec!J$27)</f>
        <v>0.90525733485031112</v>
      </c>
      <c r="K80" s="348">
        <f>IF(K$27=0,0,K$27/TRE_fec!K$27)</f>
        <v>1.1729971435671491</v>
      </c>
      <c r="L80" s="348">
        <f>IF(L$27=0,0,L$27/TRE_fec!L$27)</f>
        <v>1.162286720336825</v>
      </c>
      <c r="M80" s="348">
        <f>IF(M$27=0,0,M$27/TRE_fec!M$27)</f>
        <v>1.1720961726573302</v>
      </c>
      <c r="N80" s="348">
        <f>IF(N$27=0,0,N$27/TRE_fec!N$27)</f>
        <v>1.220905346169896</v>
      </c>
      <c r="O80" s="348">
        <f>IF(O$27=0,0,O$27/TRE_fec!O$27)</f>
        <v>1.3096362407306605</v>
      </c>
      <c r="P80" s="348">
        <f>IF(P$27=0,0,P$27/TRE_fec!P$27)</f>
        <v>1.1197055857342637</v>
      </c>
      <c r="Q80" s="348">
        <f>IF(Q$27=0,0,Q$27/TRE_fec!Q$27)</f>
        <v>1.1337447343725695</v>
      </c>
      <c r="R80" s="348">
        <f>IF(R$27=0,0,R$27/TRE_fec!R$27)</f>
        <v>1.1310033100971959</v>
      </c>
      <c r="S80" s="348">
        <f>IF(S$27=0,0,S$27/TRE_fec!S$27)</f>
        <v>1.1629787387280099</v>
      </c>
      <c r="T80" s="348">
        <f>IF(T$27=0,0,T$27/TRE_fec!T$27)</f>
        <v>1.0991402330641771</v>
      </c>
      <c r="U80" s="348">
        <f>IF(U$27=0,0,U$27/TRE_fec!U$27)</f>
        <v>1.09960822002791</v>
      </c>
      <c r="V80" s="348">
        <f>IF(V$27=0,0,V$27/TRE_fec!V$27)</f>
        <v>0.83745255420936338</v>
      </c>
      <c r="W80" s="348">
        <f>IF(W$27=0,0,W$27/TRE_fec!W$27)</f>
        <v>1.1561091274974924</v>
      </c>
      <c r="X80" s="348">
        <f>IF(X$27=0,0,X$27/TRE_fec!X$27)</f>
        <v>0.99224343940731841</v>
      </c>
      <c r="Y80" s="348">
        <f>IF(Y$27=0,0,Y$27/TRE_fec!Y$27)</f>
        <v>1.0660419386303408</v>
      </c>
      <c r="DA80" s="178"/>
    </row>
    <row r="81" spans="1:105" ht="12" customHeight="1" x14ac:dyDescent="0.25">
      <c r="A81" s="174" t="s">
        <v>2428</v>
      </c>
      <c r="B81" s="348">
        <f>IF(B$35=0,0,B$35/TRE_fec!B$35)</f>
        <v>2.5540087082083023</v>
      </c>
      <c r="C81" s="348">
        <f>IF(C$35=0,0,C$35/TRE_fec!C$35)</f>
        <v>2.5441297770153164</v>
      </c>
      <c r="D81" s="348">
        <f>IF(D$35=0,0,D$35/TRE_fec!D$35)</f>
        <v>2.5011378057289537</v>
      </c>
      <c r="E81" s="348">
        <f>IF(E$35=0,0,E$35/TRE_fec!E$35)</f>
        <v>2.4388327433754333</v>
      </c>
      <c r="F81" s="348">
        <f>IF(F$35=0,0,F$35/TRE_fec!F$35)</f>
        <v>2.4641560426621814</v>
      </c>
      <c r="G81" s="348">
        <f>IF(G$35=0,0,G$35/TRE_fec!G$35)</f>
        <v>2.4621090127590444</v>
      </c>
      <c r="H81" s="348">
        <f>IF(H$35=0,0,H$35/TRE_fec!H$35)</f>
        <v>2.471807573681748</v>
      </c>
      <c r="I81" s="348">
        <f>IF(I$35=0,0,I$35/TRE_fec!I$35)</f>
        <v>2.4223748577868256</v>
      </c>
      <c r="J81" s="348">
        <f>IF(J$35=0,0,J$35/TRE_fec!J$35)</f>
        <v>2.4233634810791513</v>
      </c>
      <c r="K81" s="348">
        <f>IF(K$35=0,0,K$35/TRE_fec!K$35)</f>
        <v>2.3912808200564828</v>
      </c>
      <c r="L81" s="348">
        <f>IF(L$35=0,0,L$35/TRE_fec!L$35)</f>
        <v>2.318019174962652</v>
      </c>
      <c r="M81" s="348">
        <f>IF(M$35=0,0,M$35/TRE_fec!M$35)</f>
        <v>1.968636629704879</v>
      </c>
      <c r="N81" s="348">
        <f>IF(N$35=0,0,N$35/TRE_fec!N$35)</f>
        <v>1.8981405047920423</v>
      </c>
      <c r="O81" s="348">
        <f>IF(O$35=0,0,O$35/TRE_fec!O$35)</f>
        <v>2.0983382423645849</v>
      </c>
      <c r="P81" s="348">
        <f>IF(P$35=0,0,P$35/TRE_fec!P$35)</f>
        <v>2.0768092019006312</v>
      </c>
      <c r="Q81" s="348">
        <f>IF(Q$35=0,0,Q$35/TRE_fec!Q$35)</f>
        <v>2.0783510180704923</v>
      </c>
      <c r="R81" s="348">
        <f>IF(R$35=0,0,R$35/TRE_fec!R$35)</f>
        <v>2.080719617056527</v>
      </c>
      <c r="S81" s="348">
        <f>IF(S$35=0,0,S$35/TRE_fec!S$35)</f>
        <v>2.044669912638593</v>
      </c>
      <c r="T81" s="348">
        <f>IF(T$35=0,0,T$35/TRE_fec!T$35)</f>
        <v>1.9967763331039976</v>
      </c>
      <c r="U81" s="348">
        <f>IF(U$35=0,0,U$35/TRE_fec!U$35)</f>
        <v>1.919625176382062</v>
      </c>
      <c r="V81" s="348">
        <f>IF(V$35=0,0,V$35/TRE_fec!V$35)</f>
        <v>1.8726907322644897</v>
      </c>
      <c r="W81" s="348">
        <f>IF(W$35=0,0,W$35/TRE_fec!W$35)</f>
        <v>1.9164079832466854</v>
      </c>
      <c r="X81" s="348">
        <f>IF(X$35=0,0,X$35/TRE_fec!X$35)</f>
        <v>1.7284058503001831</v>
      </c>
      <c r="Y81" s="348">
        <f>IF(Y$35=0,0,Y$35/TRE_fec!Y$35)</f>
        <v>0.39247174825507808</v>
      </c>
      <c r="DA81" s="178"/>
    </row>
    <row r="82" spans="1:105" ht="12" customHeight="1" x14ac:dyDescent="0.25">
      <c r="A82" s="174" t="s">
        <v>2440</v>
      </c>
      <c r="B82" s="348">
        <f>IF(B$46=0,0,B$46/TRE_fec!B$46)</f>
        <v>0</v>
      </c>
      <c r="C82" s="348">
        <f>IF(C$46=0,0,C$46/TRE_fec!C$46)</f>
        <v>0</v>
      </c>
      <c r="D82" s="348">
        <f>IF(D$46=0,0,D$46/TRE_fec!D$46)</f>
        <v>0</v>
      </c>
      <c r="E82" s="348">
        <f>IF(E$46=0,0,E$46/TRE_fec!E$46)</f>
        <v>0</v>
      </c>
      <c r="F82" s="348">
        <f>IF(F$46=0,0,F$46/TRE_fec!F$46)</f>
        <v>0</v>
      </c>
      <c r="G82" s="348">
        <f>IF(G$46=0,0,G$46/TRE_fec!G$46)</f>
        <v>0</v>
      </c>
      <c r="H82" s="348">
        <f>IF(H$46=0,0,H$46/TRE_fec!H$46)</f>
        <v>0</v>
      </c>
      <c r="I82" s="348">
        <f>IF(I$46=0,0,I$46/TRE_fec!I$46)</f>
        <v>0</v>
      </c>
      <c r="J82" s="348">
        <f>IF(J$46=0,0,J$46/TRE_fec!J$46)</f>
        <v>0</v>
      </c>
      <c r="K82" s="348">
        <f>IF(K$46=0,0,K$46/TRE_fec!K$46)</f>
        <v>0</v>
      </c>
      <c r="L82" s="348">
        <f>IF(L$46=0,0,L$46/TRE_fec!L$46)</f>
        <v>0</v>
      </c>
      <c r="M82" s="348">
        <f>IF(M$46=0,0,M$46/TRE_fec!M$46)</f>
        <v>0</v>
      </c>
      <c r="N82" s="348">
        <f>IF(N$46=0,0,N$46/TRE_fec!N$46)</f>
        <v>0</v>
      </c>
      <c r="O82" s="348">
        <f>IF(O$46=0,0,O$46/TRE_fec!O$46)</f>
        <v>0</v>
      </c>
      <c r="P82" s="348">
        <f>IF(P$46=0,0,P$46/TRE_fec!P$46)</f>
        <v>0</v>
      </c>
      <c r="Q82" s="348">
        <f>IF(Q$46=0,0,Q$46/TRE_fec!Q$46)</f>
        <v>0</v>
      </c>
      <c r="R82" s="348">
        <f>IF(R$46=0,0,R$46/TRE_fec!R$46)</f>
        <v>0</v>
      </c>
      <c r="S82" s="348">
        <f>IF(S$46=0,0,S$46/TRE_fec!S$46)</f>
        <v>0</v>
      </c>
      <c r="T82" s="348">
        <f>IF(T$46=0,0,T$46/TRE_fec!T$46)</f>
        <v>0</v>
      </c>
      <c r="U82" s="348">
        <f>IF(U$46=0,0,U$46/TRE_fec!U$46)</f>
        <v>0</v>
      </c>
      <c r="V82" s="348">
        <f>IF(V$46=0,0,V$46/TRE_fec!V$46)</f>
        <v>0</v>
      </c>
      <c r="W82" s="348">
        <f>IF(W$46=0,0,W$46/TRE_fec!W$46)</f>
        <v>0</v>
      </c>
      <c r="X82" s="348">
        <f>IF(X$46=0,0,X$46/TRE_fec!X$46)</f>
        <v>0</v>
      </c>
      <c r="Y82" s="348">
        <f>IF(Y$46=0,0,Y$46/TRE_fec!Y$46)</f>
        <v>0</v>
      </c>
      <c r="DA82" s="178"/>
    </row>
    <row r="83" spans="1:105" ht="12" customHeight="1" x14ac:dyDescent="0.25">
      <c r="A83" s="41" t="s">
        <v>2442</v>
      </c>
      <c r="B83" s="333">
        <f>IF(B$47=0,0,B$47/TRE_fec!B$47)</f>
        <v>0</v>
      </c>
      <c r="C83" s="333">
        <f>IF(C$47=0,0,C$47/TRE_fec!C$47)</f>
        <v>0</v>
      </c>
      <c r="D83" s="333">
        <f>IF(D$47=0,0,D$47/TRE_fec!D$47)</f>
        <v>0</v>
      </c>
      <c r="E83" s="333">
        <f>IF(E$47=0,0,E$47/TRE_fec!E$47)</f>
        <v>0</v>
      </c>
      <c r="F83" s="333">
        <f>IF(F$47=0,0,F$47/TRE_fec!F$47)</f>
        <v>0</v>
      </c>
      <c r="G83" s="333">
        <f>IF(G$47=0,0,G$47/TRE_fec!G$47)</f>
        <v>0</v>
      </c>
      <c r="H83" s="333">
        <f>IF(H$47=0,0,H$47/TRE_fec!H$47)</f>
        <v>0</v>
      </c>
      <c r="I83" s="333">
        <f>IF(I$47=0,0,I$47/TRE_fec!I$47)</f>
        <v>0</v>
      </c>
      <c r="J83" s="333">
        <f>IF(J$47=0,0,J$47/TRE_fec!J$47)</f>
        <v>0</v>
      </c>
      <c r="K83" s="333">
        <f>IF(K$47=0,0,K$47/TRE_fec!K$47)</f>
        <v>0</v>
      </c>
      <c r="L83" s="333">
        <f>IF(L$47=0,0,L$47/TRE_fec!L$47)</f>
        <v>0</v>
      </c>
      <c r="M83" s="333">
        <f>IF(M$47=0,0,M$47/TRE_fec!M$47)</f>
        <v>0</v>
      </c>
      <c r="N83" s="333">
        <f>IF(N$47=0,0,N$47/TRE_fec!N$47)</f>
        <v>0</v>
      </c>
      <c r="O83" s="333">
        <f>IF(O$47=0,0,O$47/TRE_fec!O$47)</f>
        <v>0</v>
      </c>
      <c r="P83" s="333">
        <f>IF(P$47=0,0,P$47/TRE_fec!P$47)</f>
        <v>0</v>
      </c>
      <c r="Q83" s="333">
        <f>IF(Q$47=0,0,Q$47/TRE_fec!Q$47)</f>
        <v>0</v>
      </c>
      <c r="R83" s="333">
        <f>IF(R$47=0,0,R$47/TRE_fec!R$47)</f>
        <v>0</v>
      </c>
      <c r="S83" s="333">
        <f>IF(S$47=0,0,S$47/TRE_fec!S$47)</f>
        <v>0</v>
      </c>
      <c r="T83" s="333">
        <f>IF(T$47=0,0,T$47/TRE_fec!T$47)</f>
        <v>0</v>
      </c>
      <c r="U83" s="333">
        <f>IF(U$47=0,0,U$47/TRE_fec!U$47)</f>
        <v>0</v>
      </c>
      <c r="V83" s="333">
        <f>IF(V$47=0,0,V$47/TRE_fec!V$47)</f>
        <v>0</v>
      </c>
      <c r="W83" s="333">
        <f>IF(W$47=0,0,W$47/TRE_fec!W$47)</f>
        <v>0</v>
      </c>
      <c r="X83" s="333">
        <f>IF(X$47=0,0,X$47/TRE_fec!X$47)</f>
        <v>0</v>
      </c>
      <c r="Y83" s="333">
        <f>IF(Y$47=0,0,Y$47/TRE_fec!Y$47)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FR: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80514.286738930736</v>
      </c>
      <c r="C3" s="203">
        <v>78919.162274867893</v>
      </c>
      <c r="D3" s="203">
        <v>75643.019043260938</v>
      </c>
      <c r="E3" s="203">
        <v>71855.124086885437</v>
      </c>
      <c r="F3" s="203">
        <v>72498.530958063406</v>
      </c>
      <c r="G3" s="203">
        <v>69864.322538600361</v>
      </c>
      <c r="H3" s="203">
        <v>69623.234320849631</v>
      </c>
      <c r="I3" s="203">
        <v>71216.478279551491</v>
      </c>
      <c r="J3" s="203">
        <v>68029.841610598029</v>
      </c>
      <c r="K3" s="203">
        <v>60668.976044306757</v>
      </c>
      <c r="L3" s="203">
        <v>61352.520625806777</v>
      </c>
      <c r="M3" s="203">
        <v>62971.086551355351</v>
      </c>
      <c r="N3" s="203">
        <v>62928.810347291677</v>
      </c>
      <c r="O3" s="203">
        <v>62362.482811501599</v>
      </c>
      <c r="P3" s="203">
        <v>62175.366253869957</v>
      </c>
      <c r="Q3" s="203">
        <v>61312.954085999998</v>
      </c>
      <c r="R3" s="203">
        <v>60570.742575439494</v>
      </c>
      <c r="S3" s="203">
        <v>60681.580156243792</v>
      </c>
      <c r="T3" s="203">
        <v>60406.35839038236</v>
      </c>
      <c r="U3" s="203">
        <v>62047.218115801334</v>
      </c>
      <c r="V3" s="203">
        <v>52913.052682403417</v>
      </c>
      <c r="W3" s="203">
        <v>56060.487322342247</v>
      </c>
      <c r="X3" s="203">
        <v>57216.652222092707</v>
      </c>
      <c r="Y3" s="203">
        <v>57745.844569367422</v>
      </c>
      <c r="DA3" s="112" t="s">
        <v>2524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95634.789531647271</v>
      </c>
      <c r="C5" s="203">
        <v>91051.228248366795</v>
      </c>
      <c r="D5" s="203">
        <v>85405.680577845778</v>
      </c>
      <c r="E5" s="203">
        <v>76958.870676952924</v>
      </c>
      <c r="F5" s="203">
        <v>77794.382730573489</v>
      </c>
      <c r="G5" s="203">
        <v>72881.605353625637</v>
      </c>
      <c r="H5" s="203">
        <v>83131.819946434218</v>
      </c>
      <c r="I5" s="203">
        <v>84980.266938260494</v>
      </c>
      <c r="J5" s="203">
        <v>82419.169730846945</v>
      </c>
      <c r="K5" s="203">
        <v>70443.517550187637</v>
      </c>
      <c r="L5" s="203">
        <v>79344.546054628532</v>
      </c>
      <c r="M5" s="203">
        <v>79096.207200272969</v>
      </c>
      <c r="N5" s="203">
        <v>80770.317715206533</v>
      </c>
      <c r="O5" s="203">
        <v>82571.079725383388</v>
      </c>
      <c r="P5" s="203">
        <v>79735.583425530844</v>
      </c>
      <c r="Q5" s="203">
        <v>80770.126086307282</v>
      </c>
      <c r="R5" s="203">
        <v>83430.20488773493</v>
      </c>
      <c r="S5" s="203">
        <v>81318.590592397173</v>
      </c>
      <c r="T5" s="203">
        <v>75822.02609060808</v>
      </c>
      <c r="U5" s="203">
        <v>75503.840144385525</v>
      </c>
      <c r="V5" s="203">
        <v>62427.215973125727</v>
      </c>
      <c r="W5" s="203">
        <v>75478.338788030553</v>
      </c>
      <c r="X5" s="203">
        <v>73629.336159345301</v>
      </c>
      <c r="Y5" s="203">
        <v>70167.897817275574</v>
      </c>
      <c r="DA5" s="112" t="s">
        <v>2525</v>
      </c>
    </row>
    <row r="6" spans="1:105" ht="12" customHeight="1" x14ac:dyDescent="0.25">
      <c r="A6" s="154" t="s">
        <v>2112</v>
      </c>
      <c r="B6" s="338">
        <v>119543.48691455909</v>
      </c>
      <c r="C6" s="338">
        <v>113566.3125688311</v>
      </c>
      <c r="D6" s="338">
        <v>113566.3125688311</v>
      </c>
      <c r="E6" s="338">
        <v>107589.1382231032</v>
      </c>
      <c r="F6" s="338">
        <v>101611.96387737519</v>
      </c>
      <c r="G6" s="338">
        <v>95634.789531647271</v>
      </c>
      <c r="H6" s="338">
        <v>95634.789531647271</v>
      </c>
      <c r="I6" s="338">
        <v>89657.61518591932</v>
      </c>
      <c r="J6" s="338">
        <v>89657.61518591932</v>
      </c>
      <c r="K6" s="338">
        <v>89657.61518591932</v>
      </c>
      <c r="L6" s="338">
        <v>83680.440840191368</v>
      </c>
      <c r="M6" s="338">
        <v>83680.440840191368</v>
      </c>
      <c r="N6" s="338">
        <v>89657.61518591932</v>
      </c>
      <c r="O6" s="338">
        <v>89657.61518591932</v>
      </c>
      <c r="P6" s="338">
        <v>89657.61518591932</v>
      </c>
      <c r="Q6" s="338">
        <v>89657.61518591932</v>
      </c>
      <c r="R6" s="338">
        <v>89657.61518591932</v>
      </c>
      <c r="S6" s="338">
        <v>89657.61518591932</v>
      </c>
      <c r="T6" s="338">
        <v>83680.440840191368</v>
      </c>
      <c r="U6" s="338">
        <v>83680.440840191368</v>
      </c>
      <c r="V6" s="338">
        <v>83680.440840191368</v>
      </c>
      <c r="W6" s="338">
        <v>83680.440840191368</v>
      </c>
      <c r="X6" s="338">
        <v>77703.266494463416</v>
      </c>
      <c r="Y6" s="338">
        <v>77703.266494463416</v>
      </c>
      <c r="DA6" s="160" t="s">
        <v>2526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5977.1743457279536</v>
      </c>
      <c r="K7" s="340">
        <v>0</v>
      </c>
      <c r="L7" s="340">
        <v>0</v>
      </c>
      <c r="M7" s="340">
        <v>0</v>
      </c>
      <c r="N7" s="340">
        <v>11954.348691455911</v>
      </c>
      <c r="O7" s="340">
        <v>5977.1743457279536</v>
      </c>
      <c r="P7" s="340">
        <v>0</v>
      </c>
      <c r="Q7" s="340">
        <v>5977.1743457279536</v>
      </c>
      <c r="R7" s="340">
        <v>5977.1743457279536</v>
      </c>
      <c r="S7" s="340">
        <v>0</v>
      </c>
      <c r="T7" s="340">
        <v>0</v>
      </c>
      <c r="U7" s="340">
        <v>5977.1743457279536</v>
      </c>
      <c r="V7" s="340">
        <v>0</v>
      </c>
      <c r="W7" s="340">
        <v>5977.1743457279536</v>
      </c>
      <c r="X7" s="340">
        <v>0</v>
      </c>
      <c r="Y7" s="340">
        <v>5977.1743457279536</v>
      </c>
      <c r="DA7" s="161" t="s">
        <v>2527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5977.1743457279954</v>
      </c>
      <c r="D8" s="342">
        <f t="shared" si="0"/>
        <v>0</v>
      </c>
      <c r="E8" s="342">
        <f t="shared" si="0"/>
        <v>5977.1743457278935</v>
      </c>
      <c r="F8" s="342">
        <f t="shared" si="0"/>
        <v>5977.1743457280099</v>
      </c>
      <c r="G8" s="342">
        <f t="shared" si="0"/>
        <v>5977.1743457279226</v>
      </c>
      <c r="H8" s="342">
        <f t="shared" si="0"/>
        <v>0</v>
      </c>
      <c r="I8" s="342">
        <f t="shared" si="0"/>
        <v>5977.1743457279517</v>
      </c>
      <c r="J8" s="342">
        <f t="shared" si="0"/>
        <v>5977.1743457279517</v>
      </c>
      <c r="K8" s="342">
        <f t="shared" si="0"/>
        <v>0</v>
      </c>
      <c r="L8" s="342">
        <f t="shared" si="0"/>
        <v>5977.1743457279517</v>
      </c>
      <c r="M8" s="342">
        <f t="shared" si="0"/>
        <v>0</v>
      </c>
      <c r="N8" s="342">
        <f t="shared" si="0"/>
        <v>5977.1743457279663</v>
      </c>
      <c r="O8" s="342">
        <f t="shared" si="0"/>
        <v>5977.1743457279517</v>
      </c>
      <c r="P8" s="342">
        <f t="shared" si="0"/>
        <v>0</v>
      </c>
      <c r="Q8" s="342">
        <f t="shared" si="0"/>
        <v>5977.1743457279517</v>
      </c>
      <c r="R8" s="342">
        <f t="shared" si="0"/>
        <v>5977.1743457279517</v>
      </c>
      <c r="S8" s="342">
        <f t="shared" si="0"/>
        <v>0</v>
      </c>
      <c r="T8" s="342">
        <f t="shared" si="0"/>
        <v>5977.1743457279517</v>
      </c>
      <c r="U8" s="342">
        <f t="shared" si="0"/>
        <v>5977.1743457279517</v>
      </c>
      <c r="V8" s="342">
        <f t="shared" si="0"/>
        <v>0</v>
      </c>
      <c r="W8" s="342">
        <f t="shared" si="0"/>
        <v>5977.1743457279517</v>
      </c>
      <c r="X8" s="342">
        <f t="shared" si="0"/>
        <v>5977.1743457279517</v>
      </c>
      <c r="Y8" s="342">
        <f t="shared" si="0"/>
        <v>5977.1743457279517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23908.697382911821</v>
      </c>
      <c r="C9" s="343">
        <f t="shared" si="1"/>
        <v>22515.084320464302</v>
      </c>
      <c r="D9" s="343">
        <f t="shared" si="1"/>
        <v>28160.631990985319</v>
      </c>
      <c r="E9" s="343">
        <f t="shared" si="1"/>
        <v>30630.26754615028</v>
      </c>
      <c r="F9" s="343">
        <f t="shared" si="1"/>
        <v>23817.581146801705</v>
      </c>
      <c r="G9" s="343">
        <f t="shared" si="1"/>
        <v>22753.184178021635</v>
      </c>
      <c r="H9" s="343">
        <f t="shared" si="1"/>
        <v>12502.969585213054</v>
      </c>
      <c r="I9" s="343">
        <f t="shared" si="1"/>
        <v>4677.3482476588251</v>
      </c>
      <c r="J9" s="343">
        <f t="shared" si="1"/>
        <v>7238.4454550723749</v>
      </c>
      <c r="K9" s="343">
        <f t="shared" si="1"/>
        <v>19214.097635731683</v>
      </c>
      <c r="L9" s="343">
        <f t="shared" si="1"/>
        <v>4335.8947855628358</v>
      </c>
      <c r="M9" s="343">
        <f t="shared" si="1"/>
        <v>4584.2336399183987</v>
      </c>
      <c r="N9" s="343">
        <f t="shared" si="1"/>
        <v>8887.2974707127869</v>
      </c>
      <c r="O9" s="343">
        <f t="shared" si="1"/>
        <v>7086.5354605359316</v>
      </c>
      <c r="P9" s="343">
        <f t="shared" si="1"/>
        <v>9922.031760388476</v>
      </c>
      <c r="Q9" s="343">
        <f t="shared" si="1"/>
        <v>8887.4890996120375</v>
      </c>
      <c r="R9" s="343">
        <f t="shared" si="1"/>
        <v>6227.4102981843898</v>
      </c>
      <c r="S9" s="343">
        <f t="shared" si="1"/>
        <v>8339.0245935221465</v>
      </c>
      <c r="T9" s="343">
        <f t="shared" si="1"/>
        <v>7858.4147495832876</v>
      </c>
      <c r="U9" s="343">
        <f t="shared" si="1"/>
        <v>8176.6006958058424</v>
      </c>
      <c r="V9" s="343">
        <f t="shared" si="1"/>
        <v>21253.224867065641</v>
      </c>
      <c r="W9" s="343">
        <f t="shared" si="1"/>
        <v>8202.1020521608152</v>
      </c>
      <c r="X9" s="343">
        <f t="shared" si="1"/>
        <v>4073.9303351181152</v>
      </c>
      <c r="Y9" s="343">
        <f t="shared" si="1"/>
        <v>7535.368677187842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2473.892347377473</v>
      </c>
      <c r="C12" s="210">
        <v>2463.0261392949269</v>
      </c>
      <c r="D12" s="210">
        <v>2336.5408426483232</v>
      </c>
      <c r="E12" s="210">
        <v>2333.2704213241609</v>
      </c>
      <c r="F12" s="210">
        <v>2308.0371453138432</v>
      </c>
      <c r="G12" s="210">
        <v>2116.6660361135</v>
      </c>
      <c r="H12" s="210">
        <v>2264.1391229578671</v>
      </c>
      <c r="I12" s="210">
        <v>2196.505417024935</v>
      </c>
      <c r="J12" s="210">
        <v>2246.1626827171108</v>
      </c>
      <c r="K12" s="210">
        <v>2014.795700773861</v>
      </c>
      <c r="L12" s="210">
        <v>2238.2002579535679</v>
      </c>
      <c r="M12" s="210">
        <v>2060.1145313843508</v>
      </c>
      <c r="N12" s="210">
        <v>2088.4462596732578</v>
      </c>
      <c r="O12" s="210">
        <v>2187.4061908856411</v>
      </c>
      <c r="P12" s="210">
        <v>1978.893035253654</v>
      </c>
      <c r="Q12" s="210">
        <v>1937.442476354257</v>
      </c>
      <c r="R12" s="210">
        <v>1980.4622527944971</v>
      </c>
      <c r="S12" s="210">
        <v>1911.0191745485811</v>
      </c>
      <c r="T12" s="210">
        <v>1744.1753224419599</v>
      </c>
      <c r="U12" s="210">
        <v>1715.218142734308</v>
      </c>
      <c r="V12" s="210">
        <v>1433.8147893379189</v>
      </c>
      <c r="W12" s="210">
        <v>1730.6380051590711</v>
      </c>
      <c r="X12" s="210">
        <v>1600.650214961307</v>
      </c>
      <c r="Y12" s="210">
        <v>1458.0231298366291</v>
      </c>
      <c r="DA12" s="109" t="s">
        <v>2528</v>
      </c>
    </row>
    <row r="13" spans="1:105" ht="12" customHeight="1" x14ac:dyDescent="0.25">
      <c r="A13" s="24" t="s">
        <v>28</v>
      </c>
      <c r="B13" s="213">
        <v>18.677730008598449</v>
      </c>
      <c r="C13" s="213">
        <v>21.352794496990541</v>
      </c>
      <c r="D13" s="213">
        <v>28.661478933791919</v>
      </c>
      <c r="E13" s="213">
        <v>37.259931212381773</v>
      </c>
      <c r="F13" s="213">
        <v>33.390627687016327</v>
      </c>
      <c r="G13" s="213">
        <v>15.33387790197764</v>
      </c>
      <c r="H13" s="213">
        <v>14.71289767841788</v>
      </c>
      <c r="I13" s="213">
        <v>14.044110060189171</v>
      </c>
      <c r="J13" s="213">
        <v>26.750730868443679</v>
      </c>
      <c r="K13" s="213">
        <v>19.346517626827168</v>
      </c>
      <c r="L13" s="213">
        <v>27.992691315563199</v>
      </c>
      <c r="M13" s="213">
        <v>26.137403267411869</v>
      </c>
      <c r="N13" s="213">
        <v>16.105846947549441</v>
      </c>
      <c r="O13" s="213">
        <v>18.11212381771281</v>
      </c>
      <c r="P13" s="213">
        <v>20.684006878761821</v>
      </c>
      <c r="Q13" s="213">
        <v>16.00266552020636</v>
      </c>
      <c r="R13" s="213">
        <v>18.008942390369729</v>
      </c>
      <c r="S13" s="213">
        <v>19.935941530524509</v>
      </c>
      <c r="T13" s="213">
        <v>24.480051590713671</v>
      </c>
      <c r="U13" s="213">
        <v>21.572484952708511</v>
      </c>
      <c r="V13" s="213">
        <v>41.208168529664647</v>
      </c>
      <c r="W13" s="213">
        <v>21.734307824591571</v>
      </c>
      <c r="X13" s="213">
        <v>17.983834909716251</v>
      </c>
      <c r="Y13" s="213">
        <v>0</v>
      </c>
      <c r="DA13" s="85" t="s">
        <v>2529</v>
      </c>
    </row>
    <row r="14" spans="1:105" ht="12" customHeight="1" x14ac:dyDescent="0.25">
      <c r="A14" s="14" t="s">
        <v>29</v>
      </c>
      <c r="B14" s="204">
        <f t="shared" ref="B14:Y14" si="2">B15+B16+B17+B18+B19</f>
        <v>114.81315563198625</v>
      </c>
      <c r="C14" s="204">
        <f t="shared" si="2"/>
        <v>123.74840928632847</v>
      </c>
      <c r="D14" s="204">
        <f t="shared" si="2"/>
        <v>104.39957007738607</v>
      </c>
      <c r="E14" s="204">
        <f t="shared" si="2"/>
        <v>161.77231298366291</v>
      </c>
      <c r="F14" s="204">
        <f t="shared" si="2"/>
        <v>161.1609630266552</v>
      </c>
      <c r="G14" s="204">
        <f t="shared" si="2"/>
        <v>172.35803955288048</v>
      </c>
      <c r="H14" s="204">
        <f t="shared" si="2"/>
        <v>177.03456577815996</v>
      </c>
      <c r="I14" s="204">
        <f t="shared" si="2"/>
        <v>154.24385210662078</v>
      </c>
      <c r="J14" s="204">
        <f t="shared" si="2"/>
        <v>160.49183147033531</v>
      </c>
      <c r="K14" s="204">
        <f t="shared" si="2"/>
        <v>122.56741186586413</v>
      </c>
      <c r="L14" s="204">
        <f t="shared" si="2"/>
        <v>114.08357695614787</v>
      </c>
      <c r="M14" s="204">
        <f t="shared" si="2"/>
        <v>122.06190885640584</v>
      </c>
      <c r="N14" s="204">
        <f t="shared" si="2"/>
        <v>112.49071367153911</v>
      </c>
      <c r="O14" s="204">
        <f t="shared" si="2"/>
        <v>123.18392089423901</v>
      </c>
      <c r="P14" s="204">
        <f t="shared" si="2"/>
        <v>106.94402407566638</v>
      </c>
      <c r="Q14" s="204">
        <f t="shared" si="2"/>
        <v>101.83585554600172</v>
      </c>
      <c r="R14" s="204">
        <f t="shared" si="2"/>
        <v>114.96173688736026</v>
      </c>
      <c r="S14" s="204">
        <f t="shared" si="2"/>
        <v>113.1139294926913</v>
      </c>
      <c r="T14" s="204">
        <f t="shared" si="2"/>
        <v>102.5298366294067</v>
      </c>
      <c r="U14" s="204">
        <f t="shared" si="2"/>
        <v>103.16311263972484</v>
      </c>
      <c r="V14" s="204">
        <f t="shared" si="2"/>
        <v>78.971625107480648</v>
      </c>
      <c r="W14" s="204">
        <f t="shared" si="2"/>
        <v>85.254858125537396</v>
      </c>
      <c r="X14" s="204">
        <f t="shared" si="2"/>
        <v>88.03714531384351</v>
      </c>
      <c r="Y14" s="204">
        <f t="shared" si="2"/>
        <v>83.954342218400669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2530</v>
      </c>
    </row>
    <row r="16" spans="1:105" ht="12" customHeight="1" x14ac:dyDescent="0.25">
      <c r="A16" s="18" t="s">
        <v>31</v>
      </c>
      <c r="B16" s="204">
        <v>0</v>
      </c>
      <c r="C16" s="204">
        <v>41.80042992261393</v>
      </c>
      <c r="D16" s="204">
        <v>31.632760103181429</v>
      </c>
      <c r="E16" s="204">
        <v>81.303181427343077</v>
      </c>
      <c r="F16" s="204">
        <v>74.711006018916592</v>
      </c>
      <c r="G16" s="204">
        <v>83.500515907136716</v>
      </c>
      <c r="H16" s="204">
        <v>93.388736027515051</v>
      </c>
      <c r="I16" s="204">
        <v>75.809716251074803</v>
      </c>
      <c r="J16" s="204">
        <v>88.993981083404975</v>
      </c>
      <c r="K16" s="204">
        <v>68.118830610490107</v>
      </c>
      <c r="L16" s="204">
        <v>62.625365434221827</v>
      </c>
      <c r="M16" s="204">
        <v>66.615821152192595</v>
      </c>
      <c r="N16" s="204">
        <v>61.735425623387783</v>
      </c>
      <c r="O16" s="204">
        <v>76.986414445399816</v>
      </c>
      <c r="P16" s="204">
        <v>66.203869303525366</v>
      </c>
      <c r="Q16" s="204">
        <v>60.521410146173693</v>
      </c>
      <c r="R16" s="204">
        <v>70.328288907996551</v>
      </c>
      <c r="S16" s="204">
        <v>76.568873602751495</v>
      </c>
      <c r="T16" s="204">
        <v>67.555202063628542</v>
      </c>
      <c r="U16" s="204">
        <v>63.75374032674118</v>
      </c>
      <c r="V16" s="204">
        <v>40.228546861564922</v>
      </c>
      <c r="W16" s="204">
        <v>48.010576096302657</v>
      </c>
      <c r="X16" s="204">
        <v>48.265520206362851</v>
      </c>
      <c r="Y16" s="204">
        <v>53.744711951848657</v>
      </c>
      <c r="DA16" s="71" t="s">
        <v>2531</v>
      </c>
    </row>
    <row r="17" spans="1:105" ht="12" customHeight="1" x14ac:dyDescent="0.25">
      <c r="A17" s="18" t="s">
        <v>71</v>
      </c>
      <c r="B17" s="204">
        <v>95.514445399828034</v>
      </c>
      <c r="C17" s="204">
        <v>62.649269131556323</v>
      </c>
      <c r="D17" s="204">
        <v>54.433018056749788</v>
      </c>
      <c r="E17" s="204">
        <v>66.138005159071355</v>
      </c>
      <c r="F17" s="204">
        <v>70.20799656061908</v>
      </c>
      <c r="G17" s="204">
        <v>78.348065348237313</v>
      </c>
      <c r="H17" s="204">
        <v>71.22553740326741</v>
      </c>
      <c r="I17" s="204">
        <v>64.103009458297507</v>
      </c>
      <c r="J17" s="204">
        <v>60.032932072226991</v>
      </c>
      <c r="K17" s="204">
        <v>46.805331040412717</v>
      </c>
      <c r="L17" s="204">
        <v>44.770335339638862</v>
      </c>
      <c r="M17" s="204">
        <v>42.589767841788479</v>
      </c>
      <c r="N17" s="204">
        <v>43.59002579535683</v>
      </c>
      <c r="O17" s="204">
        <v>41.761564918314697</v>
      </c>
      <c r="P17" s="204">
        <v>37.565348237317281</v>
      </c>
      <c r="Q17" s="204">
        <v>38.490283748925187</v>
      </c>
      <c r="R17" s="204">
        <v>42.199054170249347</v>
      </c>
      <c r="S17" s="204">
        <v>36.220206362854682</v>
      </c>
      <c r="T17" s="204">
        <v>34.487360275150472</v>
      </c>
      <c r="U17" s="204">
        <v>38.678503869303533</v>
      </c>
      <c r="V17" s="204">
        <v>36.339294926913148</v>
      </c>
      <c r="W17" s="204">
        <v>36.149011177987958</v>
      </c>
      <c r="X17" s="204">
        <v>34.958469475494411</v>
      </c>
      <c r="Y17" s="204">
        <v>29.661392949269128</v>
      </c>
      <c r="DA17" s="71" t="s">
        <v>2532</v>
      </c>
    </row>
    <row r="18" spans="1:105" ht="12" customHeight="1" x14ac:dyDescent="0.25">
      <c r="A18" s="18" t="s">
        <v>32</v>
      </c>
      <c r="B18" s="204">
        <v>19.298710232158211</v>
      </c>
      <c r="C18" s="204">
        <v>19.298710232158211</v>
      </c>
      <c r="D18" s="204">
        <v>18.33379191745486</v>
      </c>
      <c r="E18" s="204">
        <v>14.331126397248489</v>
      </c>
      <c r="F18" s="204">
        <v>16.241960447119521</v>
      </c>
      <c r="G18" s="204">
        <v>10.50945829750645</v>
      </c>
      <c r="H18" s="204">
        <v>12.420292347377471</v>
      </c>
      <c r="I18" s="204">
        <v>14.331126397248489</v>
      </c>
      <c r="J18" s="204">
        <v>11.46491831470335</v>
      </c>
      <c r="K18" s="204">
        <v>7.6432502149613066</v>
      </c>
      <c r="L18" s="204">
        <v>6.6878761822871882</v>
      </c>
      <c r="M18" s="204">
        <v>4.7531384350816852</v>
      </c>
      <c r="N18" s="204">
        <v>4.8830610490111779</v>
      </c>
      <c r="O18" s="204">
        <v>4.4359415305245058</v>
      </c>
      <c r="P18" s="204">
        <v>3.1748065348237322</v>
      </c>
      <c r="Q18" s="204">
        <v>2.8241616509028371</v>
      </c>
      <c r="R18" s="204">
        <v>2.43439380911436</v>
      </c>
      <c r="S18" s="204">
        <v>0.32484952708512471</v>
      </c>
      <c r="T18" s="204">
        <v>0.48727429062768701</v>
      </c>
      <c r="U18" s="204">
        <v>0.73086844368013748</v>
      </c>
      <c r="V18" s="204">
        <v>2.4037833190025788</v>
      </c>
      <c r="W18" s="204">
        <v>0.89810834049871024</v>
      </c>
      <c r="X18" s="204">
        <v>4.6251074806534822</v>
      </c>
      <c r="Y18" s="204">
        <v>0.42519346517626833</v>
      </c>
      <c r="DA18" s="71" t="s">
        <v>2533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8.1031814273430776</v>
      </c>
      <c r="N19" s="204">
        <v>2.2822012037833188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0.19716251074806529</v>
      </c>
      <c r="X19" s="204">
        <v>0.18804815133276009</v>
      </c>
      <c r="Y19" s="204">
        <v>0.1230438521066208</v>
      </c>
      <c r="DA19" s="71" t="s">
        <v>2534</v>
      </c>
    </row>
    <row r="20" spans="1:105" ht="12" customHeight="1" x14ac:dyDescent="0.25">
      <c r="A20" s="14" t="s">
        <v>34</v>
      </c>
      <c r="B20" s="204">
        <f t="shared" ref="B20:Y20" si="3">B21+B22</f>
        <v>1065.5949269131561</v>
      </c>
      <c r="C20" s="204">
        <f t="shared" si="3"/>
        <v>1057.5638005159069</v>
      </c>
      <c r="D20" s="204">
        <f t="shared" si="3"/>
        <v>956.96216680997406</v>
      </c>
      <c r="E20" s="204">
        <f t="shared" si="3"/>
        <v>945.4161650902837</v>
      </c>
      <c r="F20" s="204">
        <f t="shared" si="3"/>
        <v>925.60937231298351</v>
      </c>
      <c r="G20" s="204">
        <f t="shared" si="3"/>
        <v>887.24299226139294</v>
      </c>
      <c r="H20" s="204">
        <f t="shared" si="3"/>
        <v>897.05012897678409</v>
      </c>
      <c r="I20" s="204">
        <f t="shared" si="3"/>
        <v>851.96827171109192</v>
      </c>
      <c r="J20" s="204">
        <f t="shared" si="3"/>
        <v>569.94522785898528</v>
      </c>
      <c r="K20" s="204">
        <f t="shared" si="3"/>
        <v>610.504815133276</v>
      </c>
      <c r="L20" s="204">
        <f t="shared" si="3"/>
        <v>723.8921754084264</v>
      </c>
      <c r="M20" s="204">
        <f t="shared" si="3"/>
        <v>770.41633705932918</v>
      </c>
      <c r="N20" s="204">
        <f t="shared" si="3"/>
        <v>823.35623773008695</v>
      </c>
      <c r="O20" s="204">
        <f t="shared" si="3"/>
        <v>915.82355056832137</v>
      </c>
      <c r="P20" s="204">
        <f t="shared" si="3"/>
        <v>766.78061367888142</v>
      </c>
      <c r="Q20" s="204">
        <f t="shared" si="3"/>
        <v>741.96650616993406</v>
      </c>
      <c r="R20" s="204">
        <f t="shared" si="3"/>
        <v>764.41294474857148</v>
      </c>
      <c r="S20" s="204">
        <f t="shared" si="3"/>
        <v>697.19597461500121</v>
      </c>
      <c r="T20" s="204">
        <f t="shared" si="3"/>
        <v>539.08153816943934</v>
      </c>
      <c r="U20" s="204">
        <f t="shared" si="3"/>
        <v>534.04771629418815</v>
      </c>
      <c r="V20" s="204">
        <f t="shared" si="3"/>
        <v>375.26742510761869</v>
      </c>
      <c r="W20" s="204">
        <f t="shared" si="3"/>
        <v>614.89153335613048</v>
      </c>
      <c r="X20" s="204">
        <f t="shared" si="3"/>
        <v>512.9941300181905</v>
      </c>
      <c r="Y20" s="204">
        <f t="shared" si="3"/>
        <v>441.68526705555922</v>
      </c>
      <c r="DA20" s="71"/>
    </row>
    <row r="21" spans="1:105" ht="12" customHeight="1" x14ac:dyDescent="0.25">
      <c r="A21" s="18" t="s">
        <v>73</v>
      </c>
      <c r="B21" s="204">
        <v>1065.5949269131561</v>
      </c>
      <c r="C21" s="204">
        <v>1057.5638005159069</v>
      </c>
      <c r="D21" s="204">
        <v>956.96216680997406</v>
      </c>
      <c r="E21" s="204">
        <v>945.4161650902837</v>
      </c>
      <c r="F21" s="204">
        <v>925.60937231298351</v>
      </c>
      <c r="G21" s="204">
        <v>887.24299226139294</v>
      </c>
      <c r="H21" s="204">
        <v>897.05012897678409</v>
      </c>
      <c r="I21" s="204">
        <v>851.96827171109192</v>
      </c>
      <c r="J21" s="204">
        <v>569.94522785898528</v>
      </c>
      <c r="K21" s="204">
        <v>610.504815133276</v>
      </c>
      <c r="L21" s="204">
        <v>723.8921754084264</v>
      </c>
      <c r="M21" s="204">
        <v>770.41633705932918</v>
      </c>
      <c r="N21" s="204">
        <v>823.35623773008695</v>
      </c>
      <c r="O21" s="204">
        <v>915.82355056832137</v>
      </c>
      <c r="P21" s="204">
        <v>766.78061367888142</v>
      </c>
      <c r="Q21" s="204">
        <v>741.96650616993406</v>
      </c>
      <c r="R21" s="204">
        <v>764.41294474857148</v>
      </c>
      <c r="S21" s="204">
        <v>697.19597461500121</v>
      </c>
      <c r="T21" s="204">
        <v>539.08153816943934</v>
      </c>
      <c r="U21" s="204">
        <v>534.04771629418815</v>
      </c>
      <c r="V21" s="204">
        <v>375.26742510761869</v>
      </c>
      <c r="W21" s="204">
        <v>614.89153335613048</v>
      </c>
      <c r="X21" s="204">
        <v>512.9941300181905</v>
      </c>
      <c r="Y21" s="204">
        <v>441.68526705555922</v>
      </c>
      <c r="DA21" s="71" t="s">
        <v>2535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2536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17.05356835769561</v>
      </c>
      <c r="H23" s="204">
        <f t="shared" si="4"/>
        <v>7.0698194325021486</v>
      </c>
      <c r="I23" s="204">
        <f t="shared" si="4"/>
        <v>9.2672398968185732</v>
      </c>
      <c r="J23" s="204">
        <f t="shared" si="4"/>
        <v>1.5286328460877039</v>
      </c>
      <c r="K23" s="204">
        <f t="shared" si="4"/>
        <v>1.671883061049011</v>
      </c>
      <c r="L23" s="204">
        <f t="shared" si="4"/>
        <v>1.982459157351677</v>
      </c>
      <c r="M23" s="204">
        <f t="shared" si="4"/>
        <v>2.307566638005158</v>
      </c>
      <c r="N23" s="204">
        <f t="shared" si="4"/>
        <v>3.6504690626903114</v>
      </c>
      <c r="O23" s="204">
        <f t="shared" si="4"/>
        <v>3.714024668135957</v>
      </c>
      <c r="P23" s="204">
        <f t="shared" si="4"/>
        <v>3.6008996487195786</v>
      </c>
      <c r="Q23" s="204">
        <f t="shared" si="4"/>
        <v>3.0820750854398034</v>
      </c>
      <c r="R23" s="204">
        <f t="shared" si="4"/>
        <v>4.8817242110157881</v>
      </c>
      <c r="S23" s="204">
        <f t="shared" si="4"/>
        <v>4.5282730204243471</v>
      </c>
      <c r="T23" s="204">
        <f t="shared" si="4"/>
        <v>5.4265443757025071</v>
      </c>
      <c r="U23" s="204">
        <f t="shared" si="4"/>
        <v>6.0445450987610689</v>
      </c>
      <c r="V23" s="204">
        <f t="shared" si="4"/>
        <v>5.531027170971119</v>
      </c>
      <c r="W23" s="204">
        <f t="shared" si="4"/>
        <v>9.4028776498883904</v>
      </c>
      <c r="X23" s="204">
        <f t="shared" si="4"/>
        <v>17.306385888946206</v>
      </c>
      <c r="Y23" s="204">
        <f t="shared" si="4"/>
        <v>18.902781095773552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17.05356835769561</v>
      </c>
      <c r="H24" s="204">
        <v>7.0698194325021486</v>
      </c>
      <c r="I24" s="204">
        <v>9.2672398968185732</v>
      </c>
      <c r="J24" s="204">
        <v>1.5286328460877039</v>
      </c>
      <c r="K24" s="204">
        <v>1.671883061049011</v>
      </c>
      <c r="L24" s="204">
        <v>1.982459157351677</v>
      </c>
      <c r="M24" s="204">
        <v>2.307566638005158</v>
      </c>
      <c r="N24" s="204">
        <v>3.6410146173688731</v>
      </c>
      <c r="O24" s="204">
        <v>3.688306104901117</v>
      </c>
      <c r="P24" s="204">
        <v>3.542476354256233</v>
      </c>
      <c r="Q24" s="204">
        <v>2.94402407566638</v>
      </c>
      <c r="R24" s="204">
        <v>3.9817712811693888</v>
      </c>
      <c r="S24" s="204">
        <v>3.1928632846087708</v>
      </c>
      <c r="T24" s="204">
        <v>3.650472914875321</v>
      </c>
      <c r="U24" s="204">
        <v>3.60292347377472</v>
      </c>
      <c r="V24" s="204">
        <v>2.470593293207223</v>
      </c>
      <c r="W24" s="204">
        <v>2.8809974204643161</v>
      </c>
      <c r="X24" s="204">
        <v>5.4278589853826311</v>
      </c>
      <c r="Y24" s="204">
        <v>3.6204643164230439</v>
      </c>
      <c r="DA24" s="71" t="s">
        <v>2537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9.4544453214380746E-3</v>
      </c>
      <c r="O25" s="204">
        <v>2.571856323483979E-2</v>
      </c>
      <c r="P25" s="204">
        <v>5.8423294463345377E-2</v>
      </c>
      <c r="Q25" s="204">
        <v>0.13805100977342319</v>
      </c>
      <c r="R25" s="204">
        <v>0.33873194962283948</v>
      </c>
      <c r="S25" s="204">
        <v>0.58424894475796685</v>
      </c>
      <c r="T25" s="204">
        <v>0.83445495179881168</v>
      </c>
      <c r="U25" s="204">
        <v>1.4021547290276219</v>
      </c>
      <c r="V25" s="204">
        <v>1.89723525351626</v>
      </c>
      <c r="W25" s="204">
        <v>5.8984924392263096</v>
      </c>
      <c r="X25" s="204">
        <v>11.09202647364096</v>
      </c>
      <c r="Y25" s="204">
        <v>14.469677054500981</v>
      </c>
      <c r="DA25" s="71" t="s">
        <v>2538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0.56122098022355971</v>
      </c>
      <c r="S26" s="204">
        <v>0.75116079105760969</v>
      </c>
      <c r="T26" s="204">
        <v>0.9416165090283749</v>
      </c>
      <c r="U26" s="204">
        <v>1.039466895958727</v>
      </c>
      <c r="V26" s="204">
        <v>1.163198624247636</v>
      </c>
      <c r="W26" s="204">
        <v>0.62338779019776436</v>
      </c>
      <c r="X26" s="204">
        <v>0.78650042992261393</v>
      </c>
      <c r="Y26" s="204">
        <v>0.81263972484952707</v>
      </c>
      <c r="DA26" s="71" t="s">
        <v>2539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2540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2541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2542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3.4959587274290631</v>
      </c>
      <c r="N30" s="204">
        <v>3.8696474634565772</v>
      </c>
      <c r="O30" s="204">
        <v>2.3504729148753221</v>
      </c>
      <c r="P30" s="204">
        <v>3.8549441100601891</v>
      </c>
      <c r="Q30" s="204">
        <v>1.6785898538263111</v>
      </c>
      <c r="R30" s="204">
        <v>1.487016337059329</v>
      </c>
      <c r="S30" s="204">
        <v>1.1361994840928631</v>
      </c>
      <c r="T30" s="204">
        <v>4.907566638005159</v>
      </c>
      <c r="U30" s="204">
        <v>3.1148753224419599</v>
      </c>
      <c r="V30" s="204">
        <v>4.8195184866723988</v>
      </c>
      <c r="W30" s="204">
        <v>12.6981943250215</v>
      </c>
      <c r="X30" s="204">
        <v>8.3347377472055033</v>
      </c>
      <c r="Y30" s="204">
        <v>4.1627687016337056</v>
      </c>
      <c r="DA30" s="71" t="s">
        <v>2543</v>
      </c>
    </row>
    <row r="31" spans="1:105" ht="12" customHeight="1" x14ac:dyDescent="0.25">
      <c r="A31" s="21" t="s">
        <v>40</v>
      </c>
      <c r="B31" s="207">
        <v>1274.8065348237319</v>
      </c>
      <c r="C31" s="207">
        <v>1260.3611349957009</v>
      </c>
      <c r="D31" s="207">
        <v>1246.5176268271709</v>
      </c>
      <c r="E31" s="207">
        <v>1188.822012037833</v>
      </c>
      <c r="F31" s="207">
        <v>1187.8761822871879</v>
      </c>
      <c r="G31" s="207">
        <v>1024.6775580395531</v>
      </c>
      <c r="H31" s="207">
        <v>1168.271711092003</v>
      </c>
      <c r="I31" s="207">
        <v>1166.981943250215</v>
      </c>
      <c r="J31" s="207">
        <v>1487.446259673259</v>
      </c>
      <c r="K31" s="207">
        <v>1260.7050730868441</v>
      </c>
      <c r="L31" s="207">
        <v>1370.249355116079</v>
      </c>
      <c r="M31" s="207">
        <v>1135.6953568357701</v>
      </c>
      <c r="N31" s="207">
        <v>1128.9733447979361</v>
      </c>
      <c r="O31" s="207">
        <v>1124.222098022356</v>
      </c>
      <c r="P31" s="207">
        <v>1077.028546861565</v>
      </c>
      <c r="Q31" s="207">
        <v>1072.8767841788481</v>
      </c>
      <c r="R31" s="207">
        <v>1076.7098882201201</v>
      </c>
      <c r="S31" s="207">
        <v>1075.1088564058471</v>
      </c>
      <c r="T31" s="207">
        <v>1067.7497850386931</v>
      </c>
      <c r="U31" s="207">
        <v>1047.275408426483</v>
      </c>
      <c r="V31" s="207">
        <v>928.01702493551147</v>
      </c>
      <c r="W31" s="207">
        <v>986.65623387790185</v>
      </c>
      <c r="X31" s="207">
        <v>955.99398108340483</v>
      </c>
      <c r="Y31" s="207">
        <v>909.3179707652622</v>
      </c>
      <c r="DA31" s="86" t="s">
        <v>2544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MAE_emi!B5</f>
        <v>2945.0802347985859</v>
      </c>
      <c r="C33" s="203">
        <f>MAE_emi!C5</f>
        <v>2946.6705185984979</v>
      </c>
      <c r="D33" s="203">
        <f>MAE_emi!D5</f>
        <v>2687.318714519557</v>
      </c>
      <c r="E33" s="203">
        <f>MAE_emi!E5</f>
        <v>2852.6403380388492</v>
      </c>
      <c r="F33" s="203">
        <f>MAE_emi!F5</f>
        <v>2791.1548198790629</v>
      </c>
      <c r="G33" s="203">
        <f>MAE_emi!G5</f>
        <v>2650.046067719245</v>
      </c>
      <c r="H33" s="203">
        <f>MAE_emi!H5</f>
        <v>2680.8400472385679</v>
      </c>
      <c r="I33" s="203">
        <f>MAE_emi!I5</f>
        <v>2509.609582799083</v>
      </c>
      <c r="J33" s="203">
        <f>MAE_emi!J5</f>
        <v>1917.0352634418721</v>
      </c>
      <c r="K33" s="203">
        <f>MAE_emi!K5</f>
        <v>1870.2376217982589</v>
      </c>
      <c r="L33" s="203">
        <f>MAE_emi!L5</f>
        <v>2151.0502567197032</v>
      </c>
      <c r="M33" s="203">
        <f>MAE_emi!M5</f>
        <v>2286.835422839757</v>
      </c>
      <c r="N33" s="203">
        <f>MAE_emi!N5</f>
        <v>2332.5943295273528</v>
      </c>
      <c r="O33" s="203">
        <f>MAE_emi!O5</f>
        <v>2583.0320461310389</v>
      </c>
      <c r="P33" s="203">
        <f>MAE_emi!P5</f>
        <v>2198.5694550699782</v>
      </c>
      <c r="Q33" s="203">
        <f>MAE_emi!Q5</f>
        <v>2102.9571869668171</v>
      </c>
      <c r="R33" s="203">
        <f>MAE_emi!R5</f>
        <v>2202.850826650299</v>
      </c>
      <c r="S33" s="203">
        <f>MAE_emi!S5</f>
        <v>2042.237530414279</v>
      </c>
      <c r="T33" s="203">
        <f>MAE_emi!T5</f>
        <v>1663.006638178452</v>
      </c>
      <c r="U33" s="203">
        <f>MAE_emi!U5</f>
        <v>1642.1742695578209</v>
      </c>
      <c r="V33" s="203">
        <f>MAE_emi!V5</f>
        <v>1295.497666356473</v>
      </c>
      <c r="W33" s="203">
        <f>MAE_emi!W5</f>
        <v>1785.623218756155</v>
      </c>
      <c r="X33" s="203">
        <f>MAE_emi!X5</f>
        <v>1538.403260271617</v>
      </c>
      <c r="Y33" s="203">
        <f>MAE_emi!Y5</f>
        <v>1274.498915795509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30.726128834738621</v>
      </c>
      <c r="C35" s="284">
        <f t="shared" si="5"/>
        <v>31.209481554257287</v>
      </c>
      <c r="D35" s="284">
        <f t="shared" si="5"/>
        <v>30.889047954471966</v>
      </c>
      <c r="E35" s="284">
        <f t="shared" si="5"/>
        <v>32.471872409583874</v>
      </c>
      <c r="F35" s="284">
        <f t="shared" si="5"/>
        <v>31.835640182128955</v>
      </c>
      <c r="G35" s="284">
        <f t="shared" si="5"/>
        <v>30.296809003537284</v>
      </c>
      <c r="H35" s="284">
        <f t="shared" si="5"/>
        <v>32.519878529685599</v>
      </c>
      <c r="I35" s="284">
        <f t="shared" si="5"/>
        <v>30.84265706600689</v>
      </c>
      <c r="J35" s="284">
        <f t="shared" si="5"/>
        <v>33.017314601055787</v>
      </c>
      <c r="K35" s="284">
        <f t="shared" si="5"/>
        <v>33.209653963871901</v>
      </c>
      <c r="L35" s="284">
        <f t="shared" si="5"/>
        <v>36.4809829347437</v>
      </c>
      <c r="M35" s="284">
        <f t="shared" si="5"/>
        <v>32.715245110218127</v>
      </c>
      <c r="N35" s="284">
        <f t="shared" si="5"/>
        <v>33.187442256536158</v>
      </c>
      <c r="O35" s="284">
        <f t="shared" si="5"/>
        <v>35.075675185950338</v>
      </c>
      <c r="P35" s="284">
        <f t="shared" si="5"/>
        <v>31.827605601446415</v>
      </c>
      <c r="Q35" s="284">
        <f t="shared" si="5"/>
        <v>31.59923551614758</v>
      </c>
      <c r="R35" s="284">
        <f t="shared" si="5"/>
        <v>32.696681080438729</v>
      </c>
      <c r="S35" s="284">
        <f t="shared" si="5"/>
        <v>31.492574346746771</v>
      </c>
      <c r="T35" s="284">
        <f t="shared" si="5"/>
        <v>28.874035265791822</v>
      </c>
      <c r="U35" s="284">
        <f t="shared" si="5"/>
        <v>27.643755752806261</v>
      </c>
      <c r="V35" s="284">
        <f t="shared" si="5"/>
        <v>27.097563203242352</v>
      </c>
      <c r="W35" s="284">
        <f t="shared" si="5"/>
        <v>30.870905477650847</v>
      </c>
      <c r="X35" s="284">
        <f t="shared" si="5"/>
        <v>27.975251134026642</v>
      </c>
      <c r="Y35" s="284">
        <f t="shared" si="5"/>
        <v>25.248970565928307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25.868121417873958</v>
      </c>
      <c r="C36" s="344">
        <f t="shared" si="6"/>
        <v>27.050993014354056</v>
      </c>
      <c r="D36" s="344">
        <f t="shared" si="6"/>
        <v>27.358143238711239</v>
      </c>
      <c r="E36" s="344">
        <f t="shared" si="6"/>
        <v>30.318407752089215</v>
      </c>
      <c r="F36" s="344">
        <f t="shared" si="6"/>
        <v>29.668429317156544</v>
      </c>
      <c r="G36" s="344">
        <f t="shared" si="6"/>
        <v>29.042527615072661</v>
      </c>
      <c r="H36" s="344">
        <f t="shared" si="6"/>
        <v>27.235529360679934</v>
      </c>
      <c r="I36" s="344">
        <f t="shared" si="6"/>
        <v>25.847240732024655</v>
      </c>
      <c r="J36" s="344">
        <f t="shared" si="6"/>
        <v>27.252915675471087</v>
      </c>
      <c r="K36" s="344">
        <f t="shared" si="6"/>
        <v>28.601577133600909</v>
      </c>
      <c r="L36" s="344">
        <f t="shared" si="6"/>
        <v>28.208621376604412</v>
      </c>
      <c r="M36" s="344">
        <f t="shared" si="6"/>
        <v>26.045680372108173</v>
      </c>
      <c r="N36" s="344">
        <f t="shared" si="6"/>
        <v>25.856605727825045</v>
      </c>
      <c r="O36" s="344">
        <f t="shared" si="6"/>
        <v>26.491190355758484</v>
      </c>
      <c r="P36" s="344">
        <f t="shared" si="6"/>
        <v>24.81819220777188</v>
      </c>
      <c r="Q36" s="344">
        <f t="shared" si="6"/>
        <v>23.987117146307217</v>
      </c>
      <c r="R36" s="344">
        <f t="shared" si="6"/>
        <v>23.737952645081478</v>
      </c>
      <c r="S36" s="344">
        <f t="shared" si="6"/>
        <v>23.500397149372759</v>
      </c>
      <c r="T36" s="344">
        <f t="shared" si="6"/>
        <v>23.00354411998504</v>
      </c>
      <c r="U36" s="344">
        <f t="shared" si="6"/>
        <v>22.716965646440059</v>
      </c>
      <c r="V36" s="344">
        <f t="shared" si="6"/>
        <v>22.967783633906745</v>
      </c>
      <c r="W36" s="344">
        <f t="shared" si="6"/>
        <v>22.928936075544865</v>
      </c>
      <c r="X36" s="344">
        <f t="shared" si="6"/>
        <v>21.73929982877004</v>
      </c>
      <c r="Y36" s="344">
        <f t="shared" si="6"/>
        <v>20.779062437262571</v>
      </c>
      <c r="DA36" s="119"/>
    </row>
    <row r="37" spans="1:105" ht="12" customHeight="1" x14ac:dyDescent="0.25">
      <c r="A37" s="158" t="s">
        <v>2136</v>
      </c>
      <c r="B37" s="344">
        <f>IF(MAE_ued!B$5=0,"",MAE_ued!B$5/B$5*1000)</f>
        <v>14.282530178976051</v>
      </c>
      <c r="C37" s="344">
        <f>IF(MAE_ued!C$5=0,"",MAE_ued!C$5/C$5*1000)</f>
        <v>14.930457464976959</v>
      </c>
      <c r="D37" s="344">
        <f>IF(MAE_ued!D$5=0,"",MAE_ued!D$5/D$5*1000)</f>
        <v>15.144752166667685</v>
      </c>
      <c r="E37" s="344">
        <f>IF(MAE_ued!E$5=0,"",MAE_ued!E$5/E$5*1000)</f>
        <v>16.699951830950358</v>
      </c>
      <c r="F37" s="344">
        <f>IF(MAE_ued!F$5=0,"",MAE_ued!F$5/F$5*1000)</f>
        <v>16.355791033587476</v>
      </c>
      <c r="G37" s="344">
        <f>IF(MAE_ued!G$5=0,"",MAE_ued!G$5/G$5*1000)</f>
        <v>15.94097586553846</v>
      </c>
      <c r="H37" s="344">
        <f>IF(MAE_ued!H$5=0,"",MAE_ued!H$5/H$5*1000)</f>
        <v>15.032792345156009</v>
      </c>
      <c r="I37" s="344">
        <f>IF(MAE_ued!I$5=0,"",MAE_ued!I$5/I$5*1000)</f>
        <v>14.302031813779347</v>
      </c>
      <c r="J37" s="344">
        <f>IF(MAE_ued!J$5=0,"",MAE_ued!J$5/J$5*1000)</f>
        <v>15.367729970276679</v>
      </c>
      <c r="K37" s="344">
        <f>IF(MAE_ued!K$5=0,"",MAE_ued!K$5/K$5*1000)</f>
        <v>16.05919682315848</v>
      </c>
      <c r="L37" s="344">
        <f>IF(MAE_ued!L$5=0,"",MAE_ued!L$5/L$5*1000)</f>
        <v>15.807131329324209</v>
      </c>
      <c r="M37" s="344">
        <f>IF(MAE_ued!M$5=0,"",MAE_ued!M$5/M$5*1000)</f>
        <v>14.464867482923511</v>
      </c>
      <c r="N37" s="344">
        <f>IF(MAE_ued!N$5=0,"",MAE_ued!N$5/N$5*1000)</f>
        <v>14.350581514400981</v>
      </c>
      <c r="O37" s="344">
        <f>IF(MAE_ued!O$5=0,"",MAE_ued!O$5/O$5*1000)</f>
        <v>14.639805251544981</v>
      </c>
      <c r="P37" s="344">
        <f>IF(MAE_ued!P$5=0,"",MAE_ued!P$5/P$5*1000)</f>
        <v>13.7781105509632</v>
      </c>
      <c r="Q37" s="344">
        <f>IF(MAE_ued!Q$5=0,"",MAE_ued!Q$5/Q$5*1000)</f>
        <v>13.337974619478068</v>
      </c>
      <c r="R37" s="344">
        <f>IF(MAE_ued!R$5=0,"",MAE_ued!R$5/R$5*1000)</f>
        <v>13.173955412107665</v>
      </c>
      <c r="S37" s="344">
        <f>IF(MAE_ued!S$5=0,"",MAE_ued!S$5/S$5*1000)</f>
        <v>13.078724945912567</v>
      </c>
      <c r="T37" s="344">
        <f>IF(MAE_ued!T$5=0,"",MAE_ued!T$5/T$5*1000)</f>
        <v>12.895298706162048</v>
      </c>
      <c r="U37" s="344">
        <f>IF(MAE_ued!U$5=0,"",MAE_ued!U$5/U$5*1000)</f>
        <v>12.72970346617404</v>
      </c>
      <c r="V37" s="344">
        <f>IF(MAE_ued!V$5=0,"",MAE_ued!V$5/V$5*1000)</f>
        <v>12.907205345306197</v>
      </c>
      <c r="W37" s="344">
        <f>IF(MAE_ued!W$5=0,"",MAE_ued!W$5/W$5*1000)</f>
        <v>12.792790551020079</v>
      </c>
      <c r="X37" s="344">
        <f>IF(MAE_ued!X$5=0,"",MAE_ued!X$5/X$5*1000)</f>
        <v>12.167855556789201</v>
      </c>
      <c r="Y37" s="344">
        <f>IF(MAE_ued!Y$5=0,"",MAE_ued!Y$5/Y$5*1000)</f>
        <v>11.694778182616473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1.1904641840703418</v>
      </c>
      <c r="C38" s="345">
        <f t="shared" si="7"/>
        <v>1.1963618540573104</v>
      </c>
      <c r="D38" s="345">
        <f t="shared" si="7"/>
        <v>1.150127002048742</v>
      </c>
      <c r="E38" s="345">
        <f t="shared" si="7"/>
        <v>1.22259310878331</v>
      </c>
      <c r="F38" s="345">
        <f t="shared" si="7"/>
        <v>1.2093197137429632</v>
      </c>
      <c r="G38" s="345">
        <f t="shared" si="7"/>
        <v>1.2519906411807442</v>
      </c>
      <c r="H38" s="345">
        <f t="shared" si="7"/>
        <v>1.184043869060627</v>
      </c>
      <c r="I38" s="345">
        <f t="shared" si="7"/>
        <v>1.1425465028892272</v>
      </c>
      <c r="J38" s="345">
        <f t="shared" si="7"/>
        <v>0.85347124595752621</v>
      </c>
      <c r="K38" s="345">
        <f t="shared" si="7"/>
        <v>0.92825174338019545</v>
      </c>
      <c r="L38" s="345">
        <f t="shared" si="7"/>
        <v>0.96106246484237845</v>
      </c>
      <c r="M38" s="345">
        <f t="shared" si="7"/>
        <v>1.1100525664964145</v>
      </c>
      <c r="N38" s="345">
        <f t="shared" si="7"/>
        <v>1.1169041667810464</v>
      </c>
      <c r="O38" s="345">
        <f t="shared" si="7"/>
        <v>1.1808652900836931</v>
      </c>
      <c r="P38" s="345">
        <f t="shared" si="7"/>
        <v>1.1110097493410835</v>
      </c>
      <c r="Q38" s="345">
        <f t="shared" si="7"/>
        <v>1.0854294837821528</v>
      </c>
      <c r="R38" s="345">
        <f t="shared" si="7"/>
        <v>1.1122912459159493</v>
      </c>
      <c r="S38" s="345">
        <f t="shared" si="7"/>
        <v>1.068664070781338</v>
      </c>
      <c r="T38" s="345">
        <f t="shared" si="7"/>
        <v>0.95346300155774111</v>
      </c>
      <c r="U38" s="345">
        <f t="shared" si="7"/>
        <v>0.95741423708354412</v>
      </c>
      <c r="V38" s="345">
        <f t="shared" si="7"/>
        <v>0.90353208516888328</v>
      </c>
      <c r="W38" s="345">
        <f t="shared" si="7"/>
        <v>1.0317716434246629</v>
      </c>
      <c r="X38" s="345">
        <f t="shared" si="7"/>
        <v>0.96111145701423917</v>
      </c>
      <c r="Y38" s="345">
        <f t="shared" si="7"/>
        <v>0.87412805031310858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FR: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2473.892347377473</v>
      </c>
      <c r="C5" s="223">
        <v>2463.0261392949278</v>
      </c>
      <c r="D5" s="223">
        <v>2336.5408426483232</v>
      </c>
      <c r="E5" s="223">
        <v>2333.2704213241609</v>
      </c>
      <c r="F5" s="223">
        <v>2308.0371453138432</v>
      </c>
      <c r="G5" s="223">
        <v>2116.6660361135</v>
      </c>
      <c r="H5" s="223">
        <v>2264.1391229578662</v>
      </c>
      <c r="I5" s="223">
        <v>2196.505417024935</v>
      </c>
      <c r="J5" s="223">
        <v>2246.1626827171108</v>
      </c>
      <c r="K5" s="223">
        <v>2014.795700773861</v>
      </c>
      <c r="L5" s="223">
        <v>2238.200257953567</v>
      </c>
      <c r="M5" s="223">
        <v>2060.1145313843531</v>
      </c>
      <c r="N5" s="223">
        <v>2088.4462596732578</v>
      </c>
      <c r="O5" s="223">
        <v>2187.4061908856411</v>
      </c>
      <c r="P5" s="223">
        <v>1978.8930352536549</v>
      </c>
      <c r="Q5" s="223">
        <v>1937.442476354257</v>
      </c>
      <c r="R5" s="223">
        <v>1980.4622527944971</v>
      </c>
      <c r="S5" s="223">
        <v>1911.0191745485811</v>
      </c>
      <c r="T5" s="223">
        <v>1744.175322441961</v>
      </c>
      <c r="U5" s="223">
        <v>1715.2181427343071</v>
      </c>
      <c r="V5" s="223">
        <v>1433.8147893379189</v>
      </c>
      <c r="W5" s="223">
        <v>1730.6380051590711</v>
      </c>
      <c r="X5" s="223">
        <v>1600.650214961307</v>
      </c>
      <c r="Y5" s="223">
        <v>1458.02312983663</v>
      </c>
      <c r="DA5" s="89" t="s">
        <v>2528</v>
      </c>
    </row>
    <row r="6" spans="1:105" ht="12" customHeight="1" x14ac:dyDescent="0.25">
      <c r="A6" s="55" t="s">
        <v>91</v>
      </c>
      <c r="B6" s="259">
        <v>56.57779874839359</v>
      </c>
      <c r="C6" s="259">
        <v>56.146713561871422</v>
      </c>
      <c r="D6" s="259">
        <v>54.199002055287757</v>
      </c>
      <c r="E6" s="259">
        <v>53.075539220002</v>
      </c>
      <c r="F6" s="259">
        <v>52.729176128733329</v>
      </c>
      <c r="G6" s="259">
        <v>46.957385720394903</v>
      </c>
      <c r="H6" s="259">
        <v>51.722079895459203</v>
      </c>
      <c r="I6" s="259">
        <v>50.774031985665303</v>
      </c>
      <c r="J6" s="259">
        <v>56.649921505144519</v>
      </c>
      <c r="K6" s="259">
        <v>49.737836787323538</v>
      </c>
      <c r="L6" s="259">
        <v>54.795172587761577</v>
      </c>
      <c r="M6" s="259">
        <v>48.292901091689089</v>
      </c>
      <c r="N6" s="259">
        <v>48.614654674758178</v>
      </c>
      <c r="O6" s="259">
        <v>49.894959576060771</v>
      </c>
      <c r="P6" s="259">
        <v>46.20464213186002</v>
      </c>
      <c r="Q6" s="259">
        <v>45.58105401788184</v>
      </c>
      <c r="R6" s="259">
        <v>46.238808511701862</v>
      </c>
      <c r="S6" s="259">
        <v>45.240498439467231</v>
      </c>
      <c r="T6" s="259">
        <v>42.624913683510428</v>
      </c>
      <c r="U6" s="259">
        <v>41.894593243468712</v>
      </c>
      <c r="V6" s="259">
        <v>35.785140646864178</v>
      </c>
      <c r="W6" s="259">
        <v>41.080233611693231</v>
      </c>
      <c r="X6" s="259">
        <v>38.693693069610177</v>
      </c>
      <c r="Y6" s="259">
        <v>35.885119760411783</v>
      </c>
      <c r="DA6" s="67" t="s">
        <v>2545</v>
      </c>
    </row>
    <row r="7" spans="1:105" ht="12" customHeight="1" x14ac:dyDescent="0.25">
      <c r="A7" s="173" t="s">
        <v>92</v>
      </c>
      <c r="B7" s="224">
        <v>76.945806297815281</v>
      </c>
      <c r="C7" s="224">
        <v>76.359530444145136</v>
      </c>
      <c r="D7" s="224">
        <v>73.710642795191347</v>
      </c>
      <c r="E7" s="224">
        <v>72.182733339202713</v>
      </c>
      <c r="F7" s="224">
        <v>71.711679535077337</v>
      </c>
      <c r="G7" s="224">
        <v>63.862044579737073</v>
      </c>
      <c r="H7" s="224">
        <v>70.342028657824528</v>
      </c>
      <c r="I7" s="224">
        <v>69.052683500504784</v>
      </c>
      <c r="J7" s="224">
        <v>77.043893246996547</v>
      </c>
      <c r="K7" s="224">
        <v>67.64345803076003</v>
      </c>
      <c r="L7" s="224">
        <v>74.521434719355767</v>
      </c>
      <c r="M7" s="224">
        <v>65.678345484697175</v>
      </c>
      <c r="N7" s="224">
        <v>66.115930357671118</v>
      </c>
      <c r="O7" s="224">
        <v>67.857145023442641</v>
      </c>
      <c r="P7" s="224">
        <v>62.83831329932962</v>
      </c>
      <c r="Q7" s="224">
        <v>61.990233464319303</v>
      </c>
      <c r="R7" s="224">
        <v>62.884779575914543</v>
      </c>
      <c r="S7" s="224">
        <v>61.527077877675431</v>
      </c>
      <c r="T7" s="224">
        <v>57.969882609574192</v>
      </c>
      <c r="U7" s="224">
        <v>56.976646811117433</v>
      </c>
      <c r="V7" s="224">
        <v>48.667791279735283</v>
      </c>
      <c r="W7" s="224">
        <v>55.869117711902788</v>
      </c>
      <c r="X7" s="224">
        <v>52.623422574669853</v>
      </c>
      <c r="Y7" s="224">
        <v>48.803762874160029</v>
      </c>
      <c r="DA7" s="177" t="s">
        <v>2546</v>
      </c>
    </row>
    <row r="8" spans="1:105" ht="12" customHeight="1" x14ac:dyDescent="0.25">
      <c r="A8" s="173" t="s">
        <v>93</v>
      </c>
      <c r="B8" s="224">
        <v>95.050701897301238</v>
      </c>
      <c r="C8" s="224">
        <v>94.326478783943955</v>
      </c>
      <c r="D8" s="224">
        <v>91.054323452883423</v>
      </c>
      <c r="E8" s="224">
        <v>89.166905889603342</v>
      </c>
      <c r="F8" s="224">
        <v>88.585015896271969</v>
      </c>
      <c r="G8" s="224">
        <v>78.888408010263433</v>
      </c>
      <c r="H8" s="224">
        <v>86.893094224371453</v>
      </c>
      <c r="I8" s="224">
        <v>85.300373735917702</v>
      </c>
      <c r="J8" s="224">
        <v>95.171868128642799</v>
      </c>
      <c r="K8" s="224">
        <v>83.55956580270356</v>
      </c>
      <c r="L8" s="224">
        <v>92.055889947439454</v>
      </c>
      <c r="M8" s="224">
        <v>81.132073834037683</v>
      </c>
      <c r="N8" s="224">
        <v>81.67261985359373</v>
      </c>
      <c r="O8" s="224">
        <v>83.823532087782098</v>
      </c>
      <c r="P8" s="224">
        <v>77.623798781524854</v>
      </c>
      <c r="Q8" s="224">
        <v>76.576170750041484</v>
      </c>
      <c r="R8" s="224">
        <v>77.681198299659101</v>
      </c>
      <c r="S8" s="224">
        <v>76.004037378304957</v>
      </c>
      <c r="T8" s="224">
        <v>71.609854988297528</v>
      </c>
      <c r="U8" s="224">
        <v>70.382916649027422</v>
      </c>
      <c r="V8" s="224">
        <v>60.119036286731827</v>
      </c>
      <c r="W8" s="224">
        <v>69.014792467644611</v>
      </c>
      <c r="X8" s="224">
        <v>65.005404356945107</v>
      </c>
      <c r="Y8" s="224">
        <v>60.28700119749179</v>
      </c>
      <c r="DA8" s="177" t="s">
        <v>2547</v>
      </c>
    </row>
    <row r="9" spans="1:105" ht="12" customHeight="1" x14ac:dyDescent="0.25">
      <c r="A9" s="173" t="s">
        <v>94</v>
      </c>
      <c r="B9" s="224">
        <v>58.840910698329338</v>
      </c>
      <c r="C9" s="224">
        <v>58.392582104346253</v>
      </c>
      <c r="D9" s="224">
        <v>56.366962137499257</v>
      </c>
      <c r="E9" s="224">
        <v>55.198560788802077</v>
      </c>
      <c r="F9" s="224">
        <v>54.838343173882642</v>
      </c>
      <c r="G9" s="224">
        <v>48.835681149210693</v>
      </c>
      <c r="H9" s="224">
        <v>53.790963091277561</v>
      </c>
      <c r="I9" s="224">
        <v>52.804993265091902</v>
      </c>
      <c r="J9" s="224">
        <v>58.915918365350286</v>
      </c>
      <c r="K9" s="224">
        <v>51.727350258816493</v>
      </c>
      <c r="L9" s="224">
        <v>56.986979491272059</v>
      </c>
      <c r="M9" s="224">
        <v>50.22461713535666</v>
      </c>
      <c r="N9" s="224">
        <v>50.559240861748499</v>
      </c>
      <c r="O9" s="224">
        <v>51.89075795910319</v>
      </c>
      <c r="P9" s="224">
        <v>48.052827817134443</v>
      </c>
      <c r="Q9" s="224">
        <v>47.4042961785971</v>
      </c>
      <c r="R9" s="224">
        <v>48.088360852169927</v>
      </c>
      <c r="S9" s="224">
        <v>47.050118377045919</v>
      </c>
      <c r="T9" s="224">
        <v>44.329910230850842</v>
      </c>
      <c r="U9" s="224">
        <v>43.570376973207438</v>
      </c>
      <c r="V9" s="224">
        <v>37.216546272738739</v>
      </c>
      <c r="W9" s="224">
        <v>42.723442956160952</v>
      </c>
      <c r="X9" s="224">
        <v>40.241440792394577</v>
      </c>
      <c r="Y9" s="224">
        <v>37.320524550828253</v>
      </c>
      <c r="DA9" s="177" t="s">
        <v>2548</v>
      </c>
    </row>
    <row r="10" spans="1:105" ht="12" customHeight="1" x14ac:dyDescent="0.25">
      <c r="A10" s="56" t="s">
        <v>95</v>
      </c>
      <c r="B10" s="260">
        <v>67.761044153427918</v>
      </c>
      <c r="C10" s="260">
        <v>67.254875398826997</v>
      </c>
      <c r="D10" s="260">
        <v>63.489734463466647</v>
      </c>
      <c r="E10" s="260">
        <v>63.420402810026012</v>
      </c>
      <c r="F10" s="260">
        <v>62.705559956646063</v>
      </c>
      <c r="G10" s="260">
        <v>57.795295346970008</v>
      </c>
      <c r="H10" s="260">
        <v>61.423929354791071</v>
      </c>
      <c r="I10" s="260">
        <v>59.445438191783552</v>
      </c>
      <c r="J10" s="260">
        <v>60.415682846657333</v>
      </c>
      <c r="K10" s="260">
        <v>54.118435623261412</v>
      </c>
      <c r="L10" s="260">
        <v>60.149331993703839</v>
      </c>
      <c r="M10" s="260">
        <v>55.497947226286769</v>
      </c>
      <c r="N10" s="260">
        <v>56.495545979880561</v>
      </c>
      <c r="O10" s="260">
        <v>59.467407254836672</v>
      </c>
      <c r="P10" s="260">
        <v>53.452786218304077</v>
      </c>
      <c r="Q10" s="260">
        <v>52.33026631830441</v>
      </c>
      <c r="R10" s="260">
        <v>53.52081317584647</v>
      </c>
      <c r="S10" s="260">
        <v>51.459704062280792</v>
      </c>
      <c r="T10" s="260">
        <v>46.740170837716633</v>
      </c>
      <c r="U10" s="260">
        <v>46.004701389208329</v>
      </c>
      <c r="V10" s="260">
        <v>38.445653515766153</v>
      </c>
      <c r="W10" s="260">
        <v>46.521083465828063</v>
      </c>
      <c r="X10" s="260">
        <v>42.912325058681731</v>
      </c>
      <c r="Y10" s="260">
        <v>39.14752940622256</v>
      </c>
      <c r="DA10" s="68" t="s">
        <v>2549</v>
      </c>
    </row>
    <row r="11" spans="1:105" ht="12" customHeight="1" x14ac:dyDescent="0.25">
      <c r="A11" s="37" t="s">
        <v>159</v>
      </c>
      <c r="B11" s="226">
        <v>3.723879127642225</v>
      </c>
      <c r="C11" s="226">
        <v>2.505334810978507</v>
      </c>
      <c r="D11" s="226">
        <v>2.133130420733842</v>
      </c>
      <c r="E11" s="226">
        <v>2.7295470259498269</v>
      </c>
      <c r="F11" s="226">
        <v>2.8727814160428951</v>
      </c>
      <c r="G11" s="226">
        <v>3.314479179772297</v>
      </c>
      <c r="H11" s="226">
        <v>2.920662524025794</v>
      </c>
      <c r="I11" s="226">
        <v>2.575755573544777</v>
      </c>
      <c r="J11" s="226">
        <v>2.017418570022437</v>
      </c>
      <c r="K11" s="226">
        <v>1.661110256424605</v>
      </c>
      <c r="L11" s="226">
        <v>1.615346032685959</v>
      </c>
      <c r="M11" s="226">
        <v>1.6823107550961891</v>
      </c>
      <c r="N11" s="226">
        <v>1.719507969764936</v>
      </c>
      <c r="O11" s="226">
        <v>1.6980239739014971</v>
      </c>
      <c r="P11" s="226">
        <v>1.4852205185574281</v>
      </c>
      <c r="Q11" s="226">
        <v>1.495135013614892</v>
      </c>
      <c r="R11" s="226">
        <v>1.690067332671247</v>
      </c>
      <c r="S11" s="226">
        <v>1.439035369285931</v>
      </c>
      <c r="T11" s="226">
        <v>1.301469356302748</v>
      </c>
      <c r="U11" s="226">
        <v>1.4551304957858631</v>
      </c>
      <c r="V11" s="226">
        <v>1.3095586360782829</v>
      </c>
      <c r="W11" s="226">
        <v>1.41547989467306</v>
      </c>
      <c r="X11" s="226">
        <v>1.334673094926017</v>
      </c>
      <c r="Y11" s="226">
        <v>1.0799475396341021</v>
      </c>
      <c r="DA11" s="69" t="s">
        <v>2550</v>
      </c>
    </row>
    <row r="12" spans="1:105" ht="12" customHeight="1" x14ac:dyDescent="0.25">
      <c r="A12" s="37" t="s">
        <v>35</v>
      </c>
      <c r="B12" s="226">
        <v>35.200734292063707</v>
      </c>
      <c r="C12" s="226">
        <v>35.803731103894513</v>
      </c>
      <c r="D12" s="226">
        <v>31.563357060918541</v>
      </c>
      <c r="E12" s="226">
        <v>32.699286460259621</v>
      </c>
      <c r="F12" s="226">
        <v>31.699333589067081</v>
      </c>
      <c r="G12" s="226">
        <v>31.570115356145241</v>
      </c>
      <c r="H12" s="226">
        <v>30.725763372656459</v>
      </c>
      <c r="I12" s="226">
        <v>28.531235239900891</v>
      </c>
      <c r="J12" s="226">
        <v>14.87416282035691</v>
      </c>
      <c r="K12" s="226">
        <v>17.411401425861779</v>
      </c>
      <c r="L12" s="226">
        <v>21.234055911642368</v>
      </c>
      <c r="M12" s="226">
        <v>25.249354307010108</v>
      </c>
      <c r="N12" s="226">
        <v>27.176214969178059</v>
      </c>
      <c r="O12" s="226">
        <v>31.400720838176941</v>
      </c>
      <c r="P12" s="226">
        <v>25.2997860482146</v>
      </c>
      <c r="Q12" s="226">
        <v>24.029428441000871</v>
      </c>
      <c r="R12" s="226">
        <v>25.204818354111719</v>
      </c>
      <c r="S12" s="226">
        <v>22.46300858104734</v>
      </c>
      <c r="T12" s="226">
        <v>15.97474095603037</v>
      </c>
      <c r="U12" s="226">
        <v>15.82506002842142</v>
      </c>
      <c r="V12" s="226">
        <v>10.28340523910629</v>
      </c>
      <c r="W12" s="226">
        <v>19.715189039156691</v>
      </c>
      <c r="X12" s="226">
        <v>15.91202418652529</v>
      </c>
      <c r="Y12" s="226">
        <v>13.074557501871331</v>
      </c>
      <c r="DA12" s="69" t="s">
        <v>2551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2552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2553</v>
      </c>
    </row>
    <row r="15" spans="1:105" ht="12" customHeight="1" x14ac:dyDescent="0.25">
      <c r="A15" s="37" t="s">
        <v>40</v>
      </c>
      <c r="B15" s="226">
        <v>28.836430733721969</v>
      </c>
      <c r="C15" s="226">
        <v>28.945809483953969</v>
      </c>
      <c r="D15" s="226">
        <v>29.793246981814271</v>
      </c>
      <c r="E15" s="226">
        <v>27.991569323816559</v>
      </c>
      <c r="F15" s="226">
        <v>28.133444951536092</v>
      </c>
      <c r="G15" s="226">
        <v>22.910700811052461</v>
      </c>
      <c r="H15" s="226">
        <v>27.777503458108821</v>
      </c>
      <c r="I15" s="226">
        <v>28.338447378337889</v>
      </c>
      <c r="J15" s="226">
        <v>43.524101456277982</v>
      </c>
      <c r="K15" s="226">
        <v>35.045923940975023</v>
      </c>
      <c r="L15" s="226">
        <v>37.299930049375497</v>
      </c>
      <c r="M15" s="226">
        <v>28.566282164180471</v>
      </c>
      <c r="N15" s="226">
        <v>27.599823040937569</v>
      </c>
      <c r="O15" s="226">
        <v>26.368662442758229</v>
      </c>
      <c r="P15" s="226">
        <v>26.667779651532062</v>
      </c>
      <c r="Q15" s="226">
        <v>26.805702863688651</v>
      </c>
      <c r="R15" s="226">
        <v>26.6259274890635</v>
      </c>
      <c r="S15" s="226">
        <v>27.557660111947509</v>
      </c>
      <c r="T15" s="226">
        <v>29.46396052538352</v>
      </c>
      <c r="U15" s="226">
        <v>28.72451086500104</v>
      </c>
      <c r="V15" s="226">
        <v>26.85268964058158</v>
      </c>
      <c r="W15" s="226">
        <v>25.39041453199831</v>
      </c>
      <c r="X15" s="226">
        <v>25.665627777230419</v>
      </c>
      <c r="Y15" s="226">
        <v>24.99302436471713</v>
      </c>
      <c r="DA15" s="69" t="s">
        <v>2554</v>
      </c>
    </row>
    <row r="16" spans="1:105" ht="12" customHeight="1" x14ac:dyDescent="0.25">
      <c r="A16" s="57" t="s">
        <v>2555</v>
      </c>
      <c r="B16" s="261">
        <f t="shared" ref="B16:Y16" si="0">B17+B23</f>
        <v>440.73454172361278</v>
      </c>
      <c r="C16" s="261">
        <f t="shared" si="0"/>
        <v>439.35934477256717</v>
      </c>
      <c r="D16" s="261">
        <f t="shared" si="0"/>
        <v>414.6150886549824</v>
      </c>
      <c r="E16" s="261">
        <f t="shared" si="0"/>
        <v>416.79536325083478</v>
      </c>
      <c r="F16" s="261">
        <f t="shared" si="0"/>
        <v>411.70853449357372</v>
      </c>
      <c r="G16" s="261">
        <f t="shared" si="0"/>
        <v>379.64873840247537</v>
      </c>
      <c r="H16" s="261">
        <f t="shared" si="0"/>
        <v>403.26465311578988</v>
      </c>
      <c r="I16" s="261">
        <f t="shared" si="0"/>
        <v>389.55596727085572</v>
      </c>
      <c r="J16" s="261">
        <f t="shared" si="0"/>
        <v>394.00277399472873</v>
      </c>
      <c r="K16" s="261">
        <f t="shared" si="0"/>
        <v>353.27819738285791</v>
      </c>
      <c r="L16" s="261">
        <f t="shared" si="0"/>
        <v>392.65477914590258</v>
      </c>
      <c r="M16" s="261">
        <f t="shared" si="0"/>
        <v>363.49442567708849</v>
      </c>
      <c r="N16" s="261">
        <f t="shared" si="0"/>
        <v>369.44538093923859</v>
      </c>
      <c r="O16" s="261">
        <f t="shared" si="0"/>
        <v>389.66761548688407</v>
      </c>
      <c r="P16" s="261">
        <f t="shared" si="0"/>
        <v>349.98762126713171</v>
      </c>
      <c r="Q16" s="261">
        <f t="shared" si="0"/>
        <v>342.16811358965941</v>
      </c>
      <c r="R16" s="261">
        <f t="shared" si="0"/>
        <v>350.45302187826405</v>
      </c>
      <c r="S16" s="261">
        <f t="shared" si="0"/>
        <v>337.11008987599831</v>
      </c>
      <c r="T16" s="261">
        <f t="shared" si="0"/>
        <v>305.68349469558268</v>
      </c>
      <c r="U16" s="261">
        <f t="shared" si="0"/>
        <v>300.72995325424739</v>
      </c>
      <c r="V16" s="261">
        <f t="shared" si="0"/>
        <v>251.10799731357912</v>
      </c>
      <c r="W16" s="261">
        <f t="shared" si="0"/>
        <v>304.09167168235672</v>
      </c>
      <c r="X16" s="261">
        <f t="shared" si="0"/>
        <v>280.42504914727476</v>
      </c>
      <c r="Y16" s="261">
        <f t="shared" si="0"/>
        <v>255.1994169166851</v>
      </c>
      <c r="DA16" s="70"/>
    </row>
    <row r="17" spans="1:105" ht="12" customHeight="1" x14ac:dyDescent="0.25">
      <c r="A17" s="60" t="s">
        <v>2556</v>
      </c>
      <c r="B17" s="329">
        <v>257.34499879158182</v>
      </c>
      <c r="C17" s="329">
        <v>259.45117915901801</v>
      </c>
      <c r="D17" s="329">
        <v>229.40757364874321</v>
      </c>
      <c r="E17" s="329">
        <v>248.05701501517339</v>
      </c>
      <c r="F17" s="329">
        <v>241.39994105194961</v>
      </c>
      <c r="G17" s="329">
        <v>240.75904439531769</v>
      </c>
      <c r="H17" s="329">
        <v>235.0139642562533</v>
      </c>
      <c r="I17" s="329">
        <v>216.54342737001829</v>
      </c>
      <c r="J17" s="329">
        <v>129.52379315072341</v>
      </c>
      <c r="K17" s="329">
        <v>138.39817359009089</v>
      </c>
      <c r="L17" s="329">
        <v>163.06354789850221</v>
      </c>
      <c r="M17" s="329">
        <v>189.001821192167</v>
      </c>
      <c r="N17" s="329">
        <v>199.19744380390361</v>
      </c>
      <c r="O17" s="329">
        <v>228.32896752547549</v>
      </c>
      <c r="P17" s="329">
        <v>186.7027241935435</v>
      </c>
      <c r="Q17" s="329">
        <v>177.01615079366701</v>
      </c>
      <c r="R17" s="329">
        <v>187.48117823584849</v>
      </c>
      <c r="S17" s="329">
        <v>169.3643822128995</v>
      </c>
      <c r="T17" s="329">
        <v>126.5129384599657</v>
      </c>
      <c r="U17" s="329">
        <v>125.43024841682769</v>
      </c>
      <c r="V17" s="329">
        <v>88.546516296334829</v>
      </c>
      <c r="W17" s="329">
        <v>147.63498133804191</v>
      </c>
      <c r="X17" s="329">
        <v>122.80186587583989</v>
      </c>
      <c r="Y17" s="329">
        <v>100.15434157550671</v>
      </c>
      <c r="DA17" s="72" t="s">
        <v>2557</v>
      </c>
    </row>
    <row r="18" spans="1:105" ht="12" customHeight="1" x14ac:dyDescent="0.25">
      <c r="A18" s="59" t="s">
        <v>28</v>
      </c>
      <c r="B18" s="230">
        <v>4.8189751208014373</v>
      </c>
      <c r="C18" s="230">
        <v>5.5283284203517056</v>
      </c>
      <c r="D18" s="230">
        <v>7.267014345924335</v>
      </c>
      <c r="E18" s="230">
        <v>9.6687867759609372</v>
      </c>
      <c r="F18" s="230">
        <v>8.6237977161963375</v>
      </c>
      <c r="G18" s="230">
        <v>4.106229697036091</v>
      </c>
      <c r="H18" s="230">
        <v>3.810583944967076</v>
      </c>
      <c r="I18" s="230">
        <v>3.589491012283839</v>
      </c>
      <c r="J18" s="230">
        <v>5.6526080714893689</v>
      </c>
      <c r="K18" s="230">
        <v>4.364732488345493</v>
      </c>
      <c r="L18" s="230">
        <v>6.4495065899966946</v>
      </c>
      <c r="M18" s="230">
        <v>6.565827669951072</v>
      </c>
      <c r="N18" s="230">
        <v>4.0799513977798334</v>
      </c>
      <c r="O18" s="230">
        <v>4.696930971238463</v>
      </c>
      <c r="P18" s="230">
        <v>5.2133478890861156</v>
      </c>
      <c r="Q18" s="230">
        <v>3.9845979083572831</v>
      </c>
      <c r="R18" s="230">
        <v>4.5360010808826647</v>
      </c>
      <c r="S18" s="230">
        <v>4.9146612364850606</v>
      </c>
      <c r="T18" s="230">
        <v>5.6769781638865364</v>
      </c>
      <c r="U18" s="230">
        <v>5.0067217410790876</v>
      </c>
      <c r="V18" s="230">
        <v>9.0263945935183774</v>
      </c>
      <c r="W18" s="230">
        <v>5.3616622398970781</v>
      </c>
      <c r="X18" s="230">
        <v>4.2838770395818742</v>
      </c>
      <c r="Y18" s="230">
        <v>0</v>
      </c>
      <c r="DA18" s="71" t="s">
        <v>2558</v>
      </c>
    </row>
    <row r="19" spans="1:105" ht="12" customHeight="1" x14ac:dyDescent="0.25">
      <c r="A19" s="59" t="s">
        <v>31</v>
      </c>
      <c r="B19" s="230">
        <v>0</v>
      </c>
      <c r="C19" s="230">
        <v>10.82230734514285</v>
      </c>
      <c r="D19" s="230">
        <v>8.0203719424952169</v>
      </c>
      <c r="E19" s="230">
        <v>21.097814726158681</v>
      </c>
      <c r="F19" s="230">
        <v>19.29561220351636</v>
      </c>
      <c r="G19" s="230">
        <v>22.360442696070919</v>
      </c>
      <c r="H19" s="230">
        <v>24.18732366155383</v>
      </c>
      <c r="I19" s="230">
        <v>19.375972842764501</v>
      </c>
      <c r="J19" s="230">
        <v>18.805022496766409</v>
      </c>
      <c r="K19" s="230">
        <v>15.368164895031301</v>
      </c>
      <c r="L19" s="230">
        <v>14.42886296697044</v>
      </c>
      <c r="M19" s="230">
        <v>16.734179646794281</v>
      </c>
      <c r="N19" s="230">
        <v>15.638887969377979</v>
      </c>
      <c r="O19" s="230">
        <v>19.964520892882309</v>
      </c>
      <c r="P19" s="230">
        <v>16.686505874123359</v>
      </c>
      <c r="Q19" s="230">
        <v>15.069582250205469</v>
      </c>
      <c r="R19" s="230">
        <v>17.71393275564537</v>
      </c>
      <c r="S19" s="230">
        <v>18.875962012658771</v>
      </c>
      <c r="T19" s="230">
        <v>15.66620092899001</v>
      </c>
      <c r="U19" s="230">
        <v>14.79649833891432</v>
      </c>
      <c r="V19" s="230">
        <v>8.8118145225243616</v>
      </c>
      <c r="W19" s="230">
        <v>11.843786103001349</v>
      </c>
      <c r="X19" s="230">
        <v>11.497189273229109</v>
      </c>
      <c r="Y19" s="230">
        <v>12.249478932840271</v>
      </c>
      <c r="DA19" s="71" t="s">
        <v>2559</v>
      </c>
    </row>
    <row r="20" spans="1:105" ht="12" customHeight="1" x14ac:dyDescent="0.25">
      <c r="A20" s="59" t="s">
        <v>159</v>
      </c>
      <c r="B20" s="230">
        <v>23.682559657212192</v>
      </c>
      <c r="C20" s="230">
        <v>15.57151788554307</v>
      </c>
      <c r="D20" s="230">
        <v>13.260447397676369</v>
      </c>
      <c r="E20" s="230">
        <v>16.454213454850951</v>
      </c>
      <c r="F20" s="230">
        <v>17.390666627365491</v>
      </c>
      <c r="G20" s="230">
        <v>20.093099851820831</v>
      </c>
      <c r="H20" s="230">
        <v>17.69070004201987</v>
      </c>
      <c r="I20" s="230">
        <v>15.725562095662619</v>
      </c>
      <c r="J20" s="230">
        <v>12.259065425424019</v>
      </c>
      <c r="K20" s="230">
        <v>10.184905155420999</v>
      </c>
      <c r="L20" s="230">
        <v>9.9428949074177293</v>
      </c>
      <c r="M20" s="230">
        <v>10.27612846231054</v>
      </c>
      <c r="N20" s="230">
        <v>10.60668701774053</v>
      </c>
      <c r="O20" s="230">
        <v>10.38948762570109</v>
      </c>
      <c r="P20" s="230">
        <v>9.0938984299841561</v>
      </c>
      <c r="Q20" s="230">
        <v>9.2116399036116778</v>
      </c>
      <c r="R20" s="230">
        <v>10.34455566659175</v>
      </c>
      <c r="S20" s="230">
        <v>8.7595247706986008</v>
      </c>
      <c r="T20" s="230">
        <v>7.9142445324511774</v>
      </c>
      <c r="U20" s="230">
        <v>8.8803582282054858</v>
      </c>
      <c r="V20" s="230">
        <v>7.9278386712548894</v>
      </c>
      <c r="W20" s="230">
        <v>8.7222404065270158</v>
      </c>
      <c r="X20" s="230">
        <v>8.1967767815760997</v>
      </c>
      <c r="Y20" s="230">
        <v>6.6994912341808019</v>
      </c>
      <c r="DA20" s="71" t="s">
        <v>2560</v>
      </c>
    </row>
    <row r="21" spans="1:105" ht="12" customHeight="1" x14ac:dyDescent="0.25">
      <c r="A21" s="59" t="s">
        <v>32</v>
      </c>
      <c r="B21" s="230">
        <v>4.9791920340166183</v>
      </c>
      <c r="C21" s="230">
        <v>4.9965173536236369</v>
      </c>
      <c r="D21" s="230">
        <v>4.6484666470666847</v>
      </c>
      <c r="E21" s="230">
        <v>3.718863693132497</v>
      </c>
      <c r="F21" s="230">
        <v>4.1948112722925721</v>
      </c>
      <c r="G21" s="230">
        <v>2.8143076419969182</v>
      </c>
      <c r="H21" s="230">
        <v>3.2168079765918289</v>
      </c>
      <c r="I21" s="230">
        <v>3.6628486374973801</v>
      </c>
      <c r="J21" s="230">
        <v>2.4226138015955012</v>
      </c>
      <c r="K21" s="230">
        <v>1.7243797138734189</v>
      </c>
      <c r="L21" s="230">
        <v>1.540884405307684</v>
      </c>
      <c r="M21" s="230">
        <v>1.19400873670866</v>
      </c>
      <c r="N21" s="230">
        <v>1.236982557777796</v>
      </c>
      <c r="O21" s="230">
        <v>1.1503516302680949</v>
      </c>
      <c r="P21" s="230">
        <v>0.80020138475079183</v>
      </c>
      <c r="Q21" s="230">
        <v>0.70320463755498019</v>
      </c>
      <c r="R21" s="230">
        <v>0.61316276714515594</v>
      </c>
      <c r="S21" s="230">
        <v>8.0082767899939844E-2</v>
      </c>
      <c r="T21" s="230">
        <v>0.1129999868450455</v>
      </c>
      <c r="U21" s="230">
        <v>0.16962602754684261</v>
      </c>
      <c r="V21" s="230">
        <v>0.52653387735528923</v>
      </c>
      <c r="W21" s="230">
        <v>0.2215554143914428</v>
      </c>
      <c r="X21" s="230">
        <v>1.1017334089997179</v>
      </c>
      <c r="Y21" s="230">
        <v>9.6909969463124121E-2</v>
      </c>
      <c r="DA21" s="71" t="s">
        <v>2561</v>
      </c>
    </row>
    <row r="22" spans="1:105" ht="12" customHeight="1" x14ac:dyDescent="0.25">
      <c r="A22" s="59" t="s">
        <v>35</v>
      </c>
      <c r="B22" s="230">
        <v>223.8642719795516</v>
      </c>
      <c r="C22" s="230">
        <v>222.53250815435669</v>
      </c>
      <c r="D22" s="230">
        <v>196.21127331558051</v>
      </c>
      <c r="E22" s="230">
        <v>197.1173363650704</v>
      </c>
      <c r="F22" s="230">
        <v>191.8950532325789</v>
      </c>
      <c r="G22" s="230">
        <v>191.38496450839301</v>
      </c>
      <c r="H22" s="230">
        <v>186.1085486311207</v>
      </c>
      <c r="I22" s="230">
        <v>174.18955278180991</v>
      </c>
      <c r="J22" s="230">
        <v>90.384483355448069</v>
      </c>
      <c r="K22" s="230">
        <v>106.7559913374196</v>
      </c>
      <c r="L22" s="230">
        <v>130.70139902880959</v>
      </c>
      <c r="M22" s="230">
        <v>154.23167667640249</v>
      </c>
      <c r="N22" s="230">
        <v>167.63493486122749</v>
      </c>
      <c r="O22" s="230">
        <v>192.12767640538561</v>
      </c>
      <c r="P22" s="230">
        <v>154.90877061559911</v>
      </c>
      <c r="Q22" s="230">
        <v>148.04712609393761</v>
      </c>
      <c r="R22" s="230">
        <v>154.2735259655835</v>
      </c>
      <c r="S22" s="230">
        <v>136.73415142515719</v>
      </c>
      <c r="T22" s="230">
        <v>97.142514847792896</v>
      </c>
      <c r="U22" s="230">
        <v>96.577044081081979</v>
      </c>
      <c r="V22" s="230">
        <v>62.253934631681908</v>
      </c>
      <c r="W22" s="230">
        <v>121.48573717422499</v>
      </c>
      <c r="X22" s="230">
        <v>97.722289372453105</v>
      </c>
      <c r="Y22" s="230">
        <v>81.10846143902252</v>
      </c>
      <c r="DA22" s="71" t="s">
        <v>2562</v>
      </c>
    </row>
    <row r="23" spans="1:105" ht="12" customHeight="1" x14ac:dyDescent="0.25">
      <c r="A23" s="60" t="s">
        <v>2563</v>
      </c>
      <c r="B23" s="329">
        <v>183.38954293203099</v>
      </c>
      <c r="C23" s="329">
        <v>179.90816561354919</v>
      </c>
      <c r="D23" s="329">
        <v>185.20751500623919</v>
      </c>
      <c r="E23" s="329">
        <v>168.73834823566139</v>
      </c>
      <c r="F23" s="329">
        <v>170.30859344162411</v>
      </c>
      <c r="G23" s="329">
        <v>138.88969400715769</v>
      </c>
      <c r="H23" s="329">
        <v>168.25068885953661</v>
      </c>
      <c r="I23" s="329">
        <v>173.0125399008374</v>
      </c>
      <c r="J23" s="329">
        <v>264.47898084400532</v>
      </c>
      <c r="K23" s="329">
        <v>214.88002379276699</v>
      </c>
      <c r="L23" s="329">
        <v>229.5912312474004</v>
      </c>
      <c r="M23" s="329">
        <v>174.49260448492149</v>
      </c>
      <c r="N23" s="329">
        <v>170.24793713533501</v>
      </c>
      <c r="O23" s="329">
        <v>161.33864796140861</v>
      </c>
      <c r="P23" s="329">
        <v>163.28489707358821</v>
      </c>
      <c r="Q23" s="329">
        <v>165.1519627959924</v>
      </c>
      <c r="R23" s="329">
        <v>162.97184364241559</v>
      </c>
      <c r="S23" s="329">
        <v>167.74570766309881</v>
      </c>
      <c r="T23" s="329">
        <v>179.170556235617</v>
      </c>
      <c r="U23" s="329">
        <v>175.29970483741971</v>
      </c>
      <c r="V23" s="329">
        <v>162.56148101724429</v>
      </c>
      <c r="W23" s="329">
        <v>156.45669034431481</v>
      </c>
      <c r="X23" s="329">
        <v>157.6231832714349</v>
      </c>
      <c r="Y23" s="329">
        <v>155.0450753411784</v>
      </c>
      <c r="DA23" s="72" t="s">
        <v>2564</v>
      </c>
    </row>
    <row r="24" spans="1:105" ht="12" customHeight="1" x14ac:dyDescent="0.25">
      <c r="A24" s="57" t="s">
        <v>2565</v>
      </c>
      <c r="B24" s="261">
        <f t="shared" ref="B24:Y24" si="1">B25+B26</f>
        <v>220.43431772803035</v>
      </c>
      <c r="C24" s="261">
        <f t="shared" si="1"/>
        <v>219.51296023979856</v>
      </c>
      <c r="D24" s="261">
        <f t="shared" si="1"/>
        <v>206.81442224792295</v>
      </c>
      <c r="E24" s="261">
        <f t="shared" si="1"/>
        <v>207.23655740507647</v>
      </c>
      <c r="F24" s="261">
        <f t="shared" si="1"/>
        <v>204.69210836144219</v>
      </c>
      <c r="G24" s="261">
        <f t="shared" si="1"/>
        <v>188.88126706234542</v>
      </c>
      <c r="H24" s="261">
        <f t="shared" si="1"/>
        <v>200.50439786785512</v>
      </c>
      <c r="I24" s="261">
        <f t="shared" si="1"/>
        <v>193.69893355676103</v>
      </c>
      <c r="J24" s="261">
        <f t="shared" si="1"/>
        <v>185.11320437398254</v>
      </c>
      <c r="K24" s="261">
        <f t="shared" si="1"/>
        <v>170.63396769659931</v>
      </c>
      <c r="L24" s="261">
        <f t="shared" si="1"/>
        <v>191.26798317174274</v>
      </c>
      <c r="M24" s="261">
        <f t="shared" si="1"/>
        <v>180.45660765447809</v>
      </c>
      <c r="N24" s="261">
        <f t="shared" si="1"/>
        <v>184.02770772088775</v>
      </c>
      <c r="O24" s="261">
        <f t="shared" si="1"/>
        <v>194.46608119957941</v>
      </c>
      <c r="P24" s="261">
        <f t="shared" si="1"/>
        <v>174.06597867471044</v>
      </c>
      <c r="Q24" s="261">
        <f t="shared" si="1"/>
        <v>169.99121302451428</v>
      </c>
      <c r="R24" s="261">
        <f t="shared" si="1"/>
        <v>174.20991845973751</v>
      </c>
      <c r="S24" s="261">
        <f t="shared" si="1"/>
        <v>166.81105976164719</v>
      </c>
      <c r="T24" s="261">
        <f t="shared" si="1"/>
        <v>148.52436746046556</v>
      </c>
      <c r="U24" s="261">
        <f t="shared" si="1"/>
        <v>146.2353428651698</v>
      </c>
      <c r="V24" s="261">
        <f t="shared" si="1"/>
        <v>119.17442259788237</v>
      </c>
      <c r="W24" s="261">
        <f t="shared" si="1"/>
        <v>150.51588771270471</v>
      </c>
      <c r="X24" s="261">
        <f t="shared" si="1"/>
        <v>137.4008116393147</v>
      </c>
      <c r="Y24" s="261">
        <f t="shared" si="1"/>
        <v>123.8190188828638</v>
      </c>
      <c r="DA24" s="70"/>
    </row>
    <row r="25" spans="1:105" ht="12" customHeight="1" x14ac:dyDescent="0.25">
      <c r="A25" s="60" t="s">
        <v>2566</v>
      </c>
      <c r="B25" s="262">
        <v>162.72496300466889</v>
      </c>
      <c r="C25" s="262">
        <v>162.24331240668971</v>
      </c>
      <c r="D25" s="262">
        <v>151.53144015152941</v>
      </c>
      <c r="E25" s="262">
        <v>153.09950740067441</v>
      </c>
      <c r="F25" s="262">
        <v>150.90834871013419</v>
      </c>
      <c r="G25" s="262">
        <v>140.9847336275426</v>
      </c>
      <c r="H25" s="262">
        <v>147.74787637448671</v>
      </c>
      <c r="I25" s="262">
        <v>141.90942093138241</v>
      </c>
      <c r="J25" s="262">
        <v>127.33028443873511</v>
      </c>
      <c r="K25" s="262">
        <v>119.90137417352931</v>
      </c>
      <c r="L25" s="262">
        <v>135.37690713222591</v>
      </c>
      <c r="M25" s="262">
        <v>131.19784854095519</v>
      </c>
      <c r="N25" s="262">
        <v>134.44075995263441</v>
      </c>
      <c r="O25" s="262">
        <v>143.57322243199741</v>
      </c>
      <c r="P25" s="262">
        <v>126.9372437002132</v>
      </c>
      <c r="Q25" s="262">
        <v>123.49853792627481</v>
      </c>
      <c r="R25" s="262">
        <v>127.04633377780161</v>
      </c>
      <c r="S25" s="262">
        <v>120.6657513533906</v>
      </c>
      <c r="T25" s="262">
        <v>105.04695550328491</v>
      </c>
      <c r="U25" s="262">
        <v>103.5028577568317</v>
      </c>
      <c r="V25" s="262">
        <v>82.673579138080896</v>
      </c>
      <c r="W25" s="262">
        <v>108.61404942877761</v>
      </c>
      <c r="X25" s="262">
        <v>97.933244708312287</v>
      </c>
      <c r="Y25" s="262">
        <v>87.216196727243769</v>
      </c>
      <c r="DA25" s="72" t="s">
        <v>2567</v>
      </c>
    </row>
    <row r="26" spans="1:105" ht="12" customHeight="1" x14ac:dyDescent="0.25">
      <c r="A26" s="60" t="s">
        <v>2568</v>
      </c>
      <c r="B26" s="262">
        <v>57.709354723361471</v>
      </c>
      <c r="C26" s="262">
        <v>57.269647833108849</v>
      </c>
      <c r="D26" s="262">
        <v>55.282982096393532</v>
      </c>
      <c r="E26" s="262">
        <v>54.137050004402063</v>
      </c>
      <c r="F26" s="262">
        <v>53.783759651308003</v>
      </c>
      <c r="G26" s="262">
        <v>47.896533434802812</v>
      </c>
      <c r="H26" s="262">
        <v>52.756521493368417</v>
      </c>
      <c r="I26" s="262">
        <v>51.78951262537862</v>
      </c>
      <c r="J26" s="262">
        <v>57.782919935247428</v>
      </c>
      <c r="K26" s="262">
        <v>50.732593523070022</v>
      </c>
      <c r="L26" s="262">
        <v>55.891076039516847</v>
      </c>
      <c r="M26" s="262">
        <v>49.258759113522899</v>
      </c>
      <c r="N26" s="262">
        <v>49.586947768253353</v>
      </c>
      <c r="O26" s="262">
        <v>50.892858767581998</v>
      </c>
      <c r="P26" s="262">
        <v>47.128734974497227</v>
      </c>
      <c r="Q26" s="262">
        <v>46.492675098239481</v>
      </c>
      <c r="R26" s="262">
        <v>47.163584681935902</v>
      </c>
      <c r="S26" s="262">
        <v>46.145308408256589</v>
      </c>
      <c r="T26" s="262">
        <v>43.477411957180657</v>
      </c>
      <c r="U26" s="262">
        <v>42.732485108338082</v>
      </c>
      <c r="V26" s="262">
        <v>36.500843459801473</v>
      </c>
      <c r="W26" s="262">
        <v>41.901838283927098</v>
      </c>
      <c r="X26" s="262">
        <v>39.467566931002402</v>
      </c>
      <c r="Y26" s="262">
        <v>36.602822155620032</v>
      </c>
      <c r="DA26" s="72" t="s">
        <v>2569</v>
      </c>
    </row>
    <row r="27" spans="1:105" ht="12" customHeight="1" x14ac:dyDescent="0.25">
      <c r="A27" s="57" t="s">
        <v>2570</v>
      </c>
      <c r="B27" s="261">
        <f t="shared" ref="B27:Y27" si="2">B28+B34</f>
        <v>629.62077389087563</v>
      </c>
      <c r="C27" s="261">
        <f t="shared" si="2"/>
        <v>627.65620681795326</v>
      </c>
      <c r="D27" s="261">
        <f t="shared" si="2"/>
        <v>592.30726950711755</v>
      </c>
      <c r="E27" s="261">
        <f t="shared" si="2"/>
        <v>595.42194750119256</v>
      </c>
      <c r="F27" s="261">
        <f t="shared" si="2"/>
        <v>588.15504927653387</v>
      </c>
      <c r="G27" s="261">
        <f t="shared" si="2"/>
        <v>542.35534057496488</v>
      </c>
      <c r="H27" s="261">
        <f t="shared" si="2"/>
        <v>576.09236159398574</v>
      </c>
      <c r="I27" s="261">
        <f t="shared" si="2"/>
        <v>556.50852467265088</v>
      </c>
      <c r="J27" s="261">
        <f t="shared" si="2"/>
        <v>562.86110570675521</v>
      </c>
      <c r="K27" s="261">
        <f t="shared" si="2"/>
        <v>504.68313911836839</v>
      </c>
      <c r="L27" s="261">
        <f t="shared" si="2"/>
        <v>560.93539877986075</v>
      </c>
      <c r="M27" s="261">
        <f t="shared" si="2"/>
        <v>519.2777509672693</v>
      </c>
      <c r="N27" s="261">
        <f t="shared" si="2"/>
        <v>527.77911562748386</v>
      </c>
      <c r="O27" s="261">
        <f t="shared" si="2"/>
        <v>556.66802212412017</v>
      </c>
      <c r="P27" s="261">
        <f t="shared" si="2"/>
        <v>499.98231609590243</v>
      </c>
      <c r="Q27" s="261">
        <f t="shared" si="2"/>
        <v>488.81159084237083</v>
      </c>
      <c r="R27" s="261">
        <f t="shared" si="2"/>
        <v>500.64717411180595</v>
      </c>
      <c r="S27" s="261">
        <f t="shared" si="2"/>
        <v>481.5858426799976</v>
      </c>
      <c r="T27" s="261">
        <f t="shared" si="2"/>
        <v>436.69070670797521</v>
      </c>
      <c r="U27" s="261">
        <f t="shared" si="2"/>
        <v>429.61421893463933</v>
      </c>
      <c r="V27" s="261">
        <f t="shared" si="2"/>
        <v>358.72571044797007</v>
      </c>
      <c r="W27" s="261">
        <f t="shared" si="2"/>
        <v>434.41667383193817</v>
      </c>
      <c r="X27" s="261">
        <f t="shared" si="2"/>
        <v>400.6072130675355</v>
      </c>
      <c r="Y27" s="261">
        <f t="shared" si="2"/>
        <v>364.57059559526454</v>
      </c>
      <c r="DA27" s="70"/>
    </row>
    <row r="28" spans="1:105" ht="12" customHeight="1" x14ac:dyDescent="0.25">
      <c r="A28" s="60" t="s">
        <v>2571</v>
      </c>
      <c r="B28" s="329">
        <v>367.63571255940269</v>
      </c>
      <c r="C28" s="329">
        <v>370.64454165574</v>
      </c>
      <c r="D28" s="329">
        <v>327.72510521249018</v>
      </c>
      <c r="E28" s="329">
        <v>354.36716430739062</v>
      </c>
      <c r="F28" s="329">
        <v>344.85705864564233</v>
      </c>
      <c r="G28" s="329">
        <v>343.94149199331099</v>
      </c>
      <c r="H28" s="329">
        <v>335.73423465179047</v>
      </c>
      <c r="I28" s="329">
        <v>309.34775338574042</v>
      </c>
      <c r="J28" s="329">
        <v>185.03399021531911</v>
      </c>
      <c r="K28" s="329">
        <v>197.71167655727271</v>
      </c>
      <c r="L28" s="329">
        <v>232.9479255692888</v>
      </c>
      <c r="M28" s="329">
        <v>270.00260170309571</v>
      </c>
      <c r="N28" s="329">
        <v>284.56777686271948</v>
      </c>
      <c r="O28" s="329">
        <v>326.18423932210783</v>
      </c>
      <c r="P28" s="329">
        <v>266.71817741934791</v>
      </c>
      <c r="Q28" s="329">
        <v>252.8802154195244</v>
      </c>
      <c r="R28" s="329">
        <v>267.83025462264072</v>
      </c>
      <c r="S28" s="329">
        <v>241.9491174469994</v>
      </c>
      <c r="T28" s="329">
        <v>180.73276922852239</v>
      </c>
      <c r="U28" s="329">
        <v>179.1860691668968</v>
      </c>
      <c r="V28" s="329">
        <v>126.49502328047831</v>
      </c>
      <c r="W28" s="329">
        <v>210.9071161972027</v>
      </c>
      <c r="X28" s="329">
        <v>175.4312369654856</v>
      </c>
      <c r="Y28" s="329">
        <v>143.07763082215251</v>
      </c>
      <c r="DA28" s="72" t="s">
        <v>2572</v>
      </c>
    </row>
    <row r="29" spans="1:105" ht="12" customHeight="1" x14ac:dyDescent="0.25">
      <c r="A29" s="59" t="s">
        <v>28</v>
      </c>
      <c r="B29" s="230">
        <v>6.8842501725734833</v>
      </c>
      <c r="C29" s="230">
        <v>7.8976120290738674</v>
      </c>
      <c r="D29" s="230">
        <v>10.381449065606191</v>
      </c>
      <c r="E29" s="230">
        <v>13.812552537087051</v>
      </c>
      <c r="F29" s="230">
        <v>12.31971102313763</v>
      </c>
      <c r="G29" s="230">
        <v>5.8660424243372731</v>
      </c>
      <c r="H29" s="230">
        <v>5.4436913499529664</v>
      </c>
      <c r="I29" s="230">
        <v>5.1278443032626271</v>
      </c>
      <c r="J29" s="230">
        <v>8.0751543878419572</v>
      </c>
      <c r="K29" s="230">
        <v>6.2353321262078456</v>
      </c>
      <c r="L29" s="230">
        <v>9.2135808428524228</v>
      </c>
      <c r="M29" s="230">
        <v>9.3797538142158139</v>
      </c>
      <c r="N29" s="230">
        <v>5.828501996828332</v>
      </c>
      <c r="O29" s="230">
        <v>6.7099013874835167</v>
      </c>
      <c r="P29" s="230">
        <v>7.4476398415515952</v>
      </c>
      <c r="Q29" s="230">
        <v>5.6922827262246916</v>
      </c>
      <c r="R29" s="230">
        <v>6.4800015441180943</v>
      </c>
      <c r="S29" s="230">
        <v>7.0209446235500872</v>
      </c>
      <c r="T29" s="230">
        <v>8.1099688055521959</v>
      </c>
      <c r="U29" s="230">
        <v>7.1524596301129852</v>
      </c>
      <c r="V29" s="230">
        <v>12.894849419311971</v>
      </c>
      <c r="W29" s="230">
        <v>7.659517485567255</v>
      </c>
      <c r="X29" s="230">
        <v>6.1198243422598191</v>
      </c>
      <c r="Y29" s="230">
        <v>0</v>
      </c>
      <c r="DA29" s="71" t="s">
        <v>2573</v>
      </c>
    </row>
    <row r="30" spans="1:105" ht="12" customHeight="1" x14ac:dyDescent="0.25">
      <c r="A30" s="59" t="s">
        <v>31</v>
      </c>
      <c r="B30" s="230">
        <v>0</v>
      </c>
      <c r="C30" s="230">
        <v>15.46043906448979</v>
      </c>
      <c r="D30" s="230">
        <v>11.45767420356459</v>
      </c>
      <c r="E30" s="230">
        <v>30.139735323083819</v>
      </c>
      <c r="F30" s="230">
        <v>27.565160290737658</v>
      </c>
      <c r="G30" s="230">
        <v>31.9434895658156</v>
      </c>
      <c r="H30" s="230">
        <v>34.553319516505468</v>
      </c>
      <c r="I30" s="230">
        <v>27.67996120394929</v>
      </c>
      <c r="J30" s="230">
        <v>26.864317852523438</v>
      </c>
      <c r="K30" s="230">
        <v>21.954521278616149</v>
      </c>
      <c r="L30" s="230">
        <v>20.612661381386349</v>
      </c>
      <c r="M30" s="230">
        <v>23.905970923991831</v>
      </c>
      <c r="N30" s="230">
        <v>22.341268527682821</v>
      </c>
      <c r="O30" s="230">
        <v>28.520744132689011</v>
      </c>
      <c r="P30" s="230">
        <v>23.83786553446194</v>
      </c>
      <c r="Q30" s="230">
        <v>21.527974643150682</v>
      </c>
      <c r="R30" s="230">
        <v>25.305618222350521</v>
      </c>
      <c r="S30" s="230">
        <v>26.965660018083959</v>
      </c>
      <c r="T30" s="230">
        <v>22.380287041414299</v>
      </c>
      <c r="U30" s="230">
        <v>21.13785476987761</v>
      </c>
      <c r="V30" s="230">
        <v>12.58830646074909</v>
      </c>
      <c r="W30" s="230">
        <v>16.919694432859071</v>
      </c>
      <c r="X30" s="230">
        <v>16.424556104613011</v>
      </c>
      <c r="Y30" s="230">
        <v>17.499255618343241</v>
      </c>
      <c r="DA30" s="71" t="s">
        <v>2574</v>
      </c>
    </row>
    <row r="31" spans="1:105" ht="12" customHeight="1" x14ac:dyDescent="0.25">
      <c r="A31" s="59" t="s">
        <v>159</v>
      </c>
      <c r="B31" s="230">
        <v>33.832228081731706</v>
      </c>
      <c r="C31" s="230">
        <v>22.245025550775821</v>
      </c>
      <c r="D31" s="230">
        <v>18.943496282394811</v>
      </c>
      <c r="E31" s="230">
        <v>23.506019221215649</v>
      </c>
      <c r="F31" s="230">
        <v>24.843809467664979</v>
      </c>
      <c r="G31" s="230">
        <v>28.70442835974405</v>
      </c>
      <c r="H31" s="230">
        <v>25.272428631456961</v>
      </c>
      <c r="I31" s="230">
        <v>22.465088708089461</v>
      </c>
      <c r="J31" s="230">
        <v>17.5129506077486</v>
      </c>
      <c r="K31" s="230">
        <v>14.54986450774428</v>
      </c>
      <c r="L31" s="230">
        <v>14.20413558202533</v>
      </c>
      <c r="M31" s="230">
        <v>14.680183517586491</v>
      </c>
      <c r="N31" s="230">
        <v>15.15241002534361</v>
      </c>
      <c r="O31" s="230">
        <v>14.84212517957299</v>
      </c>
      <c r="P31" s="230">
        <v>12.99128347140593</v>
      </c>
      <c r="Q31" s="230">
        <v>13.159485576588111</v>
      </c>
      <c r="R31" s="230">
        <v>14.77793666655964</v>
      </c>
      <c r="S31" s="230">
        <v>12.513606815283721</v>
      </c>
      <c r="T31" s="230">
        <v>11.3060636177874</v>
      </c>
      <c r="U31" s="230">
        <v>12.68622604029356</v>
      </c>
      <c r="V31" s="230">
        <v>11.32548381607841</v>
      </c>
      <c r="W31" s="230">
        <v>12.460343437895739</v>
      </c>
      <c r="X31" s="230">
        <v>11.709681116537279</v>
      </c>
      <c r="Y31" s="230">
        <v>9.5707017631154319</v>
      </c>
      <c r="DA31" s="71" t="s">
        <v>2575</v>
      </c>
    </row>
    <row r="32" spans="1:105" ht="12" customHeight="1" x14ac:dyDescent="0.25">
      <c r="A32" s="59" t="s">
        <v>32</v>
      </c>
      <c r="B32" s="230">
        <v>7.1131314771665988</v>
      </c>
      <c r="C32" s="230">
        <v>7.1378819337480532</v>
      </c>
      <c r="D32" s="230">
        <v>6.6406666386666897</v>
      </c>
      <c r="E32" s="230">
        <v>5.3126624187607092</v>
      </c>
      <c r="F32" s="230">
        <v>5.9925875318465316</v>
      </c>
      <c r="G32" s="230">
        <v>4.0204394885670256</v>
      </c>
      <c r="H32" s="230">
        <v>4.5954399665597547</v>
      </c>
      <c r="I32" s="230">
        <v>5.2326409107105416</v>
      </c>
      <c r="J32" s="230">
        <v>3.460876859422144</v>
      </c>
      <c r="K32" s="230">
        <v>2.46339959124774</v>
      </c>
      <c r="L32" s="230">
        <v>2.2012634361538339</v>
      </c>
      <c r="M32" s="230">
        <v>1.705726766726658</v>
      </c>
      <c r="N32" s="230">
        <v>1.767117939682566</v>
      </c>
      <c r="O32" s="230">
        <v>1.6433594718115629</v>
      </c>
      <c r="P32" s="230">
        <v>1.143144835358274</v>
      </c>
      <c r="Q32" s="230">
        <v>1.004578053649972</v>
      </c>
      <c r="R32" s="230">
        <v>0.87594681020736564</v>
      </c>
      <c r="S32" s="230">
        <v>0.1144039541427712</v>
      </c>
      <c r="T32" s="230">
        <v>0.16142855263577929</v>
      </c>
      <c r="U32" s="230">
        <v>0.24232289649548949</v>
      </c>
      <c r="V32" s="230">
        <v>0.75219125336469872</v>
      </c>
      <c r="W32" s="230">
        <v>0.31650773484491818</v>
      </c>
      <c r="X32" s="230">
        <v>1.573904869999597</v>
      </c>
      <c r="Y32" s="230">
        <v>0.13844281351874871</v>
      </c>
      <c r="DA32" s="71" t="s">
        <v>2576</v>
      </c>
    </row>
    <row r="33" spans="1:105" ht="12" customHeight="1" x14ac:dyDescent="0.25">
      <c r="A33" s="59" t="s">
        <v>35</v>
      </c>
      <c r="B33" s="230">
        <v>319.80610282793089</v>
      </c>
      <c r="C33" s="230">
        <v>317.90358307765251</v>
      </c>
      <c r="D33" s="230">
        <v>280.30181902225792</v>
      </c>
      <c r="E33" s="230">
        <v>281.59619480724331</v>
      </c>
      <c r="F33" s="230">
        <v>274.13579033225551</v>
      </c>
      <c r="G33" s="230">
        <v>273.40709215484708</v>
      </c>
      <c r="H33" s="230">
        <v>265.86935518731542</v>
      </c>
      <c r="I33" s="230">
        <v>248.84221825972841</v>
      </c>
      <c r="J33" s="230">
        <v>129.120690507783</v>
      </c>
      <c r="K33" s="230">
        <v>152.50855905345659</v>
      </c>
      <c r="L33" s="230">
        <v>186.71628432687089</v>
      </c>
      <c r="M33" s="230">
        <v>220.3309666805749</v>
      </c>
      <c r="N33" s="230">
        <v>239.47847837318221</v>
      </c>
      <c r="O33" s="230">
        <v>274.46810915055079</v>
      </c>
      <c r="P33" s="230">
        <v>221.29824373657021</v>
      </c>
      <c r="Q33" s="230">
        <v>211.49589441991091</v>
      </c>
      <c r="R33" s="230">
        <v>220.39075137940509</v>
      </c>
      <c r="S33" s="230">
        <v>195.33450203593881</v>
      </c>
      <c r="T33" s="230">
        <v>138.7750212111327</v>
      </c>
      <c r="U33" s="230">
        <v>137.96720583011711</v>
      </c>
      <c r="V33" s="230">
        <v>88.934192330974128</v>
      </c>
      <c r="W33" s="230">
        <v>173.55105310603571</v>
      </c>
      <c r="X33" s="230">
        <v>139.6032705320759</v>
      </c>
      <c r="Y33" s="230">
        <v>115.869230627175</v>
      </c>
      <c r="DA33" s="71" t="s">
        <v>2577</v>
      </c>
    </row>
    <row r="34" spans="1:105" ht="12" customHeight="1" x14ac:dyDescent="0.25">
      <c r="A34" s="60" t="s">
        <v>2578</v>
      </c>
      <c r="B34" s="329">
        <v>261.98506133147288</v>
      </c>
      <c r="C34" s="329">
        <v>257.01166516221332</v>
      </c>
      <c r="D34" s="329">
        <v>264.58216429462738</v>
      </c>
      <c r="E34" s="329">
        <v>241.05478319380191</v>
      </c>
      <c r="F34" s="329">
        <v>243.2979906308916</v>
      </c>
      <c r="G34" s="329">
        <v>198.41384858165389</v>
      </c>
      <c r="H34" s="329">
        <v>240.35812694219521</v>
      </c>
      <c r="I34" s="329">
        <v>247.16077128691049</v>
      </c>
      <c r="J34" s="329">
        <v>377.82711549143607</v>
      </c>
      <c r="K34" s="329">
        <v>306.97146256109568</v>
      </c>
      <c r="L34" s="329">
        <v>327.98747321057198</v>
      </c>
      <c r="M34" s="329">
        <v>249.27514926417359</v>
      </c>
      <c r="N34" s="329">
        <v>243.21133876476441</v>
      </c>
      <c r="O34" s="329">
        <v>230.48378280201231</v>
      </c>
      <c r="P34" s="329">
        <v>233.2641386765545</v>
      </c>
      <c r="Q34" s="329">
        <v>235.9313754228464</v>
      </c>
      <c r="R34" s="329">
        <v>232.8169194891652</v>
      </c>
      <c r="S34" s="329">
        <v>239.6367252329982</v>
      </c>
      <c r="T34" s="329">
        <v>255.9579374794528</v>
      </c>
      <c r="U34" s="329">
        <v>250.4281497677425</v>
      </c>
      <c r="V34" s="329">
        <v>232.23068716749179</v>
      </c>
      <c r="W34" s="329">
        <v>223.5095576347355</v>
      </c>
      <c r="X34" s="329">
        <v>225.1759761020499</v>
      </c>
      <c r="Y34" s="329">
        <v>221.49296477311199</v>
      </c>
      <c r="DA34" s="72" t="s">
        <v>2579</v>
      </c>
    </row>
    <row r="35" spans="1:105" ht="12" customHeight="1" x14ac:dyDescent="0.25">
      <c r="A35" s="57" t="s">
        <v>2580</v>
      </c>
      <c r="B35" s="261">
        <v>372.45552477759583</v>
      </c>
      <c r="C35" s="261">
        <v>372.01690516205213</v>
      </c>
      <c r="D35" s="261">
        <v>347.66260932624419</v>
      </c>
      <c r="E35" s="261">
        <v>353.49588907602362</v>
      </c>
      <c r="F35" s="261">
        <v>348.42349961307099</v>
      </c>
      <c r="G35" s="261">
        <v>331.41861352136902</v>
      </c>
      <c r="H35" s="261">
        <v>343.72491068588943</v>
      </c>
      <c r="I35" s="261">
        <v>330.61588127358948</v>
      </c>
      <c r="J35" s="261">
        <v>299.93677384914639</v>
      </c>
      <c r="K35" s="261">
        <v>279.00689168291478</v>
      </c>
      <c r="L35" s="261">
        <v>313.71312029271849</v>
      </c>
      <c r="M35" s="261">
        <v>307.28523804987782</v>
      </c>
      <c r="N35" s="261">
        <v>312.37121131668601</v>
      </c>
      <c r="O35" s="261">
        <v>331.99891877086282</v>
      </c>
      <c r="P35" s="261">
        <v>294.72133651183771</v>
      </c>
      <c r="Q35" s="261">
        <v>285.64622458103122</v>
      </c>
      <c r="R35" s="261">
        <v>294.49971225093441</v>
      </c>
      <c r="S35" s="261">
        <v>280.02902317818808</v>
      </c>
      <c r="T35" s="261">
        <v>246.85666389873441</v>
      </c>
      <c r="U35" s="261">
        <v>242.54336844265421</v>
      </c>
      <c r="V35" s="261">
        <v>196.48968181201619</v>
      </c>
      <c r="W35" s="261">
        <v>255.69495538235961</v>
      </c>
      <c r="X35" s="261">
        <v>231.2431890462031</v>
      </c>
      <c r="Y35" s="261">
        <v>204.10248490467589</v>
      </c>
      <c r="DA35" s="70" t="s">
        <v>2581</v>
      </c>
    </row>
    <row r="36" spans="1:105" ht="12" customHeight="1" x14ac:dyDescent="0.25">
      <c r="A36" s="46" t="s">
        <v>28</v>
      </c>
      <c r="B36" s="229">
        <v>6.9745047152126327</v>
      </c>
      <c r="C36" s="229">
        <v>7.9268540475514504</v>
      </c>
      <c r="D36" s="229">
        <v>11.01301552224994</v>
      </c>
      <c r="E36" s="229">
        <v>13.778591899308889</v>
      </c>
      <c r="F36" s="229">
        <v>12.447118947662521</v>
      </c>
      <c r="G36" s="229">
        <v>5.361605780598155</v>
      </c>
      <c r="H36" s="229">
        <v>5.4586223834887839</v>
      </c>
      <c r="I36" s="229">
        <v>5.3267747446361868</v>
      </c>
      <c r="J36" s="229">
        <v>13.022968409125831</v>
      </c>
      <c r="K36" s="229">
        <v>8.7464530122536335</v>
      </c>
      <c r="L36" s="229">
        <v>12.329603882702321</v>
      </c>
      <c r="M36" s="229">
        <v>10.191821783235699</v>
      </c>
      <c r="N36" s="229">
        <v>6.1973935529348756</v>
      </c>
      <c r="O36" s="229">
        <v>6.7052914589792936</v>
      </c>
      <c r="P36" s="229">
        <v>8.0230191481165942</v>
      </c>
      <c r="Q36" s="229">
        <v>6.3257848856196226</v>
      </c>
      <c r="R36" s="229">
        <v>6.9929397653625429</v>
      </c>
      <c r="S36" s="229">
        <v>8.0003356704702231</v>
      </c>
      <c r="T36" s="229">
        <v>10.69310462126181</v>
      </c>
      <c r="U36" s="229">
        <v>9.4133035815052484</v>
      </c>
      <c r="V36" s="229">
        <v>19.286924516812899</v>
      </c>
      <c r="W36" s="229">
        <v>8.7131280991033009</v>
      </c>
      <c r="X36" s="229">
        <v>7.5801335278601414</v>
      </c>
      <c r="Y36" s="229">
        <v>0</v>
      </c>
      <c r="DA36" s="73" t="s">
        <v>2582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2583</v>
      </c>
    </row>
    <row r="38" spans="1:105" ht="12" customHeight="1" x14ac:dyDescent="0.25">
      <c r="A38" s="46" t="s">
        <v>31</v>
      </c>
      <c r="B38" s="229">
        <v>0</v>
      </c>
      <c r="C38" s="229">
        <v>15.51768351295485</v>
      </c>
      <c r="D38" s="229">
        <v>12.15471395710898</v>
      </c>
      <c r="E38" s="229">
        <v>30.065631378046241</v>
      </c>
      <c r="F38" s="229">
        <v>27.850233524618162</v>
      </c>
      <c r="G38" s="229">
        <v>29.196583645216851</v>
      </c>
      <c r="H38" s="229">
        <v>34.648092849398289</v>
      </c>
      <c r="I38" s="229">
        <v>28.753782204325852</v>
      </c>
      <c r="J38" s="229">
        <v>43.324640734159928</v>
      </c>
      <c r="K38" s="229">
        <v>30.796144436771549</v>
      </c>
      <c r="L38" s="229">
        <v>27.58384108583871</v>
      </c>
      <c r="M38" s="229">
        <v>25.97567058138284</v>
      </c>
      <c r="N38" s="229">
        <v>23.755269126302469</v>
      </c>
      <c r="O38" s="229">
        <v>28.501149419779491</v>
      </c>
      <c r="P38" s="229">
        <v>25.679497894916011</v>
      </c>
      <c r="Q38" s="229">
        <v>23.923853252799521</v>
      </c>
      <c r="R38" s="229">
        <v>27.30873792997556</v>
      </c>
      <c r="S38" s="229">
        <v>30.727251571935259</v>
      </c>
      <c r="T38" s="229">
        <v>29.508714093188011</v>
      </c>
      <c r="U38" s="229">
        <v>27.819387217916191</v>
      </c>
      <c r="V38" s="229">
        <v>18.828425878270579</v>
      </c>
      <c r="W38" s="229">
        <v>19.247095560389351</v>
      </c>
      <c r="X38" s="229">
        <v>20.343774828482051</v>
      </c>
      <c r="Y38" s="229">
        <v>23.995977400641639</v>
      </c>
      <c r="DA38" s="73" t="s">
        <v>2584</v>
      </c>
    </row>
    <row r="39" spans="1:105" ht="12" customHeight="1" x14ac:dyDescent="0.25">
      <c r="A39" s="46" t="s">
        <v>159</v>
      </c>
      <c r="B39" s="229">
        <v>34.275778533187612</v>
      </c>
      <c r="C39" s="229">
        <v>22.327390884220328</v>
      </c>
      <c r="D39" s="229">
        <v>20.095943955923651</v>
      </c>
      <c r="E39" s="229">
        <v>23.44822545701204</v>
      </c>
      <c r="F39" s="229">
        <v>25.100739049505211</v>
      </c>
      <c r="G39" s="229">
        <v>26.236057956869729</v>
      </c>
      <c r="H39" s="229">
        <v>25.341746205722291</v>
      </c>
      <c r="I39" s="229">
        <v>23.336603080971852</v>
      </c>
      <c r="J39" s="229">
        <v>28.243497469060969</v>
      </c>
      <c r="K39" s="229">
        <v>20.40945112077582</v>
      </c>
      <c r="L39" s="229">
        <v>19.007958817491719</v>
      </c>
      <c r="M39" s="229">
        <v>15.95114510678065</v>
      </c>
      <c r="N39" s="229">
        <v>16.111420782490999</v>
      </c>
      <c r="O39" s="229">
        <v>14.831928139113311</v>
      </c>
      <c r="P39" s="229">
        <v>13.99494581735655</v>
      </c>
      <c r="Q39" s="229">
        <v>14.62402325509942</v>
      </c>
      <c r="R39" s="229">
        <v>15.947715484635509</v>
      </c>
      <c r="S39" s="229">
        <v>14.25920019860977</v>
      </c>
      <c r="T39" s="229">
        <v>14.90719927761927</v>
      </c>
      <c r="U39" s="229">
        <v>16.69625600095755</v>
      </c>
      <c r="V39" s="229">
        <v>16.939612427730509</v>
      </c>
      <c r="W39" s="229">
        <v>14.174335229050831</v>
      </c>
      <c r="X39" s="229">
        <v>14.50383891235005</v>
      </c>
      <c r="Y39" s="229">
        <v>13.12389213717549</v>
      </c>
      <c r="DA39" s="73" t="s">
        <v>2585</v>
      </c>
    </row>
    <row r="40" spans="1:105" ht="12" customHeight="1" x14ac:dyDescent="0.25">
      <c r="A40" s="46" t="s">
        <v>32</v>
      </c>
      <c r="B40" s="229">
        <v>7.2063867209637378</v>
      </c>
      <c r="C40" s="229">
        <v>7.1643109447743099</v>
      </c>
      <c r="D40" s="229">
        <v>7.0446586317141611</v>
      </c>
      <c r="E40" s="229">
        <v>5.2996002853457016</v>
      </c>
      <c r="F40" s="229">
        <v>6.0545616429707616</v>
      </c>
      <c r="G40" s="229">
        <v>3.674711166938311</v>
      </c>
      <c r="H40" s="229">
        <v>4.6080444042182442</v>
      </c>
      <c r="I40" s="229">
        <v>5.4356368490339211</v>
      </c>
      <c r="J40" s="229">
        <v>5.581427653691482</v>
      </c>
      <c r="K40" s="229">
        <v>3.455470909832167</v>
      </c>
      <c r="L40" s="229">
        <v>2.9457283408228592</v>
      </c>
      <c r="M40" s="229">
        <v>1.853402931644679</v>
      </c>
      <c r="N40" s="229">
        <v>1.878960551548877</v>
      </c>
      <c r="O40" s="229">
        <v>1.642230428442025</v>
      </c>
      <c r="P40" s="229">
        <v>1.231460314713513</v>
      </c>
      <c r="Q40" s="229">
        <v>1.1163789596970439</v>
      </c>
      <c r="R40" s="229">
        <v>0.94528423176096921</v>
      </c>
      <c r="S40" s="229">
        <v>0.13036280504210179</v>
      </c>
      <c r="T40" s="229">
        <v>0.21284575114660079</v>
      </c>
      <c r="U40" s="229">
        <v>0.31891951963742637</v>
      </c>
      <c r="V40" s="229">
        <v>1.125058188281342</v>
      </c>
      <c r="W40" s="229">
        <v>0.36004519126135998</v>
      </c>
      <c r="X40" s="229">
        <v>1.94946920165046</v>
      </c>
      <c r="Y40" s="229">
        <v>0.18984068219420969</v>
      </c>
      <c r="DA40" s="73" t="s">
        <v>2586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8.1031814273368354</v>
      </c>
      <c r="N41" s="229">
        <v>2.2822012037813919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0.1971625107475834</v>
      </c>
      <c r="X41" s="229">
        <v>0.18804815133242381</v>
      </c>
      <c r="Y41" s="229">
        <v>0.123043852106503</v>
      </c>
      <c r="DA41" s="73" t="s">
        <v>2587</v>
      </c>
    </row>
    <row r="42" spans="1:105" ht="12" customHeight="1" x14ac:dyDescent="0.25">
      <c r="A42" s="46" t="s">
        <v>35</v>
      </c>
      <c r="B42" s="229">
        <v>323.99885480823178</v>
      </c>
      <c r="C42" s="229">
        <v>319.08066577255107</v>
      </c>
      <c r="D42" s="229">
        <v>297.35427725924751</v>
      </c>
      <c r="E42" s="229">
        <v>280.90384005631068</v>
      </c>
      <c r="F42" s="229">
        <v>276.97084644831438</v>
      </c>
      <c r="G42" s="229">
        <v>249.89608661406399</v>
      </c>
      <c r="H42" s="229">
        <v>266.59858541056872</v>
      </c>
      <c r="I42" s="229">
        <v>258.49584449781207</v>
      </c>
      <c r="J42" s="229">
        <v>208.23560673701891</v>
      </c>
      <c r="K42" s="229">
        <v>213.9274891422364</v>
      </c>
      <c r="L42" s="229">
        <v>249.86352900851301</v>
      </c>
      <c r="M42" s="229">
        <v>239.40649085406741</v>
      </c>
      <c r="N42" s="229">
        <v>254.63530401880831</v>
      </c>
      <c r="O42" s="229">
        <v>274.27954030478008</v>
      </c>
      <c r="P42" s="229">
        <v>238.39499287242441</v>
      </c>
      <c r="Q42" s="229">
        <v>235.0335702983258</v>
      </c>
      <c r="R42" s="229">
        <v>237.8362472209752</v>
      </c>
      <c r="S42" s="229">
        <v>222.5828101634381</v>
      </c>
      <c r="T42" s="229">
        <v>182.97676060264831</v>
      </c>
      <c r="U42" s="229">
        <v>181.57770332642869</v>
      </c>
      <c r="V42" s="229">
        <v>133.01954902104939</v>
      </c>
      <c r="W42" s="229">
        <v>197.42399704635949</v>
      </c>
      <c r="X42" s="229">
        <v>172.91532769196451</v>
      </c>
      <c r="Y42" s="229">
        <v>158.8864978145088</v>
      </c>
      <c r="DA42" s="73" t="s">
        <v>2588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2589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17.053568357681939</v>
      </c>
      <c r="H44" s="229">
        <v>7.0698194324932189</v>
      </c>
      <c r="I44" s="229">
        <v>9.2672398968095369</v>
      </c>
      <c r="J44" s="229">
        <v>1.5286328460893159</v>
      </c>
      <c r="K44" s="229">
        <v>1.67188306104526</v>
      </c>
      <c r="L44" s="229">
        <v>1.9824591573498811</v>
      </c>
      <c r="M44" s="229">
        <v>2.3075666380033808</v>
      </c>
      <c r="N44" s="229">
        <v>3.6410146173657991</v>
      </c>
      <c r="O44" s="229">
        <v>3.6883061048963151</v>
      </c>
      <c r="P44" s="229">
        <v>3.5424763542535</v>
      </c>
      <c r="Q44" s="229">
        <v>2.944024075664514</v>
      </c>
      <c r="R44" s="229">
        <v>3.981771281166385</v>
      </c>
      <c r="S44" s="229">
        <v>3.1928632846022111</v>
      </c>
      <c r="T44" s="229">
        <v>3.650472914871032</v>
      </c>
      <c r="U44" s="229">
        <v>3.6029234737706419</v>
      </c>
      <c r="V44" s="229">
        <v>2.4705932932044541</v>
      </c>
      <c r="W44" s="229">
        <v>2.880997420457275</v>
      </c>
      <c r="X44" s="229">
        <v>5.4278589853729224</v>
      </c>
      <c r="Y44" s="229">
        <v>3.6204643164195782</v>
      </c>
      <c r="DA44" s="73" t="s">
        <v>2590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3.4959587274263688</v>
      </c>
      <c r="N45" s="229">
        <v>3.86964746345331</v>
      </c>
      <c r="O45" s="229">
        <v>2.350472914872261</v>
      </c>
      <c r="P45" s="229">
        <v>3.8549441100572142</v>
      </c>
      <c r="Q45" s="229">
        <v>1.6785898538252479</v>
      </c>
      <c r="R45" s="229">
        <v>1.487016337058207</v>
      </c>
      <c r="S45" s="229">
        <v>1.136199484090529</v>
      </c>
      <c r="T45" s="229">
        <v>4.907566637999393</v>
      </c>
      <c r="U45" s="229">
        <v>3.1148753224384338</v>
      </c>
      <c r="V45" s="229">
        <v>4.8195184866669978</v>
      </c>
      <c r="W45" s="229">
        <v>12.69819432499046</v>
      </c>
      <c r="X45" s="229">
        <v>8.3347377471905961</v>
      </c>
      <c r="Y45" s="229">
        <v>4.1627687016297203</v>
      </c>
      <c r="DA45" s="73" t="s">
        <v>2591</v>
      </c>
    </row>
    <row r="46" spans="1:105" ht="12" customHeight="1" x14ac:dyDescent="0.25">
      <c r="A46" s="57" t="s">
        <v>2592</v>
      </c>
      <c r="B46" s="261">
        <v>271.57343399228921</v>
      </c>
      <c r="C46" s="261">
        <v>269.50422509698279</v>
      </c>
      <c r="D46" s="261">
        <v>260.15520986538121</v>
      </c>
      <c r="E46" s="261">
        <v>254.76258825600951</v>
      </c>
      <c r="F46" s="261">
        <v>253.10004541791989</v>
      </c>
      <c r="G46" s="261">
        <v>225.39545145789549</v>
      </c>
      <c r="H46" s="261">
        <v>248.26598349820421</v>
      </c>
      <c r="I46" s="261">
        <v>243.71535353119339</v>
      </c>
      <c r="J46" s="261">
        <v>271.91962322469362</v>
      </c>
      <c r="K46" s="261">
        <v>238.741616579153</v>
      </c>
      <c r="L46" s="261">
        <v>263.01682842125558</v>
      </c>
      <c r="M46" s="261">
        <v>231.8059252401076</v>
      </c>
      <c r="N46" s="261">
        <v>233.35034243883919</v>
      </c>
      <c r="O46" s="261">
        <v>239.49580596509171</v>
      </c>
      <c r="P46" s="261">
        <v>221.78228223292811</v>
      </c>
      <c r="Q46" s="261">
        <v>218.78905928583279</v>
      </c>
      <c r="R46" s="261">
        <v>221.9462808561689</v>
      </c>
      <c r="S46" s="261">
        <v>217.15439250944269</v>
      </c>
      <c r="T46" s="261">
        <v>204.59958568085011</v>
      </c>
      <c r="U46" s="261">
        <v>201.0940475686497</v>
      </c>
      <c r="V46" s="261">
        <v>171.76867510494799</v>
      </c>
      <c r="W46" s="261">
        <v>197.18512133612739</v>
      </c>
      <c r="X46" s="261">
        <v>185.72972673412889</v>
      </c>
      <c r="Y46" s="261">
        <v>172.24857484997659</v>
      </c>
      <c r="DA46" s="70" t="s">
        <v>2593</v>
      </c>
    </row>
    <row r="47" spans="1:105" ht="12" customHeight="1" x14ac:dyDescent="0.25">
      <c r="A47" s="41" t="s">
        <v>2594</v>
      </c>
      <c r="B47" s="350">
        <v>183.89749346980221</v>
      </c>
      <c r="C47" s="350">
        <v>182.49631691244031</v>
      </c>
      <c r="D47" s="350">
        <v>176.16557814234639</v>
      </c>
      <c r="E47" s="350">
        <v>172.51393378738831</v>
      </c>
      <c r="F47" s="350">
        <v>171.38813346069091</v>
      </c>
      <c r="G47" s="350">
        <v>152.62781028787359</v>
      </c>
      <c r="H47" s="350">
        <v>168.11472097241781</v>
      </c>
      <c r="I47" s="350">
        <v>165.03323604092191</v>
      </c>
      <c r="J47" s="350">
        <v>184.13191747501341</v>
      </c>
      <c r="K47" s="350">
        <v>161.66524181110219</v>
      </c>
      <c r="L47" s="350">
        <v>178.10333940255461</v>
      </c>
      <c r="M47" s="350">
        <v>156.96869902346381</v>
      </c>
      <c r="N47" s="350">
        <v>158.01450990247071</v>
      </c>
      <c r="O47" s="350">
        <v>162.17594543787729</v>
      </c>
      <c r="P47" s="350">
        <v>150.18113222299121</v>
      </c>
      <c r="Q47" s="350">
        <v>148.1542543017039</v>
      </c>
      <c r="R47" s="350">
        <v>150.2921848222941</v>
      </c>
      <c r="S47" s="350">
        <v>147.0473304085331</v>
      </c>
      <c r="T47" s="350">
        <v>138.5457716484031</v>
      </c>
      <c r="U47" s="350">
        <v>136.17197660291711</v>
      </c>
      <c r="V47" s="350">
        <v>116.31413405968731</v>
      </c>
      <c r="W47" s="350">
        <v>133.52502500035499</v>
      </c>
      <c r="X47" s="350">
        <v>125.7679394745489</v>
      </c>
      <c r="Y47" s="350">
        <v>116.63910089804919</v>
      </c>
      <c r="DA47" s="97" t="s">
        <v>2595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</v>
      </c>
      <c r="C51" s="232">
        <f t="shared" si="3"/>
        <v>1</v>
      </c>
      <c r="D51" s="232">
        <f t="shared" si="3"/>
        <v>0.99999999999999989</v>
      </c>
      <c r="E51" s="232">
        <f t="shared" si="3"/>
        <v>1.0000000000000002</v>
      </c>
      <c r="F51" s="232">
        <f t="shared" si="3"/>
        <v>0.99999999999999989</v>
      </c>
      <c r="G51" s="232">
        <f t="shared" si="3"/>
        <v>1</v>
      </c>
      <c r="H51" s="232">
        <f t="shared" si="3"/>
        <v>0.99999999999999978</v>
      </c>
      <c r="I51" s="232">
        <f t="shared" si="3"/>
        <v>1.0000000000000002</v>
      </c>
      <c r="J51" s="232">
        <f t="shared" si="3"/>
        <v>1.0000000000000002</v>
      </c>
      <c r="K51" s="232">
        <f t="shared" si="3"/>
        <v>0.99999999999999978</v>
      </c>
      <c r="L51" s="232">
        <f t="shared" si="3"/>
        <v>1.0000000000000002</v>
      </c>
      <c r="M51" s="232">
        <f t="shared" si="3"/>
        <v>0.99999999999999967</v>
      </c>
      <c r="N51" s="232">
        <f t="shared" si="3"/>
        <v>1</v>
      </c>
      <c r="O51" s="232">
        <f t="shared" si="3"/>
        <v>1</v>
      </c>
      <c r="P51" s="232">
        <f t="shared" si="3"/>
        <v>0.99999999999999989</v>
      </c>
      <c r="Q51" s="232">
        <f t="shared" si="3"/>
        <v>0.99999999999999989</v>
      </c>
      <c r="R51" s="232">
        <f t="shared" si="3"/>
        <v>0.99999999999999978</v>
      </c>
      <c r="S51" s="232">
        <f t="shared" si="3"/>
        <v>1.0000000000000002</v>
      </c>
      <c r="T51" s="232">
        <f t="shared" si="3"/>
        <v>1</v>
      </c>
      <c r="U51" s="232">
        <f t="shared" si="3"/>
        <v>1</v>
      </c>
      <c r="V51" s="232">
        <f t="shared" si="3"/>
        <v>1.0000000000000002</v>
      </c>
      <c r="W51" s="232">
        <f t="shared" si="3"/>
        <v>1</v>
      </c>
      <c r="X51" s="232">
        <f t="shared" si="3"/>
        <v>1.0000000000000002</v>
      </c>
      <c r="Y51" s="232">
        <f t="shared" si="3"/>
        <v>0.99999999999999978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2.2869951802215911E-2</v>
      </c>
      <c r="C52" s="299">
        <f t="shared" si="4"/>
        <v>2.279582529235525E-2</v>
      </c>
      <c r="D52" s="299">
        <f t="shared" si="4"/>
        <v>2.3196257076275446E-2</v>
      </c>
      <c r="E52" s="299">
        <f t="shared" si="4"/>
        <v>2.2747272984277984E-2</v>
      </c>
      <c r="F52" s="299">
        <f t="shared" si="4"/>
        <v>2.2845895801890701E-2</v>
      </c>
      <c r="G52" s="299">
        <f t="shared" si="4"/>
        <v>2.218459828769934E-2</v>
      </c>
      <c r="H52" s="299">
        <f t="shared" si="4"/>
        <v>2.2844037882217057E-2</v>
      </c>
      <c r="I52" s="299">
        <f t="shared" si="4"/>
        <v>2.3115823704380561E-2</v>
      </c>
      <c r="J52" s="299">
        <f t="shared" si="4"/>
        <v>2.5220756243985377E-2</v>
      </c>
      <c r="K52" s="299">
        <f t="shared" si="4"/>
        <v>2.4686292892237054E-2</v>
      </c>
      <c r="L52" s="299">
        <f t="shared" si="4"/>
        <v>2.4481800675808133E-2</v>
      </c>
      <c r="M52" s="299">
        <f t="shared" si="4"/>
        <v>2.344185255527385E-2</v>
      </c>
      <c r="N52" s="299">
        <f t="shared" si="4"/>
        <v>2.3277905500122396E-2</v>
      </c>
      <c r="O52" s="299">
        <f t="shared" si="4"/>
        <v>2.281010256986573E-2</v>
      </c>
      <c r="P52" s="299">
        <f t="shared" si="4"/>
        <v>2.334873149216855E-2</v>
      </c>
      <c r="Q52" s="299">
        <f t="shared" si="4"/>
        <v>2.3526403789625311E-2</v>
      </c>
      <c r="R52" s="299">
        <f t="shared" si="4"/>
        <v>2.334748286490055E-2</v>
      </c>
      <c r="S52" s="299">
        <f t="shared" si="4"/>
        <v>2.3673492679713113E-2</v>
      </c>
      <c r="T52" s="299">
        <f t="shared" si="4"/>
        <v>2.443843410410871E-2</v>
      </c>
      <c r="U52" s="299">
        <f t="shared" si="4"/>
        <v>2.4425227438815821E-2</v>
      </c>
      <c r="V52" s="299">
        <f t="shared" si="4"/>
        <v>2.4957993816892066E-2</v>
      </c>
      <c r="W52" s="299">
        <f t="shared" si="4"/>
        <v>2.3737045811563207E-2</v>
      </c>
      <c r="X52" s="299">
        <f t="shared" si="4"/>
        <v>2.4173734341169303E-2</v>
      </c>
      <c r="Y52" s="299">
        <f t="shared" si="4"/>
        <v>2.4612174543782905E-2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3.1103134451013637E-2</v>
      </c>
      <c r="C53" s="233">
        <f t="shared" si="5"/>
        <v>3.100232239760314E-2</v>
      </c>
      <c r="D53" s="233">
        <f t="shared" si="5"/>
        <v>3.1546909623734604E-2</v>
      </c>
      <c r="E53" s="233">
        <f t="shared" si="5"/>
        <v>3.0936291258618059E-2</v>
      </c>
      <c r="F53" s="233">
        <f t="shared" si="5"/>
        <v>3.1070418290571358E-2</v>
      </c>
      <c r="G53" s="233">
        <f t="shared" si="5"/>
        <v>3.0171053671271104E-2</v>
      </c>
      <c r="H53" s="233">
        <f t="shared" si="5"/>
        <v>3.1067891519815205E-2</v>
      </c>
      <c r="I53" s="233">
        <f t="shared" si="5"/>
        <v>3.1437520237957553E-2</v>
      </c>
      <c r="J53" s="233">
        <f t="shared" si="5"/>
        <v>3.4300228491820114E-2</v>
      </c>
      <c r="K53" s="233">
        <f t="shared" si="5"/>
        <v>3.3573358333442403E-2</v>
      </c>
      <c r="L53" s="233">
        <f t="shared" si="5"/>
        <v>3.3295248919099074E-2</v>
      </c>
      <c r="M53" s="233">
        <f t="shared" si="5"/>
        <v>3.1880919475172444E-2</v>
      </c>
      <c r="N53" s="233">
        <f t="shared" si="5"/>
        <v>3.1657951480166459E-2</v>
      </c>
      <c r="O53" s="233">
        <f t="shared" si="5"/>
        <v>3.1021739495017391E-2</v>
      </c>
      <c r="P53" s="233">
        <f t="shared" si="5"/>
        <v>3.175427482934922E-2</v>
      </c>
      <c r="Q53" s="233">
        <f t="shared" si="5"/>
        <v>3.1995909153890424E-2</v>
      </c>
      <c r="R53" s="233">
        <f t="shared" si="5"/>
        <v>3.1752576696264752E-2</v>
      </c>
      <c r="S53" s="233">
        <f t="shared" si="5"/>
        <v>3.2195950044409831E-2</v>
      </c>
      <c r="T53" s="233">
        <f t="shared" si="5"/>
        <v>3.323627038158785E-2</v>
      </c>
      <c r="U53" s="233">
        <f t="shared" si="5"/>
        <v>3.3218309316789513E-2</v>
      </c>
      <c r="V53" s="233">
        <f t="shared" si="5"/>
        <v>3.3942871590973207E-2</v>
      </c>
      <c r="W53" s="233">
        <f t="shared" si="5"/>
        <v>3.2282382303725959E-2</v>
      </c>
      <c r="X53" s="233">
        <f t="shared" si="5"/>
        <v>3.2876278703990264E-2</v>
      </c>
      <c r="Y53" s="233">
        <f t="shared" si="5"/>
        <v>3.3472557379544757E-2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3.8421519027722735E-2</v>
      </c>
      <c r="C54" s="233">
        <f t="shared" si="6"/>
        <v>3.8296986491156808E-2</v>
      </c>
      <c r="D54" s="233">
        <f t="shared" si="6"/>
        <v>3.8969711888142744E-2</v>
      </c>
      <c r="E54" s="233">
        <f t="shared" si="6"/>
        <v>3.8215418613587009E-2</v>
      </c>
      <c r="F54" s="233">
        <f t="shared" si="6"/>
        <v>3.8381104947176364E-2</v>
      </c>
      <c r="G54" s="233">
        <f t="shared" si="6"/>
        <v>3.7270125123334892E-2</v>
      </c>
      <c r="H54" s="233">
        <f t="shared" si="6"/>
        <v>3.8377983642124656E-2</v>
      </c>
      <c r="I54" s="233">
        <f t="shared" si="6"/>
        <v>3.8834583823359338E-2</v>
      </c>
      <c r="J54" s="233">
        <f t="shared" si="6"/>
        <v>4.2370870489895442E-2</v>
      </c>
      <c r="K54" s="233">
        <f t="shared" si="6"/>
        <v>4.1472972058958259E-2</v>
      </c>
      <c r="L54" s="233">
        <f t="shared" si="6"/>
        <v>4.1129425135357667E-2</v>
      </c>
      <c r="M54" s="233">
        <f t="shared" si="6"/>
        <v>3.9382312292860079E-2</v>
      </c>
      <c r="N54" s="233">
        <f t="shared" si="6"/>
        <v>3.9106881240205622E-2</v>
      </c>
      <c r="O54" s="233">
        <f t="shared" si="6"/>
        <v>3.8320972317374427E-2</v>
      </c>
      <c r="P54" s="233">
        <f t="shared" si="6"/>
        <v>3.9225868906843174E-2</v>
      </c>
      <c r="Q54" s="233">
        <f t="shared" si="6"/>
        <v>3.9524358366570519E-2</v>
      </c>
      <c r="R54" s="233">
        <f t="shared" si="6"/>
        <v>3.9223771213032908E-2</v>
      </c>
      <c r="S54" s="233">
        <f t="shared" si="6"/>
        <v>3.9771467701918035E-2</v>
      </c>
      <c r="T54" s="233">
        <f t="shared" si="6"/>
        <v>4.1056569294902638E-2</v>
      </c>
      <c r="U54" s="233">
        <f t="shared" si="6"/>
        <v>4.1034382097210574E-2</v>
      </c>
      <c r="V54" s="233">
        <f t="shared" si="6"/>
        <v>4.1929429612378673E-2</v>
      </c>
      <c r="W54" s="233">
        <f t="shared" si="6"/>
        <v>3.9878236963426177E-2</v>
      </c>
      <c r="X54" s="233">
        <f t="shared" si="6"/>
        <v>4.0611873693164435E-2</v>
      </c>
      <c r="Y54" s="233">
        <f t="shared" si="6"/>
        <v>4.134845323355528E-2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2.378474987430455E-2</v>
      </c>
      <c r="C55" s="233">
        <f t="shared" si="7"/>
        <v>2.3707658304049452E-2</v>
      </c>
      <c r="D55" s="233">
        <f t="shared" si="7"/>
        <v>2.412410735932646E-2</v>
      </c>
      <c r="E55" s="233">
        <f t="shared" si="7"/>
        <v>2.3657163903649105E-2</v>
      </c>
      <c r="F55" s="233">
        <f t="shared" si="7"/>
        <v>2.375973163396632E-2</v>
      </c>
      <c r="G55" s="233">
        <f t="shared" si="7"/>
        <v>2.307198221920731E-2</v>
      </c>
      <c r="H55" s="233">
        <f t="shared" si="7"/>
        <v>2.3757799397505736E-2</v>
      </c>
      <c r="I55" s="233">
        <f t="shared" si="7"/>
        <v>2.4040456652555778E-2</v>
      </c>
      <c r="J55" s="233">
        <f t="shared" si="7"/>
        <v>2.6229586493744787E-2</v>
      </c>
      <c r="K55" s="233">
        <f t="shared" si="7"/>
        <v>2.5673744607926544E-2</v>
      </c>
      <c r="L55" s="233">
        <f t="shared" si="7"/>
        <v>2.5461072702840468E-2</v>
      </c>
      <c r="M55" s="233">
        <f t="shared" si="7"/>
        <v>2.4379526657484808E-2</v>
      </c>
      <c r="N55" s="233">
        <f t="shared" si="7"/>
        <v>2.4209021720127292E-2</v>
      </c>
      <c r="O55" s="233">
        <f t="shared" si="7"/>
        <v>2.3722506672660355E-2</v>
      </c>
      <c r="P55" s="233">
        <f t="shared" si="7"/>
        <v>2.4282680751855301E-2</v>
      </c>
      <c r="Q55" s="233">
        <f t="shared" si="7"/>
        <v>2.4467459941210318E-2</v>
      </c>
      <c r="R55" s="233">
        <f t="shared" si="7"/>
        <v>2.4281382179496568E-2</v>
      </c>
      <c r="S55" s="233">
        <f t="shared" si="7"/>
        <v>2.4620432386901637E-2</v>
      </c>
      <c r="T55" s="233">
        <f t="shared" si="7"/>
        <v>2.5415971468273058E-2</v>
      </c>
      <c r="U55" s="233">
        <f t="shared" si="7"/>
        <v>2.5402236536368441E-2</v>
      </c>
      <c r="V55" s="233">
        <f t="shared" si="7"/>
        <v>2.5956313569567742E-2</v>
      </c>
      <c r="W55" s="233">
        <f t="shared" si="7"/>
        <v>2.4686527644025728E-2</v>
      </c>
      <c r="X55" s="233">
        <f t="shared" si="7"/>
        <v>2.5140683714816071E-2</v>
      </c>
      <c r="Y55" s="233">
        <f t="shared" si="7"/>
        <v>2.559666152553422E-2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2.7390457885226951E-2</v>
      </c>
      <c r="C56" s="300">
        <f t="shared" si="8"/>
        <v>2.7305790355143997E-2</v>
      </c>
      <c r="D56" s="300">
        <f t="shared" si="8"/>
        <v>2.7172533560981968E-2</v>
      </c>
      <c r="E56" s="300">
        <f t="shared" si="8"/>
        <v>2.7180905492314996E-2</v>
      </c>
      <c r="F56" s="300">
        <f t="shared" si="8"/>
        <v>2.7168349557961494E-2</v>
      </c>
      <c r="G56" s="300">
        <f t="shared" si="8"/>
        <v>2.7304872077548139E-2</v>
      </c>
      <c r="H56" s="300">
        <f t="shared" si="8"/>
        <v>2.712904376412479E-2</v>
      </c>
      <c r="I56" s="300">
        <f t="shared" si="8"/>
        <v>2.7063642880653421E-2</v>
      </c>
      <c r="J56" s="300">
        <f t="shared" si="8"/>
        <v>2.6897287231917869E-2</v>
      </c>
      <c r="K56" s="300">
        <f t="shared" si="8"/>
        <v>2.6860507793656258E-2</v>
      </c>
      <c r="L56" s="300">
        <f t="shared" si="8"/>
        <v>2.6873972415989097E-2</v>
      </c>
      <c r="M56" s="300">
        <f t="shared" si="8"/>
        <v>2.6939253318597454E-2</v>
      </c>
      <c r="N56" s="300">
        <f t="shared" si="8"/>
        <v>2.7051472221611972E-2</v>
      </c>
      <c r="O56" s="300">
        <f t="shared" si="8"/>
        <v>2.7186266319727016E-2</v>
      </c>
      <c r="P56" s="300">
        <f t="shared" si="8"/>
        <v>2.7011458055615667E-2</v>
      </c>
      <c r="Q56" s="300">
        <f t="shared" si="8"/>
        <v>2.7009971628564593E-2</v>
      </c>
      <c r="R56" s="300">
        <f t="shared" si="8"/>
        <v>2.702440458045936E-2</v>
      </c>
      <c r="S56" s="300">
        <f t="shared" si="8"/>
        <v>2.6927884736916128E-2</v>
      </c>
      <c r="T56" s="300">
        <f t="shared" si="8"/>
        <v>2.6797862712721617E-2</v>
      </c>
      <c r="U56" s="300">
        <f t="shared" si="8"/>
        <v>2.6821487158403157E-2</v>
      </c>
      <c r="V56" s="300">
        <f t="shared" si="8"/>
        <v>2.6813542308012386E-2</v>
      </c>
      <c r="W56" s="300">
        <f t="shared" si="8"/>
        <v>2.6880886313109767E-2</v>
      </c>
      <c r="X56" s="300">
        <f t="shared" si="8"/>
        <v>2.6809308278335539E-2</v>
      </c>
      <c r="Y56" s="300">
        <f t="shared" si="8"/>
        <v>2.684973139665418E-2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0.17815429284577691</v>
      </c>
      <c r="C57" s="301">
        <f t="shared" si="9"/>
        <v>0.17838192529225017</v>
      </c>
      <c r="D57" s="301">
        <f t="shared" si="9"/>
        <v>0.17744825217137744</v>
      </c>
      <c r="E57" s="301">
        <f t="shared" si="9"/>
        <v>0.17863140056191945</v>
      </c>
      <c r="F57" s="301">
        <f t="shared" si="9"/>
        <v>0.17838037629918224</v>
      </c>
      <c r="G57" s="301">
        <f t="shared" si="9"/>
        <v>0.17936166212576665</v>
      </c>
      <c r="H57" s="301">
        <f t="shared" si="9"/>
        <v>0.1781094849811905</v>
      </c>
      <c r="I57" s="301">
        <f t="shared" si="9"/>
        <v>0.17735260940011305</v>
      </c>
      <c r="J57" s="301">
        <f t="shared" si="9"/>
        <v>0.17541150381775386</v>
      </c>
      <c r="K57" s="301">
        <f t="shared" si="9"/>
        <v>0.17534194521418109</v>
      </c>
      <c r="L57" s="301">
        <f t="shared" si="9"/>
        <v>0.17543326507562598</v>
      </c>
      <c r="M57" s="301">
        <f t="shared" si="9"/>
        <v>0.17644379481796479</v>
      </c>
      <c r="N57" s="301">
        <f t="shared" si="9"/>
        <v>0.17689963494537761</v>
      </c>
      <c r="O57" s="301">
        <f t="shared" si="9"/>
        <v>0.17814140652546784</v>
      </c>
      <c r="P57" s="301">
        <f t="shared" si="9"/>
        <v>0.17686030272084424</v>
      </c>
      <c r="Q57" s="301">
        <f t="shared" si="9"/>
        <v>0.17660814076582407</v>
      </c>
      <c r="R57" s="301">
        <f t="shared" si="9"/>
        <v>0.1769551635653562</v>
      </c>
      <c r="S57" s="301">
        <f t="shared" si="9"/>
        <v>0.17640330058730577</v>
      </c>
      <c r="T57" s="301">
        <f t="shared" si="9"/>
        <v>0.17525961453668862</v>
      </c>
      <c r="U57" s="301">
        <f t="shared" si="9"/>
        <v>0.17533044092854574</v>
      </c>
      <c r="V57" s="301">
        <f t="shared" si="9"/>
        <v>0.17513279900644019</v>
      </c>
      <c r="W57" s="301">
        <f t="shared" si="9"/>
        <v>0.17571073255981468</v>
      </c>
      <c r="X57" s="301">
        <f t="shared" si="9"/>
        <v>0.17519445943038439</v>
      </c>
      <c r="Y57" s="301">
        <f t="shared" si="9"/>
        <v>0.17503111692424245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0.10402433196593555</v>
      </c>
      <c r="C58" s="302">
        <f t="shared" si="10"/>
        <v>0.10533837827368295</v>
      </c>
      <c r="D58" s="302">
        <f t="shared" si="10"/>
        <v>9.8182565209827044E-2</v>
      </c>
      <c r="E58" s="302">
        <f t="shared" si="10"/>
        <v>0.10631301573454047</v>
      </c>
      <c r="F58" s="302">
        <f t="shared" si="10"/>
        <v>0.10459101212564083</v>
      </c>
      <c r="G58" s="302">
        <f t="shared" si="10"/>
        <v>0.11374446430736213</v>
      </c>
      <c r="H58" s="302">
        <f t="shared" si="10"/>
        <v>0.10379837611269735</v>
      </c>
      <c r="I58" s="302">
        <f t="shared" si="10"/>
        <v>9.8585428331570579E-2</v>
      </c>
      <c r="J58" s="302">
        <f t="shared" si="10"/>
        <v>5.766447557308834E-2</v>
      </c>
      <c r="K58" s="302">
        <f t="shared" si="10"/>
        <v>6.8690921633857802E-2</v>
      </c>
      <c r="L58" s="302">
        <f t="shared" si="10"/>
        <v>7.2854762356070232E-2</v>
      </c>
      <c r="M58" s="302">
        <f t="shared" si="10"/>
        <v>9.1743356164359371E-2</v>
      </c>
      <c r="N58" s="302">
        <f t="shared" si="10"/>
        <v>9.5380689295336954E-2</v>
      </c>
      <c r="O58" s="302">
        <f t="shared" si="10"/>
        <v>0.10438343297960094</v>
      </c>
      <c r="P58" s="302">
        <f t="shared" si="10"/>
        <v>9.4347052047516006E-2</v>
      </c>
      <c r="Q58" s="302">
        <f t="shared" si="10"/>
        <v>9.1365887221985326E-2</v>
      </c>
      <c r="R58" s="302">
        <f t="shared" si="10"/>
        <v>9.4665363084454862E-2</v>
      </c>
      <c r="S58" s="302">
        <f t="shared" si="10"/>
        <v>8.8625161101749061E-2</v>
      </c>
      <c r="T58" s="302">
        <f t="shared" si="10"/>
        <v>7.2534530693186966E-2</v>
      </c>
      <c r="U58" s="302">
        <f t="shared" si="10"/>
        <v>7.3127869448065444E-2</v>
      </c>
      <c r="V58" s="302">
        <f t="shared" si="10"/>
        <v>6.1755895499740407E-2</v>
      </c>
      <c r="W58" s="302">
        <f t="shared" si="10"/>
        <v>8.5306679327472698E-2</v>
      </c>
      <c r="X58" s="302">
        <f t="shared" si="10"/>
        <v>7.6719988369731623E-2</v>
      </c>
      <c r="Y58" s="302">
        <f t="shared" si="10"/>
        <v>6.8691874309791567E-2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7.4129960879841361E-2</v>
      </c>
      <c r="C59" s="302">
        <f t="shared" si="11"/>
        <v>7.3043547018567231E-2</v>
      </c>
      <c r="D59" s="302">
        <f t="shared" si="11"/>
        <v>7.9265686961550411E-2</v>
      </c>
      <c r="E59" s="302">
        <f t="shared" si="11"/>
        <v>7.2318384827378998E-2</v>
      </c>
      <c r="F59" s="302">
        <f t="shared" si="11"/>
        <v>7.3789364173541414E-2</v>
      </c>
      <c r="G59" s="302">
        <f t="shared" si="11"/>
        <v>6.5617197818404513E-2</v>
      </c>
      <c r="H59" s="302">
        <f t="shared" si="11"/>
        <v>7.4311108868493153E-2</v>
      </c>
      <c r="I59" s="302">
        <f t="shared" si="11"/>
        <v>7.8767181068542441E-2</v>
      </c>
      <c r="J59" s="302">
        <f t="shared" si="11"/>
        <v>0.11774702824466551</v>
      </c>
      <c r="K59" s="302">
        <f t="shared" si="11"/>
        <v>0.10665102358032327</v>
      </c>
      <c r="L59" s="302">
        <f t="shared" si="11"/>
        <v>0.10257850271955578</v>
      </c>
      <c r="M59" s="302">
        <f t="shared" si="11"/>
        <v>8.4700438653605423E-2</v>
      </c>
      <c r="N59" s="302">
        <f t="shared" si="11"/>
        <v>8.1518945650040656E-2</v>
      </c>
      <c r="O59" s="302">
        <f t="shared" si="11"/>
        <v>7.3757973545866912E-2</v>
      </c>
      <c r="P59" s="302">
        <f t="shared" si="11"/>
        <v>8.2513250673328237E-2</v>
      </c>
      <c r="Q59" s="302">
        <f t="shared" si="11"/>
        <v>8.5242253543838756E-2</v>
      </c>
      <c r="R59" s="302">
        <f t="shared" si="11"/>
        <v>8.2289800480901357E-2</v>
      </c>
      <c r="S59" s="302">
        <f t="shared" si="11"/>
        <v>8.7778139485556725E-2</v>
      </c>
      <c r="T59" s="302">
        <f t="shared" si="11"/>
        <v>0.10272508384350167</v>
      </c>
      <c r="U59" s="302">
        <f t="shared" si="11"/>
        <v>0.10220257148048031</v>
      </c>
      <c r="V59" s="302">
        <f t="shared" si="11"/>
        <v>0.11337690350669977</v>
      </c>
      <c r="W59" s="302">
        <f t="shared" si="11"/>
        <v>9.0404053232341991E-2</v>
      </c>
      <c r="X59" s="302">
        <f t="shared" si="11"/>
        <v>9.8474471060652796E-2</v>
      </c>
      <c r="Y59" s="302">
        <f t="shared" si="11"/>
        <v>0.10633924261445088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8.9104248194837032E-2</v>
      </c>
      <c r="C60" s="301">
        <f t="shared" si="12"/>
        <v>8.9123276743882596E-2</v>
      </c>
      <c r="D60" s="301">
        <f t="shared" si="12"/>
        <v>8.8513078167943224E-2</v>
      </c>
      <c r="E60" s="301">
        <f t="shared" si="12"/>
        <v>8.8818062197637201E-2</v>
      </c>
      <c r="F60" s="301">
        <f t="shared" si="12"/>
        <v>8.8686661207789397E-2</v>
      </c>
      <c r="G60" s="301">
        <f t="shared" si="12"/>
        <v>8.9235270864532937E-2</v>
      </c>
      <c r="H60" s="301">
        <f t="shared" si="12"/>
        <v>8.8556571385028954E-2</v>
      </c>
      <c r="I60" s="301">
        <f t="shared" si="12"/>
        <v>8.8185047054933866E-2</v>
      </c>
      <c r="J60" s="301">
        <f t="shared" si="12"/>
        <v>8.2413088686014963E-2</v>
      </c>
      <c r="K60" s="301">
        <f t="shared" si="12"/>
        <v>8.4690456521750904E-2</v>
      </c>
      <c r="L60" s="301">
        <f t="shared" si="12"/>
        <v>8.5456152769199947E-2</v>
      </c>
      <c r="M60" s="301">
        <f t="shared" si="12"/>
        <v>8.7595424868546073E-2</v>
      </c>
      <c r="N60" s="301">
        <f t="shared" si="12"/>
        <v>8.8117042451300281E-2</v>
      </c>
      <c r="O60" s="301">
        <f t="shared" si="12"/>
        <v>8.8902592490534935E-2</v>
      </c>
      <c r="P60" s="301">
        <f t="shared" si="12"/>
        <v>8.7961287231676275E-2</v>
      </c>
      <c r="Q60" s="301">
        <f t="shared" si="12"/>
        <v>8.7740005238448049E-2</v>
      </c>
      <c r="R60" s="301">
        <f t="shared" si="12"/>
        <v>8.7964271075564107E-2</v>
      </c>
      <c r="S60" s="301">
        <f t="shared" si="12"/>
        <v>8.7289056009106303E-2</v>
      </c>
      <c r="T60" s="301">
        <f t="shared" si="12"/>
        <v>8.5154494246898069E-2</v>
      </c>
      <c r="U60" s="301">
        <f t="shared" si="12"/>
        <v>8.5257576993704953E-2</v>
      </c>
      <c r="V60" s="301">
        <f t="shared" si="12"/>
        <v>8.3117027027537205E-2</v>
      </c>
      <c r="W60" s="301">
        <f t="shared" si="12"/>
        <v>8.6971329223103522E-2</v>
      </c>
      <c r="X60" s="301">
        <f t="shared" si="12"/>
        <v>8.5840622988724691E-2</v>
      </c>
      <c r="Y60" s="301">
        <f t="shared" si="12"/>
        <v>8.4922534045627648E-2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6.5776897356576811E-2</v>
      </c>
      <c r="C61" s="302">
        <f t="shared" si="13"/>
        <v>6.5871534945680238E-2</v>
      </c>
      <c r="D61" s="302">
        <f t="shared" si="13"/>
        <v>6.485289595014225E-2</v>
      </c>
      <c r="E61" s="302">
        <f t="shared" si="13"/>
        <v>6.5615843753673644E-2</v>
      </c>
      <c r="F61" s="302">
        <f t="shared" si="13"/>
        <v>6.5383847489860883E-2</v>
      </c>
      <c r="G61" s="302">
        <f t="shared" si="13"/>
        <v>6.66069806110796E-2</v>
      </c>
      <c r="H61" s="302">
        <f t="shared" si="13"/>
        <v>6.5255652745167536E-2</v>
      </c>
      <c r="I61" s="302">
        <f t="shared" si="13"/>
        <v>6.4606906876465697E-2</v>
      </c>
      <c r="J61" s="302">
        <f t="shared" si="13"/>
        <v>5.6687917317149866E-2</v>
      </c>
      <c r="K61" s="302">
        <f t="shared" si="13"/>
        <v>5.951043777166911E-2</v>
      </c>
      <c r="L61" s="302">
        <f t="shared" si="13"/>
        <v>6.0484716079875635E-2</v>
      </c>
      <c r="M61" s="302">
        <f t="shared" si="13"/>
        <v>6.3684735262166725E-2</v>
      </c>
      <c r="N61" s="302">
        <f t="shared" si="13"/>
        <v>6.4373578841175436E-2</v>
      </c>
      <c r="O61" s="302">
        <f t="shared" si="13"/>
        <v>6.5636287869271878E-2</v>
      </c>
      <c r="P61" s="302">
        <f t="shared" si="13"/>
        <v>6.4145581109664354E-2</v>
      </c>
      <c r="Q61" s="302">
        <f t="shared" si="13"/>
        <v>6.3743073373030243E-2</v>
      </c>
      <c r="R61" s="302">
        <f t="shared" si="13"/>
        <v>6.4149838553365549E-2</v>
      </c>
      <c r="S61" s="302">
        <f t="shared" si="13"/>
        <v>6.3142093475798924E-2</v>
      </c>
      <c r="T61" s="302">
        <f t="shared" si="13"/>
        <v>6.0227291460707176E-2</v>
      </c>
      <c r="U61" s="302">
        <f t="shared" si="13"/>
        <v>6.0343845006112805E-2</v>
      </c>
      <c r="V61" s="302">
        <f t="shared" si="13"/>
        <v>5.7659873334307291E-2</v>
      </c>
      <c r="W61" s="302">
        <f t="shared" si="13"/>
        <v>6.2759542495309045E-2</v>
      </c>
      <c r="X61" s="302">
        <f t="shared" si="13"/>
        <v>6.1183413960731986E-2</v>
      </c>
      <c r="Y61" s="302">
        <f t="shared" si="13"/>
        <v>5.9818116010969084E-2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2.3327350838260232E-2</v>
      </c>
      <c r="C62" s="302">
        <f t="shared" si="14"/>
        <v>2.3251741798202354E-2</v>
      </c>
      <c r="D62" s="302">
        <f t="shared" si="14"/>
        <v>2.3660182217800963E-2</v>
      </c>
      <c r="E62" s="302">
        <f t="shared" si="14"/>
        <v>2.3202218443963557E-2</v>
      </c>
      <c r="F62" s="302">
        <f t="shared" si="14"/>
        <v>2.3302813717928517E-2</v>
      </c>
      <c r="G62" s="302">
        <f t="shared" si="14"/>
        <v>2.2628290253453334E-2</v>
      </c>
      <c r="H62" s="302">
        <f t="shared" si="14"/>
        <v>2.3300918639861414E-2</v>
      </c>
      <c r="I62" s="302">
        <f t="shared" si="14"/>
        <v>2.3578140178468179E-2</v>
      </c>
      <c r="J62" s="302">
        <f t="shared" si="14"/>
        <v>2.5725171368865093E-2</v>
      </c>
      <c r="K62" s="302">
        <f t="shared" si="14"/>
        <v>2.5180018750081801E-2</v>
      </c>
      <c r="L62" s="302">
        <f t="shared" si="14"/>
        <v>2.4971436689324316E-2</v>
      </c>
      <c r="M62" s="302">
        <f t="shared" si="14"/>
        <v>2.3910689606379341E-2</v>
      </c>
      <c r="N62" s="302">
        <f t="shared" si="14"/>
        <v>2.3743463610124853E-2</v>
      </c>
      <c r="O62" s="302">
        <f t="shared" si="14"/>
        <v>2.3266304621263049E-2</v>
      </c>
      <c r="P62" s="302">
        <f t="shared" si="14"/>
        <v>2.3815706122011924E-2</v>
      </c>
      <c r="Q62" s="302">
        <f t="shared" si="14"/>
        <v>2.399693186541782E-2</v>
      </c>
      <c r="R62" s="302">
        <f t="shared" si="14"/>
        <v>2.3814432522198562E-2</v>
      </c>
      <c r="S62" s="302">
        <f t="shared" si="14"/>
        <v>2.4146962533307382E-2</v>
      </c>
      <c r="T62" s="302">
        <f t="shared" si="14"/>
        <v>2.4927202786190896E-2</v>
      </c>
      <c r="U62" s="302">
        <f t="shared" si="14"/>
        <v>2.4913731987592138E-2</v>
      </c>
      <c r="V62" s="302">
        <f t="shared" si="14"/>
        <v>2.5457153693229914E-2</v>
      </c>
      <c r="W62" s="302">
        <f t="shared" si="14"/>
        <v>2.4211786727794473E-2</v>
      </c>
      <c r="X62" s="302">
        <f t="shared" si="14"/>
        <v>2.4657209027992705E-2</v>
      </c>
      <c r="Y62" s="302">
        <f t="shared" si="14"/>
        <v>2.5104418034658574E-2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0.25450613263682426</v>
      </c>
      <c r="C63" s="301">
        <f t="shared" si="15"/>
        <v>0.25483132184607171</v>
      </c>
      <c r="D63" s="301">
        <f t="shared" si="15"/>
        <v>0.25349750310196772</v>
      </c>
      <c r="E63" s="301">
        <f t="shared" si="15"/>
        <v>0.25518771508845639</v>
      </c>
      <c r="F63" s="301">
        <f t="shared" si="15"/>
        <v>0.25482910899883177</v>
      </c>
      <c r="G63" s="301">
        <f t="shared" si="15"/>
        <v>0.2562309458939524</v>
      </c>
      <c r="H63" s="301">
        <f t="shared" si="15"/>
        <v>0.2544421214017008</v>
      </c>
      <c r="I63" s="301">
        <f t="shared" si="15"/>
        <v>0.25336087057159001</v>
      </c>
      <c r="J63" s="301">
        <f t="shared" si="15"/>
        <v>0.25058786259679117</v>
      </c>
      <c r="K63" s="301">
        <f t="shared" si="15"/>
        <v>0.25048849316311578</v>
      </c>
      <c r="L63" s="301">
        <f t="shared" si="15"/>
        <v>0.25061895010803709</v>
      </c>
      <c r="M63" s="301">
        <f t="shared" si="15"/>
        <v>0.25206256402566402</v>
      </c>
      <c r="N63" s="301">
        <f t="shared" si="15"/>
        <v>0.25271376420768238</v>
      </c>
      <c r="O63" s="301">
        <f t="shared" si="15"/>
        <v>0.25448772360781119</v>
      </c>
      <c r="P63" s="301">
        <f t="shared" si="15"/>
        <v>0.25265757531549177</v>
      </c>
      <c r="Q63" s="301">
        <f t="shared" si="15"/>
        <v>0.25229734395117737</v>
      </c>
      <c r="R63" s="301">
        <f t="shared" si="15"/>
        <v>0.25279309080765178</v>
      </c>
      <c r="S63" s="301">
        <f t="shared" si="15"/>
        <v>0.25200471512472256</v>
      </c>
      <c r="T63" s="301">
        <f t="shared" si="15"/>
        <v>0.25037087790955515</v>
      </c>
      <c r="U63" s="301">
        <f t="shared" si="15"/>
        <v>0.25047205846935117</v>
      </c>
      <c r="V63" s="301">
        <f t="shared" si="15"/>
        <v>0.25018971286634306</v>
      </c>
      <c r="W63" s="301">
        <f t="shared" si="15"/>
        <v>0.25101533222830669</v>
      </c>
      <c r="X63" s="301">
        <f t="shared" si="15"/>
        <v>0.25027779918626347</v>
      </c>
      <c r="Y63" s="301">
        <f t="shared" si="15"/>
        <v>0.25004445274891784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0.14860618852276511</v>
      </c>
      <c r="C64" s="302">
        <f t="shared" si="16"/>
        <v>0.15048339753383277</v>
      </c>
      <c r="D64" s="302">
        <f t="shared" si="16"/>
        <v>0.14026080744260999</v>
      </c>
      <c r="E64" s="302">
        <f t="shared" si="16"/>
        <v>0.15187573676362928</v>
      </c>
      <c r="F64" s="302">
        <f t="shared" si="16"/>
        <v>0.14941573160805832</v>
      </c>
      <c r="G64" s="302">
        <f t="shared" si="16"/>
        <v>0.1624920918676602</v>
      </c>
      <c r="H64" s="302">
        <f t="shared" si="16"/>
        <v>0.14828339444671051</v>
      </c>
      <c r="I64" s="302">
        <f t="shared" si="16"/>
        <v>0.14083632618795797</v>
      </c>
      <c r="J64" s="302">
        <f t="shared" si="16"/>
        <v>8.2377822247269042E-2</v>
      </c>
      <c r="K64" s="302">
        <f t="shared" si="16"/>
        <v>9.8129888048368294E-2</v>
      </c>
      <c r="L64" s="302">
        <f t="shared" si="16"/>
        <v>0.10407823193724315</v>
      </c>
      <c r="M64" s="302">
        <f t="shared" si="16"/>
        <v>0.13106193737765623</v>
      </c>
      <c r="N64" s="302">
        <f t="shared" si="16"/>
        <v>0.1362581275647671</v>
      </c>
      <c r="O64" s="302">
        <f t="shared" si="16"/>
        <v>0.14911918997085846</v>
      </c>
      <c r="P64" s="302">
        <f t="shared" si="16"/>
        <v>0.13478150292502289</v>
      </c>
      <c r="Q64" s="302">
        <f t="shared" si="16"/>
        <v>0.13052269603140765</v>
      </c>
      <c r="R64" s="302">
        <f t="shared" si="16"/>
        <v>0.13523623297779266</v>
      </c>
      <c r="S64" s="302">
        <f t="shared" si="16"/>
        <v>0.12660737300249872</v>
      </c>
      <c r="T64" s="302">
        <f t="shared" si="16"/>
        <v>0.10362075813312421</v>
      </c>
      <c r="U64" s="302">
        <f t="shared" si="16"/>
        <v>0.10446838492580783</v>
      </c>
      <c r="V64" s="302">
        <f t="shared" si="16"/>
        <v>8.8222707856771998E-2</v>
      </c>
      <c r="W64" s="302">
        <f t="shared" si="16"/>
        <v>0.12186668475353241</v>
      </c>
      <c r="X64" s="302">
        <f t="shared" si="16"/>
        <v>0.1095999833853309</v>
      </c>
      <c r="Y64" s="302">
        <f t="shared" si="16"/>
        <v>9.8131249013988009E-2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0.10589994411405911</v>
      </c>
      <c r="C65" s="302">
        <f t="shared" si="17"/>
        <v>0.10434792431223898</v>
      </c>
      <c r="D65" s="302">
        <f t="shared" si="17"/>
        <v>0.11323669565935771</v>
      </c>
      <c r="E65" s="302">
        <f t="shared" si="17"/>
        <v>0.10331197832482709</v>
      </c>
      <c r="F65" s="302">
        <f t="shared" si="17"/>
        <v>0.10541337739077346</v>
      </c>
      <c r="G65" s="302">
        <f t="shared" si="17"/>
        <v>9.3738854026292187E-2</v>
      </c>
      <c r="H65" s="302">
        <f t="shared" si="17"/>
        <v>0.10615872695499025</v>
      </c>
      <c r="I65" s="302">
        <f t="shared" si="17"/>
        <v>0.11252454438363203</v>
      </c>
      <c r="J65" s="302">
        <f t="shared" si="17"/>
        <v>0.16821004034952214</v>
      </c>
      <c r="K65" s="302">
        <f t="shared" si="17"/>
        <v>0.15235860511474753</v>
      </c>
      <c r="L65" s="302">
        <f t="shared" si="17"/>
        <v>0.14654071817079395</v>
      </c>
      <c r="M65" s="302">
        <f t="shared" si="17"/>
        <v>0.12100062664800777</v>
      </c>
      <c r="N65" s="302">
        <f t="shared" si="17"/>
        <v>0.11645563664291528</v>
      </c>
      <c r="O65" s="302">
        <f t="shared" si="17"/>
        <v>0.10536853363695273</v>
      </c>
      <c r="P65" s="302">
        <f t="shared" si="17"/>
        <v>0.11787607239046886</v>
      </c>
      <c r="Q65" s="302">
        <f t="shared" si="17"/>
        <v>0.12177464791976972</v>
      </c>
      <c r="R65" s="302">
        <f t="shared" si="17"/>
        <v>0.11755685782985911</v>
      </c>
      <c r="S65" s="302">
        <f t="shared" si="17"/>
        <v>0.12539734212222384</v>
      </c>
      <c r="T65" s="302">
        <f t="shared" si="17"/>
        <v>0.1467501197764309</v>
      </c>
      <c r="U65" s="302">
        <f t="shared" si="17"/>
        <v>0.14600367354354335</v>
      </c>
      <c r="V65" s="302">
        <f t="shared" si="17"/>
        <v>0.16196700500957106</v>
      </c>
      <c r="W65" s="302">
        <f t="shared" si="17"/>
        <v>0.12914864747477431</v>
      </c>
      <c r="X65" s="302">
        <f t="shared" si="17"/>
        <v>0.14067781580093258</v>
      </c>
      <c r="Y65" s="302">
        <f t="shared" si="17"/>
        <v>0.15191320373492981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0.15055445932092759</v>
      </c>
      <c r="C66" s="301">
        <f t="shared" si="18"/>
        <v>0.15104058346232033</v>
      </c>
      <c r="D66" s="301">
        <f t="shared" si="18"/>
        <v>0.14879372231824131</v>
      </c>
      <c r="E66" s="301">
        <f t="shared" si="18"/>
        <v>0.15150232302495403</v>
      </c>
      <c r="F66" s="301">
        <f t="shared" si="18"/>
        <v>0.15096095845792504</v>
      </c>
      <c r="G66" s="301">
        <f t="shared" si="18"/>
        <v>0.15657576956726757</v>
      </c>
      <c r="H66" s="301">
        <f t="shared" si="18"/>
        <v>0.15181262812015189</v>
      </c>
      <c r="I66" s="301">
        <f t="shared" si="18"/>
        <v>0.15051903751796497</v>
      </c>
      <c r="J66" s="301">
        <f t="shared" si="18"/>
        <v>0.13353296987657301</v>
      </c>
      <c r="K66" s="301">
        <f t="shared" si="18"/>
        <v>0.13847899892567336</v>
      </c>
      <c r="L66" s="301">
        <f t="shared" si="18"/>
        <v>0.14016311506440129</v>
      </c>
      <c r="M66" s="301">
        <f t="shared" si="18"/>
        <v>0.14915929836356656</v>
      </c>
      <c r="N66" s="301">
        <f t="shared" si="18"/>
        <v>0.14957110333571963</v>
      </c>
      <c r="O66" s="301">
        <f t="shared" si="18"/>
        <v>0.15177744314440406</v>
      </c>
      <c r="P66" s="301">
        <f t="shared" si="18"/>
        <v>0.14893242396704895</v>
      </c>
      <c r="Q66" s="301">
        <f t="shared" si="18"/>
        <v>0.1474346867415337</v>
      </c>
      <c r="R66" s="301">
        <f t="shared" si="18"/>
        <v>0.14870251217128005</v>
      </c>
      <c r="S66" s="301">
        <f t="shared" si="18"/>
        <v>0.14653386366169571</v>
      </c>
      <c r="T66" s="301">
        <f t="shared" si="18"/>
        <v>0.14153202417353247</v>
      </c>
      <c r="U66" s="301">
        <f t="shared" si="18"/>
        <v>0.14140671813091063</v>
      </c>
      <c r="V66" s="301">
        <f t="shared" si="18"/>
        <v>0.13703979291687154</v>
      </c>
      <c r="W66" s="301">
        <f t="shared" si="18"/>
        <v>0.14774606510438759</v>
      </c>
      <c r="X66" s="301">
        <f t="shared" si="18"/>
        <v>0.14446828350427143</v>
      </c>
      <c r="Y66" s="301">
        <f t="shared" si="18"/>
        <v>0.13998576615690958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0.10977576865063636</v>
      </c>
      <c r="C67" s="301">
        <f t="shared" si="19"/>
        <v>0.10941996140330519</v>
      </c>
      <c r="D67" s="301">
        <f t="shared" si="19"/>
        <v>0.11134203396612212</v>
      </c>
      <c r="E67" s="301">
        <f t="shared" si="19"/>
        <v>0.1091869103245343</v>
      </c>
      <c r="F67" s="301">
        <f t="shared" si="19"/>
        <v>0.10966029984907533</v>
      </c>
      <c r="G67" s="301">
        <f t="shared" si="19"/>
        <v>0.10648607178095681</v>
      </c>
      <c r="H67" s="301">
        <f t="shared" si="19"/>
        <v>0.10965138183464189</v>
      </c>
      <c r="I67" s="301">
        <f t="shared" si="19"/>
        <v>0.11095595378102667</v>
      </c>
      <c r="J67" s="301">
        <f t="shared" si="19"/>
        <v>0.12105962997112979</v>
      </c>
      <c r="K67" s="301">
        <f t="shared" si="19"/>
        <v>0.11849420588273787</v>
      </c>
      <c r="L67" s="301">
        <f t="shared" si="19"/>
        <v>0.11751264324387906</v>
      </c>
      <c r="M67" s="301">
        <f t="shared" si="19"/>
        <v>0.11252089226531448</v>
      </c>
      <c r="N67" s="301">
        <f t="shared" si="19"/>
        <v>0.11173394640058748</v>
      </c>
      <c r="O67" s="301">
        <f t="shared" si="19"/>
        <v>0.10948849233535551</v>
      </c>
      <c r="P67" s="301">
        <f t="shared" si="19"/>
        <v>0.11207391116240904</v>
      </c>
      <c r="Q67" s="301">
        <f t="shared" si="19"/>
        <v>0.11292673819020148</v>
      </c>
      <c r="R67" s="301">
        <f t="shared" si="19"/>
        <v>0.11206791775152262</v>
      </c>
      <c r="S67" s="301">
        <f t="shared" si="19"/>
        <v>0.11363276486262293</v>
      </c>
      <c r="T67" s="301">
        <f t="shared" si="19"/>
        <v>0.11730448369972185</v>
      </c>
      <c r="U67" s="301">
        <f t="shared" si="19"/>
        <v>0.11724109170631589</v>
      </c>
      <c r="V67" s="301">
        <f t="shared" si="19"/>
        <v>0.11979837032108186</v>
      </c>
      <c r="W67" s="301">
        <f t="shared" si="19"/>
        <v>0.11393781989550332</v>
      </c>
      <c r="X67" s="301">
        <f t="shared" si="19"/>
        <v>0.11603392483761268</v>
      </c>
      <c r="Y67" s="301">
        <f t="shared" si="19"/>
        <v>0.11813843781015797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7.4335285310514226E-2</v>
      </c>
      <c r="C68" s="235">
        <f t="shared" si="20"/>
        <v>7.4094348411861424E-2</v>
      </c>
      <c r="D68" s="235">
        <f t="shared" si="20"/>
        <v>7.539589076588693E-2</v>
      </c>
      <c r="E68" s="235">
        <f t="shared" si="20"/>
        <v>7.3936536550051682E-2</v>
      </c>
      <c r="F68" s="235">
        <f t="shared" si="20"/>
        <v>7.4257094955629849E-2</v>
      </c>
      <c r="G68" s="235">
        <f t="shared" si="20"/>
        <v>7.2107648388462814E-2</v>
      </c>
      <c r="H68" s="235">
        <f t="shared" si="20"/>
        <v>7.4251056071498428E-2</v>
      </c>
      <c r="I68" s="235">
        <f t="shared" si="20"/>
        <v>7.5134454375465093E-2</v>
      </c>
      <c r="J68" s="235">
        <f t="shared" si="20"/>
        <v>8.197621610037388E-2</v>
      </c>
      <c r="K68" s="235">
        <f t="shared" si="20"/>
        <v>8.0239024606320306E-2</v>
      </c>
      <c r="L68" s="235">
        <f t="shared" si="20"/>
        <v>7.9574353889762389E-2</v>
      </c>
      <c r="M68" s="235">
        <f t="shared" si="20"/>
        <v>7.6194161359555188E-2</v>
      </c>
      <c r="N68" s="235">
        <f t="shared" si="20"/>
        <v>7.5661276497099056E-2</v>
      </c>
      <c r="O68" s="235">
        <f t="shared" si="20"/>
        <v>7.4140754521781427E-2</v>
      </c>
      <c r="P68" s="235">
        <f t="shared" si="20"/>
        <v>7.5891485566697628E-2</v>
      </c>
      <c r="Q68" s="235">
        <f t="shared" si="20"/>
        <v>7.6468982232953911E-2</v>
      </c>
      <c r="R68" s="235">
        <f t="shared" si="20"/>
        <v>7.5887427094470952E-2</v>
      </c>
      <c r="S68" s="235">
        <f t="shared" si="20"/>
        <v>7.6947072204688091E-2</v>
      </c>
      <c r="T68" s="235">
        <f t="shared" si="20"/>
        <v>7.9433397472009781E-2</v>
      </c>
      <c r="U68" s="235">
        <f t="shared" si="20"/>
        <v>7.9390471223583947E-2</v>
      </c>
      <c r="V68" s="235">
        <f t="shared" si="20"/>
        <v>8.1122146963902325E-2</v>
      </c>
      <c r="W68" s="235">
        <f t="shared" si="20"/>
        <v>7.7153641953033425E-2</v>
      </c>
      <c r="X68" s="235">
        <f t="shared" si="20"/>
        <v>7.8573031321267847E-2</v>
      </c>
      <c r="Y68" s="235">
        <f t="shared" si="20"/>
        <v>7.9998114235072859E-2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 t="shared" ref="B72:Y72" si="21">SUM(B$73:B$83)</f>
        <v>25.868121417873965</v>
      </c>
      <c r="C72" s="322">
        <f t="shared" si="21"/>
        <v>27.05099301435407</v>
      </c>
      <c r="D72" s="322">
        <f t="shared" si="21"/>
        <v>27.358143238711232</v>
      </c>
      <c r="E72" s="322">
        <f t="shared" si="21"/>
        <v>30.318407752089222</v>
      </c>
      <c r="F72" s="322">
        <f t="shared" si="21"/>
        <v>29.668429317156537</v>
      </c>
      <c r="G72" s="322">
        <f t="shared" si="21"/>
        <v>29.042527615072657</v>
      </c>
      <c r="H72" s="322">
        <f t="shared" si="21"/>
        <v>27.235529360679919</v>
      </c>
      <c r="I72" s="322">
        <f t="shared" si="21"/>
        <v>25.847240732024666</v>
      </c>
      <c r="J72" s="322">
        <f t="shared" si="21"/>
        <v>27.252915675471094</v>
      </c>
      <c r="K72" s="322">
        <f t="shared" si="21"/>
        <v>28.601577133600905</v>
      </c>
      <c r="L72" s="322">
        <f t="shared" si="21"/>
        <v>28.208621376604409</v>
      </c>
      <c r="M72" s="322">
        <f t="shared" si="21"/>
        <v>26.045680372108198</v>
      </c>
      <c r="N72" s="322">
        <f t="shared" si="21"/>
        <v>25.856605727825048</v>
      </c>
      <c r="O72" s="322">
        <f t="shared" si="21"/>
        <v>26.491190355758476</v>
      </c>
      <c r="P72" s="322">
        <f t="shared" si="21"/>
        <v>24.818192207771887</v>
      </c>
      <c r="Q72" s="322">
        <f t="shared" si="21"/>
        <v>23.987117146307209</v>
      </c>
      <c r="R72" s="322">
        <f t="shared" si="21"/>
        <v>23.737952645081474</v>
      </c>
      <c r="S72" s="322">
        <f t="shared" si="21"/>
        <v>23.500397149372763</v>
      </c>
      <c r="T72" s="322">
        <f t="shared" si="21"/>
        <v>23.003544119985051</v>
      </c>
      <c r="U72" s="322">
        <f t="shared" si="21"/>
        <v>22.716965646440048</v>
      </c>
      <c r="V72" s="322">
        <f t="shared" si="21"/>
        <v>22.967783633906748</v>
      </c>
      <c r="W72" s="322">
        <f t="shared" si="21"/>
        <v>22.928936075544868</v>
      </c>
      <c r="X72" s="322">
        <f t="shared" si="21"/>
        <v>21.73929982877004</v>
      </c>
      <c r="Y72" s="322">
        <f t="shared" si="21"/>
        <v>20.779062437262578</v>
      </c>
      <c r="DA72" s="95"/>
    </row>
    <row r="73" spans="1:105" ht="12" customHeight="1" x14ac:dyDescent="0.25">
      <c r="A73" s="55" t="s">
        <v>91</v>
      </c>
      <c r="B73" s="334">
        <f>IF(B$6=0,0,B$6/MAE!B$5*1000)</f>
        <v>0.59160269004064658</v>
      </c>
      <c r="C73" s="334">
        <f>IF(C$6=0,0,C$6/MAE!C$5*1000)</f>
        <v>0.61664971073993768</v>
      </c>
      <c r="D73" s="334">
        <f>IF(D$6=0,0,D$6/MAE!D$5*1000)</f>
        <v>0.63460652369471271</v>
      </c>
      <c r="E73" s="334">
        <f>IF(E$6=0,0,E$6/MAE!E$5*1000)</f>
        <v>0.68966109758542327</v>
      </c>
      <c r="F73" s="334">
        <f>IF(F$6=0,0,F$6/MAE!F$5*1000)</f>
        <v>0.67780184478551775</v>
      </c>
      <c r="G73" s="334">
        <f>IF(G$6=0,0,G$6/MAE!G$5*1000)</f>
        <v>0.64429680839980175</v>
      </c>
      <c r="H73" s="334">
        <f>IF(H$6=0,0,H$6/MAE!H$5*1000)</f>
        <v>0.62216946445760712</v>
      </c>
      <c r="I73" s="334">
        <f>IF(I$6=0,0,I$6/MAE!I$5*1000)</f>
        <v>0.59748026000616639</v>
      </c>
      <c r="J73" s="334">
        <f>IF(J$6=0,0,J$6/MAE!J$5*1000)</f>
        <v>0.68733914318894429</v>
      </c>
      <c r="K73" s="334">
        <f>IF(K$6=0,0,K$6/MAE!K$5*1000)</f>
        <v>0.70606691029998192</v>
      </c>
      <c r="L73" s="334">
        <f>IF(L$6=0,0,L$6/MAE!L$5*1000)</f>
        <v>0.69059784588136941</v>
      </c>
      <c r="M73" s="334">
        <f>IF(M$6=0,0,M$6/MAE!M$5*1000)</f>
        <v>0.61055899898475063</v>
      </c>
      <c r="N73" s="334">
        <f>IF(N$6=0,0,N$6/MAE!N$5*1000)</f>
        <v>0.60188762468623491</v>
      </c>
      <c r="O73" s="334">
        <f>IF(O$6=0,0,O$6/MAE!O$5*1000)</f>
        <v>0.60426676921268874</v>
      </c>
      <c r="P73" s="334">
        <f>IF(P$6=0,0,P$6/MAE!P$5*1000)</f>
        <v>0.57947330598029567</v>
      </c>
      <c r="Q73" s="334">
        <f>IF(Q$6=0,0,Q$6/MAE!Q$5*1000)</f>
        <v>0.56433060373306831</v>
      </c>
      <c r="R73" s="334">
        <f>IF(R$6=0,0,R$6/MAE!R$5*1000)</f>
        <v>0.55422144262886042</v>
      </c>
      <c r="S73" s="334">
        <f>IF(S$6=0,0,S$6/MAE!S$5*1000)</f>
        <v>0.55633647988602686</v>
      </c>
      <c r="T73" s="334">
        <f>IF(T$6=0,0,T$6/MAE!T$5*1000)</f>
        <v>0.56217059713721229</v>
      </c>
      <c r="U73" s="334">
        <f>IF(U$6=0,0,U$6/MAE!U$5*1000)</f>
        <v>0.55486705263406388</v>
      </c>
      <c r="V73" s="334">
        <f>IF(V$6=0,0,V$6/MAE!V$5*1000)</f>
        <v>0.5732298019227593</v>
      </c>
      <c r="W73" s="334">
        <f>IF(W$6=0,0,W$6/MAE!W$5*1000)</f>
        <v>0.54426520603561279</v>
      </c>
      <c r="X73" s="334">
        <f>IF(X$6=0,0,X$6/MAE!X$5*1000)</f>
        <v>0.52552005882371422</v>
      </c>
      <c r="Y73" s="334">
        <f>IF(Y$6=0,0,Y$6/MAE!Y$5*1000)</f>
        <v>0.51141791156206962</v>
      </c>
      <c r="DA73" s="67"/>
    </row>
    <row r="74" spans="1:105" ht="12" customHeight="1" x14ac:dyDescent="0.25">
      <c r="A74" s="173" t="s">
        <v>92</v>
      </c>
      <c r="B74" s="335">
        <f>IF(B$7=0,0,B$7/MAE!B$5*1000)</f>
        <v>0.80457965845527923</v>
      </c>
      <c r="C74" s="335">
        <f>IF(C$7=0,0,C$7/MAE!C$5*1000)</f>
        <v>0.83864360660631521</v>
      </c>
      <c r="D74" s="335">
        <f>IF(D$7=0,0,D$7/MAE!D$5*1000)</f>
        <v>0.86306487222480943</v>
      </c>
      <c r="E74" s="335">
        <f>IF(E$7=0,0,E$7/MAE!E$5*1000)</f>
        <v>0.93793909271617559</v>
      </c>
      <c r="F74" s="335">
        <f>IF(F$7=0,0,F$7/MAE!F$5*1000)</f>
        <v>0.92181050890830418</v>
      </c>
      <c r="G74" s="335">
        <f>IF(G$7=0,0,G$7/MAE!G$5*1000)</f>
        <v>0.87624365942373039</v>
      </c>
      <c r="H74" s="335">
        <f>IF(H$7=0,0,H$7/MAE!H$5*1000)</f>
        <v>0.84615047166234592</v>
      </c>
      <c r="I74" s="335">
        <f>IF(I$7=0,0,I$7/MAE!I$5*1000)</f>
        <v>0.81257315360838589</v>
      </c>
      <c r="J74" s="335">
        <f>IF(J$7=0,0,J$7/MAE!J$5*1000)</f>
        <v>0.93478123473696428</v>
      </c>
      <c r="K74" s="335">
        <f>IF(K$7=0,0,K$7/MAE!K$5*1000)</f>
        <v>0.96025099800797564</v>
      </c>
      <c r="L74" s="335">
        <f>IF(L$7=0,0,L$7/MAE!L$5*1000)</f>
        <v>0.93921307039866275</v>
      </c>
      <c r="M74" s="335">
        <f>IF(M$7=0,0,M$7/MAE!M$5*1000)</f>
        <v>0.830360238619261</v>
      </c>
      <c r="N74" s="335">
        <f>IF(N$7=0,0,N$7/MAE!N$5*1000)</f>
        <v>0.81856716957327946</v>
      </c>
      <c r="O74" s="335">
        <f>IF(O$7=0,0,O$7/MAE!O$5*1000)</f>
        <v>0.82180280612925671</v>
      </c>
      <c r="P74" s="335">
        <f>IF(P$7=0,0,P$7/MAE!P$5*1000)</f>
        <v>0.78808369613320195</v>
      </c>
      <c r="Q74" s="335">
        <f>IF(Q$7=0,0,Q$7/MAE!Q$5*1000)</f>
        <v>0.76748962107697294</v>
      </c>
      <c r="R74" s="335">
        <f>IF(R$7=0,0,R$7/MAE!R$5*1000)</f>
        <v>0.75374116197525043</v>
      </c>
      <c r="S74" s="335">
        <f>IF(S$7=0,0,S$7/MAE!S$5*1000)</f>
        <v>0.75661761264499661</v>
      </c>
      <c r="T74" s="335">
        <f>IF(T$7=0,0,T$7/MAE!T$5*1000)</f>
        <v>0.76455201210660872</v>
      </c>
      <c r="U74" s="335">
        <f>IF(U$7=0,0,U$7/MAE!U$5*1000)</f>
        <v>0.75461919158232671</v>
      </c>
      <c r="V74" s="335">
        <f>IF(V$7=0,0,V$7/MAE!V$5*1000)</f>
        <v>0.77959253061495271</v>
      </c>
      <c r="W74" s="335">
        <f>IF(W$7=0,0,W$7/MAE!W$5*1000)</f>
        <v>0.74020068020843333</v>
      </c>
      <c r="X74" s="335">
        <f>IF(X$7=0,0,X$7/MAE!X$5*1000)</f>
        <v>0.71470728000025163</v>
      </c>
      <c r="Y74" s="335">
        <f>IF(Y$7=0,0,Y$7/MAE!Y$5*1000)</f>
        <v>0.69552835972441485</v>
      </c>
      <c r="DA74" s="177"/>
    </row>
    <row r="75" spans="1:105" ht="12" customHeight="1" x14ac:dyDescent="0.25">
      <c r="A75" s="173" t="s">
        <v>93</v>
      </c>
      <c r="B75" s="335">
        <f>IF(B$8=0,0,B$8/MAE!B$5*1000)</f>
        <v>0.99389251926828626</v>
      </c>
      <c r="C75" s="335">
        <f>IF(C$8=0,0,C$8/MAE!C$5*1000)</f>
        <v>1.035971514043095</v>
      </c>
      <c r="D75" s="335">
        <f>IF(D$8=0,0,D$8/MAE!D$5*1000)</f>
        <v>1.0661389598071174</v>
      </c>
      <c r="E75" s="335">
        <f>IF(E$8=0,0,E$8/MAE!E$5*1000)</f>
        <v>1.1586306439435108</v>
      </c>
      <c r="F75" s="335">
        <f>IF(F$8=0,0,F$8/MAE!F$5*1000)</f>
        <v>1.1387070992396693</v>
      </c>
      <c r="G75" s="335">
        <f>IF(G$8=0,0,G$8/MAE!G$5*1000)</f>
        <v>1.0824186381116669</v>
      </c>
      <c r="H75" s="335">
        <f>IF(H$8=0,0,H$8/MAE!H$5*1000)</f>
        <v>1.0452447002887799</v>
      </c>
      <c r="I75" s="335">
        <f>IF(I$8=0,0,I$8/MAE!I$5*1000)</f>
        <v>1.0037668368103594</v>
      </c>
      <c r="J75" s="335">
        <f>IF(J$8=0,0,J$8/MAE!J$5*1000)</f>
        <v>1.1547297605574267</v>
      </c>
      <c r="K75" s="335">
        <f>IF(K$8=0,0,K$8/MAE!K$5*1000)</f>
        <v>1.1861924093039697</v>
      </c>
      <c r="L75" s="335">
        <f>IF(L$8=0,0,L$8/MAE!L$5*1000)</f>
        <v>1.1602043810807008</v>
      </c>
      <c r="M75" s="335">
        <f>IF(M$8=0,0,M$8/MAE!M$5*1000)</f>
        <v>1.0257391182943811</v>
      </c>
      <c r="N75" s="335">
        <f>IF(N$8=0,0,N$8/MAE!N$5*1000)</f>
        <v>1.0111712094728746</v>
      </c>
      <c r="O75" s="335">
        <f>IF(O$8=0,0,O$8/MAE!O$5*1000)</f>
        <v>1.0151681722773174</v>
      </c>
      <c r="P75" s="335">
        <f>IF(P$8=0,0,P$8/MAE!P$5*1000)</f>
        <v>0.97351515404689681</v>
      </c>
      <c r="Q75" s="335">
        <f>IF(Q$8=0,0,Q$8/MAE!Q$5*1000)</f>
        <v>0.94807541427155473</v>
      </c>
      <c r="R75" s="335">
        <f>IF(R$8=0,0,R$8/MAE!R$5*1000)</f>
        <v>0.93109202361648524</v>
      </c>
      <c r="S75" s="335">
        <f>IF(S$8=0,0,S$8/MAE!S$5*1000)</f>
        <v>0.93464528620852538</v>
      </c>
      <c r="T75" s="335">
        <f>IF(T$8=0,0,T$8/MAE!T$5*1000)</f>
        <v>0.94444660319051654</v>
      </c>
      <c r="U75" s="335">
        <f>IF(U$8=0,0,U$8/MAE!U$5*1000)</f>
        <v>0.93217664842522718</v>
      </c>
      <c r="V75" s="335">
        <f>IF(V$8=0,0,V$8/MAE!V$5*1000)</f>
        <v>0.96302606723023576</v>
      </c>
      <c r="W75" s="335">
        <f>IF(W$8=0,0,W$8/MAE!W$5*1000)</f>
        <v>0.91436554613982923</v>
      </c>
      <c r="X75" s="335">
        <f>IF(X$8=0,0,X$8/MAE!X$5*1000)</f>
        <v>0.88287369882384015</v>
      </c>
      <c r="Y75" s="335">
        <f>IF(Y$8=0,0,Y$8/MAE!Y$5*1000)</f>
        <v>0.85918209142427704</v>
      </c>
      <c r="DA75" s="177"/>
    </row>
    <row r="76" spans="1:105" ht="12" customHeight="1" x14ac:dyDescent="0.25">
      <c r="A76" s="173" t="s">
        <v>94</v>
      </c>
      <c r="B76" s="335">
        <f>IF(B$9=0,0,B$9/MAE!B$5*1000)</f>
        <v>0.61526679764227254</v>
      </c>
      <c r="C76" s="335">
        <f>IF(C$9=0,0,C$9/MAE!C$5*1000)</f>
        <v>0.64131569916953479</v>
      </c>
      <c r="D76" s="335">
        <f>IF(D$9=0,0,D$9/MAE!D$5*1000)</f>
        <v>0.65999078464250116</v>
      </c>
      <c r="E76" s="335">
        <f>IF(E$9=0,0,E$9/MAE!E$5*1000)</f>
        <v>0.71724754148884018</v>
      </c>
      <c r="F76" s="335">
        <f>IF(F$9=0,0,F$9/MAE!F$5*1000)</f>
        <v>0.70491391857693808</v>
      </c>
      <c r="G76" s="335">
        <f>IF(G$9=0,0,G$9/MAE!G$5*1000)</f>
        <v>0.67006868073579373</v>
      </c>
      <c r="H76" s="335">
        <f>IF(H$9=0,0,H$9/MAE!H$5*1000)</f>
        <v>0.64705624303591125</v>
      </c>
      <c r="I76" s="335">
        <f>IF(I$9=0,0,I$9/MAE!I$5*1000)</f>
        <v>0.62137947040641284</v>
      </c>
      <c r="J76" s="335">
        <f>IF(J$9=0,0,J$9/MAE!J$5*1000)</f>
        <v>0.71483270891650197</v>
      </c>
      <c r="K76" s="335">
        <f>IF(K$9=0,0,K$9/MAE!K$5*1000)</f>
        <v>0.73430958671198143</v>
      </c>
      <c r="L76" s="335">
        <f>IF(L$9=0,0,L$9/MAE!L$5*1000)</f>
        <v>0.7182217597166245</v>
      </c>
      <c r="M76" s="335">
        <f>IF(M$9=0,0,M$9/MAE!M$5*1000)</f>
        <v>0.63498135894414076</v>
      </c>
      <c r="N76" s="335">
        <f>IF(N$9=0,0,N$9/MAE!N$5*1000)</f>
        <v>0.62596312967368417</v>
      </c>
      <c r="O76" s="335">
        <f>IF(O$9=0,0,O$9/MAE!O$5*1000)</f>
        <v>0.62843743998119628</v>
      </c>
      <c r="P76" s="335">
        <f>IF(P$9=0,0,P$9/MAE!P$5*1000)</f>
        <v>0.60265223821950764</v>
      </c>
      <c r="Q76" s="335">
        <f>IF(Q$9=0,0,Q$9/MAE!Q$5*1000)</f>
        <v>0.58690382788239082</v>
      </c>
      <c r="R76" s="335">
        <f>IF(R$9=0,0,R$9/MAE!R$5*1000)</f>
        <v>0.57639030033401484</v>
      </c>
      <c r="S76" s="335">
        <f>IF(S$9=0,0,S$9/MAE!S$5*1000)</f>
        <v>0.57858993908146794</v>
      </c>
      <c r="T76" s="335">
        <f>IF(T$9=0,0,T$9/MAE!T$5*1000)</f>
        <v>0.58465742102270069</v>
      </c>
      <c r="U76" s="335">
        <f>IF(U$9=0,0,U$9/MAE!U$5*1000)</f>
        <v>0.57706173473942624</v>
      </c>
      <c r="V76" s="335">
        <f>IF(V$9=0,0,V$9/MAE!V$5*1000)</f>
        <v>0.59615899399966965</v>
      </c>
      <c r="W76" s="335">
        <f>IF(W$9=0,0,W$9/MAE!W$5*1000)</f>
        <v>0.5660358142770372</v>
      </c>
      <c r="X76" s="335">
        <f>IF(X$9=0,0,X$9/MAE!X$5*1000)</f>
        <v>0.54654086117666278</v>
      </c>
      <c r="Y76" s="335">
        <f>IF(Y$9=0,0,Y$9/MAE!Y$5*1000)</f>
        <v>0.53187462802455254</v>
      </c>
      <c r="DA76" s="177"/>
    </row>
    <row r="77" spans="1:105" ht="12" customHeight="1" x14ac:dyDescent="0.25">
      <c r="A77" s="56" t="s">
        <v>95</v>
      </c>
      <c r="B77" s="336">
        <f>IF(B$10=0,0,B$10/MAE!B$5*1000)</f>
        <v>0.708539690266214</v>
      </c>
      <c r="C77" s="336">
        <f>IF(C$10=0,0,C$10/MAE!C$5*1000)</f>
        <v>0.73864874414841686</v>
      </c>
      <c r="D77" s="336">
        <f>IF(D$10=0,0,D$10/MAE!D$5*1000)</f>
        <v>0.74339006532003304</v>
      </c>
      <c r="E77" s="336">
        <f>IF(E$10=0,0,E$10/MAE!E$5*1000)</f>
        <v>0.82408177578700725</v>
      </c>
      <c r="F77" s="336">
        <f>IF(F$10=0,0,F$10/MAE!F$5*1000)</f>
        <v>0.80604225852418188</v>
      </c>
      <c r="G77" s="336">
        <f>IF(G$10=0,0,G$10/MAE!G$5*1000)</f>
        <v>0.79300250133821826</v>
      </c>
      <c r="H77" s="336">
        <f>IF(H$10=0,0,H$10/MAE!H$5*1000)</f>
        <v>0.73887386796499133</v>
      </c>
      <c r="I77" s="336">
        <f>IF(I$10=0,0,I$10/MAE!I$5*1000)</f>
        <v>0.69952049262179417</v>
      </c>
      <c r="J77" s="336">
        <f>IF(J$10=0,0,J$10/MAE!J$5*1000)</f>
        <v>0.73302950083038287</v>
      </c>
      <c r="K77" s="336">
        <f>IF(K$10=0,0,K$10/MAE!K$5*1000)</f>
        <v>0.76825288550794779</v>
      </c>
      <c r="L77" s="336">
        <f>IF(L$10=0,0,L$10/MAE!L$5*1000)</f>
        <v>0.75807771276794711</v>
      </c>
      <c r="M77" s="336">
        <f>IF(M$10=0,0,M$10/MAE!M$5*1000)</f>
        <v>0.70165118139944438</v>
      </c>
      <c r="N77" s="336">
        <f>IF(N$10=0,0,N$10/MAE!N$5*1000)</f>
        <v>0.69945925159143219</v>
      </c>
      <c r="O77" s="336">
        <f>IF(O$10=0,0,O$10/MAE!O$5*1000)</f>
        <v>0.72019655613823397</v>
      </c>
      <c r="P77" s="336">
        <f>IF(P$10=0,0,P$10/MAE!P$5*1000)</f>
        <v>0.67037555783643787</v>
      </c>
      <c r="Q77" s="336">
        <f>IF(Q$10=0,0,Q$10/MAE!Q$5*1000)</f>
        <v>0.64789135357281313</v>
      </c>
      <c r="R77" s="336">
        <f>IF(R$10=0,0,R$10/MAE!R$5*1000)</f>
        <v>0.64150403619246732</v>
      </c>
      <c r="S77" s="336">
        <f>IF(S$10=0,0,S$10/MAE!S$5*1000)</f>
        <v>0.63281598571006192</v>
      </c>
      <c r="T77" s="336">
        <f>IF(T$10=0,0,T$10/MAE!T$5*1000)</f>
        <v>0.6164458172333942</v>
      </c>
      <c r="U77" s="336">
        <f>IF(U$10=0,0,U$10/MAE!U$5*1000)</f>
        <v>0.60930280236387746</v>
      </c>
      <c r="V77" s="336">
        <f>IF(V$10=0,0,V$10/MAE!V$5*1000)</f>
        <v>0.61584763818903299</v>
      </c>
      <c r="W77" s="336">
        <f>IF(W$10=0,0,W$10/MAE!W$5*1000)</f>
        <v>0.61635012392728272</v>
      </c>
      <c r="X77" s="336">
        <f>IF(X$10=0,0,X$10/MAE!X$5*1000)</f>
        <v>0.58281559086466306</v>
      </c>
      <c r="Y77" s="336">
        <f>IF(Y$10=0,0,Y$10/MAE!Y$5*1000)</f>
        <v>0.55791224511480675</v>
      </c>
      <c r="DA77" s="68"/>
    </row>
    <row r="78" spans="1:105" ht="12" customHeight="1" x14ac:dyDescent="0.25">
      <c r="A78" s="174" t="s">
        <v>2555</v>
      </c>
      <c r="B78" s="349">
        <f>IF(B$16=0,0,B$16/MAE!B$5*1000)</f>
        <v>4.6085168784500308</v>
      </c>
      <c r="C78" s="349">
        <f>IF(C$16=0,0,C$16/MAE!C$5*1000)</f>
        <v>4.8254082149676885</v>
      </c>
      <c r="D78" s="349">
        <f>IF(D$16=0,0,D$16/MAE!D$5*1000)</f>
        <v>4.8546547003634961</v>
      </c>
      <c r="E78" s="349">
        <f>IF(E$16=0,0,E$16/MAE!E$5*1000)</f>
        <v>5.4158196395630531</v>
      </c>
      <c r="F78" s="349">
        <f>IF(F$16=0,0,F$16/MAE!F$5*1000)</f>
        <v>5.2922655858000747</v>
      </c>
      <c r="G78" s="349">
        <f>IF(G$16=0,0,G$16/MAE!G$5*1000)</f>
        <v>5.2091160253729099</v>
      </c>
      <c r="H78" s="349">
        <f>IF(H$16=0,0,H$16/MAE!H$5*1000)</f>
        <v>4.8509061076207933</v>
      </c>
      <c r="I78" s="349">
        <f>IF(I$16=0,0,I$16/MAE!I$5*1000)</f>
        <v>4.5840755896174619</v>
      </c>
      <c r="J78" s="349">
        <f>IF(J$16=0,0,J$16/MAE!J$5*1000)</f>
        <v>4.7804749220528207</v>
      </c>
      <c r="K78" s="349">
        <f>IF(K$16=0,0,K$16/MAE!K$5*1000)</f>
        <v>5.0150561707990242</v>
      </c>
      <c r="L78" s="349">
        <f>IF(L$16=0,0,L$16/MAE!L$5*1000)</f>
        <v>4.9487305513798097</v>
      </c>
      <c r="M78" s="349">
        <f>IF(M$16=0,0,M$16/MAE!M$5*1000)</f>
        <v>4.595598683470552</v>
      </c>
      <c r="N78" s="349">
        <f>IF(N$16=0,0,N$16/MAE!N$5*1000)</f>
        <v>4.5740241141788101</v>
      </c>
      <c r="O78" s="349">
        <f>IF(O$16=0,0,O$16/MAE!O$5*1000)</f>
        <v>4.7191779105087246</v>
      </c>
      <c r="P78" s="349">
        <f>IF(P$16=0,0,P$16/MAE!P$5*1000)</f>
        <v>4.3893529868506338</v>
      </c>
      <c r="Q78" s="349">
        <f>IF(Q$16=0,0,Q$16/MAE!Q$5*1000)</f>
        <v>4.2363201615413368</v>
      </c>
      <c r="R78" s="349">
        <f>IF(R$16=0,0,R$16/MAE!R$5*1000)</f>
        <v>4.2005532930170721</v>
      </c>
      <c r="S78" s="349">
        <f>IF(S$16=0,0,S$16/MAE!S$5*1000)</f>
        <v>4.1455476222618666</v>
      </c>
      <c r="T78" s="349">
        <f>IF(T$16=0,0,T$16/MAE!T$5*1000)</f>
        <v>4.0315922754462914</v>
      </c>
      <c r="U78" s="349">
        <f>IF(U$16=0,0,U$16/MAE!U$5*1000)</f>
        <v>3.9829756033489598</v>
      </c>
      <c r="V78" s="349">
        <f>IF(V$16=0,0,V$16/MAE!V$5*1000)</f>
        <v>4.022412234780397</v>
      </c>
      <c r="W78" s="349">
        <f>IF(W$16=0,0,W$16/MAE!W$5*1000)</f>
        <v>4.0288601546511504</v>
      </c>
      <c r="X78" s="349">
        <f>IF(X$16=0,0,X$16/MAE!X$5*1000)</f>
        <v>3.8086048818964149</v>
      </c>
      <c r="Y78" s="349">
        <f>IF(Y$16=0,0,Y$16/MAE!Y$5*1000)</f>
        <v>3.6369825070326409</v>
      </c>
      <c r="DA78" s="178"/>
    </row>
    <row r="79" spans="1:105" ht="12" customHeight="1" x14ac:dyDescent="0.25">
      <c r="A79" s="174" t="s">
        <v>2565</v>
      </c>
      <c r="B79" s="349">
        <f>IF(B$24=0,0,B$24/MAE!B$5*1000)</f>
        <v>2.304959511152421</v>
      </c>
      <c r="C79" s="349">
        <f>IF(C$24=0,0,C$24/MAE!C$5*1000)</f>
        <v>2.4108731366151122</v>
      </c>
      <c r="D79" s="349">
        <f>IF(D$24=0,0,D$24/MAE!D$5*1000)</f>
        <v>2.4215534710178348</v>
      </c>
      <c r="E79" s="349">
        <f>IF(E$24=0,0,E$24/MAE!E$5*1000)</f>
        <v>2.6928222254583858</v>
      </c>
      <c r="F79" s="349">
        <f>IF(F$24=0,0,F$24/MAE!F$5*1000)</f>
        <v>2.6311939394179089</v>
      </c>
      <c r="G79" s="349">
        <f>IF(G$24=0,0,G$24/MAE!G$5*1000)</f>
        <v>2.5916178183216867</v>
      </c>
      <c r="H79" s="349">
        <f>IF(H$24=0,0,H$24/MAE!H$5*1000)</f>
        <v>2.4118851000381034</v>
      </c>
      <c r="I79" s="349">
        <f>IF(I$24=0,0,I$24/MAE!I$5*1000)</f>
        <v>2.2793401401937978</v>
      </c>
      <c r="J79" s="349">
        <f>IF(J$24=0,0,J$24/MAE!J$5*1000)</f>
        <v>2.2459969565150861</v>
      </c>
      <c r="K79" s="349">
        <f>IF(K$24=0,0,K$24/MAE!K$5*1000)</f>
        <v>2.4222806246867328</v>
      </c>
      <c r="L79" s="349">
        <f>IF(L$24=0,0,L$24/MAE!L$5*1000)</f>
        <v>2.4106002577676251</v>
      </c>
      <c r="M79" s="349">
        <f>IF(M$24=0,0,M$24/MAE!M$5*1000)</f>
        <v>2.281482438185169</v>
      </c>
      <c r="N79" s="349">
        <f>IF(N$24=0,0,N$24/MAE!N$5*1000)</f>
        <v>2.2784076245652933</v>
      </c>
      <c r="O79" s="349">
        <f>IF(O$24=0,0,O$24/MAE!O$5*1000)</f>
        <v>2.3551355007871853</v>
      </c>
      <c r="P79" s="349">
        <f>IF(P$24=0,0,P$24/MAE!P$5*1000)</f>
        <v>2.183040133358773</v>
      </c>
      <c r="Q79" s="349">
        <f>IF(Q$24=0,0,Q$24/MAE!Q$5*1000)</f>
        <v>2.1046297840722623</v>
      </c>
      <c r="R79" s="349">
        <f>IF(R$24=0,0,R$24/MAE!R$5*1000)</f>
        <v>2.0880917012508511</v>
      </c>
      <c r="S79" s="349">
        <f>IF(S$24=0,0,S$24/MAE!S$5*1000)</f>
        <v>2.051327483007841</v>
      </c>
      <c r="T79" s="349">
        <f>IF(T$24=0,0,T$24/MAE!T$5*1000)</f>
        <v>1.9588551654235331</v>
      </c>
      <c r="U79" s="349">
        <f>IF(U$24=0,0,U$24/MAE!U$5*1000)</f>
        <v>1.9367934476647128</v>
      </c>
      <c r="V79" s="349">
        <f>IF(V$24=0,0,V$24/MAE!V$5*1000)</f>
        <v>1.9090138930620537</v>
      </c>
      <c r="W79" s="349">
        <f>IF(W$24=0,0,W$24/MAE!W$5*1000)</f>
        <v>1.9941600481617077</v>
      </c>
      <c r="X79" s="349">
        <f>IF(X$24=0,0,X$24/MAE!X$5*1000)</f>
        <v>1.8661150406402962</v>
      </c>
      <c r="Y79" s="349">
        <f>IF(Y$24=0,0,Y$24/MAE!Y$5*1000)</f>
        <v>1.7646106372646544</v>
      </c>
      <c r="DA79" s="178"/>
    </row>
    <row r="80" spans="1:105" ht="12" customHeight="1" x14ac:dyDescent="0.25">
      <c r="A80" s="174" t="s">
        <v>2570</v>
      </c>
      <c r="B80" s="349">
        <f>IF(B$27=0,0,B$27/MAE!B$5*1000)</f>
        <v>6.5835955406429036</v>
      </c>
      <c r="C80" s="349">
        <f>IF(C$27=0,0,C$27/MAE!C$5*1000)</f>
        <v>6.8934403070966992</v>
      </c>
      <c r="D80" s="349">
        <f>IF(D$27=0,0,D$27/MAE!D$5*1000)</f>
        <v>6.9352210005192791</v>
      </c>
      <c r="E80" s="349">
        <f>IF(E$27=0,0,E$27/MAE!E$5*1000)</f>
        <v>7.7368851993757897</v>
      </c>
      <c r="F80" s="349">
        <f>IF(F$27=0,0,F$27/MAE!F$5*1000)</f>
        <v>7.5603794082858204</v>
      </c>
      <c r="G80" s="349">
        <f>IF(G$27=0,0,G$27/MAE!G$5*1000)</f>
        <v>7.4415943219613006</v>
      </c>
      <c r="H80" s="349">
        <f>IF(H$27=0,0,H$27/MAE!H$5*1000)</f>
        <v>6.9298658680297072</v>
      </c>
      <c r="I80" s="349">
        <f>IF(I$27=0,0,I$27/MAE!I$5*1000)</f>
        <v>6.5486794137392286</v>
      </c>
      <c r="J80" s="349">
        <f>IF(J$27=0,0,J$27/MAE!J$5*1000)</f>
        <v>6.8292498886468849</v>
      </c>
      <c r="K80" s="349">
        <f>IF(K$27=0,0,K$27/MAE!K$5*1000)</f>
        <v>7.1643659582843204</v>
      </c>
      <c r="L80" s="349">
        <f>IF(L$27=0,0,L$27/MAE!L$5*1000)</f>
        <v>7.0696150733997278</v>
      </c>
      <c r="M80" s="349">
        <f>IF(M$27=0,0,M$27/MAE!M$5*1000)</f>
        <v>6.5651409763865036</v>
      </c>
      <c r="N80" s="349">
        <f>IF(N$27=0,0,N$27/MAE!N$5*1000)</f>
        <v>6.5343201631125876</v>
      </c>
      <c r="O80" s="349">
        <f>IF(O$27=0,0,O$27/MAE!O$5*1000)</f>
        <v>6.7416827292981791</v>
      </c>
      <c r="P80" s="349">
        <f>IF(P$27=0,0,P$27/MAE!P$5*1000)</f>
        <v>6.2705042669294775</v>
      </c>
      <c r="Q80" s="349">
        <f>IF(Q$27=0,0,Q$27/MAE!Q$5*1000)</f>
        <v>6.0518859450590563</v>
      </c>
      <c r="R80" s="349">
        <f>IF(R$27=0,0,R$27/MAE!R$5*1000)</f>
        <v>6.0007904185958205</v>
      </c>
      <c r="S80" s="349">
        <f>IF(S$27=0,0,S$27/MAE!S$5*1000)</f>
        <v>5.9222108889455241</v>
      </c>
      <c r="T80" s="349">
        <f>IF(T$27=0,0,T$27/MAE!T$5*1000)</f>
        <v>5.7594175363518438</v>
      </c>
      <c r="U80" s="349">
        <f>IF(U$27=0,0,U$27/MAE!U$5*1000)</f>
        <v>5.6899651476413746</v>
      </c>
      <c r="V80" s="349">
        <f>IF(V$27=0,0,V$27/MAE!V$5*1000)</f>
        <v>5.7463031925434214</v>
      </c>
      <c r="W80" s="349">
        <f>IF(W$27=0,0,W$27/MAE!W$5*1000)</f>
        <v>5.7555145066445013</v>
      </c>
      <c r="X80" s="349">
        <f>IF(X$27=0,0,X$27/MAE!X$5*1000)</f>
        <v>5.4408641169948808</v>
      </c>
      <c r="Y80" s="349">
        <f>IF(Y$27=0,0,Y$27/MAE!Y$5*1000)</f>
        <v>5.1956892957609178</v>
      </c>
      <c r="DA80" s="178"/>
    </row>
    <row r="81" spans="1:105" ht="12" customHeight="1" x14ac:dyDescent="0.25">
      <c r="A81" s="174" t="s">
        <v>2580</v>
      </c>
      <c r="B81" s="349">
        <f>IF(B$35=0,0,B$35/MAE!B$5*1000)</f>
        <v>3.8945610337161205</v>
      </c>
      <c r="C81" s="349">
        <f>IF(C$35=0,0,C$35/MAE!C$5*1000)</f>
        <v>4.0857977681231894</v>
      </c>
      <c r="D81" s="349">
        <f>IF(D$35=0,0,D$35/MAE!D$5*1000)</f>
        <v>4.0707199682034707</v>
      </c>
      <c r="E81" s="349">
        <f>IF(E$35=0,0,E$35/MAE!E$5*1000)</f>
        <v>4.5933092048592901</v>
      </c>
      <c r="F81" s="349">
        <f>IF(F$35=0,0,F$35/MAE!F$5*1000)</f>
        <v>4.4787745256591549</v>
      </c>
      <c r="G81" s="349">
        <f>IF(G$35=0,0,G$35/MAE!G$5*1000)</f>
        <v>4.5473561115086216</v>
      </c>
      <c r="H81" s="349">
        <f>IF(H$35=0,0,H$35/MAE!H$5*1000)</f>
        <v>4.1346972904883801</v>
      </c>
      <c r="I81" s="349">
        <f>IF(I$35=0,0,I$35/MAE!I$5*1000)</f>
        <v>3.8905017974794918</v>
      </c>
      <c r="J81" s="349">
        <f>IF(J$35=0,0,J$35/MAE!J$5*1000)</f>
        <v>3.6391627679414653</v>
      </c>
      <c r="K81" s="349">
        <f>IF(K$35=0,0,K$35/MAE!K$5*1000)</f>
        <v>3.9607177691564841</v>
      </c>
      <c r="L81" s="349">
        <f>IF(L$35=0,0,L$35/MAE!L$5*1000)</f>
        <v>3.9538082438171336</v>
      </c>
      <c r="M81" s="349">
        <f>IF(M$35=0,0,M$35/MAE!M$5*1000)</f>
        <v>3.884955409705376</v>
      </c>
      <c r="N81" s="349">
        <f>IF(N$35=0,0,N$35/MAE!N$5*1000)</f>
        <v>3.8674010472274802</v>
      </c>
      <c r="O81" s="349">
        <f>IF(O$35=0,0,O$35/MAE!O$5*1000)</f>
        <v>4.0207651380487173</v>
      </c>
      <c r="P81" s="349">
        <f>IF(P$35=0,0,P$35/MAE!P$5*1000)</f>
        <v>3.6962335239835937</v>
      </c>
      <c r="Q81" s="349">
        <f>IF(Q$35=0,0,Q$35/MAE!Q$5*1000)</f>
        <v>3.5365331022982764</v>
      </c>
      <c r="R81" s="349">
        <f>IF(R$35=0,0,R$35/MAE!R$5*1000)</f>
        <v>3.5298931921264978</v>
      </c>
      <c r="S81" s="349">
        <f>IF(S$35=0,0,S$35/MAE!S$5*1000)</f>
        <v>3.4436039918818908</v>
      </c>
      <c r="T81" s="349">
        <f>IF(T$35=0,0,T$35/MAE!T$5*1000)</f>
        <v>3.2557381624666455</v>
      </c>
      <c r="U81" s="349">
        <f>IF(U$35=0,0,U$35/MAE!U$5*1000)</f>
        <v>3.2123315579557281</v>
      </c>
      <c r="V81" s="349">
        <f>IF(V$35=0,0,V$35/MAE!V$5*1000)</f>
        <v>3.1475003129500916</v>
      </c>
      <c r="W81" s="349">
        <f>IF(W$35=0,0,W$35/MAE!W$5*1000)</f>
        <v>3.3876600821917937</v>
      </c>
      <c r="X81" s="349">
        <f>IF(X$35=0,0,X$35/MAE!X$5*1000)</f>
        <v>3.1406393308471094</v>
      </c>
      <c r="Y81" s="349">
        <f>IF(Y$35=0,0,Y$35/MAE!Y$5*1000)</f>
        <v>2.9087729753024631</v>
      </c>
      <c r="DA81" s="178"/>
    </row>
    <row r="82" spans="1:105" ht="12" customHeight="1" x14ac:dyDescent="0.25">
      <c r="A82" s="174" t="s">
        <v>2592</v>
      </c>
      <c r="B82" s="349">
        <f>IF(B$46=0,0,B$46/MAE!B$5*1000)</f>
        <v>2.8396929121951033</v>
      </c>
      <c r="C82" s="349">
        <f>IF(C$46=0,0,C$46/MAE!C$5*1000)</f>
        <v>2.9599186115517</v>
      </c>
      <c r="D82" s="349">
        <f>IF(D$46=0,0,D$46/MAE!D$5*1000)</f>
        <v>3.0461113137346212</v>
      </c>
      <c r="E82" s="349">
        <f>IF(E$46=0,0,E$46/MAE!E$5*1000)</f>
        <v>3.3103732684100304</v>
      </c>
      <c r="F82" s="349">
        <f>IF(F$46=0,0,F$46/MAE!F$5*1000)</f>
        <v>3.2534488549704839</v>
      </c>
      <c r="G82" s="349">
        <f>IF(G$46=0,0,G$46/MAE!G$5*1000)</f>
        <v>3.092624680319048</v>
      </c>
      <c r="H82" s="349">
        <f>IF(H$46=0,0,H$46/MAE!H$5*1000)</f>
        <v>2.9864134293965146</v>
      </c>
      <c r="I82" s="349">
        <f>IF(I$46=0,0,I$46/MAE!I$5*1000)</f>
        <v>2.8679052480295977</v>
      </c>
      <c r="J82" s="349">
        <f>IF(J$46=0,0,J$46/MAE!J$5*1000)</f>
        <v>3.2992278873069325</v>
      </c>
      <c r="K82" s="349">
        <f>IF(K$46=0,0,K$46/MAE!K$5*1000)</f>
        <v>3.3891211694399135</v>
      </c>
      <c r="L82" s="349">
        <f>IF(L$46=0,0,L$46/MAE!L$5*1000)</f>
        <v>3.3148696602305736</v>
      </c>
      <c r="M82" s="349">
        <f>IF(M$46=0,0,M$46/MAE!M$5*1000)</f>
        <v>2.9306831951268024</v>
      </c>
      <c r="N82" s="349">
        <f>IF(N$46=0,0,N$46/MAE!N$5*1000)</f>
        <v>2.8890605984939266</v>
      </c>
      <c r="O82" s="349">
        <f>IF(O$46=0,0,O$46/MAE!O$5*1000)</f>
        <v>2.9004804922209062</v>
      </c>
      <c r="P82" s="349">
        <f>IF(P$46=0,0,P$46/MAE!P$5*1000)</f>
        <v>2.781471868705419</v>
      </c>
      <c r="Q82" s="349">
        <f>IF(Q$46=0,0,Q$46/MAE!Q$5*1000)</f>
        <v>2.7087868979187277</v>
      </c>
      <c r="R82" s="349">
        <f>IF(R$46=0,0,R$46/MAE!R$5*1000)</f>
        <v>2.6602629246185296</v>
      </c>
      <c r="S82" s="349">
        <f>IF(S$46=0,0,S$46/MAE!S$5*1000)</f>
        <v>2.6704151034529291</v>
      </c>
      <c r="T82" s="349">
        <f>IF(T$46=0,0,T$46/MAE!T$5*1000)</f>
        <v>2.6984188662586193</v>
      </c>
      <c r="U82" s="349">
        <f>IF(U$46=0,0,U$46/MAE!U$5*1000)</f>
        <v>2.6633618526435052</v>
      </c>
      <c r="V82" s="349">
        <f>IF(V$46=0,0,V$46/MAE!V$5*1000)</f>
        <v>2.7515030492292438</v>
      </c>
      <c r="W82" s="349">
        <f>IF(W$46=0,0,W$46/MAE!W$5*1000)</f>
        <v>2.6124729889709397</v>
      </c>
      <c r="X82" s="349">
        <f>IF(X$46=0,0,X$46/MAE!X$5*1000)</f>
        <v>2.5224962823538291</v>
      </c>
      <c r="Y82" s="349">
        <f>IF(Y$46=0,0,Y$46/MAE!Y$5*1000)</f>
        <v>2.4548059754979352</v>
      </c>
      <c r="DA82" s="178"/>
    </row>
    <row r="83" spans="1:105" ht="12" customHeight="1" x14ac:dyDescent="0.25">
      <c r="A83" s="41" t="s">
        <v>2594</v>
      </c>
      <c r="B83" s="337">
        <f>IF(B$47=0,0,B$47/MAE!B$5*1000)</f>
        <v>1.9229141860446843</v>
      </c>
      <c r="C83" s="337">
        <f>IF(C$47=0,0,C$47/MAE!C$5*1000)</f>
        <v>2.0043257012923794</v>
      </c>
      <c r="D83" s="337">
        <f>IF(D$47=0,0,D$47/MAE!D$5*1000)</f>
        <v>2.0626915791833609</v>
      </c>
      <c r="E83" s="337">
        <f>IF(E$47=0,0,E$47/MAE!E$5*1000)</f>
        <v>2.2416380629017145</v>
      </c>
      <c r="F83" s="337">
        <f>IF(F$47=0,0,F$47/MAE!F$5*1000)</f>
        <v>2.203091372988486</v>
      </c>
      <c r="G83" s="337">
        <f>IF(G$47=0,0,G$47/MAE!G$5*1000)</f>
        <v>2.0941883695798809</v>
      </c>
      <c r="H83" s="337">
        <f>IF(H$47=0,0,H$47/MAE!H$5*1000)</f>
        <v>2.0222668176967868</v>
      </c>
      <c r="I83" s="337">
        <f>IF(I$47=0,0,I$47/MAE!I$5*1000)</f>
        <v>1.9420183295119695</v>
      </c>
      <c r="J83" s="337">
        <f>IF(J$47=0,0,J$47/MAE!J$5*1000)</f>
        <v>2.2340909047776849</v>
      </c>
      <c r="K83" s="337">
        <f>IF(K$47=0,0,K$47/MAE!K$5*1000)</f>
        <v>2.2949626514025714</v>
      </c>
      <c r="L83" s="337">
        <f>IF(L$47=0,0,L$47/MAE!L$5*1000)</f>
        <v>2.2446828201642353</v>
      </c>
      <c r="M83" s="337">
        <f>IF(M$47=0,0,M$47/MAE!M$5*1000)</f>
        <v>1.9845287729918117</v>
      </c>
      <c r="N83" s="337">
        <f>IF(N$47=0,0,N$47/MAE!N$5*1000)</f>
        <v>1.9563437952494458</v>
      </c>
      <c r="O83" s="337">
        <f>IF(O$47=0,0,O$47/MAE!O$5*1000)</f>
        <v>1.9640768411560732</v>
      </c>
      <c r="P83" s="337">
        <f>IF(P$47=0,0,P$47/MAE!P$5*1000)</f>
        <v>1.8834894757276477</v>
      </c>
      <c r="Q83" s="337">
        <f>IF(Q$47=0,0,Q$47/MAE!Q$5*1000)</f>
        <v>1.8342704348807504</v>
      </c>
      <c r="R83" s="337">
        <f>IF(R$47=0,0,R$47/MAE!R$5*1000)</f>
        <v>1.8014121507256247</v>
      </c>
      <c r="S83" s="337">
        <f>IF(S$47=0,0,S$47/MAE!S$5*1000)</f>
        <v>1.8082867562916318</v>
      </c>
      <c r="T83" s="337">
        <f>IF(T$47=0,0,T$47/MAE!T$5*1000)</f>
        <v>1.8272496633476865</v>
      </c>
      <c r="U83" s="337">
        <f>IF(U$47=0,0,U$47/MAE!U$5*1000)</f>
        <v>1.8035106074408438</v>
      </c>
      <c r="V83" s="337">
        <f>IF(V$47=0,0,V$47/MAE!V$5*1000)</f>
        <v>1.8631959193848935</v>
      </c>
      <c r="W83" s="337">
        <f>IF(W$47=0,0,W$47/MAE!W$5*1000)</f>
        <v>1.76905092433658</v>
      </c>
      <c r="X83" s="337">
        <f>IF(X$47=0,0,X$47/MAE!X$5*1000)</f>
        <v>1.7081226863483812</v>
      </c>
      <c r="Y83" s="337">
        <f>IF(Y$47=0,0,Y$47/MAE!Y$5*1000)</f>
        <v>1.6622858105538436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FR: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1365.9067676457751</v>
      </c>
      <c r="C5" s="223">
        <v>1359.436490496149</v>
      </c>
      <c r="D5" s="223">
        <v>1293.447865977058</v>
      </c>
      <c r="E5" s="223">
        <v>1285.2094332694519</v>
      </c>
      <c r="F5" s="223">
        <v>1272.388667528186</v>
      </c>
      <c r="G5" s="223">
        <v>1161.803911983845</v>
      </c>
      <c r="H5" s="223">
        <v>1249.7033865296439</v>
      </c>
      <c r="I5" s="223">
        <v>1215.3904812944629</v>
      </c>
      <c r="J5" s="223">
        <v>1266.5955447980571</v>
      </c>
      <c r="K5" s="223">
        <v>1131.266313254082</v>
      </c>
      <c r="L5" s="223">
        <v>1254.2096597511261</v>
      </c>
      <c r="M5" s="223">
        <v>1144.116155553809</v>
      </c>
      <c r="N5" s="223">
        <v>1159.101028316137</v>
      </c>
      <c r="O5" s="223">
        <v>1208.824526589407</v>
      </c>
      <c r="P5" s="223">
        <v>1098.6056832825129</v>
      </c>
      <c r="Q5" s="223">
        <v>1077.30989175121</v>
      </c>
      <c r="R5" s="223">
        <v>1099.105799214027</v>
      </c>
      <c r="S5" s="223">
        <v>1063.5434793472359</v>
      </c>
      <c r="T5" s="223">
        <v>977.74767494480341</v>
      </c>
      <c r="U5" s="223">
        <v>961.14149559543512</v>
      </c>
      <c r="V5" s="223">
        <v>805.76089570091278</v>
      </c>
      <c r="W5" s="223">
        <v>965.57857925420967</v>
      </c>
      <c r="X5" s="223">
        <v>895.91112712918982</v>
      </c>
      <c r="Y5" s="223">
        <v>820.59800051353636</v>
      </c>
      <c r="DA5" s="89" t="s">
        <v>2596</v>
      </c>
    </row>
    <row r="6" spans="1:105" ht="12" customHeight="1" x14ac:dyDescent="0.25">
      <c r="A6" s="55" t="s">
        <v>91</v>
      </c>
      <c r="B6" s="259">
        <v>27.367211266376771</v>
      </c>
      <c r="C6" s="259">
        <v>27.158691323318841</v>
      </c>
      <c r="D6" s="259">
        <v>26.21656502173413</v>
      </c>
      <c r="E6" s="259">
        <v>25.673135523886081</v>
      </c>
      <c r="F6" s="259">
        <v>25.505596451965321</v>
      </c>
      <c r="G6" s="259">
        <v>22.713727362241691</v>
      </c>
      <c r="H6" s="259">
        <v>25.018454569614029</v>
      </c>
      <c r="I6" s="259">
        <v>24.55987491448537</v>
      </c>
      <c r="J6" s="259">
        <v>27.40209771945166</v>
      </c>
      <c r="K6" s="259">
        <v>24.058657590136409</v>
      </c>
      <c r="L6" s="259">
        <v>26.50493829312202</v>
      </c>
      <c r="M6" s="259">
        <v>23.359728658231301</v>
      </c>
      <c r="N6" s="259">
        <v>23.515363880497969</v>
      </c>
      <c r="O6" s="259">
        <v>24.13465935494979</v>
      </c>
      <c r="P6" s="259">
        <v>22.3496182368857</v>
      </c>
      <c r="Q6" s="259">
        <v>22.047982824480641</v>
      </c>
      <c r="R6" s="259">
        <v>22.36614483488038</v>
      </c>
      <c r="S6" s="259">
        <v>21.88325290093125</v>
      </c>
      <c r="T6" s="259">
        <v>20.618070052094861</v>
      </c>
      <c r="U6" s="259">
        <v>20.26480721372149</v>
      </c>
      <c r="V6" s="259">
        <v>17.30960776036811</v>
      </c>
      <c r="W6" s="259">
        <v>19.870893831040771</v>
      </c>
      <c r="X6" s="259">
        <v>18.716501814104721</v>
      </c>
      <c r="Y6" s="259">
        <v>17.357968594179439</v>
      </c>
      <c r="DA6" s="67" t="s">
        <v>2597</v>
      </c>
    </row>
    <row r="7" spans="1:105" ht="12" customHeight="1" x14ac:dyDescent="0.25">
      <c r="A7" s="173" t="s">
        <v>92</v>
      </c>
      <c r="B7" s="224">
        <v>9.6643765565667277</v>
      </c>
      <c r="C7" s="224">
        <v>9.5907404366986633</v>
      </c>
      <c r="D7" s="224">
        <v>9.2580407233907653</v>
      </c>
      <c r="E7" s="224">
        <v>9.0661356276164629</v>
      </c>
      <c r="F7" s="224">
        <v>9.0069713721422815</v>
      </c>
      <c r="G7" s="224">
        <v>8.0210589268768775</v>
      </c>
      <c r="H7" s="224">
        <v>8.8349435194797117</v>
      </c>
      <c r="I7" s="224">
        <v>8.6730020477964445</v>
      </c>
      <c r="J7" s="224">
        <v>9.6766962560771024</v>
      </c>
      <c r="K7" s="224">
        <v>8.4960036349134196</v>
      </c>
      <c r="L7" s="224">
        <v>9.3598760129427436</v>
      </c>
      <c r="M7" s="224">
        <v>8.2491859259965903</v>
      </c>
      <c r="N7" s="224">
        <v>8.3041464909883906</v>
      </c>
      <c r="O7" s="224">
        <v>8.5228426747765162</v>
      </c>
      <c r="P7" s="224">
        <v>7.892478500436213</v>
      </c>
      <c r="Q7" s="224">
        <v>7.7859598573818039</v>
      </c>
      <c r="R7" s="224">
        <v>7.8983146546817098</v>
      </c>
      <c r="S7" s="224">
        <v>7.7277876163076202</v>
      </c>
      <c r="T7" s="224">
        <v>7.2810046633405809</v>
      </c>
      <c r="U7" s="224">
        <v>7.1562544628085876</v>
      </c>
      <c r="V7" s="224">
        <v>6.1126640129458334</v>
      </c>
      <c r="W7" s="224">
        <v>7.0171490485285979</v>
      </c>
      <c r="X7" s="224">
        <v>6.6094904443334634</v>
      </c>
      <c r="Y7" s="224">
        <v>6.1297420156693514</v>
      </c>
      <c r="DA7" s="177" t="s">
        <v>2598</v>
      </c>
    </row>
    <row r="8" spans="1:105" ht="12" customHeight="1" x14ac:dyDescent="0.25">
      <c r="A8" s="173" t="s">
        <v>93</v>
      </c>
      <c r="B8" s="224">
        <v>63.97227196967949</v>
      </c>
      <c r="C8" s="224">
        <v>63.48484581658829</v>
      </c>
      <c r="D8" s="224">
        <v>61.282576852895509</v>
      </c>
      <c r="E8" s="224">
        <v>60.012282291483842</v>
      </c>
      <c r="F8" s="224">
        <v>59.620651044509472</v>
      </c>
      <c r="G8" s="224">
        <v>53.094512631167682</v>
      </c>
      <c r="H8" s="224">
        <v>58.48193169593317</v>
      </c>
      <c r="I8" s="224">
        <v>57.409978030939392</v>
      </c>
      <c r="J8" s="224">
        <v>64.053820858327342</v>
      </c>
      <c r="K8" s="224">
        <v>56.238356608607603</v>
      </c>
      <c r="L8" s="224">
        <v>61.956664291562568</v>
      </c>
      <c r="M8" s="224">
        <v>54.604574076507063</v>
      </c>
      <c r="N8" s="224">
        <v>54.968379459159877</v>
      </c>
      <c r="O8" s="224">
        <v>56.416014665232098</v>
      </c>
      <c r="P8" s="224">
        <v>52.243388716231827</v>
      </c>
      <c r="Q8" s="224">
        <v>51.538300336921118</v>
      </c>
      <c r="R8" s="224">
        <v>52.282020493922218</v>
      </c>
      <c r="S8" s="224">
        <v>51.153235619574737</v>
      </c>
      <c r="T8" s="224">
        <v>48.195805265807813</v>
      </c>
      <c r="U8" s="224">
        <v>47.370035107743959</v>
      </c>
      <c r="V8" s="224">
        <v>40.462103520763542</v>
      </c>
      <c r="W8" s="224">
        <v>46.449242199614993</v>
      </c>
      <c r="X8" s="224">
        <v>43.750791146336113</v>
      </c>
      <c r="Y8" s="224">
        <v>40.575149471377451</v>
      </c>
      <c r="DA8" s="177" t="s">
        <v>2599</v>
      </c>
    </row>
    <row r="9" spans="1:105" ht="12" customHeight="1" x14ac:dyDescent="0.25">
      <c r="A9" s="173" t="s">
        <v>94</v>
      </c>
      <c r="B9" s="224">
        <v>28.056259969323079</v>
      </c>
      <c r="C9" s="224">
        <v>27.842489933557339</v>
      </c>
      <c r="D9" s="224">
        <v>26.876642877241729</v>
      </c>
      <c r="E9" s="224">
        <v>26.319530969922351</v>
      </c>
      <c r="F9" s="224">
        <v>26.147773617261311</v>
      </c>
      <c r="G9" s="224">
        <v>23.285611147757571</v>
      </c>
      <c r="H9" s="224">
        <v>25.648366528970051</v>
      </c>
      <c r="I9" s="224">
        <v>25.178240804587631</v>
      </c>
      <c r="J9" s="224">
        <v>28.092024789762739</v>
      </c>
      <c r="K9" s="224">
        <v>24.66440388433336</v>
      </c>
      <c r="L9" s="224">
        <v>27.172276779852879</v>
      </c>
      <c r="M9" s="224">
        <v>23.947877394924369</v>
      </c>
      <c r="N9" s="224">
        <v>24.10743118408454</v>
      </c>
      <c r="O9" s="224">
        <v>24.74231921341006</v>
      </c>
      <c r="P9" s="224">
        <v>22.912334521989681</v>
      </c>
      <c r="Q9" s="224">
        <v>22.60310456560066</v>
      </c>
      <c r="R9" s="224">
        <v>22.929277224891852</v>
      </c>
      <c r="S9" s="224">
        <v>22.434227089746681</v>
      </c>
      <c r="T9" s="224">
        <v>21.137189603165321</v>
      </c>
      <c r="U9" s="224">
        <v>20.775032351027569</v>
      </c>
      <c r="V9" s="224">
        <v>17.74542720355867</v>
      </c>
      <c r="W9" s="224">
        <v>20.371201059548351</v>
      </c>
      <c r="X9" s="224">
        <v>19.18774388452151</v>
      </c>
      <c r="Y9" s="224">
        <v>17.795005661244321</v>
      </c>
      <c r="DA9" s="177" t="s">
        <v>2600</v>
      </c>
    </row>
    <row r="10" spans="1:105" ht="12" customHeight="1" x14ac:dyDescent="0.25">
      <c r="A10" s="56" t="s">
        <v>95</v>
      </c>
      <c r="B10" s="260">
        <v>50.950854022235951</v>
      </c>
      <c r="C10" s="260">
        <v>50.705238024936357</v>
      </c>
      <c r="D10" s="260">
        <v>48.297536872617613</v>
      </c>
      <c r="E10" s="260">
        <v>47.906698381849957</v>
      </c>
      <c r="F10" s="260">
        <v>47.431946291066239</v>
      </c>
      <c r="G10" s="260">
        <v>43.164589528989197</v>
      </c>
      <c r="H10" s="260">
        <v>46.49216471444015</v>
      </c>
      <c r="I10" s="260">
        <v>45.256507894974042</v>
      </c>
      <c r="J10" s="260">
        <v>48.513218072226621</v>
      </c>
      <c r="K10" s="260">
        <v>42.803167587386028</v>
      </c>
      <c r="L10" s="260">
        <v>47.310775804739393</v>
      </c>
      <c r="M10" s="260">
        <v>42.654976141830957</v>
      </c>
      <c r="N10" s="260">
        <v>43.172207711255083</v>
      </c>
      <c r="O10" s="260">
        <v>44.99928098986382</v>
      </c>
      <c r="P10" s="260">
        <v>40.949878262734458</v>
      </c>
      <c r="Q10" s="260">
        <v>40.204597737750262</v>
      </c>
      <c r="R10" s="260">
        <v>40.975547664353371</v>
      </c>
      <c r="S10" s="260">
        <v>39.739440755714369</v>
      </c>
      <c r="T10" s="260">
        <v>36.84127270122638</v>
      </c>
      <c r="U10" s="260">
        <v>36.203402381757378</v>
      </c>
      <c r="V10" s="260">
        <v>30.727735535482928</v>
      </c>
      <c r="W10" s="260">
        <v>35.998242093655008</v>
      </c>
      <c r="X10" s="260">
        <v>33.581559120527572</v>
      </c>
      <c r="Y10" s="260">
        <v>30.91038236016368</v>
      </c>
      <c r="DA10" s="68" t="s">
        <v>2601</v>
      </c>
    </row>
    <row r="11" spans="1:105" ht="12" customHeight="1" x14ac:dyDescent="0.25">
      <c r="A11" s="37" t="s">
        <v>159</v>
      </c>
      <c r="B11" s="226">
        <v>2.2959703266456302</v>
      </c>
      <c r="C11" s="226">
        <v>1.5446726886543669</v>
      </c>
      <c r="D11" s="226">
        <v>1.3151888074226861</v>
      </c>
      <c r="E11" s="226">
        <v>1.6829114914727541</v>
      </c>
      <c r="F11" s="226">
        <v>1.771223141270337</v>
      </c>
      <c r="G11" s="226">
        <v>2.0435533980019871</v>
      </c>
      <c r="H11" s="226">
        <v>1.800744401055494</v>
      </c>
      <c r="I11" s="226">
        <v>1.5880908490430159</v>
      </c>
      <c r="J11" s="226">
        <v>1.243846272778484</v>
      </c>
      <c r="K11" s="226">
        <v>1.024163171604433</v>
      </c>
      <c r="L11" s="226">
        <v>0.99594708399139809</v>
      </c>
      <c r="M11" s="226">
        <v>1.037234411081227</v>
      </c>
      <c r="N11" s="226">
        <v>1.060168480148979</v>
      </c>
      <c r="O11" s="226">
        <v>1.046922449515471</v>
      </c>
      <c r="P11" s="226">
        <v>0.91571775620229301</v>
      </c>
      <c r="Q11" s="226">
        <v>0.92183057181079131</v>
      </c>
      <c r="R11" s="226">
        <v>1.0420167553352231</v>
      </c>
      <c r="S11" s="226">
        <v>0.88724214552204095</v>
      </c>
      <c r="T11" s="226">
        <v>0.80242535288776617</v>
      </c>
      <c r="U11" s="226">
        <v>0.89716565044279528</v>
      </c>
      <c r="V11" s="226">
        <v>0.80741282581369944</v>
      </c>
      <c r="W11" s="226">
        <v>0.87271893762848973</v>
      </c>
      <c r="X11" s="226">
        <v>0.82289723073332655</v>
      </c>
      <c r="Y11" s="226">
        <v>0.66584532428252252</v>
      </c>
      <c r="DA11" s="69" t="s">
        <v>2602</v>
      </c>
    </row>
    <row r="12" spans="1:105" ht="12" customHeight="1" x14ac:dyDescent="0.25">
      <c r="A12" s="37" t="s">
        <v>35</v>
      </c>
      <c r="B12" s="226">
        <v>24.07784261064171</v>
      </c>
      <c r="C12" s="226">
        <v>24.490301686339301</v>
      </c>
      <c r="D12" s="226">
        <v>21.589820748359401</v>
      </c>
      <c r="E12" s="226">
        <v>22.36681389478651</v>
      </c>
      <c r="F12" s="226">
        <v>21.682830780943871</v>
      </c>
      <c r="G12" s="226">
        <v>21.59444352603883</v>
      </c>
      <c r="H12" s="226">
        <v>21.016893807963491</v>
      </c>
      <c r="I12" s="226">
        <v>19.51580287768062</v>
      </c>
      <c r="J12" s="226">
        <v>10.174155697495131</v>
      </c>
      <c r="K12" s="226">
        <v>11.90966585197404</v>
      </c>
      <c r="L12" s="226">
        <v>14.52442020055704</v>
      </c>
      <c r="M12" s="226">
        <v>17.270945940510821</v>
      </c>
      <c r="N12" s="226">
        <v>18.588948212036641</v>
      </c>
      <c r="O12" s="226">
        <v>21.478575075429099</v>
      </c>
      <c r="P12" s="226">
        <v>17.305442025655729</v>
      </c>
      <c r="Q12" s="226">
        <v>16.436497921480608</v>
      </c>
      <c r="R12" s="226">
        <v>17.240482665071589</v>
      </c>
      <c r="S12" s="226">
        <v>15.365042691677409</v>
      </c>
      <c r="T12" s="226">
        <v>10.92696803690799</v>
      </c>
      <c r="U12" s="226">
        <v>10.82458398472089</v>
      </c>
      <c r="V12" s="226">
        <v>7.0340070407131678</v>
      </c>
      <c r="W12" s="226">
        <v>13.48549194415209</v>
      </c>
      <c r="X12" s="226">
        <v>10.884068803822069</v>
      </c>
      <c r="Y12" s="226">
        <v>8.9431980345028954</v>
      </c>
      <c r="DA12" s="69" t="s">
        <v>2603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2605</v>
      </c>
    </row>
    <row r="15" spans="1:105" ht="12" customHeight="1" x14ac:dyDescent="0.25">
      <c r="A15" s="37" t="s">
        <v>40</v>
      </c>
      <c r="B15" s="226">
        <v>24.577041084948611</v>
      </c>
      <c r="C15" s="226">
        <v>24.670263649942701</v>
      </c>
      <c r="D15" s="226">
        <v>25.392527316835519</v>
      </c>
      <c r="E15" s="226">
        <v>23.856972995590699</v>
      </c>
      <c r="F15" s="226">
        <v>23.977892368852039</v>
      </c>
      <c r="G15" s="226">
        <v>19.52659260494838</v>
      </c>
      <c r="H15" s="226">
        <v>23.67452650542117</v>
      </c>
      <c r="I15" s="226">
        <v>24.152614168250391</v>
      </c>
      <c r="J15" s="226">
        <v>37.095216101953</v>
      </c>
      <c r="K15" s="226">
        <v>29.86933856380756</v>
      </c>
      <c r="L15" s="226">
        <v>31.79040852019094</v>
      </c>
      <c r="M15" s="226">
        <v>24.346795790238911</v>
      </c>
      <c r="N15" s="226">
        <v>23.523091019069462</v>
      </c>
      <c r="O15" s="226">
        <v>22.473783464919251</v>
      </c>
      <c r="P15" s="226">
        <v>22.728718480876442</v>
      </c>
      <c r="Q15" s="226">
        <v>22.84626924445886</v>
      </c>
      <c r="R15" s="226">
        <v>22.693048243946571</v>
      </c>
      <c r="S15" s="226">
        <v>23.487155918514919</v>
      </c>
      <c r="T15" s="226">
        <v>25.11187931143062</v>
      </c>
      <c r="U15" s="226">
        <v>24.481652746593689</v>
      </c>
      <c r="V15" s="226">
        <v>22.886315668956058</v>
      </c>
      <c r="W15" s="226">
        <v>21.64003121187443</v>
      </c>
      <c r="X15" s="226">
        <v>21.874593085972169</v>
      </c>
      <c r="Y15" s="226">
        <v>21.30133900137826</v>
      </c>
      <c r="DA15" s="69" t="s">
        <v>2606</v>
      </c>
    </row>
    <row r="16" spans="1:105" ht="12" customHeight="1" x14ac:dyDescent="0.25">
      <c r="A16" s="57" t="s">
        <v>2555</v>
      </c>
      <c r="B16" s="261">
        <f t="shared" ref="B16:Y16" si="0">B17+B23</f>
        <v>247.32542158468272</v>
      </c>
      <c r="C16" s="261">
        <f t="shared" si="0"/>
        <v>246.25567235739291</v>
      </c>
      <c r="D16" s="261">
        <f t="shared" si="0"/>
        <v>234.22219426745639</v>
      </c>
      <c r="E16" s="261">
        <f t="shared" si="0"/>
        <v>232.8069056230168</v>
      </c>
      <c r="F16" s="261">
        <f t="shared" si="0"/>
        <v>230.44021350681402</v>
      </c>
      <c r="G16" s="261">
        <f t="shared" si="0"/>
        <v>210.41289224293385</v>
      </c>
      <c r="H16" s="261">
        <f t="shared" si="0"/>
        <v>226.2367885812462</v>
      </c>
      <c r="I16" s="261">
        <f t="shared" si="0"/>
        <v>219.93634675414222</v>
      </c>
      <c r="J16" s="261">
        <f t="shared" si="0"/>
        <v>233.61284827727582</v>
      </c>
      <c r="K16" s="261">
        <f t="shared" si="0"/>
        <v>206.85752411779177</v>
      </c>
      <c r="L16" s="261">
        <f t="shared" si="0"/>
        <v>228.75843496537078</v>
      </c>
      <c r="M16" s="261">
        <f t="shared" si="0"/>
        <v>206.9186271070318</v>
      </c>
      <c r="N16" s="261">
        <f t="shared" si="0"/>
        <v>209.66510883970102</v>
      </c>
      <c r="O16" s="261">
        <f t="shared" si="0"/>
        <v>218.83038730687539</v>
      </c>
      <c r="P16" s="261">
        <f t="shared" si="0"/>
        <v>198.78626048288351</v>
      </c>
      <c r="Q16" s="261">
        <f t="shared" si="0"/>
        <v>195.13893254650011</v>
      </c>
      <c r="R16" s="261">
        <f t="shared" si="0"/>
        <v>198.99105952370269</v>
      </c>
      <c r="S16" s="261">
        <f t="shared" si="0"/>
        <v>192.77923613116909</v>
      </c>
      <c r="T16" s="261">
        <f t="shared" si="0"/>
        <v>178.08020191420181</v>
      </c>
      <c r="U16" s="261">
        <f t="shared" si="0"/>
        <v>175.08788108734282</v>
      </c>
      <c r="V16" s="261">
        <f t="shared" si="0"/>
        <v>147.80064841533289</v>
      </c>
      <c r="W16" s="261">
        <f t="shared" si="0"/>
        <v>174.50200357216022</v>
      </c>
      <c r="X16" s="261">
        <f t="shared" si="0"/>
        <v>162.5513979497529</v>
      </c>
      <c r="Y16" s="261">
        <f t="shared" si="0"/>
        <v>149.76589180622125</v>
      </c>
      <c r="DA16" s="70"/>
    </row>
    <row r="17" spans="1:105" ht="12" customHeight="1" x14ac:dyDescent="0.25">
      <c r="A17" s="169" t="s">
        <v>2556</v>
      </c>
      <c r="B17" s="351">
        <v>130.4342403950472</v>
      </c>
      <c r="C17" s="351">
        <v>131.58349613618671</v>
      </c>
      <c r="D17" s="351">
        <v>116.17225069842659</v>
      </c>
      <c r="E17" s="351">
        <v>125.2542909978484</v>
      </c>
      <c r="F17" s="351">
        <v>121.886735833798</v>
      </c>
      <c r="G17" s="351">
        <v>121.88559604055</v>
      </c>
      <c r="H17" s="351">
        <v>118.99500454969871</v>
      </c>
      <c r="I17" s="351">
        <v>109.6593929742681</v>
      </c>
      <c r="J17" s="351">
        <v>65.035840142494919</v>
      </c>
      <c r="K17" s="351">
        <v>69.894535969101355</v>
      </c>
      <c r="L17" s="351">
        <v>82.4186285499202</v>
      </c>
      <c r="M17" s="351">
        <v>95.698290761802497</v>
      </c>
      <c r="N17" s="351">
        <v>101.15029306188011</v>
      </c>
      <c r="O17" s="351">
        <v>115.99428863827519</v>
      </c>
      <c r="P17" s="351">
        <v>94.709636569633702</v>
      </c>
      <c r="Q17" s="351">
        <v>89.872254314115011</v>
      </c>
      <c r="R17" s="351">
        <v>95.113973625326395</v>
      </c>
      <c r="S17" s="351">
        <v>85.859323497447491</v>
      </c>
      <c r="T17" s="351">
        <v>63.878172627573001</v>
      </c>
      <c r="U17" s="351">
        <v>63.353104758057029</v>
      </c>
      <c r="V17" s="351">
        <v>44.185124715135693</v>
      </c>
      <c r="W17" s="351">
        <v>74.777629723068102</v>
      </c>
      <c r="X17" s="351">
        <v>62.083509863586997</v>
      </c>
      <c r="Y17" s="351">
        <v>50.941271249838842</v>
      </c>
      <c r="DA17" s="170" t="s">
        <v>2607</v>
      </c>
    </row>
    <row r="18" spans="1:105" ht="12" customHeight="1" x14ac:dyDescent="0.25">
      <c r="A18" s="59" t="s">
        <v>28</v>
      </c>
      <c r="B18" s="230">
        <v>2.059516336676134</v>
      </c>
      <c r="C18" s="230">
        <v>2.362677210570816</v>
      </c>
      <c r="D18" s="230">
        <v>3.1057505774800371</v>
      </c>
      <c r="E18" s="230">
        <v>4.1322114810208861</v>
      </c>
      <c r="F18" s="230">
        <v>3.6856077973988182</v>
      </c>
      <c r="G18" s="230">
        <v>1.754905748877174</v>
      </c>
      <c r="H18" s="230">
        <v>1.628553725678977</v>
      </c>
      <c r="I18" s="230">
        <v>1.5340638195536609</v>
      </c>
      <c r="J18" s="230">
        <v>2.415791402991021</v>
      </c>
      <c r="K18" s="230">
        <v>1.865383746466329</v>
      </c>
      <c r="L18" s="230">
        <v>2.7563670391785551</v>
      </c>
      <c r="M18" s="230">
        <v>2.806079925935689</v>
      </c>
      <c r="N18" s="230">
        <v>1.743675023409281</v>
      </c>
      <c r="O18" s="230">
        <v>2.00735754491651</v>
      </c>
      <c r="P18" s="230">
        <v>2.2280619586521619</v>
      </c>
      <c r="Q18" s="230">
        <v>1.7029231904361</v>
      </c>
      <c r="R18" s="230">
        <v>1.938579904455866</v>
      </c>
      <c r="S18" s="230">
        <v>2.100410326270072</v>
      </c>
      <c r="T18" s="230">
        <v>2.4262066058422711</v>
      </c>
      <c r="U18" s="230">
        <v>2.139754815175114</v>
      </c>
      <c r="V18" s="230">
        <v>3.857668209655448</v>
      </c>
      <c r="W18" s="230">
        <v>2.291448014981893</v>
      </c>
      <c r="X18" s="230">
        <v>1.8308280342114249</v>
      </c>
      <c r="Y18" s="230">
        <v>0</v>
      </c>
      <c r="DA18" s="71" t="s">
        <v>2608</v>
      </c>
    </row>
    <row r="19" spans="1:105" ht="12" customHeight="1" x14ac:dyDescent="0.25">
      <c r="A19" s="59" t="s">
        <v>31</v>
      </c>
      <c r="B19" s="230">
        <v>0</v>
      </c>
      <c r="C19" s="230">
        <v>5.3682437120458548</v>
      </c>
      <c r="D19" s="230">
        <v>3.97838555822318</v>
      </c>
      <c r="E19" s="230">
        <v>10.465255479224689</v>
      </c>
      <c r="F19" s="230">
        <v>9.5712998696244966</v>
      </c>
      <c r="G19" s="230">
        <v>11.091563201226011</v>
      </c>
      <c r="H19" s="230">
        <v>11.997760183333661</v>
      </c>
      <c r="I19" s="230">
        <v>9.6111615629383014</v>
      </c>
      <c r="J19" s="230">
        <v>9.3279501823106514</v>
      </c>
      <c r="K19" s="230">
        <v>7.6231483668279294</v>
      </c>
      <c r="L19" s="230">
        <v>7.1572216925787151</v>
      </c>
      <c r="M19" s="230">
        <v>8.3007395558274446</v>
      </c>
      <c r="N19" s="230">
        <v>7.7574364992213898</v>
      </c>
      <c r="O19" s="230">
        <v>9.9031020215226473</v>
      </c>
      <c r="P19" s="230">
        <v>8.2770916938504815</v>
      </c>
      <c r="Q19" s="230">
        <v>7.4750409111353466</v>
      </c>
      <c r="R19" s="230">
        <v>8.7867314333643307</v>
      </c>
      <c r="S19" s="230">
        <v>9.3631386682757665</v>
      </c>
      <c r="T19" s="230">
        <v>7.7709846843743886</v>
      </c>
      <c r="U19" s="230">
        <v>7.3395817208816556</v>
      </c>
      <c r="V19" s="230">
        <v>4.3709688141028629</v>
      </c>
      <c r="W19" s="230">
        <v>5.874932973770008</v>
      </c>
      <c r="X19" s="230">
        <v>5.7030087996820384</v>
      </c>
      <c r="Y19" s="230">
        <v>6.0761708349163497</v>
      </c>
      <c r="DA19" s="71" t="s">
        <v>2609</v>
      </c>
    </row>
    <row r="20" spans="1:105" ht="12" customHeight="1" x14ac:dyDescent="0.25">
      <c r="A20" s="59" t="s">
        <v>159</v>
      </c>
      <c r="B20" s="230">
        <v>11.229538799462979</v>
      </c>
      <c r="C20" s="230">
        <v>7.383533148157249</v>
      </c>
      <c r="D20" s="230">
        <v>6.2876948567127009</v>
      </c>
      <c r="E20" s="230">
        <v>7.8020801416887648</v>
      </c>
      <c r="F20" s="230">
        <v>8.2461173313693852</v>
      </c>
      <c r="G20" s="230">
        <v>9.5275277526342723</v>
      </c>
      <c r="H20" s="230">
        <v>8.3883839157151634</v>
      </c>
      <c r="I20" s="230">
        <v>7.4565761578406784</v>
      </c>
      <c r="J20" s="230">
        <v>5.8128704342999811</v>
      </c>
      <c r="K20" s="230">
        <v>4.8293676556545844</v>
      </c>
      <c r="L20" s="230">
        <v>4.7146138659816543</v>
      </c>
      <c r="M20" s="230">
        <v>4.8726229320672214</v>
      </c>
      <c r="N20" s="230">
        <v>5.0293635959745124</v>
      </c>
      <c r="O20" s="230">
        <v>4.9263743483834546</v>
      </c>
      <c r="P20" s="230">
        <v>4.3120459416549313</v>
      </c>
      <c r="Q20" s="230">
        <v>4.3678753142203899</v>
      </c>
      <c r="R20" s="230">
        <v>4.9050690002514319</v>
      </c>
      <c r="S20" s="230">
        <v>4.1534962732569856</v>
      </c>
      <c r="T20" s="230">
        <v>3.752690474846252</v>
      </c>
      <c r="U20" s="230">
        <v>4.2107917691403287</v>
      </c>
      <c r="V20" s="230">
        <v>3.7591363958679289</v>
      </c>
      <c r="W20" s="230">
        <v>4.1358171785924602</v>
      </c>
      <c r="X20" s="230">
        <v>3.886658546691967</v>
      </c>
      <c r="Y20" s="230">
        <v>3.1766919555920801</v>
      </c>
      <c r="DA20" s="71" t="s">
        <v>2610</v>
      </c>
    </row>
    <row r="21" spans="1:105" ht="12" customHeight="1" x14ac:dyDescent="0.25">
      <c r="A21" s="59" t="s">
        <v>32</v>
      </c>
      <c r="B21" s="230">
        <v>2.2008790289304341</v>
      </c>
      <c r="C21" s="230">
        <v>2.208537085163675</v>
      </c>
      <c r="D21" s="230">
        <v>2.054693349908562</v>
      </c>
      <c r="E21" s="230">
        <v>1.6437946272708031</v>
      </c>
      <c r="F21" s="230">
        <v>1.854170736223286</v>
      </c>
      <c r="G21" s="230">
        <v>1.243967018727963</v>
      </c>
      <c r="H21" s="230">
        <v>1.421878322308038</v>
      </c>
      <c r="I21" s="230">
        <v>1.619035116006833</v>
      </c>
      <c r="J21" s="230">
        <v>1.0708323508518811</v>
      </c>
      <c r="K21" s="230">
        <v>0.76220220554851625</v>
      </c>
      <c r="L21" s="230">
        <v>0.68109447285404801</v>
      </c>
      <c r="M21" s="230">
        <v>0.5277701223469301</v>
      </c>
      <c r="N21" s="230">
        <v>0.54676520848498644</v>
      </c>
      <c r="O21" s="230">
        <v>0.50847301362479158</v>
      </c>
      <c r="P21" s="230">
        <v>0.35370125003964309</v>
      </c>
      <c r="Q21" s="230">
        <v>0.31082720434722988</v>
      </c>
      <c r="R21" s="230">
        <v>0.27102732055949957</v>
      </c>
      <c r="S21" s="230">
        <v>3.5397808167583658E-2</v>
      </c>
      <c r="T21" s="230">
        <v>4.994772236491845E-2</v>
      </c>
      <c r="U21" s="230">
        <v>7.4977298372536721E-2</v>
      </c>
      <c r="V21" s="230">
        <v>0.23273602640263569</v>
      </c>
      <c r="W21" s="230">
        <v>9.793088154641176E-2</v>
      </c>
      <c r="X21" s="230">
        <v>0.48698301627533169</v>
      </c>
      <c r="Y21" s="230">
        <v>4.2835688607419313E-2</v>
      </c>
      <c r="DA21" s="71" t="s">
        <v>2611</v>
      </c>
    </row>
    <row r="22" spans="1:105" ht="12" customHeight="1" x14ac:dyDescent="0.25">
      <c r="A22" s="59" t="s">
        <v>35</v>
      </c>
      <c r="B22" s="230">
        <v>114.9443062299777</v>
      </c>
      <c r="C22" s="230">
        <v>114.2605049802491</v>
      </c>
      <c r="D22" s="230">
        <v>100.7457263561022</v>
      </c>
      <c r="E22" s="230">
        <v>101.2109492686433</v>
      </c>
      <c r="F22" s="230">
        <v>98.529540099181986</v>
      </c>
      <c r="G22" s="230">
        <v>98.267632319084612</v>
      </c>
      <c r="H22" s="230">
        <v>95.558428402662869</v>
      </c>
      <c r="I22" s="230">
        <v>89.438556317928629</v>
      </c>
      <c r="J22" s="230">
        <v>46.408395772041381</v>
      </c>
      <c r="K22" s="230">
        <v>54.814433994603988</v>
      </c>
      <c r="L22" s="230">
        <v>67.109331479327224</v>
      </c>
      <c r="M22" s="230">
        <v>79.191078225625205</v>
      </c>
      <c r="N22" s="230">
        <v>86.073052734789897</v>
      </c>
      <c r="O22" s="230">
        <v>98.64898170982778</v>
      </c>
      <c r="P22" s="230">
        <v>79.538735725436482</v>
      </c>
      <c r="Q22" s="230">
        <v>76.015587693975945</v>
      </c>
      <c r="R22" s="230">
        <v>79.212565966695266</v>
      </c>
      <c r="S22" s="230">
        <v>70.206880421477081</v>
      </c>
      <c r="T22" s="230">
        <v>49.878343140145169</v>
      </c>
      <c r="U22" s="230">
        <v>49.587999154487392</v>
      </c>
      <c r="V22" s="230">
        <v>31.964615269106819</v>
      </c>
      <c r="W22" s="230">
        <v>62.377500674177327</v>
      </c>
      <c r="X22" s="230">
        <v>50.176031466726243</v>
      </c>
      <c r="Y22" s="230">
        <v>41.645572770722993</v>
      </c>
      <c r="DA22" s="71" t="s">
        <v>2612</v>
      </c>
    </row>
    <row r="23" spans="1:105" ht="12" customHeight="1" x14ac:dyDescent="0.25">
      <c r="A23" s="60" t="s">
        <v>2563</v>
      </c>
      <c r="B23" s="329">
        <v>116.8911811896355</v>
      </c>
      <c r="C23" s="329">
        <v>114.6721762212062</v>
      </c>
      <c r="D23" s="329">
        <v>118.04994356902979</v>
      </c>
      <c r="E23" s="329">
        <v>107.5526146251684</v>
      </c>
      <c r="F23" s="329">
        <v>108.553477673016</v>
      </c>
      <c r="G23" s="329">
        <v>88.527296202383852</v>
      </c>
      <c r="H23" s="329">
        <v>107.2417840315475</v>
      </c>
      <c r="I23" s="329">
        <v>110.27695377987411</v>
      </c>
      <c r="J23" s="329">
        <v>168.5770081347809</v>
      </c>
      <c r="K23" s="329">
        <v>136.96298814869041</v>
      </c>
      <c r="L23" s="329">
        <v>146.3398064154506</v>
      </c>
      <c r="M23" s="329">
        <v>111.2203363452293</v>
      </c>
      <c r="N23" s="329">
        <v>108.5148157778209</v>
      </c>
      <c r="O23" s="329">
        <v>102.8360986686002</v>
      </c>
      <c r="P23" s="329">
        <v>104.0766239132498</v>
      </c>
      <c r="Q23" s="329">
        <v>105.2666782323851</v>
      </c>
      <c r="R23" s="329">
        <v>103.87708589837629</v>
      </c>
      <c r="S23" s="329">
        <v>106.91991263372159</v>
      </c>
      <c r="T23" s="329">
        <v>114.2020292866288</v>
      </c>
      <c r="U23" s="329">
        <v>111.73477632928579</v>
      </c>
      <c r="V23" s="329">
        <v>103.6155237001972</v>
      </c>
      <c r="W23" s="329">
        <v>99.724373849092103</v>
      </c>
      <c r="X23" s="329">
        <v>100.4678880861659</v>
      </c>
      <c r="Y23" s="329">
        <v>98.824620556382413</v>
      </c>
      <c r="DA23" s="72" t="s">
        <v>2613</v>
      </c>
    </row>
    <row r="24" spans="1:105" ht="12" customHeight="1" x14ac:dyDescent="0.25">
      <c r="A24" s="40" t="s">
        <v>2565</v>
      </c>
      <c r="B24" s="261">
        <f t="shared" ref="B24:Y24" si="1">B25+B26</f>
        <v>103.14474071320853</v>
      </c>
      <c r="C24" s="261">
        <f t="shared" si="1"/>
        <v>102.69253606046721</v>
      </c>
      <c r="D24" s="261">
        <f t="shared" si="1"/>
        <v>96.892803598412755</v>
      </c>
      <c r="E24" s="261">
        <f t="shared" si="1"/>
        <v>96.956852395805612</v>
      </c>
      <c r="F24" s="261">
        <f t="shared" si="1"/>
        <v>95.799497931895971</v>
      </c>
      <c r="G24" s="261">
        <f t="shared" si="1"/>
        <v>88.215661649215306</v>
      </c>
      <c r="H24" s="261">
        <f t="shared" si="1"/>
        <v>93.84734166292904</v>
      </c>
      <c r="I24" s="261">
        <f t="shared" si="1"/>
        <v>90.749498239907211</v>
      </c>
      <c r="J24" s="261">
        <f t="shared" si="1"/>
        <v>87.607571999261751</v>
      </c>
      <c r="K24" s="261">
        <f t="shared" si="1"/>
        <v>80.486222384918904</v>
      </c>
      <c r="L24" s="261">
        <f t="shared" si="1"/>
        <v>90.115343702740788</v>
      </c>
      <c r="M24" s="261">
        <f t="shared" si="1"/>
        <v>84.652642620265155</v>
      </c>
      <c r="N24" s="261">
        <f t="shared" si="1"/>
        <v>86.259164292664579</v>
      </c>
      <c r="O24" s="261">
        <f t="shared" si="1"/>
        <v>90.99186997205274</v>
      </c>
      <c r="P24" s="261">
        <f t="shared" si="1"/>
        <v>81.613820525206108</v>
      </c>
      <c r="Q24" s="261">
        <f t="shared" si="1"/>
        <v>79.752927504770383</v>
      </c>
      <c r="R24" s="261">
        <f t="shared" si="1"/>
        <v>81.680871242607367</v>
      </c>
      <c r="S24" s="261">
        <f t="shared" si="1"/>
        <v>78.316425986829842</v>
      </c>
      <c r="T24" s="261">
        <f t="shared" si="1"/>
        <v>69.984952631678823</v>
      </c>
      <c r="U24" s="261">
        <f t="shared" si="1"/>
        <v>68.898407254035476</v>
      </c>
      <c r="V24" s="261">
        <f t="shared" si="1"/>
        <v>56.326771721027768</v>
      </c>
      <c r="W24" s="261">
        <f t="shared" si="1"/>
        <v>70.694053250351004</v>
      </c>
      <c r="X24" s="261">
        <f t="shared" si="1"/>
        <v>64.663450369193811</v>
      </c>
      <c r="Y24" s="261">
        <f t="shared" si="1"/>
        <v>58.381713226250838</v>
      </c>
      <c r="DA24" s="70"/>
    </row>
    <row r="25" spans="1:105" ht="12" customHeight="1" x14ac:dyDescent="0.25">
      <c r="A25" s="169" t="s">
        <v>2566</v>
      </c>
      <c r="B25" s="352">
        <v>71.616001249870664</v>
      </c>
      <c r="C25" s="352">
        <v>71.404024616476732</v>
      </c>
      <c r="D25" s="352">
        <v>66.689680592984757</v>
      </c>
      <c r="E25" s="352">
        <v>67.379794168683844</v>
      </c>
      <c r="F25" s="352">
        <v>66.415455196820673</v>
      </c>
      <c r="G25" s="352">
        <v>62.04802676398873</v>
      </c>
      <c r="H25" s="352">
        <v>65.024516851771452</v>
      </c>
      <c r="I25" s="352">
        <v>62.45498588006258</v>
      </c>
      <c r="J25" s="352">
        <v>56.03864115949564</v>
      </c>
      <c r="K25" s="352">
        <v>52.769143738728722</v>
      </c>
      <c r="L25" s="352">
        <v>59.579996648129182</v>
      </c>
      <c r="M25" s="352">
        <v>57.740773828412557</v>
      </c>
      <c r="N25" s="352">
        <v>59.167993988268272</v>
      </c>
      <c r="O25" s="352">
        <v>63.187232538150091</v>
      </c>
      <c r="P25" s="352">
        <v>55.865662130946532</v>
      </c>
      <c r="Q25" s="352">
        <v>54.352271975821758</v>
      </c>
      <c r="R25" s="352">
        <v>55.913673173558948</v>
      </c>
      <c r="S25" s="352">
        <v>53.105549635264389</v>
      </c>
      <c r="T25" s="352">
        <v>46.231646071429807</v>
      </c>
      <c r="U25" s="352">
        <v>45.55208158360908</v>
      </c>
      <c r="V25" s="352">
        <v>36.385020697249779</v>
      </c>
      <c r="W25" s="352">
        <v>47.801540439875048</v>
      </c>
      <c r="X25" s="352">
        <v>43.100869380644127</v>
      </c>
      <c r="Y25" s="352">
        <v>38.384247496483027</v>
      </c>
      <c r="DA25" s="170" t="s">
        <v>2614</v>
      </c>
    </row>
    <row r="26" spans="1:105" ht="12" customHeight="1" x14ac:dyDescent="0.25">
      <c r="A26" s="61" t="s">
        <v>2568</v>
      </c>
      <c r="B26" s="263">
        <v>31.528739463337871</v>
      </c>
      <c r="C26" s="263">
        <v>31.288511443990469</v>
      </c>
      <c r="D26" s="263">
        <v>30.203123005428001</v>
      </c>
      <c r="E26" s="263">
        <v>29.577058227121761</v>
      </c>
      <c r="F26" s="263">
        <v>29.384042735075301</v>
      </c>
      <c r="G26" s="263">
        <v>26.16763488522658</v>
      </c>
      <c r="H26" s="263">
        <v>28.822824811157581</v>
      </c>
      <c r="I26" s="263">
        <v>28.294512359844639</v>
      </c>
      <c r="J26" s="263">
        <v>31.568930839766111</v>
      </c>
      <c r="K26" s="263">
        <v>27.717078646190181</v>
      </c>
      <c r="L26" s="263">
        <v>30.535347054611609</v>
      </c>
      <c r="M26" s="263">
        <v>26.911868791852601</v>
      </c>
      <c r="N26" s="263">
        <v>27.091170304396311</v>
      </c>
      <c r="O26" s="263">
        <v>27.804637433902649</v>
      </c>
      <c r="P26" s="263">
        <v>25.748158394259569</v>
      </c>
      <c r="Q26" s="263">
        <v>25.400655528948619</v>
      </c>
      <c r="R26" s="263">
        <v>25.767198069048419</v>
      </c>
      <c r="S26" s="263">
        <v>25.21087635156546</v>
      </c>
      <c r="T26" s="263">
        <v>23.753306560249008</v>
      </c>
      <c r="U26" s="263">
        <v>23.346325670426399</v>
      </c>
      <c r="V26" s="263">
        <v>19.941751023777989</v>
      </c>
      <c r="W26" s="263">
        <v>22.89251281047596</v>
      </c>
      <c r="X26" s="263">
        <v>21.56258098854968</v>
      </c>
      <c r="Y26" s="263">
        <v>19.997465729767811</v>
      </c>
      <c r="DA26" s="74" t="s">
        <v>2615</v>
      </c>
    </row>
    <row r="27" spans="1:105" ht="12" customHeight="1" x14ac:dyDescent="0.25">
      <c r="A27" s="174" t="s">
        <v>2570</v>
      </c>
      <c r="B27" s="261">
        <f t="shared" ref="B27:Y27" si="2">B28+B34</f>
        <v>302.84745500165241</v>
      </c>
      <c r="C27" s="261">
        <f t="shared" si="2"/>
        <v>301.53755798864427</v>
      </c>
      <c r="D27" s="261">
        <f t="shared" si="2"/>
        <v>286.80268685810995</v>
      </c>
      <c r="E27" s="261">
        <f t="shared" si="2"/>
        <v>285.06968035471436</v>
      </c>
      <c r="F27" s="261">
        <f t="shared" si="2"/>
        <v>282.1716900083436</v>
      </c>
      <c r="G27" s="261">
        <f t="shared" si="2"/>
        <v>257.6484394811435</v>
      </c>
      <c r="H27" s="261">
        <f t="shared" si="2"/>
        <v>277.02463907907702</v>
      </c>
      <c r="I27" s="261">
        <f t="shared" si="2"/>
        <v>269.30981235201079</v>
      </c>
      <c r="J27" s="261">
        <f t="shared" si="2"/>
        <v>286.05654891094991</v>
      </c>
      <c r="K27" s="261">
        <f t="shared" si="2"/>
        <v>253.2949274911735</v>
      </c>
      <c r="L27" s="261">
        <f t="shared" si="2"/>
        <v>280.11236934535191</v>
      </c>
      <c r="M27" s="261">
        <f t="shared" si="2"/>
        <v>253.36974747799809</v>
      </c>
      <c r="N27" s="261">
        <f t="shared" si="2"/>
        <v>256.73278633432773</v>
      </c>
      <c r="O27" s="261">
        <f t="shared" si="2"/>
        <v>267.95557629413298</v>
      </c>
      <c r="P27" s="261">
        <f t="shared" si="2"/>
        <v>243.4117475300614</v>
      </c>
      <c r="Q27" s="261">
        <f t="shared" si="2"/>
        <v>238.94563168959201</v>
      </c>
      <c r="R27" s="261">
        <f t="shared" si="2"/>
        <v>243.66252186575829</v>
      </c>
      <c r="S27" s="261">
        <f t="shared" si="2"/>
        <v>236.05620750755412</v>
      </c>
      <c r="T27" s="261">
        <f t="shared" si="2"/>
        <v>218.0573900990226</v>
      </c>
      <c r="U27" s="261">
        <f t="shared" si="2"/>
        <v>214.39332378041991</v>
      </c>
      <c r="V27" s="261">
        <f t="shared" si="2"/>
        <v>180.98038581469331</v>
      </c>
      <c r="W27" s="261">
        <f t="shared" si="2"/>
        <v>213.67592274142069</v>
      </c>
      <c r="X27" s="261">
        <f t="shared" si="2"/>
        <v>199.0425281017383</v>
      </c>
      <c r="Y27" s="261">
        <f t="shared" si="2"/>
        <v>183.38680629333214</v>
      </c>
      <c r="DA27" s="70"/>
    </row>
    <row r="28" spans="1:105" ht="12" customHeight="1" x14ac:dyDescent="0.25">
      <c r="A28" s="169" t="s">
        <v>2571</v>
      </c>
      <c r="B28" s="351">
        <v>159.71539640209869</v>
      </c>
      <c r="C28" s="351">
        <v>161.12264833002439</v>
      </c>
      <c r="D28" s="351">
        <v>142.25173554909381</v>
      </c>
      <c r="E28" s="351">
        <v>153.37260122185521</v>
      </c>
      <c r="F28" s="351">
        <v>149.24906428628319</v>
      </c>
      <c r="G28" s="351">
        <v>149.2476686210816</v>
      </c>
      <c r="H28" s="351">
        <v>145.70816883636579</v>
      </c>
      <c r="I28" s="351">
        <v>134.27680772359361</v>
      </c>
      <c r="J28" s="351">
        <v>79.635722623463138</v>
      </c>
      <c r="K28" s="351">
        <v>85.585146084613882</v>
      </c>
      <c r="L28" s="351">
        <v>100.9207696529635</v>
      </c>
      <c r="M28" s="351">
        <v>117.1815805246561</v>
      </c>
      <c r="N28" s="351">
        <v>123.85750170842461</v>
      </c>
      <c r="O28" s="351">
        <v>142.03382282237769</v>
      </c>
      <c r="P28" s="351">
        <v>115.9709835546535</v>
      </c>
      <c r="Q28" s="351">
        <v>110.04765834381431</v>
      </c>
      <c r="R28" s="351">
        <v>116.4660901534609</v>
      </c>
      <c r="S28" s="351">
        <v>105.1338655070786</v>
      </c>
      <c r="T28" s="351">
        <v>78.218170564375086</v>
      </c>
      <c r="U28" s="351">
        <v>77.575230315988193</v>
      </c>
      <c r="V28" s="351">
        <v>54.1042343450641</v>
      </c>
      <c r="W28" s="351">
        <v>91.564444558858895</v>
      </c>
      <c r="X28" s="351">
        <v>76.020624322759588</v>
      </c>
      <c r="Y28" s="351">
        <v>62.377066836537352</v>
      </c>
      <c r="DA28" s="170" t="s">
        <v>2616</v>
      </c>
    </row>
    <row r="29" spans="1:105" ht="12" customHeight="1" x14ac:dyDescent="0.25">
      <c r="A29" s="59" t="s">
        <v>28</v>
      </c>
      <c r="B29" s="230">
        <v>2.5218567387871031</v>
      </c>
      <c r="C29" s="230">
        <v>2.893074135392836</v>
      </c>
      <c r="D29" s="230">
        <v>3.8029598907918811</v>
      </c>
      <c r="E29" s="230">
        <v>5.059850793086798</v>
      </c>
      <c r="F29" s="230">
        <v>4.5129891396720216</v>
      </c>
      <c r="G29" s="230">
        <v>2.1488641822985808</v>
      </c>
      <c r="H29" s="230">
        <v>1.9941474191987481</v>
      </c>
      <c r="I29" s="230">
        <v>1.8784454933310131</v>
      </c>
      <c r="J29" s="230">
        <v>2.958111922029822</v>
      </c>
      <c r="K29" s="230">
        <v>2.2841433630199939</v>
      </c>
      <c r="L29" s="230">
        <v>3.3751433132798629</v>
      </c>
      <c r="M29" s="230">
        <v>3.436016235839618</v>
      </c>
      <c r="N29" s="230">
        <v>2.1351122735623851</v>
      </c>
      <c r="O29" s="230">
        <v>2.4579888305100108</v>
      </c>
      <c r="P29" s="230">
        <v>2.7282391330434641</v>
      </c>
      <c r="Q29" s="230">
        <v>2.0852120699217558</v>
      </c>
      <c r="R29" s="230">
        <v>2.3737713115786119</v>
      </c>
      <c r="S29" s="230">
        <v>2.571931011759272</v>
      </c>
      <c r="T29" s="230">
        <v>2.9708652316435971</v>
      </c>
      <c r="U29" s="230">
        <v>2.6201079369491209</v>
      </c>
      <c r="V29" s="230">
        <v>4.7236753587617706</v>
      </c>
      <c r="W29" s="230">
        <v>2.8058547122227262</v>
      </c>
      <c r="X29" s="230">
        <v>2.2418302459731732</v>
      </c>
      <c r="Y29" s="230">
        <v>0</v>
      </c>
      <c r="DA29" s="71" t="s">
        <v>2617</v>
      </c>
    </row>
    <row r="30" spans="1:105" ht="12" customHeight="1" x14ac:dyDescent="0.25">
      <c r="A30" s="59" t="s">
        <v>31</v>
      </c>
      <c r="B30" s="230">
        <v>0</v>
      </c>
      <c r="C30" s="230">
        <v>6.5733596474030884</v>
      </c>
      <c r="D30" s="230">
        <v>4.8714925202732804</v>
      </c>
      <c r="E30" s="230">
        <v>12.81459854598941</v>
      </c>
      <c r="F30" s="230">
        <v>11.71995902403</v>
      </c>
      <c r="G30" s="230">
        <v>13.581505960684909</v>
      </c>
      <c r="H30" s="230">
        <v>14.691134918367741</v>
      </c>
      <c r="I30" s="230">
        <v>11.768769260740781</v>
      </c>
      <c r="J30" s="230">
        <v>11.421979815074261</v>
      </c>
      <c r="K30" s="230">
        <v>9.3344673879525679</v>
      </c>
      <c r="L30" s="230">
        <v>8.7639449296882219</v>
      </c>
      <c r="M30" s="230">
        <v>10.16417088468666</v>
      </c>
      <c r="N30" s="230">
        <v>9.4989018357812949</v>
      </c>
      <c r="O30" s="230">
        <v>12.12624737329303</v>
      </c>
      <c r="P30" s="230">
        <v>10.135214319000591</v>
      </c>
      <c r="Q30" s="230">
        <v>9.1531113197575689</v>
      </c>
      <c r="R30" s="230">
        <v>10.75926297962979</v>
      </c>
      <c r="S30" s="230">
        <v>11.46506775707237</v>
      </c>
      <c r="T30" s="230">
        <v>9.5154914502543537</v>
      </c>
      <c r="U30" s="230">
        <v>8.9872429235285587</v>
      </c>
      <c r="V30" s="230">
        <v>5.3522067111463638</v>
      </c>
      <c r="W30" s="230">
        <v>7.1937954780857254</v>
      </c>
      <c r="X30" s="230">
        <v>6.9832760812433108</v>
      </c>
      <c r="Y30" s="230">
        <v>7.4402091856118542</v>
      </c>
      <c r="DA30" s="71" t="s">
        <v>2618</v>
      </c>
    </row>
    <row r="31" spans="1:105" ht="12" customHeight="1" x14ac:dyDescent="0.25">
      <c r="A31" s="59" t="s">
        <v>159</v>
      </c>
      <c r="B31" s="230">
        <v>13.750455672811819</v>
      </c>
      <c r="C31" s="230">
        <v>9.0410609977435747</v>
      </c>
      <c r="D31" s="230">
        <v>7.6992181918931006</v>
      </c>
      <c r="E31" s="230">
        <v>9.5535675204352195</v>
      </c>
      <c r="F31" s="230">
        <v>10.097286528207411</v>
      </c>
      <c r="G31" s="230">
        <v>11.666360513429719</v>
      </c>
      <c r="H31" s="230">
        <v>10.27149050903898</v>
      </c>
      <c r="I31" s="230">
        <v>9.1305014177640924</v>
      </c>
      <c r="J31" s="230">
        <v>7.1178005317958926</v>
      </c>
      <c r="K31" s="230">
        <v>5.9135114150872452</v>
      </c>
      <c r="L31" s="230">
        <v>5.7729965705897808</v>
      </c>
      <c r="M31" s="230">
        <v>5.9664770596741494</v>
      </c>
      <c r="N31" s="230">
        <v>6.1584044032340977</v>
      </c>
      <c r="O31" s="230">
        <v>6.0322951204695343</v>
      </c>
      <c r="P31" s="230">
        <v>5.2800562550876684</v>
      </c>
      <c r="Q31" s="230">
        <v>5.3484187521066007</v>
      </c>
      <c r="R31" s="230">
        <v>6.0062069390833894</v>
      </c>
      <c r="S31" s="230">
        <v>5.0859138039881451</v>
      </c>
      <c r="T31" s="230">
        <v>4.5951311936892898</v>
      </c>
      <c r="U31" s="230">
        <v>5.1560715540493831</v>
      </c>
      <c r="V31" s="230">
        <v>4.6030241582056259</v>
      </c>
      <c r="W31" s="230">
        <v>5.0642659329703603</v>
      </c>
      <c r="X31" s="230">
        <v>4.7591737306432247</v>
      </c>
      <c r="Y31" s="230">
        <v>3.889826884398464</v>
      </c>
      <c r="DA31" s="71" t="s">
        <v>2619</v>
      </c>
    </row>
    <row r="32" spans="1:105" ht="12" customHeight="1" x14ac:dyDescent="0.25">
      <c r="A32" s="59" t="s">
        <v>32</v>
      </c>
      <c r="B32" s="230">
        <v>2.6949539129760418</v>
      </c>
      <c r="C32" s="230">
        <v>2.704331124690214</v>
      </c>
      <c r="D32" s="230">
        <v>2.515951040704361</v>
      </c>
      <c r="E32" s="230">
        <v>2.012809747678534</v>
      </c>
      <c r="F32" s="230">
        <v>2.2704131463958608</v>
      </c>
      <c r="G32" s="230">
        <v>1.5232249208913839</v>
      </c>
      <c r="H32" s="230">
        <v>1.7410754967037201</v>
      </c>
      <c r="I32" s="230">
        <v>1.9824919787838771</v>
      </c>
      <c r="J32" s="230">
        <v>1.311223286757405</v>
      </c>
      <c r="K32" s="230">
        <v>0.9333088231206319</v>
      </c>
      <c r="L32" s="230">
        <v>0.83399323206618126</v>
      </c>
      <c r="M32" s="230">
        <v>0.64624912940440415</v>
      </c>
      <c r="N32" s="230">
        <v>0.66950841855304466</v>
      </c>
      <c r="O32" s="230">
        <v>0.62262001668341793</v>
      </c>
      <c r="P32" s="230">
        <v>0.43310357147711398</v>
      </c>
      <c r="Q32" s="230">
        <v>0.38060474001701627</v>
      </c>
      <c r="R32" s="230">
        <v>0.33187018844020361</v>
      </c>
      <c r="S32" s="230">
        <v>4.3344254899082037E-2</v>
      </c>
      <c r="T32" s="230">
        <v>6.1160476365206273E-2</v>
      </c>
      <c r="U32" s="230">
        <v>9.1808936782698039E-2</v>
      </c>
      <c r="V32" s="230">
        <v>0.28498288947261508</v>
      </c>
      <c r="W32" s="230">
        <v>0.1199153651588715</v>
      </c>
      <c r="X32" s="230">
        <v>0.5963057342146918</v>
      </c>
      <c r="Y32" s="230">
        <v>5.2451863600921578E-2</v>
      </c>
      <c r="DA32" s="71" t="s">
        <v>2620</v>
      </c>
    </row>
    <row r="33" spans="1:105" ht="12" customHeight="1" x14ac:dyDescent="0.25">
      <c r="A33" s="59" t="s">
        <v>35</v>
      </c>
      <c r="B33" s="230">
        <v>140.74813007752371</v>
      </c>
      <c r="C33" s="230">
        <v>139.9108224247947</v>
      </c>
      <c r="D33" s="230">
        <v>123.3621139054312</v>
      </c>
      <c r="E33" s="230">
        <v>123.9317746146652</v>
      </c>
      <c r="F33" s="230">
        <v>120.64841644797789</v>
      </c>
      <c r="G33" s="230">
        <v>120.327713043777</v>
      </c>
      <c r="H33" s="230">
        <v>117.0103204930566</v>
      </c>
      <c r="I33" s="230">
        <v>109.5165995729738</v>
      </c>
      <c r="J33" s="230">
        <v>56.82660706780576</v>
      </c>
      <c r="K33" s="230">
        <v>67.119715095433449</v>
      </c>
      <c r="L33" s="230">
        <v>82.174691607339469</v>
      </c>
      <c r="M33" s="230">
        <v>96.968667215051255</v>
      </c>
      <c r="N33" s="230">
        <v>105.3955747772938</v>
      </c>
      <c r="O33" s="230">
        <v>120.7946714814217</v>
      </c>
      <c r="P33" s="230">
        <v>97.394370276044668</v>
      </c>
      <c r="Q33" s="230">
        <v>93.080311462011352</v>
      </c>
      <c r="R33" s="230">
        <v>96.994978734728932</v>
      </c>
      <c r="S33" s="230">
        <v>85.967608679359685</v>
      </c>
      <c r="T33" s="230">
        <v>61.075522212422641</v>
      </c>
      <c r="U33" s="230">
        <v>60.719998964678439</v>
      </c>
      <c r="V33" s="230">
        <v>39.140345227477717</v>
      </c>
      <c r="W33" s="230">
        <v>76.380613070421219</v>
      </c>
      <c r="X33" s="230">
        <v>61.440038530685193</v>
      </c>
      <c r="Y33" s="230">
        <v>50.994578902926108</v>
      </c>
      <c r="DA33" s="71" t="s">
        <v>2621</v>
      </c>
    </row>
    <row r="34" spans="1:105" ht="12" customHeight="1" x14ac:dyDescent="0.25">
      <c r="A34" s="60" t="s">
        <v>2578</v>
      </c>
      <c r="B34" s="329">
        <v>143.13205859955369</v>
      </c>
      <c r="C34" s="329">
        <v>140.41490965861991</v>
      </c>
      <c r="D34" s="329">
        <v>144.55095130901611</v>
      </c>
      <c r="E34" s="329">
        <v>131.69707913285919</v>
      </c>
      <c r="F34" s="329">
        <v>132.92262572206039</v>
      </c>
      <c r="G34" s="329">
        <v>108.4007708600619</v>
      </c>
      <c r="H34" s="329">
        <v>131.3164702427112</v>
      </c>
      <c r="I34" s="329">
        <v>135.03300462841719</v>
      </c>
      <c r="J34" s="329">
        <v>206.42082628748679</v>
      </c>
      <c r="K34" s="329">
        <v>167.70978140655961</v>
      </c>
      <c r="L34" s="329">
        <v>179.19159969238839</v>
      </c>
      <c r="M34" s="329">
        <v>136.18816695334201</v>
      </c>
      <c r="N34" s="329">
        <v>132.87528462590311</v>
      </c>
      <c r="O34" s="329">
        <v>125.9217534717553</v>
      </c>
      <c r="P34" s="329">
        <v>127.4407639754079</v>
      </c>
      <c r="Q34" s="329">
        <v>128.8979733457777</v>
      </c>
      <c r="R34" s="329">
        <v>127.1964317122974</v>
      </c>
      <c r="S34" s="329">
        <v>130.92234200047551</v>
      </c>
      <c r="T34" s="329">
        <v>139.8392195346475</v>
      </c>
      <c r="U34" s="329">
        <v>136.81809346443171</v>
      </c>
      <c r="V34" s="329">
        <v>126.87615146962921</v>
      </c>
      <c r="W34" s="329">
        <v>122.1114781825618</v>
      </c>
      <c r="X34" s="329">
        <v>123.0219037789787</v>
      </c>
      <c r="Y34" s="329">
        <v>121.0097394567948</v>
      </c>
      <c r="DA34" s="72" t="s">
        <v>2622</v>
      </c>
    </row>
    <row r="35" spans="1:105" ht="12" customHeight="1" x14ac:dyDescent="0.25">
      <c r="A35" s="39" t="s">
        <v>2580</v>
      </c>
      <c r="B35" s="228">
        <v>253.4888032629718</v>
      </c>
      <c r="C35" s="228">
        <v>253.20582060810551</v>
      </c>
      <c r="D35" s="228">
        <v>236.24367516208599</v>
      </c>
      <c r="E35" s="228">
        <v>239.58493364020319</v>
      </c>
      <c r="F35" s="228">
        <v>236.15960343910919</v>
      </c>
      <c r="G35" s="228">
        <v>223.6140284896403</v>
      </c>
      <c r="H35" s="228">
        <v>232.9818794687244</v>
      </c>
      <c r="I35" s="228">
        <v>223.85691461940991</v>
      </c>
      <c r="J35" s="228">
        <v>202.13557441200641</v>
      </c>
      <c r="K35" s="228">
        <v>189.01813208763261</v>
      </c>
      <c r="L35" s="228">
        <v>212.62302144007759</v>
      </c>
      <c r="M35" s="228">
        <v>208.13751857159991</v>
      </c>
      <c r="N35" s="228">
        <v>212.5680027774479</v>
      </c>
      <c r="O35" s="228">
        <v>226.10759627237991</v>
      </c>
      <c r="P35" s="228">
        <v>200.5259315882648</v>
      </c>
      <c r="Q35" s="228">
        <v>194.4482917554293</v>
      </c>
      <c r="R35" s="228">
        <v>200.23127941899759</v>
      </c>
      <c r="S35" s="228">
        <v>190.28940985595929</v>
      </c>
      <c r="T35" s="228">
        <v>167.28979991958039</v>
      </c>
      <c r="U35" s="228">
        <v>164.3329196068627</v>
      </c>
      <c r="V35" s="228">
        <v>131.77308711950681</v>
      </c>
      <c r="W35" s="228">
        <v>174.3575469543639</v>
      </c>
      <c r="X35" s="228">
        <v>156.93776853888949</v>
      </c>
      <c r="Y35" s="228">
        <v>139.27969526200849</v>
      </c>
      <c r="DA35" s="92" t="s">
        <v>2623</v>
      </c>
    </row>
    <row r="36" spans="1:105" ht="12" customHeight="1" x14ac:dyDescent="0.25">
      <c r="A36" s="64" t="s">
        <v>28</v>
      </c>
      <c r="B36" s="229">
        <v>3.9663383703528949</v>
      </c>
      <c r="C36" s="229">
        <v>4.5079309067514099</v>
      </c>
      <c r="D36" s="229">
        <v>6.2630032988457494</v>
      </c>
      <c r="E36" s="229">
        <v>7.8357618169588212</v>
      </c>
      <c r="F36" s="229">
        <v>7.078565073556665</v>
      </c>
      <c r="G36" s="229">
        <v>3.049097190787978</v>
      </c>
      <c r="H36" s="229">
        <v>3.1042696640056211</v>
      </c>
      <c r="I36" s="229">
        <v>3.029289092570802</v>
      </c>
      <c r="J36" s="229">
        <v>7.4060455051874747</v>
      </c>
      <c r="K36" s="229">
        <v>4.9740294979401423</v>
      </c>
      <c r="L36" s="229">
        <v>7.0117353085370029</v>
      </c>
      <c r="M36" s="229">
        <v>5.7959977737879838</v>
      </c>
      <c r="N36" s="229">
        <v>3.5244022118972569</v>
      </c>
      <c r="O36" s="229">
        <v>3.8132392025113568</v>
      </c>
      <c r="P36" s="229">
        <v>4.5626191382223018</v>
      </c>
      <c r="Q36" s="229">
        <v>3.5974172129678719</v>
      </c>
      <c r="R36" s="229">
        <v>3.9768222182753838</v>
      </c>
      <c r="S36" s="229">
        <v>4.5497192476299846</v>
      </c>
      <c r="T36" s="229">
        <v>6.081072834462276</v>
      </c>
      <c r="U36" s="229">
        <v>5.3532614445965461</v>
      </c>
      <c r="V36" s="229">
        <v>10.96830124586169</v>
      </c>
      <c r="W36" s="229">
        <v>4.9550779182776408</v>
      </c>
      <c r="X36" s="229">
        <v>4.3107540523088641</v>
      </c>
      <c r="Y36" s="229">
        <v>0</v>
      </c>
      <c r="DA36" s="73" t="s">
        <v>2624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2625</v>
      </c>
    </row>
    <row r="38" spans="1:105" ht="12" customHeight="1" x14ac:dyDescent="0.25">
      <c r="A38" s="64" t="s">
        <v>31</v>
      </c>
      <c r="B38" s="229">
        <v>0</v>
      </c>
      <c r="C38" s="229">
        <v>10.344572067010329</v>
      </c>
      <c r="D38" s="229">
        <v>8.1027116178932737</v>
      </c>
      <c r="E38" s="229">
        <v>20.042688090056512</v>
      </c>
      <c r="F38" s="229">
        <v>18.565834748334829</v>
      </c>
      <c r="G38" s="229">
        <v>19.463353752272109</v>
      </c>
      <c r="H38" s="229">
        <v>23.097499904920809</v>
      </c>
      <c r="I38" s="229">
        <v>19.16816849392805</v>
      </c>
      <c r="J38" s="229">
        <v>28.88155748103075</v>
      </c>
      <c r="K38" s="229">
        <v>20.529670891037551</v>
      </c>
      <c r="L38" s="229">
        <v>18.388249235731742</v>
      </c>
      <c r="M38" s="229">
        <v>17.316192593675868</v>
      </c>
      <c r="N38" s="229">
        <v>15.83600369495282</v>
      </c>
      <c r="O38" s="229">
        <v>18.999755596213799</v>
      </c>
      <c r="P38" s="229">
        <v>17.118754638656458</v>
      </c>
      <c r="Q38" s="229">
        <v>15.9483871344299</v>
      </c>
      <c r="R38" s="229">
        <v>18.204856887298259</v>
      </c>
      <c r="S38" s="229">
        <v>20.483744757500489</v>
      </c>
      <c r="T38" s="229">
        <v>19.671429649080441</v>
      </c>
      <c r="U38" s="229">
        <v>18.545271637712471</v>
      </c>
      <c r="V38" s="229">
        <v>12.551616241143719</v>
      </c>
      <c r="W38" s="229">
        <v>12.830714516046299</v>
      </c>
      <c r="X38" s="229">
        <v>13.561795138596059</v>
      </c>
      <c r="Y38" s="229">
        <v>15.99646734205249</v>
      </c>
      <c r="DA38" s="73" t="s">
        <v>2626</v>
      </c>
    </row>
    <row r="39" spans="1:105" ht="12" customHeight="1" x14ac:dyDescent="0.25">
      <c r="A39" s="64" t="s">
        <v>159</v>
      </c>
      <c r="B39" s="229">
        <v>22.257441980235971</v>
      </c>
      <c r="C39" s="229">
        <v>14.498594297264759</v>
      </c>
      <c r="D39" s="229">
        <v>13.04957394925283</v>
      </c>
      <c r="E39" s="229">
        <v>15.226423439036081</v>
      </c>
      <c r="F39" s="229">
        <v>16.29950556818029</v>
      </c>
      <c r="G39" s="229">
        <v>17.036740309187369</v>
      </c>
      <c r="H39" s="229">
        <v>16.45600683601085</v>
      </c>
      <c r="I39" s="229">
        <v>15.15393993421926</v>
      </c>
      <c r="J39" s="229">
        <v>18.340298401330131</v>
      </c>
      <c r="K39" s="229">
        <v>13.253154081658259</v>
      </c>
      <c r="L39" s="229">
        <v>12.343076033514439</v>
      </c>
      <c r="M39" s="229">
        <v>10.35809256349159</v>
      </c>
      <c r="N39" s="229">
        <v>10.462169748770179</v>
      </c>
      <c r="O39" s="229">
        <v>9.6313138355618566</v>
      </c>
      <c r="P39" s="229">
        <v>9.0878080054332546</v>
      </c>
      <c r="Q39" s="229">
        <v>9.4963079774493604</v>
      </c>
      <c r="R39" s="229">
        <v>10.355865491804931</v>
      </c>
      <c r="S39" s="229">
        <v>9.2594051743515866</v>
      </c>
      <c r="T39" s="229">
        <v>9.6801921709280538</v>
      </c>
      <c r="U39" s="229">
        <v>10.84194043524529</v>
      </c>
      <c r="V39" s="229">
        <v>10.999967233795539</v>
      </c>
      <c r="W39" s="229">
        <v>9.2042969545839828</v>
      </c>
      <c r="X39" s="229">
        <v>9.418264643347209</v>
      </c>
      <c r="Y39" s="229">
        <v>8.5221774762965019</v>
      </c>
      <c r="DA39" s="73" t="s">
        <v>2627</v>
      </c>
    </row>
    <row r="40" spans="1:105" ht="12" customHeight="1" x14ac:dyDescent="0.25">
      <c r="A40" s="64" t="s">
        <v>32</v>
      </c>
      <c r="B40" s="229">
        <v>4.2290896535890976</v>
      </c>
      <c r="C40" s="229">
        <v>4.2043973581795564</v>
      </c>
      <c r="D40" s="229">
        <v>4.1341790395152742</v>
      </c>
      <c r="E40" s="229">
        <v>3.1100863168658872</v>
      </c>
      <c r="F40" s="229">
        <v>3.5531376531345482</v>
      </c>
      <c r="G40" s="229">
        <v>2.1565152659402131</v>
      </c>
      <c r="H40" s="229">
        <v>2.704244674583927</v>
      </c>
      <c r="I40" s="229">
        <v>3.189919782134973</v>
      </c>
      <c r="J40" s="229">
        <v>3.2754775529623572</v>
      </c>
      <c r="K40" s="229">
        <v>2.0278534637251622</v>
      </c>
      <c r="L40" s="229">
        <v>1.728709508777529</v>
      </c>
      <c r="M40" s="229">
        <v>1.0876750673605231</v>
      </c>
      <c r="N40" s="229">
        <v>1.102673633228878</v>
      </c>
      <c r="O40" s="229">
        <v>0.96374785071270219</v>
      </c>
      <c r="P40" s="229">
        <v>0.72268617788860667</v>
      </c>
      <c r="Q40" s="229">
        <v>0.65515033965703351</v>
      </c>
      <c r="R40" s="229">
        <v>0.55474288558671847</v>
      </c>
      <c r="S40" s="229">
        <v>7.6503802996389286E-2</v>
      </c>
      <c r="T40" s="229">
        <v>0.1249091672205055</v>
      </c>
      <c r="U40" s="229">
        <v>0.1871588762927052</v>
      </c>
      <c r="V40" s="229">
        <v>0.6602437709740363</v>
      </c>
      <c r="W40" s="229">
        <v>0.21129359998935701</v>
      </c>
      <c r="X40" s="229">
        <v>1.144051845942011</v>
      </c>
      <c r="Y40" s="229">
        <v>0.11140857353134941</v>
      </c>
      <c r="DA40" s="73" t="s">
        <v>2628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4.8324905263460831</v>
      </c>
      <c r="N41" s="229">
        <v>1.361035266874663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0.11758171452560499</v>
      </c>
      <c r="X41" s="229">
        <v>0.11214618825454289</v>
      </c>
      <c r="Y41" s="229">
        <v>7.3379604660440925E-2</v>
      </c>
      <c r="DA41" s="73" t="s">
        <v>2629</v>
      </c>
    </row>
    <row r="42" spans="1:105" ht="12" customHeight="1" x14ac:dyDescent="0.25">
      <c r="A42" s="64" t="s">
        <v>35</v>
      </c>
      <c r="B42" s="229">
        <v>223.03593325879379</v>
      </c>
      <c r="C42" s="229">
        <v>219.65032597889939</v>
      </c>
      <c r="D42" s="229">
        <v>204.69420725657881</v>
      </c>
      <c r="E42" s="229">
        <v>193.36997397728589</v>
      </c>
      <c r="F42" s="229">
        <v>190.66256039590289</v>
      </c>
      <c r="G42" s="229">
        <v>172.02470338568639</v>
      </c>
      <c r="H42" s="229">
        <v>183.5224520707464</v>
      </c>
      <c r="I42" s="229">
        <v>177.9446472278851</v>
      </c>
      <c r="J42" s="229">
        <v>143.34625631251521</v>
      </c>
      <c r="K42" s="229">
        <v>147.26446245863991</v>
      </c>
      <c r="L42" s="229">
        <v>172.00229122023899</v>
      </c>
      <c r="M42" s="229">
        <v>164.8038236044197</v>
      </c>
      <c r="N42" s="229">
        <v>175.28710928958711</v>
      </c>
      <c r="O42" s="229">
        <v>188.80990576919581</v>
      </c>
      <c r="P42" s="229">
        <v>164.10752362379569</v>
      </c>
      <c r="Q42" s="229">
        <v>161.79357093610801</v>
      </c>
      <c r="R42" s="229">
        <v>163.7228915302687</v>
      </c>
      <c r="S42" s="229">
        <v>153.22265512805771</v>
      </c>
      <c r="T42" s="229">
        <v>125.9584469514171</v>
      </c>
      <c r="U42" s="229">
        <v>124.9953569878158</v>
      </c>
      <c r="V42" s="229">
        <v>91.568654695195107</v>
      </c>
      <c r="W42" s="229">
        <v>135.90370698988471</v>
      </c>
      <c r="X42" s="229">
        <v>119.03230802884801</v>
      </c>
      <c r="Y42" s="229">
        <v>109.37507277072</v>
      </c>
      <c r="DA42" s="73" t="s">
        <v>2630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2631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9.8836185857662926</v>
      </c>
      <c r="H44" s="229">
        <v>4.0974063184568434</v>
      </c>
      <c r="I44" s="229">
        <v>5.3709500886717523</v>
      </c>
      <c r="J44" s="229">
        <v>0.88593915898049891</v>
      </c>
      <c r="K44" s="229">
        <v>0.96896169463156756</v>
      </c>
      <c r="L44" s="229">
        <v>1.1489601332778909</v>
      </c>
      <c r="M44" s="229">
        <v>1.3373804257799671</v>
      </c>
      <c r="N44" s="229">
        <v>2.1101976424208559</v>
      </c>
      <c r="O44" s="229">
        <v>2.1376060425457841</v>
      </c>
      <c r="P44" s="229">
        <v>2.0530885032495729</v>
      </c>
      <c r="Q44" s="229">
        <v>1.706247658020142</v>
      </c>
      <c r="R44" s="229">
        <v>2.3076876236919071</v>
      </c>
      <c r="S44" s="229">
        <v>1.8504656761345819</v>
      </c>
      <c r="T44" s="229">
        <v>2.1156793224453381</v>
      </c>
      <c r="U44" s="229">
        <v>2.0881214219552078</v>
      </c>
      <c r="V44" s="229">
        <v>1.4318646560316859</v>
      </c>
      <c r="W44" s="229">
        <v>1.669719735667496</v>
      </c>
      <c r="X44" s="229">
        <v>3.1457866660841471</v>
      </c>
      <c r="Y44" s="229">
        <v>2.098287446729544</v>
      </c>
      <c r="DA44" s="73" t="s">
        <v>2632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2.6058660167382368</v>
      </c>
      <c r="N45" s="229">
        <v>2.884411289716144</v>
      </c>
      <c r="O45" s="229">
        <v>1.752027975638708</v>
      </c>
      <c r="P45" s="229">
        <v>2.873451501018871</v>
      </c>
      <c r="Q45" s="229">
        <v>1.2512104967969611</v>
      </c>
      <c r="R45" s="229">
        <v>1.1084127820717149</v>
      </c>
      <c r="S45" s="229">
        <v>0.84691606928857399</v>
      </c>
      <c r="T45" s="229">
        <v>3.6580698240266298</v>
      </c>
      <c r="U45" s="229">
        <v>2.321808803244755</v>
      </c>
      <c r="V45" s="229">
        <v>3.5924392765050861</v>
      </c>
      <c r="W45" s="229">
        <v>9.4651555253888251</v>
      </c>
      <c r="X45" s="229">
        <v>6.2126619755086434</v>
      </c>
      <c r="Y45" s="229">
        <v>3.1029020480182181</v>
      </c>
      <c r="DA45" s="73" t="s">
        <v>2633</v>
      </c>
    </row>
    <row r="46" spans="1:105" ht="12" customHeight="1" x14ac:dyDescent="0.25">
      <c r="A46" s="39" t="s">
        <v>2592</v>
      </c>
      <c r="B46" s="228">
        <v>171.60784113463851</v>
      </c>
      <c r="C46" s="228">
        <v>170.3003035520405</v>
      </c>
      <c r="D46" s="228">
        <v>164.39264057836559</v>
      </c>
      <c r="E46" s="228">
        <v>160.98503130364341</v>
      </c>
      <c r="F46" s="228">
        <v>159.93446688338969</v>
      </c>
      <c r="G46" s="228">
        <v>142.42787395528131</v>
      </c>
      <c r="H46" s="228">
        <v>156.8798126863332</v>
      </c>
      <c r="I46" s="228">
        <v>154.00425975407001</v>
      </c>
      <c r="J46" s="228">
        <v>171.82659886039849</v>
      </c>
      <c r="K46" s="228">
        <v>150.8613446015685</v>
      </c>
      <c r="L46" s="228">
        <v>166.20090354173911</v>
      </c>
      <c r="M46" s="228">
        <v>146.47866622256481</v>
      </c>
      <c r="N46" s="228">
        <v>147.45458679546249</v>
      </c>
      <c r="O46" s="228">
        <v>151.33791850802541</v>
      </c>
      <c r="P46" s="228">
        <v>140.14470449634081</v>
      </c>
      <c r="Q46" s="228">
        <v>138.25328043311569</v>
      </c>
      <c r="R46" s="228">
        <v>140.24833558156769</v>
      </c>
      <c r="S46" s="228">
        <v>137.2203309566261</v>
      </c>
      <c r="T46" s="228">
        <v>129.2869213294592</v>
      </c>
      <c r="U46" s="228">
        <v>127.0717642037921</v>
      </c>
      <c r="V46" s="228">
        <v>108.54099782880159</v>
      </c>
      <c r="W46" s="228">
        <v>124.60170525120419</v>
      </c>
      <c r="X46" s="228">
        <v>117.3630165912148</v>
      </c>
      <c r="Y46" s="228">
        <v>108.8442475170894</v>
      </c>
      <c r="DA46" s="92" t="s">
        <v>2634</v>
      </c>
    </row>
    <row r="47" spans="1:105" ht="12" customHeight="1" x14ac:dyDescent="0.25">
      <c r="A47" s="39" t="s">
        <v>2594</v>
      </c>
      <c r="B47" s="228">
        <v>107.4815321644391</v>
      </c>
      <c r="C47" s="228">
        <v>106.66259439439889</v>
      </c>
      <c r="D47" s="228">
        <v>102.9625031647473</v>
      </c>
      <c r="E47" s="228">
        <v>100.8282471573104</v>
      </c>
      <c r="F47" s="228">
        <v>100.1702569816883</v>
      </c>
      <c r="G47" s="228">
        <v>89.205516568597503</v>
      </c>
      <c r="H47" s="228">
        <v>98.257064022896955</v>
      </c>
      <c r="I47" s="228">
        <v>96.456045882140174</v>
      </c>
      <c r="J47" s="228">
        <v>107.61854464231909</v>
      </c>
      <c r="K47" s="228">
        <v>94.487573265619943</v>
      </c>
      <c r="L47" s="228">
        <v>104.0950555736266</v>
      </c>
      <c r="M47" s="228">
        <v>91.742611356859058</v>
      </c>
      <c r="N47" s="228">
        <v>92.353850550547961</v>
      </c>
      <c r="O47" s="228">
        <v>94.78606133770856</v>
      </c>
      <c r="P47" s="228">
        <v>87.775520421478348</v>
      </c>
      <c r="Q47" s="228">
        <v>86.590882499667856</v>
      </c>
      <c r="R47" s="228">
        <v>87.840426708664282</v>
      </c>
      <c r="S47" s="228">
        <v>85.943924926823286</v>
      </c>
      <c r="T47" s="228">
        <v>80.975066765225591</v>
      </c>
      <c r="U47" s="228">
        <v>79.587668145923146</v>
      </c>
      <c r="V47" s="228">
        <v>67.981466768431247</v>
      </c>
      <c r="W47" s="228">
        <v>78.040619252321903</v>
      </c>
      <c r="X47" s="228">
        <v>73.506879168577143</v>
      </c>
      <c r="Y47" s="228">
        <v>68.171398306000043</v>
      </c>
      <c r="DA47" s="92" t="s">
        <v>2635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</v>
      </c>
      <c r="C51" s="232">
        <f t="shared" si="3"/>
        <v>0.99999999999999978</v>
      </c>
      <c r="D51" s="232">
        <f t="shared" si="3"/>
        <v>0.99999999999999989</v>
      </c>
      <c r="E51" s="232">
        <f t="shared" si="3"/>
        <v>1.0000000000000004</v>
      </c>
      <c r="F51" s="232">
        <f t="shared" si="3"/>
        <v>0.99999999999999944</v>
      </c>
      <c r="G51" s="232">
        <f t="shared" si="3"/>
        <v>1</v>
      </c>
      <c r="H51" s="232">
        <f t="shared" si="3"/>
        <v>1</v>
      </c>
      <c r="I51" s="232">
        <f t="shared" si="3"/>
        <v>1.0000000000000002</v>
      </c>
      <c r="J51" s="232">
        <f t="shared" si="3"/>
        <v>1</v>
      </c>
      <c r="K51" s="232">
        <f t="shared" si="3"/>
        <v>1</v>
      </c>
      <c r="L51" s="232">
        <f t="shared" si="3"/>
        <v>1.0000000000000002</v>
      </c>
      <c r="M51" s="232">
        <f t="shared" si="3"/>
        <v>1.0000000000000002</v>
      </c>
      <c r="N51" s="232">
        <f t="shared" si="3"/>
        <v>1.0000000000000004</v>
      </c>
      <c r="O51" s="232">
        <f t="shared" si="3"/>
        <v>1</v>
      </c>
      <c r="P51" s="232">
        <f t="shared" si="3"/>
        <v>1</v>
      </c>
      <c r="Q51" s="232">
        <f t="shared" si="3"/>
        <v>0.99999999999999989</v>
      </c>
      <c r="R51" s="232">
        <f t="shared" si="3"/>
        <v>1.0000000000000002</v>
      </c>
      <c r="S51" s="232">
        <f t="shared" si="3"/>
        <v>1.0000000000000004</v>
      </c>
      <c r="T51" s="232">
        <f t="shared" si="3"/>
        <v>0.99999999999999978</v>
      </c>
      <c r="U51" s="232">
        <f t="shared" si="3"/>
        <v>1</v>
      </c>
      <c r="V51" s="232">
        <f t="shared" si="3"/>
        <v>0.99999999999999989</v>
      </c>
      <c r="W51" s="232">
        <f t="shared" si="3"/>
        <v>0.99999999999999989</v>
      </c>
      <c r="X51" s="232">
        <f t="shared" si="3"/>
        <v>1</v>
      </c>
      <c r="Y51" s="232">
        <f t="shared" si="3"/>
        <v>1</v>
      </c>
      <c r="DA51" s="95"/>
    </row>
    <row r="52" spans="1:105" ht="12" customHeight="1" x14ac:dyDescent="0.25">
      <c r="A52" s="173" t="s">
        <v>91</v>
      </c>
      <c r="B52" s="233">
        <f t="shared" ref="B52:Y52" si="4">IF(B$6=0,0,B$6/B$5)</f>
        <v>2.0035929182447683E-2</v>
      </c>
      <c r="C52" s="233">
        <f t="shared" si="4"/>
        <v>1.9977903722009718E-2</v>
      </c>
      <c r="D52" s="233">
        <f t="shared" si="4"/>
        <v>2.0268745042870663E-2</v>
      </c>
      <c r="E52" s="233">
        <f t="shared" si="4"/>
        <v>1.9975838069112239E-2</v>
      </c>
      <c r="F52" s="233">
        <f t="shared" si="4"/>
        <v>2.0045444527193038E-2</v>
      </c>
      <c r="G52" s="233">
        <f t="shared" si="4"/>
        <v>1.955039669599385E-2</v>
      </c>
      <c r="H52" s="233">
        <f t="shared" si="4"/>
        <v>2.001951410173327E-2</v>
      </c>
      <c r="I52" s="233">
        <f t="shared" si="4"/>
        <v>2.0207394489652121E-2</v>
      </c>
      <c r="J52" s="233">
        <f t="shared" si="4"/>
        <v>2.1634449791010899E-2</v>
      </c>
      <c r="K52" s="233">
        <f t="shared" si="4"/>
        <v>2.126701494445795E-2</v>
      </c>
      <c r="L52" s="233">
        <f t="shared" si="4"/>
        <v>2.1132781179808022E-2</v>
      </c>
      <c r="M52" s="233">
        <f t="shared" si="4"/>
        <v>2.0417270173869743E-2</v>
      </c>
      <c r="N52" s="233">
        <f t="shared" si="4"/>
        <v>2.0287587799537619E-2</v>
      </c>
      <c r="O52" s="233">
        <f t="shared" si="4"/>
        <v>1.9965395162061798E-2</v>
      </c>
      <c r="P52" s="233">
        <f t="shared" si="4"/>
        <v>2.0343621534987422E-2</v>
      </c>
      <c r="Q52" s="233">
        <f t="shared" si="4"/>
        <v>2.0465775904684926E-2</v>
      </c>
      <c r="R52" s="233">
        <f t="shared" si="4"/>
        <v>2.0349401168544886E-2</v>
      </c>
      <c r="S52" s="233">
        <f t="shared" si="4"/>
        <v>2.0575795278593021E-2</v>
      </c>
      <c r="T52" s="233">
        <f t="shared" si="4"/>
        <v>2.108731176809887E-2</v>
      </c>
      <c r="U52" s="233">
        <f t="shared" si="4"/>
        <v>2.1084103960330287E-2</v>
      </c>
      <c r="V52" s="233">
        <f t="shared" si="4"/>
        <v>2.1482312994738819E-2</v>
      </c>
      <c r="W52" s="233">
        <f t="shared" si="4"/>
        <v>2.0579261240849588E-2</v>
      </c>
      <c r="X52" s="233">
        <f t="shared" si="4"/>
        <v>2.0891025066380065E-2</v>
      </c>
      <c r="Y52" s="233">
        <f t="shared" si="4"/>
        <v>2.1152828282931097E-2</v>
      </c>
      <c r="DA52" s="177"/>
    </row>
    <row r="53" spans="1:105" ht="12" customHeight="1" x14ac:dyDescent="0.25">
      <c r="A53" s="173" t="s">
        <v>92</v>
      </c>
      <c r="B53" s="233">
        <f t="shared" ref="B53:Y53" si="5">IF(B$7=0,0,B$7/B$5)</f>
        <v>7.0754291474987557E-3</v>
      </c>
      <c r="C53" s="233">
        <f t="shared" si="5"/>
        <v>7.0549382069318755E-3</v>
      </c>
      <c r="D53" s="233">
        <f t="shared" si="5"/>
        <v>7.1576450562213659E-3</v>
      </c>
      <c r="E53" s="233">
        <f t="shared" si="5"/>
        <v>7.0542087483384452E-3</v>
      </c>
      <c r="F53" s="233">
        <f t="shared" si="5"/>
        <v>7.0787893683772994E-3</v>
      </c>
      <c r="G53" s="233">
        <f t="shared" si="5"/>
        <v>6.9039696321735325E-3</v>
      </c>
      <c r="H53" s="233">
        <f t="shared" si="5"/>
        <v>7.0696323741378771E-3</v>
      </c>
      <c r="I53" s="233">
        <f t="shared" si="5"/>
        <v>7.1359799021621295E-3</v>
      </c>
      <c r="J53" s="233">
        <f t="shared" si="5"/>
        <v>7.639926017282756E-3</v>
      </c>
      <c r="K53" s="233">
        <f t="shared" si="5"/>
        <v>7.510171155432629E-3</v>
      </c>
      <c r="L53" s="233">
        <f t="shared" si="5"/>
        <v>7.4627682382864373E-3</v>
      </c>
      <c r="M53" s="233">
        <f t="shared" si="5"/>
        <v>7.2100947844789195E-3</v>
      </c>
      <c r="N53" s="233">
        <f t="shared" si="5"/>
        <v>7.1642991319333816E-3</v>
      </c>
      <c r="O53" s="233">
        <f t="shared" si="5"/>
        <v>7.0505209708335197E-3</v>
      </c>
      <c r="P53" s="233">
        <f t="shared" si="5"/>
        <v>7.1840867205914642E-3</v>
      </c>
      <c r="Q53" s="233">
        <f t="shared" si="5"/>
        <v>7.2272239557045342E-3</v>
      </c>
      <c r="R53" s="233">
        <f t="shared" si="5"/>
        <v>7.1861277234000695E-3</v>
      </c>
      <c r="S53" s="233">
        <f t="shared" si="5"/>
        <v>7.2660758740683111E-3</v>
      </c>
      <c r="T53" s="233">
        <f t="shared" si="5"/>
        <v>7.4467113038664233E-3</v>
      </c>
      <c r="U53" s="233">
        <f t="shared" si="5"/>
        <v>7.4455785080585132E-3</v>
      </c>
      <c r="V53" s="233">
        <f t="shared" si="5"/>
        <v>7.5862008761650914E-3</v>
      </c>
      <c r="W53" s="233">
        <f t="shared" si="5"/>
        <v>7.2672998337934133E-3</v>
      </c>
      <c r="X53" s="233">
        <f t="shared" si="5"/>
        <v>7.3773951948923376E-3</v>
      </c>
      <c r="Y53" s="233">
        <f t="shared" si="5"/>
        <v>7.4698476133664878E-3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4.683502087037731E-2</v>
      </c>
      <c r="C54" s="233">
        <f t="shared" si="6"/>
        <v>4.6699383355097698E-2</v>
      </c>
      <c r="D54" s="233">
        <f t="shared" si="6"/>
        <v>4.7379239987073808E-2</v>
      </c>
      <c r="E54" s="233">
        <f t="shared" si="6"/>
        <v>4.6694554784598989E-2</v>
      </c>
      <c r="F54" s="233">
        <f t="shared" si="6"/>
        <v>4.6857263480923568E-2</v>
      </c>
      <c r="G54" s="233">
        <f t="shared" si="6"/>
        <v>4.570006356796117E-2</v>
      </c>
      <c r="H54" s="233">
        <f t="shared" si="6"/>
        <v>4.6796649770098016E-2</v>
      </c>
      <c r="I54" s="233">
        <f t="shared" si="6"/>
        <v>4.723582989542123E-2</v>
      </c>
      <c r="J54" s="233">
        <f t="shared" si="6"/>
        <v>5.0571645480199386E-2</v>
      </c>
      <c r="K54" s="233">
        <f t="shared" si="6"/>
        <v>4.9712747519934757E-2</v>
      </c>
      <c r="L54" s="233">
        <f t="shared" si="6"/>
        <v>4.9398969151502693E-2</v>
      </c>
      <c r="M54" s="233">
        <f t="shared" si="6"/>
        <v>4.7726425163602149E-2</v>
      </c>
      <c r="N54" s="233">
        <f t="shared" si="6"/>
        <v>4.7423285905469514E-2</v>
      </c>
      <c r="O54" s="233">
        <f t="shared" si="6"/>
        <v>4.6670143949184222E-2</v>
      </c>
      <c r="P54" s="233">
        <f t="shared" si="6"/>
        <v>4.7554267660562546E-2</v>
      </c>
      <c r="Q54" s="233">
        <f t="shared" si="6"/>
        <v>4.7839809818457681E-2</v>
      </c>
      <c r="R54" s="233">
        <f t="shared" si="6"/>
        <v>4.7567777852968486E-2</v>
      </c>
      <c r="S54" s="233">
        <f t="shared" si="6"/>
        <v>4.8096985795983371E-2</v>
      </c>
      <c r="T54" s="233">
        <f t="shared" si="6"/>
        <v>4.9292682049618376E-2</v>
      </c>
      <c r="U54" s="233">
        <f t="shared" si="6"/>
        <v>4.9285183633027758E-2</v>
      </c>
      <c r="V54" s="233">
        <f t="shared" si="6"/>
        <v>5.0216017849273376E-2</v>
      </c>
      <c r="W54" s="233">
        <f t="shared" si="6"/>
        <v>4.8105087662043314E-2</v>
      </c>
      <c r="X54" s="233">
        <f t="shared" si="6"/>
        <v>4.8833851730951075E-2</v>
      </c>
      <c r="Y54" s="233">
        <f t="shared" si="6"/>
        <v>4.9445830292037293E-2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2.0540391653289618E-2</v>
      </c>
      <c r="C55" s="233">
        <f t="shared" si="7"/>
        <v>2.0480905234047202E-2</v>
      </c>
      <c r="D55" s="233">
        <f t="shared" si="7"/>
        <v>2.0779069326415697E-2</v>
      </c>
      <c r="E55" s="233">
        <f t="shared" si="7"/>
        <v>2.0478787572363159E-2</v>
      </c>
      <c r="F55" s="233">
        <f t="shared" si="7"/>
        <v>2.0550146574361945E-2</v>
      </c>
      <c r="G55" s="233">
        <f t="shared" si="7"/>
        <v>2.0042634482092671E-2</v>
      </c>
      <c r="H55" s="233">
        <f t="shared" si="7"/>
        <v>2.0523563275437803E-2</v>
      </c>
      <c r="I55" s="233">
        <f t="shared" si="7"/>
        <v>2.0716174095564178E-2</v>
      </c>
      <c r="J55" s="233">
        <f t="shared" si="7"/>
        <v>2.2179159641874203E-2</v>
      </c>
      <c r="K55" s="233">
        <f t="shared" si="7"/>
        <v>2.1802473560258613E-2</v>
      </c>
      <c r="L55" s="233">
        <f t="shared" si="7"/>
        <v>2.1664860072314145E-2</v>
      </c>
      <c r="M55" s="233">
        <f t="shared" si="7"/>
        <v>2.0931334007194758E-2</v>
      </c>
      <c r="N55" s="233">
        <f t="shared" si="7"/>
        <v>2.079838650398419E-2</v>
      </c>
      <c r="O55" s="233">
        <f t="shared" si="7"/>
        <v>2.0468081734921737E-2</v>
      </c>
      <c r="P55" s="233">
        <f t="shared" si="7"/>
        <v>2.0855831050800817E-2</v>
      </c>
      <c r="Q55" s="233">
        <f t="shared" si="7"/>
        <v>2.0981061010085424E-2</v>
      </c>
      <c r="R55" s="233">
        <f t="shared" si="7"/>
        <v>2.0861756203350606E-2</v>
      </c>
      <c r="S55" s="233">
        <f t="shared" si="7"/>
        <v>2.1093850439961315E-2</v>
      </c>
      <c r="T55" s="233">
        <f t="shared" si="7"/>
        <v>2.1618245836645508E-2</v>
      </c>
      <c r="U55" s="233">
        <f t="shared" si="7"/>
        <v>2.1614957263037804E-2</v>
      </c>
      <c r="V55" s="233">
        <f t="shared" si="7"/>
        <v>2.2023192361702207E-2</v>
      </c>
      <c r="W55" s="233">
        <f t="shared" si="7"/>
        <v>2.1097403667842955E-2</v>
      </c>
      <c r="X55" s="233">
        <f t="shared" si="7"/>
        <v>2.1417017049454114E-2</v>
      </c>
      <c r="Y55" s="233">
        <f t="shared" si="7"/>
        <v>2.1685411919244349E-2</v>
      </c>
      <c r="DA55" s="177"/>
    </row>
    <row r="56" spans="1:105" ht="12" customHeight="1" x14ac:dyDescent="0.25">
      <c r="A56" s="173" t="s">
        <v>95</v>
      </c>
      <c r="B56" s="233">
        <f t="shared" ref="B56:Y56" si="8">IF(B$10=0,0,B$10/B$5)</f>
        <v>3.7301853412772021E-2</v>
      </c>
      <c r="C56" s="233">
        <f t="shared" si="8"/>
        <v>3.7298717799189453E-2</v>
      </c>
      <c r="D56" s="233">
        <f t="shared" si="8"/>
        <v>3.7340149644248803E-2</v>
      </c>
      <c r="E56" s="233">
        <f t="shared" si="8"/>
        <v>3.7275402079783852E-2</v>
      </c>
      <c r="F56" s="233">
        <f t="shared" si="8"/>
        <v>3.727787546490037E-2</v>
      </c>
      <c r="G56" s="233">
        <f t="shared" si="8"/>
        <v>3.7153076421720131E-2</v>
      </c>
      <c r="H56" s="233">
        <f t="shared" si="8"/>
        <v>3.7202559595798393E-2</v>
      </c>
      <c r="I56" s="233">
        <f t="shared" si="8"/>
        <v>3.7236187539310968E-2</v>
      </c>
      <c r="J56" s="233">
        <f t="shared" si="8"/>
        <v>3.8302059620746141E-2</v>
      </c>
      <c r="K56" s="233">
        <f t="shared" si="8"/>
        <v>3.7836508597399073E-2</v>
      </c>
      <c r="L56" s="233">
        <f t="shared" si="8"/>
        <v>3.7721584614590922E-2</v>
      </c>
      <c r="M56" s="233">
        <f t="shared" si="8"/>
        <v>3.7282032890431333E-2</v>
      </c>
      <c r="N56" s="233">
        <f t="shared" si="8"/>
        <v>3.7246285402725184E-2</v>
      </c>
      <c r="O56" s="233">
        <f t="shared" si="8"/>
        <v>3.7225651862661462E-2</v>
      </c>
      <c r="P56" s="233">
        <f t="shared" si="8"/>
        <v>3.7274409632017128E-2</v>
      </c>
      <c r="Q56" s="233">
        <f t="shared" si="8"/>
        <v>3.7319436167430053E-2</v>
      </c>
      <c r="R56" s="233">
        <f t="shared" si="8"/>
        <v>3.7280803807654438E-2</v>
      </c>
      <c r="S56" s="233">
        <f t="shared" si="8"/>
        <v>3.7365130365995931E-2</v>
      </c>
      <c r="T56" s="233">
        <f t="shared" si="8"/>
        <v>3.767973439906791E-2</v>
      </c>
      <c r="U56" s="233">
        <f t="shared" si="8"/>
        <v>3.7667089130647792E-2</v>
      </c>
      <c r="V56" s="233">
        <f t="shared" si="8"/>
        <v>3.8135054331165555E-2</v>
      </c>
      <c r="W56" s="233">
        <f t="shared" si="8"/>
        <v>3.7281525157133469E-2</v>
      </c>
      <c r="X56" s="233">
        <f t="shared" si="8"/>
        <v>3.7483136556339627E-2</v>
      </c>
      <c r="Y56" s="233">
        <f t="shared" si="8"/>
        <v>3.766811805636832E-2</v>
      </c>
      <c r="DA56" s="177"/>
    </row>
    <row r="57" spans="1:105" ht="12" customHeight="1" x14ac:dyDescent="0.25">
      <c r="A57" s="40" t="s">
        <v>2555</v>
      </c>
      <c r="B57" s="234">
        <f t="shared" ref="B57:Y57" si="9">IF(B$16=0,0,B$16/B$5)</f>
        <v>0.18107050015643703</v>
      </c>
      <c r="C57" s="234">
        <f t="shared" si="9"/>
        <v>0.18114540405452689</v>
      </c>
      <c r="D57" s="234">
        <f t="shared" si="9"/>
        <v>0.18108359867332358</v>
      </c>
      <c r="E57" s="234">
        <f t="shared" si="9"/>
        <v>0.18114316592804486</v>
      </c>
      <c r="F57" s="234">
        <f t="shared" si="9"/>
        <v>0.18110835107835421</v>
      </c>
      <c r="G57" s="234">
        <f t="shared" si="9"/>
        <v>0.18110878270640535</v>
      </c>
      <c r="H57" s="234">
        <f t="shared" si="9"/>
        <v>0.18103238818092113</v>
      </c>
      <c r="I57" s="234">
        <f t="shared" si="9"/>
        <v>0.18095941192487947</v>
      </c>
      <c r="J57" s="234">
        <f t="shared" si="9"/>
        <v>0.18444155218825004</v>
      </c>
      <c r="K57" s="234">
        <f t="shared" si="9"/>
        <v>0.18285484301461</v>
      </c>
      <c r="L57" s="234">
        <f t="shared" si="9"/>
        <v>0.18239249968044699</v>
      </c>
      <c r="M57" s="234">
        <f t="shared" si="9"/>
        <v>0.18085456280168766</v>
      </c>
      <c r="N57" s="234">
        <f t="shared" si="9"/>
        <v>0.18088596569040077</v>
      </c>
      <c r="O57" s="234">
        <f t="shared" si="9"/>
        <v>0.18102742167573838</v>
      </c>
      <c r="P57" s="234">
        <f t="shared" si="9"/>
        <v>0.18094413992919828</v>
      </c>
      <c r="Q57" s="234">
        <f t="shared" si="9"/>
        <v>0.18113537621871645</v>
      </c>
      <c r="R57" s="234">
        <f t="shared" si="9"/>
        <v>0.18104813901082284</v>
      </c>
      <c r="S57" s="234">
        <f t="shared" si="9"/>
        <v>0.18126126470117604</v>
      </c>
      <c r="T57" s="234">
        <f t="shared" si="9"/>
        <v>0.18213308655963301</v>
      </c>
      <c r="U57" s="234">
        <f t="shared" si="9"/>
        <v>0.18216660282560626</v>
      </c>
      <c r="V57" s="234">
        <f t="shared" si="9"/>
        <v>0.18342990979571491</v>
      </c>
      <c r="W57" s="234">
        <f t="shared" si="9"/>
        <v>0.18072273693865651</v>
      </c>
      <c r="X57" s="234">
        <f t="shared" si="9"/>
        <v>0.18143696738160178</v>
      </c>
      <c r="Y57" s="234">
        <f t="shared" si="9"/>
        <v>0.18250823388857471</v>
      </c>
      <c r="DA57" s="96"/>
    </row>
    <row r="58" spans="1:105" ht="12" customHeight="1" x14ac:dyDescent="0.25">
      <c r="A58" s="62" t="s">
        <v>2556</v>
      </c>
      <c r="B58" s="302">
        <f t="shared" ref="B58:Y58" si="10">IF(B$17=0,0,B$17/B$5)</f>
        <v>9.5492784342710801E-2</v>
      </c>
      <c r="C58" s="302">
        <f t="shared" si="10"/>
        <v>9.6792676271447678E-2</v>
      </c>
      <c r="D58" s="302">
        <f t="shared" si="10"/>
        <v>8.9815951422727969E-2</v>
      </c>
      <c r="E58" s="302">
        <f t="shared" si="10"/>
        <v>9.7458272368273285E-2</v>
      </c>
      <c r="F58" s="302">
        <f t="shared" si="10"/>
        <v>9.5793635187416473E-2</v>
      </c>
      <c r="G58" s="302">
        <f t="shared" si="10"/>
        <v>0.10491064351162628</v>
      </c>
      <c r="H58" s="302">
        <f t="shared" si="10"/>
        <v>9.5218598134827137E-2</v>
      </c>
      <c r="I58" s="302">
        <f t="shared" si="10"/>
        <v>9.0225647363532377E-2</v>
      </c>
      <c r="J58" s="302">
        <f t="shared" si="10"/>
        <v>5.1346967395865958E-2</v>
      </c>
      <c r="K58" s="302">
        <f t="shared" si="10"/>
        <v>6.1784334201599324E-2</v>
      </c>
      <c r="L58" s="302">
        <f t="shared" si="10"/>
        <v>6.5713597331306314E-2</v>
      </c>
      <c r="M58" s="302">
        <f t="shared" si="10"/>
        <v>8.3643859320804523E-2</v>
      </c>
      <c r="N58" s="302">
        <f t="shared" si="10"/>
        <v>8.726615764358725E-2</v>
      </c>
      <c r="O58" s="302">
        <f t="shared" si="10"/>
        <v>9.595626667630823E-2</v>
      </c>
      <c r="P58" s="302">
        <f t="shared" si="10"/>
        <v>8.6208944674900756E-2</v>
      </c>
      <c r="Q58" s="302">
        <f t="shared" si="10"/>
        <v>8.342284332693177E-2</v>
      </c>
      <c r="R58" s="302">
        <f t="shared" si="10"/>
        <v>8.6537596010632101E-2</v>
      </c>
      <c r="S58" s="302">
        <f t="shared" si="10"/>
        <v>8.0729490768111145E-2</v>
      </c>
      <c r="T58" s="302">
        <f t="shared" si="10"/>
        <v>6.5331960652505877E-2</v>
      </c>
      <c r="U58" s="302">
        <f t="shared" si="10"/>
        <v>6.5914441368291207E-2</v>
      </c>
      <c r="V58" s="302">
        <f t="shared" si="10"/>
        <v>5.4836521542411254E-2</v>
      </c>
      <c r="W58" s="302">
        <f t="shared" si="10"/>
        <v>7.7443339495812544E-2</v>
      </c>
      <c r="X58" s="302">
        <f t="shared" si="10"/>
        <v>6.929650495861582E-2</v>
      </c>
      <c r="Y58" s="302">
        <f t="shared" si="10"/>
        <v>6.2078229800656852E-2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8.557771581372621E-2</v>
      </c>
      <c r="C59" s="302">
        <f t="shared" si="11"/>
        <v>8.4352727783079215E-2</v>
      </c>
      <c r="D59" s="302">
        <f t="shared" si="11"/>
        <v>9.1267647250595607E-2</v>
      </c>
      <c r="E59" s="302">
        <f t="shared" si="11"/>
        <v>8.3684893559771559E-2</v>
      </c>
      <c r="F59" s="302">
        <f t="shared" si="11"/>
        <v>8.5314715890937726E-2</v>
      </c>
      <c r="G59" s="302">
        <f t="shared" si="11"/>
        <v>7.6198139194779052E-2</v>
      </c>
      <c r="H59" s="302">
        <f t="shared" si="11"/>
        <v>8.5813790046093977E-2</v>
      </c>
      <c r="I59" s="302">
        <f t="shared" si="11"/>
        <v>9.0733764561347074E-2</v>
      </c>
      <c r="J59" s="302">
        <f t="shared" si="11"/>
        <v>0.13309458479238406</v>
      </c>
      <c r="K59" s="302">
        <f t="shared" si="11"/>
        <v>0.12107050881301067</v>
      </c>
      <c r="L59" s="302">
        <f t="shared" si="11"/>
        <v>0.11667890234914068</v>
      </c>
      <c r="M59" s="302">
        <f t="shared" si="11"/>
        <v>9.7210703480883148E-2</v>
      </c>
      <c r="N59" s="302">
        <f t="shared" si="11"/>
        <v>9.361980804681351E-2</v>
      </c>
      <c r="O59" s="302">
        <f t="shared" si="11"/>
        <v>8.5071154999430132E-2</v>
      </c>
      <c r="P59" s="302">
        <f t="shared" si="11"/>
        <v>9.4735195254297522E-2</v>
      </c>
      <c r="Q59" s="302">
        <f t="shared" si="11"/>
        <v>9.7712532891784679E-2</v>
      </c>
      <c r="R59" s="302">
        <f t="shared" si="11"/>
        <v>9.4510543000190725E-2</v>
      </c>
      <c r="S59" s="302">
        <f t="shared" si="11"/>
        <v>0.10053177393306489</v>
      </c>
      <c r="T59" s="302">
        <f t="shared" si="11"/>
        <v>0.11680112590712714</v>
      </c>
      <c r="U59" s="302">
        <f t="shared" si="11"/>
        <v>0.11625216145731505</v>
      </c>
      <c r="V59" s="302">
        <f t="shared" si="11"/>
        <v>0.12859338825330366</v>
      </c>
      <c r="W59" s="302">
        <f t="shared" si="11"/>
        <v>0.10327939744284394</v>
      </c>
      <c r="X59" s="302">
        <f t="shared" si="11"/>
        <v>0.11214046242298595</v>
      </c>
      <c r="Y59" s="302">
        <f t="shared" si="11"/>
        <v>0.12043000408791787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7.5513748929573632E-2</v>
      </c>
      <c r="C60" s="301">
        <f t="shared" si="12"/>
        <v>7.5540517544139082E-2</v>
      </c>
      <c r="D60" s="301">
        <f t="shared" si="12"/>
        <v>7.4910482399088318E-2</v>
      </c>
      <c r="E60" s="301">
        <f t="shared" si="12"/>
        <v>7.5440507893843031E-2</v>
      </c>
      <c r="F60" s="301">
        <f t="shared" si="12"/>
        <v>7.5291065046973013E-2</v>
      </c>
      <c r="G60" s="301">
        <f t="shared" si="12"/>
        <v>7.5929905846660595E-2</v>
      </c>
      <c r="H60" s="301">
        <f t="shared" si="12"/>
        <v>7.5095692845594211E-2</v>
      </c>
      <c r="I60" s="301">
        <f t="shared" si="12"/>
        <v>7.46669483072252E-2</v>
      </c>
      <c r="J60" s="301">
        <f t="shared" si="12"/>
        <v>6.9167756320530627E-2</v>
      </c>
      <c r="K60" s="301">
        <f t="shared" si="12"/>
        <v>7.1147015907687267E-2</v>
      </c>
      <c r="L60" s="301">
        <f t="shared" si="12"/>
        <v>7.1850302700285737E-2</v>
      </c>
      <c r="M60" s="301">
        <f t="shared" si="12"/>
        <v>7.3989552729713068E-2</v>
      </c>
      <c r="N60" s="301">
        <f t="shared" si="12"/>
        <v>7.4419021453182577E-2</v>
      </c>
      <c r="O60" s="301">
        <f t="shared" si="12"/>
        <v>7.5273017688330959E-2</v>
      </c>
      <c r="P60" s="301">
        <f t="shared" si="12"/>
        <v>7.428854753541142E-2</v>
      </c>
      <c r="Q60" s="301">
        <f t="shared" si="12"/>
        <v>7.4029699453635231E-2</v>
      </c>
      <c r="R60" s="301">
        <f t="shared" si="12"/>
        <v>7.4315749494741581E-2</v>
      </c>
      <c r="S60" s="301">
        <f t="shared" si="12"/>
        <v>7.3637258379786782E-2</v>
      </c>
      <c r="T60" s="301">
        <f t="shared" si="12"/>
        <v>7.1577723399474893E-2</v>
      </c>
      <c r="U60" s="301">
        <f t="shared" si="12"/>
        <v>7.1683937869472941E-2</v>
      </c>
      <c r="V60" s="301">
        <f t="shared" si="12"/>
        <v>6.9905069880600759E-2</v>
      </c>
      <c r="W60" s="301">
        <f t="shared" si="12"/>
        <v>7.321418967781311E-2</v>
      </c>
      <c r="X60" s="301">
        <f t="shared" si="12"/>
        <v>7.2176188475745293E-2</v>
      </c>
      <c r="Y60" s="301">
        <f t="shared" si="12"/>
        <v>7.1145327175687889E-2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5.2431105069715177E-2</v>
      </c>
      <c r="C61" s="302">
        <f t="shared" si="13"/>
        <v>5.2524722644760435E-2</v>
      </c>
      <c r="D61" s="302">
        <f t="shared" si="13"/>
        <v>5.1559620103132663E-2</v>
      </c>
      <c r="E61" s="302">
        <f t="shared" si="13"/>
        <v>5.2427092755828894E-2</v>
      </c>
      <c r="F61" s="302">
        <f t="shared" si="13"/>
        <v>5.2197458914690811E-2</v>
      </c>
      <c r="G61" s="302">
        <f t="shared" si="13"/>
        <v>5.3406625785962683E-2</v>
      </c>
      <c r="H61" s="302">
        <f t="shared" si="13"/>
        <v>5.2031960185641234E-2</v>
      </c>
      <c r="I61" s="302">
        <f t="shared" si="13"/>
        <v>5.1386765686649377E-2</v>
      </c>
      <c r="J61" s="302">
        <f t="shared" si="13"/>
        <v>4.4243516716640834E-2</v>
      </c>
      <c r="K61" s="302">
        <f t="shared" si="13"/>
        <v>4.6646084233639508E-2</v>
      </c>
      <c r="L61" s="302">
        <f t="shared" si="13"/>
        <v>4.7504016720738458E-2</v>
      </c>
      <c r="M61" s="302">
        <f t="shared" si="13"/>
        <v>5.0467580191159135E-2</v>
      </c>
      <c r="N61" s="302">
        <f t="shared" si="13"/>
        <v>5.1046451122749414E-2</v>
      </c>
      <c r="O61" s="302">
        <f t="shared" si="13"/>
        <v>5.2271633432544061E-2</v>
      </c>
      <c r="P61" s="302">
        <f t="shared" si="13"/>
        <v>5.0851422836286519E-2</v>
      </c>
      <c r="Q61" s="302">
        <f t="shared" si="13"/>
        <v>5.0451845278678339E-2</v>
      </c>
      <c r="R61" s="302">
        <f t="shared" si="13"/>
        <v>5.0871966296186351E-2</v>
      </c>
      <c r="S61" s="302">
        <f t="shared" si="13"/>
        <v>4.9932655003308971E-2</v>
      </c>
      <c r="T61" s="302">
        <f t="shared" si="13"/>
        <v>4.7283821026769216E-2</v>
      </c>
      <c r="U61" s="302">
        <f t="shared" si="13"/>
        <v>4.7393731091996176E-2</v>
      </c>
      <c r="V61" s="302">
        <f t="shared" si="13"/>
        <v>4.5156101383648423E-2</v>
      </c>
      <c r="W61" s="302">
        <f t="shared" si="13"/>
        <v>4.9505593295986167E-2</v>
      </c>
      <c r="X61" s="302">
        <f t="shared" si="13"/>
        <v>4.810842066305647E-2</v>
      </c>
      <c r="Y61" s="302">
        <f t="shared" si="13"/>
        <v>4.677594567920209E-2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2.3082643859858462E-2</v>
      </c>
      <c r="C62" s="302">
        <f t="shared" si="14"/>
        <v>2.3015794899378644E-2</v>
      </c>
      <c r="D62" s="302">
        <f t="shared" si="14"/>
        <v>2.3350862295955666E-2</v>
      </c>
      <c r="E62" s="302">
        <f t="shared" si="14"/>
        <v>2.3013415138014127E-2</v>
      </c>
      <c r="F62" s="302">
        <f t="shared" si="14"/>
        <v>2.3093606132282205E-2</v>
      </c>
      <c r="G62" s="302">
        <f t="shared" si="14"/>
        <v>2.2523280060697922E-2</v>
      </c>
      <c r="H62" s="302">
        <f t="shared" si="14"/>
        <v>2.3063732659952971E-2</v>
      </c>
      <c r="I62" s="302">
        <f t="shared" si="14"/>
        <v>2.328018262057582E-2</v>
      </c>
      <c r="J62" s="302">
        <f t="shared" si="14"/>
        <v>2.49242396038898E-2</v>
      </c>
      <c r="K62" s="302">
        <f t="shared" si="14"/>
        <v>2.4500931674047769E-2</v>
      </c>
      <c r="L62" s="302">
        <f t="shared" si="14"/>
        <v>2.4346285979547282E-2</v>
      </c>
      <c r="M62" s="302">
        <f t="shared" si="14"/>
        <v>2.352197253855394E-2</v>
      </c>
      <c r="N62" s="302">
        <f t="shared" si="14"/>
        <v>2.3372570330433162E-2</v>
      </c>
      <c r="O62" s="302">
        <f t="shared" si="14"/>
        <v>2.3001384255786909E-2</v>
      </c>
      <c r="P62" s="302">
        <f t="shared" si="14"/>
        <v>2.3437124699124897E-2</v>
      </c>
      <c r="Q62" s="302">
        <f t="shared" si="14"/>
        <v>2.3577854174956888E-2</v>
      </c>
      <c r="R62" s="302">
        <f t="shared" si="14"/>
        <v>2.3443783198555224E-2</v>
      </c>
      <c r="S62" s="302">
        <f t="shared" si="14"/>
        <v>2.3704603376477822E-2</v>
      </c>
      <c r="T62" s="302">
        <f t="shared" si="14"/>
        <v>2.4293902372705668E-2</v>
      </c>
      <c r="U62" s="302">
        <f t="shared" si="14"/>
        <v>2.4290206777476772E-2</v>
      </c>
      <c r="V62" s="302">
        <f t="shared" si="14"/>
        <v>2.474896849695234E-2</v>
      </c>
      <c r="W62" s="302">
        <f t="shared" si="14"/>
        <v>2.3708596381826947E-2</v>
      </c>
      <c r="X62" s="302">
        <f t="shared" si="14"/>
        <v>2.4067767812688823E-2</v>
      </c>
      <c r="Y62" s="302">
        <f t="shared" si="14"/>
        <v>2.4369381496485792E-2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0.22171897978339236</v>
      </c>
      <c r="C63" s="301">
        <f t="shared" si="15"/>
        <v>0.22181069884227775</v>
      </c>
      <c r="D63" s="301">
        <f t="shared" si="15"/>
        <v>0.22173501878366159</v>
      </c>
      <c r="E63" s="301">
        <f t="shared" si="15"/>
        <v>0.22180795827923852</v>
      </c>
      <c r="F63" s="301">
        <f t="shared" si="15"/>
        <v>0.22176532785104588</v>
      </c>
      <c r="G63" s="301">
        <f t="shared" si="15"/>
        <v>0.22176585637519022</v>
      </c>
      <c r="H63" s="301">
        <f t="shared" si="15"/>
        <v>0.22167231205827079</v>
      </c>
      <c r="I63" s="301">
        <f t="shared" si="15"/>
        <v>0.22158295337740336</v>
      </c>
      <c r="J63" s="301">
        <f t="shared" si="15"/>
        <v>0.22584679859785711</v>
      </c>
      <c r="K63" s="301">
        <f t="shared" si="15"/>
        <v>0.22390388940564479</v>
      </c>
      <c r="L63" s="301">
        <f t="shared" si="15"/>
        <v>0.22333775471075135</v>
      </c>
      <c r="M63" s="301">
        <f t="shared" si="15"/>
        <v>0.22145456669594404</v>
      </c>
      <c r="N63" s="301">
        <f t="shared" si="15"/>
        <v>0.22149301921273559</v>
      </c>
      <c r="O63" s="301">
        <f t="shared" si="15"/>
        <v>0.22166623062335297</v>
      </c>
      <c r="P63" s="301">
        <f t="shared" si="15"/>
        <v>0.22156425297452848</v>
      </c>
      <c r="Q63" s="301">
        <f t="shared" si="15"/>
        <v>0.22179841985965282</v>
      </c>
      <c r="R63" s="301">
        <f t="shared" si="15"/>
        <v>0.22169159878876257</v>
      </c>
      <c r="S63" s="301">
        <f t="shared" si="15"/>
        <v>0.22195256902184834</v>
      </c>
      <c r="T63" s="301">
        <f t="shared" si="15"/>
        <v>0.22302010599138736</v>
      </c>
      <c r="U63" s="301">
        <f t="shared" si="15"/>
        <v>0.22306114631706903</v>
      </c>
      <c r="V63" s="301">
        <f t="shared" si="15"/>
        <v>0.22460805281107946</v>
      </c>
      <c r="W63" s="301">
        <f t="shared" si="15"/>
        <v>0.22129314727182431</v>
      </c>
      <c r="X63" s="301">
        <f t="shared" si="15"/>
        <v>0.22216771516114509</v>
      </c>
      <c r="Y63" s="301">
        <f t="shared" si="15"/>
        <v>0.22347947006764252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0.11692994001148269</v>
      </c>
      <c r="C64" s="302">
        <f t="shared" si="16"/>
        <v>0.11852164441401745</v>
      </c>
      <c r="D64" s="302">
        <f t="shared" si="16"/>
        <v>0.10997871602783019</v>
      </c>
      <c r="E64" s="302">
        <f t="shared" si="16"/>
        <v>0.11933666004278363</v>
      </c>
      <c r="F64" s="302">
        <f t="shared" si="16"/>
        <v>0.11729832880091806</v>
      </c>
      <c r="G64" s="302">
        <f t="shared" si="16"/>
        <v>0.12846201246321584</v>
      </c>
      <c r="H64" s="302">
        <f t="shared" si="16"/>
        <v>0.11659420179774753</v>
      </c>
      <c r="I64" s="302">
        <f t="shared" si="16"/>
        <v>0.11048038452677435</v>
      </c>
      <c r="J64" s="302">
        <f t="shared" si="16"/>
        <v>6.2873837627590953E-2</v>
      </c>
      <c r="K64" s="302">
        <f t="shared" si="16"/>
        <v>7.5654286777468549E-2</v>
      </c>
      <c r="L64" s="302">
        <f t="shared" si="16"/>
        <v>8.0465629385273033E-2</v>
      </c>
      <c r="M64" s="302">
        <f t="shared" si="16"/>
        <v>0.10242105222955654</v>
      </c>
      <c r="N64" s="302">
        <f t="shared" si="16"/>
        <v>0.10685651956357622</v>
      </c>
      <c r="O64" s="302">
        <f t="shared" si="16"/>
        <v>0.11749746939956102</v>
      </c>
      <c r="P64" s="302">
        <f t="shared" si="16"/>
        <v>0.10556197307130703</v>
      </c>
      <c r="Q64" s="302">
        <f t="shared" si="16"/>
        <v>0.10215042040032461</v>
      </c>
      <c r="R64" s="302">
        <f t="shared" si="16"/>
        <v>0.10596440327832503</v>
      </c>
      <c r="S64" s="302">
        <f t="shared" si="16"/>
        <v>9.8852437675238172E-2</v>
      </c>
      <c r="T64" s="302">
        <f t="shared" si="16"/>
        <v>7.9998319166333709E-2</v>
      </c>
      <c r="U64" s="302">
        <f t="shared" si="16"/>
        <v>8.0711560859132087E-2</v>
      </c>
      <c r="V64" s="302">
        <f t="shared" si="16"/>
        <v>6.71467610723403E-2</v>
      </c>
      <c r="W64" s="302">
        <f t="shared" si="16"/>
        <v>9.4828578974464339E-2</v>
      </c>
      <c r="X64" s="302">
        <f t="shared" si="16"/>
        <v>8.4852863214631619E-2</v>
      </c>
      <c r="Y64" s="302">
        <f t="shared" si="16"/>
        <v>7.6014158939579815E-2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0.10478903977190966</v>
      </c>
      <c r="C65" s="302">
        <f t="shared" si="17"/>
        <v>0.10328905442826031</v>
      </c>
      <c r="D65" s="302">
        <f t="shared" si="17"/>
        <v>0.11175630275583139</v>
      </c>
      <c r="E65" s="302">
        <f t="shared" si="17"/>
        <v>0.1024712982364549</v>
      </c>
      <c r="F65" s="302">
        <f t="shared" si="17"/>
        <v>0.1044669990501278</v>
      </c>
      <c r="G65" s="302">
        <f t="shared" si="17"/>
        <v>9.3303843911974382E-2</v>
      </c>
      <c r="H65" s="302">
        <f t="shared" si="17"/>
        <v>0.10507811026052323</v>
      </c>
      <c r="I65" s="302">
        <f t="shared" si="17"/>
        <v>0.11110256885062901</v>
      </c>
      <c r="J65" s="302">
        <f t="shared" si="17"/>
        <v>0.16297296097026617</v>
      </c>
      <c r="K65" s="302">
        <f t="shared" si="17"/>
        <v>0.14824960262817624</v>
      </c>
      <c r="L65" s="302">
        <f t="shared" si="17"/>
        <v>0.1428721253254783</v>
      </c>
      <c r="M65" s="302">
        <f t="shared" si="17"/>
        <v>0.11903351446638753</v>
      </c>
      <c r="N65" s="302">
        <f t="shared" si="17"/>
        <v>0.11463649964915937</v>
      </c>
      <c r="O65" s="302">
        <f t="shared" si="17"/>
        <v>0.10416876122379196</v>
      </c>
      <c r="P65" s="302">
        <f t="shared" si="17"/>
        <v>0.11600227990322144</v>
      </c>
      <c r="Q65" s="302">
        <f t="shared" si="17"/>
        <v>0.11964799945932821</v>
      </c>
      <c r="R65" s="302">
        <f t="shared" si="17"/>
        <v>0.11572719551043753</v>
      </c>
      <c r="S65" s="302">
        <f t="shared" si="17"/>
        <v>0.12310013134661016</v>
      </c>
      <c r="T65" s="302">
        <f t="shared" si="17"/>
        <v>0.14302178682505362</v>
      </c>
      <c r="U65" s="302">
        <f t="shared" si="17"/>
        <v>0.14234958545793694</v>
      </c>
      <c r="V65" s="302">
        <f t="shared" si="17"/>
        <v>0.15746129173873916</v>
      </c>
      <c r="W65" s="302">
        <f t="shared" si="17"/>
        <v>0.12646456829735997</v>
      </c>
      <c r="X65" s="302">
        <f t="shared" si="17"/>
        <v>0.13731485194651347</v>
      </c>
      <c r="Y65" s="302">
        <f t="shared" si="17"/>
        <v>0.14746531112806271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0.18558280057421156</v>
      </c>
      <c r="C66" s="301">
        <f t="shared" si="18"/>
        <v>0.18625792552890341</v>
      </c>
      <c r="D66" s="301">
        <f t="shared" si="18"/>
        <v>0.18264646096395221</v>
      </c>
      <c r="E66" s="301">
        <f t="shared" si="18"/>
        <v>0.18641703635081611</v>
      </c>
      <c r="F66" s="301">
        <f t="shared" si="18"/>
        <v>0.18560335333533437</v>
      </c>
      <c r="G66" s="301">
        <f t="shared" si="18"/>
        <v>0.19247140260339363</v>
      </c>
      <c r="H66" s="301">
        <f t="shared" si="18"/>
        <v>0.18642974163309423</v>
      </c>
      <c r="I66" s="301">
        <f t="shared" si="18"/>
        <v>0.18418518004270448</v>
      </c>
      <c r="J66" s="301">
        <f t="shared" si="18"/>
        <v>0.15958967741690139</v>
      </c>
      <c r="K66" s="301">
        <f t="shared" si="18"/>
        <v>0.16708544210418755</v>
      </c>
      <c r="L66" s="301">
        <f t="shared" si="18"/>
        <v>0.1695274946951601</v>
      </c>
      <c r="M66" s="301">
        <f t="shared" si="18"/>
        <v>0.18191991919810888</v>
      </c>
      <c r="N66" s="301">
        <f t="shared" si="18"/>
        <v>0.18339040134081513</v>
      </c>
      <c r="O66" s="301">
        <f t="shared" si="18"/>
        <v>0.18704749225292672</v>
      </c>
      <c r="P66" s="301">
        <f t="shared" si="18"/>
        <v>0.18252766633166814</v>
      </c>
      <c r="Q66" s="301">
        <f t="shared" si="18"/>
        <v>0.1804942971788237</v>
      </c>
      <c r="R66" s="301">
        <f t="shared" si="18"/>
        <v>0.18217652892213235</v>
      </c>
      <c r="S66" s="301">
        <f t="shared" si="18"/>
        <v>0.17892019795255759</v>
      </c>
      <c r="T66" s="301">
        <f t="shared" si="18"/>
        <v>0.17109710839151254</v>
      </c>
      <c r="U66" s="301">
        <f t="shared" si="18"/>
        <v>0.17097682324604777</v>
      </c>
      <c r="V66" s="301">
        <f t="shared" si="18"/>
        <v>0.16353869717750505</v>
      </c>
      <c r="W66" s="301">
        <f t="shared" si="18"/>
        <v>0.18057313066020333</v>
      </c>
      <c r="X66" s="301">
        <f t="shared" si="18"/>
        <v>0.17517113448715896</v>
      </c>
      <c r="Y66" s="301">
        <f t="shared" si="18"/>
        <v>0.16972950844974788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0.12563656993252567</v>
      </c>
      <c r="C67" s="301">
        <f t="shared" si="19"/>
        <v>0.1252727175874811</v>
      </c>
      <c r="D67" s="301">
        <f t="shared" si="19"/>
        <v>0.12709645661225394</v>
      </c>
      <c r="E67" s="301">
        <f t="shared" si="19"/>
        <v>0.12525976477943571</v>
      </c>
      <c r="F67" s="301">
        <f t="shared" si="19"/>
        <v>0.12569623650773895</v>
      </c>
      <c r="G67" s="301">
        <f t="shared" si="19"/>
        <v>0.1225920075549391</v>
      </c>
      <c r="H67" s="301">
        <f t="shared" si="19"/>
        <v>0.12553363812350674</v>
      </c>
      <c r="I67" s="301">
        <f t="shared" si="19"/>
        <v>0.12671175406116916</v>
      </c>
      <c r="J67" s="301">
        <f t="shared" si="19"/>
        <v>0.13566019521077197</v>
      </c>
      <c r="K67" s="301">
        <f t="shared" si="19"/>
        <v>0.13335617160526647</v>
      </c>
      <c r="L67" s="301">
        <f t="shared" si="19"/>
        <v>0.13251445023531272</v>
      </c>
      <c r="M67" s="301">
        <f t="shared" si="19"/>
        <v>0.12802779290504981</v>
      </c>
      <c r="N67" s="301">
        <f t="shared" si="19"/>
        <v>0.12721461131794048</v>
      </c>
      <c r="O67" s="301">
        <f t="shared" si="19"/>
        <v>0.12519428186571641</v>
      </c>
      <c r="P67" s="301">
        <f t="shared" si="19"/>
        <v>0.12756597442460324</v>
      </c>
      <c r="Q67" s="301">
        <f t="shared" si="19"/>
        <v>0.12833195117922802</v>
      </c>
      <c r="R67" s="301">
        <f t="shared" si="19"/>
        <v>0.12760221598490298</v>
      </c>
      <c r="S67" s="301">
        <f t="shared" si="19"/>
        <v>0.12902183466993461</v>
      </c>
      <c r="T67" s="301">
        <f t="shared" si="19"/>
        <v>0.13222933139345774</v>
      </c>
      <c r="U67" s="301">
        <f t="shared" si="19"/>
        <v>0.13220921663055457</v>
      </c>
      <c r="V67" s="301">
        <f t="shared" si="19"/>
        <v>0.13470621174087169</v>
      </c>
      <c r="W67" s="301">
        <f t="shared" si="19"/>
        <v>0.12904356820699528</v>
      </c>
      <c r="X67" s="301">
        <f t="shared" si="19"/>
        <v>0.13099850312975422</v>
      </c>
      <c r="Y67" s="301">
        <f t="shared" si="19"/>
        <v>0.13264015687215161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7.8688776357474371E-2</v>
      </c>
      <c r="C68" s="235">
        <f t="shared" si="20"/>
        <v>7.84608881253957E-2</v>
      </c>
      <c r="D68" s="235">
        <f t="shared" si="20"/>
        <v>7.9603133510889851E-2</v>
      </c>
      <c r="E68" s="235">
        <f t="shared" si="20"/>
        <v>7.845277551442556E-2</v>
      </c>
      <c r="F68" s="235">
        <f t="shared" si="20"/>
        <v>7.8726146764796862E-2</v>
      </c>
      <c r="G68" s="235">
        <f t="shared" si="20"/>
        <v>7.6781904113469635E-2</v>
      </c>
      <c r="H68" s="235">
        <f t="shared" si="20"/>
        <v>7.8624308041407576E-2</v>
      </c>
      <c r="I68" s="235">
        <f t="shared" si="20"/>
        <v>7.9362186364507939E-2</v>
      </c>
      <c r="J68" s="235">
        <f t="shared" si="20"/>
        <v>8.4966779714575363E-2</v>
      </c>
      <c r="K68" s="235">
        <f t="shared" si="20"/>
        <v>8.3523722185120941E-2</v>
      </c>
      <c r="L68" s="235">
        <f t="shared" si="20"/>
        <v>8.2996534721541101E-2</v>
      </c>
      <c r="M68" s="235">
        <f t="shared" si="20"/>
        <v>8.0186448649919709E-2</v>
      </c>
      <c r="N68" s="235">
        <f t="shared" si="20"/>
        <v>7.9677136241276009E-2</v>
      </c>
      <c r="O68" s="235">
        <f t="shared" si="20"/>
        <v>7.8411762214272041E-2</v>
      </c>
      <c r="P68" s="235">
        <f t="shared" si="20"/>
        <v>7.9897202205630999E-2</v>
      </c>
      <c r="Q68" s="235">
        <f t="shared" si="20"/>
        <v>8.0376949253581007E-2</v>
      </c>
      <c r="R68" s="235">
        <f t="shared" si="20"/>
        <v>7.9919901042719607E-2</v>
      </c>
      <c r="S68" s="235">
        <f t="shared" si="20"/>
        <v>8.0809037520095106E-2</v>
      </c>
      <c r="T68" s="235">
        <f t="shared" si="20"/>
        <v>8.2817958907237352E-2</v>
      </c>
      <c r="U68" s="235">
        <f t="shared" si="20"/>
        <v>8.2805360616147294E-2</v>
      </c>
      <c r="V68" s="235">
        <f t="shared" si="20"/>
        <v>8.4369280181182948E-2</v>
      </c>
      <c r="W68" s="235">
        <f t="shared" si="20"/>
        <v>8.0822649682844722E-2</v>
      </c>
      <c r="X68" s="235">
        <f t="shared" si="20"/>
        <v>8.2047065766577429E-2</v>
      </c>
      <c r="Y68" s="235">
        <f t="shared" si="20"/>
        <v>8.3075267382247908E-2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>IF(B$5=0,0,B$5/MAE_fec!B$5)</f>
        <v>0.55212861994328377</v>
      </c>
      <c r="C72" s="322">
        <f>IF(C$5=0,0,C$5/MAE_fec!C$5)</f>
        <v>0.55193750030005961</v>
      </c>
      <c r="D72" s="322">
        <f>IF(D$5=0,0,D$5/MAE_fec!D$5)</f>
        <v>0.5535738311815751</v>
      </c>
      <c r="E72" s="322">
        <f>IF(E$5=0,0,E$5/MAE_fec!E$5)</f>
        <v>0.55081889416833174</v>
      </c>
      <c r="F72" s="322">
        <f>IF(F$5=0,0,F$5/MAE_fec!F$5)</f>
        <v>0.55128604412264282</v>
      </c>
      <c r="G72" s="322">
        <f>IF(G$5=0,0,G$5/MAE_fec!G$5)</f>
        <v>0.54888390145716248</v>
      </c>
      <c r="H72" s="322">
        <f>IF(H$5=0,0,H$5/MAE_fec!H$5)</f>
        <v>0.55195521063963338</v>
      </c>
      <c r="I72" s="322">
        <f>IF(I$5=0,0,I$5/MAE_fec!I$5)</f>
        <v>0.55332915269594607</v>
      </c>
      <c r="J72" s="322">
        <f>IF(J$5=0,0,J$5/MAE_fec!J$5)</f>
        <v>0.56389305838965198</v>
      </c>
      <c r="K72" s="322">
        <f>IF(K$5=0,0,K$5/MAE_fec!K$5)</f>
        <v>0.56147941591277717</v>
      </c>
      <c r="L72" s="322">
        <f>IF(L$5=0,0,L$5/MAE_fec!L$5)</f>
        <v>0.56036525565316309</v>
      </c>
      <c r="M72" s="322">
        <f>IF(M$5=0,0,M$5/MAE_fec!M$5)</f>
        <v>0.55536531494925545</v>
      </c>
      <c r="N72" s="322">
        <f>IF(N$5=0,0,N$5/MAE_fec!N$5)</f>
        <v>0.55500639432181553</v>
      </c>
      <c r="O72" s="322">
        <f>IF(O$5=0,0,O$5/MAE_fec!O$5)</f>
        <v>0.55262919691197177</v>
      </c>
      <c r="P72" s="322">
        <f>IF(P$5=0,0,P$5/MAE_fec!P$5)</f>
        <v>0.55516173118558343</v>
      </c>
      <c r="Q72" s="322">
        <f>IF(Q$5=0,0,Q$5/MAE_fec!Q$5)</f>
        <v>0.55604742071022206</v>
      </c>
      <c r="R72" s="322">
        <f>IF(R$5=0,0,R$5/MAE_fec!R$5)</f>
        <v>0.55497437412056339</v>
      </c>
      <c r="S72" s="322">
        <f>IF(S$5=0,0,S$5/MAE_fec!S$5)</f>
        <v>0.55653208168278323</v>
      </c>
      <c r="T72" s="322">
        <f>IF(T$5=0,0,T$5/MAE_fec!T$5)</f>
        <v>0.56057878033493325</v>
      </c>
      <c r="U72" s="322">
        <f>IF(U$5=0,0,U$5/MAE_fec!U$5)</f>
        <v>0.56036108273856977</v>
      </c>
      <c r="V72" s="322">
        <f>IF(V$5=0,0,V$5/MAE_fec!V$5)</f>
        <v>0.56196999897942357</v>
      </c>
      <c r="W72" s="322">
        <f>IF(W$5=0,0,W$5/MAE_fec!W$5)</f>
        <v>0.55793214778353306</v>
      </c>
      <c r="X72" s="322">
        <f>IF(X$5=0,0,X$5/MAE_fec!X$5)</f>
        <v>0.55971699422840293</v>
      </c>
      <c r="Y72" s="322">
        <f>IF(Y$5=0,0,Y$5/MAE_fec!Y$5)</f>
        <v>0.56281548880879795</v>
      </c>
      <c r="DA72" s="95"/>
    </row>
    <row r="73" spans="1:105" ht="12" customHeight="1" x14ac:dyDescent="0.25">
      <c r="A73" s="173" t="s">
        <v>91</v>
      </c>
      <c r="B73" s="335">
        <f>IF(B$6=0,0,B$6/MAE_fec!B$6)</f>
        <v>0.48370936784022206</v>
      </c>
      <c r="C73" s="335">
        <f>IF(C$6=0,0,C$6/MAE_fec!C$6)</f>
        <v>0.48370936784022195</v>
      </c>
      <c r="D73" s="335">
        <f>IF(D$6=0,0,D$6/MAE_fec!D$6)</f>
        <v>0.48370936784022195</v>
      </c>
      <c r="E73" s="335">
        <f>IF(E$6=0,0,E$6/MAE_fec!E$6)</f>
        <v>0.48370936784022212</v>
      </c>
      <c r="F73" s="335">
        <f>IF(F$6=0,0,F$6/MAE_fec!F$6)</f>
        <v>0.48370936784022195</v>
      </c>
      <c r="G73" s="335">
        <f>IF(G$6=0,0,G$6/MAE_fec!G$6)</f>
        <v>0.48370936784022212</v>
      </c>
      <c r="H73" s="335">
        <f>IF(H$6=0,0,H$6/MAE_fec!H$6)</f>
        <v>0.48370936784022206</v>
      </c>
      <c r="I73" s="335">
        <f>IF(I$6=0,0,I$6/MAE_fec!I$6)</f>
        <v>0.48370936784022189</v>
      </c>
      <c r="J73" s="335">
        <f>IF(J$6=0,0,J$6/MAE_fec!J$6)</f>
        <v>0.48370936784022212</v>
      </c>
      <c r="K73" s="335">
        <f>IF(K$6=0,0,K$6/MAE_fec!K$6)</f>
        <v>0.48370936784022206</v>
      </c>
      <c r="L73" s="335">
        <f>IF(L$6=0,0,L$6/MAE_fec!L$6)</f>
        <v>0.48370936784022212</v>
      </c>
      <c r="M73" s="335">
        <f>IF(M$6=0,0,M$6/MAE_fec!M$6)</f>
        <v>0.48370936784022212</v>
      </c>
      <c r="N73" s="335">
        <f>IF(N$6=0,0,N$6/MAE_fec!N$6)</f>
        <v>0.48370936784022195</v>
      </c>
      <c r="O73" s="335">
        <f>IF(O$6=0,0,O$6/MAE_fec!O$6)</f>
        <v>0.48370936784022206</v>
      </c>
      <c r="P73" s="335">
        <f>IF(P$6=0,0,P$6/MAE_fec!P$6)</f>
        <v>0.48370936784022206</v>
      </c>
      <c r="Q73" s="335">
        <f>IF(Q$6=0,0,Q$6/MAE_fec!Q$6)</f>
        <v>0.48370936784022212</v>
      </c>
      <c r="R73" s="335">
        <f>IF(R$6=0,0,R$6/MAE_fec!R$6)</f>
        <v>0.48370936784022189</v>
      </c>
      <c r="S73" s="335">
        <f>IF(S$6=0,0,S$6/MAE_fec!S$6)</f>
        <v>0.48370936784022212</v>
      </c>
      <c r="T73" s="335">
        <f>IF(T$6=0,0,T$6/MAE_fec!T$6)</f>
        <v>0.48370936784022206</v>
      </c>
      <c r="U73" s="335">
        <f>IF(U$6=0,0,U$6/MAE_fec!U$6)</f>
        <v>0.48370936784022206</v>
      </c>
      <c r="V73" s="335">
        <f>IF(V$6=0,0,V$6/MAE_fec!V$6)</f>
        <v>0.48370936784022212</v>
      </c>
      <c r="W73" s="335">
        <f>IF(W$6=0,0,W$6/MAE_fec!W$6)</f>
        <v>0.48370936784022195</v>
      </c>
      <c r="X73" s="335">
        <f>IF(X$6=0,0,X$6/MAE_fec!X$6)</f>
        <v>0.48370936784022206</v>
      </c>
      <c r="Y73" s="335">
        <f>IF(Y$6=0,0,Y$6/MAE_fec!Y$6)</f>
        <v>0.48370936784022195</v>
      </c>
      <c r="DA73" s="177"/>
    </row>
    <row r="74" spans="1:105" ht="12" customHeight="1" x14ac:dyDescent="0.25">
      <c r="A74" s="173" t="s">
        <v>92</v>
      </c>
      <c r="B74" s="335">
        <f>IF(B$7=0,0,B$7/MAE_fec!B$7)</f>
        <v>0.12559978277648029</v>
      </c>
      <c r="C74" s="335">
        <f>IF(C$7=0,0,C$7/MAE_fec!C$7)</f>
        <v>0.12559978277648029</v>
      </c>
      <c r="D74" s="335">
        <f>IF(D$7=0,0,D$7/MAE_fec!D$7)</f>
        <v>0.12559978277648029</v>
      </c>
      <c r="E74" s="335">
        <f>IF(E$7=0,0,E$7/MAE_fec!E$7)</f>
        <v>0.12559978277648029</v>
      </c>
      <c r="F74" s="335">
        <f>IF(F$7=0,0,F$7/MAE_fec!F$7)</f>
        <v>0.12559978277648029</v>
      </c>
      <c r="G74" s="335">
        <f>IF(G$7=0,0,G$7/MAE_fec!G$7)</f>
        <v>0.12559978277648029</v>
      </c>
      <c r="H74" s="335">
        <f>IF(H$7=0,0,H$7/MAE_fec!H$7)</f>
        <v>0.12559978277648029</v>
      </c>
      <c r="I74" s="335">
        <f>IF(I$7=0,0,I$7/MAE_fec!I$7)</f>
        <v>0.12559978277648026</v>
      </c>
      <c r="J74" s="335">
        <f>IF(J$7=0,0,J$7/MAE_fec!J$7)</f>
        <v>0.12559978277648029</v>
      </c>
      <c r="K74" s="335">
        <f>IF(K$7=0,0,K$7/MAE_fec!K$7)</f>
        <v>0.12559978277648026</v>
      </c>
      <c r="L74" s="335">
        <f>IF(L$7=0,0,L$7/MAE_fec!L$7)</f>
        <v>0.12559978277648032</v>
      </c>
      <c r="M74" s="335">
        <f>IF(M$7=0,0,M$7/MAE_fec!M$7)</f>
        <v>0.12559978277648029</v>
      </c>
      <c r="N74" s="335">
        <f>IF(N$7=0,0,N$7/MAE_fec!N$7)</f>
        <v>0.12559978277648029</v>
      </c>
      <c r="O74" s="335">
        <f>IF(O$7=0,0,O$7/MAE_fec!O$7)</f>
        <v>0.12559978277648029</v>
      </c>
      <c r="P74" s="335">
        <f>IF(P$7=0,0,P$7/MAE_fec!P$7)</f>
        <v>0.12559978277648029</v>
      </c>
      <c r="Q74" s="335">
        <f>IF(Q$7=0,0,Q$7/MAE_fec!Q$7)</f>
        <v>0.12559978277648029</v>
      </c>
      <c r="R74" s="335">
        <f>IF(R$7=0,0,R$7/MAE_fec!R$7)</f>
        <v>0.12559978277648026</v>
      </c>
      <c r="S74" s="335">
        <f>IF(S$7=0,0,S$7/MAE_fec!S$7)</f>
        <v>0.12559978277648029</v>
      </c>
      <c r="T74" s="335">
        <f>IF(T$7=0,0,T$7/MAE_fec!T$7)</f>
        <v>0.12559978277648029</v>
      </c>
      <c r="U74" s="335">
        <f>IF(U$7=0,0,U$7/MAE_fec!U$7)</f>
        <v>0.12559978277648029</v>
      </c>
      <c r="V74" s="335">
        <f>IF(V$7=0,0,V$7/MAE_fec!V$7)</f>
        <v>0.12559978277648029</v>
      </c>
      <c r="W74" s="335">
        <f>IF(W$7=0,0,W$7/MAE_fec!W$7)</f>
        <v>0.12559978277648029</v>
      </c>
      <c r="X74" s="335">
        <f>IF(X$7=0,0,X$7/MAE_fec!X$7)</f>
        <v>0.12559978277648032</v>
      </c>
      <c r="Y74" s="335">
        <f>IF(Y$7=0,0,Y$7/MAE_fec!Y$7)</f>
        <v>0.12559978277648026</v>
      </c>
      <c r="DA74" s="177"/>
    </row>
    <row r="75" spans="1:105" ht="12" customHeight="1" x14ac:dyDescent="0.25">
      <c r="A75" s="173" t="s">
        <v>93</v>
      </c>
      <c r="B75" s="335">
        <f>IF(B$8=0,0,B$8/MAE_fec!B$8)</f>
        <v>0.67303313592359537</v>
      </c>
      <c r="C75" s="335">
        <f>IF(C$8=0,0,C$8/MAE_fec!C$8)</f>
        <v>0.67303313592359537</v>
      </c>
      <c r="D75" s="335">
        <f>IF(D$8=0,0,D$8/MAE_fec!D$8)</f>
        <v>0.67303313592359537</v>
      </c>
      <c r="E75" s="335">
        <f>IF(E$8=0,0,E$8/MAE_fec!E$8)</f>
        <v>0.67303313592359537</v>
      </c>
      <c r="F75" s="335">
        <f>IF(F$8=0,0,F$8/MAE_fec!F$8)</f>
        <v>0.67303313592359537</v>
      </c>
      <c r="G75" s="335">
        <f>IF(G$8=0,0,G$8/MAE_fec!G$8)</f>
        <v>0.67303313592359537</v>
      </c>
      <c r="H75" s="335">
        <f>IF(H$8=0,0,H$8/MAE_fec!H$8)</f>
        <v>0.67303313592359537</v>
      </c>
      <c r="I75" s="335">
        <f>IF(I$8=0,0,I$8/MAE_fec!I$8)</f>
        <v>0.67303313592359548</v>
      </c>
      <c r="J75" s="335">
        <f>IF(J$8=0,0,J$8/MAE_fec!J$8)</f>
        <v>0.67303313592359537</v>
      </c>
      <c r="K75" s="335">
        <f>IF(K$8=0,0,K$8/MAE_fec!K$8)</f>
        <v>0.67303313592359548</v>
      </c>
      <c r="L75" s="335">
        <f>IF(L$8=0,0,L$8/MAE_fec!L$8)</f>
        <v>0.67303313592359548</v>
      </c>
      <c r="M75" s="335">
        <f>IF(M$8=0,0,M$8/MAE_fec!M$8)</f>
        <v>0.67303313592359537</v>
      </c>
      <c r="N75" s="335">
        <f>IF(N$8=0,0,N$8/MAE_fec!N$8)</f>
        <v>0.67303313592359526</v>
      </c>
      <c r="O75" s="335">
        <f>IF(O$8=0,0,O$8/MAE_fec!O$8)</f>
        <v>0.67303313592359526</v>
      </c>
      <c r="P75" s="335">
        <f>IF(P$8=0,0,P$8/MAE_fec!P$8)</f>
        <v>0.67303313592359526</v>
      </c>
      <c r="Q75" s="335">
        <f>IF(Q$8=0,0,Q$8/MAE_fec!Q$8)</f>
        <v>0.67303313592359537</v>
      </c>
      <c r="R75" s="335">
        <f>IF(R$8=0,0,R$8/MAE_fec!R$8)</f>
        <v>0.67303313592359526</v>
      </c>
      <c r="S75" s="335">
        <f>IF(S$8=0,0,S$8/MAE_fec!S$8)</f>
        <v>0.67303313592359526</v>
      </c>
      <c r="T75" s="335">
        <f>IF(T$8=0,0,T$8/MAE_fec!T$8)</f>
        <v>0.67303313592359548</v>
      </c>
      <c r="U75" s="335">
        <f>IF(U$8=0,0,U$8/MAE_fec!U$8)</f>
        <v>0.67303313592359537</v>
      </c>
      <c r="V75" s="335">
        <f>IF(V$8=0,0,V$8/MAE_fec!V$8)</f>
        <v>0.67303313592359537</v>
      </c>
      <c r="W75" s="335">
        <f>IF(W$8=0,0,W$8/MAE_fec!W$8)</f>
        <v>0.67303313592359548</v>
      </c>
      <c r="X75" s="335">
        <f>IF(X$8=0,0,X$8/MAE_fec!X$8)</f>
        <v>0.67303313592359537</v>
      </c>
      <c r="Y75" s="335">
        <f>IF(Y$8=0,0,Y$8/MAE_fec!Y$8)</f>
        <v>0.67303313592359537</v>
      </c>
      <c r="DA75" s="177"/>
    </row>
    <row r="76" spans="1:105" ht="12" customHeight="1" x14ac:dyDescent="0.25">
      <c r="A76" s="173" t="s">
        <v>94</v>
      </c>
      <c r="B76" s="335">
        <f>IF(B$9=0,0,B$9/MAE_fec!B$9)</f>
        <v>0.47681552913353664</v>
      </c>
      <c r="C76" s="335">
        <f>IF(C$9=0,0,C$9/MAE_fec!C$9)</f>
        <v>0.47681552913353659</v>
      </c>
      <c r="D76" s="335">
        <f>IF(D$9=0,0,D$9/MAE_fec!D$9)</f>
        <v>0.47681552913353653</v>
      </c>
      <c r="E76" s="335">
        <f>IF(E$9=0,0,E$9/MAE_fec!E$9)</f>
        <v>0.47681552913353664</v>
      </c>
      <c r="F76" s="335">
        <f>IF(F$9=0,0,F$9/MAE_fec!F$9)</f>
        <v>0.47681552913353648</v>
      </c>
      <c r="G76" s="335">
        <f>IF(G$9=0,0,G$9/MAE_fec!G$9)</f>
        <v>0.47681552913353653</v>
      </c>
      <c r="H76" s="335">
        <f>IF(H$9=0,0,H$9/MAE_fec!H$9)</f>
        <v>0.47681552913353664</v>
      </c>
      <c r="I76" s="335">
        <f>IF(I$9=0,0,I$9/MAE_fec!I$9)</f>
        <v>0.47681552913353659</v>
      </c>
      <c r="J76" s="335">
        <f>IF(J$9=0,0,J$9/MAE_fec!J$9)</f>
        <v>0.47681552913353653</v>
      </c>
      <c r="K76" s="335">
        <f>IF(K$9=0,0,K$9/MAE_fec!K$9)</f>
        <v>0.47681552913353648</v>
      </c>
      <c r="L76" s="335">
        <f>IF(L$9=0,0,L$9/MAE_fec!L$9)</f>
        <v>0.47681552913353648</v>
      </c>
      <c r="M76" s="335">
        <f>IF(M$9=0,0,M$9/MAE_fec!M$9)</f>
        <v>0.47681552913353648</v>
      </c>
      <c r="N76" s="335">
        <f>IF(N$9=0,0,N$9/MAE_fec!N$9)</f>
        <v>0.4768155291335367</v>
      </c>
      <c r="O76" s="335">
        <f>IF(O$9=0,0,O$9/MAE_fec!O$9)</f>
        <v>0.47681552913353653</v>
      </c>
      <c r="P76" s="335">
        <f>IF(P$9=0,0,P$9/MAE_fec!P$9)</f>
        <v>0.47681552913353653</v>
      </c>
      <c r="Q76" s="335">
        <f>IF(Q$9=0,0,Q$9/MAE_fec!Q$9)</f>
        <v>0.47681552913353653</v>
      </c>
      <c r="R76" s="335">
        <f>IF(R$9=0,0,R$9/MAE_fec!R$9)</f>
        <v>0.47681552913353664</v>
      </c>
      <c r="S76" s="335">
        <f>IF(S$9=0,0,S$9/MAE_fec!S$9)</f>
        <v>0.47681552913353653</v>
      </c>
      <c r="T76" s="335">
        <f>IF(T$9=0,0,T$9/MAE_fec!T$9)</f>
        <v>0.47681552913353659</v>
      </c>
      <c r="U76" s="335">
        <f>IF(U$9=0,0,U$9/MAE_fec!U$9)</f>
        <v>0.47681552913353675</v>
      </c>
      <c r="V76" s="335">
        <f>IF(V$9=0,0,V$9/MAE_fec!V$9)</f>
        <v>0.47681552913353653</v>
      </c>
      <c r="W76" s="335">
        <f>IF(W$9=0,0,W$9/MAE_fec!W$9)</f>
        <v>0.47681552913353659</v>
      </c>
      <c r="X76" s="335">
        <f>IF(X$9=0,0,X$9/MAE_fec!X$9)</f>
        <v>0.4768155291335367</v>
      </c>
      <c r="Y76" s="335">
        <f>IF(Y$9=0,0,Y$9/MAE_fec!Y$9)</f>
        <v>0.4768155291335367</v>
      </c>
      <c r="DA76" s="177"/>
    </row>
    <row r="77" spans="1:105" ht="12" customHeight="1" x14ac:dyDescent="0.25">
      <c r="A77" s="173" t="s">
        <v>95</v>
      </c>
      <c r="B77" s="335">
        <f>IF(B$10=0,0,B$10/MAE_fec!B$10)</f>
        <v>0.75191955287569801</v>
      </c>
      <c r="C77" s="335">
        <f>IF(C$10=0,0,C$10/MAE_fec!C$10)</f>
        <v>0.75392657743026192</v>
      </c>
      <c r="D77" s="335">
        <f>IF(D$10=0,0,D$10/MAE_fec!D$10)</f>
        <v>0.76071411041117287</v>
      </c>
      <c r="E77" s="335">
        <f>IF(E$10=0,0,E$10/MAE_fec!E$10)</f>
        <v>0.75538306695012791</v>
      </c>
      <c r="F77" s="335">
        <f>IF(F$10=0,0,F$10/MAE_fec!F$10)</f>
        <v>0.75642329522071361</v>
      </c>
      <c r="G77" s="335">
        <f>IF(G$10=0,0,G$10/MAE_fec!G$10)</f>
        <v>0.74685299676822492</v>
      </c>
      <c r="H77" s="335">
        <f>IF(H$10=0,0,H$10/MAE_fec!H$10)</f>
        <v>0.7569063914145987</v>
      </c>
      <c r="I77" s="335">
        <f>IF(I$10=0,0,I$10/MAE_fec!I$10)</f>
        <v>0.7613117048438095</v>
      </c>
      <c r="J77" s="335">
        <f>IF(J$10=0,0,J$10/MAE_fec!J$10)</f>
        <v>0.80299047840540549</v>
      </c>
      <c r="K77" s="335">
        <f>IF(K$10=0,0,K$10/MAE_fec!K$10)</f>
        <v>0.79091657204126931</v>
      </c>
      <c r="L77" s="335">
        <f>IF(L$10=0,0,L$10/MAE_fec!L$10)</f>
        <v>0.78655529889661402</v>
      </c>
      <c r="M77" s="335">
        <f>IF(M$10=0,0,M$10/MAE_fec!M$10)</f>
        <v>0.76858655632630857</v>
      </c>
      <c r="N77" s="335">
        <f>IF(N$10=0,0,N$10/MAE_fec!N$10)</f>
        <v>0.76417011221786857</v>
      </c>
      <c r="O77" s="335">
        <f>IF(O$10=0,0,O$10/MAE_fec!O$10)</f>
        <v>0.75670494254151099</v>
      </c>
      <c r="P77" s="335">
        <f>IF(P$10=0,0,P$10/MAE_fec!P$10)</f>
        <v>0.76609436401486974</v>
      </c>
      <c r="Q77" s="335">
        <f>IF(Q$10=0,0,Q$10/MAE_fec!Q$10)</f>
        <v>0.7682857467837354</v>
      </c>
      <c r="R77" s="335">
        <f>IF(R$10=0,0,R$10/MAE_fec!R$10)</f>
        <v>0.76560024470714361</v>
      </c>
      <c r="S77" s="335">
        <f>IF(S$10=0,0,S$10/MAE_fec!S$10)</f>
        <v>0.7722438649786717</v>
      </c>
      <c r="T77" s="335">
        <f>IF(T$10=0,0,T$10/MAE_fec!T$10)</f>
        <v>0.78821433556887188</v>
      </c>
      <c r="U77" s="335">
        <f>IF(U$10=0,0,U$10/MAE_fec!U$10)</f>
        <v>0.78695005702721255</v>
      </c>
      <c r="V77" s="335">
        <f>IF(V$10=0,0,V$10/MAE_fec!V$10)</f>
        <v>0.79925122154268524</v>
      </c>
      <c r="W77" s="335">
        <f>IF(W$10=0,0,W$10/MAE_fec!W$10)</f>
        <v>0.77380489472257075</v>
      </c>
      <c r="X77" s="335">
        <f>IF(X$10=0,0,X$10/MAE_fec!X$10)</f>
        <v>0.78256209782633479</v>
      </c>
      <c r="Y77" s="335">
        <f>IF(Y$10=0,0,Y$10/MAE_fec!Y$10)</f>
        <v>0.78958705259316897</v>
      </c>
      <c r="DA77" s="177"/>
    </row>
    <row r="78" spans="1:105" ht="12" customHeight="1" x14ac:dyDescent="0.25">
      <c r="A78" s="40" t="s">
        <v>2555</v>
      </c>
      <c r="B78" s="353">
        <f>IF(B$16=0,0,B$16/MAE_fec!B$16)</f>
        <v>0.56116641236570453</v>
      </c>
      <c r="C78" s="353">
        <f>IF(C$16=0,0,C$16/MAE_fec!C$16)</f>
        <v>0.5604880726614937</v>
      </c>
      <c r="D78" s="353">
        <f>IF(D$16=0,0,D$16/MAE_fec!D$16)</f>
        <v>0.56491478645236171</v>
      </c>
      <c r="E78" s="353">
        <f>IF(E$16=0,0,E$16/MAE_fec!E$16)</f>
        <v>0.55856404881094968</v>
      </c>
      <c r="F78" s="353">
        <f>IF(F$16=0,0,F$16/MAE_fec!F$16)</f>
        <v>0.55971687298216777</v>
      </c>
      <c r="G78" s="353">
        <f>IF(G$16=0,0,G$16/MAE_fec!G$16)</f>
        <v>0.55423045294008</v>
      </c>
      <c r="H78" s="353">
        <f>IF(H$16=0,0,H$16/MAE_fec!H$16)</f>
        <v>0.56101318782404308</v>
      </c>
      <c r="I78" s="353">
        <f>IF(I$16=0,0,I$16/MAE_fec!I$16)</f>
        <v>0.56458215309848381</v>
      </c>
      <c r="J78" s="353">
        <f>IF(J$16=0,0,J$16/MAE_fec!J$16)</f>
        <v>0.59292183633306417</v>
      </c>
      <c r="K78" s="353">
        <f>IF(K$16=0,0,K$16/MAE_fec!K$16)</f>
        <v>0.58553719320984365</v>
      </c>
      <c r="L78" s="353">
        <f>IF(L$16=0,0,L$16/MAE_fec!L$16)</f>
        <v>0.58259429686036945</v>
      </c>
      <c r="M78" s="353">
        <f>IF(M$16=0,0,M$16/MAE_fec!M$16)</f>
        <v>0.56924841893132261</v>
      </c>
      <c r="N78" s="353">
        <f>IF(N$16=0,0,N$16/MAE_fec!N$16)</f>
        <v>0.56751314174417544</v>
      </c>
      <c r="O78" s="353">
        <f>IF(O$16=0,0,O$16/MAE_fec!O$16)</f>
        <v>0.5615821757049273</v>
      </c>
      <c r="P78" s="353">
        <f>IF(P$16=0,0,P$16/MAE_fec!P$16)</f>
        <v>0.56798083247395148</v>
      </c>
      <c r="Q78" s="353">
        <f>IF(Q$16=0,0,Q$16/MAE_fec!Q$16)</f>
        <v>0.57030133667135885</v>
      </c>
      <c r="R78" s="353">
        <f>IF(R$16=0,0,R$16/MAE_fec!R$16)</f>
        <v>0.56781093927284121</v>
      </c>
      <c r="S78" s="353">
        <f>IF(S$16=0,0,S$16/MAE_fec!S$16)</f>
        <v>0.57185839854891463</v>
      </c>
      <c r="T78" s="353">
        <f>IF(T$16=0,0,T$16/MAE_fec!T$16)</f>
        <v>0.58256400821229937</v>
      </c>
      <c r="U78" s="353">
        <f>IF(U$16=0,0,U$16/MAE_fec!U$16)</f>
        <v>0.58220965086014409</v>
      </c>
      <c r="V78" s="353">
        <f>IF(V$16=0,0,V$16/MAE_fec!V$16)</f>
        <v>0.58859395159271699</v>
      </c>
      <c r="W78" s="353">
        <f>IF(W$16=0,0,W$16/MAE_fec!W$16)</f>
        <v>0.57384670420845585</v>
      </c>
      <c r="X78" s="353">
        <f>IF(X$16=0,0,X$16/MAE_fec!X$16)</f>
        <v>0.57966076298834313</v>
      </c>
      <c r="Y78" s="353">
        <f>IF(Y$16=0,0,Y$16/MAE_fec!Y$16)</f>
        <v>0.58685828367356851</v>
      </c>
      <c r="DA78" s="96"/>
    </row>
    <row r="79" spans="1:105" ht="12" customHeight="1" x14ac:dyDescent="0.25">
      <c r="A79" s="174" t="s">
        <v>2565</v>
      </c>
      <c r="B79" s="349">
        <f>IF(B$24=0,0,B$24/MAE_fec!B$24)</f>
        <v>0.46791598411853219</v>
      </c>
      <c r="C79" s="349">
        <f>IF(C$24=0,0,C$24/MAE_fec!C$24)</f>
        <v>0.4678199225607666</v>
      </c>
      <c r="D79" s="349">
        <f>IF(D$24=0,0,D$24/MAE_fec!D$24)</f>
        <v>0.46850119322075401</v>
      </c>
      <c r="E79" s="349">
        <f>IF(E$24=0,0,E$24/MAE_fec!E$24)</f>
        <v>0.46785593048763197</v>
      </c>
      <c r="F79" s="349">
        <f>IF(F$24=0,0,F$24/MAE_fec!F$24)</f>
        <v>0.46801754449045335</v>
      </c>
      <c r="G79" s="349">
        <f>IF(G$24=0,0,G$24/MAE_fec!G$24)</f>
        <v>0.46704293666188357</v>
      </c>
      <c r="H79" s="349">
        <f>IF(H$24=0,0,H$24/MAE_fec!H$24)</f>
        <v>0.46805627537796096</v>
      </c>
      <c r="I79" s="349">
        <f>IF(I$24=0,0,I$24/MAE_fec!I$24)</f>
        <v>0.46850799110524899</v>
      </c>
      <c r="J79" s="349">
        <f>IF(J$24=0,0,J$24/MAE_fec!J$24)</f>
        <v>0.47326484512833</v>
      </c>
      <c r="K79" s="349">
        <f>IF(K$24=0,0,K$24/MAE_fec!K$24)</f>
        <v>0.47168933285329079</v>
      </c>
      <c r="L79" s="349">
        <f>IF(L$24=0,0,L$24/MAE_fec!L$24)</f>
        <v>0.471147037828201</v>
      </c>
      <c r="M79" s="349">
        <f>IF(M$24=0,0,M$24/MAE_fec!M$24)</f>
        <v>0.46910248242253527</v>
      </c>
      <c r="N79" s="349">
        <f>IF(N$24=0,0,N$24/MAE_fec!N$24)</f>
        <v>0.46872922214242135</v>
      </c>
      <c r="O79" s="349">
        <f>IF(O$24=0,0,O$24/MAE_fec!O$24)</f>
        <v>0.46790612229527223</v>
      </c>
      <c r="P79" s="349">
        <f>IF(P$24=0,0,P$24/MAE_fec!P$24)</f>
        <v>0.46886715684817248</v>
      </c>
      <c r="Q79" s="349">
        <f>IF(Q$24=0,0,Q$24/MAE_fec!Q$24)</f>
        <v>0.46915911761432799</v>
      </c>
      <c r="R79" s="349">
        <f>IF(R$24=0,0,R$24/MAE_fec!R$24)</f>
        <v>0.46886464309714387</v>
      </c>
      <c r="S79" s="349">
        <f>IF(S$24=0,0,S$24/MAE_fec!S$24)</f>
        <v>0.46949180766991433</v>
      </c>
      <c r="T79" s="349">
        <f>IF(T$24=0,0,T$24/MAE_fec!T$24)</f>
        <v>0.47120182249089548</v>
      </c>
      <c r="U79" s="349">
        <f>IF(U$24=0,0,U$24/MAE_fec!U$24)</f>
        <v>0.47114743880732296</v>
      </c>
      <c r="V79" s="349">
        <f>IF(V$24=0,0,V$24/MAE_fec!V$24)</f>
        <v>0.47264144850179157</v>
      </c>
      <c r="W79" s="349">
        <f>IF(W$24=0,0,W$24/MAE_fec!W$24)</f>
        <v>0.46967834641674094</v>
      </c>
      <c r="X79" s="349">
        <f>IF(X$24=0,0,X$24/MAE_fec!X$24)</f>
        <v>0.47061912952115026</v>
      </c>
      <c r="Y79" s="349">
        <f>IF(Y$24=0,0,Y$24/MAE_fec!Y$24)</f>
        <v>0.47150844638400458</v>
      </c>
      <c r="DA79" s="178"/>
    </row>
    <row r="80" spans="1:105" ht="12" customHeight="1" x14ac:dyDescent="0.25">
      <c r="A80" s="174" t="s">
        <v>2570</v>
      </c>
      <c r="B80" s="349">
        <f>IF(B$27=0,0,B$27/MAE_fec!B$27)</f>
        <v>0.48099978202774674</v>
      </c>
      <c r="C80" s="349">
        <f>IF(C$27=0,0,C$27/MAE_fec!C$27)</f>
        <v>0.48041834799556576</v>
      </c>
      <c r="D80" s="349">
        <f>IF(D$27=0,0,D$27/MAE_fec!D$27)</f>
        <v>0.48421267410202457</v>
      </c>
      <c r="E80" s="349">
        <f>IF(E$27=0,0,E$27/MAE_fec!E$27)</f>
        <v>0.4787691846950996</v>
      </c>
      <c r="F80" s="349">
        <f>IF(F$27=0,0,F$27/MAE_fec!F$27)</f>
        <v>0.47975731969900076</v>
      </c>
      <c r="G80" s="349">
        <f>IF(G$27=0,0,G$27/MAE_fec!G$27)</f>
        <v>0.47505467394863993</v>
      </c>
      <c r="H80" s="349">
        <f>IF(H$27=0,0,H$27/MAE_fec!H$27)</f>
        <v>0.48086844670632251</v>
      </c>
      <c r="I80" s="349">
        <f>IF(I$27=0,0,I$27/MAE_fec!I$27)</f>
        <v>0.48392755979870039</v>
      </c>
      <c r="J80" s="349">
        <f>IF(J$27=0,0,J$27/MAE_fec!J$27)</f>
        <v>0.50821871685691211</v>
      </c>
      <c r="K80" s="349">
        <f>IF(K$27=0,0,K$27/MAE_fec!K$27)</f>
        <v>0.50188902275129443</v>
      </c>
      <c r="L80" s="349">
        <f>IF(L$27=0,0,L$27/MAE_fec!L$27)</f>
        <v>0.49936654016603094</v>
      </c>
      <c r="M80" s="349">
        <f>IF(M$27=0,0,M$27/MAE_fec!M$27)</f>
        <v>0.48792721622684793</v>
      </c>
      <c r="N80" s="349">
        <f>IF(N$27=0,0,N$27/MAE_fec!N$27)</f>
        <v>0.48643983578072159</v>
      </c>
      <c r="O80" s="349">
        <f>IF(O$27=0,0,O$27/MAE_fec!O$27)</f>
        <v>0.4813561506042231</v>
      </c>
      <c r="P80" s="349">
        <f>IF(P$27=0,0,P$27/MAE_fec!P$27)</f>
        <v>0.48684071354910119</v>
      </c>
      <c r="Q80" s="349">
        <f>IF(Q$27=0,0,Q$27/MAE_fec!Q$27)</f>
        <v>0.48882971714687884</v>
      </c>
      <c r="R80" s="349">
        <f>IF(R$27=0,0,R$27/MAE_fec!R$27)</f>
        <v>0.48669509080529211</v>
      </c>
      <c r="S80" s="349">
        <f>IF(S$27=0,0,S$27/MAE_fec!S$27)</f>
        <v>0.4901643416133557</v>
      </c>
      <c r="T80" s="349">
        <f>IF(T$27=0,0,T$27/MAE_fec!T$27)</f>
        <v>0.4993405784676852</v>
      </c>
      <c r="U80" s="349">
        <f>IF(U$27=0,0,U$27/MAE_fec!U$27)</f>
        <v>0.49903684359440925</v>
      </c>
      <c r="V80" s="349">
        <f>IF(V$27=0,0,V$27/MAE_fec!V$27)</f>
        <v>0.50450910136518601</v>
      </c>
      <c r="W80" s="349">
        <f>IF(W$27=0,0,W$27/MAE_fec!W$27)</f>
        <v>0.49186860360724788</v>
      </c>
      <c r="X80" s="349">
        <f>IF(X$27=0,0,X$27/MAE_fec!X$27)</f>
        <v>0.49685208256143693</v>
      </c>
      <c r="Y80" s="349">
        <f>IF(Y$27=0,0,Y$27/MAE_fec!Y$27)</f>
        <v>0.50302138600591573</v>
      </c>
      <c r="DA80" s="178"/>
    </row>
    <row r="81" spans="1:105" ht="12" customHeight="1" x14ac:dyDescent="0.25">
      <c r="A81" s="174" t="s">
        <v>2580</v>
      </c>
      <c r="B81" s="349">
        <f>IF(B$35=0,0,B$35/MAE_fec!B$35)</f>
        <v>0.68058811428381261</v>
      </c>
      <c r="C81" s="349">
        <f>IF(C$35=0,0,C$35/MAE_fec!C$35)</f>
        <v>0.68062987755303217</v>
      </c>
      <c r="D81" s="349">
        <f>IF(D$35=0,0,D$35/MAE_fec!D$35)</f>
        <v>0.67951993923049847</v>
      </c>
      <c r="E81" s="349">
        <f>IF(E$35=0,0,E$35/MAE_fec!E$35)</f>
        <v>0.67775875489368853</v>
      </c>
      <c r="F81" s="349">
        <f>IF(F$35=0,0,F$35/MAE_fec!F$35)</f>
        <v>0.67779470587192781</v>
      </c>
      <c r="G81" s="349">
        <f>IF(G$35=0,0,G$35/MAE_fec!G$35)</f>
        <v>0.67471777192508908</v>
      </c>
      <c r="H81" s="349">
        <f>IF(H$35=0,0,H$35/MAE_fec!H$35)</f>
        <v>0.67781493928914927</v>
      </c>
      <c r="I81" s="349">
        <f>IF(I$35=0,0,I$35/MAE_fec!I$35)</f>
        <v>0.67709062782185303</v>
      </c>
      <c r="J81" s="349">
        <f>IF(J$35=0,0,J$35/MAE_fec!J$35)</f>
        <v>0.67392728079975539</v>
      </c>
      <c r="K81" s="349">
        <f>IF(K$35=0,0,K$35/MAE_fec!K$35)</f>
        <v>0.67746761002035594</v>
      </c>
      <c r="L81" s="349">
        <f>IF(L$35=0,0,L$35/MAE_fec!L$35)</f>
        <v>0.67776260438735858</v>
      </c>
      <c r="M81" s="349">
        <f>IF(M$35=0,0,M$35/MAE_fec!M$35)</f>
        <v>0.67734304417778612</v>
      </c>
      <c r="N81" s="349">
        <f>IF(N$35=0,0,N$35/MAE_fec!N$35)</f>
        <v>0.68049805832440713</v>
      </c>
      <c r="O81" s="349">
        <f>IF(O$35=0,0,O$35/MAE_fec!O$35)</f>
        <v>0.68104919470666592</v>
      </c>
      <c r="P81" s="349">
        <f>IF(P$35=0,0,P$35/MAE_fec!P$35)</f>
        <v>0.68039163353960475</v>
      </c>
      <c r="Q81" s="349">
        <f>IF(Q$35=0,0,Q$35/MAE_fec!Q$35)</f>
        <v>0.68073118081863115</v>
      </c>
      <c r="R81" s="349">
        <f>IF(R$35=0,0,R$35/MAE_fec!R$35)</f>
        <v>0.67990314112221095</v>
      </c>
      <c r="S81" s="349">
        <f>IF(S$35=0,0,S$35/MAE_fec!S$35)</f>
        <v>0.67953459857935627</v>
      </c>
      <c r="T81" s="349">
        <f>IF(T$35=0,0,T$35/MAE_fec!T$35)</f>
        <v>0.67767990248870102</v>
      </c>
      <c r="U81" s="349">
        <f>IF(U$35=0,0,U$35/MAE_fec!U$35)</f>
        <v>0.67754035355420072</v>
      </c>
      <c r="V81" s="349">
        <f>IF(V$35=0,0,V$35/MAE_fec!V$35)</f>
        <v>0.67063616727506103</v>
      </c>
      <c r="W81" s="349">
        <f>IF(W$35=0,0,W$35/MAE_fec!W$35)</f>
        <v>0.68189670263003088</v>
      </c>
      <c r="X81" s="349">
        <f>IF(X$35=0,0,X$35/MAE_fec!X$35)</f>
        <v>0.67866979860554011</v>
      </c>
      <c r="Y81" s="349">
        <f>IF(Y$35=0,0,Y$35/MAE_fec!Y$35)</f>
        <v>0.68240078177910346</v>
      </c>
      <c r="DA81" s="178"/>
    </row>
    <row r="82" spans="1:105" ht="12" customHeight="1" x14ac:dyDescent="0.25">
      <c r="A82" s="174" t="s">
        <v>2592</v>
      </c>
      <c r="B82" s="349">
        <f>IF(B$46=0,0,B$46/MAE_fec!B$46)</f>
        <v>0.63190216587794434</v>
      </c>
      <c r="C82" s="349">
        <f>IF(C$46=0,0,C$46/MAE_fec!C$46)</f>
        <v>0.63190216587794446</v>
      </c>
      <c r="D82" s="349">
        <f>IF(D$46=0,0,D$46/MAE_fec!D$46)</f>
        <v>0.63190216587794457</v>
      </c>
      <c r="E82" s="349">
        <f>IF(E$46=0,0,E$46/MAE_fec!E$46)</f>
        <v>0.63190216587794457</v>
      </c>
      <c r="F82" s="349">
        <f>IF(F$46=0,0,F$46/MAE_fec!F$46)</f>
        <v>0.63190216587794446</v>
      </c>
      <c r="G82" s="349">
        <f>IF(G$46=0,0,G$46/MAE_fec!G$46)</f>
        <v>0.63190216587794468</v>
      </c>
      <c r="H82" s="349">
        <f>IF(H$46=0,0,H$46/MAE_fec!H$46)</f>
        <v>0.63190216587794423</v>
      </c>
      <c r="I82" s="349">
        <f>IF(I$46=0,0,I$46/MAE_fec!I$46)</f>
        <v>0.63190216587794434</v>
      </c>
      <c r="J82" s="349">
        <f>IF(J$46=0,0,J$46/MAE_fec!J$46)</f>
        <v>0.63190216587794434</v>
      </c>
      <c r="K82" s="349">
        <f>IF(K$46=0,0,K$46/MAE_fec!K$46)</f>
        <v>0.63190216587794423</v>
      </c>
      <c r="L82" s="349">
        <f>IF(L$46=0,0,L$46/MAE_fec!L$46)</f>
        <v>0.63190216587794446</v>
      </c>
      <c r="M82" s="349">
        <f>IF(M$46=0,0,M$46/MAE_fec!M$46)</f>
        <v>0.63190216587794423</v>
      </c>
      <c r="N82" s="349">
        <f>IF(N$46=0,0,N$46/MAE_fec!N$46)</f>
        <v>0.63190216587794434</v>
      </c>
      <c r="O82" s="349">
        <f>IF(O$46=0,0,O$46/MAE_fec!O$46)</f>
        <v>0.63190216587794457</v>
      </c>
      <c r="P82" s="349">
        <f>IF(P$46=0,0,P$46/MAE_fec!P$46)</f>
        <v>0.63190216587794434</v>
      </c>
      <c r="Q82" s="349">
        <f>IF(Q$46=0,0,Q$46/MAE_fec!Q$46)</f>
        <v>0.63190216587794423</v>
      </c>
      <c r="R82" s="349">
        <f>IF(R$46=0,0,R$46/MAE_fec!R$46)</f>
        <v>0.63190216587794446</v>
      </c>
      <c r="S82" s="349">
        <f>IF(S$46=0,0,S$46/MAE_fec!S$46)</f>
        <v>0.63190216587794446</v>
      </c>
      <c r="T82" s="349">
        <f>IF(T$46=0,0,T$46/MAE_fec!T$46)</f>
        <v>0.63190216587794423</v>
      </c>
      <c r="U82" s="349">
        <f>IF(U$46=0,0,U$46/MAE_fec!U$46)</f>
        <v>0.63190216587794423</v>
      </c>
      <c r="V82" s="349">
        <f>IF(V$46=0,0,V$46/MAE_fec!V$46)</f>
        <v>0.63190216587794446</v>
      </c>
      <c r="W82" s="349">
        <f>IF(W$46=0,0,W$46/MAE_fec!W$46)</f>
        <v>0.63190216587794457</v>
      </c>
      <c r="X82" s="349">
        <f>IF(X$46=0,0,X$46/MAE_fec!X$46)</f>
        <v>0.63190216587794446</v>
      </c>
      <c r="Y82" s="349">
        <f>IF(Y$46=0,0,Y$46/MAE_fec!Y$46)</f>
        <v>0.63190216587794423</v>
      </c>
      <c r="DA82" s="178"/>
    </row>
    <row r="83" spans="1:105" ht="12" customHeight="1" x14ac:dyDescent="0.25">
      <c r="A83" s="41" t="s">
        <v>2594</v>
      </c>
      <c r="B83" s="337">
        <f>IF(B$47=0,0,B$47/MAE_fec!B$47)</f>
        <v>0.5844643672758304</v>
      </c>
      <c r="C83" s="337">
        <f>IF(C$47=0,0,C$47/MAE_fec!C$47)</f>
        <v>0.58446436727583062</v>
      </c>
      <c r="D83" s="337">
        <f>IF(D$47=0,0,D$47/MAE_fec!D$47)</f>
        <v>0.58446436727583018</v>
      </c>
      <c r="E83" s="337">
        <f>IF(E$47=0,0,E$47/MAE_fec!E$47)</f>
        <v>0.5844643672758304</v>
      </c>
      <c r="F83" s="337">
        <f>IF(F$47=0,0,F$47/MAE_fec!F$47)</f>
        <v>0.5844643672758304</v>
      </c>
      <c r="G83" s="337">
        <f>IF(G$47=0,0,G$47/MAE_fec!G$47)</f>
        <v>0.58446436727583029</v>
      </c>
      <c r="H83" s="337">
        <f>IF(H$47=0,0,H$47/MAE_fec!H$47)</f>
        <v>0.5844643672758304</v>
      </c>
      <c r="I83" s="337">
        <f>IF(I$47=0,0,I$47/MAE_fec!I$47)</f>
        <v>0.58446436727583029</v>
      </c>
      <c r="J83" s="337">
        <f>IF(J$47=0,0,J$47/MAE_fec!J$47)</f>
        <v>0.58446436727583018</v>
      </c>
      <c r="K83" s="337">
        <f>IF(K$47=0,0,K$47/MAE_fec!K$47)</f>
        <v>0.58446436727583029</v>
      </c>
      <c r="L83" s="337">
        <f>IF(L$47=0,0,L$47/MAE_fec!L$47)</f>
        <v>0.58446436727583062</v>
      </c>
      <c r="M83" s="337">
        <f>IF(M$47=0,0,M$47/MAE_fec!M$47)</f>
        <v>0.58446436727583051</v>
      </c>
      <c r="N83" s="337">
        <f>IF(N$47=0,0,N$47/MAE_fec!N$47)</f>
        <v>0.58446436727583029</v>
      </c>
      <c r="O83" s="337">
        <f>IF(O$47=0,0,O$47/MAE_fec!O$47)</f>
        <v>0.58446436727583051</v>
      </c>
      <c r="P83" s="337">
        <f>IF(P$47=0,0,P$47/MAE_fec!P$47)</f>
        <v>0.58446436727583018</v>
      </c>
      <c r="Q83" s="337">
        <f>IF(Q$47=0,0,Q$47/MAE_fec!Q$47)</f>
        <v>0.58446436727583051</v>
      </c>
      <c r="R83" s="337">
        <f>IF(R$47=0,0,R$47/MAE_fec!R$47)</f>
        <v>0.5844643672758304</v>
      </c>
      <c r="S83" s="337">
        <f>IF(S$47=0,0,S$47/MAE_fec!S$47)</f>
        <v>0.58446436727583051</v>
      </c>
      <c r="T83" s="337">
        <f>IF(T$47=0,0,T$47/MAE_fec!T$47)</f>
        <v>0.58446436727583029</v>
      </c>
      <c r="U83" s="337">
        <f>IF(U$47=0,0,U$47/MAE_fec!U$47)</f>
        <v>0.58446436727583051</v>
      </c>
      <c r="V83" s="337">
        <f>IF(V$47=0,0,V$47/MAE_fec!V$47)</f>
        <v>0.58446436727583029</v>
      </c>
      <c r="W83" s="337">
        <f>IF(W$47=0,0,W$47/MAE_fec!W$47)</f>
        <v>0.58446436727583029</v>
      </c>
      <c r="X83" s="337">
        <f>IF(X$47=0,0,X$47/MAE_fec!X$47)</f>
        <v>0.58446436727583029</v>
      </c>
      <c r="Y83" s="337">
        <f>IF(Y$47=0,0,Y$47/MAE_fec!Y$47)</f>
        <v>0.58446436727583018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FR: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2945.0802347985859</v>
      </c>
      <c r="C5" s="223">
        <v>2946.6705185984979</v>
      </c>
      <c r="D5" s="223">
        <v>2687.318714519557</v>
      </c>
      <c r="E5" s="223">
        <v>2852.6403380388492</v>
      </c>
      <c r="F5" s="223">
        <v>2791.1548198790629</v>
      </c>
      <c r="G5" s="223">
        <v>2650.046067719245</v>
      </c>
      <c r="H5" s="223">
        <v>2680.8400472385679</v>
      </c>
      <c r="I5" s="223">
        <v>2509.609582799083</v>
      </c>
      <c r="J5" s="223">
        <v>1917.0352634418721</v>
      </c>
      <c r="K5" s="223">
        <v>1870.2376217982589</v>
      </c>
      <c r="L5" s="223">
        <v>2151.0502567197032</v>
      </c>
      <c r="M5" s="223">
        <v>2286.835422839757</v>
      </c>
      <c r="N5" s="223">
        <v>2332.5943295273528</v>
      </c>
      <c r="O5" s="223">
        <v>2583.0320461310389</v>
      </c>
      <c r="P5" s="223">
        <v>2198.5694550699782</v>
      </c>
      <c r="Q5" s="223">
        <v>2102.9571869668171</v>
      </c>
      <c r="R5" s="223">
        <v>2202.850826650299</v>
      </c>
      <c r="S5" s="223">
        <v>2042.237530414279</v>
      </c>
      <c r="T5" s="223">
        <v>1663.006638178452</v>
      </c>
      <c r="U5" s="223">
        <v>1642.1742695578209</v>
      </c>
      <c r="V5" s="223">
        <v>1295.497666356473</v>
      </c>
      <c r="W5" s="223">
        <v>1785.623218756155</v>
      </c>
      <c r="X5" s="223">
        <v>1538.403260271617</v>
      </c>
      <c r="Y5" s="223">
        <v>1274.498915795509</v>
      </c>
      <c r="DA5" s="89" t="s">
        <v>2636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2637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2638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2639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2640</v>
      </c>
    </row>
    <row r="10" spans="1:105" ht="12" customHeight="1" x14ac:dyDescent="0.25">
      <c r="A10" s="56" t="s">
        <v>95</v>
      </c>
      <c r="B10" s="260">
        <v>94.232334275905785</v>
      </c>
      <c r="C10" s="260">
        <v>91.868215255299873</v>
      </c>
      <c r="D10" s="260">
        <v>80.753712855365336</v>
      </c>
      <c r="E10" s="260">
        <v>85.272112010359052</v>
      </c>
      <c r="F10" s="260">
        <v>83.367800970888197</v>
      </c>
      <c r="G10" s="260">
        <v>84.434625303448257</v>
      </c>
      <c r="H10" s="260">
        <v>81.229631558719035</v>
      </c>
      <c r="I10" s="260">
        <v>75.005089484626055</v>
      </c>
      <c r="J10" s="260">
        <v>41.19523358591438</v>
      </c>
      <c r="K10" s="260">
        <v>46.049268818181261</v>
      </c>
      <c r="L10" s="260">
        <v>54.885920008485201</v>
      </c>
      <c r="M10" s="260">
        <v>64.524784613715568</v>
      </c>
      <c r="N10" s="260">
        <v>69.165253300399499</v>
      </c>
      <c r="O10" s="260">
        <v>79.0197601902766</v>
      </c>
      <c r="P10" s="260">
        <v>64.027254623361586</v>
      </c>
      <c r="Q10" s="260">
        <v>61.068232179626683</v>
      </c>
      <c r="R10" s="260">
        <v>64.349203705190192</v>
      </c>
      <c r="S10" s="260">
        <v>57.090604847578653</v>
      </c>
      <c r="T10" s="260">
        <v>41.393788774634643</v>
      </c>
      <c r="U10" s="260">
        <v>41.46876034803293</v>
      </c>
      <c r="V10" s="260">
        <v>27.968895129615561</v>
      </c>
      <c r="W10" s="260">
        <v>50.183909582072843</v>
      </c>
      <c r="X10" s="260">
        <v>40.632681904840062</v>
      </c>
      <c r="Y10" s="260">
        <v>32.996423416795238</v>
      </c>
      <c r="DA10" s="68" t="s">
        <v>2641</v>
      </c>
    </row>
    <row r="11" spans="1:105" ht="12" customHeight="1" x14ac:dyDescent="0.25">
      <c r="A11" s="37" t="s">
        <v>159</v>
      </c>
      <c r="B11" s="226">
        <v>11.55303261452484</v>
      </c>
      <c r="C11" s="226">
        <v>7.7725978178741668</v>
      </c>
      <c r="D11" s="226">
        <v>6.617863920136581</v>
      </c>
      <c r="E11" s="226">
        <v>8.4681980087908304</v>
      </c>
      <c r="F11" s="226">
        <v>8.9125710734221002</v>
      </c>
      <c r="G11" s="226">
        <v>10.282902519534151</v>
      </c>
      <c r="H11" s="226">
        <v>9.0611183229930745</v>
      </c>
      <c r="I11" s="226">
        <v>7.9910725155700986</v>
      </c>
      <c r="J11" s="226">
        <v>6.2588772991067252</v>
      </c>
      <c r="K11" s="226">
        <v>5.1534596884045172</v>
      </c>
      <c r="L11" s="226">
        <v>5.0114799003103352</v>
      </c>
      <c r="M11" s="226">
        <v>5.2192325140526128</v>
      </c>
      <c r="N11" s="226">
        <v>5.3346338521485697</v>
      </c>
      <c r="O11" s="226">
        <v>5.2679814994827137</v>
      </c>
      <c r="P11" s="226">
        <v>4.6077760589183132</v>
      </c>
      <c r="Q11" s="226">
        <v>4.6385349747770972</v>
      </c>
      <c r="R11" s="226">
        <v>5.1744793331363574</v>
      </c>
      <c r="S11" s="226">
        <v>4.3737836992484906</v>
      </c>
      <c r="T11" s="226">
        <v>3.93039061911497</v>
      </c>
      <c r="U11" s="226">
        <v>4.3962763146644646</v>
      </c>
      <c r="V11" s="226">
        <v>3.9367852423699601</v>
      </c>
      <c r="W11" s="226">
        <v>4.3169655924187422</v>
      </c>
      <c r="X11" s="226">
        <v>4.0496063047661632</v>
      </c>
      <c r="Y11" s="226">
        <v>3.2611043546888299</v>
      </c>
      <c r="DA11" s="69" t="s">
        <v>2642</v>
      </c>
    </row>
    <row r="12" spans="1:105" ht="12" customHeight="1" x14ac:dyDescent="0.25">
      <c r="A12" s="37" t="s">
        <v>35</v>
      </c>
      <c r="B12" s="226">
        <v>82.679301661380947</v>
      </c>
      <c r="C12" s="226">
        <v>84.095617437425702</v>
      </c>
      <c r="D12" s="226">
        <v>74.135848935228751</v>
      </c>
      <c r="E12" s="226">
        <v>76.803914001568216</v>
      </c>
      <c r="F12" s="226">
        <v>74.455229897466097</v>
      </c>
      <c r="G12" s="226">
        <v>74.15172278391411</v>
      </c>
      <c r="H12" s="226">
        <v>72.168513235725968</v>
      </c>
      <c r="I12" s="226">
        <v>67.014016969055959</v>
      </c>
      <c r="J12" s="226">
        <v>34.936356286807651</v>
      </c>
      <c r="K12" s="226">
        <v>40.895809129776737</v>
      </c>
      <c r="L12" s="226">
        <v>49.874440108174873</v>
      </c>
      <c r="M12" s="226">
        <v>59.305552099662947</v>
      </c>
      <c r="N12" s="226">
        <v>63.830619448250943</v>
      </c>
      <c r="O12" s="226">
        <v>73.751778690793884</v>
      </c>
      <c r="P12" s="226">
        <v>59.419478564443267</v>
      </c>
      <c r="Q12" s="226">
        <v>56.429697204849582</v>
      </c>
      <c r="R12" s="226">
        <v>59.174724372053831</v>
      </c>
      <c r="S12" s="226">
        <v>52.716821148330148</v>
      </c>
      <c r="T12" s="226">
        <v>37.463398155519663</v>
      </c>
      <c r="U12" s="226">
        <v>37.072484033368461</v>
      </c>
      <c r="V12" s="226">
        <v>24.0321098872456</v>
      </c>
      <c r="W12" s="226">
        <v>45.866943989654096</v>
      </c>
      <c r="X12" s="226">
        <v>36.583075600073897</v>
      </c>
      <c r="Y12" s="226">
        <v>29.735319062106409</v>
      </c>
      <c r="DA12" s="69" t="s">
        <v>2643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2645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2646</v>
      </c>
    </row>
    <row r="16" spans="1:105" ht="12" customHeight="1" x14ac:dyDescent="0.25">
      <c r="A16" s="57" t="s">
        <v>2555</v>
      </c>
      <c r="B16" s="261">
        <f t="shared" ref="B16:Y16" si="0">B17+B23</f>
        <v>636.92517456206792</v>
      </c>
      <c r="C16" s="261">
        <f t="shared" si="0"/>
        <v>640.45809343615235</v>
      </c>
      <c r="D16" s="261">
        <f t="shared" si="0"/>
        <v>570.64385061230314</v>
      </c>
      <c r="E16" s="261">
        <f t="shared" si="0"/>
        <v>624.80534274520528</v>
      </c>
      <c r="F16" s="261">
        <f t="shared" si="0"/>
        <v>607.79566438141865</v>
      </c>
      <c r="G16" s="261">
        <f t="shared" si="0"/>
        <v>598.36368651452074</v>
      </c>
      <c r="H16" s="261">
        <f t="shared" si="0"/>
        <v>583.40981321517404</v>
      </c>
      <c r="I16" s="261">
        <f t="shared" si="0"/>
        <v>537.0618525463475</v>
      </c>
      <c r="J16" s="261">
        <f t="shared" si="0"/>
        <v>333.18146420234649</v>
      </c>
      <c r="K16" s="261">
        <f t="shared" si="0"/>
        <v>348.01518705379618</v>
      </c>
      <c r="L16" s="261">
        <f t="shared" si="0"/>
        <v>409.69477899965977</v>
      </c>
      <c r="M16" s="261">
        <f t="shared" si="0"/>
        <v>471.45067042852128</v>
      </c>
      <c r="N16" s="261">
        <f t="shared" si="0"/>
        <v>490.06087629575279</v>
      </c>
      <c r="O16" s="261">
        <f t="shared" si="0"/>
        <v>560.81398420550954</v>
      </c>
      <c r="P16" s="261">
        <f t="shared" si="0"/>
        <v>461.98488206131282</v>
      </c>
      <c r="Q16" s="261">
        <f t="shared" si="0"/>
        <v>436.10691054718598</v>
      </c>
      <c r="R16" s="261">
        <f t="shared" si="0"/>
        <v>462.8927308643872</v>
      </c>
      <c r="S16" s="261">
        <f t="shared" si="0"/>
        <v>419.47606880853942</v>
      </c>
      <c r="T16" s="261">
        <f t="shared" si="0"/>
        <v>318.73015356196407</v>
      </c>
      <c r="U16" s="261">
        <f t="shared" si="0"/>
        <v>314.99501944714058</v>
      </c>
      <c r="V16" s="261">
        <f t="shared" si="0"/>
        <v>234.74187441913361</v>
      </c>
      <c r="W16" s="261">
        <f t="shared" si="0"/>
        <v>365.26244377532589</v>
      </c>
      <c r="X16" s="261">
        <f t="shared" si="0"/>
        <v>302.67760793063923</v>
      </c>
      <c r="Y16" s="261">
        <f t="shared" si="0"/>
        <v>237.3700186610973</v>
      </c>
      <c r="DA16" s="70"/>
    </row>
    <row r="17" spans="1:105" ht="12" customHeight="1" x14ac:dyDescent="0.25">
      <c r="A17" s="60" t="s">
        <v>2556</v>
      </c>
      <c r="B17" s="329">
        <v>636.92517456206792</v>
      </c>
      <c r="C17" s="329">
        <v>640.45809343615235</v>
      </c>
      <c r="D17" s="329">
        <v>570.64385061230314</v>
      </c>
      <c r="E17" s="329">
        <v>624.80534274520528</v>
      </c>
      <c r="F17" s="329">
        <v>607.79566438141865</v>
      </c>
      <c r="G17" s="329">
        <v>598.36368651452074</v>
      </c>
      <c r="H17" s="329">
        <v>583.40981321517404</v>
      </c>
      <c r="I17" s="329">
        <v>537.0618525463475</v>
      </c>
      <c r="J17" s="329">
        <v>333.18146420234649</v>
      </c>
      <c r="K17" s="329">
        <v>348.01518705379618</v>
      </c>
      <c r="L17" s="329">
        <v>409.69477899965977</v>
      </c>
      <c r="M17" s="329">
        <v>471.45067042852128</v>
      </c>
      <c r="N17" s="329">
        <v>490.06087629575279</v>
      </c>
      <c r="O17" s="329">
        <v>560.81398420550954</v>
      </c>
      <c r="P17" s="329">
        <v>461.98488206131282</v>
      </c>
      <c r="Q17" s="329">
        <v>436.10691054718598</v>
      </c>
      <c r="R17" s="329">
        <v>462.8927308643872</v>
      </c>
      <c r="S17" s="329">
        <v>419.47606880853942</v>
      </c>
      <c r="T17" s="329">
        <v>318.73015356196407</v>
      </c>
      <c r="U17" s="329">
        <v>314.99501944714058</v>
      </c>
      <c r="V17" s="329">
        <v>234.74187441913361</v>
      </c>
      <c r="W17" s="329">
        <v>365.26244377532589</v>
      </c>
      <c r="X17" s="329">
        <v>302.67760793063923</v>
      </c>
      <c r="Y17" s="329">
        <v>237.3700186610973</v>
      </c>
      <c r="DA17" s="72" t="s">
        <v>2647</v>
      </c>
    </row>
    <row r="18" spans="1:105" ht="12" customHeight="1" x14ac:dyDescent="0.25">
      <c r="A18" s="59" t="s">
        <v>28</v>
      </c>
      <c r="B18" s="230">
        <v>21.50523226304658</v>
      </c>
      <c r="C18" s="230">
        <v>24.682757661176929</v>
      </c>
      <c r="D18" s="230">
        <v>32.391841482064443</v>
      </c>
      <c r="E18" s="230">
        <v>42.980319063630702</v>
      </c>
      <c r="F18" s="230">
        <v>38.550280728987367</v>
      </c>
      <c r="G18" s="230">
        <v>18.30906765034667</v>
      </c>
      <c r="H18" s="230">
        <v>17.07094356114969</v>
      </c>
      <c r="I18" s="230">
        <v>16.080474638246269</v>
      </c>
      <c r="J18" s="230">
        <v>25.32298323702928</v>
      </c>
      <c r="K18" s="230">
        <v>19.48072648425762</v>
      </c>
      <c r="L18" s="230">
        <v>28.744432654247021</v>
      </c>
      <c r="M18" s="230">
        <v>29.232430899367198</v>
      </c>
      <c r="N18" s="230">
        <v>18.09448261102553</v>
      </c>
      <c r="O18" s="230">
        <v>20.854132612064941</v>
      </c>
      <c r="P18" s="230">
        <v>23.27389454198228</v>
      </c>
      <c r="Q18" s="230">
        <v>17.770230735219641</v>
      </c>
      <c r="R18" s="230">
        <v>20.239520399922771</v>
      </c>
      <c r="S18" s="230">
        <v>21.83356835982239</v>
      </c>
      <c r="T18" s="230">
        <v>25.259961150901741</v>
      </c>
      <c r="U18" s="230">
        <v>22.279691217717939</v>
      </c>
      <c r="V18" s="230">
        <v>40.437128506284679</v>
      </c>
      <c r="W18" s="230">
        <v>24.01958198877082</v>
      </c>
      <c r="X18" s="230">
        <v>19.191237936693462</v>
      </c>
      <c r="Y18" s="230">
        <v>0</v>
      </c>
      <c r="DA18" s="71" t="s">
        <v>2648</v>
      </c>
    </row>
    <row r="19" spans="1:105" ht="12" customHeight="1" x14ac:dyDescent="0.25">
      <c r="A19" s="59" t="s">
        <v>31</v>
      </c>
      <c r="B19" s="230">
        <v>0</v>
      </c>
      <c r="C19" s="230">
        <v>28.591137763758422</v>
      </c>
      <c r="D19" s="230">
        <v>21.188786440017399</v>
      </c>
      <c r="E19" s="230">
        <v>55.737700668848618</v>
      </c>
      <c r="F19" s="230">
        <v>50.976514448593548</v>
      </c>
      <c r="G19" s="230">
        <v>59.073400633823063</v>
      </c>
      <c r="H19" s="230">
        <v>63.899784111608163</v>
      </c>
      <c r="I19" s="230">
        <v>51.188816874892552</v>
      </c>
      <c r="J19" s="230">
        <v>49.680439827550288</v>
      </c>
      <c r="K19" s="230">
        <v>40.600706085768273</v>
      </c>
      <c r="L19" s="230">
        <v>38.119191749640578</v>
      </c>
      <c r="M19" s="230">
        <v>44.209540570820117</v>
      </c>
      <c r="N19" s="230">
        <v>41.315921470770967</v>
      </c>
      <c r="O19" s="230">
        <v>52.743684782895713</v>
      </c>
      <c r="P19" s="230">
        <v>44.083592622874981</v>
      </c>
      <c r="Q19" s="230">
        <v>39.811889315016138</v>
      </c>
      <c r="R19" s="230">
        <v>46.797921700303043</v>
      </c>
      <c r="S19" s="230">
        <v>49.867852863152443</v>
      </c>
      <c r="T19" s="230">
        <v>41.388078781231577</v>
      </c>
      <c r="U19" s="230">
        <v>39.090436903826259</v>
      </c>
      <c r="V19" s="230">
        <v>23.27967548207306</v>
      </c>
      <c r="W19" s="230">
        <v>31.289752666965072</v>
      </c>
      <c r="X19" s="230">
        <v>30.374088623017219</v>
      </c>
      <c r="Y19" s="230">
        <v>32.361540707885879</v>
      </c>
      <c r="DA19" s="71" t="s">
        <v>2649</v>
      </c>
    </row>
    <row r="20" spans="1:105" ht="12" customHeight="1" x14ac:dyDescent="0.25">
      <c r="A20" s="59" t="s">
        <v>159</v>
      </c>
      <c r="B20" s="230">
        <v>73.473218312656655</v>
      </c>
      <c r="C20" s="230">
        <v>48.309369832645068</v>
      </c>
      <c r="D20" s="230">
        <v>41.139461302962253</v>
      </c>
      <c r="E20" s="230">
        <v>51.047861161542563</v>
      </c>
      <c r="F20" s="230">
        <v>53.953131089271281</v>
      </c>
      <c r="G20" s="230">
        <v>62.337210730566163</v>
      </c>
      <c r="H20" s="230">
        <v>54.883960395523218</v>
      </c>
      <c r="I20" s="230">
        <v>48.787279486151128</v>
      </c>
      <c r="J20" s="230">
        <v>38.032755046265478</v>
      </c>
      <c r="K20" s="230">
        <v>31.597841230395019</v>
      </c>
      <c r="L20" s="230">
        <v>30.847024087197031</v>
      </c>
      <c r="M20" s="230">
        <v>31.880854132687318</v>
      </c>
      <c r="N20" s="230">
        <v>32.906385209554152</v>
      </c>
      <c r="O20" s="230">
        <v>32.232541732342433</v>
      </c>
      <c r="P20" s="230">
        <v>28.213081454473329</v>
      </c>
      <c r="Q20" s="230">
        <v>28.578364815795059</v>
      </c>
      <c r="R20" s="230">
        <v>31.671927190412021</v>
      </c>
      <c r="S20" s="230">
        <v>26.623575398467089</v>
      </c>
      <c r="T20" s="230">
        <v>23.900733672358669</v>
      </c>
      <c r="U20" s="230">
        <v>26.829558350580179</v>
      </c>
      <c r="V20" s="230">
        <v>23.832608502625629</v>
      </c>
      <c r="W20" s="230">
        <v>26.601304522575798</v>
      </c>
      <c r="X20" s="230">
        <v>24.870298996528021</v>
      </c>
      <c r="Y20" s="230">
        <v>20.230371602484421</v>
      </c>
      <c r="DA20" s="71" t="s">
        <v>2650</v>
      </c>
    </row>
    <row r="21" spans="1:105" ht="12" customHeight="1" x14ac:dyDescent="0.25">
      <c r="A21" s="59" t="s">
        <v>32</v>
      </c>
      <c r="B21" s="230">
        <v>16.13548605500808</v>
      </c>
      <c r="C21" s="230">
        <v>16.191630194661219</v>
      </c>
      <c r="D21" s="230">
        <v>15.06374292224463</v>
      </c>
      <c r="E21" s="230">
        <v>12.051287207055131</v>
      </c>
      <c r="F21" s="230">
        <v>13.593634936161941</v>
      </c>
      <c r="G21" s="230">
        <v>9.119998064286829</v>
      </c>
      <c r="H21" s="230">
        <v>10.42433388656948</v>
      </c>
      <c r="I21" s="230">
        <v>11.8697657588169</v>
      </c>
      <c r="J21" s="230">
        <v>7.8506815855385161</v>
      </c>
      <c r="K21" s="230">
        <v>5.5879959311990088</v>
      </c>
      <c r="L21" s="230">
        <v>4.9933641169820708</v>
      </c>
      <c r="M21" s="230">
        <v>3.869284652831309</v>
      </c>
      <c r="N21" s="230">
        <v>4.0085448954277556</v>
      </c>
      <c r="O21" s="230">
        <v>3.7278101671393991</v>
      </c>
      <c r="P21" s="230">
        <v>2.5931191640401532</v>
      </c>
      <c r="Q21" s="230">
        <v>2.2787931346227581</v>
      </c>
      <c r="R21" s="230">
        <v>1.987004962076105</v>
      </c>
      <c r="S21" s="230">
        <v>0.25951487226604442</v>
      </c>
      <c r="T21" s="230">
        <v>0.36618585897027572</v>
      </c>
      <c r="U21" s="230">
        <v>0.54968725515103545</v>
      </c>
      <c r="V21" s="230">
        <v>1.7062768371884109</v>
      </c>
      <c r="W21" s="230">
        <v>0.71796875374594782</v>
      </c>
      <c r="X21" s="230">
        <v>3.5702587760832172</v>
      </c>
      <c r="Y21" s="230">
        <v>0.31404481895471309</v>
      </c>
      <c r="DA21" s="71" t="s">
        <v>2651</v>
      </c>
    </row>
    <row r="22" spans="1:105" ht="12" customHeight="1" x14ac:dyDescent="0.25">
      <c r="A22" s="59" t="s">
        <v>35</v>
      </c>
      <c r="B22" s="230">
        <v>525.81123793135657</v>
      </c>
      <c r="C22" s="230">
        <v>522.68319798391076</v>
      </c>
      <c r="D22" s="230">
        <v>460.86001846501438</v>
      </c>
      <c r="E22" s="230">
        <v>462.98817464412832</v>
      </c>
      <c r="F22" s="230">
        <v>450.7221031784045</v>
      </c>
      <c r="G22" s="230">
        <v>449.52400943549799</v>
      </c>
      <c r="H22" s="230">
        <v>437.13079126032352</v>
      </c>
      <c r="I22" s="230">
        <v>409.1355157882407</v>
      </c>
      <c r="J22" s="230">
        <v>212.29460450596301</v>
      </c>
      <c r="K22" s="230">
        <v>250.74791732217631</v>
      </c>
      <c r="L22" s="230">
        <v>306.99076639159313</v>
      </c>
      <c r="M22" s="230">
        <v>362.25856017281541</v>
      </c>
      <c r="N22" s="230">
        <v>393.73554210897441</v>
      </c>
      <c r="O22" s="230">
        <v>451.25581491106698</v>
      </c>
      <c r="P22" s="230">
        <v>363.82119427794208</v>
      </c>
      <c r="Q22" s="230">
        <v>347.66763254653239</v>
      </c>
      <c r="R22" s="230">
        <v>362.19635661167331</v>
      </c>
      <c r="S22" s="230">
        <v>320.89155731483152</v>
      </c>
      <c r="T22" s="230">
        <v>227.81519409850191</v>
      </c>
      <c r="U22" s="230">
        <v>226.24564571986519</v>
      </c>
      <c r="V22" s="230">
        <v>145.48618509096181</v>
      </c>
      <c r="W22" s="230">
        <v>282.63383584326829</v>
      </c>
      <c r="X22" s="230">
        <v>224.6717235983173</v>
      </c>
      <c r="Y22" s="230">
        <v>184.4640615317723</v>
      </c>
      <c r="DA22" s="71" t="s">
        <v>2652</v>
      </c>
    </row>
    <row r="23" spans="1:105" ht="12" customHeight="1" x14ac:dyDescent="0.25">
      <c r="A23" s="60" t="s">
        <v>2563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2653</v>
      </c>
    </row>
    <row r="24" spans="1:105" ht="12" customHeight="1" x14ac:dyDescent="0.25">
      <c r="A24" s="57" t="s">
        <v>2565</v>
      </c>
      <c r="B24" s="261">
        <f t="shared" ref="B24:Y24" si="1">B25+B26</f>
        <v>382.2075469355587</v>
      </c>
      <c r="C24" s="261">
        <f t="shared" si="1"/>
        <v>381.0762485156082</v>
      </c>
      <c r="D24" s="261">
        <f t="shared" si="1"/>
        <v>355.91625866442348</v>
      </c>
      <c r="E24" s="261">
        <f t="shared" si="1"/>
        <v>359.59932686526571</v>
      </c>
      <c r="F24" s="261">
        <f t="shared" si="1"/>
        <v>354.45274472695002</v>
      </c>
      <c r="G24" s="261">
        <f t="shared" si="1"/>
        <v>331.14420922375717</v>
      </c>
      <c r="H24" s="261">
        <f t="shared" si="1"/>
        <v>347.02944373943723</v>
      </c>
      <c r="I24" s="261">
        <f t="shared" si="1"/>
        <v>333.31610995464212</v>
      </c>
      <c r="J24" s="261">
        <f t="shared" si="1"/>
        <v>299.07270997222213</v>
      </c>
      <c r="K24" s="261">
        <f t="shared" si="1"/>
        <v>281.62372417163999</v>
      </c>
      <c r="L24" s="261">
        <f t="shared" si="1"/>
        <v>317.97257551225522</v>
      </c>
      <c r="M24" s="261">
        <f t="shared" si="1"/>
        <v>308.15682442418313</v>
      </c>
      <c r="N24" s="261">
        <f t="shared" si="1"/>
        <v>315.77013195556879</v>
      </c>
      <c r="O24" s="261">
        <f t="shared" si="1"/>
        <v>337.21456845840862</v>
      </c>
      <c r="P24" s="261">
        <f t="shared" si="1"/>
        <v>298.12682276048758</v>
      </c>
      <c r="Q24" s="261">
        <f t="shared" si="1"/>
        <v>290.01876251581172</v>
      </c>
      <c r="R24" s="261">
        <f t="shared" si="1"/>
        <v>298.27359507849599</v>
      </c>
      <c r="S24" s="261">
        <f t="shared" si="1"/>
        <v>283.18178350306192</v>
      </c>
      <c r="T24" s="261">
        <f t="shared" si="1"/>
        <v>246.3524090861157</v>
      </c>
      <c r="U24" s="261">
        <f t="shared" si="1"/>
        <v>242.4703624951058</v>
      </c>
      <c r="V24" s="261">
        <f t="shared" si="1"/>
        <v>193.2064809682563</v>
      </c>
      <c r="W24" s="261">
        <f t="shared" si="1"/>
        <v>252.68814373247099</v>
      </c>
      <c r="X24" s="261">
        <f t="shared" si="1"/>
        <v>225.15672757452481</v>
      </c>
      <c r="Y24" s="261">
        <f t="shared" si="1"/>
        <v>198.35481519713741</v>
      </c>
      <c r="DA24" s="70"/>
    </row>
    <row r="25" spans="1:105" ht="12" customHeight="1" x14ac:dyDescent="0.25">
      <c r="A25" s="60" t="s">
        <v>2566</v>
      </c>
      <c r="B25" s="262">
        <v>382.2075469355587</v>
      </c>
      <c r="C25" s="262">
        <v>381.0762485156082</v>
      </c>
      <c r="D25" s="262">
        <v>355.91625866442348</v>
      </c>
      <c r="E25" s="262">
        <v>359.59932686526571</v>
      </c>
      <c r="F25" s="262">
        <v>354.45274472695002</v>
      </c>
      <c r="G25" s="262">
        <v>331.14420922375717</v>
      </c>
      <c r="H25" s="262">
        <v>347.02944373943723</v>
      </c>
      <c r="I25" s="262">
        <v>333.31610995464212</v>
      </c>
      <c r="J25" s="262">
        <v>299.07270997222213</v>
      </c>
      <c r="K25" s="262">
        <v>281.62372417163999</v>
      </c>
      <c r="L25" s="262">
        <v>317.97257551225522</v>
      </c>
      <c r="M25" s="262">
        <v>308.15682442418313</v>
      </c>
      <c r="N25" s="262">
        <v>315.77013195556879</v>
      </c>
      <c r="O25" s="262">
        <v>337.21456845840862</v>
      </c>
      <c r="P25" s="262">
        <v>298.12682276048758</v>
      </c>
      <c r="Q25" s="262">
        <v>290.01876251581172</v>
      </c>
      <c r="R25" s="262">
        <v>298.27359507849599</v>
      </c>
      <c r="S25" s="262">
        <v>283.18178350306192</v>
      </c>
      <c r="T25" s="262">
        <v>246.3524090861157</v>
      </c>
      <c r="U25" s="262">
        <v>242.4703624951058</v>
      </c>
      <c r="V25" s="262">
        <v>193.2064809682563</v>
      </c>
      <c r="W25" s="262">
        <v>252.68814373247099</v>
      </c>
      <c r="X25" s="262">
        <v>225.15672757452481</v>
      </c>
      <c r="Y25" s="262">
        <v>198.35481519713741</v>
      </c>
      <c r="DA25" s="72" t="s">
        <v>2654</v>
      </c>
    </row>
    <row r="26" spans="1:105" ht="12" customHeight="1" x14ac:dyDescent="0.25">
      <c r="A26" s="60" t="s">
        <v>2568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2655</v>
      </c>
    </row>
    <row r="27" spans="1:105" ht="12" customHeight="1" x14ac:dyDescent="0.25">
      <c r="A27" s="57" t="s">
        <v>2570</v>
      </c>
      <c r="B27" s="261">
        <f t="shared" ref="B27:Y27" si="2">B28+B34</f>
        <v>909.89310651723997</v>
      </c>
      <c r="C27" s="261">
        <f t="shared" si="2"/>
        <v>914.9401334802177</v>
      </c>
      <c r="D27" s="261">
        <f t="shared" si="2"/>
        <v>815.20550087471861</v>
      </c>
      <c r="E27" s="261">
        <f t="shared" si="2"/>
        <v>892.57906106457881</v>
      </c>
      <c r="F27" s="261">
        <f t="shared" si="2"/>
        <v>868.27952054488355</v>
      </c>
      <c r="G27" s="261">
        <f t="shared" si="2"/>
        <v>854.80526644931524</v>
      </c>
      <c r="H27" s="261">
        <f t="shared" si="2"/>
        <v>833.4425903073917</v>
      </c>
      <c r="I27" s="261">
        <f t="shared" si="2"/>
        <v>767.2312179233536</v>
      </c>
      <c r="J27" s="261">
        <f t="shared" si="2"/>
        <v>475.97352028906653</v>
      </c>
      <c r="K27" s="261">
        <f t="shared" si="2"/>
        <v>497.16455293399463</v>
      </c>
      <c r="L27" s="261">
        <f t="shared" si="2"/>
        <v>585.27825571379969</v>
      </c>
      <c r="M27" s="261">
        <f t="shared" si="2"/>
        <v>673.50095775503041</v>
      </c>
      <c r="N27" s="261">
        <f t="shared" si="2"/>
        <v>700.0869661367899</v>
      </c>
      <c r="O27" s="261">
        <f t="shared" si="2"/>
        <v>801.1628345792991</v>
      </c>
      <c r="P27" s="261">
        <f t="shared" si="2"/>
        <v>659.97840294473258</v>
      </c>
      <c r="Q27" s="261">
        <f t="shared" si="2"/>
        <v>623.00987221026583</v>
      </c>
      <c r="R27" s="261">
        <f t="shared" si="2"/>
        <v>661.27532980626756</v>
      </c>
      <c r="S27" s="261">
        <f t="shared" si="2"/>
        <v>599.251526869342</v>
      </c>
      <c r="T27" s="261">
        <f t="shared" si="2"/>
        <v>455.32879080280588</v>
      </c>
      <c r="U27" s="261">
        <f t="shared" si="2"/>
        <v>449.9928849244867</v>
      </c>
      <c r="V27" s="261">
        <f t="shared" si="2"/>
        <v>335.34553488447648</v>
      </c>
      <c r="W27" s="261">
        <f t="shared" si="2"/>
        <v>521.80349110760847</v>
      </c>
      <c r="X27" s="261">
        <f t="shared" si="2"/>
        <v>432.39658275805601</v>
      </c>
      <c r="Y27" s="261">
        <f t="shared" si="2"/>
        <v>339.10002665871048</v>
      </c>
      <c r="DA27" s="70"/>
    </row>
    <row r="28" spans="1:105" ht="12" customHeight="1" x14ac:dyDescent="0.25">
      <c r="A28" s="60" t="s">
        <v>2571</v>
      </c>
      <c r="B28" s="329">
        <v>909.89310651723997</v>
      </c>
      <c r="C28" s="329">
        <v>914.9401334802177</v>
      </c>
      <c r="D28" s="329">
        <v>815.20550087471861</v>
      </c>
      <c r="E28" s="329">
        <v>892.57906106457881</v>
      </c>
      <c r="F28" s="329">
        <v>868.27952054488355</v>
      </c>
      <c r="G28" s="329">
        <v>854.80526644931524</v>
      </c>
      <c r="H28" s="329">
        <v>833.4425903073917</v>
      </c>
      <c r="I28" s="329">
        <v>767.2312179233536</v>
      </c>
      <c r="J28" s="329">
        <v>475.97352028906653</v>
      </c>
      <c r="K28" s="329">
        <v>497.16455293399463</v>
      </c>
      <c r="L28" s="329">
        <v>585.27825571379969</v>
      </c>
      <c r="M28" s="329">
        <v>673.50095775503041</v>
      </c>
      <c r="N28" s="329">
        <v>700.0869661367899</v>
      </c>
      <c r="O28" s="329">
        <v>801.1628345792991</v>
      </c>
      <c r="P28" s="329">
        <v>659.97840294473258</v>
      </c>
      <c r="Q28" s="329">
        <v>623.00987221026583</v>
      </c>
      <c r="R28" s="329">
        <v>661.27532980626756</v>
      </c>
      <c r="S28" s="329">
        <v>599.251526869342</v>
      </c>
      <c r="T28" s="329">
        <v>455.32879080280588</v>
      </c>
      <c r="U28" s="329">
        <v>449.9928849244867</v>
      </c>
      <c r="V28" s="329">
        <v>335.34553488447648</v>
      </c>
      <c r="W28" s="329">
        <v>521.80349110760847</v>
      </c>
      <c r="X28" s="329">
        <v>432.39658275805601</v>
      </c>
      <c r="Y28" s="329">
        <v>339.10002665871048</v>
      </c>
      <c r="DA28" s="72" t="s">
        <v>2656</v>
      </c>
    </row>
    <row r="29" spans="1:105" ht="12" customHeight="1" x14ac:dyDescent="0.25">
      <c r="A29" s="59" t="s">
        <v>28</v>
      </c>
      <c r="B29" s="230">
        <v>30.721760375780839</v>
      </c>
      <c r="C29" s="230">
        <v>35.261082373109907</v>
      </c>
      <c r="D29" s="230">
        <v>46.274059260092052</v>
      </c>
      <c r="E29" s="230">
        <v>61.400455805186709</v>
      </c>
      <c r="F29" s="230">
        <v>55.071829612839103</v>
      </c>
      <c r="G29" s="230">
        <v>26.155810929066671</v>
      </c>
      <c r="H29" s="230">
        <v>24.387062230213839</v>
      </c>
      <c r="I29" s="230">
        <v>22.97210662606609</v>
      </c>
      <c r="J29" s="230">
        <v>36.175690338613258</v>
      </c>
      <c r="K29" s="230">
        <v>27.829609263225159</v>
      </c>
      <c r="L29" s="230">
        <v>41.063475220352892</v>
      </c>
      <c r="M29" s="230">
        <v>41.760615570524557</v>
      </c>
      <c r="N29" s="230">
        <v>25.849260872893609</v>
      </c>
      <c r="O29" s="230">
        <v>29.791618017235631</v>
      </c>
      <c r="P29" s="230">
        <v>33.248420774260403</v>
      </c>
      <c r="Q29" s="230">
        <v>25.386043907456639</v>
      </c>
      <c r="R29" s="230">
        <v>28.913600571318259</v>
      </c>
      <c r="S29" s="230">
        <v>31.190811942603421</v>
      </c>
      <c r="T29" s="230">
        <v>36.085658787002487</v>
      </c>
      <c r="U29" s="230">
        <v>31.828130311025632</v>
      </c>
      <c r="V29" s="230">
        <v>57.767326437549528</v>
      </c>
      <c r="W29" s="230">
        <v>34.313688555386882</v>
      </c>
      <c r="X29" s="230">
        <v>27.41605419527637</v>
      </c>
      <c r="Y29" s="230">
        <v>0</v>
      </c>
      <c r="DA29" s="71" t="s">
        <v>2657</v>
      </c>
    </row>
    <row r="30" spans="1:105" ht="12" customHeight="1" x14ac:dyDescent="0.25">
      <c r="A30" s="59" t="s">
        <v>31</v>
      </c>
      <c r="B30" s="230">
        <v>0</v>
      </c>
      <c r="C30" s="230">
        <v>40.844482519654889</v>
      </c>
      <c r="D30" s="230">
        <v>30.269694914310559</v>
      </c>
      <c r="E30" s="230">
        <v>79.625286669783733</v>
      </c>
      <c r="F30" s="230">
        <v>72.823592069419348</v>
      </c>
      <c r="G30" s="230">
        <v>84.390572334032939</v>
      </c>
      <c r="H30" s="230">
        <v>91.285405873725949</v>
      </c>
      <c r="I30" s="230">
        <v>73.126881249846491</v>
      </c>
      <c r="J30" s="230">
        <v>70.972056896500405</v>
      </c>
      <c r="K30" s="230">
        <v>58.001008693954667</v>
      </c>
      <c r="L30" s="230">
        <v>54.455988213772258</v>
      </c>
      <c r="M30" s="230">
        <v>63.156486529743027</v>
      </c>
      <c r="N30" s="230">
        <v>59.022744958244253</v>
      </c>
      <c r="O30" s="230">
        <v>75.348121118422426</v>
      </c>
      <c r="P30" s="230">
        <v>62.976560889821393</v>
      </c>
      <c r="Q30" s="230">
        <v>56.874127592880207</v>
      </c>
      <c r="R30" s="230">
        <v>66.854173857575745</v>
      </c>
      <c r="S30" s="230">
        <v>71.239789804503502</v>
      </c>
      <c r="T30" s="230">
        <v>59.125826830330837</v>
      </c>
      <c r="U30" s="230">
        <v>55.843481291180368</v>
      </c>
      <c r="V30" s="230">
        <v>33.256679260104363</v>
      </c>
      <c r="W30" s="230">
        <v>44.699646667092964</v>
      </c>
      <c r="X30" s="230">
        <v>43.391555175738873</v>
      </c>
      <c r="Y30" s="230">
        <v>46.230772439836969</v>
      </c>
      <c r="DA30" s="71" t="s">
        <v>2658</v>
      </c>
    </row>
    <row r="31" spans="1:105" ht="12" customHeight="1" x14ac:dyDescent="0.25">
      <c r="A31" s="59" t="s">
        <v>159</v>
      </c>
      <c r="B31" s="230">
        <v>104.9617404466524</v>
      </c>
      <c r="C31" s="230">
        <v>69.013385475207272</v>
      </c>
      <c r="D31" s="230">
        <v>58.770659004231767</v>
      </c>
      <c r="E31" s="230">
        <v>72.925515945060781</v>
      </c>
      <c r="F31" s="230">
        <v>77.075901556101826</v>
      </c>
      <c r="G31" s="230">
        <v>89.053158186523092</v>
      </c>
      <c r="H31" s="230">
        <v>78.405657707890356</v>
      </c>
      <c r="I31" s="230">
        <v>69.696113551644459</v>
      </c>
      <c r="J31" s="230">
        <v>54.332507208950673</v>
      </c>
      <c r="K31" s="230">
        <v>45.139773186278603</v>
      </c>
      <c r="L31" s="230">
        <v>44.067177267424327</v>
      </c>
      <c r="M31" s="230">
        <v>45.544077332410467</v>
      </c>
      <c r="N31" s="230">
        <v>47.009121727934513</v>
      </c>
      <c r="O31" s="230">
        <v>46.046488189060611</v>
      </c>
      <c r="P31" s="230">
        <v>40.304402077819027</v>
      </c>
      <c r="Q31" s="230">
        <v>40.826235451135808</v>
      </c>
      <c r="R31" s="230">
        <v>45.245610272017181</v>
      </c>
      <c r="S31" s="230">
        <v>38.033679140667267</v>
      </c>
      <c r="T31" s="230">
        <v>34.14390524622668</v>
      </c>
      <c r="U31" s="230">
        <v>38.327940500828838</v>
      </c>
      <c r="V31" s="230">
        <v>34.046583575179461</v>
      </c>
      <c r="W31" s="230">
        <v>38.001863603679709</v>
      </c>
      <c r="X31" s="230">
        <v>35.528998566468587</v>
      </c>
      <c r="Y31" s="230">
        <v>28.900530860692029</v>
      </c>
      <c r="DA31" s="71" t="s">
        <v>2659</v>
      </c>
    </row>
    <row r="32" spans="1:105" ht="12" customHeight="1" x14ac:dyDescent="0.25">
      <c r="A32" s="59" t="s">
        <v>32</v>
      </c>
      <c r="B32" s="230">
        <v>23.050694364297271</v>
      </c>
      <c r="C32" s="230">
        <v>23.130900278087459</v>
      </c>
      <c r="D32" s="230">
        <v>21.519632746063749</v>
      </c>
      <c r="E32" s="230">
        <v>17.216124581507319</v>
      </c>
      <c r="F32" s="230">
        <v>19.419478480231341</v>
      </c>
      <c r="G32" s="230">
        <v>13.028568663266901</v>
      </c>
      <c r="H32" s="230">
        <v>14.891905552242109</v>
      </c>
      <c r="I32" s="230">
        <v>16.956808226881289</v>
      </c>
      <c r="J32" s="230">
        <v>11.215259407912161</v>
      </c>
      <c r="K32" s="230">
        <v>7.9828513302842961</v>
      </c>
      <c r="L32" s="230">
        <v>7.1333773099743878</v>
      </c>
      <c r="M32" s="230">
        <v>5.5275495040447256</v>
      </c>
      <c r="N32" s="230">
        <v>5.7264927077539376</v>
      </c>
      <c r="O32" s="230">
        <v>5.3254430959134256</v>
      </c>
      <c r="P32" s="230">
        <v>3.7044559486287891</v>
      </c>
      <c r="Q32" s="230">
        <v>3.2554187637467979</v>
      </c>
      <c r="R32" s="230">
        <v>2.8385785172515781</v>
      </c>
      <c r="S32" s="230">
        <v>0.37073553180863489</v>
      </c>
      <c r="T32" s="230">
        <v>0.52312265567182237</v>
      </c>
      <c r="U32" s="230">
        <v>0.78526750735862227</v>
      </c>
      <c r="V32" s="230">
        <v>2.4375383388405871</v>
      </c>
      <c r="W32" s="230">
        <v>1.025669648208497</v>
      </c>
      <c r="X32" s="230">
        <v>5.10036968011888</v>
      </c>
      <c r="Y32" s="230">
        <v>0.44863545564959012</v>
      </c>
      <c r="DA32" s="71" t="s">
        <v>2660</v>
      </c>
    </row>
    <row r="33" spans="1:105" ht="12" customHeight="1" x14ac:dyDescent="0.25">
      <c r="A33" s="59" t="s">
        <v>35</v>
      </c>
      <c r="B33" s="230">
        <v>751.15891133050945</v>
      </c>
      <c r="C33" s="230">
        <v>746.69028283415821</v>
      </c>
      <c r="D33" s="230">
        <v>658.37145495002051</v>
      </c>
      <c r="E33" s="230">
        <v>661.4116780630402</v>
      </c>
      <c r="F33" s="230">
        <v>643.88871882629201</v>
      </c>
      <c r="G33" s="230">
        <v>642.1771563364257</v>
      </c>
      <c r="H33" s="230">
        <v>624.47255894331943</v>
      </c>
      <c r="I33" s="230">
        <v>584.47930826891525</v>
      </c>
      <c r="J33" s="230">
        <v>303.27800643709003</v>
      </c>
      <c r="K33" s="230">
        <v>358.21131046025192</v>
      </c>
      <c r="L33" s="230">
        <v>438.55823770227579</v>
      </c>
      <c r="M33" s="230">
        <v>517.51222881830768</v>
      </c>
      <c r="N33" s="230">
        <v>562.47934586996359</v>
      </c>
      <c r="O33" s="230">
        <v>644.65116415866703</v>
      </c>
      <c r="P33" s="230">
        <v>519.74456325420306</v>
      </c>
      <c r="Q33" s="230">
        <v>496.66804649504638</v>
      </c>
      <c r="R33" s="230">
        <v>517.42336658810473</v>
      </c>
      <c r="S33" s="230">
        <v>458.41651044975919</v>
      </c>
      <c r="T33" s="230">
        <v>325.45027728357411</v>
      </c>
      <c r="U33" s="230">
        <v>323.20806531409318</v>
      </c>
      <c r="V33" s="230">
        <v>207.83740727280261</v>
      </c>
      <c r="W33" s="230">
        <v>403.76262263324043</v>
      </c>
      <c r="X33" s="230">
        <v>320.95960514045328</v>
      </c>
      <c r="Y33" s="230">
        <v>263.52008790253188</v>
      </c>
      <c r="DA33" s="71" t="s">
        <v>2661</v>
      </c>
    </row>
    <row r="34" spans="1:105" ht="12" customHeight="1" x14ac:dyDescent="0.25">
      <c r="A34" s="60" t="s">
        <v>2578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2662</v>
      </c>
    </row>
    <row r="35" spans="1:105" ht="12" customHeight="1" x14ac:dyDescent="0.25">
      <c r="A35" s="57" t="s">
        <v>2580</v>
      </c>
      <c r="B35" s="261">
        <v>921.8220725078138</v>
      </c>
      <c r="C35" s="261">
        <v>918.32782791122008</v>
      </c>
      <c r="D35" s="261">
        <v>864.79939151274698</v>
      </c>
      <c r="E35" s="261">
        <v>890.38449535344046</v>
      </c>
      <c r="F35" s="261">
        <v>877.25908925492308</v>
      </c>
      <c r="G35" s="261">
        <v>781.29828022820425</v>
      </c>
      <c r="H35" s="261">
        <v>835.72856841784551</v>
      </c>
      <c r="I35" s="261">
        <v>796.99531289011361</v>
      </c>
      <c r="J35" s="261">
        <v>767.61233539232251</v>
      </c>
      <c r="K35" s="261">
        <v>697.38488882064712</v>
      </c>
      <c r="L35" s="261">
        <v>783.21872648550311</v>
      </c>
      <c r="M35" s="261">
        <v>769.20218561830711</v>
      </c>
      <c r="N35" s="261">
        <v>757.5111018388418</v>
      </c>
      <c r="O35" s="261">
        <v>804.8208986975452</v>
      </c>
      <c r="P35" s="261">
        <v>714.4520926800833</v>
      </c>
      <c r="Q35" s="261">
        <v>692.75340951392695</v>
      </c>
      <c r="R35" s="261">
        <v>716.05996719595839</v>
      </c>
      <c r="S35" s="261">
        <v>683.23754638575735</v>
      </c>
      <c r="T35" s="261">
        <v>601.20149595293196</v>
      </c>
      <c r="U35" s="261">
        <v>593.2472423430554</v>
      </c>
      <c r="V35" s="261">
        <v>504.23488095499113</v>
      </c>
      <c r="W35" s="261">
        <v>595.6852305586774</v>
      </c>
      <c r="X35" s="261">
        <v>537.5396601035568</v>
      </c>
      <c r="Y35" s="261">
        <v>466.6776318617687</v>
      </c>
      <c r="DA35" s="70" t="s">
        <v>2663</v>
      </c>
    </row>
    <row r="36" spans="1:105" ht="12" customHeight="1" x14ac:dyDescent="0.25">
      <c r="A36" s="46" t="s">
        <v>28</v>
      </c>
      <c r="B36" s="229">
        <v>31.12453168162795</v>
      </c>
      <c r="C36" s="229">
        <v>35.391641486231471</v>
      </c>
      <c r="D36" s="229">
        <v>49.089190698557807</v>
      </c>
      <c r="E36" s="229">
        <v>61.249491772042553</v>
      </c>
      <c r="F36" s="229">
        <v>55.641371178999449</v>
      </c>
      <c r="G36" s="229">
        <v>23.906602940970011</v>
      </c>
      <c r="H36" s="229">
        <v>24.45395140900656</v>
      </c>
      <c r="I36" s="229">
        <v>23.863290336050461</v>
      </c>
      <c r="J36" s="229">
        <v>58.341283625164479</v>
      </c>
      <c r="K36" s="229">
        <v>39.037274172949743</v>
      </c>
      <c r="L36" s="229">
        <v>54.951097966094324</v>
      </c>
      <c r="M36" s="229">
        <v>45.376111130757579</v>
      </c>
      <c r="N36" s="229">
        <v>27.485285716463132</v>
      </c>
      <c r="O36" s="229">
        <v>29.771150171114861</v>
      </c>
      <c r="P36" s="229">
        <v>35.817080604283767</v>
      </c>
      <c r="Q36" s="229">
        <v>28.211292477731799</v>
      </c>
      <c r="R36" s="229">
        <v>31.202317749215609</v>
      </c>
      <c r="S36" s="229">
        <v>35.541793698005598</v>
      </c>
      <c r="T36" s="229">
        <v>47.579433902680726</v>
      </c>
      <c r="U36" s="229">
        <v>41.888786311774062</v>
      </c>
      <c r="V36" s="229">
        <v>86.403030257220053</v>
      </c>
      <c r="W36" s="229">
        <v>39.0337334563417</v>
      </c>
      <c r="X36" s="229">
        <v>33.958058268467553</v>
      </c>
      <c r="Y36" s="229">
        <v>0</v>
      </c>
      <c r="DA36" s="73" t="s">
        <v>2664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2665</v>
      </c>
    </row>
    <row r="38" spans="1:105" ht="12" customHeight="1" x14ac:dyDescent="0.25">
      <c r="A38" s="46" t="s">
        <v>31</v>
      </c>
      <c r="B38" s="229">
        <v>0</v>
      </c>
      <c r="C38" s="229">
        <v>40.995714956516849</v>
      </c>
      <c r="D38" s="229">
        <v>32.111183885638667</v>
      </c>
      <c r="E38" s="229">
        <v>79.429513621224132</v>
      </c>
      <c r="F38" s="229">
        <v>73.57671872186981</v>
      </c>
      <c r="G38" s="229">
        <v>77.13360179205597</v>
      </c>
      <c r="H38" s="229">
        <v>91.535784774514156</v>
      </c>
      <c r="I38" s="229">
        <v>75.963777595168096</v>
      </c>
      <c r="J38" s="229">
        <v>114.4581032760677</v>
      </c>
      <c r="K38" s="229">
        <v>81.359434740089199</v>
      </c>
      <c r="L38" s="229">
        <v>72.872944316517589</v>
      </c>
      <c r="M38" s="229">
        <v>68.624365619374345</v>
      </c>
      <c r="N38" s="229">
        <v>62.758351850920008</v>
      </c>
      <c r="O38" s="229">
        <v>75.296354418552383</v>
      </c>
      <c r="P38" s="229">
        <v>67.841915647240086</v>
      </c>
      <c r="Q38" s="229">
        <v>63.203729332056056</v>
      </c>
      <c r="R38" s="229">
        <v>72.146157322054904</v>
      </c>
      <c r="S38" s="229">
        <v>81.177428692149874</v>
      </c>
      <c r="T38" s="229">
        <v>77.958210108341902</v>
      </c>
      <c r="U38" s="229">
        <v>73.495226764906022</v>
      </c>
      <c r="V38" s="229">
        <v>49.742268537767423</v>
      </c>
      <c r="W38" s="229">
        <v>50.848339745802257</v>
      </c>
      <c r="X38" s="229">
        <v>53.745624681141749</v>
      </c>
      <c r="Y38" s="229">
        <v>63.394272012215048</v>
      </c>
      <c r="DA38" s="73" t="s">
        <v>2666</v>
      </c>
    </row>
    <row r="39" spans="1:105" ht="12" customHeight="1" x14ac:dyDescent="0.25">
      <c r="A39" s="46" t="s">
        <v>159</v>
      </c>
      <c r="B39" s="229">
        <v>106.3378197059977</v>
      </c>
      <c r="C39" s="229">
        <v>69.268917234153776</v>
      </c>
      <c r="D39" s="229">
        <v>62.346034332603907</v>
      </c>
      <c r="E39" s="229">
        <v>72.746215484472742</v>
      </c>
      <c r="F39" s="229">
        <v>77.873004721079099</v>
      </c>
      <c r="G39" s="229">
        <v>81.395239443282236</v>
      </c>
      <c r="H39" s="229">
        <v>78.620709853461491</v>
      </c>
      <c r="I39" s="229">
        <v>72.399916126544994</v>
      </c>
      <c r="J39" s="229">
        <v>87.623157525767184</v>
      </c>
      <c r="K39" s="229">
        <v>63.318664854775982</v>
      </c>
      <c r="L39" s="229">
        <v>58.970648785012102</v>
      </c>
      <c r="M39" s="229">
        <v>49.487132460804283</v>
      </c>
      <c r="N39" s="229">
        <v>49.984374730310797</v>
      </c>
      <c r="O39" s="229">
        <v>46.014852699034151</v>
      </c>
      <c r="P39" s="229">
        <v>43.418183008748343</v>
      </c>
      <c r="Q39" s="229">
        <v>45.369844678257643</v>
      </c>
      <c r="R39" s="229">
        <v>48.827122204389212</v>
      </c>
      <c r="S39" s="229">
        <v>43.339210921512979</v>
      </c>
      <c r="T39" s="229">
        <v>45.01920534224454</v>
      </c>
      <c r="U39" s="229">
        <v>50.443142393866687</v>
      </c>
      <c r="V39" s="229">
        <v>50.923734439768729</v>
      </c>
      <c r="W39" s="229">
        <v>43.229238161206553</v>
      </c>
      <c r="X39" s="229">
        <v>44.006909052153567</v>
      </c>
      <c r="Y39" s="229">
        <v>39.630056302095973</v>
      </c>
      <c r="DA39" s="73" t="s">
        <v>2667</v>
      </c>
    </row>
    <row r="40" spans="1:105" ht="12" customHeight="1" x14ac:dyDescent="0.25">
      <c r="A40" s="46" t="s">
        <v>32</v>
      </c>
      <c r="B40" s="229">
        <v>23.35289574065818</v>
      </c>
      <c r="C40" s="229">
        <v>23.216545687211759</v>
      </c>
      <c r="D40" s="229">
        <v>22.828802411667901</v>
      </c>
      <c r="E40" s="229">
        <v>17.17379565140649</v>
      </c>
      <c r="F40" s="229">
        <v>19.620310743575459</v>
      </c>
      <c r="G40" s="229">
        <v>11.908207272432691</v>
      </c>
      <c r="H40" s="229">
        <v>14.93275128116365</v>
      </c>
      <c r="I40" s="229">
        <v>17.61463345428027</v>
      </c>
      <c r="J40" s="229">
        <v>18.08708068656804</v>
      </c>
      <c r="K40" s="229">
        <v>11.19774097849084</v>
      </c>
      <c r="L40" s="229">
        <v>9.5458777730344337</v>
      </c>
      <c r="M40" s="229">
        <v>6.006106403118495</v>
      </c>
      <c r="N40" s="229">
        <v>6.0889279968120267</v>
      </c>
      <c r="O40" s="229">
        <v>5.3217843369380304</v>
      </c>
      <c r="P40" s="229">
        <v>3.9906496073273239</v>
      </c>
      <c r="Q40" s="229">
        <v>3.6177189016277169</v>
      </c>
      <c r="R40" s="229">
        <v>3.0632722006695041</v>
      </c>
      <c r="S40" s="229">
        <v>0.42245151592431052</v>
      </c>
      <c r="T40" s="229">
        <v>0.68974436535705552</v>
      </c>
      <c r="U40" s="229">
        <v>1.0334852374891139</v>
      </c>
      <c r="V40" s="229">
        <v>3.6458446639669542</v>
      </c>
      <c r="W40" s="229">
        <v>1.1667563980423501</v>
      </c>
      <c r="X40" s="229">
        <v>6.317417143785895</v>
      </c>
      <c r="Y40" s="229">
        <v>0.61519452539509512</v>
      </c>
      <c r="DA40" s="73" t="s">
        <v>2668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33.078239999974521</v>
      </c>
      <c r="N41" s="229">
        <v>9.3162419999921333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0.80484299999803266</v>
      </c>
      <c r="X41" s="229">
        <v>0.76763699999862733</v>
      </c>
      <c r="Y41" s="229">
        <v>0.50228099999951914</v>
      </c>
      <c r="DA41" s="73" t="s">
        <v>2669</v>
      </c>
    </row>
    <row r="42" spans="1:105" ht="12" customHeight="1" x14ac:dyDescent="0.25">
      <c r="A42" s="46" t="s">
        <v>35</v>
      </c>
      <c r="B42" s="229">
        <v>761.00682537953003</v>
      </c>
      <c r="C42" s="229">
        <v>749.45500854710622</v>
      </c>
      <c r="D42" s="229">
        <v>698.42418018427873</v>
      </c>
      <c r="E42" s="229">
        <v>659.7854788242945</v>
      </c>
      <c r="F42" s="229">
        <v>650.54768388939931</v>
      </c>
      <c r="G42" s="229">
        <v>586.95462877946329</v>
      </c>
      <c r="H42" s="229">
        <v>626.18537109969964</v>
      </c>
      <c r="I42" s="229">
        <v>607.15369537806987</v>
      </c>
      <c r="J42" s="229">
        <v>489.10271027875513</v>
      </c>
      <c r="K42" s="229">
        <v>502.47177407434151</v>
      </c>
      <c r="L42" s="229">
        <v>586.87815764484469</v>
      </c>
      <c r="M42" s="229">
        <v>562.3167208042812</v>
      </c>
      <c r="N42" s="229">
        <v>598.07921034434696</v>
      </c>
      <c r="O42" s="229">
        <v>644.20826707191134</v>
      </c>
      <c r="P42" s="229">
        <v>559.89825929193057</v>
      </c>
      <c r="Q42" s="229">
        <v>551.94293270326455</v>
      </c>
      <c r="R42" s="229">
        <v>558.3811070270599</v>
      </c>
      <c r="S42" s="229">
        <v>522.36360733881691</v>
      </c>
      <c r="T42" s="229">
        <v>429.11063500385097</v>
      </c>
      <c r="U42" s="229">
        <v>425.37194142044763</v>
      </c>
      <c r="V42" s="229">
        <v>310.86399348233181</v>
      </c>
      <c r="W42" s="229">
        <v>459.30248991040548</v>
      </c>
      <c r="X42" s="229">
        <v>397.54681310272991</v>
      </c>
      <c r="Y42" s="229">
        <v>361.35377480261792</v>
      </c>
      <c r="DA42" s="73" t="s">
        <v>2670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2671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4.3135091999966759</v>
      </c>
      <c r="N44" s="229">
        <v>3.7987091999967921</v>
      </c>
      <c r="O44" s="229">
        <v>4.2084899999945202</v>
      </c>
      <c r="P44" s="229">
        <v>3.4860045205532471</v>
      </c>
      <c r="Q44" s="229">
        <v>0.40789142098917192</v>
      </c>
      <c r="R44" s="229">
        <v>2.4399906925692219</v>
      </c>
      <c r="S44" s="229">
        <v>0.39305421934778773</v>
      </c>
      <c r="T44" s="229">
        <v>0.84426723045677554</v>
      </c>
      <c r="U44" s="229">
        <v>1.014660214571955</v>
      </c>
      <c r="V44" s="229">
        <v>2.656009573936204</v>
      </c>
      <c r="W44" s="229">
        <v>1.2998298868809579</v>
      </c>
      <c r="X44" s="229">
        <v>1.197200855279573</v>
      </c>
      <c r="Y44" s="229">
        <v>1.182053219445097</v>
      </c>
      <c r="DA44" s="73" t="s">
        <v>2672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2673</v>
      </c>
    </row>
    <row r="46" spans="1:105" ht="12" customHeight="1" x14ac:dyDescent="0.25">
      <c r="A46" s="57" t="s">
        <v>2592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2674</v>
      </c>
    </row>
    <row r="47" spans="1:105" ht="12" customHeight="1" x14ac:dyDescent="0.25">
      <c r="A47" s="41" t="s">
        <v>2594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2675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</v>
      </c>
      <c r="C51" s="232">
        <f t="shared" si="3"/>
        <v>1</v>
      </c>
      <c r="D51" s="232">
        <f t="shared" si="3"/>
        <v>1.0000000000000002</v>
      </c>
      <c r="E51" s="232">
        <f t="shared" si="3"/>
        <v>1</v>
      </c>
      <c r="F51" s="232">
        <f t="shared" si="3"/>
        <v>1.0000000000000002</v>
      </c>
      <c r="G51" s="232">
        <f t="shared" si="3"/>
        <v>1.0000000000000002</v>
      </c>
      <c r="H51" s="232">
        <f t="shared" si="3"/>
        <v>1</v>
      </c>
      <c r="I51" s="232">
        <f t="shared" si="3"/>
        <v>1</v>
      </c>
      <c r="J51" s="232">
        <f t="shared" si="3"/>
        <v>1</v>
      </c>
      <c r="K51" s="232">
        <f t="shared" si="3"/>
        <v>1.0000000000000002</v>
      </c>
      <c r="L51" s="232">
        <f t="shared" si="3"/>
        <v>0.99999999999999989</v>
      </c>
      <c r="M51" s="232">
        <f t="shared" si="3"/>
        <v>1</v>
      </c>
      <c r="N51" s="232">
        <f t="shared" si="3"/>
        <v>1</v>
      </c>
      <c r="O51" s="232">
        <f t="shared" si="3"/>
        <v>1</v>
      </c>
      <c r="P51" s="232">
        <f t="shared" si="3"/>
        <v>1</v>
      </c>
      <c r="Q51" s="232">
        <f t="shared" si="3"/>
        <v>1</v>
      </c>
      <c r="R51" s="232">
        <f t="shared" si="3"/>
        <v>1.0000000000000002</v>
      </c>
      <c r="S51" s="232">
        <f t="shared" si="3"/>
        <v>1</v>
      </c>
      <c r="T51" s="232">
        <f t="shared" si="3"/>
        <v>1.0000000000000002</v>
      </c>
      <c r="U51" s="232">
        <f t="shared" si="3"/>
        <v>1.0000000000000002</v>
      </c>
      <c r="V51" s="232">
        <f t="shared" si="3"/>
        <v>1</v>
      </c>
      <c r="W51" s="232">
        <f t="shared" si="3"/>
        <v>1.0000000000000004</v>
      </c>
      <c r="X51" s="232">
        <f t="shared" si="3"/>
        <v>0.99999999999999989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3.1996525311083872E-2</v>
      </c>
      <c r="C56" s="300">
        <f t="shared" si="8"/>
        <v>3.1176955372327966E-2</v>
      </c>
      <c r="D56" s="300">
        <f t="shared" si="8"/>
        <v>3.0049920174727993E-2</v>
      </c>
      <c r="E56" s="300">
        <f t="shared" si="8"/>
        <v>2.9892346004257393E-2</v>
      </c>
      <c r="F56" s="300">
        <f t="shared" si="8"/>
        <v>2.9868569230602701E-2</v>
      </c>
      <c r="G56" s="300">
        <f t="shared" si="8"/>
        <v>3.1861568873071212E-2</v>
      </c>
      <c r="H56" s="300">
        <f t="shared" si="8"/>
        <v>3.0300066444617094E-2</v>
      </c>
      <c r="I56" s="300">
        <f t="shared" si="8"/>
        <v>2.9887154559303773E-2</v>
      </c>
      <c r="J56" s="300">
        <f t="shared" si="8"/>
        <v>2.1489032764035795E-2</v>
      </c>
      <c r="K56" s="300">
        <f t="shared" si="8"/>
        <v>2.4622148694615747E-2</v>
      </c>
      <c r="L56" s="300">
        <f t="shared" si="8"/>
        <v>2.5515870601826304E-2</v>
      </c>
      <c r="M56" s="300">
        <f t="shared" si="8"/>
        <v>2.8215753512156848E-2</v>
      </c>
      <c r="N56" s="300">
        <f t="shared" si="8"/>
        <v>2.9651642561616905E-2</v>
      </c>
      <c r="O56" s="300">
        <f t="shared" si="8"/>
        <v>3.0591862113609983E-2</v>
      </c>
      <c r="P56" s="300">
        <f t="shared" si="8"/>
        <v>2.9122234221762924E-2</v>
      </c>
      <c r="Q56" s="300">
        <f t="shared" si="8"/>
        <v>2.9039217991740453E-2</v>
      </c>
      <c r="R56" s="300">
        <f t="shared" si="8"/>
        <v>2.9211784532428342E-2</v>
      </c>
      <c r="S56" s="300">
        <f t="shared" si="8"/>
        <v>2.7954928845126802E-2</v>
      </c>
      <c r="T56" s="300">
        <f t="shared" si="8"/>
        <v>2.4890934181702771E-2</v>
      </c>
      <c r="U56" s="300">
        <f t="shared" si="8"/>
        <v>2.5252350567640421E-2</v>
      </c>
      <c r="V56" s="300">
        <f t="shared" si="8"/>
        <v>2.1589305682253198E-2</v>
      </c>
      <c r="W56" s="300">
        <f t="shared" si="8"/>
        <v>2.8104422621156543E-2</v>
      </c>
      <c r="X56" s="300">
        <f t="shared" si="8"/>
        <v>2.6412243755688642E-2</v>
      </c>
      <c r="Y56" s="300">
        <f t="shared" si="8"/>
        <v>2.5889722625773857E-2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0.21626751184441914</v>
      </c>
      <c r="C57" s="301">
        <f t="shared" si="9"/>
        <v>0.21734974758588499</v>
      </c>
      <c r="D57" s="301">
        <f t="shared" si="9"/>
        <v>0.21234691945139217</v>
      </c>
      <c r="E57" s="301">
        <f t="shared" si="9"/>
        <v>0.21902703064724602</v>
      </c>
      <c r="F57" s="301">
        <f t="shared" si="9"/>
        <v>0.2177577754027108</v>
      </c>
      <c r="G57" s="301">
        <f t="shared" si="9"/>
        <v>0.22579369234494132</v>
      </c>
      <c r="H57" s="301">
        <f t="shared" si="9"/>
        <v>0.21762201509042753</v>
      </c>
      <c r="I57" s="301">
        <f t="shared" si="9"/>
        <v>0.21400215245725102</v>
      </c>
      <c r="J57" s="301">
        <f t="shared" si="9"/>
        <v>0.17380038362160735</v>
      </c>
      <c r="K57" s="301">
        <f t="shared" si="9"/>
        <v>0.18608073273554129</v>
      </c>
      <c r="L57" s="301">
        <f t="shared" si="9"/>
        <v>0.19046267176687628</v>
      </c>
      <c r="M57" s="301">
        <f t="shared" si="9"/>
        <v>0.20615854806161832</v>
      </c>
      <c r="N57" s="301">
        <f t="shared" si="9"/>
        <v>0.21009262952081878</v>
      </c>
      <c r="O57" s="301">
        <f t="shared" si="9"/>
        <v>0.21711460569973087</v>
      </c>
      <c r="P57" s="301">
        <f t="shared" si="9"/>
        <v>0.21012976460487046</v>
      </c>
      <c r="Q57" s="301">
        <f t="shared" si="9"/>
        <v>0.20737793106297195</v>
      </c>
      <c r="R57" s="301">
        <f t="shared" si="9"/>
        <v>0.21013348941483775</v>
      </c>
      <c r="S57" s="301">
        <f t="shared" si="9"/>
        <v>0.20540023506641092</v>
      </c>
      <c r="T57" s="301">
        <f t="shared" si="9"/>
        <v>0.19165897853004368</v>
      </c>
      <c r="U57" s="301">
        <f t="shared" si="9"/>
        <v>0.19181582934675839</v>
      </c>
      <c r="V57" s="301">
        <f t="shared" si="9"/>
        <v>0.18119822251732356</v>
      </c>
      <c r="W57" s="301">
        <f t="shared" si="9"/>
        <v>0.20455740042950585</v>
      </c>
      <c r="X57" s="301">
        <f t="shared" si="9"/>
        <v>0.19674789812730842</v>
      </c>
      <c r="Y57" s="301">
        <f t="shared" si="9"/>
        <v>0.18624575958382603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0.21626751184441914</v>
      </c>
      <c r="C58" s="302">
        <f t="shared" si="10"/>
        <v>0.21734974758588499</v>
      </c>
      <c r="D58" s="302">
        <f t="shared" si="10"/>
        <v>0.21234691945139217</v>
      </c>
      <c r="E58" s="302">
        <f t="shared" si="10"/>
        <v>0.21902703064724602</v>
      </c>
      <c r="F58" s="302">
        <f t="shared" si="10"/>
        <v>0.2177577754027108</v>
      </c>
      <c r="G58" s="302">
        <f t="shared" si="10"/>
        <v>0.22579369234494132</v>
      </c>
      <c r="H58" s="302">
        <f t="shared" si="10"/>
        <v>0.21762201509042753</v>
      </c>
      <c r="I58" s="302">
        <f t="shared" si="10"/>
        <v>0.21400215245725102</v>
      </c>
      <c r="J58" s="302">
        <f t="shared" si="10"/>
        <v>0.17380038362160735</v>
      </c>
      <c r="K58" s="302">
        <f t="shared" si="10"/>
        <v>0.18608073273554129</v>
      </c>
      <c r="L58" s="302">
        <f t="shared" si="10"/>
        <v>0.19046267176687628</v>
      </c>
      <c r="M58" s="302">
        <f t="shared" si="10"/>
        <v>0.20615854806161832</v>
      </c>
      <c r="N58" s="302">
        <f t="shared" si="10"/>
        <v>0.21009262952081878</v>
      </c>
      <c r="O58" s="302">
        <f t="shared" si="10"/>
        <v>0.21711460569973087</v>
      </c>
      <c r="P58" s="302">
        <f t="shared" si="10"/>
        <v>0.21012976460487046</v>
      </c>
      <c r="Q58" s="302">
        <f t="shared" si="10"/>
        <v>0.20737793106297195</v>
      </c>
      <c r="R58" s="302">
        <f t="shared" si="10"/>
        <v>0.21013348941483775</v>
      </c>
      <c r="S58" s="302">
        <f t="shared" si="10"/>
        <v>0.20540023506641092</v>
      </c>
      <c r="T58" s="302">
        <f t="shared" si="10"/>
        <v>0.19165897853004368</v>
      </c>
      <c r="U58" s="302">
        <f t="shared" si="10"/>
        <v>0.19181582934675839</v>
      </c>
      <c r="V58" s="302">
        <f t="shared" si="10"/>
        <v>0.18119822251732356</v>
      </c>
      <c r="W58" s="302">
        <f t="shared" si="10"/>
        <v>0.20455740042950585</v>
      </c>
      <c r="X58" s="302">
        <f t="shared" si="10"/>
        <v>0.19674789812730842</v>
      </c>
      <c r="Y58" s="302">
        <f t="shared" si="10"/>
        <v>0.18624575958382603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0.12977831381958865</v>
      </c>
      <c r="C60" s="301">
        <f t="shared" si="12"/>
        <v>0.12932434967206871</v>
      </c>
      <c r="D60" s="301">
        <f t="shared" si="12"/>
        <v>0.13244289065580922</v>
      </c>
      <c r="E60" s="301">
        <f t="shared" si="12"/>
        <v>0.12605841755448402</v>
      </c>
      <c r="F60" s="301">
        <f t="shared" si="12"/>
        <v>0.12699143100285207</v>
      </c>
      <c r="G60" s="301">
        <f t="shared" si="12"/>
        <v>0.12495790667848863</v>
      </c>
      <c r="H60" s="301">
        <f t="shared" si="12"/>
        <v>0.12944802286764523</v>
      </c>
      <c r="I60" s="301">
        <f t="shared" si="12"/>
        <v>0.13281592174304632</v>
      </c>
      <c r="J60" s="301">
        <f t="shared" si="12"/>
        <v>0.15600793353965894</v>
      </c>
      <c r="K60" s="301">
        <f t="shared" si="12"/>
        <v>0.1505817875168477</v>
      </c>
      <c r="L60" s="301">
        <f t="shared" si="12"/>
        <v>0.14782201137278647</v>
      </c>
      <c r="M60" s="301">
        <f t="shared" si="12"/>
        <v>0.1347525149149206</v>
      </c>
      <c r="N60" s="301">
        <f t="shared" si="12"/>
        <v>0.13537293131444439</v>
      </c>
      <c r="O60" s="301">
        <f t="shared" si="12"/>
        <v>0.13054989734389905</v>
      </c>
      <c r="P60" s="301">
        <f t="shared" si="12"/>
        <v>0.13560036598934672</v>
      </c>
      <c r="Q60" s="301">
        <f t="shared" si="12"/>
        <v>0.13790996997619237</v>
      </c>
      <c r="R60" s="301">
        <f t="shared" si="12"/>
        <v>0.13540344696515699</v>
      </c>
      <c r="S60" s="301">
        <f t="shared" si="12"/>
        <v>0.13866251074409397</v>
      </c>
      <c r="T60" s="301">
        <f t="shared" si="12"/>
        <v>0.14813675630059656</v>
      </c>
      <c r="U60" s="301">
        <f t="shared" si="12"/>
        <v>0.14765202877060937</v>
      </c>
      <c r="V60" s="301">
        <f t="shared" si="12"/>
        <v>0.14913688074146869</v>
      </c>
      <c r="W60" s="301">
        <f t="shared" si="12"/>
        <v>0.14151257727735569</v>
      </c>
      <c r="X60" s="301">
        <f t="shared" si="12"/>
        <v>0.14635741706291733</v>
      </c>
      <c r="Y60" s="301">
        <f t="shared" si="12"/>
        <v>0.15563356919243004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0.12977831381958865</v>
      </c>
      <c r="C61" s="302">
        <f t="shared" si="13"/>
        <v>0.12932434967206871</v>
      </c>
      <c r="D61" s="302">
        <f t="shared" si="13"/>
        <v>0.13244289065580922</v>
      </c>
      <c r="E61" s="302">
        <f t="shared" si="13"/>
        <v>0.12605841755448402</v>
      </c>
      <c r="F61" s="302">
        <f t="shared" si="13"/>
        <v>0.12699143100285207</v>
      </c>
      <c r="G61" s="302">
        <f t="shared" si="13"/>
        <v>0.12495790667848863</v>
      </c>
      <c r="H61" s="302">
        <f t="shared" si="13"/>
        <v>0.12944802286764523</v>
      </c>
      <c r="I61" s="302">
        <f t="shared" si="13"/>
        <v>0.13281592174304632</v>
      </c>
      <c r="J61" s="302">
        <f t="shared" si="13"/>
        <v>0.15600793353965894</v>
      </c>
      <c r="K61" s="302">
        <f t="shared" si="13"/>
        <v>0.1505817875168477</v>
      </c>
      <c r="L61" s="302">
        <f t="shared" si="13"/>
        <v>0.14782201137278647</v>
      </c>
      <c r="M61" s="302">
        <f t="shared" si="13"/>
        <v>0.1347525149149206</v>
      </c>
      <c r="N61" s="302">
        <f t="shared" si="13"/>
        <v>0.13537293131444439</v>
      </c>
      <c r="O61" s="302">
        <f t="shared" si="13"/>
        <v>0.13054989734389905</v>
      </c>
      <c r="P61" s="302">
        <f t="shared" si="13"/>
        <v>0.13560036598934672</v>
      </c>
      <c r="Q61" s="302">
        <f t="shared" si="13"/>
        <v>0.13790996997619237</v>
      </c>
      <c r="R61" s="302">
        <f t="shared" si="13"/>
        <v>0.13540344696515699</v>
      </c>
      <c r="S61" s="302">
        <f t="shared" si="13"/>
        <v>0.13866251074409397</v>
      </c>
      <c r="T61" s="302">
        <f t="shared" si="13"/>
        <v>0.14813675630059656</v>
      </c>
      <c r="U61" s="302">
        <f t="shared" si="13"/>
        <v>0.14765202877060937</v>
      </c>
      <c r="V61" s="302">
        <f t="shared" si="13"/>
        <v>0.14913688074146869</v>
      </c>
      <c r="W61" s="302">
        <f t="shared" si="13"/>
        <v>0.14151257727735569</v>
      </c>
      <c r="X61" s="302">
        <f t="shared" si="13"/>
        <v>0.14635741706291733</v>
      </c>
      <c r="Y61" s="302">
        <f t="shared" si="13"/>
        <v>0.15563356919243004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0.30895358834917025</v>
      </c>
      <c r="C63" s="301">
        <f t="shared" si="15"/>
        <v>0.31049963940840714</v>
      </c>
      <c r="D63" s="301">
        <f t="shared" si="15"/>
        <v>0.30335274207341734</v>
      </c>
      <c r="E63" s="301">
        <f t="shared" si="15"/>
        <v>0.31289575806749426</v>
      </c>
      <c r="F63" s="301">
        <f t="shared" si="15"/>
        <v>0.31108253628958676</v>
      </c>
      <c r="G63" s="301">
        <f t="shared" si="15"/>
        <v>0.32256241763563043</v>
      </c>
      <c r="H63" s="301">
        <f t="shared" si="15"/>
        <v>0.3108885929863251</v>
      </c>
      <c r="I63" s="301">
        <f t="shared" si="15"/>
        <v>0.30571736065321575</v>
      </c>
      <c r="J63" s="301">
        <f t="shared" si="15"/>
        <v>0.24828626231658199</v>
      </c>
      <c r="K63" s="301">
        <f t="shared" si="15"/>
        <v>0.26582961819363049</v>
      </c>
      <c r="L63" s="301">
        <f t="shared" si="15"/>
        <v>0.27208953109553757</v>
      </c>
      <c r="M63" s="301">
        <f t="shared" si="15"/>
        <v>0.29451221151659757</v>
      </c>
      <c r="N63" s="301">
        <f t="shared" si="15"/>
        <v>0.30013232788688404</v>
      </c>
      <c r="O63" s="301">
        <f t="shared" si="15"/>
        <v>0.31016372242818685</v>
      </c>
      <c r="P63" s="301">
        <f t="shared" si="15"/>
        <v>0.30018537800695777</v>
      </c>
      <c r="Q63" s="301">
        <f t="shared" si="15"/>
        <v>0.2962541872328171</v>
      </c>
      <c r="R63" s="301">
        <f t="shared" si="15"/>
        <v>0.300190699164054</v>
      </c>
      <c r="S63" s="301">
        <f t="shared" si="15"/>
        <v>0.29342890723772985</v>
      </c>
      <c r="T63" s="301">
        <f t="shared" si="15"/>
        <v>0.27379854075720533</v>
      </c>
      <c r="U63" s="301">
        <f t="shared" si="15"/>
        <v>0.27402261335251205</v>
      </c>
      <c r="V63" s="301">
        <f t="shared" si="15"/>
        <v>0.25885460359617646</v>
      </c>
      <c r="W63" s="301">
        <f t="shared" si="15"/>
        <v>0.29222485775643692</v>
      </c>
      <c r="X63" s="301">
        <f t="shared" si="15"/>
        <v>0.28106842589615483</v>
      </c>
      <c r="Y63" s="301">
        <f t="shared" si="15"/>
        <v>0.2660653708340372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0.30895358834917025</v>
      </c>
      <c r="C64" s="302">
        <f t="shared" si="16"/>
        <v>0.31049963940840714</v>
      </c>
      <c r="D64" s="302">
        <f t="shared" si="16"/>
        <v>0.30335274207341734</v>
      </c>
      <c r="E64" s="302">
        <f t="shared" si="16"/>
        <v>0.31289575806749426</v>
      </c>
      <c r="F64" s="302">
        <f t="shared" si="16"/>
        <v>0.31108253628958676</v>
      </c>
      <c r="G64" s="302">
        <f t="shared" si="16"/>
        <v>0.32256241763563043</v>
      </c>
      <c r="H64" s="302">
        <f t="shared" si="16"/>
        <v>0.3108885929863251</v>
      </c>
      <c r="I64" s="302">
        <f t="shared" si="16"/>
        <v>0.30571736065321575</v>
      </c>
      <c r="J64" s="302">
        <f t="shared" si="16"/>
        <v>0.24828626231658199</v>
      </c>
      <c r="K64" s="302">
        <f t="shared" si="16"/>
        <v>0.26582961819363049</v>
      </c>
      <c r="L64" s="302">
        <f t="shared" si="16"/>
        <v>0.27208953109553757</v>
      </c>
      <c r="M64" s="302">
        <f t="shared" si="16"/>
        <v>0.29451221151659757</v>
      </c>
      <c r="N64" s="302">
        <f t="shared" si="16"/>
        <v>0.30013232788688404</v>
      </c>
      <c r="O64" s="302">
        <f t="shared" si="16"/>
        <v>0.31016372242818685</v>
      </c>
      <c r="P64" s="302">
        <f t="shared" si="16"/>
        <v>0.30018537800695777</v>
      </c>
      <c r="Q64" s="302">
        <f t="shared" si="16"/>
        <v>0.2962541872328171</v>
      </c>
      <c r="R64" s="302">
        <f t="shared" si="16"/>
        <v>0.300190699164054</v>
      </c>
      <c r="S64" s="302">
        <f t="shared" si="16"/>
        <v>0.29342890723772985</v>
      </c>
      <c r="T64" s="302">
        <f t="shared" si="16"/>
        <v>0.27379854075720533</v>
      </c>
      <c r="U64" s="302">
        <f t="shared" si="16"/>
        <v>0.27402261335251205</v>
      </c>
      <c r="V64" s="302">
        <f t="shared" si="16"/>
        <v>0.25885460359617646</v>
      </c>
      <c r="W64" s="302">
        <f t="shared" si="16"/>
        <v>0.29222485775643692</v>
      </c>
      <c r="X64" s="302">
        <f t="shared" si="16"/>
        <v>0.28106842589615483</v>
      </c>
      <c r="Y64" s="302">
        <f t="shared" si="16"/>
        <v>0.2660653708340372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0.31300406067573816</v>
      </c>
      <c r="C66" s="301">
        <f t="shared" si="18"/>
        <v>0.31164930796131129</v>
      </c>
      <c r="D66" s="301">
        <f t="shared" si="18"/>
        <v>0.32180752764465348</v>
      </c>
      <c r="E66" s="301">
        <f t="shared" si="18"/>
        <v>0.31212644772651832</v>
      </c>
      <c r="F66" s="301">
        <f t="shared" si="18"/>
        <v>0.31429968807424791</v>
      </c>
      <c r="G66" s="301">
        <f t="shared" si="18"/>
        <v>0.29482441446786867</v>
      </c>
      <c r="H66" s="301">
        <f t="shared" si="18"/>
        <v>0.31174130261098493</v>
      </c>
      <c r="I66" s="301">
        <f t="shared" si="18"/>
        <v>0.31757741058718308</v>
      </c>
      <c r="J66" s="301">
        <f t="shared" si="18"/>
        <v>0.40041638775811589</v>
      </c>
      <c r="K66" s="301">
        <f t="shared" si="18"/>
        <v>0.37288571285936495</v>
      </c>
      <c r="L66" s="301">
        <f t="shared" si="18"/>
        <v>0.36410991516297331</v>
      </c>
      <c r="M66" s="301">
        <f t="shared" si="18"/>
        <v>0.33636097199470683</v>
      </c>
      <c r="N66" s="301">
        <f t="shared" si="18"/>
        <v>0.32475046871623586</v>
      </c>
      <c r="O66" s="301">
        <f t="shared" si="18"/>
        <v>0.31157991241457333</v>
      </c>
      <c r="P66" s="301">
        <f t="shared" si="18"/>
        <v>0.32496225717706201</v>
      </c>
      <c r="Q66" s="301">
        <f t="shared" si="18"/>
        <v>0.32941869373627813</v>
      </c>
      <c r="R66" s="301">
        <f t="shared" si="18"/>
        <v>0.32506057992352305</v>
      </c>
      <c r="S66" s="301">
        <f t="shared" si="18"/>
        <v>0.33455341810663858</v>
      </c>
      <c r="T66" s="301">
        <f t="shared" si="18"/>
        <v>0.3615147902304518</v>
      </c>
      <c r="U66" s="301">
        <f t="shared" si="18"/>
        <v>0.36125717796248003</v>
      </c>
      <c r="V66" s="301">
        <f t="shared" si="18"/>
        <v>0.38922098746277817</v>
      </c>
      <c r="W66" s="301">
        <f t="shared" si="18"/>
        <v>0.33360074191554534</v>
      </c>
      <c r="X66" s="301">
        <f t="shared" si="18"/>
        <v>0.34941401515793069</v>
      </c>
      <c r="Y66" s="301">
        <f t="shared" si="18"/>
        <v>0.36616557776393299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0">
        <f>IF(B$5=0,0,B$5/MAE_fec!B$5)</f>
        <v>1.1904641840703418</v>
      </c>
      <c r="C72" s="320">
        <f>IF(C$5=0,0,C$5/MAE_fec!C$5)</f>
        <v>1.19636185405731</v>
      </c>
      <c r="D72" s="320">
        <f>IF(D$5=0,0,D$5/MAE_fec!D$5)</f>
        <v>1.150127002048742</v>
      </c>
      <c r="E72" s="320">
        <f>IF(E$5=0,0,E$5/MAE_fec!E$5)</f>
        <v>1.22259310878331</v>
      </c>
      <c r="F72" s="320">
        <f>IF(F$5=0,0,F$5/MAE_fec!F$5)</f>
        <v>1.2093197137429632</v>
      </c>
      <c r="G72" s="320">
        <f>IF(G$5=0,0,G$5/MAE_fec!G$5)</f>
        <v>1.2519906411807442</v>
      </c>
      <c r="H72" s="320">
        <f>IF(H$5=0,0,H$5/MAE_fec!H$5)</f>
        <v>1.1840438690606276</v>
      </c>
      <c r="I72" s="320">
        <f>IF(I$5=0,0,I$5/MAE_fec!I$5)</f>
        <v>1.1425465028892272</v>
      </c>
      <c r="J72" s="320">
        <f>IF(J$5=0,0,J$5/MAE_fec!J$5)</f>
        <v>0.85347124595752621</v>
      </c>
      <c r="K72" s="320">
        <f>IF(K$5=0,0,K$5/MAE_fec!K$5)</f>
        <v>0.92825174338019545</v>
      </c>
      <c r="L72" s="320">
        <f>IF(L$5=0,0,L$5/MAE_fec!L$5)</f>
        <v>0.96106246484237878</v>
      </c>
      <c r="M72" s="320">
        <f>IF(M$5=0,0,M$5/MAE_fec!M$5)</f>
        <v>1.1100525664964134</v>
      </c>
      <c r="N72" s="320">
        <f>IF(N$5=0,0,N$5/MAE_fec!N$5)</f>
        <v>1.1169041667810464</v>
      </c>
      <c r="O72" s="320">
        <f>IF(O$5=0,0,O$5/MAE_fec!O$5)</f>
        <v>1.1808652900836931</v>
      </c>
      <c r="P72" s="320">
        <f>IF(P$5=0,0,P$5/MAE_fec!P$5)</f>
        <v>1.1110097493410831</v>
      </c>
      <c r="Q72" s="320">
        <f>IF(Q$5=0,0,Q$5/MAE_fec!Q$5)</f>
        <v>1.0854294837821528</v>
      </c>
      <c r="R72" s="320">
        <f>IF(R$5=0,0,R$5/MAE_fec!R$5)</f>
        <v>1.1122912459159493</v>
      </c>
      <c r="S72" s="320">
        <f>IF(S$5=0,0,S$5/MAE_fec!S$5)</f>
        <v>1.068664070781338</v>
      </c>
      <c r="T72" s="320">
        <f>IF(T$5=0,0,T$5/MAE_fec!T$5)</f>
        <v>0.95346300155774044</v>
      </c>
      <c r="U72" s="320">
        <f>IF(U$5=0,0,U$5/MAE_fec!U$5)</f>
        <v>0.95741423708354456</v>
      </c>
      <c r="V72" s="320">
        <f>IF(V$5=0,0,V$5/MAE_fec!V$5)</f>
        <v>0.90353208516888328</v>
      </c>
      <c r="W72" s="320">
        <f>IF(W$5=0,0,W$5/MAE_fec!W$5)</f>
        <v>1.0317716434246629</v>
      </c>
      <c r="X72" s="320">
        <f>IF(X$5=0,0,X$5/MAE_fec!X$5)</f>
        <v>0.96111145701423917</v>
      </c>
      <c r="Y72" s="320">
        <f>IF(Y$5=0,0,Y$5/MAE_fec!Y$5)</f>
        <v>0.87412805031310803</v>
      </c>
      <c r="DA72" s="95"/>
    </row>
    <row r="73" spans="1:105" ht="12" customHeight="1" x14ac:dyDescent="0.25">
      <c r="A73" s="55" t="s">
        <v>91</v>
      </c>
      <c r="B73" s="330">
        <f>IF(B$6=0,0,B$6/MAE_fec!B$6)</f>
        <v>0</v>
      </c>
      <c r="C73" s="330">
        <f>IF(C$6=0,0,C$6/MAE_fec!C$6)</f>
        <v>0</v>
      </c>
      <c r="D73" s="330">
        <f>IF(D$6=0,0,D$6/MAE_fec!D$6)</f>
        <v>0</v>
      </c>
      <c r="E73" s="330">
        <f>IF(E$6=0,0,E$6/MAE_fec!E$6)</f>
        <v>0</v>
      </c>
      <c r="F73" s="330">
        <f>IF(F$6=0,0,F$6/MAE_fec!F$6)</f>
        <v>0</v>
      </c>
      <c r="G73" s="330">
        <f>IF(G$6=0,0,G$6/MAE_fec!G$6)</f>
        <v>0</v>
      </c>
      <c r="H73" s="330">
        <f>IF(H$6=0,0,H$6/MAE_fec!H$6)</f>
        <v>0</v>
      </c>
      <c r="I73" s="330">
        <f>IF(I$6=0,0,I$6/MAE_fec!I$6)</f>
        <v>0</v>
      </c>
      <c r="J73" s="330">
        <f>IF(J$6=0,0,J$6/MAE_fec!J$6)</f>
        <v>0</v>
      </c>
      <c r="K73" s="330">
        <f>IF(K$6=0,0,K$6/MAE_fec!K$6)</f>
        <v>0</v>
      </c>
      <c r="L73" s="330">
        <f>IF(L$6=0,0,L$6/MAE_fec!L$6)</f>
        <v>0</v>
      </c>
      <c r="M73" s="330">
        <f>IF(M$6=0,0,M$6/MAE_fec!M$6)</f>
        <v>0</v>
      </c>
      <c r="N73" s="330">
        <f>IF(N$6=0,0,N$6/MAE_fec!N$6)</f>
        <v>0</v>
      </c>
      <c r="O73" s="330">
        <f>IF(O$6=0,0,O$6/MAE_fec!O$6)</f>
        <v>0</v>
      </c>
      <c r="P73" s="330">
        <f>IF(P$6=0,0,P$6/MAE_fec!P$6)</f>
        <v>0</v>
      </c>
      <c r="Q73" s="330">
        <f>IF(Q$6=0,0,Q$6/MAE_fec!Q$6)</f>
        <v>0</v>
      </c>
      <c r="R73" s="330">
        <f>IF(R$6=0,0,R$6/MAE_fec!R$6)</f>
        <v>0</v>
      </c>
      <c r="S73" s="330">
        <f>IF(S$6=0,0,S$6/MAE_fec!S$6)</f>
        <v>0</v>
      </c>
      <c r="T73" s="330">
        <f>IF(T$6=0,0,T$6/MAE_fec!T$6)</f>
        <v>0</v>
      </c>
      <c r="U73" s="330">
        <f>IF(U$6=0,0,U$6/MAE_fec!U$6)</f>
        <v>0</v>
      </c>
      <c r="V73" s="330">
        <f>IF(V$6=0,0,V$6/MAE_fec!V$6)</f>
        <v>0</v>
      </c>
      <c r="W73" s="330">
        <f>IF(W$6=0,0,W$6/MAE_fec!W$6)</f>
        <v>0</v>
      </c>
      <c r="X73" s="330">
        <f>IF(X$6=0,0,X$6/MAE_fec!X$6)</f>
        <v>0</v>
      </c>
      <c r="Y73" s="330">
        <f>IF(Y$6=0,0,Y$6/MAE_fec!Y$6)</f>
        <v>0</v>
      </c>
      <c r="DA73" s="67"/>
    </row>
    <row r="74" spans="1:105" ht="12" customHeight="1" x14ac:dyDescent="0.25">
      <c r="A74" s="173" t="s">
        <v>92</v>
      </c>
      <c r="B74" s="331">
        <f>IF(B$7=0,0,B$7/MAE_fec!B$7)</f>
        <v>0</v>
      </c>
      <c r="C74" s="331">
        <f>IF(C$7=0,0,C$7/MAE_fec!C$7)</f>
        <v>0</v>
      </c>
      <c r="D74" s="331">
        <f>IF(D$7=0,0,D$7/MAE_fec!D$7)</f>
        <v>0</v>
      </c>
      <c r="E74" s="331">
        <f>IF(E$7=0,0,E$7/MAE_fec!E$7)</f>
        <v>0</v>
      </c>
      <c r="F74" s="331">
        <f>IF(F$7=0,0,F$7/MAE_fec!F$7)</f>
        <v>0</v>
      </c>
      <c r="G74" s="331">
        <f>IF(G$7=0,0,G$7/MAE_fec!G$7)</f>
        <v>0</v>
      </c>
      <c r="H74" s="331">
        <f>IF(H$7=0,0,H$7/MAE_fec!H$7)</f>
        <v>0</v>
      </c>
      <c r="I74" s="331">
        <f>IF(I$7=0,0,I$7/MAE_fec!I$7)</f>
        <v>0</v>
      </c>
      <c r="J74" s="331">
        <f>IF(J$7=0,0,J$7/MAE_fec!J$7)</f>
        <v>0</v>
      </c>
      <c r="K74" s="331">
        <f>IF(K$7=0,0,K$7/MAE_fec!K$7)</f>
        <v>0</v>
      </c>
      <c r="L74" s="331">
        <f>IF(L$7=0,0,L$7/MAE_fec!L$7)</f>
        <v>0</v>
      </c>
      <c r="M74" s="331">
        <f>IF(M$7=0,0,M$7/MAE_fec!M$7)</f>
        <v>0</v>
      </c>
      <c r="N74" s="331">
        <f>IF(N$7=0,0,N$7/MAE_fec!N$7)</f>
        <v>0</v>
      </c>
      <c r="O74" s="331">
        <f>IF(O$7=0,0,O$7/MAE_fec!O$7)</f>
        <v>0</v>
      </c>
      <c r="P74" s="331">
        <f>IF(P$7=0,0,P$7/MAE_fec!P$7)</f>
        <v>0</v>
      </c>
      <c r="Q74" s="331">
        <f>IF(Q$7=0,0,Q$7/MAE_fec!Q$7)</f>
        <v>0</v>
      </c>
      <c r="R74" s="331">
        <f>IF(R$7=0,0,R$7/MAE_fec!R$7)</f>
        <v>0</v>
      </c>
      <c r="S74" s="331">
        <f>IF(S$7=0,0,S$7/MAE_fec!S$7)</f>
        <v>0</v>
      </c>
      <c r="T74" s="331">
        <f>IF(T$7=0,0,T$7/MAE_fec!T$7)</f>
        <v>0</v>
      </c>
      <c r="U74" s="331">
        <f>IF(U$7=0,0,U$7/MAE_fec!U$7)</f>
        <v>0</v>
      </c>
      <c r="V74" s="331">
        <f>IF(V$7=0,0,V$7/MAE_fec!V$7)</f>
        <v>0</v>
      </c>
      <c r="W74" s="331">
        <f>IF(W$7=0,0,W$7/MAE_fec!W$7)</f>
        <v>0</v>
      </c>
      <c r="X74" s="331">
        <f>IF(X$7=0,0,X$7/MAE_fec!X$7)</f>
        <v>0</v>
      </c>
      <c r="Y74" s="331">
        <f>IF(Y$7=0,0,Y$7/MAE_fec!Y$7)</f>
        <v>0</v>
      </c>
      <c r="DA74" s="177"/>
    </row>
    <row r="75" spans="1:105" ht="12" customHeight="1" x14ac:dyDescent="0.25">
      <c r="A75" s="173" t="s">
        <v>93</v>
      </c>
      <c r="B75" s="331">
        <f>IF(B$8=0,0,B$8/MAE_fec!B$8)</f>
        <v>0</v>
      </c>
      <c r="C75" s="331">
        <f>IF(C$8=0,0,C$8/MAE_fec!C$8)</f>
        <v>0</v>
      </c>
      <c r="D75" s="331">
        <f>IF(D$8=0,0,D$8/MAE_fec!D$8)</f>
        <v>0</v>
      </c>
      <c r="E75" s="331">
        <f>IF(E$8=0,0,E$8/MAE_fec!E$8)</f>
        <v>0</v>
      </c>
      <c r="F75" s="331">
        <f>IF(F$8=0,0,F$8/MAE_fec!F$8)</f>
        <v>0</v>
      </c>
      <c r="G75" s="331">
        <f>IF(G$8=0,0,G$8/MAE_fec!G$8)</f>
        <v>0</v>
      </c>
      <c r="H75" s="331">
        <f>IF(H$8=0,0,H$8/MAE_fec!H$8)</f>
        <v>0</v>
      </c>
      <c r="I75" s="331">
        <f>IF(I$8=0,0,I$8/MAE_fec!I$8)</f>
        <v>0</v>
      </c>
      <c r="J75" s="331">
        <f>IF(J$8=0,0,J$8/MAE_fec!J$8)</f>
        <v>0</v>
      </c>
      <c r="K75" s="331">
        <f>IF(K$8=0,0,K$8/MAE_fec!K$8)</f>
        <v>0</v>
      </c>
      <c r="L75" s="331">
        <f>IF(L$8=0,0,L$8/MAE_fec!L$8)</f>
        <v>0</v>
      </c>
      <c r="M75" s="331">
        <f>IF(M$8=0,0,M$8/MAE_fec!M$8)</f>
        <v>0</v>
      </c>
      <c r="N75" s="331">
        <f>IF(N$8=0,0,N$8/MAE_fec!N$8)</f>
        <v>0</v>
      </c>
      <c r="O75" s="331">
        <f>IF(O$8=0,0,O$8/MAE_fec!O$8)</f>
        <v>0</v>
      </c>
      <c r="P75" s="331">
        <f>IF(P$8=0,0,P$8/MAE_fec!P$8)</f>
        <v>0</v>
      </c>
      <c r="Q75" s="331">
        <f>IF(Q$8=0,0,Q$8/MAE_fec!Q$8)</f>
        <v>0</v>
      </c>
      <c r="R75" s="331">
        <f>IF(R$8=0,0,R$8/MAE_fec!R$8)</f>
        <v>0</v>
      </c>
      <c r="S75" s="331">
        <f>IF(S$8=0,0,S$8/MAE_fec!S$8)</f>
        <v>0</v>
      </c>
      <c r="T75" s="331">
        <f>IF(T$8=0,0,T$8/MAE_fec!T$8)</f>
        <v>0</v>
      </c>
      <c r="U75" s="331">
        <f>IF(U$8=0,0,U$8/MAE_fec!U$8)</f>
        <v>0</v>
      </c>
      <c r="V75" s="331">
        <f>IF(V$8=0,0,V$8/MAE_fec!V$8)</f>
        <v>0</v>
      </c>
      <c r="W75" s="331">
        <f>IF(W$8=0,0,W$8/MAE_fec!W$8)</f>
        <v>0</v>
      </c>
      <c r="X75" s="331">
        <f>IF(X$8=0,0,X$8/MAE_fec!X$8)</f>
        <v>0</v>
      </c>
      <c r="Y75" s="331">
        <f>IF(Y$8=0,0,Y$8/MAE_fec!Y$8)</f>
        <v>0</v>
      </c>
      <c r="DA75" s="177"/>
    </row>
    <row r="76" spans="1:105" ht="12" customHeight="1" x14ac:dyDescent="0.25">
      <c r="A76" s="173" t="s">
        <v>94</v>
      </c>
      <c r="B76" s="331">
        <f>IF(B$9=0,0,B$9/MAE_fec!B$9)</f>
        <v>0</v>
      </c>
      <c r="C76" s="331">
        <f>IF(C$9=0,0,C$9/MAE_fec!C$9)</f>
        <v>0</v>
      </c>
      <c r="D76" s="331">
        <f>IF(D$9=0,0,D$9/MAE_fec!D$9)</f>
        <v>0</v>
      </c>
      <c r="E76" s="331">
        <f>IF(E$9=0,0,E$9/MAE_fec!E$9)</f>
        <v>0</v>
      </c>
      <c r="F76" s="331">
        <f>IF(F$9=0,0,F$9/MAE_fec!F$9)</f>
        <v>0</v>
      </c>
      <c r="G76" s="331">
        <f>IF(G$9=0,0,G$9/MAE_fec!G$9)</f>
        <v>0</v>
      </c>
      <c r="H76" s="331">
        <f>IF(H$9=0,0,H$9/MAE_fec!H$9)</f>
        <v>0</v>
      </c>
      <c r="I76" s="331">
        <f>IF(I$9=0,0,I$9/MAE_fec!I$9)</f>
        <v>0</v>
      </c>
      <c r="J76" s="331">
        <f>IF(J$9=0,0,J$9/MAE_fec!J$9)</f>
        <v>0</v>
      </c>
      <c r="K76" s="331">
        <f>IF(K$9=0,0,K$9/MAE_fec!K$9)</f>
        <v>0</v>
      </c>
      <c r="L76" s="331">
        <f>IF(L$9=0,0,L$9/MAE_fec!L$9)</f>
        <v>0</v>
      </c>
      <c r="M76" s="331">
        <f>IF(M$9=0,0,M$9/MAE_fec!M$9)</f>
        <v>0</v>
      </c>
      <c r="N76" s="331">
        <f>IF(N$9=0,0,N$9/MAE_fec!N$9)</f>
        <v>0</v>
      </c>
      <c r="O76" s="331">
        <f>IF(O$9=0,0,O$9/MAE_fec!O$9)</f>
        <v>0</v>
      </c>
      <c r="P76" s="331">
        <f>IF(P$9=0,0,P$9/MAE_fec!P$9)</f>
        <v>0</v>
      </c>
      <c r="Q76" s="331">
        <f>IF(Q$9=0,0,Q$9/MAE_fec!Q$9)</f>
        <v>0</v>
      </c>
      <c r="R76" s="331">
        <f>IF(R$9=0,0,R$9/MAE_fec!R$9)</f>
        <v>0</v>
      </c>
      <c r="S76" s="331">
        <f>IF(S$9=0,0,S$9/MAE_fec!S$9)</f>
        <v>0</v>
      </c>
      <c r="T76" s="331">
        <f>IF(T$9=0,0,T$9/MAE_fec!T$9)</f>
        <v>0</v>
      </c>
      <c r="U76" s="331">
        <f>IF(U$9=0,0,U$9/MAE_fec!U$9)</f>
        <v>0</v>
      </c>
      <c r="V76" s="331">
        <f>IF(V$9=0,0,V$9/MAE_fec!V$9)</f>
        <v>0</v>
      </c>
      <c r="W76" s="331">
        <f>IF(W$9=0,0,W$9/MAE_fec!W$9)</f>
        <v>0</v>
      </c>
      <c r="X76" s="331">
        <f>IF(X$9=0,0,X$9/MAE_fec!X$9)</f>
        <v>0</v>
      </c>
      <c r="Y76" s="331">
        <f>IF(Y$9=0,0,Y$9/MAE_fec!Y$9)</f>
        <v>0</v>
      </c>
      <c r="DA76" s="177"/>
    </row>
    <row r="77" spans="1:105" ht="12" customHeight="1" x14ac:dyDescent="0.25">
      <c r="A77" s="56" t="s">
        <v>95</v>
      </c>
      <c r="B77" s="332">
        <f>IF(B$10=0,0,B$10/MAE_fec!B$10)</f>
        <v>1.3906564671958161</v>
      </c>
      <c r="C77" s="332">
        <f>IF(C$10=0,0,C$10/MAE_fec!C$10)</f>
        <v>1.3659710870106252</v>
      </c>
      <c r="D77" s="332">
        <f>IF(D$10=0,0,D$10/MAE_fec!D$10)</f>
        <v>1.2719176342095548</v>
      </c>
      <c r="E77" s="332">
        <f>IF(E$10=0,0,E$10/MAE_fec!E$10)</f>
        <v>1.3445533019679676</v>
      </c>
      <c r="F77" s="332">
        <f>IF(F$10=0,0,F$10/MAE_fec!F$10)</f>
        <v>1.3295121043258011</v>
      </c>
      <c r="G77" s="332">
        <f>IF(G$10=0,0,G$10/MAE_fec!G$10)</f>
        <v>1.4609255787439255</v>
      </c>
      <c r="H77" s="332">
        <f>IF(H$10=0,0,H$10/MAE_fec!H$10)</f>
        <v>1.3224427745338163</v>
      </c>
      <c r="I77" s="332">
        <f>IF(I$10=0,0,I$10/MAE_fec!I$10)</f>
        <v>1.2617467675592495</v>
      </c>
      <c r="J77" s="332">
        <f>IF(J$10=0,0,J$10/MAE_fec!J$10)</f>
        <v>0.68186324551645161</v>
      </c>
      <c r="K77" s="332">
        <f>IF(K$10=0,0,K$10/MAE_fec!K$10)</f>
        <v>0.85089800338552601</v>
      </c>
      <c r="L77" s="332">
        <f>IF(L$10=0,0,L$10/MAE_fec!L$10)</f>
        <v>0.91249425703065845</v>
      </c>
      <c r="M77" s="332">
        <f>IF(M$10=0,0,M$10/MAE_fec!M$10)</f>
        <v>1.1626517346780929</v>
      </c>
      <c r="N77" s="332">
        <f>IF(N$10=0,0,N$10/MAE_fec!N$10)</f>
        <v>1.2242602863778134</v>
      </c>
      <c r="O77" s="332">
        <f>IF(O$10=0,0,O$10/MAE_fec!O$10)</f>
        <v>1.3287910779706924</v>
      </c>
      <c r="P77" s="332">
        <f>IF(P$10=0,0,P$10/MAE_fec!P$10)</f>
        <v>1.1978281985502273</v>
      </c>
      <c r="Q77" s="332">
        <f>IF(Q$10=0,0,Q$10/MAE_fec!Q$10)</f>
        <v>1.1669772863025896</v>
      </c>
      <c r="R77" s="332">
        <f>IF(R$10=0,0,R$10/MAE_fec!R$10)</f>
        <v>1.2023211137275935</v>
      </c>
      <c r="S77" s="332">
        <f>IF(S$10=0,0,S$10/MAE_fec!S$10)</f>
        <v>1.1094234972374284</v>
      </c>
      <c r="T77" s="332">
        <f>IF(T$10=0,0,T$10/MAE_fec!T$10)</f>
        <v>0.88561483693235099</v>
      </c>
      <c r="U77" s="332">
        <f>IF(U$10=0,0,U$10/MAE_fec!U$10)</f>
        <v>0.90140266311478701</v>
      </c>
      <c r="V77" s="332">
        <f>IF(V$10=0,0,V$10/MAE_fec!V$10)</f>
        <v>0.72749173370523701</v>
      </c>
      <c r="W77" s="332">
        <f>IF(W$10=0,0,W$10/MAE_fec!W$10)</f>
        <v>1.0787347551553759</v>
      </c>
      <c r="X77" s="332">
        <f>IF(X$10=0,0,X$10/MAE_fec!X$10)</f>
        <v>0.94687672712386706</v>
      </c>
      <c r="Y77" s="332">
        <f>IF(Y$10=0,0,Y$10/MAE_fec!Y$10)</f>
        <v>0.84287371175843362</v>
      </c>
      <c r="DA77" s="68"/>
    </row>
    <row r="78" spans="1:105" ht="12" customHeight="1" x14ac:dyDescent="0.25">
      <c r="A78" s="174" t="s">
        <v>2555</v>
      </c>
      <c r="B78" s="348">
        <f>IF(B$16=0,0,B$16/MAE_fec!B$16)</f>
        <v>1.4451446716002747</v>
      </c>
      <c r="C78" s="348">
        <f>IF(C$16=0,0,C$16/MAE_fec!C$16)</f>
        <v>1.4577090508173514</v>
      </c>
      <c r="D78" s="348">
        <f>IF(D$16=0,0,D$16/MAE_fec!D$16)</f>
        <v>1.3763219579477448</v>
      </c>
      <c r="E78" s="348">
        <f>IF(E$16=0,0,E$16/MAE_fec!E$16)</f>
        <v>1.499069802197359</v>
      </c>
      <c r="F78" s="348">
        <f>IF(F$16=0,0,F$16/MAE_fec!F$16)</f>
        <v>1.4762765730106711</v>
      </c>
      <c r="G78" s="348">
        <f>IF(G$16=0,0,G$16/MAE_fec!G$16)</f>
        <v>1.5760981823155171</v>
      </c>
      <c r="H78" s="348">
        <f>IF(H$16=0,0,H$16/MAE_fec!H$16)</f>
        <v>1.446716960456385</v>
      </c>
      <c r="I78" s="348">
        <f>IF(I$16=0,0,I$16/MAE_fec!I$16)</f>
        <v>1.3786513304080179</v>
      </c>
      <c r="J78" s="348">
        <f>IF(J$16=0,0,J$16/MAE_fec!J$16)</f>
        <v>0.84563228026106241</v>
      </c>
      <c r="K78" s="348">
        <f>IF(K$16=0,0,K$16/MAE_fec!K$16)</f>
        <v>0.98510236304405152</v>
      </c>
      <c r="L78" s="348">
        <f>IF(L$16=0,0,L$16/MAE_fec!L$16)</f>
        <v>1.0433968991561045</v>
      </c>
      <c r="M78" s="348">
        <f>IF(M$16=0,0,M$16/MAE_fec!M$16)</f>
        <v>1.2969955991769075</v>
      </c>
      <c r="N78" s="348">
        <f>IF(N$16=0,0,N$16/MAE_fec!N$16)</f>
        <v>1.3264772049656548</v>
      </c>
      <c r="O78" s="348">
        <f>IF(O$16=0,0,O$16/MAE_fec!O$16)</f>
        <v>1.4392111684846598</v>
      </c>
      <c r="P78" s="348">
        <f>IF(P$16=0,0,P$16/MAE_fec!P$16)</f>
        <v>1.32000349151977</v>
      </c>
      <c r="Q78" s="348">
        <f>IF(Q$16=0,0,Q$16/MAE_fec!Q$16)</f>
        <v>1.2745398920198081</v>
      </c>
      <c r="R78" s="348">
        <f>IF(R$16=0,0,R$16/MAE_fec!R$16)</f>
        <v>1.3208410313699079</v>
      </c>
      <c r="S78" s="348">
        <f>IF(S$16=0,0,S$16/MAE_fec!S$16)</f>
        <v>1.2443296163660909</v>
      </c>
      <c r="T78" s="348">
        <f>IF(T$16=0,0,T$16/MAE_fec!T$16)</f>
        <v>1.0426802856312998</v>
      </c>
      <c r="U78" s="348">
        <f>IF(U$16=0,0,U$16/MAE_fec!U$16)</f>
        <v>1.0474348033460872</v>
      </c>
      <c r="V78" s="348">
        <f>IF(V$16=0,0,V$16/MAE_fec!V$16)</f>
        <v>0.93482436613116793</v>
      </c>
      <c r="W78" s="348">
        <f>IF(W$16=0,0,W$16/MAE_fec!W$16)</f>
        <v>1.2011589852314863</v>
      </c>
      <c r="X78" s="348">
        <f>IF(X$16=0,0,X$16/MAE_fec!X$16)</f>
        <v>1.0793529638348311</v>
      </c>
      <c r="Y78" s="348">
        <f>IF(Y$16=0,0,Y$16/MAE_fec!Y$16)</f>
        <v>0.93013542714555442</v>
      </c>
      <c r="DA78" s="178"/>
    </row>
    <row r="79" spans="1:105" ht="12" customHeight="1" x14ac:dyDescent="0.25">
      <c r="A79" s="174" t="s">
        <v>2565</v>
      </c>
      <c r="B79" s="348">
        <f>IF(B$24=0,0,B$24/MAE_fec!B$24)</f>
        <v>1.7338840470707584</v>
      </c>
      <c r="C79" s="348">
        <f>IF(C$24=0,0,C$24/MAE_fec!C$24)</f>
        <v>1.7360079700957793</v>
      </c>
      <c r="D79" s="348">
        <f>IF(D$24=0,0,D$24/MAE_fec!D$24)</f>
        <v>1.7209450617412054</v>
      </c>
      <c r="E79" s="348">
        <f>IF(E$24=0,0,E$24/MAE_fec!E$24)</f>
        <v>1.7352118340895435</v>
      </c>
      <c r="F79" s="348">
        <f>IF(F$24=0,0,F$24/MAE_fec!F$24)</f>
        <v>1.7316385451512513</v>
      </c>
      <c r="G79" s="348">
        <f>IF(G$24=0,0,G$24/MAE_fec!G$24)</f>
        <v>1.7531871443580163</v>
      </c>
      <c r="H79" s="348">
        <f>IF(H$24=0,0,H$24/MAE_fec!H$24)</f>
        <v>1.7307822044290082</v>
      </c>
      <c r="I79" s="348">
        <f>IF(I$24=0,0,I$24/MAE_fec!I$24)</f>
        <v>1.7207947603747029</v>
      </c>
      <c r="J79" s="348">
        <f>IF(J$24=0,0,J$24/MAE_fec!J$24)</f>
        <v>1.6156206197371432</v>
      </c>
      <c r="K79" s="348">
        <f>IF(K$24=0,0,K$24/MAE_fec!K$24)</f>
        <v>1.6504552286587466</v>
      </c>
      <c r="L79" s="348">
        <f>IF(L$24=0,0,L$24/MAE_fec!L$24)</f>
        <v>1.6624453828571104</v>
      </c>
      <c r="M79" s="348">
        <f>IF(M$24=0,0,M$24/MAE_fec!M$24)</f>
        <v>1.7076505450784811</v>
      </c>
      <c r="N79" s="348">
        <f>IF(N$24=0,0,N$24/MAE_fec!N$24)</f>
        <v>1.7158836344062545</v>
      </c>
      <c r="O79" s="348">
        <f>IF(O$24=0,0,O$24/MAE_fec!O$24)</f>
        <v>1.7340533957298563</v>
      </c>
      <c r="P79" s="348">
        <f>IF(P$24=0,0,P$24/MAE_fec!P$24)</f>
        <v>1.7127231009203616</v>
      </c>
      <c r="Q79" s="348">
        <f>IF(Q$24=0,0,Q$24/MAE_fec!Q$24)</f>
        <v>1.7060809047464611</v>
      </c>
      <c r="R79" s="348">
        <f>IF(R$24=0,0,R$24/MAE_fec!R$24)</f>
        <v>1.7121504775138934</v>
      </c>
      <c r="S79" s="348">
        <f>IF(S$24=0,0,S$24/MAE_fec!S$24)</f>
        <v>1.6976199534233187</v>
      </c>
      <c r="T79" s="348">
        <f>IF(T$24=0,0,T$24/MAE_fec!T$24)</f>
        <v>1.6586666100543412</v>
      </c>
      <c r="U79" s="348">
        <f>IF(U$24=0,0,U$24/MAE_fec!U$24)</f>
        <v>1.6580831811545413</v>
      </c>
      <c r="V79" s="348">
        <f>IF(V$24=0,0,V$24/MAE_fec!V$24)</f>
        <v>1.6212076111345843</v>
      </c>
      <c r="W79" s="348">
        <f>IF(W$24=0,0,W$24/MAE_fec!W$24)</f>
        <v>1.6788137622706401</v>
      </c>
      <c r="X79" s="348">
        <f>IF(X$24=0,0,X$24/MAE_fec!X$24)</f>
        <v>1.638685571709537</v>
      </c>
      <c r="Y79" s="348">
        <f>IF(Y$24=0,0,Y$24/MAE_fec!Y$24)</f>
        <v>1.6019737273543293</v>
      </c>
      <c r="DA79" s="178"/>
    </row>
    <row r="80" spans="1:105" ht="12" customHeight="1" x14ac:dyDescent="0.25">
      <c r="A80" s="174" t="s">
        <v>2570</v>
      </c>
      <c r="B80" s="348">
        <f>IF(B$27=0,0,B$27/MAE_fec!B$27)</f>
        <v>1.4451446716002743</v>
      </c>
      <c r="C80" s="348">
        <f>IF(C$27=0,0,C$27/MAE_fec!C$27)</f>
        <v>1.4577090508173511</v>
      </c>
      <c r="D80" s="348">
        <f>IF(D$27=0,0,D$27/MAE_fec!D$27)</f>
        <v>1.3763219579477448</v>
      </c>
      <c r="E80" s="348">
        <f>IF(E$27=0,0,E$27/MAE_fec!E$27)</f>
        <v>1.4990698021973587</v>
      </c>
      <c r="F80" s="348">
        <f>IF(F$27=0,0,F$27/MAE_fec!F$27)</f>
        <v>1.4762765730106706</v>
      </c>
      <c r="G80" s="348">
        <f>IF(G$27=0,0,G$27/MAE_fec!G$27)</f>
        <v>1.5760981823155169</v>
      </c>
      <c r="H80" s="348">
        <f>IF(H$27=0,0,H$27/MAE_fec!H$27)</f>
        <v>1.446716960456385</v>
      </c>
      <c r="I80" s="348">
        <f>IF(I$27=0,0,I$27/MAE_fec!I$27)</f>
        <v>1.3786513304080183</v>
      </c>
      <c r="J80" s="348">
        <f>IF(J$27=0,0,J$27/MAE_fec!J$27)</f>
        <v>0.84563228026106285</v>
      </c>
      <c r="K80" s="348">
        <f>IF(K$27=0,0,K$27/MAE_fec!K$27)</f>
        <v>0.98510236304405174</v>
      </c>
      <c r="L80" s="348">
        <f>IF(L$27=0,0,L$27/MAE_fec!L$27)</f>
        <v>1.0433968991561047</v>
      </c>
      <c r="M80" s="348">
        <f>IF(M$27=0,0,M$27/MAE_fec!M$27)</f>
        <v>1.2969955991769075</v>
      </c>
      <c r="N80" s="348">
        <f>IF(N$27=0,0,N$27/MAE_fec!N$27)</f>
        <v>1.3264772049656548</v>
      </c>
      <c r="O80" s="348">
        <f>IF(O$27=0,0,O$27/MAE_fec!O$27)</f>
        <v>1.4392111684846591</v>
      </c>
      <c r="P80" s="348">
        <f>IF(P$27=0,0,P$27/MAE_fec!P$27)</f>
        <v>1.32000349151977</v>
      </c>
      <c r="Q80" s="348">
        <f>IF(Q$27=0,0,Q$27/MAE_fec!Q$27)</f>
        <v>1.2745398920198079</v>
      </c>
      <c r="R80" s="348">
        <f>IF(R$27=0,0,R$27/MAE_fec!R$27)</f>
        <v>1.3208410313699077</v>
      </c>
      <c r="S80" s="348">
        <f>IF(S$27=0,0,S$27/MAE_fec!S$27)</f>
        <v>1.2443296163660909</v>
      </c>
      <c r="T80" s="348">
        <f>IF(T$27=0,0,T$27/MAE_fec!T$27)</f>
        <v>1.0426802856313</v>
      </c>
      <c r="U80" s="348">
        <f>IF(U$27=0,0,U$27/MAE_fec!U$27)</f>
        <v>1.047434803346087</v>
      </c>
      <c r="V80" s="348">
        <f>IF(V$27=0,0,V$27/MAE_fec!V$27)</f>
        <v>0.93482436613116782</v>
      </c>
      <c r="W80" s="348">
        <f>IF(W$27=0,0,W$27/MAE_fec!W$27)</f>
        <v>1.2011589852314863</v>
      </c>
      <c r="X80" s="348">
        <f>IF(X$27=0,0,X$27/MAE_fec!X$27)</f>
        <v>1.0793529638348309</v>
      </c>
      <c r="Y80" s="348">
        <f>IF(Y$27=0,0,Y$27/MAE_fec!Y$27)</f>
        <v>0.93013542714555419</v>
      </c>
      <c r="DA80" s="178"/>
    </row>
    <row r="81" spans="1:105" ht="12" customHeight="1" x14ac:dyDescent="0.25">
      <c r="A81" s="174" t="s">
        <v>2580</v>
      </c>
      <c r="B81" s="348">
        <f>IF(B$35=0,0,B$35/MAE_fec!B$35)</f>
        <v>2.4749856323335813</v>
      </c>
      <c r="C81" s="348">
        <f>IF(C$35=0,0,C$35/MAE_fec!C$35)</f>
        <v>2.4685110143346649</v>
      </c>
      <c r="D81" s="348">
        <f>IF(D$35=0,0,D$35/MAE_fec!D$35)</f>
        <v>2.4874673557466895</v>
      </c>
      <c r="E81" s="348">
        <f>IF(E$35=0,0,E$35/MAE_fec!E$35)</f>
        <v>2.5187973124121745</v>
      </c>
      <c r="F81" s="348">
        <f>IF(F$35=0,0,F$35/MAE_fec!F$35)</f>
        <v>2.5177954134239831</v>
      </c>
      <c r="G81" s="348">
        <f>IF(G$35=0,0,G$35/MAE_fec!G$35)</f>
        <v>2.3574363308288602</v>
      </c>
      <c r="H81" s="348">
        <f>IF(H$35=0,0,H$35/MAE_fec!H$35)</f>
        <v>2.4313878407886769</v>
      </c>
      <c r="I81" s="348">
        <f>IF(I$35=0,0,I$35/MAE_fec!I$35)</f>
        <v>2.4106383208814712</v>
      </c>
      <c r="J81" s="348">
        <f>IF(J$35=0,0,J$35/MAE_fec!J$35)</f>
        <v>2.5592471557968888</v>
      </c>
      <c r="K81" s="348">
        <f>IF(K$35=0,0,K$35/MAE_fec!K$35)</f>
        <v>2.499525673413149</v>
      </c>
      <c r="L81" s="348">
        <f>IF(L$35=0,0,L$35/MAE_fec!L$35)</f>
        <v>2.4966081296016558</v>
      </c>
      <c r="M81" s="348">
        <f>IF(M$35=0,0,M$35/MAE_fec!M$35)</f>
        <v>2.5032188025037896</v>
      </c>
      <c r="N81" s="348">
        <f>IF(N$35=0,0,N$35/MAE_fec!N$35)</f>
        <v>2.4250349404666078</v>
      </c>
      <c r="O81" s="348">
        <f>IF(O$35=0,0,O$35/MAE_fec!O$35)</f>
        <v>2.4241672282463429</v>
      </c>
      <c r="P81" s="348">
        <f>IF(P$35=0,0,P$35/MAE_fec!P$35)</f>
        <v>2.424161416801212</v>
      </c>
      <c r="Q81" s="348">
        <f>IF(Q$35=0,0,Q$35/MAE_fec!Q$35)</f>
        <v>2.4252146533006562</v>
      </c>
      <c r="R81" s="348">
        <f>IF(R$35=0,0,R$35/MAE_fec!R$35)</f>
        <v>2.4314453882583935</v>
      </c>
      <c r="S81" s="348">
        <f>IF(S$35=0,0,S$35/MAE_fec!S$35)</f>
        <v>2.4398811902829074</v>
      </c>
      <c r="T81" s="348">
        <f>IF(T$35=0,0,T$35/MAE_fec!T$35)</f>
        <v>2.435427451938494</v>
      </c>
      <c r="U81" s="348">
        <f>IF(U$35=0,0,U$35/MAE_fec!U$35)</f>
        <v>2.4459429509544388</v>
      </c>
      <c r="V81" s="348">
        <f>IF(V$35=0,0,V$35/MAE_fec!V$35)</f>
        <v>2.5662155707361678</v>
      </c>
      <c r="W81" s="348">
        <f>IF(W$35=0,0,W$35/MAE_fec!W$35)</f>
        <v>2.329671422996614</v>
      </c>
      <c r="X81" s="348">
        <f>IF(X$35=0,0,X$35/MAE_fec!X$35)</f>
        <v>2.3245642923396752</v>
      </c>
      <c r="Y81" s="348">
        <f>IF(Y$35=0,0,Y$35/MAE_fec!Y$35)</f>
        <v>2.2864867719750008</v>
      </c>
      <c r="DA81" s="178"/>
    </row>
    <row r="82" spans="1:105" ht="12" customHeight="1" x14ac:dyDescent="0.25">
      <c r="A82" s="174" t="s">
        <v>2592</v>
      </c>
      <c r="B82" s="348">
        <f>IF(B$46=0,0,B$46/MAE_fec!B$46)</f>
        <v>0</v>
      </c>
      <c r="C82" s="348">
        <f>IF(C$46=0,0,C$46/MAE_fec!C$46)</f>
        <v>0</v>
      </c>
      <c r="D82" s="348">
        <f>IF(D$46=0,0,D$46/MAE_fec!D$46)</f>
        <v>0</v>
      </c>
      <c r="E82" s="348">
        <f>IF(E$46=0,0,E$46/MAE_fec!E$46)</f>
        <v>0</v>
      </c>
      <c r="F82" s="348">
        <f>IF(F$46=0,0,F$46/MAE_fec!F$46)</f>
        <v>0</v>
      </c>
      <c r="G82" s="348">
        <f>IF(G$46=0,0,G$46/MAE_fec!G$46)</f>
        <v>0</v>
      </c>
      <c r="H82" s="348">
        <f>IF(H$46=0,0,H$46/MAE_fec!H$46)</f>
        <v>0</v>
      </c>
      <c r="I82" s="348">
        <f>IF(I$46=0,0,I$46/MAE_fec!I$46)</f>
        <v>0</v>
      </c>
      <c r="J82" s="348">
        <f>IF(J$46=0,0,J$46/MAE_fec!J$46)</f>
        <v>0</v>
      </c>
      <c r="K82" s="348">
        <f>IF(K$46=0,0,K$46/MAE_fec!K$46)</f>
        <v>0</v>
      </c>
      <c r="L82" s="348">
        <f>IF(L$46=0,0,L$46/MAE_fec!L$46)</f>
        <v>0</v>
      </c>
      <c r="M82" s="348">
        <f>IF(M$46=0,0,M$46/MAE_fec!M$46)</f>
        <v>0</v>
      </c>
      <c r="N82" s="348">
        <f>IF(N$46=0,0,N$46/MAE_fec!N$46)</f>
        <v>0</v>
      </c>
      <c r="O82" s="348">
        <f>IF(O$46=0,0,O$46/MAE_fec!O$46)</f>
        <v>0</v>
      </c>
      <c r="P82" s="348">
        <f>IF(P$46=0,0,P$46/MAE_fec!P$46)</f>
        <v>0</v>
      </c>
      <c r="Q82" s="348">
        <f>IF(Q$46=0,0,Q$46/MAE_fec!Q$46)</f>
        <v>0</v>
      </c>
      <c r="R82" s="348">
        <f>IF(R$46=0,0,R$46/MAE_fec!R$46)</f>
        <v>0</v>
      </c>
      <c r="S82" s="348">
        <f>IF(S$46=0,0,S$46/MAE_fec!S$46)</f>
        <v>0</v>
      </c>
      <c r="T82" s="348">
        <f>IF(T$46=0,0,T$46/MAE_fec!T$46)</f>
        <v>0</v>
      </c>
      <c r="U82" s="348">
        <f>IF(U$46=0,0,U$46/MAE_fec!U$46)</f>
        <v>0</v>
      </c>
      <c r="V82" s="348">
        <f>IF(V$46=0,0,V$46/MAE_fec!V$46)</f>
        <v>0</v>
      </c>
      <c r="W82" s="348">
        <f>IF(W$46=0,0,W$46/MAE_fec!W$46)</f>
        <v>0</v>
      </c>
      <c r="X82" s="348">
        <f>IF(X$46=0,0,X$46/MAE_fec!X$46)</f>
        <v>0</v>
      </c>
      <c r="Y82" s="348">
        <f>IF(Y$46=0,0,Y$46/MAE_fec!Y$46)</f>
        <v>0</v>
      </c>
      <c r="DA82" s="178"/>
    </row>
    <row r="83" spans="1:105" ht="12" customHeight="1" x14ac:dyDescent="0.25">
      <c r="A83" s="41" t="s">
        <v>2594</v>
      </c>
      <c r="B83" s="333">
        <f>IF(B$47=0,0,B$47/MAE_fec!B$47)</f>
        <v>0</v>
      </c>
      <c r="C83" s="333">
        <f>IF(C$47=0,0,C$47/MAE_fec!C$47)</f>
        <v>0</v>
      </c>
      <c r="D83" s="333">
        <f>IF(D$47=0,0,D$47/MAE_fec!D$47)</f>
        <v>0</v>
      </c>
      <c r="E83" s="333">
        <f>IF(E$47=0,0,E$47/MAE_fec!E$47)</f>
        <v>0</v>
      </c>
      <c r="F83" s="333">
        <f>IF(F$47=0,0,F$47/MAE_fec!F$47)</f>
        <v>0</v>
      </c>
      <c r="G83" s="333">
        <f>IF(G$47=0,0,G$47/MAE_fec!G$47)</f>
        <v>0</v>
      </c>
      <c r="H83" s="333">
        <f>IF(H$47=0,0,H$47/MAE_fec!H$47)</f>
        <v>0</v>
      </c>
      <c r="I83" s="333">
        <f>IF(I$47=0,0,I$47/MAE_fec!I$47)</f>
        <v>0</v>
      </c>
      <c r="J83" s="333">
        <f>IF(J$47=0,0,J$47/MAE_fec!J$47)</f>
        <v>0</v>
      </c>
      <c r="K83" s="333">
        <f>IF(K$47=0,0,K$47/MAE_fec!K$47)</f>
        <v>0</v>
      </c>
      <c r="L83" s="333">
        <f>IF(L$47=0,0,L$47/MAE_fec!L$47)</f>
        <v>0</v>
      </c>
      <c r="M83" s="333">
        <f>IF(M$47=0,0,M$47/MAE_fec!M$47)</f>
        <v>0</v>
      </c>
      <c r="N83" s="333">
        <f>IF(N$47=0,0,N$47/MAE_fec!N$47)</f>
        <v>0</v>
      </c>
      <c r="O83" s="333">
        <f>IF(O$47=0,0,O$47/MAE_fec!O$47)</f>
        <v>0</v>
      </c>
      <c r="P83" s="333">
        <f>IF(P$47=0,0,P$47/MAE_fec!P$47)</f>
        <v>0</v>
      </c>
      <c r="Q83" s="333">
        <f>IF(Q$47=0,0,Q$47/MAE_fec!Q$47)</f>
        <v>0</v>
      </c>
      <c r="R83" s="333">
        <f>IF(R$47=0,0,R$47/MAE_fec!R$47)</f>
        <v>0</v>
      </c>
      <c r="S83" s="333">
        <f>IF(S$47=0,0,S$47/MAE_fec!S$47)</f>
        <v>0</v>
      </c>
      <c r="T83" s="333">
        <f>IF(T$47=0,0,T$47/MAE_fec!T$47)</f>
        <v>0</v>
      </c>
      <c r="U83" s="333">
        <f>IF(U$47=0,0,U$47/MAE_fec!U$47)</f>
        <v>0</v>
      </c>
      <c r="V83" s="333">
        <f>IF(V$47=0,0,V$47/MAE_fec!V$47)</f>
        <v>0</v>
      </c>
      <c r="W83" s="333">
        <f>IF(W$47=0,0,W$47/MAE_fec!W$47)</f>
        <v>0</v>
      </c>
      <c r="X83" s="333">
        <f>IF(X$47=0,0,X$47/MAE_fec!X$47)</f>
        <v>0</v>
      </c>
      <c r="Y83" s="333">
        <f>IF(Y$47=0,0,Y$47/MAE_fec!Y$47)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FR: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12559.25606467022</v>
      </c>
      <c r="C3" s="203">
        <v>12248.694402703381</v>
      </c>
      <c r="D3" s="203">
        <v>11691.47237143159</v>
      </c>
      <c r="E3" s="203">
        <v>11141.857219158999</v>
      </c>
      <c r="F3" s="203">
        <v>10254.791701329699</v>
      </c>
      <c r="G3" s="203">
        <v>9202.8748345698805</v>
      </c>
      <c r="H3" s="203">
        <v>8555.6505310229186</v>
      </c>
      <c r="I3" s="203">
        <v>8571.5372981177243</v>
      </c>
      <c r="J3" s="203">
        <v>7905.9305278114434</v>
      </c>
      <c r="K3" s="203">
        <v>6603.7785412559833</v>
      </c>
      <c r="L3" s="203">
        <v>6336.8130159549746</v>
      </c>
      <c r="M3" s="203">
        <v>6751.2623544897369</v>
      </c>
      <c r="N3" s="203">
        <v>6933.0804038465458</v>
      </c>
      <c r="O3" s="203">
        <v>6661.3681424007309</v>
      </c>
      <c r="P3" s="203">
        <v>6358.3928792569659</v>
      </c>
      <c r="Q3" s="203">
        <v>6543.1643400000003</v>
      </c>
      <c r="R3" s="203">
        <v>6471.6532479032139</v>
      </c>
      <c r="S3" s="203">
        <v>6616.8744319308389</v>
      </c>
      <c r="T3" s="203">
        <v>6802.8320587744192</v>
      </c>
      <c r="U3" s="203">
        <v>7018.6360024853402</v>
      </c>
      <c r="V3" s="203">
        <v>6522.8395188615305</v>
      </c>
      <c r="W3" s="203">
        <v>7191.305717667452</v>
      </c>
      <c r="X3" s="203">
        <v>6682.2582307533676</v>
      </c>
      <c r="Y3" s="203">
        <v>7868.8</v>
      </c>
      <c r="DA3" s="112" t="s">
        <v>2676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20196.81095913977</v>
      </c>
      <c r="C5" s="203">
        <v>22369.911600136049</v>
      </c>
      <c r="D5" s="203">
        <v>20962.774919591749</v>
      </c>
      <c r="E5" s="203">
        <v>19801.250722920271</v>
      </c>
      <c r="F5" s="203">
        <v>18070.707340102759</v>
      </c>
      <c r="G5" s="203">
        <v>7613.2014868584574</v>
      </c>
      <c r="H5" s="203">
        <v>8399.3393015444781</v>
      </c>
      <c r="I5" s="203">
        <v>7495.570329810208</v>
      </c>
      <c r="J5" s="203">
        <v>7702.7256228813667</v>
      </c>
      <c r="K5" s="203">
        <v>6061.1675598843158</v>
      </c>
      <c r="L5" s="203">
        <v>5950.6256792031554</v>
      </c>
      <c r="M5" s="203">
        <v>7180.4449855154107</v>
      </c>
      <c r="N5" s="203">
        <v>6414.2863935084079</v>
      </c>
      <c r="O5" s="203">
        <v>6709.3331388271072</v>
      </c>
      <c r="P5" s="203">
        <v>6540.1899037260009</v>
      </c>
      <c r="Q5" s="203">
        <v>6437.2799159064871</v>
      </c>
      <c r="R5" s="203">
        <v>6836.1452310290342</v>
      </c>
      <c r="S5" s="203">
        <v>7304.965953427547</v>
      </c>
      <c r="T5" s="203">
        <v>6169.622473006878</v>
      </c>
      <c r="U5" s="203">
        <v>5711.4678405489503</v>
      </c>
      <c r="V5" s="203">
        <v>4309.1276759923112</v>
      </c>
      <c r="W5" s="203">
        <v>5505.4927109911832</v>
      </c>
      <c r="X5" s="203">
        <v>5766.6637709581464</v>
      </c>
      <c r="Y5" s="203">
        <v>5503.9136115502733</v>
      </c>
      <c r="DA5" s="112" t="s">
        <v>2677</v>
      </c>
    </row>
    <row r="6" spans="1:105" ht="12" customHeight="1" x14ac:dyDescent="0.25">
      <c r="A6" s="154" t="s">
        <v>2112</v>
      </c>
      <c r="B6" s="338">
        <v>25246.013698924711</v>
      </c>
      <c r="C6" s="338">
        <v>23983.713013978471</v>
      </c>
      <c r="D6" s="338">
        <v>22721.412329032231</v>
      </c>
      <c r="E6" s="338">
        <v>22721.412329032231</v>
      </c>
      <c r="F6" s="338">
        <v>21459.111644085999</v>
      </c>
      <c r="G6" s="338">
        <v>20196.810959139759</v>
      </c>
      <c r="H6" s="338">
        <v>20196.810959139759</v>
      </c>
      <c r="I6" s="338">
        <v>18934.51027419353</v>
      </c>
      <c r="J6" s="338">
        <v>17672.20958924729</v>
      </c>
      <c r="K6" s="338">
        <v>17672.20958924729</v>
      </c>
      <c r="L6" s="338">
        <v>16409.90890430105</v>
      </c>
      <c r="M6" s="338">
        <v>15147.608219354821</v>
      </c>
      <c r="N6" s="338">
        <v>15147.608219354821</v>
      </c>
      <c r="O6" s="338">
        <v>13885.307534408579</v>
      </c>
      <c r="P6" s="338">
        <v>13885.307534408579</v>
      </c>
      <c r="Q6" s="338">
        <v>12623.006849462339</v>
      </c>
      <c r="R6" s="338">
        <v>11360.70616451611</v>
      </c>
      <c r="S6" s="338">
        <v>10098.40547956987</v>
      </c>
      <c r="T6" s="338">
        <v>10098.40547956987</v>
      </c>
      <c r="U6" s="338">
        <v>8836.1047946236358</v>
      </c>
      <c r="V6" s="338">
        <v>7573.8041096774004</v>
      </c>
      <c r="W6" s="338">
        <v>7573.8041096774004</v>
      </c>
      <c r="X6" s="338">
        <v>6311.5034247311651</v>
      </c>
      <c r="Y6" s="338">
        <v>6311.5034247311651</v>
      </c>
      <c r="DA6" s="160" t="s">
        <v>2678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0</v>
      </c>
      <c r="W7" s="340">
        <v>0</v>
      </c>
      <c r="X7" s="340">
        <v>0</v>
      </c>
      <c r="Y7" s="340">
        <v>0</v>
      </c>
      <c r="DA7" s="161" t="s">
        <v>2679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1262.3006849462399</v>
      </c>
      <c r="D8" s="342">
        <f t="shared" si="0"/>
        <v>1262.3006849462399</v>
      </c>
      <c r="E8" s="342">
        <f t="shared" si="0"/>
        <v>0</v>
      </c>
      <c r="F8" s="342">
        <f t="shared" si="0"/>
        <v>1262.3006849462326</v>
      </c>
      <c r="G8" s="342">
        <f t="shared" si="0"/>
        <v>1262.3006849462399</v>
      </c>
      <c r="H8" s="342">
        <f t="shared" si="0"/>
        <v>0</v>
      </c>
      <c r="I8" s="342">
        <f t="shared" si="0"/>
        <v>1262.300684946229</v>
      </c>
      <c r="J8" s="342">
        <f t="shared" si="0"/>
        <v>1262.3006849462399</v>
      </c>
      <c r="K8" s="342">
        <f t="shared" si="0"/>
        <v>0</v>
      </c>
      <c r="L8" s="342">
        <f t="shared" si="0"/>
        <v>1262.3006849462399</v>
      </c>
      <c r="M8" s="342">
        <f t="shared" si="0"/>
        <v>1262.300684946229</v>
      </c>
      <c r="N8" s="342">
        <f t="shared" si="0"/>
        <v>0</v>
      </c>
      <c r="O8" s="342">
        <f t="shared" si="0"/>
        <v>1262.3006849462417</v>
      </c>
      <c r="P8" s="342">
        <f t="shared" si="0"/>
        <v>0</v>
      </c>
      <c r="Q8" s="342">
        <f t="shared" si="0"/>
        <v>1262.3006849462399</v>
      </c>
      <c r="R8" s="342">
        <f t="shared" si="0"/>
        <v>1262.300684946229</v>
      </c>
      <c r="S8" s="342">
        <f t="shared" si="0"/>
        <v>1262.3006849462399</v>
      </c>
      <c r="T8" s="342">
        <f t="shared" si="0"/>
        <v>0</v>
      </c>
      <c r="U8" s="342">
        <f t="shared" si="0"/>
        <v>1262.3006849462345</v>
      </c>
      <c r="V8" s="342">
        <f t="shared" si="0"/>
        <v>1262.3006849462354</v>
      </c>
      <c r="W8" s="342">
        <f t="shared" si="0"/>
        <v>0</v>
      </c>
      <c r="X8" s="342">
        <f t="shared" si="0"/>
        <v>1262.3006849462354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5049.2027397849415</v>
      </c>
      <c r="C9" s="343">
        <f t="shared" si="1"/>
        <v>1613.8014138424223</v>
      </c>
      <c r="D9" s="343">
        <f t="shared" si="1"/>
        <v>1758.6374094404819</v>
      </c>
      <c r="E9" s="343">
        <f t="shared" si="1"/>
        <v>2920.1616061119603</v>
      </c>
      <c r="F9" s="343">
        <f t="shared" si="1"/>
        <v>3388.4043039832395</v>
      </c>
      <c r="G9" s="343">
        <f t="shared" si="1"/>
        <v>12583.609472281301</v>
      </c>
      <c r="H9" s="343">
        <f t="shared" si="1"/>
        <v>11797.471657595281</v>
      </c>
      <c r="I9" s="343">
        <f t="shared" si="1"/>
        <v>11438.939944383321</v>
      </c>
      <c r="J9" s="343">
        <f t="shared" si="1"/>
        <v>9969.4839663659222</v>
      </c>
      <c r="K9" s="343">
        <f t="shared" si="1"/>
        <v>11611.042029362974</v>
      </c>
      <c r="L9" s="343">
        <f t="shared" si="1"/>
        <v>10459.283225097894</v>
      </c>
      <c r="M9" s="343">
        <f t="shared" si="1"/>
        <v>7967.1632338394102</v>
      </c>
      <c r="N9" s="343">
        <f t="shared" si="1"/>
        <v>8733.321825846413</v>
      </c>
      <c r="O9" s="343">
        <f t="shared" si="1"/>
        <v>7175.974395581472</v>
      </c>
      <c r="P9" s="343">
        <f t="shared" si="1"/>
        <v>7345.1176306825782</v>
      </c>
      <c r="Q9" s="343">
        <f t="shared" si="1"/>
        <v>6185.7269335558522</v>
      </c>
      <c r="R9" s="343">
        <f t="shared" si="1"/>
        <v>4524.560933487076</v>
      </c>
      <c r="S9" s="343">
        <f t="shared" si="1"/>
        <v>2793.4395261423233</v>
      </c>
      <c r="T9" s="343">
        <f t="shared" si="1"/>
        <v>3928.7830065629923</v>
      </c>
      <c r="U9" s="343">
        <f t="shared" si="1"/>
        <v>3124.6369540746855</v>
      </c>
      <c r="V9" s="343">
        <f t="shared" si="1"/>
        <v>3264.6764336850893</v>
      </c>
      <c r="W9" s="343">
        <f t="shared" si="1"/>
        <v>2068.3113986862172</v>
      </c>
      <c r="X9" s="343">
        <f t="shared" si="1"/>
        <v>544.83965377301865</v>
      </c>
      <c r="Y9" s="343">
        <f t="shared" si="1"/>
        <v>807.58981318089172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1661.9959587274291</v>
      </c>
      <c r="C12" s="210">
        <v>1816.7559759243329</v>
      </c>
      <c r="D12" s="210">
        <v>1769.6053310404129</v>
      </c>
      <c r="E12" s="210">
        <v>1744.2306104901111</v>
      </c>
      <c r="F12" s="210">
        <v>1555.2276870163371</v>
      </c>
      <c r="G12" s="210">
        <v>566.59527085124682</v>
      </c>
      <c r="H12" s="210">
        <v>581.10163370593284</v>
      </c>
      <c r="I12" s="210">
        <v>469.86766981943248</v>
      </c>
      <c r="J12" s="210">
        <v>452.75554600171972</v>
      </c>
      <c r="K12" s="210">
        <v>355.09045571797083</v>
      </c>
      <c r="L12" s="210">
        <v>327.11857265692169</v>
      </c>
      <c r="M12" s="210">
        <v>350.6650902837489</v>
      </c>
      <c r="N12" s="210">
        <v>318.64729148753219</v>
      </c>
      <c r="O12" s="210">
        <v>325.44815133276001</v>
      </c>
      <c r="P12" s="210">
        <v>298.59948409286318</v>
      </c>
      <c r="Q12" s="210">
        <v>291.71341358555458</v>
      </c>
      <c r="R12" s="210">
        <v>306.13705932932072</v>
      </c>
      <c r="S12" s="210">
        <v>325.5621668099742</v>
      </c>
      <c r="T12" s="210">
        <v>275.49363714531381</v>
      </c>
      <c r="U12" s="210">
        <v>252.85288048151321</v>
      </c>
      <c r="V12" s="210">
        <v>199.89458297506451</v>
      </c>
      <c r="W12" s="210">
        <v>247.3880481513327</v>
      </c>
      <c r="X12" s="210">
        <v>236.866208082545</v>
      </c>
      <c r="Y12" s="210">
        <v>215.11650902837491</v>
      </c>
      <c r="DA12" s="109" t="s">
        <v>2680</v>
      </c>
    </row>
    <row r="13" spans="1:105" ht="12" customHeight="1" x14ac:dyDescent="0.25">
      <c r="A13" s="24" t="s">
        <v>28</v>
      </c>
      <c r="B13" s="213">
        <v>1.241960447119518</v>
      </c>
      <c r="C13" s="213">
        <v>0.62098022355975924</v>
      </c>
      <c r="D13" s="213">
        <v>0</v>
      </c>
      <c r="E13" s="213">
        <v>0</v>
      </c>
      <c r="F13" s="213">
        <v>0</v>
      </c>
      <c r="G13" s="213">
        <v>1.241960447119518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3.0782459157351671E-2</v>
      </c>
      <c r="V13" s="213">
        <v>0</v>
      </c>
      <c r="W13" s="213">
        <v>0</v>
      </c>
      <c r="X13" s="213">
        <v>0</v>
      </c>
      <c r="Y13" s="213">
        <v>0</v>
      </c>
      <c r="DA13" s="85" t="s">
        <v>2681</v>
      </c>
    </row>
    <row r="14" spans="1:105" ht="12" customHeight="1" x14ac:dyDescent="0.25">
      <c r="A14" s="14" t="s">
        <v>29</v>
      </c>
      <c r="B14" s="204">
        <f t="shared" ref="B14:Y14" si="2">B15+B16+B17+B18+B19</f>
        <v>110.46620808254514</v>
      </c>
      <c r="C14" s="204">
        <f t="shared" si="2"/>
        <v>111.73207222699912</v>
      </c>
      <c r="D14" s="204">
        <f t="shared" si="2"/>
        <v>72.941100601891662</v>
      </c>
      <c r="E14" s="204">
        <f t="shared" si="2"/>
        <v>74.225365434221843</v>
      </c>
      <c r="F14" s="204">
        <f t="shared" si="2"/>
        <v>71.468701633705933</v>
      </c>
      <c r="G14" s="204">
        <f t="shared" si="2"/>
        <v>54.500945829750634</v>
      </c>
      <c r="H14" s="204">
        <f t="shared" si="2"/>
        <v>48.1188306104901</v>
      </c>
      <c r="I14" s="204">
        <f t="shared" si="2"/>
        <v>39.539208942390374</v>
      </c>
      <c r="J14" s="204">
        <f t="shared" si="2"/>
        <v>37.752536543422181</v>
      </c>
      <c r="K14" s="204">
        <f t="shared" si="2"/>
        <v>23.555288048151329</v>
      </c>
      <c r="L14" s="204">
        <f t="shared" si="2"/>
        <v>19.590369733447979</v>
      </c>
      <c r="M14" s="204">
        <f t="shared" si="2"/>
        <v>19.280137575236459</v>
      </c>
      <c r="N14" s="204">
        <f t="shared" si="2"/>
        <v>21.307996560619088</v>
      </c>
      <c r="O14" s="204">
        <f t="shared" si="2"/>
        <v>23.792433361994831</v>
      </c>
      <c r="P14" s="204">
        <f t="shared" si="2"/>
        <v>22.363112639724843</v>
      </c>
      <c r="Q14" s="204">
        <f t="shared" si="2"/>
        <v>17.704041272570937</v>
      </c>
      <c r="R14" s="204">
        <f t="shared" si="2"/>
        <v>17.77188306104901</v>
      </c>
      <c r="S14" s="204">
        <f t="shared" si="2"/>
        <v>16.963026655202064</v>
      </c>
      <c r="T14" s="204">
        <f t="shared" si="2"/>
        <v>22.213241616509027</v>
      </c>
      <c r="U14" s="204">
        <f t="shared" si="2"/>
        <v>17.075150472914874</v>
      </c>
      <c r="V14" s="204">
        <f t="shared" si="2"/>
        <v>13.866294067067928</v>
      </c>
      <c r="W14" s="204">
        <f t="shared" si="2"/>
        <v>17.81358555460017</v>
      </c>
      <c r="X14" s="204">
        <f t="shared" si="2"/>
        <v>14.102751504729149</v>
      </c>
      <c r="Y14" s="204">
        <f t="shared" si="2"/>
        <v>15.588736027515047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2682</v>
      </c>
    </row>
    <row r="16" spans="1:105" ht="12" customHeight="1" x14ac:dyDescent="0.25">
      <c r="A16" s="18" t="s">
        <v>31</v>
      </c>
      <c r="B16" s="204">
        <v>0</v>
      </c>
      <c r="C16" s="204">
        <v>29.373258813413582</v>
      </c>
      <c r="D16" s="204">
        <v>16.946087704213241</v>
      </c>
      <c r="E16" s="204">
        <v>12.085640584694749</v>
      </c>
      <c r="F16" s="204">
        <v>19.77644024075666</v>
      </c>
      <c r="G16" s="204">
        <v>8.7895098882201186</v>
      </c>
      <c r="H16" s="204">
        <v>12.085640584694749</v>
      </c>
      <c r="I16" s="204">
        <v>13.184264832330181</v>
      </c>
      <c r="J16" s="204">
        <v>13.184264832330181</v>
      </c>
      <c r="K16" s="204">
        <v>8.7895098882201186</v>
      </c>
      <c r="L16" s="204">
        <v>7.690799656061909</v>
      </c>
      <c r="M16" s="204">
        <v>6.0241616509028377</v>
      </c>
      <c r="N16" s="204">
        <v>8.6829750644883923</v>
      </c>
      <c r="O16" s="204">
        <v>13.084350816852959</v>
      </c>
      <c r="P16" s="204">
        <v>12.39217540842648</v>
      </c>
      <c r="Q16" s="204">
        <v>6.1614789337919174</v>
      </c>
      <c r="R16" s="204">
        <v>7.4930352536543419</v>
      </c>
      <c r="S16" s="204">
        <v>7.7018056749785044</v>
      </c>
      <c r="T16" s="204">
        <v>6.3845227858985378</v>
      </c>
      <c r="U16" s="204">
        <v>7.1140154772141013</v>
      </c>
      <c r="V16" s="204">
        <v>5.8659501289767837</v>
      </c>
      <c r="W16" s="204">
        <v>8.2445399828030954</v>
      </c>
      <c r="X16" s="204">
        <v>7.8238177128116932</v>
      </c>
      <c r="Y16" s="204">
        <v>7.5601031814273432</v>
      </c>
      <c r="DA16" s="71" t="s">
        <v>2683</v>
      </c>
    </row>
    <row r="17" spans="1:105" ht="12" customHeight="1" x14ac:dyDescent="0.25">
      <c r="A17" s="18" t="s">
        <v>71</v>
      </c>
      <c r="B17" s="204">
        <v>23.62184006878762</v>
      </c>
      <c r="C17" s="204">
        <v>21.56775580395529</v>
      </c>
      <c r="D17" s="204">
        <v>16.432588134135859</v>
      </c>
      <c r="E17" s="204">
        <v>16.280137575236459</v>
      </c>
      <c r="F17" s="204">
        <v>17.297592433361991</v>
      </c>
      <c r="G17" s="204">
        <v>13.22760103181427</v>
      </c>
      <c r="H17" s="204">
        <v>11.19260533104041</v>
      </c>
      <c r="I17" s="204">
        <v>9.1576096302665508</v>
      </c>
      <c r="J17" s="204">
        <v>11.19260533104041</v>
      </c>
      <c r="K17" s="204">
        <v>7.1225279449699048</v>
      </c>
      <c r="L17" s="204">
        <v>7.1225279449699048</v>
      </c>
      <c r="M17" s="204">
        <v>9.7955288048151328</v>
      </c>
      <c r="N17" s="204">
        <v>8.5989681857265694</v>
      </c>
      <c r="O17" s="204">
        <v>8.1227858985382628</v>
      </c>
      <c r="P17" s="204">
        <v>7.4888220120378328</v>
      </c>
      <c r="Q17" s="204">
        <v>8.081083404987103</v>
      </c>
      <c r="R17" s="204">
        <v>7.6638865004299221</v>
      </c>
      <c r="S17" s="204">
        <v>7.3963026655202064</v>
      </c>
      <c r="T17" s="204">
        <v>7.3342218400687873</v>
      </c>
      <c r="U17" s="204">
        <v>7.4837489251934644</v>
      </c>
      <c r="V17" s="204">
        <v>7.1031814273430776</v>
      </c>
      <c r="W17" s="204">
        <v>7.6658641444539972</v>
      </c>
      <c r="X17" s="204">
        <v>6.1355975924333617</v>
      </c>
      <c r="Y17" s="204">
        <v>7.6607910576096296</v>
      </c>
      <c r="DA17" s="71" t="s">
        <v>2684</v>
      </c>
    </row>
    <row r="18" spans="1:105" ht="12" customHeight="1" x14ac:dyDescent="0.25">
      <c r="A18" s="18" t="s">
        <v>32</v>
      </c>
      <c r="B18" s="204">
        <v>86.844368013757517</v>
      </c>
      <c r="C18" s="204">
        <v>60.791057609630258</v>
      </c>
      <c r="D18" s="204">
        <v>39.562424763542559</v>
      </c>
      <c r="E18" s="204">
        <v>45.859587274290632</v>
      </c>
      <c r="F18" s="204">
        <v>34.394668959587271</v>
      </c>
      <c r="G18" s="204">
        <v>32.483834909716244</v>
      </c>
      <c r="H18" s="204">
        <v>24.840584694754941</v>
      </c>
      <c r="I18" s="204">
        <v>17.197334479793639</v>
      </c>
      <c r="J18" s="204">
        <v>13.375666380051589</v>
      </c>
      <c r="K18" s="204">
        <v>7.6432502149613066</v>
      </c>
      <c r="L18" s="204">
        <v>4.7770421324161649</v>
      </c>
      <c r="M18" s="204">
        <v>3.460447119518486</v>
      </c>
      <c r="N18" s="204">
        <v>4.0260533104041274</v>
      </c>
      <c r="O18" s="204">
        <v>2.5852966466036111</v>
      </c>
      <c r="P18" s="204">
        <v>2.4821152192605331</v>
      </c>
      <c r="Q18" s="204">
        <v>3.4614789337919172</v>
      </c>
      <c r="R18" s="204">
        <v>2.6149613069647462</v>
      </c>
      <c r="S18" s="204">
        <v>1.864918314703353</v>
      </c>
      <c r="T18" s="204">
        <v>8.4944969905417018</v>
      </c>
      <c r="U18" s="204">
        <v>2.477386070507309</v>
      </c>
      <c r="V18" s="204">
        <v>0.89716251074806519</v>
      </c>
      <c r="W18" s="204">
        <v>1.903181427343078</v>
      </c>
      <c r="X18" s="204">
        <v>0.14333619948409279</v>
      </c>
      <c r="Y18" s="204">
        <v>0.36784178847807392</v>
      </c>
      <c r="DA18" s="71" t="s">
        <v>2685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2686</v>
      </c>
    </row>
    <row r="20" spans="1:105" ht="12" customHeight="1" x14ac:dyDescent="0.25">
      <c r="A20" s="14" t="s">
        <v>34</v>
      </c>
      <c r="B20" s="204">
        <f t="shared" ref="B20:Y20" si="3">B21+B22</f>
        <v>1238.1639724849531</v>
      </c>
      <c r="C20" s="204">
        <f t="shared" si="3"/>
        <v>1410.5078245915729</v>
      </c>
      <c r="D20" s="204">
        <f t="shared" si="3"/>
        <v>1425.7269991401549</v>
      </c>
      <c r="E20" s="204">
        <f t="shared" si="3"/>
        <v>1417.038779019776</v>
      </c>
      <c r="F20" s="204">
        <f t="shared" si="3"/>
        <v>1240.8527085124681</v>
      </c>
      <c r="G20" s="204">
        <f t="shared" si="3"/>
        <v>290.13009458297512</v>
      </c>
      <c r="H20" s="204">
        <f t="shared" si="3"/>
        <v>326.69638865004288</v>
      </c>
      <c r="I20" s="204">
        <f t="shared" si="3"/>
        <v>235.05760963026651</v>
      </c>
      <c r="J20" s="204">
        <f t="shared" si="3"/>
        <v>237.1010318142734</v>
      </c>
      <c r="K20" s="204">
        <f t="shared" si="3"/>
        <v>184.13379191745489</v>
      </c>
      <c r="L20" s="204">
        <f t="shared" si="3"/>
        <v>156.3435081685297</v>
      </c>
      <c r="M20" s="204">
        <f t="shared" si="3"/>
        <v>183.153826311264</v>
      </c>
      <c r="N20" s="204">
        <f t="shared" si="3"/>
        <v>151.88183292553401</v>
      </c>
      <c r="O20" s="204">
        <f t="shared" si="3"/>
        <v>156.56980778036291</v>
      </c>
      <c r="P20" s="204">
        <f t="shared" si="3"/>
        <v>135.23397815041201</v>
      </c>
      <c r="Q20" s="204">
        <f t="shared" si="3"/>
        <v>143.7576031373948</v>
      </c>
      <c r="R20" s="204">
        <f t="shared" si="3"/>
        <v>154.95197289582109</v>
      </c>
      <c r="S20" s="204">
        <f t="shared" si="3"/>
        <v>176.24568563125831</v>
      </c>
      <c r="T20" s="204">
        <f t="shared" si="3"/>
        <v>112.36218585459881</v>
      </c>
      <c r="U20" s="204">
        <f t="shared" si="3"/>
        <v>100.39968290076381</v>
      </c>
      <c r="V20" s="204">
        <f t="shared" si="3"/>
        <v>67.607466830344919</v>
      </c>
      <c r="W20" s="204">
        <f t="shared" si="3"/>
        <v>108.50546519162791</v>
      </c>
      <c r="X20" s="204">
        <f t="shared" si="3"/>
        <v>100.7688880051401</v>
      </c>
      <c r="Y20" s="204">
        <f t="shared" si="3"/>
        <v>89.034946923663682</v>
      </c>
      <c r="DA20" s="71"/>
    </row>
    <row r="21" spans="1:105" ht="12" customHeight="1" x14ac:dyDescent="0.25">
      <c r="A21" s="18" t="s">
        <v>73</v>
      </c>
      <c r="B21" s="204">
        <v>1238.1639724849531</v>
      </c>
      <c r="C21" s="204">
        <v>1410.5078245915729</v>
      </c>
      <c r="D21" s="204">
        <v>1425.7269991401549</v>
      </c>
      <c r="E21" s="204">
        <v>1417.038779019776</v>
      </c>
      <c r="F21" s="204">
        <v>1240.8527085124681</v>
      </c>
      <c r="G21" s="204">
        <v>290.13009458297512</v>
      </c>
      <c r="H21" s="204">
        <v>326.69638865004288</v>
      </c>
      <c r="I21" s="204">
        <v>235.05760963026651</v>
      </c>
      <c r="J21" s="204">
        <v>237.1010318142734</v>
      </c>
      <c r="K21" s="204">
        <v>184.13379191745489</v>
      </c>
      <c r="L21" s="204">
        <v>156.3435081685297</v>
      </c>
      <c r="M21" s="204">
        <v>183.153826311264</v>
      </c>
      <c r="N21" s="204">
        <v>151.88183292553401</v>
      </c>
      <c r="O21" s="204">
        <v>156.56980778036291</v>
      </c>
      <c r="P21" s="204">
        <v>135.23397815041201</v>
      </c>
      <c r="Q21" s="204">
        <v>143.7576031373948</v>
      </c>
      <c r="R21" s="204">
        <v>154.95197289582109</v>
      </c>
      <c r="S21" s="204">
        <v>176.24568563125831</v>
      </c>
      <c r="T21" s="204">
        <v>112.36218585459881</v>
      </c>
      <c r="U21" s="204">
        <v>100.39968290076381</v>
      </c>
      <c r="V21" s="204">
        <v>67.607466830344919</v>
      </c>
      <c r="W21" s="204">
        <v>108.50546519162791</v>
      </c>
      <c r="X21" s="204">
        <v>100.7688880051401</v>
      </c>
      <c r="Y21" s="204">
        <v>89.034946923663682</v>
      </c>
      <c r="DA21" s="71" t="s">
        <v>2687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2688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9.5528804815133275E-2</v>
      </c>
      <c r="I23" s="204">
        <f t="shared" si="4"/>
        <v>0</v>
      </c>
      <c r="J23" s="204">
        <f t="shared" si="4"/>
        <v>0</v>
      </c>
      <c r="K23" s="204">
        <f t="shared" si="4"/>
        <v>2.3903697334479789E-2</v>
      </c>
      <c r="L23" s="204">
        <f t="shared" si="4"/>
        <v>2.3903697334479789E-2</v>
      </c>
      <c r="M23" s="204">
        <f t="shared" si="4"/>
        <v>5.0902837489251937E-2</v>
      </c>
      <c r="N23" s="204">
        <f t="shared" si="4"/>
        <v>1.744030613860475E-3</v>
      </c>
      <c r="O23" s="204">
        <f t="shared" si="4"/>
        <v>8.9349571313786999E-2</v>
      </c>
      <c r="P23" s="204">
        <f t="shared" si="4"/>
        <v>0.11013190977711307</v>
      </c>
      <c r="Q23" s="204">
        <f t="shared" si="4"/>
        <v>7.3179321762545352E-2</v>
      </c>
      <c r="R23" s="204">
        <f t="shared" si="4"/>
        <v>0.33624722455727218</v>
      </c>
      <c r="S23" s="204">
        <f t="shared" si="4"/>
        <v>0.36953362927478095</v>
      </c>
      <c r="T23" s="204">
        <f t="shared" si="4"/>
        <v>0.38493366388787986</v>
      </c>
      <c r="U23" s="204">
        <f t="shared" si="4"/>
        <v>0.52860600723275319</v>
      </c>
      <c r="V23" s="204">
        <f t="shared" si="4"/>
        <v>0.59399490654244225</v>
      </c>
      <c r="W23" s="204">
        <f t="shared" si="4"/>
        <v>1.2803473621123247</v>
      </c>
      <c r="X23" s="204">
        <f t="shared" si="4"/>
        <v>2.5146889510077637</v>
      </c>
      <c r="Y23" s="204">
        <f t="shared" si="4"/>
        <v>3.2406334718651282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9.5528804815133275E-2</v>
      </c>
      <c r="I24" s="204">
        <v>0</v>
      </c>
      <c r="J24" s="204">
        <v>0</v>
      </c>
      <c r="K24" s="204">
        <v>2.3903697334479789E-2</v>
      </c>
      <c r="L24" s="204">
        <v>2.3903697334479789E-2</v>
      </c>
      <c r="M24" s="204">
        <v>5.0902837489251937E-2</v>
      </c>
      <c r="N24" s="204">
        <v>0</v>
      </c>
      <c r="O24" s="204">
        <v>8.4952708512467751E-2</v>
      </c>
      <c r="P24" s="204">
        <v>9.9828030954428201E-2</v>
      </c>
      <c r="Q24" s="204">
        <v>4.6431642304385207E-2</v>
      </c>
      <c r="R24" s="204">
        <v>0.2067067927773</v>
      </c>
      <c r="S24" s="204">
        <v>0.13190025795356841</v>
      </c>
      <c r="T24" s="204">
        <v>0.1018916595012898</v>
      </c>
      <c r="U24" s="204">
        <v>0.1583834909716251</v>
      </c>
      <c r="V24" s="204">
        <v>0.13602751504729141</v>
      </c>
      <c r="W24" s="204">
        <v>0.15692175408426479</v>
      </c>
      <c r="X24" s="204">
        <v>0.73009458297506447</v>
      </c>
      <c r="Y24" s="204">
        <v>0.3108340498710232</v>
      </c>
      <c r="DA24" s="71" t="s">
        <v>2689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1.744030613860475E-3</v>
      </c>
      <c r="O25" s="204">
        <v>4.3968628013192519E-3</v>
      </c>
      <c r="P25" s="204">
        <v>1.0303878822684871E-2</v>
      </c>
      <c r="Q25" s="204">
        <v>2.6747679458160142E-2</v>
      </c>
      <c r="R25" s="204">
        <v>6.8663389647555986E-2</v>
      </c>
      <c r="S25" s="204">
        <v>0.1476935604871627</v>
      </c>
      <c r="T25" s="204">
        <v>0.17392764497128491</v>
      </c>
      <c r="U25" s="204">
        <v>0.26360170800661398</v>
      </c>
      <c r="V25" s="204">
        <v>0.34180230121140198</v>
      </c>
      <c r="W25" s="204">
        <v>1.0192123664115511</v>
      </c>
      <c r="X25" s="204">
        <v>1.6771996990731119</v>
      </c>
      <c r="Y25" s="204">
        <v>2.7686644262933311</v>
      </c>
      <c r="DA25" s="71" t="s">
        <v>2690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6.0877042132416161E-2</v>
      </c>
      <c r="S26" s="204">
        <v>8.9939810834049866E-2</v>
      </c>
      <c r="T26" s="204">
        <v>0.1091143594153052</v>
      </c>
      <c r="U26" s="204">
        <v>0.1066208082545142</v>
      </c>
      <c r="V26" s="204">
        <v>0.1161650902837489</v>
      </c>
      <c r="W26" s="204">
        <v>0.10421324161650899</v>
      </c>
      <c r="X26" s="204">
        <v>0.1073946689595873</v>
      </c>
      <c r="Y26" s="204">
        <v>0.16113499570077389</v>
      </c>
      <c r="DA26" s="71" t="s">
        <v>2691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2692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2693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2694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2.7237317282889082</v>
      </c>
      <c r="N30" s="204">
        <v>1.0257953568357689</v>
      </c>
      <c r="O30" s="204">
        <v>5.7749785038693027</v>
      </c>
      <c r="P30" s="204">
        <v>4.2550300945829749</v>
      </c>
      <c r="Q30" s="204">
        <v>0</v>
      </c>
      <c r="R30" s="204">
        <v>0.1042992261392949</v>
      </c>
      <c r="S30" s="204">
        <v>3.705932932072227E-2</v>
      </c>
      <c r="T30" s="204">
        <v>8.820808254514187</v>
      </c>
      <c r="U30" s="204">
        <v>9.1889939810834047</v>
      </c>
      <c r="V30" s="204">
        <v>8.4314703353396396</v>
      </c>
      <c r="W30" s="204">
        <v>4.6748925193465176</v>
      </c>
      <c r="X30" s="204">
        <v>7.1227858985382619</v>
      </c>
      <c r="Y30" s="204">
        <v>5.6791057609630267</v>
      </c>
      <c r="DA30" s="71" t="s">
        <v>2695</v>
      </c>
    </row>
    <row r="31" spans="1:105" ht="12" customHeight="1" x14ac:dyDescent="0.25">
      <c r="A31" s="21" t="s">
        <v>40</v>
      </c>
      <c r="B31" s="207">
        <v>312.12381771281167</v>
      </c>
      <c r="C31" s="207">
        <v>293.89509888220118</v>
      </c>
      <c r="D31" s="207">
        <v>270.93723129836633</v>
      </c>
      <c r="E31" s="207">
        <v>252.9664660361135</v>
      </c>
      <c r="F31" s="207">
        <v>242.9062768701634</v>
      </c>
      <c r="G31" s="207">
        <v>220.7222699914015</v>
      </c>
      <c r="H31" s="207">
        <v>206.1908856405847</v>
      </c>
      <c r="I31" s="207">
        <v>195.27085124677561</v>
      </c>
      <c r="J31" s="207">
        <v>177.9019776440241</v>
      </c>
      <c r="K31" s="207">
        <v>147.3774720550301</v>
      </c>
      <c r="L31" s="207">
        <v>151.1607910576096</v>
      </c>
      <c r="M31" s="207">
        <v>145.45649183147029</v>
      </c>
      <c r="N31" s="207">
        <v>144.42992261392951</v>
      </c>
      <c r="O31" s="207">
        <v>139.22158211521921</v>
      </c>
      <c r="P31" s="207">
        <v>136.63723129836629</v>
      </c>
      <c r="Q31" s="207">
        <v>130.17858985382631</v>
      </c>
      <c r="R31" s="207">
        <v>132.97265692175409</v>
      </c>
      <c r="S31" s="207">
        <v>131.94686156491829</v>
      </c>
      <c r="T31" s="207">
        <v>131.71246775580391</v>
      </c>
      <c r="U31" s="207">
        <v>125.6296646603611</v>
      </c>
      <c r="V31" s="207">
        <v>109.3953568357696</v>
      </c>
      <c r="W31" s="207">
        <v>115.1137575236457</v>
      </c>
      <c r="X31" s="207">
        <v>112.35709372312979</v>
      </c>
      <c r="Y31" s="207">
        <v>101.57308684436801</v>
      </c>
      <c r="DA31" s="86" t="s">
        <v>2696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TEL_emi!B5</f>
        <v>3267.8233894776172</v>
      </c>
      <c r="C33" s="203">
        <f>TEL_emi!C5</f>
        <v>3656.9640139186222</v>
      </c>
      <c r="D33" s="203">
        <f>TEL_emi!D5</f>
        <v>3572.6956354786448</v>
      </c>
      <c r="E33" s="203">
        <f>TEL_emi!E5</f>
        <v>3559.3816294786511</v>
      </c>
      <c r="F33" s="203">
        <f>TEL_emi!F5</f>
        <v>3131.8783516776198</v>
      </c>
      <c r="G33" s="203">
        <f>TEL_emi!G5</f>
        <v>855.89998343753496</v>
      </c>
      <c r="H33" s="203">
        <f>TEL_emi!H5</f>
        <v>914.49361043809245</v>
      </c>
      <c r="I33" s="203">
        <f>TEL_emi!I5</f>
        <v>671.07334895857923</v>
      </c>
      <c r="J33" s="203">
        <f>TEL_emi!J5</f>
        <v>669.80190383810532</v>
      </c>
      <c r="K33" s="203">
        <f>TEL_emi!K5</f>
        <v>502.57889531768637</v>
      </c>
      <c r="L33" s="203">
        <f>TEL_emi!L5</f>
        <v>425.11438511770791</v>
      </c>
      <c r="M33" s="203">
        <f>TEL_emi!M5</f>
        <v>487.73833991771698</v>
      </c>
      <c r="N33" s="203">
        <f>TEL_emi!N5</f>
        <v>419.40291894877879</v>
      </c>
      <c r="O33" s="203">
        <f>TEL_emi!O5</f>
        <v>435.89566726985652</v>
      </c>
      <c r="P33" s="203">
        <f>TEL_emi!P5</f>
        <v>381.65235410088212</v>
      </c>
      <c r="Q33" s="203">
        <f>TEL_emi!Q5</f>
        <v>390.27608194835352</v>
      </c>
      <c r="R33" s="203">
        <f>TEL_emi!R5</f>
        <v>416.71526526592118</v>
      </c>
      <c r="S33" s="203">
        <f>TEL_emi!S5</f>
        <v>463.30197685196327</v>
      </c>
      <c r="T33" s="203">
        <f>TEL_emi!T5</f>
        <v>331.27703597284341</v>
      </c>
      <c r="U33" s="203">
        <f>TEL_emi!U5</f>
        <v>286.13609597358391</v>
      </c>
      <c r="V33" s="203">
        <f>TEL_emi!V5</f>
        <v>199.39505857125869</v>
      </c>
      <c r="W33" s="203">
        <f>TEL_emi!W5</f>
        <v>306.588220652129</v>
      </c>
      <c r="X33" s="203">
        <f>TEL_emi!X5</f>
        <v>277.63079630903599</v>
      </c>
      <c r="Y33" s="203">
        <f>TEL_emi!Y5</f>
        <v>254.34441351140589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132.33235712127106</v>
      </c>
      <c r="C35" s="284">
        <f t="shared" si="5"/>
        <v>148.32241838961718</v>
      </c>
      <c r="D35" s="284">
        <f t="shared" si="5"/>
        <v>151.35863771653678</v>
      </c>
      <c r="E35" s="284">
        <f t="shared" si="5"/>
        <v>156.5475643944545</v>
      </c>
      <c r="F35" s="284">
        <f t="shared" si="5"/>
        <v>151.65863259949754</v>
      </c>
      <c r="G35" s="284">
        <f t="shared" si="5"/>
        <v>61.567203839704085</v>
      </c>
      <c r="H35" s="284">
        <f t="shared" si="5"/>
        <v>67.920216189154701</v>
      </c>
      <c r="I35" s="284">
        <f t="shared" si="5"/>
        <v>54.817199468129665</v>
      </c>
      <c r="J35" s="284">
        <f t="shared" si="5"/>
        <v>57.267837657947851</v>
      </c>
      <c r="K35" s="284">
        <f t="shared" si="5"/>
        <v>53.770800080530201</v>
      </c>
      <c r="L35" s="284">
        <f t="shared" si="5"/>
        <v>51.621938635919186</v>
      </c>
      <c r="M35" s="284">
        <f t="shared" si="5"/>
        <v>51.940670036404221</v>
      </c>
      <c r="N35" s="284">
        <f t="shared" si="5"/>
        <v>45.960420610547558</v>
      </c>
      <c r="O35" s="284">
        <f t="shared" si="5"/>
        <v>48.856052446828109</v>
      </c>
      <c r="P35" s="284">
        <f t="shared" si="5"/>
        <v>46.961471202414465</v>
      </c>
      <c r="Q35" s="284">
        <f t="shared" si="5"/>
        <v>44.582926307113745</v>
      </c>
      <c r="R35" s="284">
        <f t="shared" si="5"/>
        <v>47.304305036507898</v>
      </c>
      <c r="S35" s="284">
        <f t="shared" si="5"/>
        <v>49.201805196562184</v>
      </c>
      <c r="T35" s="284">
        <f t="shared" si="5"/>
        <v>40.496904048950761</v>
      </c>
      <c r="U35" s="284">
        <f t="shared" si="5"/>
        <v>36.025928740566762</v>
      </c>
      <c r="V35" s="284">
        <f t="shared" si="5"/>
        <v>30.64533205163896</v>
      </c>
      <c r="W35" s="284">
        <f t="shared" si="5"/>
        <v>34.400991678542447</v>
      </c>
      <c r="X35" s="284">
        <f t="shared" si="5"/>
        <v>35.447030016354269</v>
      </c>
      <c r="Y35" s="284">
        <f t="shared" si="5"/>
        <v>27.337905275057814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82.290019057455069</v>
      </c>
      <c r="C36" s="344">
        <f t="shared" si="6"/>
        <v>81.214267110169715</v>
      </c>
      <c r="D36" s="344">
        <f t="shared" si="6"/>
        <v>84.41655924982264</v>
      </c>
      <c r="E36" s="344">
        <f t="shared" si="6"/>
        <v>88.086890818019683</v>
      </c>
      <c r="F36" s="344">
        <f t="shared" si="6"/>
        <v>86.063464907372747</v>
      </c>
      <c r="G36" s="344">
        <f t="shared" si="6"/>
        <v>74.422734224133748</v>
      </c>
      <c r="H36" s="344">
        <f t="shared" si="6"/>
        <v>69.184207572026452</v>
      </c>
      <c r="I36" s="344">
        <f t="shared" si="6"/>
        <v>62.686046444090898</v>
      </c>
      <c r="J36" s="344">
        <f t="shared" si="6"/>
        <v>58.778615280905846</v>
      </c>
      <c r="K36" s="344">
        <f t="shared" si="6"/>
        <v>58.584497493210385</v>
      </c>
      <c r="L36" s="344">
        <f t="shared" si="6"/>
        <v>54.972130712265866</v>
      </c>
      <c r="M36" s="344">
        <f t="shared" si="6"/>
        <v>48.836122411789248</v>
      </c>
      <c r="N36" s="344">
        <f t="shared" si="6"/>
        <v>49.677746196368759</v>
      </c>
      <c r="O36" s="344">
        <f t="shared" si="6"/>
        <v>48.50678071854594</v>
      </c>
      <c r="P36" s="344">
        <f t="shared" si="6"/>
        <v>45.656087741848069</v>
      </c>
      <c r="Q36" s="344">
        <f t="shared" si="6"/>
        <v>45.316254286959335</v>
      </c>
      <c r="R36" s="344">
        <f t="shared" si="6"/>
        <v>44.78211755065923</v>
      </c>
      <c r="S36" s="344">
        <f t="shared" si="6"/>
        <v>44.567239448558681</v>
      </c>
      <c r="T36" s="344">
        <f t="shared" si="6"/>
        <v>44.653240672447005</v>
      </c>
      <c r="U36" s="344">
        <f t="shared" si="6"/>
        <v>44.271085391808938</v>
      </c>
      <c r="V36" s="344">
        <f t="shared" si="6"/>
        <v>46.388642436553603</v>
      </c>
      <c r="W36" s="344">
        <f t="shared" si="6"/>
        <v>44.934769899421795</v>
      </c>
      <c r="X36" s="344">
        <f t="shared" si="6"/>
        <v>41.075085611101798</v>
      </c>
      <c r="Y36" s="344">
        <f t="shared" si="6"/>
        <v>39.084281515055167</v>
      </c>
      <c r="DA36" s="119"/>
    </row>
    <row r="37" spans="1:105" ht="12" customHeight="1" x14ac:dyDescent="0.25">
      <c r="A37" s="158" t="s">
        <v>2136</v>
      </c>
      <c r="B37" s="344">
        <f>IF(TEL_ued!B$5=0,"",TEL_ued!B$5/B$5*1000)</f>
        <v>40.431337512665976</v>
      </c>
      <c r="C37" s="344">
        <f>IF(TEL_ued!C$5=0,"",TEL_ued!C$5/C$5*1000)</f>
        <v>40.075736843620973</v>
      </c>
      <c r="D37" s="344">
        <f>IF(TEL_ued!D$5=0,"",TEL_ued!D$5/D$5*1000)</f>
        <v>41.773748754627547</v>
      </c>
      <c r="E37" s="344">
        <f>IF(TEL_ued!E$5=0,"",TEL_ued!E$5/E$5*1000)</f>
        <v>43.596268812737058</v>
      </c>
      <c r="F37" s="344">
        <f>IF(TEL_ued!F$5=0,"",TEL_ued!F$5/F$5*1000)</f>
        <v>42.569434515024668</v>
      </c>
      <c r="G37" s="344">
        <f>IF(TEL_ued!G$5=0,"",TEL_ued!G$5/G$5*1000)</f>
        <v>36.144624482464664</v>
      </c>
      <c r="H37" s="344">
        <f>IF(TEL_ued!H$5=0,"",TEL_ued!H$5/H$5*1000)</f>
        <v>33.708664890005657</v>
      </c>
      <c r="I37" s="344">
        <f>IF(TEL_ued!I$5=0,"",TEL_ued!I$5/I$5*1000)</f>
        <v>30.539988181813889</v>
      </c>
      <c r="J37" s="344">
        <f>IF(TEL_ued!J$5=0,"",TEL_ued!J$5/J$5*1000)</f>
        <v>28.657174119259135</v>
      </c>
      <c r="K37" s="344">
        <f>IF(TEL_ued!K$5=0,"",TEL_ued!K$5/K$5*1000)</f>
        <v>28.606586200496846</v>
      </c>
      <c r="L37" s="344">
        <f>IF(TEL_ued!L$5=0,"",TEL_ued!L$5/L$5*1000)</f>
        <v>26.88121798934062</v>
      </c>
      <c r="M37" s="344">
        <f>IF(TEL_ued!M$5=0,"",TEL_ued!M$5/M$5*1000)</f>
        <v>23.887879083014788</v>
      </c>
      <c r="N37" s="344">
        <f>IF(TEL_ued!N$5=0,"",TEL_ued!N$5/N$5*1000)</f>
        <v>24.287139110231873</v>
      </c>
      <c r="O37" s="344">
        <f>IF(TEL_ued!O$5=0,"",TEL_ued!O$5/O$5*1000)</f>
        <v>23.728978571956652</v>
      </c>
      <c r="P37" s="344">
        <f>IF(TEL_ued!P$5=0,"",TEL_ued!P$5/P$5*1000)</f>
        <v>22.338547441217532</v>
      </c>
      <c r="Q37" s="344">
        <f>IF(TEL_ued!Q$5=0,"",TEL_ued!Q$5/Q$5*1000)</f>
        <v>22.154624769933314</v>
      </c>
      <c r="R37" s="344">
        <f>IF(TEL_ued!R$5=0,"",TEL_ued!R$5/R$5*1000)</f>
        <v>21.900693163864489</v>
      </c>
      <c r="S37" s="344">
        <f>IF(TEL_ued!S$5=0,"",TEL_ued!S$5/S$5*1000)</f>
        <v>21.808234381444784</v>
      </c>
      <c r="T37" s="344">
        <f>IF(TEL_ued!T$5=0,"",TEL_ued!T$5/T$5*1000)</f>
        <v>21.818007426528695</v>
      </c>
      <c r="U37" s="344">
        <f>IF(TEL_ued!U$5=0,"",TEL_ued!U$5/U$5*1000)</f>
        <v>21.705797596508727</v>
      </c>
      <c r="V37" s="344">
        <f>IF(TEL_ued!V$5=0,"",TEL_ued!V$5/V$5*1000)</f>
        <v>22.819750040953778</v>
      </c>
      <c r="W37" s="344">
        <f>IF(TEL_ued!W$5=0,"",TEL_ued!W$5/W$5*1000)</f>
        <v>21.991531153743306</v>
      </c>
      <c r="X37" s="344">
        <f>IF(TEL_ued!X$5=0,"",TEL_ued!X$5/X$5*1000)</f>
        <v>20.136953813064558</v>
      </c>
      <c r="Y37" s="344">
        <f>IF(TEL_ued!Y$5=0,"",TEL_ued!Y$5/Y$5*1000)</f>
        <v>19.144555177590899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1.9662041729510289</v>
      </c>
      <c r="C38" s="345">
        <f t="shared" si="7"/>
        <v>2.0129087573569282</v>
      </c>
      <c r="D38" s="345">
        <f t="shared" si="7"/>
        <v>2.0189222832969946</v>
      </c>
      <c r="E38" s="345">
        <f t="shared" si="7"/>
        <v>2.0406599953423021</v>
      </c>
      <c r="F38" s="345">
        <f t="shared" si="7"/>
        <v>2.0137748175548786</v>
      </c>
      <c r="G38" s="345">
        <f t="shared" si="7"/>
        <v>1.5106020601824646</v>
      </c>
      <c r="H38" s="345">
        <f t="shared" si="7"/>
        <v>1.5737240396417007</v>
      </c>
      <c r="I38" s="345">
        <f t="shared" si="7"/>
        <v>1.4282177558981</v>
      </c>
      <c r="J38" s="345">
        <f t="shared" si="7"/>
        <v>1.4793897275320427</v>
      </c>
      <c r="K38" s="345">
        <f t="shared" si="7"/>
        <v>1.4153545588869829</v>
      </c>
      <c r="L38" s="345">
        <f t="shared" si="7"/>
        <v>1.2995727563398338</v>
      </c>
      <c r="M38" s="345">
        <f t="shared" si="7"/>
        <v>1.3908950546604226</v>
      </c>
      <c r="N38" s="345">
        <f t="shared" si="7"/>
        <v>1.3161979723439416</v>
      </c>
      <c r="O38" s="345">
        <f t="shared" si="7"/>
        <v>1.3393705433101926</v>
      </c>
      <c r="P38" s="345">
        <f t="shared" si="7"/>
        <v>1.2781413714103733</v>
      </c>
      <c r="Q38" s="345">
        <f t="shared" si="7"/>
        <v>1.3378749957066756</v>
      </c>
      <c r="R38" s="345">
        <f t="shared" si="7"/>
        <v>1.3612049001151743</v>
      </c>
      <c r="S38" s="345">
        <f t="shared" si="7"/>
        <v>1.4230829748789138</v>
      </c>
      <c r="T38" s="345">
        <f t="shared" si="7"/>
        <v>1.2024852530372805</v>
      </c>
      <c r="U38" s="345">
        <f t="shared" si="7"/>
        <v>1.1316307547246001</v>
      </c>
      <c r="V38" s="345">
        <f t="shared" si="7"/>
        <v>0.9975010608273055</v>
      </c>
      <c r="W38" s="345">
        <f t="shared" si="7"/>
        <v>1.2393008592904304</v>
      </c>
      <c r="X38" s="345">
        <f t="shared" si="7"/>
        <v>1.1720996361468539</v>
      </c>
      <c r="Y38" s="345">
        <f t="shared" si="7"/>
        <v>1.1823565502257971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FR: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1661.9959587274291</v>
      </c>
      <c r="C5" s="223">
        <v>1816.7559759243329</v>
      </c>
      <c r="D5" s="223">
        <v>1769.605331040412</v>
      </c>
      <c r="E5" s="223">
        <v>1744.2306104901111</v>
      </c>
      <c r="F5" s="223">
        <v>1555.2276870163371</v>
      </c>
      <c r="G5" s="223">
        <v>566.5952708512466</v>
      </c>
      <c r="H5" s="223">
        <v>581.10163370593273</v>
      </c>
      <c r="I5" s="223">
        <v>469.86766981943242</v>
      </c>
      <c r="J5" s="223">
        <v>452.75554600171949</v>
      </c>
      <c r="K5" s="223">
        <v>355.09045571797083</v>
      </c>
      <c r="L5" s="223">
        <v>327.11857265692157</v>
      </c>
      <c r="M5" s="223">
        <v>350.66509028374878</v>
      </c>
      <c r="N5" s="223">
        <v>318.64729148753207</v>
      </c>
      <c r="O5" s="223">
        <v>325.44815133276001</v>
      </c>
      <c r="P5" s="223">
        <v>298.59948409286312</v>
      </c>
      <c r="Q5" s="223">
        <v>291.71341358555458</v>
      </c>
      <c r="R5" s="223">
        <v>306.13705932932072</v>
      </c>
      <c r="S5" s="223">
        <v>325.56216680997409</v>
      </c>
      <c r="T5" s="223">
        <v>275.49363714531381</v>
      </c>
      <c r="U5" s="223">
        <v>252.8528804815131</v>
      </c>
      <c r="V5" s="223">
        <v>199.89458297506459</v>
      </c>
      <c r="W5" s="223">
        <v>247.3880481513327</v>
      </c>
      <c r="X5" s="223">
        <v>236.86620808254489</v>
      </c>
      <c r="Y5" s="223">
        <v>215.11650902837479</v>
      </c>
      <c r="DA5" s="89" t="s">
        <v>2680</v>
      </c>
    </row>
    <row r="6" spans="1:105" ht="12" customHeight="1" x14ac:dyDescent="0.25">
      <c r="A6" s="55" t="s">
        <v>91</v>
      </c>
      <c r="B6" s="259">
        <v>21.659768468210601</v>
      </c>
      <c r="C6" s="259">
        <v>20.426593292981099</v>
      </c>
      <c r="D6" s="259">
        <v>18.840661100763331</v>
      </c>
      <c r="E6" s="259">
        <v>17.59750096644504</v>
      </c>
      <c r="F6" s="259">
        <v>16.88868260052508</v>
      </c>
      <c r="G6" s="259">
        <v>14.912248467506741</v>
      </c>
      <c r="H6" s="259">
        <v>14.02887457223647</v>
      </c>
      <c r="I6" s="259">
        <v>13.126429153244001</v>
      </c>
      <c r="J6" s="259">
        <v>12.019415323437791</v>
      </c>
      <c r="K6" s="259">
        <v>9.9167417405998179</v>
      </c>
      <c r="L6" s="259">
        <v>10.06751859395149</v>
      </c>
      <c r="M6" s="259">
        <v>9.7928482223540687</v>
      </c>
      <c r="N6" s="259">
        <v>9.6366235058502969</v>
      </c>
      <c r="O6" s="259">
        <v>9.3320366247292164</v>
      </c>
      <c r="P6" s="259">
        <v>9.0957472981138263</v>
      </c>
      <c r="Q6" s="259">
        <v>8.704640284861787</v>
      </c>
      <c r="R6" s="259">
        <v>8.9149982661239822</v>
      </c>
      <c r="S6" s="259">
        <v>8.9030029922591893</v>
      </c>
      <c r="T6" s="259">
        <v>8.7102049302369533</v>
      </c>
      <c r="U6" s="259">
        <v>8.2742600398565642</v>
      </c>
      <c r="V6" s="259">
        <v>7.109812945035193</v>
      </c>
      <c r="W6" s="259">
        <v>7.6501628524455487</v>
      </c>
      <c r="X6" s="259">
        <v>7.4469449454837404</v>
      </c>
      <c r="Y6" s="259">
        <v>6.7368871990133172</v>
      </c>
      <c r="DA6" s="67" t="s">
        <v>2697</v>
      </c>
    </row>
    <row r="7" spans="1:105" ht="12" customHeight="1" x14ac:dyDescent="0.25">
      <c r="A7" s="173" t="s">
        <v>92</v>
      </c>
      <c r="B7" s="224">
        <v>17.772117717506141</v>
      </c>
      <c r="C7" s="224">
        <v>16.76028167629218</v>
      </c>
      <c r="D7" s="224">
        <v>15.459003980113501</v>
      </c>
      <c r="E7" s="224">
        <v>14.438975151954899</v>
      </c>
      <c r="F7" s="224">
        <v>13.857380595302629</v>
      </c>
      <c r="G7" s="224">
        <v>12.23569105026194</v>
      </c>
      <c r="H7" s="224">
        <v>11.51087144388633</v>
      </c>
      <c r="I7" s="224">
        <v>10.770403407789949</v>
      </c>
      <c r="J7" s="224">
        <v>9.8620843679489507</v>
      </c>
      <c r="K7" s="224">
        <v>8.1368137358767747</v>
      </c>
      <c r="L7" s="224">
        <v>8.2605280770884022</v>
      </c>
      <c r="M7" s="224">
        <v>8.0351575157776978</v>
      </c>
      <c r="N7" s="224">
        <v>7.9069731330053719</v>
      </c>
      <c r="O7" s="224">
        <v>7.6570556920855122</v>
      </c>
      <c r="P7" s="224">
        <v>7.4631772702472423</v>
      </c>
      <c r="Q7" s="224">
        <v>7.1422689516814648</v>
      </c>
      <c r="R7" s="224">
        <v>7.3148703722042949</v>
      </c>
      <c r="S7" s="224">
        <v>7.3050280962126681</v>
      </c>
      <c r="T7" s="224">
        <v>7.1468348145534009</v>
      </c>
      <c r="U7" s="224">
        <v>6.7891364429592338</v>
      </c>
      <c r="V7" s="224">
        <v>5.8336926728493914</v>
      </c>
      <c r="W7" s="224">
        <v>6.277056699442503</v>
      </c>
      <c r="X7" s="224">
        <v>6.1103138014225564</v>
      </c>
      <c r="Y7" s="224">
        <v>5.5277023171391342</v>
      </c>
      <c r="DA7" s="177" t="s">
        <v>2698</v>
      </c>
    </row>
    <row r="8" spans="1:105" ht="12" customHeight="1" x14ac:dyDescent="0.25">
      <c r="A8" s="173" t="s">
        <v>93</v>
      </c>
      <c r="B8" s="224">
        <v>12.773709609457541</v>
      </c>
      <c r="C8" s="224">
        <v>12.046452454835009</v>
      </c>
      <c r="D8" s="224">
        <v>11.111159110706581</v>
      </c>
      <c r="E8" s="224">
        <v>10.378013390467579</v>
      </c>
      <c r="F8" s="224">
        <v>9.9599923028737614</v>
      </c>
      <c r="G8" s="224">
        <v>8.7944029423757684</v>
      </c>
      <c r="H8" s="224">
        <v>8.2734388502933012</v>
      </c>
      <c r="I8" s="224">
        <v>7.7412274493490294</v>
      </c>
      <c r="J8" s="224">
        <v>7.0883731394633109</v>
      </c>
      <c r="K8" s="224">
        <v>5.8483348726614306</v>
      </c>
      <c r="L8" s="224">
        <v>5.9372545554072893</v>
      </c>
      <c r="M8" s="224">
        <v>5.7752694644652189</v>
      </c>
      <c r="N8" s="224">
        <v>5.6831369393476114</v>
      </c>
      <c r="O8" s="224">
        <v>5.5035087786864629</v>
      </c>
      <c r="P8" s="224">
        <v>5.3641586629902038</v>
      </c>
      <c r="Q8" s="224">
        <v>5.1335058090210532</v>
      </c>
      <c r="R8" s="224">
        <v>5.2575630800218383</v>
      </c>
      <c r="S8" s="224">
        <v>5.2504889441528526</v>
      </c>
      <c r="T8" s="224">
        <v>5.1367875229602564</v>
      </c>
      <c r="U8" s="224">
        <v>4.8796918183769487</v>
      </c>
      <c r="V8" s="224">
        <v>4.1929666086104982</v>
      </c>
      <c r="W8" s="224">
        <v>4.5116345027242986</v>
      </c>
      <c r="X8" s="224">
        <v>4.3917880447724622</v>
      </c>
      <c r="Y8" s="224">
        <v>3.9730360404437528</v>
      </c>
      <c r="DA8" s="177" t="s">
        <v>2699</v>
      </c>
    </row>
    <row r="9" spans="1:105" ht="12" customHeight="1" x14ac:dyDescent="0.25">
      <c r="A9" s="173" t="s">
        <v>94</v>
      </c>
      <c r="B9" s="224">
        <v>24.992040540243011</v>
      </c>
      <c r="C9" s="224">
        <v>23.569146107285881</v>
      </c>
      <c r="D9" s="224">
        <v>21.739224347034611</v>
      </c>
      <c r="E9" s="224">
        <v>20.304808807436579</v>
      </c>
      <c r="F9" s="224">
        <v>19.486941462144319</v>
      </c>
      <c r="G9" s="224">
        <v>17.206440539430851</v>
      </c>
      <c r="H9" s="224">
        <v>16.187162967965161</v>
      </c>
      <c r="I9" s="224">
        <v>15.145879792204621</v>
      </c>
      <c r="J9" s="224">
        <v>13.86855614242821</v>
      </c>
      <c r="K9" s="224">
        <v>11.44239431607671</v>
      </c>
      <c r="L9" s="224">
        <v>11.616367608405559</v>
      </c>
      <c r="M9" s="224">
        <v>11.29944025656239</v>
      </c>
      <c r="N9" s="224">
        <v>11.1191809682888</v>
      </c>
      <c r="O9" s="224">
        <v>10.76773456699525</v>
      </c>
      <c r="P9" s="224">
        <v>10.49509303628518</v>
      </c>
      <c r="Q9" s="224">
        <v>10.04381571330206</v>
      </c>
      <c r="R9" s="224">
        <v>10.28653646091229</v>
      </c>
      <c r="S9" s="224">
        <v>10.27269576029906</v>
      </c>
      <c r="T9" s="224">
        <v>10.05023645796572</v>
      </c>
      <c r="U9" s="224">
        <v>9.5472231229114222</v>
      </c>
      <c r="V9" s="224">
        <v>8.2036303211944546</v>
      </c>
      <c r="W9" s="224">
        <v>8.8271109835910195</v>
      </c>
      <c r="X9" s="224">
        <v>8.5926287832504684</v>
      </c>
      <c r="Y9" s="224">
        <v>7.773331383476906</v>
      </c>
      <c r="DA9" s="177" t="s">
        <v>2700</v>
      </c>
    </row>
    <row r="10" spans="1:105" ht="12" customHeight="1" x14ac:dyDescent="0.25">
      <c r="A10" s="56" t="s">
        <v>95</v>
      </c>
      <c r="B10" s="260">
        <v>211.92470666088099</v>
      </c>
      <c r="C10" s="260">
        <v>242.20969745029271</v>
      </c>
      <c r="D10" s="260">
        <v>240.15058215837769</v>
      </c>
      <c r="E10" s="260">
        <v>239.8164635034619</v>
      </c>
      <c r="F10" s="260">
        <v>209.87548731229879</v>
      </c>
      <c r="G10" s="260">
        <v>50.953590896675273</v>
      </c>
      <c r="H10" s="260">
        <v>55.424244156381853</v>
      </c>
      <c r="I10" s="260">
        <v>40.801511532729108</v>
      </c>
      <c r="J10" s="260">
        <v>40.72067587265061</v>
      </c>
      <c r="K10" s="260">
        <v>31.032171062467079</v>
      </c>
      <c r="L10" s="260">
        <v>26.957628879094159</v>
      </c>
      <c r="M10" s="260">
        <v>30.739329435970792</v>
      </c>
      <c r="N10" s="260">
        <v>26.49388483216276</v>
      </c>
      <c r="O10" s="260">
        <v>27.73431346382635</v>
      </c>
      <c r="P10" s="260">
        <v>24.527461171123761</v>
      </c>
      <c r="Q10" s="260">
        <v>24.53907301177188</v>
      </c>
      <c r="R10" s="260">
        <v>26.14404043562973</v>
      </c>
      <c r="S10" s="260">
        <v>28.994584248603559</v>
      </c>
      <c r="T10" s="260">
        <v>21.958166233866852</v>
      </c>
      <c r="U10" s="260">
        <v>19.859771926817441</v>
      </c>
      <c r="V10" s="260">
        <v>15.19491388161333</v>
      </c>
      <c r="W10" s="260">
        <v>20.15620148960533</v>
      </c>
      <c r="X10" s="260">
        <v>19.055697230146961</v>
      </c>
      <c r="Y10" s="260">
        <v>17.36371133778739</v>
      </c>
      <c r="DA10" s="68" t="s">
        <v>2701</v>
      </c>
    </row>
    <row r="11" spans="1:105" ht="12" customHeight="1" x14ac:dyDescent="0.25">
      <c r="A11" s="37" t="s">
        <v>159</v>
      </c>
      <c r="B11" s="226">
        <v>3.9362232877000651</v>
      </c>
      <c r="C11" s="226">
        <v>3.6310197202613841</v>
      </c>
      <c r="D11" s="226">
        <v>2.7262638064673621</v>
      </c>
      <c r="E11" s="226">
        <v>2.7155638549673409</v>
      </c>
      <c r="F11" s="226">
        <v>2.8739764940944741</v>
      </c>
      <c r="G11" s="226">
        <v>1.917421478737146</v>
      </c>
      <c r="H11" s="226">
        <v>1.6666525657994591</v>
      </c>
      <c r="I11" s="226">
        <v>1.262791848123777</v>
      </c>
      <c r="J11" s="226">
        <v>1.582105367964576</v>
      </c>
      <c r="K11" s="226">
        <v>0.96061251718800444</v>
      </c>
      <c r="L11" s="226">
        <v>0.87570559655171276</v>
      </c>
      <c r="M11" s="226">
        <v>1.3020301757817481</v>
      </c>
      <c r="N11" s="226">
        <v>1.0817606438919869</v>
      </c>
      <c r="O11" s="226">
        <v>1.098441818706136</v>
      </c>
      <c r="P11" s="226">
        <v>0.95818990481945532</v>
      </c>
      <c r="Q11" s="226">
        <v>1.017788108545971</v>
      </c>
      <c r="R11" s="226">
        <v>0.99454218877294343</v>
      </c>
      <c r="S11" s="226">
        <v>1.0038715269816501</v>
      </c>
      <c r="T11" s="226">
        <v>0.93628200941224227</v>
      </c>
      <c r="U11" s="226">
        <v>0.89944313984114965</v>
      </c>
      <c r="V11" s="226">
        <v>0.74018401672823375</v>
      </c>
      <c r="W11" s="226">
        <v>0.97344134196551024</v>
      </c>
      <c r="X11" s="226">
        <v>0.77187379156713798</v>
      </c>
      <c r="Y11" s="226">
        <v>0.96984877380770518</v>
      </c>
      <c r="DA11" s="69" t="s">
        <v>2702</v>
      </c>
    </row>
    <row r="12" spans="1:105" ht="12" customHeight="1" x14ac:dyDescent="0.25">
      <c r="A12" s="37" t="s">
        <v>35</v>
      </c>
      <c r="B12" s="226">
        <v>206.32134703707001</v>
      </c>
      <c r="C12" s="226">
        <v>237.4647493799861</v>
      </c>
      <c r="D12" s="226">
        <v>236.53656283058359</v>
      </c>
      <c r="E12" s="226">
        <v>236.36528079752841</v>
      </c>
      <c r="F12" s="226">
        <v>206.16635122123569</v>
      </c>
      <c r="G12" s="226">
        <v>42.056127459805531</v>
      </c>
      <c r="H12" s="226">
        <v>48.647241484605978</v>
      </c>
      <c r="I12" s="226">
        <v>32.41335296708008</v>
      </c>
      <c r="J12" s="226">
        <v>33.514879162493664</v>
      </c>
      <c r="K12" s="226">
        <v>24.834051437890981</v>
      </c>
      <c r="L12" s="226">
        <v>19.222232070623111</v>
      </c>
      <c r="M12" s="226">
        <v>24.344965281499721</v>
      </c>
      <c r="N12" s="226">
        <v>19.107138491037229</v>
      </c>
      <c r="O12" s="226">
        <v>21.173481150310039</v>
      </c>
      <c r="P12" s="226">
        <v>17.304417906669471</v>
      </c>
      <c r="Q12" s="226">
        <v>18.109205798579278</v>
      </c>
      <c r="R12" s="226">
        <v>19.958483138913529</v>
      </c>
      <c r="S12" s="226">
        <v>23.65356071192949</v>
      </c>
      <c r="T12" s="226">
        <v>14.15568713477227</v>
      </c>
      <c r="U12" s="226">
        <v>11.92839136363215</v>
      </c>
      <c r="V12" s="226">
        <v>6.966691907188892</v>
      </c>
      <c r="W12" s="226">
        <v>13.721336841711389</v>
      </c>
      <c r="X12" s="226">
        <v>12.666273933491491</v>
      </c>
      <c r="Y12" s="226">
        <v>11.382825571611381</v>
      </c>
      <c r="DA12" s="69" t="s">
        <v>2703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2705</v>
      </c>
    </row>
    <row r="15" spans="1:105" ht="12" customHeight="1" x14ac:dyDescent="0.25">
      <c r="A15" s="37" t="s">
        <v>40</v>
      </c>
      <c r="B15" s="226">
        <v>1.667136336110969</v>
      </c>
      <c r="C15" s="226">
        <v>1.1139283500452339</v>
      </c>
      <c r="D15" s="226">
        <v>0.88775552132679925</v>
      </c>
      <c r="E15" s="226">
        <v>0.73561885096617918</v>
      </c>
      <c r="F15" s="226">
        <v>0.83515959696861541</v>
      </c>
      <c r="G15" s="226">
        <v>6.9800419581325919</v>
      </c>
      <c r="H15" s="226">
        <v>5.110350105976412</v>
      </c>
      <c r="I15" s="226">
        <v>7.125366717525254</v>
      </c>
      <c r="J15" s="226">
        <v>5.6236913421923829</v>
      </c>
      <c r="K15" s="226">
        <v>5.2375071073880974</v>
      </c>
      <c r="L15" s="226">
        <v>6.8596912119193316</v>
      </c>
      <c r="M15" s="226">
        <v>5.0923339786893242</v>
      </c>
      <c r="N15" s="226">
        <v>6.3049856972335423</v>
      </c>
      <c r="O15" s="226">
        <v>5.462390494810176</v>
      </c>
      <c r="P15" s="226">
        <v>6.2648533596348379</v>
      </c>
      <c r="Q15" s="226">
        <v>5.4120791046466259</v>
      </c>
      <c r="R15" s="226">
        <v>5.1910151079432563</v>
      </c>
      <c r="S15" s="226">
        <v>4.3371520096924199</v>
      </c>
      <c r="T15" s="226">
        <v>6.8661970896823377</v>
      </c>
      <c r="U15" s="226">
        <v>7.0319374233441394</v>
      </c>
      <c r="V15" s="226">
        <v>7.4880379576962062</v>
      </c>
      <c r="W15" s="226">
        <v>5.4614233059284301</v>
      </c>
      <c r="X15" s="226">
        <v>5.617549505088328</v>
      </c>
      <c r="Y15" s="226">
        <v>5.0110369923683127</v>
      </c>
      <c r="DA15" s="69" t="s">
        <v>2706</v>
      </c>
    </row>
    <row r="16" spans="1:105" ht="12" customHeight="1" x14ac:dyDescent="0.25">
      <c r="A16" s="57" t="s">
        <v>2707</v>
      </c>
      <c r="B16" s="261">
        <v>93.666951015522955</v>
      </c>
      <c r="C16" s="261">
        <v>105.350556817094</v>
      </c>
      <c r="D16" s="261">
        <v>103.5127621729666</v>
      </c>
      <c r="E16" s="261">
        <v>102.91917532610439</v>
      </c>
      <c r="F16" s="261">
        <v>90.68063691204209</v>
      </c>
      <c r="G16" s="261">
        <v>24.813653582491089</v>
      </c>
      <c r="H16" s="261">
        <v>26.67934097827079</v>
      </c>
      <c r="I16" s="261">
        <v>19.801699212893631</v>
      </c>
      <c r="J16" s="261">
        <v>19.706020588476221</v>
      </c>
      <c r="K16" s="261">
        <v>14.95222626883991</v>
      </c>
      <c r="L16" s="261">
        <v>12.81043245269273</v>
      </c>
      <c r="M16" s="261">
        <v>14.76269015776316</v>
      </c>
      <c r="N16" s="261">
        <v>12.661364962686999</v>
      </c>
      <c r="O16" s="261">
        <v>13.48458930307558</v>
      </c>
      <c r="P16" s="261">
        <v>11.81732057374046</v>
      </c>
      <c r="Q16" s="261">
        <v>11.704820864982979</v>
      </c>
      <c r="R16" s="261">
        <v>12.51098286060058</v>
      </c>
      <c r="S16" s="261">
        <v>13.887203245243191</v>
      </c>
      <c r="T16" s="261">
        <v>10.5903809053244</v>
      </c>
      <c r="U16" s="261">
        <v>9.4161181174635509</v>
      </c>
      <c r="V16" s="261">
        <v>6.8169487222822864</v>
      </c>
      <c r="W16" s="261">
        <v>9.6711865851292593</v>
      </c>
      <c r="X16" s="261">
        <v>9.1408736789118237</v>
      </c>
      <c r="Y16" s="261">
        <v>8.3259440416966655</v>
      </c>
      <c r="DA16" s="70" t="s">
        <v>2708</v>
      </c>
    </row>
    <row r="17" spans="1:105" ht="12" customHeight="1" x14ac:dyDescent="0.25">
      <c r="A17" s="46" t="s">
        <v>28</v>
      </c>
      <c r="B17" s="229">
        <v>0.10207894085906349</v>
      </c>
      <c r="C17" s="229">
        <v>5.1039470429549927E-2</v>
      </c>
      <c r="D17" s="229">
        <v>0</v>
      </c>
      <c r="E17" s="229">
        <v>0</v>
      </c>
      <c r="F17" s="229">
        <v>0</v>
      </c>
      <c r="G17" s="229">
        <v>0.102078940858831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2.5000075681001991E-3</v>
      </c>
      <c r="V17" s="229">
        <v>0</v>
      </c>
      <c r="W17" s="229">
        <v>0</v>
      </c>
      <c r="X17" s="229">
        <v>0</v>
      </c>
      <c r="Y17" s="229">
        <v>0</v>
      </c>
      <c r="DA17" s="73" t="s">
        <v>2709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2710</v>
      </c>
    </row>
    <row r="19" spans="1:105" ht="12" customHeight="1" x14ac:dyDescent="0.25">
      <c r="A19" s="46" t="s">
        <v>31</v>
      </c>
      <c r="B19" s="229">
        <v>0</v>
      </c>
      <c r="C19" s="229">
        <v>2.4142404504166421</v>
      </c>
      <c r="D19" s="229">
        <v>1.39282912637316</v>
      </c>
      <c r="E19" s="229">
        <v>0.99334032202932754</v>
      </c>
      <c r="F19" s="229">
        <v>1.6254608417047851</v>
      </c>
      <c r="G19" s="229">
        <v>0.72242547026249104</v>
      </c>
      <c r="H19" s="229">
        <v>0.9933015363800346</v>
      </c>
      <c r="I19" s="229">
        <v>1.0836382053945841</v>
      </c>
      <c r="J19" s="229">
        <v>1.083638205393793</v>
      </c>
      <c r="K19" s="229">
        <v>0.72241281548589853</v>
      </c>
      <c r="L19" s="229">
        <v>0.63210753169657363</v>
      </c>
      <c r="M19" s="229">
        <v>0.49410307759463162</v>
      </c>
      <c r="N19" s="229">
        <v>0.71302927972442265</v>
      </c>
      <c r="O19" s="229">
        <v>1.0701239424604481</v>
      </c>
      <c r="P19" s="229">
        <v>1.0142833792193671</v>
      </c>
      <c r="Q19" s="229">
        <v>0.50640084720266443</v>
      </c>
      <c r="R19" s="229">
        <v>0.6156976074102366</v>
      </c>
      <c r="S19" s="229">
        <v>0.63294080017957788</v>
      </c>
      <c r="T19" s="229">
        <v>0.51953853681993112</v>
      </c>
      <c r="U19" s="229">
        <v>0.57776711216295551</v>
      </c>
      <c r="V19" s="229">
        <v>0.47466236761038783</v>
      </c>
      <c r="W19" s="229">
        <v>0.67375661875992032</v>
      </c>
      <c r="X19" s="229">
        <v>0.63653636309643846</v>
      </c>
      <c r="Y19" s="229">
        <v>0.61616484061549781</v>
      </c>
      <c r="DA19" s="73" t="s">
        <v>2711</v>
      </c>
    </row>
    <row r="20" spans="1:105" ht="12" customHeight="1" x14ac:dyDescent="0.25">
      <c r="A20" s="46" t="s">
        <v>159</v>
      </c>
      <c r="B20" s="229">
        <v>1.6179958998139989</v>
      </c>
      <c r="C20" s="229">
        <v>1.4742522808508871</v>
      </c>
      <c r="D20" s="229">
        <v>1.1265472050133369</v>
      </c>
      <c r="E20" s="229">
        <v>1.1148964701585979</v>
      </c>
      <c r="F20" s="229">
        <v>1.1855026799387141</v>
      </c>
      <c r="G20" s="229">
        <v>0.92960379887994637</v>
      </c>
      <c r="H20" s="229">
        <v>0.78292445078812767</v>
      </c>
      <c r="I20" s="229">
        <v>0.64888913277727789</v>
      </c>
      <c r="J20" s="229">
        <v>0.78990410655159193</v>
      </c>
      <c r="K20" s="229">
        <v>0.50644993060805987</v>
      </c>
      <c r="L20" s="229">
        <v>0.51342690385802103</v>
      </c>
      <c r="M20" s="229">
        <v>0.6966386453989547</v>
      </c>
      <c r="N20" s="229">
        <v>0.61729868383631403</v>
      </c>
      <c r="O20" s="229">
        <v>0.57449688449381531</v>
      </c>
      <c r="P20" s="229">
        <v>0.53452371224839879</v>
      </c>
      <c r="Q20" s="229">
        <v>0.58051950848077305</v>
      </c>
      <c r="R20" s="229">
        <v>0.55301770839089792</v>
      </c>
      <c r="S20" s="229">
        <v>0.53272663955743582</v>
      </c>
      <c r="T20" s="229">
        <v>0.52950949135682435</v>
      </c>
      <c r="U20" s="229">
        <v>0.54340580900665636</v>
      </c>
      <c r="V20" s="229">
        <v>0.52428243424993637</v>
      </c>
      <c r="W20" s="229">
        <v>0.5554316589607462</v>
      </c>
      <c r="X20" s="229">
        <v>0.44512359319785921</v>
      </c>
      <c r="Y20" s="229">
        <v>0.55845919076617845</v>
      </c>
      <c r="DA20" s="73" t="s">
        <v>2712</v>
      </c>
    </row>
    <row r="21" spans="1:105" ht="12" customHeight="1" x14ac:dyDescent="0.25">
      <c r="A21" s="46" t="s">
        <v>32</v>
      </c>
      <c r="B21" s="229">
        <v>7.1378932613994834</v>
      </c>
      <c r="C21" s="229">
        <v>4.9965252829814197</v>
      </c>
      <c r="D21" s="229">
        <v>3.2517061449474651</v>
      </c>
      <c r="E21" s="229">
        <v>3.7692811458306719</v>
      </c>
      <c r="F21" s="229">
        <v>2.826959092566657</v>
      </c>
      <c r="G21" s="229">
        <v>2.6699042391467169</v>
      </c>
      <c r="H21" s="229">
        <v>2.0416121734685571</v>
      </c>
      <c r="I21" s="229">
        <v>1.4134795462812551</v>
      </c>
      <c r="J21" s="229">
        <v>1.09936983945304</v>
      </c>
      <c r="K21" s="229">
        <v>0.62820134199445332</v>
      </c>
      <c r="L21" s="229">
        <v>0.39262553260662009</v>
      </c>
      <c r="M21" s="229">
        <v>0.28382664189486217</v>
      </c>
      <c r="N21" s="229">
        <v>0.33061178579104039</v>
      </c>
      <c r="O21" s="229">
        <v>0.21144249941157181</v>
      </c>
      <c r="P21" s="229">
        <v>0.20315789029999409</v>
      </c>
      <c r="Q21" s="229">
        <v>0.28449271408408922</v>
      </c>
      <c r="R21" s="229">
        <v>0.2148695909822835</v>
      </c>
      <c r="S21" s="229">
        <v>0.15326053917624771</v>
      </c>
      <c r="T21" s="229">
        <v>0.69123702514380492</v>
      </c>
      <c r="U21" s="229">
        <v>0.20120172640252221</v>
      </c>
      <c r="V21" s="229">
        <v>7.2596812471918973E-2</v>
      </c>
      <c r="W21" s="229">
        <v>0.15553094363639469</v>
      </c>
      <c r="X21" s="229">
        <v>1.1661660134318359E-2</v>
      </c>
      <c r="Y21" s="229">
        <v>2.9979905238081739E-2</v>
      </c>
      <c r="DA21" s="73" t="s">
        <v>2713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2714</v>
      </c>
    </row>
    <row r="23" spans="1:105" ht="12" customHeight="1" x14ac:dyDescent="0.25">
      <c r="A23" s="46" t="s">
        <v>35</v>
      </c>
      <c r="B23" s="229">
        <v>84.808982913450407</v>
      </c>
      <c r="C23" s="229">
        <v>96.414499332415545</v>
      </c>
      <c r="D23" s="229">
        <v>97.741679696632644</v>
      </c>
      <c r="E23" s="229">
        <v>97.041657388085795</v>
      </c>
      <c r="F23" s="229">
        <v>85.042714297831935</v>
      </c>
      <c r="G23" s="229">
        <v>20.389641133343101</v>
      </c>
      <c r="H23" s="229">
        <v>22.852462236736759</v>
      </c>
      <c r="I23" s="229">
        <v>16.655692328440509</v>
      </c>
      <c r="J23" s="229">
        <v>16.733108437077799</v>
      </c>
      <c r="K23" s="229">
        <v>13.092900001193041</v>
      </c>
      <c r="L23" s="229">
        <v>11.270010304973059</v>
      </c>
      <c r="M23" s="229">
        <v>13.02553808002634</v>
      </c>
      <c r="N23" s="229">
        <v>10.90334678839838</v>
      </c>
      <c r="O23" s="229">
        <v>11.0739583540891</v>
      </c>
      <c r="P23" s="229">
        <v>9.6532239081703448</v>
      </c>
      <c r="Q23" s="229">
        <v>10.329013633483189</v>
      </c>
      <c r="R23" s="229">
        <v>11.097965207547571</v>
      </c>
      <c r="S23" s="229">
        <v>12.55228540002641</v>
      </c>
      <c r="T23" s="229">
        <v>8.0056763017854013</v>
      </c>
      <c r="U23" s="229">
        <v>7.2066336069307484</v>
      </c>
      <c r="V23" s="229">
        <v>4.9346028949871048</v>
      </c>
      <c r="W23" s="229">
        <v>7.8291978741755459</v>
      </c>
      <c r="X23" s="229">
        <v>7.3043772535107667</v>
      </c>
      <c r="Y23" s="229">
        <v>6.5544688296064626</v>
      </c>
      <c r="DA23" s="73" t="s">
        <v>2715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2716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9.0405808973116966E-3</v>
      </c>
      <c r="I25" s="229">
        <v>0</v>
      </c>
      <c r="J25" s="229">
        <v>0</v>
      </c>
      <c r="K25" s="229">
        <v>2.2621795584571551E-3</v>
      </c>
      <c r="L25" s="229">
        <v>2.2621795584551081E-3</v>
      </c>
      <c r="M25" s="229">
        <v>4.8173032323975667E-3</v>
      </c>
      <c r="N25" s="229">
        <v>0</v>
      </c>
      <c r="O25" s="229">
        <v>8.0396885027247296E-3</v>
      </c>
      <c r="P25" s="229">
        <v>9.4474477243377333E-3</v>
      </c>
      <c r="Q25" s="229">
        <v>4.3941617322615766E-3</v>
      </c>
      <c r="R25" s="229">
        <v>1.9562157045094609E-2</v>
      </c>
      <c r="S25" s="229">
        <v>1.2482674254247809E-2</v>
      </c>
      <c r="T25" s="229">
        <v>9.642743801340007E-3</v>
      </c>
      <c r="U25" s="229">
        <v>1.498897390886866E-2</v>
      </c>
      <c r="V25" s="229">
        <v>1.2873266408142989E-2</v>
      </c>
      <c r="W25" s="229">
        <v>1.4850639187704909E-2</v>
      </c>
      <c r="X25" s="229">
        <v>6.9094124571439611E-2</v>
      </c>
      <c r="Y25" s="229">
        <v>2.9416471596480979E-2</v>
      </c>
      <c r="DA25" s="73" t="s">
        <v>2717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0.25776640961597569</v>
      </c>
      <c r="N26" s="229">
        <v>9.7078424936847069E-2</v>
      </c>
      <c r="O26" s="229">
        <v>0.546527934117916</v>
      </c>
      <c r="P26" s="229">
        <v>0.40268423607801629</v>
      </c>
      <c r="Q26" s="229">
        <v>0</v>
      </c>
      <c r="R26" s="229">
        <v>9.8705892245007365E-3</v>
      </c>
      <c r="S26" s="229">
        <v>3.5071920492704069E-3</v>
      </c>
      <c r="T26" s="229">
        <v>0.83477680641710206</v>
      </c>
      <c r="U26" s="229">
        <v>0.86962088148370031</v>
      </c>
      <c r="V26" s="229">
        <v>0.79793094655479524</v>
      </c>
      <c r="W26" s="229">
        <v>0.44241885040894707</v>
      </c>
      <c r="X26" s="229">
        <v>0.67408068440100255</v>
      </c>
      <c r="Y26" s="229">
        <v>0.53745480387396294</v>
      </c>
      <c r="DA26" s="73" t="s">
        <v>2718</v>
      </c>
    </row>
    <row r="27" spans="1:105" ht="12" customHeight="1" x14ac:dyDescent="0.25">
      <c r="A27" s="57" t="s">
        <v>2719</v>
      </c>
      <c r="B27" s="261">
        <v>796.16908363194523</v>
      </c>
      <c r="C27" s="261">
        <v>895.47973294529913</v>
      </c>
      <c r="D27" s="261">
        <v>879.85847847021614</v>
      </c>
      <c r="E27" s="261">
        <v>874.81299027188766</v>
      </c>
      <c r="F27" s="261">
        <v>770.78541375235818</v>
      </c>
      <c r="G27" s="261">
        <v>210.9160554511742</v>
      </c>
      <c r="H27" s="261">
        <v>226.77439831530171</v>
      </c>
      <c r="I27" s="261">
        <v>168.3144433095959</v>
      </c>
      <c r="J27" s="261">
        <v>167.5011750020478</v>
      </c>
      <c r="K27" s="261">
        <v>127.0939232851393</v>
      </c>
      <c r="L27" s="261">
        <v>108.88867584788819</v>
      </c>
      <c r="M27" s="261">
        <v>125.4828663409869</v>
      </c>
      <c r="N27" s="261">
        <v>107.6216021828395</v>
      </c>
      <c r="O27" s="261">
        <v>114.6190090761424</v>
      </c>
      <c r="P27" s="261">
        <v>100.4472248767939</v>
      </c>
      <c r="Q27" s="261">
        <v>99.490977352355344</v>
      </c>
      <c r="R27" s="261">
        <v>106.3433543151049</v>
      </c>
      <c r="S27" s="261">
        <v>118.0412275845672</v>
      </c>
      <c r="T27" s="261">
        <v>90.018237695257454</v>
      </c>
      <c r="U27" s="261">
        <v>80.03700399844017</v>
      </c>
      <c r="V27" s="261">
        <v>57.944064139399451</v>
      </c>
      <c r="W27" s="261">
        <v>82.205085973598685</v>
      </c>
      <c r="X27" s="261">
        <v>77.697426270750526</v>
      </c>
      <c r="Y27" s="261">
        <v>70.770524354421667</v>
      </c>
      <c r="DA27" s="70" t="s">
        <v>2720</v>
      </c>
    </row>
    <row r="28" spans="1:105" ht="12" customHeight="1" x14ac:dyDescent="0.25">
      <c r="A28" s="46" t="s">
        <v>28</v>
      </c>
      <c r="B28" s="229">
        <v>0.86767099730203956</v>
      </c>
      <c r="C28" s="229">
        <v>0.43383549865117438</v>
      </c>
      <c r="D28" s="229">
        <v>0</v>
      </c>
      <c r="E28" s="229">
        <v>0</v>
      </c>
      <c r="F28" s="229">
        <v>0</v>
      </c>
      <c r="G28" s="229">
        <v>0.86767099730006358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2.1250064328851691E-2</v>
      </c>
      <c r="V28" s="229">
        <v>0</v>
      </c>
      <c r="W28" s="229">
        <v>0</v>
      </c>
      <c r="X28" s="229">
        <v>0</v>
      </c>
      <c r="Y28" s="229">
        <v>0</v>
      </c>
      <c r="DA28" s="73" t="s">
        <v>2721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2722</v>
      </c>
    </row>
    <row r="30" spans="1:105" ht="12" customHeight="1" x14ac:dyDescent="0.25">
      <c r="A30" s="46" t="s">
        <v>31</v>
      </c>
      <c r="B30" s="229">
        <v>0</v>
      </c>
      <c r="C30" s="229">
        <v>20.521043828541451</v>
      </c>
      <c r="D30" s="229">
        <v>11.839047574171859</v>
      </c>
      <c r="E30" s="229">
        <v>8.443392737249285</v>
      </c>
      <c r="F30" s="229">
        <v>13.816417154490679</v>
      </c>
      <c r="G30" s="229">
        <v>6.140616497231175</v>
      </c>
      <c r="H30" s="229">
        <v>8.4430630592302958</v>
      </c>
      <c r="I30" s="229">
        <v>9.2109247458539674</v>
      </c>
      <c r="J30" s="229">
        <v>9.2109247458472403</v>
      </c>
      <c r="K30" s="229">
        <v>6.140508931630138</v>
      </c>
      <c r="L30" s="229">
        <v>5.3729140194208744</v>
      </c>
      <c r="M30" s="229">
        <v>4.1998761595543677</v>
      </c>
      <c r="N30" s="229">
        <v>6.0607488776575913</v>
      </c>
      <c r="O30" s="229">
        <v>9.0960535109138068</v>
      </c>
      <c r="P30" s="229">
        <v>8.6214087233646168</v>
      </c>
      <c r="Q30" s="229">
        <v>4.3044072012226486</v>
      </c>
      <c r="R30" s="229">
        <v>5.2334296629870112</v>
      </c>
      <c r="S30" s="229">
        <v>5.3799968015264126</v>
      </c>
      <c r="T30" s="229">
        <v>4.4160775629694156</v>
      </c>
      <c r="U30" s="229">
        <v>4.9110204533851212</v>
      </c>
      <c r="V30" s="229">
        <v>4.0346301246882987</v>
      </c>
      <c r="W30" s="229">
        <v>5.7269312594593238</v>
      </c>
      <c r="X30" s="229">
        <v>5.4105590863197266</v>
      </c>
      <c r="Y30" s="229">
        <v>5.2374011452317326</v>
      </c>
      <c r="DA30" s="73" t="s">
        <v>2723</v>
      </c>
    </row>
    <row r="31" spans="1:105" ht="12" customHeight="1" x14ac:dyDescent="0.25">
      <c r="A31" s="46" t="s">
        <v>159</v>
      </c>
      <c r="B31" s="229">
        <v>13.752965148418999</v>
      </c>
      <c r="C31" s="229">
        <v>12.531144387232541</v>
      </c>
      <c r="D31" s="229">
        <v>9.5756512426133611</v>
      </c>
      <c r="E31" s="229">
        <v>9.4766199963480879</v>
      </c>
      <c r="F31" s="229">
        <v>10.07677277947908</v>
      </c>
      <c r="G31" s="229">
        <v>7.9016322904795446</v>
      </c>
      <c r="H31" s="229">
        <v>6.6548578316990863</v>
      </c>
      <c r="I31" s="229">
        <v>5.5155576286068646</v>
      </c>
      <c r="J31" s="229">
        <v>6.7141849056885299</v>
      </c>
      <c r="K31" s="229">
        <v>4.3048244101685089</v>
      </c>
      <c r="L31" s="229">
        <v>4.3641286827931776</v>
      </c>
      <c r="M31" s="229">
        <v>5.9214284858911146</v>
      </c>
      <c r="N31" s="229">
        <v>5.2470388126086682</v>
      </c>
      <c r="O31" s="229">
        <v>4.8832235181974317</v>
      </c>
      <c r="P31" s="229">
        <v>4.5434515541113907</v>
      </c>
      <c r="Q31" s="229">
        <v>4.9344158220865717</v>
      </c>
      <c r="R31" s="229">
        <v>4.7006505213226326</v>
      </c>
      <c r="S31" s="229">
        <v>4.5281764362382049</v>
      </c>
      <c r="T31" s="229">
        <v>4.5008306765330071</v>
      </c>
      <c r="U31" s="229">
        <v>4.6189493765565786</v>
      </c>
      <c r="V31" s="229">
        <v>4.4564006911244611</v>
      </c>
      <c r="W31" s="229">
        <v>4.7211691011663426</v>
      </c>
      <c r="X31" s="229">
        <v>3.783550542181803</v>
      </c>
      <c r="Y31" s="229">
        <v>4.7469031215125179</v>
      </c>
      <c r="DA31" s="73" t="s">
        <v>2724</v>
      </c>
    </row>
    <row r="32" spans="1:105" ht="12" customHeight="1" x14ac:dyDescent="0.25">
      <c r="A32" s="46" t="s">
        <v>32</v>
      </c>
      <c r="B32" s="229">
        <v>60.672092721895623</v>
      </c>
      <c r="C32" s="229">
        <v>42.470464905342062</v>
      </c>
      <c r="D32" s="229">
        <v>27.639502232053449</v>
      </c>
      <c r="E32" s="229">
        <v>32.038889739560723</v>
      </c>
      <c r="F32" s="229">
        <v>24.02915228681659</v>
      </c>
      <c r="G32" s="229">
        <v>22.694186032747101</v>
      </c>
      <c r="H32" s="229">
        <v>17.353703474482739</v>
      </c>
      <c r="I32" s="229">
        <v>12.014576143390681</v>
      </c>
      <c r="J32" s="229">
        <v>9.34464363535084</v>
      </c>
      <c r="K32" s="229">
        <v>5.339711406952854</v>
      </c>
      <c r="L32" s="229">
        <v>3.3373170271562702</v>
      </c>
      <c r="M32" s="229">
        <v>2.4125264561063289</v>
      </c>
      <c r="N32" s="229">
        <v>2.8102001792238438</v>
      </c>
      <c r="O32" s="229">
        <v>1.7972612449983609</v>
      </c>
      <c r="P32" s="229">
        <v>1.726842067549951</v>
      </c>
      <c r="Q32" s="229">
        <v>2.4181880697147582</v>
      </c>
      <c r="R32" s="229">
        <v>1.8263915233494099</v>
      </c>
      <c r="S32" s="229">
        <v>1.3027145829981051</v>
      </c>
      <c r="T32" s="229">
        <v>5.8755147137223416</v>
      </c>
      <c r="U32" s="229">
        <v>1.7102146744214379</v>
      </c>
      <c r="V32" s="229">
        <v>0.61707290601131171</v>
      </c>
      <c r="W32" s="229">
        <v>1.3220130209093559</v>
      </c>
      <c r="X32" s="229">
        <v>9.9124111141706134E-2</v>
      </c>
      <c r="Y32" s="229">
        <v>0.25482919452369479</v>
      </c>
      <c r="DA32" s="73" t="s">
        <v>2725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2726</v>
      </c>
    </row>
    <row r="34" spans="1:105" ht="12" customHeight="1" x14ac:dyDescent="0.25">
      <c r="A34" s="46" t="s">
        <v>35</v>
      </c>
      <c r="B34" s="229">
        <v>720.87635476432854</v>
      </c>
      <c r="C34" s="229">
        <v>819.52324432553189</v>
      </c>
      <c r="D34" s="229">
        <v>830.80427742137749</v>
      </c>
      <c r="E34" s="229">
        <v>824.85408779872955</v>
      </c>
      <c r="F34" s="229">
        <v>722.86307153157179</v>
      </c>
      <c r="G34" s="229">
        <v>173.3119496334163</v>
      </c>
      <c r="H34" s="229">
        <v>194.24592901226251</v>
      </c>
      <c r="I34" s="229">
        <v>141.57338479174439</v>
      </c>
      <c r="J34" s="229">
        <v>142.23142171516119</v>
      </c>
      <c r="K34" s="229">
        <v>111.2896500101409</v>
      </c>
      <c r="L34" s="229">
        <v>95.795087592270988</v>
      </c>
      <c r="M34" s="229">
        <v>110.7170736802239</v>
      </c>
      <c r="N34" s="229">
        <v>92.678447701386204</v>
      </c>
      <c r="O34" s="229">
        <v>94.128646009757347</v>
      </c>
      <c r="P34" s="229">
        <v>82.052403219447939</v>
      </c>
      <c r="Q34" s="229">
        <v>87.796615884607135</v>
      </c>
      <c r="R34" s="229">
        <v>94.33270426415433</v>
      </c>
      <c r="S34" s="229">
        <v>106.6944259002245</v>
      </c>
      <c r="T34" s="229">
        <v>68.048248565175925</v>
      </c>
      <c r="U34" s="229">
        <v>61.256385658911348</v>
      </c>
      <c r="V34" s="229">
        <v>41.9441246073904</v>
      </c>
      <c r="W34" s="229">
        <v>66.548181930492134</v>
      </c>
      <c r="X34" s="229">
        <v>62.087206654841523</v>
      </c>
      <c r="Y34" s="229">
        <v>55.712985051654947</v>
      </c>
      <c r="DA34" s="73" t="s">
        <v>2727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2728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7.6844937627149432E-2</v>
      </c>
      <c r="I36" s="229">
        <v>0</v>
      </c>
      <c r="J36" s="229">
        <v>0</v>
      </c>
      <c r="K36" s="229">
        <v>1.922852624688582E-2</v>
      </c>
      <c r="L36" s="229">
        <v>1.922852624686841E-2</v>
      </c>
      <c r="M36" s="229">
        <v>4.0947077475379318E-2</v>
      </c>
      <c r="N36" s="229">
        <v>0</v>
      </c>
      <c r="O36" s="229">
        <v>6.8337352273160235E-2</v>
      </c>
      <c r="P36" s="229">
        <v>8.0303305656870744E-2</v>
      </c>
      <c r="Q36" s="229">
        <v>3.7350374724223423E-2</v>
      </c>
      <c r="R36" s="229">
        <v>0.16627833488330421</v>
      </c>
      <c r="S36" s="229">
        <v>0.1061027311611064</v>
      </c>
      <c r="T36" s="229">
        <v>8.1963322311390072E-2</v>
      </c>
      <c r="U36" s="229">
        <v>0.1274062782253835</v>
      </c>
      <c r="V36" s="229">
        <v>0.10942276446921551</v>
      </c>
      <c r="W36" s="229">
        <v>0.1262304330954917</v>
      </c>
      <c r="X36" s="229">
        <v>0.5873000588572368</v>
      </c>
      <c r="Y36" s="229">
        <v>0.2500400085700884</v>
      </c>
      <c r="DA36" s="73" t="s">
        <v>2729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2.1910144817357948</v>
      </c>
      <c r="N37" s="229">
        <v>0.82516661196320007</v>
      </c>
      <c r="O37" s="229">
        <v>4.6454874400022881</v>
      </c>
      <c r="P37" s="229">
        <v>3.422816006663139</v>
      </c>
      <c r="Q37" s="229">
        <v>0</v>
      </c>
      <c r="R37" s="229">
        <v>8.3900008408256274E-2</v>
      </c>
      <c r="S37" s="229">
        <v>2.9811132418798469E-2</v>
      </c>
      <c r="T37" s="229">
        <v>7.0956028545453691</v>
      </c>
      <c r="U37" s="229">
        <v>7.3917774926114497</v>
      </c>
      <c r="V37" s="229">
        <v>6.7824130457157619</v>
      </c>
      <c r="W37" s="229">
        <v>3.7605602284760509</v>
      </c>
      <c r="X37" s="229">
        <v>5.7296858174085239</v>
      </c>
      <c r="Y37" s="229">
        <v>4.5683658329286869</v>
      </c>
      <c r="DA37" s="73" t="s">
        <v>2730</v>
      </c>
    </row>
    <row r="38" spans="1:105" ht="12" customHeight="1" x14ac:dyDescent="0.25">
      <c r="A38" s="57" t="s">
        <v>2731</v>
      </c>
      <c r="B38" s="261">
        <v>78.86377237143347</v>
      </c>
      <c r="C38" s="261">
        <v>74.373749938546567</v>
      </c>
      <c r="D38" s="261">
        <v>68.599330161753656</v>
      </c>
      <c r="E38" s="261">
        <v>64.072952236799864</v>
      </c>
      <c r="F38" s="261">
        <v>61.49212639165539</v>
      </c>
      <c r="G38" s="261">
        <v>54.295879035537332</v>
      </c>
      <c r="H38" s="261">
        <v>51.079492032245597</v>
      </c>
      <c r="I38" s="261">
        <v>47.793665122067907</v>
      </c>
      <c r="J38" s="261">
        <v>43.762999382773472</v>
      </c>
      <c r="K38" s="261">
        <v>36.107110952953171</v>
      </c>
      <c r="L38" s="261">
        <v>36.656093342079778</v>
      </c>
      <c r="M38" s="261">
        <v>35.656011476263522</v>
      </c>
      <c r="N38" s="261">
        <v>35.087193277711343</v>
      </c>
      <c r="O38" s="261">
        <v>33.978184633629454</v>
      </c>
      <c r="P38" s="261">
        <v>33.117849136722128</v>
      </c>
      <c r="Q38" s="261">
        <v>31.693818473086491</v>
      </c>
      <c r="R38" s="261">
        <v>32.459737276656547</v>
      </c>
      <c r="S38" s="261">
        <v>32.416062176943718</v>
      </c>
      <c r="T38" s="261">
        <v>31.714079489580701</v>
      </c>
      <c r="U38" s="261">
        <v>30.126792965631591</v>
      </c>
      <c r="V38" s="261">
        <v>25.887011235769169</v>
      </c>
      <c r="W38" s="261">
        <v>27.854439103776102</v>
      </c>
      <c r="X38" s="261">
        <v>27.114517493812599</v>
      </c>
      <c r="Y38" s="261">
        <v>24.529179032304899</v>
      </c>
      <c r="DA38" s="70" t="s">
        <v>2732</v>
      </c>
    </row>
    <row r="39" spans="1:105" ht="12" customHeight="1" x14ac:dyDescent="0.25">
      <c r="A39" s="57" t="s">
        <v>2733</v>
      </c>
      <c r="B39" s="261">
        <f t="shared" ref="B39:Y39" si="0">B40+B46+B57+B58</f>
        <v>375.23411802380406</v>
      </c>
      <c r="C39" s="261">
        <f t="shared" si="0"/>
        <v>399.24772412018001</v>
      </c>
      <c r="D39" s="261">
        <f t="shared" si="0"/>
        <v>385.16105784005606</v>
      </c>
      <c r="E39" s="261">
        <f t="shared" si="0"/>
        <v>376.37764964199772</v>
      </c>
      <c r="F39" s="261">
        <f t="shared" si="0"/>
        <v>339.63599913519084</v>
      </c>
      <c r="G39" s="261">
        <f t="shared" si="0"/>
        <v>152.5430027348774</v>
      </c>
      <c r="H39" s="261">
        <f t="shared" si="0"/>
        <v>152.3997831194803</v>
      </c>
      <c r="I39" s="261">
        <f t="shared" si="0"/>
        <v>128.834143978768</v>
      </c>
      <c r="J39" s="261">
        <f t="shared" si="0"/>
        <v>122.16706428373372</v>
      </c>
      <c r="K39" s="261">
        <f t="shared" si="0"/>
        <v>97.310946946046926</v>
      </c>
      <c r="L39" s="261">
        <f t="shared" si="0"/>
        <v>92.472827293851338</v>
      </c>
      <c r="M39" s="261">
        <f t="shared" si="0"/>
        <v>96.037219429519936</v>
      </c>
      <c r="N39" s="261">
        <f t="shared" si="0"/>
        <v>89.561806079286839</v>
      </c>
      <c r="O39" s="261">
        <f t="shared" si="0"/>
        <v>89.903153160250753</v>
      </c>
      <c r="P39" s="261">
        <f t="shared" si="0"/>
        <v>84.118593010489221</v>
      </c>
      <c r="Q39" s="261">
        <f t="shared" si="0"/>
        <v>81.630193485433793</v>
      </c>
      <c r="R39" s="261">
        <f t="shared" si="0"/>
        <v>84.993616605192472</v>
      </c>
      <c r="S39" s="261">
        <f t="shared" si="0"/>
        <v>88.596541031232107</v>
      </c>
      <c r="T39" s="261">
        <f t="shared" si="0"/>
        <v>78.530974514803333</v>
      </c>
      <c r="U39" s="261">
        <f t="shared" si="0"/>
        <v>72.867614926488159</v>
      </c>
      <c r="V39" s="261">
        <f t="shared" si="0"/>
        <v>59.212097069480393</v>
      </c>
      <c r="W39" s="261">
        <f t="shared" si="0"/>
        <v>70.013761223858822</v>
      </c>
      <c r="X39" s="261">
        <f t="shared" si="0"/>
        <v>67.366129236969755</v>
      </c>
      <c r="Y39" s="261">
        <f t="shared" si="0"/>
        <v>61.115015307266148</v>
      </c>
      <c r="DA39" s="70"/>
    </row>
    <row r="40" spans="1:105" ht="12" customHeight="1" x14ac:dyDescent="0.25">
      <c r="A40" s="60" t="s">
        <v>2734</v>
      </c>
      <c r="B40" s="329">
        <v>149.86712162483681</v>
      </c>
      <c r="C40" s="329">
        <v>168.56089090735051</v>
      </c>
      <c r="D40" s="329">
        <v>165.62041947674649</v>
      </c>
      <c r="E40" s="329">
        <v>164.67068052176691</v>
      </c>
      <c r="F40" s="329">
        <v>145.0890190592674</v>
      </c>
      <c r="G40" s="329">
        <v>39.701845731985721</v>
      </c>
      <c r="H40" s="329">
        <v>42.685151010433458</v>
      </c>
      <c r="I40" s="329">
        <v>31.682718740629799</v>
      </c>
      <c r="J40" s="329">
        <v>31.52963294156195</v>
      </c>
      <c r="K40" s="329">
        <v>23.923128799497931</v>
      </c>
      <c r="L40" s="329">
        <v>20.4962743477363</v>
      </c>
      <c r="M40" s="329">
        <v>23.56917699367229</v>
      </c>
      <c r="N40" s="329">
        <v>20.240046632455801</v>
      </c>
      <c r="O40" s="329">
        <v>21.46748594531627</v>
      </c>
      <c r="P40" s="329">
        <v>18.82995758625032</v>
      </c>
      <c r="Q40" s="329">
        <v>18.72688935077699</v>
      </c>
      <c r="R40" s="329">
        <v>20.011991518900981</v>
      </c>
      <c r="S40" s="329">
        <v>22.216425380919091</v>
      </c>
      <c r="T40" s="329">
        <v>16.784175345122751</v>
      </c>
      <c r="U40" s="329">
        <v>14.898399875553419</v>
      </c>
      <c r="V40" s="329">
        <v>10.759925382497279</v>
      </c>
      <c r="W40" s="329">
        <v>15.38730752714196</v>
      </c>
      <c r="X40" s="329">
        <v>14.48240142662943</v>
      </c>
      <c r="Y40" s="329">
        <v>13.21327246413512</v>
      </c>
      <c r="DA40" s="72" t="s">
        <v>2735</v>
      </c>
    </row>
    <row r="41" spans="1:105" ht="12" customHeight="1" x14ac:dyDescent="0.25">
      <c r="A41" s="59" t="s">
        <v>28</v>
      </c>
      <c r="B41" s="230">
        <v>0.1633263053745016</v>
      </c>
      <c r="C41" s="230">
        <v>8.1663152687279916E-2</v>
      </c>
      <c r="D41" s="230">
        <v>0</v>
      </c>
      <c r="E41" s="230">
        <v>0</v>
      </c>
      <c r="F41" s="230">
        <v>0</v>
      </c>
      <c r="G41" s="230">
        <v>0.16332630537412959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4.3657125208509508E-3</v>
      </c>
      <c r="V41" s="230">
        <v>0</v>
      </c>
      <c r="W41" s="230">
        <v>0</v>
      </c>
      <c r="X41" s="230">
        <v>0</v>
      </c>
      <c r="Y41" s="230">
        <v>0</v>
      </c>
      <c r="DA41" s="71" t="s">
        <v>2736</v>
      </c>
    </row>
    <row r="42" spans="1:105" ht="12" customHeight="1" x14ac:dyDescent="0.25">
      <c r="A42" s="59" t="s">
        <v>31</v>
      </c>
      <c r="B42" s="295">
        <v>0</v>
      </c>
      <c r="C42" s="295">
        <v>3.8627847206666268</v>
      </c>
      <c r="D42" s="295">
        <v>2.2285266021970571</v>
      </c>
      <c r="E42" s="295">
        <v>1.589344515246923</v>
      </c>
      <c r="F42" s="295">
        <v>2.6007373467276569</v>
      </c>
      <c r="G42" s="295">
        <v>1.1558807524199859</v>
      </c>
      <c r="H42" s="295">
        <v>1.589754350252945</v>
      </c>
      <c r="I42" s="295">
        <v>1.733821128631333</v>
      </c>
      <c r="J42" s="295">
        <v>1.7338211286300691</v>
      </c>
      <c r="K42" s="295">
        <v>1.156014471209859</v>
      </c>
      <c r="L42" s="295">
        <v>1.011530071090551</v>
      </c>
      <c r="M42" s="295">
        <v>0.80313913095653156</v>
      </c>
      <c r="N42" s="295">
        <v>1.1486323420408819</v>
      </c>
      <c r="O42" s="295">
        <v>1.7767078248014061</v>
      </c>
      <c r="P42" s="295">
        <v>1.674581034601609</v>
      </c>
      <c r="Q42" s="295">
        <v>0.81050998166325694</v>
      </c>
      <c r="R42" s="295">
        <v>0.98716386865716688</v>
      </c>
      <c r="S42" s="295">
        <v>1.013731219727203</v>
      </c>
      <c r="T42" s="295">
        <v>0.89473224680557184</v>
      </c>
      <c r="U42" s="295">
        <v>1.0089429919696209</v>
      </c>
      <c r="V42" s="295">
        <v>0.85035111117332429</v>
      </c>
      <c r="W42" s="295">
        <v>1.1251783778619899</v>
      </c>
      <c r="X42" s="295">
        <v>1.0977501427216469</v>
      </c>
      <c r="Y42" s="295">
        <v>1.049294698886136</v>
      </c>
      <c r="DA42" s="122" t="s">
        <v>2737</v>
      </c>
    </row>
    <row r="43" spans="1:105" ht="12" customHeight="1" x14ac:dyDescent="0.25">
      <c r="A43" s="59" t="s">
        <v>159</v>
      </c>
      <c r="B43" s="295">
        <v>2.5887934397023988</v>
      </c>
      <c r="C43" s="295">
        <v>2.3588036493614188</v>
      </c>
      <c r="D43" s="295">
        <v>1.8024755280213389</v>
      </c>
      <c r="E43" s="295">
        <v>1.783834352253757</v>
      </c>
      <c r="F43" s="295">
        <v>1.896804287901944</v>
      </c>
      <c r="G43" s="295">
        <v>1.4873660782079141</v>
      </c>
      <c r="H43" s="295">
        <v>1.2530510685565079</v>
      </c>
      <c r="I43" s="295">
        <v>1.0382226124436451</v>
      </c>
      <c r="J43" s="295">
        <v>1.263846570482547</v>
      </c>
      <c r="K43" s="295">
        <v>0.81042782765746013</v>
      </c>
      <c r="L43" s="295">
        <v>0.82161139761360102</v>
      </c>
      <c r="M43" s="295">
        <v>1.1323502759387201</v>
      </c>
      <c r="N43" s="295">
        <v>0.99441811594006135</v>
      </c>
      <c r="O43" s="295">
        <v>0.95382700031675727</v>
      </c>
      <c r="P43" s="295">
        <v>0.88249821441905518</v>
      </c>
      <c r="Q43" s="295">
        <v>0.92913915680241932</v>
      </c>
      <c r="R43" s="295">
        <v>0.88666756843077377</v>
      </c>
      <c r="S43" s="295">
        <v>0.85322612469683257</v>
      </c>
      <c r="T43" s="295">
        <v>0.91190389803706218</v>
      </c>
      <c r="U43" s="295">
        <v>0.94893854504860331</v>
      </c>
      <c r="V43" s="295">
        <v>0.93924477893101055</v>
      </c>
      <c r="W43" s="295">
        <v>0.92757484771416876</v>
      </c>
      <c r="X43" s="295">
        <v>0.76764583500737316</v>
      </c>
      <c r="Y43" s="295">
        <v>0.95102516370430756</v>
      </c>
      <c r="DA43" s="122" t="s">
        <v>2738</v>
      </c>
    </row>
    <row r="44" spans="1:105" ht="12" customHeight="1" x14ac:dyDescent="0.25">
      <c r="A44" s="59" t="s">
        <v>32</v>
      </c>
      <c r="B44" s="295">
        <v>11.42062921823918</v>
      </c>
      <c r="C44" s="295">
        <v>7.9944404527702728</v>
      </c>
      <c r="D44" s="295">
        <v>5.2027298319159438</v>
      </c>
      <c r="E44" s="295">
        <v>6.0308498333290732</v>
      </c>
      <c r="F44" s="295">
        <v>4.5231345481066532</v>
      </c>
      <c r="G44" s="295">
        <v>4.2718467826347473</v>
      </c>
      <c r="H44" s="295">
        <v>3.2675493950501928</v>
      </c>
      <c r="I44" s="295">
        <v>2.2615672740500079</v>
      </c>
      <c r="J44" s="295">
        <v>1.7589917431248649</v>
      </c>
      <c r="K44" s="295">
        <v>1.005256034516206</v>
      </c>
      <c r="L44" s="295">
        <v>0.62829900451207155</v>
      </c>
      <c r="M44" s="295">
        <v>0.46134560347904802</v>
      </c>
      <c r="N44" s="295">
        <v>0.53258877386669268</v>
      </c>
      <c r="O44" s="295">
        <v>0.35105423614423181</v>
      </c>
      <c r="P44" s="295">
        <v>0.33541351174252643</v>
      </c>
      <c r="Q44" s="295">
        <v>0.45533925495852162</v>
      </c>
      <c r="R44" s="295">
        <v>0.34450596224182678</v>
      </c>
      <c r="S44" s="295">
        <v>0.24546528406938881</v>
      </c>
      <c r="T44" s="295">
        <v>1.190425758150208</v>
      </c>
      <c r="U44" s="295">
        <v>0.35135449483451853</v>
      </c>
      <c r="V44" s="295">
        <v>0.1300561922865755</v>
      </c>
      <c r="W44" s="295">
        <v>0.25973778957487481</v>
      </c>
      <c r="X44" s="295">
        <v>2.0111324064105068E-2</v>
      </c>
      <c r="Y44" s="295">
        <v>5.1054123127188128E-2</v>
      </c>
      <c r="DA44" s="122" t="s">
        <v>2739</v>
      </c>
    </row>
    <row r="45" spans="1:105" ht="12" customHeight="1" x14ac:dyDescent="0.25">
      <c r="A45" s="59" t="s">
        <v>35</v>
      </c>
      <c r="B45" s="295">
        <v>135.6943726615207</v>
      </c>
      <c r="C45" s="295">
        <v>154.26319893186491</v>
      </c>
      <c r="D45" s="295">
        <v>156.38668751461219</v>
      </c>
      <c r="E45" s="295">
        <v>155.2666518209372</v>
      </c>
      <c r="F45" s="295">
        <v>136.0683428765312</v>
      </c>
      <c r="G45" s="295">
        <v>32.623425813348938</v>
      </c>
      <c r="H45" s="295">
        <v>36.574796196573807</v>
      </c>
      <c r="I45" s="295">
        <v>26.649107725504809</v>
      </c>
      <c r="J45" s="295">
        <v>26.772973499324468</v>
      </c>
      <c r="K45" s="295">
        <v>20.95143046611441</v>
      </c>
      <c r="L45" s="295">
        <v>18.034833874520078</v>
      </c>
      <c r="M45" s="295">
        <v>21.17234198329799</v>
      </c>
      <c r="N45" s="295">
        <v>17.564407400608161</v>
      </c>
      <c r="O45" s="295">
        <v>18.385896884053871</v>
      </c>
      <c r="P45" s="295">
        <v>15.93746482548713</v>
      </c>
      <c r="Q45" s="295">
        <v>16.531900957352789</v>
      </c>
      <c r="R45" s="295">
        <v>17.793654119571212</v>
      </c>
      <c r="S45" s="295">
        <v>20.104002752425671</v>
      </c>
      <c r="T45" s="295">
        <v>13.7871134421299</v>
      </c>
      <c r="U45" s="295">
        <v>12.584798131179831</v>
      </c>
      <c r="V45" s="295">
        <v>8.8402733001063734</v>
      </c>
      <c r="W45" s="295">
        <v>13.07481651199093</v>
      </c>
      <c r="X45" s="295">
        <v>12.5968941248363</v>
      </c>
      <c r="Y45" s="295">
        <v>11.161898478417481</v>
      </c>
      <c r="DA45" s="122" t="s">
        <v>2740</v>
      </c>
    </row>
    <row r="46" spans="1:105" ht="12" customHeight="1" x14ac:dyDescent="0.25">
      <c r="A46" s="60" t="s">
        <v>2741</v>
      </c>
      <c r="B46" s="329">
        <v>99.911414416557861</v>
      </c>
      <c r="C46" s="329">
        <v>112.373927271567</v>
      </c>
      <c r="D46" s="329">
        <v>110.4136129844978</v>
      </c>
      <c r="E46" s="329">
        <v>109.7804536811781</v>
      </c>
      <c r="F46" s="329">
        <v>96.726012706178295</v>
      </c>
      <c r="G46" s="329">
        <v>26.467897154657159</v>
      </c>
      <c r="H46" s="329">
        <v>28.457963710155521</v>
      </c>
      <c r="I46" s="329">
        <v>21.121812493753211</v>
      </c>
      <c r="J46" s="329">
        <v>21.01975529437464</v>
      </c>
      <c r="K46" s="329">
        <v>15.949041353429241</v>
      </c>
      <c r="L46" s="329">
        <v>13.664461282872249</v>
      </c>
      <c r="M46" s="329">
        <v>15.74686950161405</v>
      </c>
      <c r="N46" s="329">
        <v>13.50545596019947</v>
      </c>
      <c r="O46" s="329">
        <v>14.38356192328062</v>
      </c>
      <c r="P46" s="329">
        <v>12.60514194532316</v>
      </c>
      <c r="Q46" s="329">
        <v>12.485142255981851</v>
      </c>
      <c r="R46" s="329">
        <v>13.345048384640631</v>
      </c>
      <c r="S46" s="329">
        <v>14.813016794926069</v>
      </c>
      <c r="T46" s="329">
        <v>11.2964062990127</v>
      </c>
      <c r="U46" s="329">
        <v>10.043859325294459</v>
      </c>
      <c r="V46" s="329">
        <v>7.2714119704344418</v>
      </c>
      <c r="W46" s="329">
        <v>10.31593235747121</v>
      </c>
      <c r="X46" s="329">
        <v>9.7502652575059496</v>
      </c>
      <c r="Y46" s="329">
        <v>8.8810069778097755</v>
      </c>
      <c r="DA46" s="72" t="s">
        <v>2742</v>
      </c>
    </row>
    <row r="47" spans="1:105" ht="12" customHeight="1" x14ac:dyDescent="0.25">
      <c r="A47" s="64" t="s">
        <v>28</v>
      </c>
      <c r="B47" s="229">
        <v>0.1088842035830011</v>
      </c>
      <c r="C47" s="229">
        <v>5.4442101791519953E-2</v>
      </c>
      <c r="D47" s="229">
        <v>0</v>
      </c>
      <c r="E47" s="229">
        <v>0</v>
      </c>
      <c r="F47" s="229">
        <v>0</v>
      </c>
      <c r="G47" s="229">
        <v>0.10888420358275309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2.6666747393068791E-3</v>
      </c>
      <c r="V47" s="229">
        <v>0</v>
      </c>
      <c r="W47" s="229">
        <v>0</v>
      </c>
      <c r="X47" s="229">
        <v>0</v>
      </c>
      <c r="Y47" s="229">
        <v>0</v>
      </c>
      <c r="DA47" s="73" t="s">
        <v>2743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2744</v>
      </c>
    </row>
    <row r="49" spans="1:105" ht="12" customHeight="1" x14ac:dyDescent="0.25">
      <c r="A49" s="64" t="s">
        <v>31</v>
      </c>
      <c r="B49" s="229">
        <v>0</v>
      </c>
      <c r="C49" s="229">
        <v>2.5751898137777518</v>
      </c>
      <c r="D49" s="229">
        <v>1.485684401464705</v>
      </c>
      <c r="E49" s="229">
        <v>1.059563010164617</v>
      </c>
      <c r="F49" s="229">
        <v>1.733824897818439</v>
      </c>
      <c r="G49" s="229">
        <v>0.77058716827999074</v>
      </c>
      <c r="H49" s="229">
        <v>1.059521638805371</v>
      </c>
      <c r="I49" s="229">
        <v>1.1558807524208901</v>
      </c>
      <c r="J49" s="229">
        <v>1.155880752420047</v>
      </c>
      <c r="K49" s="229">
        <v>0.77057366985162523</v>
      </c>
      <c r="L49" s="229">
        <v>0.6742480338096789</v>
      </c>
      <c r="M49" s="229">
        <v>0.52704328276760726</v>
      </c>
      <c r="N49" s="229">
        <v>0.76056456503938419</v>
      </c>
      <c r="O49" s="229">
        <v>1.1414655386244781</v>
      </c>
      <c r="P49" s="229">
        <v>1.0819022711673241</v>
      </c>
      <c r="Q49" s="229">
        <v>0.54016090368284231</v>
      </c>
      <c r="R49" s="229">
        <v>0.6567441145709193</v>
      </c>
      <c r="S49" s="229">
        <v>0.67513685352488328</v>
      </c>
      <c r="T49" s="229">
        <v>0.55417443927459342</v>
      </c>
      <c r="U49" s="229">
        <v>0.61628491964048593</v>
      </c>
      <c r="V49" s="229">
        <v>0.50630652545108068</v>
      </c>
      <c r="W49" s="229">
        <v>0.71867372667724849</v>
      </c>
      <c r="X49" s="229">
        <v>0.67897212063620127</v>
      </c>
      <c r="Y49" s="229">
        <v>0.65724249665653089</v>
      </c>
      <c r="DA49" s="73" t="s">
        <v>2745</v>
      </c>
    </row>
    <row r="50" spans="1:105" ht="12" customHeight="1" x14ac:dyDescent="0.25">
      <c r="A50" s="64" t="s">
        <v>159</v>
      </c>
      <c r="B50" s="229">
        <v>1.725862293134933</v>
      </c>
      <c r="C50" s="229">
        <v>1.572535766240946</v>
      </c>
      <c r="D50" s="229">
        <v>1.2016503520142261</v>
      </c>
      <c r="E50" s="229">
        <v>1.189222901502506</v>
      </c>
      <c r="F50" s="229">
        <v>1.264536191934629</v>
      </c>
      <c r="G50" s="229">
        <v>0.99157738547194307</v>
      </c>
      <c r="H50" s="229">
        <v>0.83511941417400304</v>
      </c>
      <c r="I50" s="229">
        <v>0.69214840829576352</v>
      </c>
      <c r="J50" s="229">
        <v>0.84256438032169845</v>
      </c>
      <c r="K50" s="229">
        <v>0.54021325931526387</v>
      </c>
      <c r="L50" s="229">
        <v>0.54765536411522275</v>
      </c>
      <c r="M50" s="229">
        <v>0.74308122175888525</v>
      </c>
      <c r="N50" s="229">
        <v>0.65845192942540176</v>
      </c>
      <c r="O50" s="229">
        <v>0.61279667679340333</v>
      </c>
      <c r="P50" s="229">
        <v>0.57015862639829218</v>
      </c>
      <c r="Q50" s="229">
        <v>0.61922080904615817</v>
      </c>
      <c r="R50" s="229">
        <v>0.5898855556169581</v>
      </c>
      <c r="S50" s="229">
        <v>0.56824174886126499</v>
      </c>
      <c r="T50" s="229">
        <v>0.56481012411394615</v>
      </c>
      <c r="U50" s="229">
        <v>0.57963286294043359</v>
      </c>
      <c r="V50" s="229">
        <v>0.55923459653326579</v>
      </c>
      <c r="W50" s="229">
        <v>0.59246043622479605</v>
      </c>
      <c r="X50" s="229">
        <v>0.4747984994110499</v>
      </c>
      <c r="Y50" s="229">
        <v>0.59568980348392364</v>
      </c>
      <c r="DA50" s="73" t="s">
        <v>2746</v>
      </c>
    </row>
    <row r="51" spans="1:105" ht="12" customHeight="1" x14ac:dyDescent="0.25">
      <c r="A51" s="64" t="s">
        <v>32</v>
      </c>
      <c r="B51" s="229">
        <v>7.6137528121594533</v>
      </c>
      <c r="C51" s="229">
        <v>5.3296269685135158</v>
      </c>
      <c r="D51" s="229">
        <v>3.4684865546106298</v>
      </c>
      <c r="E51" s="229">
        <v>4.0205665555527181</v>
      </c>
      <c r="F51" s="229">
        <v>3.0154230320711028</v>
      </c>
      <c r="G51" s="229">
        <v>2.8478978550898328</v>
      </c>
      <c r="H51" s="229">
        <v>2.1777196516997952</v>
      </c>
      <c r="I51" s="229">
        <v>1.5077115160333401</v>
      </c>
      <c r="J51" s="229">
        <v>1.172661162083243</v>
      </c>
      <c r="K51" s="229">
        <v>0.67008143146075028</v>
      </c>
      <c r="L51" s="229">
        <v>0.41880056811372829</v>
      </c>
      <c r="M51" s="229">
        <v>0.30274841802118652</v>
      </c>
      <c r="N51" s="229">
        <v>0.35265257151044321</v>
      </c>
      <c r="O51" s="229">
        <v>0.22553866603900999</v>
      </c>
      <c r="P51" s="229">
        <v>0.21670174965332711</v>
      </c>
      <c r="Q51" s="229">
        <v>0.30345889502302847</v>
      </c>
      <c r="R51" s="229">
        <v>0.22919423038110259</v>
      </c>
      <c r="S51" s="229">
        <v>0.16347790845466431</v>
      </c>
      <c r="T51" s="229">
        <v>0.73731949348672543</v>
      </c>
      <c r="U51" s="229">
        <v>0.21461517482935699</v>
      </c>
      <c r="V51" s="229">
        <v>7.7436599970046968E-2</v>
      </c>
      <c r="W51" s="229">
        <v>0.16589967321215451</v>
      </c>
      <c r="X51" s="229">
        <v>1.2439104143272929E-2</v>
      </c>
      <c r="Y51" s="229">
        <v>3.1978565587287178E-2</v>
      </c>
      <c r="DA51" s="73" t="s">
        <v>2747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2748</v>
      </c>
    </row>
    <row r="53" spans="1:105" ht="12" customHeight="1" x14ac:dyDescent="0.25">
      <c r="A53" s="64" t="s">
        <v>35</v>
      </c>
      <c r="B53" s="229">
        <v>90.462915107680473</v>
      </c>
      <c r="C53" s="229">
        <v>102.84213262124329</v>
      </c>
      <c r="D53" s="229">
        <v>104.2577916764082</v>
      </c>
      <c r="E53" s="229">
        <v>103.5111012139582</v>
      </c>
      <c r="F53" s="229">
        <v>90.712228584354122</v>
      </c>
      <c r="G53" s="229">
        <v>21.748950542232642</v>
      </c>
      <c r="H53" s="229">
        <v>24.375959719185889</v>
      </c>
      <c r="I53" s="229">
        <v>17.766071817003219</v>
      </c>
      <c r="J53" s="229">
        <v>17.848648999549649</v>
      </c>
      <c r="K53" s="229">
        <v>13.96576000127258</v>
      </c>
      <c r="L53" s="229">
        <v>12.0213443253046</v>
      </c>
      <c r="M53" s="229">
        <v>13.893907285361429</v>
      </c>
      <c r="N53" s="229">
        <v>11.630236574291599</v>
      </c>
      <c r="O53" s="229">
        <v>11.81222224436171</v>
      </c>
      <c r="P53" s="229">
        <v>10.296772168715041</v>
      </c>
      <c r="Q53" s="229">
        <v>11.017614542382081</v>
      </c>
      <c r="R53" s="229">
        <v>11.837829554717411</v>
      </c>
      <c r="S53" s="229">
        <v>13.389104426694839</v>
      </c>
      <c r="T53" s="229">
        <v>8.5393880552377652</v>
      </c>
      <c r="U53" s="229">
        <v>7.6870758473927996</v>
      </c>
      <c r="V53" s="229">
        <v>5.2635764213195806</v>
      </c>
      <c r="W53" s="229">
        <v>8.3511443991205816</v>
      </c>
      <c r="X53" s="229">
        <v>7.7913357370781533</v>
      </c>
      <c r="Y53" s="229">
        <v>6.9914334182468938</v>
      </c>
      <c r="DA53" s="73" t="s">
        <v>2749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2750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9.643286290465812E-3</v>
      </c>
      <c r="I55" s="229">
        <v>0</v>
      </c>
      <c r="J55" s="229">
        <v>0</v>
      </c>
      <c r="K55" s="229">
        <v>2.4129915290209648E-3</v>
      </c>
      <c r="L55" s="229">
        <v>2.412991529018783E-3</v>
      </c>
      <c r="M55" s="229">
        <v>5.1384567812240737E-3</v>
      </c>
      <c r="N55" s="229">
        <v>0</v>
      </c>
      <c r="O55" s="229">
        <v>8.5756677362397171E-3</v>
      </c>
      <c r="P55" s="229">
        <v>1.0077277572626921E-2</v>
      </c>
      <c r="Q55" s="229">
        <v>4.6871058477456849E-3</v>
      </c>
      <c r="R55" s="229">
        <v>2.0866300848100931E-2</v>
      </c>
      <c r="S55" s="229">
        <v>1.331485253786433E-2</v>
      </c>
      <c r="T55" s="229">
        <v>1.0285593388096009E-2</v>
      </c>
      <c r="U55" s="229">
        <v>1.5988238836126569E-2</v>
      </c>
      <c r="V55" s="229">
        <v>1.3731484168685861E-2</v>
      </c>
      <c r="W55" s="229">
        <v>1.5840681800218571E-2</v>
      </c>
      <c r="X55" s="229">
        <v>7.3700399542868944E-2</v>
      </c>
      <c r="Y55" s="229">
        <v>3.1377569702913062E-2</v>
      </c>
      <c r="DA55" s="73" t="s">
        <v>2751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0.27495083692370759</v>
      </c>
      <c r="N56" s="229">
        <v>0.1035503199326369</v>
      </c>
      <c r="O56" s="229">
        <v>0.58296312972577735</v>
      </c>
      <c r="P56" s="229">
        <v>0.42952985181655079</v>
      </c>
      <c r="Q56" s="229">
        <v>0</v>
      </c>
      <c r="R56" s="229">
        <v>1.0528628506134121E-2</v>
      </c>
      <c r="S56" s="229">
        <v>3.7410048525551029E-3</v>
      </c>
      <c r="T56" s="229">
        <v>0.89042859351157566</v>
      </c>
      <c r="U56" s="229">
        <v>0.92759560691594689</v>
      </c>
      <c r="V56" s="229">
        <v>0.85112634299178203</v>
      </c>
      <c r="W56" s="229">
        <v>0.47191344043621042</v>
      </c>
      <c r="X56" s="229">
        <v>0.71901939669440318</v>
      </c>
      <c r="Y56" s="229">
        <v>0.57328512413222721</v>
      </c>
      <c r="DA56" s="73" t="s">
        <v>2752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2754</v>
      </c>
    </row>
    <row r="58" spans="1:105" ht="12" customHeight="1" x14ac:dyDescent="0.25">
      <c r="A58" s="60" t="s">
        <v>2755</v>
      </c>
      <c r="B58" s="329">
        <v>125.4555819824094</v>
      </c>
      <c r="C58" s="329">
        <v>118.3129059412625</v>
      </c>
      <c r="D58" s="329">
        <v>109.12702537881179</v>
      </c>
      <c r="E58" s="329">
        <v>101.92651543905269</v>
      </c>
      <c r="F58" s="329">
        <v>97.820967369745162</v>
      </c>
      <c r="G58" s="329">
        <v>86.373259848234511</v>
      </c>
      <c r="H58" s="329">
        <v>81.256668398891321</v>
      </c>
      <c r="I58" s="329">
        <v>76.029612744384977</v>
      </c>
      <c r="J58" s="329">
        <v>69.617676047797133</v>
      </c>
      <c r="K58" s="329">
        <v>57.43877679311975</v>
      </c>
      <c r="L58" s="329">
        <v>58.312091663242782</v>
      </c>
      <c r="M58" s="329">
        <v>56.721172934233593</v>
      </c>
      <c r="N58" s="329">
        <v>55.816303486631561</v>
      </c>
      <c r="O58" s="329">
        <v>54.052105291653866</v>
      </c>
      <c r="P58" s="329">
        <v>52.683493478915743</v>
      </c>
      <c r="Q58" s="329">
        <v>50.418161878674951</v>
      </c>
      <c r="R58" s="329">
        <v>51.636576701650853</v>
      </c>
      <c r="S58" s="329">
        <v>51.567098855386938</v>
      </c>
      <c r="T58" s="329">
        <v>50.450392870667883</v>
      </c>
      <c r="U58" s="329">
        <v>47.925355725640273</v>
      </c>
      <c r="V58" s="329">
        <v>41.180759716548671</v>
      </c>
      <c r="W58" s="329">
        <v>44.310521339245653</v>
      </c>
      <c r="X58" s="329">
        <v>43.133462552834366</v>
      </c>
      <c r="Y58" s="329">
        <v>39.020735865321257</v>
      </c>
      <c r="DA58" s="72" t="s">
        <v>2756</v>
      </c>
    </row>
    <row r="59" spans="1:105" ht="12" customHeight="1" x14ac:dyDescent="0.25">
      <c r="A59" s="132" t="s">
        <v>2757</v>
      </c>
      <c r="B59" s="316">
        <v>28.939690688425131</v>
      </c>
      <c r="C59" s="316">
        <v>27.29204112152582</v>
      </c>
      <c r="D59" s="316">
        <v>25.17307169842422</v>
      </c>
      <c r="E59" s="316">
        <v>23.51208119355551</v>
      </c>
      <c r="F59" s="316">
        <v>22.56502655194636</v>
      </c>
      <c r="G59" s="316">
        <v>19.92430615091606</v>
      </c>
      <c r="H59" s="316">
        <v>18.744027269871189</v>
      </c>
      <c r="I59" s="316">
        <v>17.538266860790241</v>
      </c>
      <c r="J59" s="316">
        <v>16.05918189875937</v>
      </c>
      <c r="K59" s="316">
        <v>13.24979253730972</v>
      </c>
      <c r="L59" s="316">
        <v>13.4512460064627</v>
      </c>
      <c r="M59" s="316">
        <v>13.084257984085159</v>
      </c>
      <c r="N59" s="316">
        <v>12.87552560635261</v>
      </c>
      <c r="O59" s="316">
        <v>12.46856603333902</v>
      </c>
      <c r="P59" s="316">
        <v>12.152859056357171</v>
      </c>
      <c r="Q59" s="316">
        <v>11.630299639057769</v>
      </c>
      <c r="R59" s="316">
        <v>11.911359656873961</v>
      </c>
      <c r="S59" s="316">
        <v>11.895332730460609</v>
      </c>
      <c r="T59" s="316">
        <v>11.63773458076477</v>
      </c>
      <c r="U59" s="316">
        <v>11.055267122568059</v>
      </c>
      <c r="V59" s="316">
        <v>9.499445378830389</v>
      </c>
      <c r="W59" s="316">
        <v>10.22140873716109</v>
      </c>
      <c r="X59" s="316">
        <v>9.949888597024076</v>
      </c>
      <c r="Y59" s="316">
        <v>9.0011780148249585</v>
      </c>
      <c r="DA59" s="139" t="s">
        <v>2758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99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</v>
      </c>
      <c r="C63" s="232">
        <f t="shared" si="1"/>
        <v>0.99999999999999989</v>
      </c>
      <c r="D63" s="232">
        <f t="shared" si="1"/>
        <v>1.0000000000000002</v>
      </c>
      <c r="E63" s="232">
        <f t="shared" si="1"/>
        <v>1</v>
      </c>
      <c r="F63" s="232">
        <f t="shared" si="1"/>
        <v>1.0000000000000002</v>
      </c>
      <c r="G63" s="232">
        <f t="shared" si="1"/>
        <v>1</v>
      </c>
      <c r="H63" s="232">
        <f t="shared" si="1"/>
        <v>1</v>
      </c>
      <c r="I63" s="232">
        <f t="shared" si="1"/>
        <v>0.99999999999999989</v>
      </c>
      <c r="J63" s="232">
        <f t="shared" si="1"/>
        <v>0.99999999999999989</v>
      </c>
      <c r="K63" s="232">
        <f t="shared" si="1"/>
        <v>1</v>
      </c>
      <c r="L63" s="232">
        <f t="shared" si="1"/>
        <v>1.0000000000000002</v>
      </c>
      <c r="M63" s="232">
        <f t="shared" si="1"/>
        <v>1.0000000000000002</v>
      </c>
      <c r="N63" s="232">
        <f t="shared" si="1"/>
        <v>1.0000000000000002</v>
      </c>
      <c r="O63" s="232">
        <f t="shared" si="1"/>
        <v>1</v>
      </c>
      <c r="P63" s="232">
        <f t="shared" si="1"/>
        <v>0.99999999999999989</v>
      </c>
      <c r="Q63" s="232">
        <f t="shared" si="1"/>
        <v>1.0000000000000002</v>
      </c>
      <c r="R63" s="232">
        <f t="shared" si="1"/>
        <v>0.99999999999999956</v>
      </c>
      <c r="S63" s="232">
        <f t="shared" si="1"/>
        <v>1</v>
      </c>
      <c r="T63" s="232">
        <f t="shared" si="1"/>
        <v>1.0000000000000002</v>
      </c>
      <c r="U63" s="232">
        <f t="shared" si="1"/>
        <v>1.0000000000000002</v>
      </c>
      <c r="V63" s="232">
        <f t="shared" si="1"/>
        <v>1</v>
      </c>
      <c r="W63" s="232">
        <f t="shared" si="1"/>
        <v>1</v>
      </c>
      <c r="X63" s="232">
        <f t="shared" si="1"/>
        <v>1.0000000000000004</v>
      </c>
      <c r="Y63" s="232">
        <f t="shared" si="1"/>
        <v>1.0000000000000002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1.3032383354767741E-2</v>
      </c>
      <c r="C64" s="299">
        <f t="shared" si="2"/>
        <v>1.1243443568467369E-2</v>
      </c>
      <c r="D64" s="299">
        <f t="shared" si="2"/>
        <v>1.0646815292812356E-2</v>
      </c>
      <c r="E64" s="299">
        <f t="shared" si="2"/>
        <v>1.0088976113944199E-2</v>
      </c>
      <c r="F64" s="299">
        <f t="shared" si="2"/>
        <v>1.0859299086248631E-2</v>
      </c>
      <c r="G64" s="299">
        <f t="shared" si="2"/>
        <v>2.6319048595486404E-2</v>
      </c>
      <c r="H64" s="299">
        <f t="shared" si="2"/>
        <v>2.4141860491371122E-2</v>
      </c>
      <c r="I64" s="299">
        <f t="shared" si="2"/>
        <v>2.7936438270563316E-2</v>
      </c>
      <c r="J64" s="299">
        <f t="shared" si="2"/>
        <v>2.6547251446351457E-2</v>
      </c>
      <c r="K64" s="299">
        <f t="shared" si="2"/>
        <v>2.7927367747884922E-2</v>
      </c>
      <c r="L64" s="299">
        <f t="shared" si="2"/>
        <v>3.0776358896962404E-2</v>
      </c>
      <c r="M64" s="299">
        <f t="shared" si="2"/>
        <v>2.7926498798126607E-2</v>
      </c>
      <c r="N64" s="299">
        <f t="shared" si="2"/>
        <v>3.0242289086669847E-2</v>
      </c>
      <c r="O64" s="299">
        <f t="shared" si="2"/>
        <v>2.8674418909780553E-2</v>
      </c>
      <c r="P64" s="299">
        <f t="shared" si="2"/>
        <v>3.0461363072164883E-2</v>
      </c>
      <c r="Q64" s="299">
        <f t="shared" si="2"/>
        <v>2.9839698414515534E-2</v>
      </c>
      <c r="R64" s="299">
        <f t="shared" si="2"/>
        <v>2.9120937810191264E-2</v>
      </c>
      <c r="S64" s="299">
        <f t="shared" si="2"/>
        <v>2.7346552824289754E-2</v>
      </c>
      <c r="T64" s="299">
        <f t="shared" si="2"/>
        <v>3.161671906651916E-2</v>
      </c>
      <c r="U64" s="299">
        <f t="shared" si="2"/>
        <v>3.2723613921659567E-2</v>
      </c>
      <c r="V64" s="299">
        <f t="shared" si="2"/>
        <v>3.5567811989793092E-2</v>
      </c>
      <c r="W64" s="299">
        <f t="shared" si="2"/>
        <v>3.0923736654269476E-2</v>
      </c>
      <c r="X64" s="299">
        <f t="shared" si="2"/>
        <v>3.14394569228236E-2</v>
      </c>
      <c r="Y64" s="299">
        <f t="shared" si="2"/>
        <v>3.1317388095604942E-2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1.0693237624424819E-2</v>
      </c>
      <c r="C65" s="233">
        <f t="shared" si="3"/>
        <v>9.2253895946398899E-3</v>
      </c>
      <c r="D65" s="233">
        <f t="shared" si="3"/>
        <v>8.7358484453844958E-3</v>
      </c>
      <c r="E65" s="233">
        <f t="shared" si="3"/>
        <v>8.2781342473388277E-3</v>
      </c>
      <c r="F65" s="233">
        <f t="shared" si="3"/>
        <v>8.9101941220501579E-3</v>
      </c>
      <c r="G65" s="233">
        <f t="shared" si="3"/>
        <v>2.1595116796296533E-2</v>
      </c>
      <c r="H65" s="233">
        <f t="shared" si="3"/>
        <v>1.980870604420194E-2</v>
      </c>
      <c r="I65" s="233">
        <f t="shared" si="3"/>
        <v>2.2922205760462208E-2</v>
      </c>
      <c r="J65" s="233">
        <f t="shared" si="3"/>
        <v>2.1782360161108873E-2</v>
      </c>
      <c r="K65" s="233">
        <f t="shared" si="3"/>
        <v>2.2914763280315838E-2</v>
      </c>
      <c r="L65" s="233">
        <f t="shared" si="3"/>
        <v>2.5252397043661459E-2</v>
      </c>
      <c r="M65" s="233">
        <f t="shared" si="3"/>
        <v>2.2914050295898755E-2</v>
      </c>
      <c r="N65" s="233">
        <f t="shared" si="3"/>
        <v>2.4814185917267566E-2</v>
      </c>
      <c r="O65" s="233">
        <f t="shared" si="3"/>
        <v>2.3527728336230201E-2</v>
      </c>
      <c r="P65" s="233">
        <f t="shared" si="3"/>
        <v>2.4993938931007084E-2</v>
      </c>
      <c r="Q65" s="233">
        <f t="shared" si="3"/>
        <v>2.4483855109346073E-2</v>
      </c>
      <c r="R65" s="233">
        <f t="shared" si="3"/>
        <v>2.3894102818618479E-2</v>
      </c>
      <c r="S65" s="233">
        <f t="shared" si="3"/>
        <v>2.2438197189160826E-2</v>
      </c>
      <c r="T65" s="233">
        <f t="shared" si="3"/>
        <v>2.5941923336631114E-2</v>
      </c>
      <c r="U65" s="233">
        <f t="shared" si="3"/>
        <v>2.6850144756233495E-2</v>
      </c>
      <c r="V65" s="233">
        <f t="shared" si="3"/>
        <v>2.9183845735214858E-2</v>
      </c>
      <c r="W65" s="233">
        <f t="shared" si="3"/>
        <v>2.5373322382990345E-2</v>
      </c>
      <c r="X65" s="233">
        <f t="shared" si="3"/>
        <v>2.579647747513731E-2</v>
      </c>
      <c r="Y65" s="233">
        <f t="shared" si="3"/>
        <v>2.5696318437419447E-2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7.6857645425553386E-3</v>
      </c>
      <c r="C66" s="233">
        <f t="shared" si="4"/>
        <v>6.6307487711474242E-3</v>
      </c>
      <c r="D66" s="233">
        <f t="shared" si="4"/>
        <v>6.2788910701201076E-3</v>
      </c>
      <c r="E66" s="233">
        <f t="shared" si="4"/>
        <v>5.94990899027478E-3</v>
      </c>
      <c r="F66" s="233">
        <f t="shared" si="4"/>
        <v>6.4042020252235484E-3</v>
      </c>
      <c r="G66" s="233">
        <f t="shared" si="4"/>
        <v>1.5521490197338133E-2</v>
      </c>
      <c r="H66" s="233">
        <f t="shared" si="4"/>
        <v>1.4237507469270145E-2</v>
      </c>
      <c r="I66" s="233">
        <f t="shared" si="4"/>
        <v>1.6475335390332219E-2</v>
      </c>
      <c r="J66" s="233">
        <f t="shared" si="4"/>
        <v>1.5656071365797008E-2</v>
      </c>
      <c r="K66" s="233">
        <f t="shared" si="4"/>
        <v>1.6469986107727003E-2</v>
      </c>
      <c r="L66" s="233">
        <f t="shared" si="4"/>
        <v>1.8150160375131674E-2</v>
      </c>
      <c r="M66" s="233">
        <f t="shared" si="4"/>
        <v>1.6469473650177226E-2</v>
      </c>
      <c r="N66" s="233">
        <f t="shared" si="4"/>
        <v>1.7835196128036065E-2</v>
      </c>
      <c r="O66" s="233">
        <f t="shared" si="4"/>
        <v>1.6910554741665459E-2</v>
      </c>
      <c r="P66" s="233">
        <f t="shared" si="4"/>
        <v>1.7964393606661338E-2</v>
      </c>
      <c r="Q66" s="233">
        <f t="shared" si="4"/>
        <v>1.7597770859842491E-2</v>
      </c>
      <c r="R66" s="233">
        <f t="shared" si="4"/>
        <v>1.7173886400882035E-2</v>
      </c>
      <c r="S66" s="233">
        <f t="shared" si="4"/>
        <v>1.6127454229709334E-2</v>
      </c>
      <c r="T66" s="233">
        <f t="shared" si="4"/>
        <v>1.8645757398203611E-2</v>
      </c>
      <c r="U66" s="233">
        <f t="shared" si="4"/>
        <v>1.9298541543542824E-2</v>
      </c>
      <c r="V66" s="233">
        <f t="shared" si="4"/>
        <v>2.0975889122185669E-2</v>
      </c>
      <c r="W66" s="233">
        <f t="shared" si="4"/>
        <v>1.8237075462774307E-2</v>
      </c>
      <c r="X66" s="233">
        <f t="shared" si="4"/>
        <v>1.8541218185254942E-2</v>
      </c>
      <c r="Y66" s="233">
        <f t="shared" si="4"/>
        <v>1.8469228876895227E-2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1.50373654093474E-2</v>
      </c>
      <c r="C67" s="233">
        <f t="shared" si="5"/>
        <v>1.2973204117462347E-2</v>
      </c>
      <c r="D67" s="233">
        <f t="shared" si="5"/>
        <v>1.2284786876321948E-2</v>
      </c>
      <c r="E67" s="233">
        <f t="shared" si="5"/>
        <v>1.1641126285320227E-2</v>
      </c>
      <c r="F67" s="233">
        <f t="shared" si="5"/>
        <v>1.2529960484133032E-2</v>
      </c>
      <c r="G67" s="233">
        <f t="shared" si="5"/>
        <v>3.0368132994791998E-2</v>
      </c>
      <c r="H67" s="233">
        <f t="shared" si="5"/>
        <v>2.7855992874658991E-2</v>
      </c>
      <c r="I67" s="233">
        <f t="shared" si="5"/>
        <v>3.2234351850649989E-2</v>
      </c>
      <c r="J67" s="233">
        <f t="shared" si="5"/>
        <v>3.0631443976559349E-2</v>
      </c>
      <c r="K67" s="233">
        <f t="shared" si="5"/>
        <v>3.2223885862944134E-2</v>
      </c>
      <c r="L67" s="233">
        <f t="shared" si="5"/>
        <v>3.5511183342648904E-2</v>
      </c>
      <c r="M67" s="233">
        <f t="shared" si="5"/>
        <v>3.2222883228607634E-2</v>
      </c>
      <c r="N67" s="233">
        <f t="shared" si="5"/>
        <v>3.4894948946157502E-2</v>
      </c>
      <c r="O67" s="233">
        <f t="shared" si="5"/>
        <v>3.3085867972823715E-2</v>
      </c>
      <c r="P67" s="233">
        <f t="shared" si="5"/>
        <v>3.51477266217287E-2</v>
      </c>
      <c r="Q67" s="233">
        <f t="shared" si="5"/>
        <v>3.4430421247517919E-2</v>
      </c>
      <c r="R67" s="233">
        <f t="shared" si="5"/>
        <v>3.360108208868224E-2</v>
      </c>
      <c r="S67" s="233">
        <f t="shared" si="5"/>
        <v>3.1553714797257396E-2</v>
      </c>
      <c r="T67" s="233">
        <f t="shared" si="5"/>
        <v>3.6480829692137506E-2</v>
      </c>
      <c r="U67" s="233">
        <f t="shared" si="5"/>
        <v>3.7758016063453352E-2</v>
      </c>
      <c r="V67" s="233">
        <f t="shared" si="5"/>
        <v>4.1039783065145885E-2</v>
      </c>
      <c r="W67" s="233">
        <f t="shared" si="5"/>
        <v>3.5681234601080171E-2</v>
      </c>
      <c r="X67" s="233">
        <f t="shared" si="5"/>
        <v>3.6276296449411834E-2</v>
      </c>
      <c r="Y67" s="233">
        <f t="shared" si="5"/>
        <v>3.6135447802621089E-2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0.12751216725168771</v>
      </c>
      <c r="C68" s="300">
        <f t="shared" si="6"/>
        <v>0.13331988481670509</v>
      </c>
      <c r="D68" s="300">
        <f t="shared" si="6"/>
        <v>0.1357085548658383</v>
      </c>
      <c r="E68" s="300">
        <f t="shared" si="6"/>
        <v>0.13749125950500085</v>
      </c>
      <c r="F68" s="300">
        <f t="shared" si="6"/>
        <v>0.13494839955874199</v>
      </c>
      <c r="G68" s="300">
        <f t="shared" si="6"/>
        <v>8.9929432026714856E-2</v>
      </c>
      <c r="H68" s="300">
        <f t="shared" si="6"/>
        <v>9.53778839046069E-2</v>
      </c>
      <c r="I68" s="300">
        <f t="shared" si="6"/>
        <v>8.6836175701147739E-2</v>
      </c>
      <c r="J68" s="300">
        <f t="shared" si="6"/>
        <v>8.9939651169940515E-2</v>
      </c>
      <c r="K68" s="300">
        <f t="shared" si="6"/>
        <v>8.7392298392593964E-2</v>
      </c>
      <c r="L68" s="300">
        <f t="shared" si="6"/>
        <v>8.2409349796738779E-2</v>
      </c>
      <c r="M68" s="300">
        <f t="shared" si="6"/>
        <v>8.7660078769453073E-2</v>
      </c>
      <c r="N68" s="300">
        <f t="shared" si="6"/>
        <v>8.3144861230365755E-2</v>
      </c>
      <c r="O68" s="300">
        <f t="shared" si="6"/>
        <v>8.5218838546939318E-2</v>
      </c>
      <c r="P68" s="300">
        <f t="shared" si="6"/>
        <v>8.214167296918648E-2</v>
      </c>
      <c r="Q68" s="300">
        <f t="shared" si="6"/>
        <v>8.4120482188848641E-2</v>
      </c>
      <c r="R68" s="300">
        <f t="shared" si="6"/>
        <v>8.5399789535136966E-2</v>
      </c>
      <c r="S68" s="300">
        <f t="shared" si="6"/>
        <v>8.9060054283049653E-2</v>
      </c>
      <c r="T68" s="300">
        <f t="shared" si="6"/>
        <v>7.9704803571505514E-2</v>
      </c>
      <c r="U68" s="300">
        <f t="shared" si="6"/>
        <v>7.8542794881347827E-2</v>
      </c>
      <c r="V68" s="300">
        <f t="shared" si="6"/>
        <v>7.6014635591744803E-2</v>
      </c>
      <c r="W68" s="300">
        <f t="shared" si="6"/>
        <v>8.1476052057597143E-2</v>
      </c>
      <c r="X68" s="300">
        <f t="shared" si="6"/>
        <v>8.0449201194229825E-2</v>
      </c>
      <c r="Y68" s="300">
        <f t="shared" si="6"/>
        <v>8.0717706958962604E-2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5.6358109972326674E-2</v>
      </c>
      <c r="C69" s="301">
        <f t="shared" si="7"/>
        <v>5.7988281427555799E-2</v>
      </c>
      <c r="D69" s="301">
        <f t="shared" si="7"/>
        <v>5.8494829529083685E-2</v>
      </c>
      <c r="E69" s="301">
        <f t="shared" si="7"/>
        <v>5.9005486262613607E-2</v>
      </c>
      <c r="F69" s="301">
        <f t="shared" si="7"/>
        <v>5.8306984674385831E-2</v>
      </c>
      <c r="G69" s="301">
        <f t="shared" si="7"/>
        <v>4.3794318200381946E-2</v>
      </c>
      <c r="H69" s="301">
        <f t="shared" si="7"/>
        <v>4.5911660595626388E-2</v>
      </c>
      <c r="I69" s="301">
        <f t="shared" si="7"/>
        <v>4.2143140472940641E-2</v>
      </c>
      <c r="J69" s="301">
        <f t="shared" si="7"/>
        <v>4.3524636556084025E-2</v>
      </c>
      <c r="K69" s="301">
        <f t="shared" si="7"/>
        <v>4.2108217858481831E-2</v>
      </c>
      <c r="L69" s="301">
        <f t="shared" si="7"/>
        <v>3.9161434181629831E-2</v>
      </c>
      <c r="M69" s="301">
        <f t="shared" si="7"/>
        <v>4.2099115557290255E-2</v>
      </c>
      <c r="N69" s="301">
        <f t="shared" si="7"/>
        <v>3.973473273091483E-2</v>
      </c>
      <c r="O69" s="301">
        <f t="shared" si="7"/>
        <v>4.1433909665346456E-2</v>
      </c>
      <c r="P69" s="301">
        <f t="shared" si="7"/>
        <v>3.9575823815105202E-2</v>
      </c>
      <c r="Q69" s="301">
        <f t="shared" si="7"/>
        <v>4.0124383452631855E-2</v>
      </c>
      <c r="R69" s="301">
        <f t="shared" si="7"/>
        <v>4.0867260200412862E-2</v>
      </c>
      <c r="S69" s="301">
        <f t="shared" si="7"/>
        <v>4.2656072053203126E-2</v>
      </c>
      <c r="T69" s="301">
        <f t="shared" si="7"/>
        <v>3.8441471879578561E-2</v>
      </c>
      <c r="U69" s="301">
        <f t="shared" si="7"/>
        <v>3.723951295129499E-2</v>
      </c>
      <c r="V69" s="301">
        <f t="shared" si="7"/>
        <v>3.4102718647121374E-2</v>
      </c>
      <c r="W69" s="301">
        <f t="shared" si="7"/>
        <v>3.9093184401589126E-2</v>
      </c>
      <c r="X69" s="301">
        <f t="shared" si="7"/>
        <v>3.8590872682549737E-2</v>
      </c>
      <c r="Y69" s="301">
        <f t="shared" si="7"/>
        <v>3.870434714333542E-2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0.4790439347647768</v>
      </c>
      <c r="C70" s="301">
        <f t="shared" si="8"/>
        <v>0.49290039213422432</v>
      </c>
      <c r="D70" s="301">
        <f t="shared" si="8"/>
        <v>0.49720605099721132</v>
      </c>
      <c r="E70" s="301">
        <f t="shared" si="8"/>
        <v>0.50154663323221582</v>
      </c>
      <c r="F70" s="301">
        <f t="shared" si="8"/>
        <v>0.49560936973227981</v>
      </c>
      <c r="G70" s="301">
        <f t="shared" si="8"/>
        <v>0.37225170470324648</v>
      </c>
      <c r="H70" s="301">
        <f t="shared" si="8"/>
        <v>0.39024911506282428</v>
      </c>
      <c r="I70" s="301">
        <f t="shared" si="8"/>
        <v>0.35821669401999551</v>
      </c>
      <c r="J70" s="301">
        <f t="shared" si="8"/>
        <v>0.36995941072671401</v>
      </c>
      <c r="K70" s="301">
        <f t="shared" si="8"/>
        <v>0.35791985179709573</v>
      </c>
      <c r="L70" s="301">
        <f t="shared" si="8"/>
        <v>0.33287219054385353</v>
      </c>
      <c r="M70" s="301">
        <f t="shared" si="8"/>
        <v>0.3578424822369673</v>
      </c>
      <c r="N70" s="301">
        <f t="shared" si="8"/>
        <v>0.33774522821277608</v>
      </c>
      <c r="O70" s="301">
        <f t="shared" si="8"/>
        <v>0.35218823215544476</v>
      </c>
      <c r="P70" s="301">
        <f t="shared" si="8"/>
        <v>0.33639450242839419</v>
      </c>
      <c r="Q70" s="301">
        <f t="shared" si="8"/>
        <v>0.34105725934737086</v>
      </c>
      <c r="R70" s="301">
        <f t="shared" si="8"/>
        <v>0.34737171170350922</v>
      </c>
      <c r="S70" s="301">
        <f t="shared" si="8"/>
        <v>0.36257661245222683</v>
      </c>
      <c r="T70" s="301">
        <f t="shared" si="8"/>
        <v>0.32675251097641794</v>
      </c>
      <c r="U70" s="301">
        <f t="shared" si="8"/>
        <v>0.31653586008600737</v>
      </c>
      <c r="V70" s="301">
        <f t="shared" si="8"/>
        <v>0.28987310850053177</v>
      </c>
      <c r="W70" s="301">
        <f t="shared" si="8"/>
        <v>0.33229206741350753</v>
      </c>
      <c r="X70" s="301">
        <f t="shared" si="8"/>
        <v>0.32802241780167291</v>
      </c>
      <c r="Y70" s="301">
        <f t="shared" si="8"/>
        <v>0.3289869507183511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4.7451241958385112E-2</v>
      </c>
      <c r="C71" s="301">
        <f t="shared" si="9"/>
        <v>4.0937666326214525E-2</v>
      </c>
      <c r="D71" s="301">
        <f t="shared" si="9"/>
        <v>3.8765327476393704E-2</v>
      </c>
      <c r="E71" s="301">
        <f t="shared" si="9"/>
        <v>3.6734220722566047E-2</v>
      </c>
      <c r="F71" s="301">
        <f t="shared" si="9"/>
        <v>3.953898641659756E-2</v>
      </c>
      <c r="G71" s="301">
        <f t="shared" si="9"/>
        <v>9.5828330783565827E-2</v>
      </c>
      <c r="H71" s="301">
        <f t="shared" si="9"/>
        <v>8.7901133071146109E-2</v>
      </c>
      <c r="I71" s="301">
        <f t="shared" si="9"/>
        <v>0.10171728806205108</v>
      </c>
      <c r="J71" s="301">
        <f t="shared" si="9"/>
        <v>9.6659223214920639E-2</v>
      </c>
      <c r="K71" s="301">
        <f t="shared" si="9"/>
        <v>0.10168426205640148</v>
      </c>
      <c r="L71" s="301">
        <f t="shared" si="9"/>
        <v>0.1120575118812477</v>
      </c>
      <c r="M71" s="301">
        <f t="shared" si="9"/>
        <v>0.1016810981880507</v>
      </c>
      <c r="N71" s="301">
        <f t="shared" si="9"/>
        <v>0.11011295000787484</v>
      </c>
      <c r="O71" s="301">
        <f t="shared" si="9"/>
        <v>0.1044042944920215</v>
      </c>
      <c r="P71" s="301">
        <f t="shared" si="9"/>
        <v>0.11091060400634391</v>
      </c>
      <c r="Q71" s="301">
        <f t="shared" si="9"/>
        <v>0.10864710704772317</v>
      </c>
      <c r="R71" s="301">
        <f t="shared" si="9"/>
        <v>0.10603008125761947</v>
      </c>
      <c r="S71" s="301">
        <f t="shared" si="9"/>
        <v>9.9569500026901167E-2</v>
      </c>
      <c r="T71" s="301">
        <f t="shared" si="9"/>
        <v>0.11511728480630051</v>
      </c>
      <c r="U71" s="301">
        <f t="shared" si="9"/>
        <v>0.1191475173557861</v>
      </c>
      <c r="V71" s="301">
        <f t="shared" si="9"/>
        <v>0.12950331545001589</v>
      </c>
      <c r="W71" s="301">
        <f t="shared" si="9"/>
        <v>0.11259411807451963</v>
      </c>
      <c r="X71" s="301">
        <f t="shared" si="9"/>
        <v>0.11447186879592183</v>
      </c>
      <c r="Y71" s="301">
        <f t="shared" si="9"/>
        <v>0.11402741306604876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0.22577318317375239</v>
      </c>
      <c r="C72" s="301">
        <f t="shared" si="10"/>
        <v>0.2197585858590887</v>
      </c>
      <c r="D72" s="301">
        <f t="shared" si="10"/>
        <v>0.2176536491408548</v>
      </c>
      <c r="E72" s="301">
        <f t="shared" si="10"/>
        <v>0.21578433916845402</v>
      </c>
      <c r="F72" s="301">
        <f t="shared" si="10"/>
        <v>0.21838345727163169</v>
      </c>
      <c r="G72" s="301">
        <f t="shared" si="10"/>
        <v>0.26922745490921313</v>
      </c>
      <c r="H72" s="301">
        <f t="shared" si="10"/>
        <v>0.26226011816136524</v>
      </c>
      <c r="I72" s="301">
        <f t="shared" si="10"/>
        <v>0.27419239980541382</v>
      </c>
      <c r="J72" s="301">
        <f t="shared" si="10"/>
        <v>0.26983007798046887</v>
      </c>
      <c r="K72" s="301">
        <f t="shared" si="10"/>
        <v>0.27404551538646749</v>
      </c>
      <c r="L72" s="301">
        <f t="shared" si="10"/>
        <v>0.28268901561525167</v>
      </c>
      <c r="M72" s="301">
        <f t="shared" si="10"/>
        <v>0.27387162877208332</v>
      </c>
      <c r="N72" s="301">
        <f t="shared" si="10"/>
        <v>0.28106878191616824</v>
      </c>
      <c r="O72" s="301">
        <f t="shared" si="10"/>
        <v>0.27624416605865965</v>
      </c>
      <c r="P72" s="301">
        <f t="shared" si="10"/>
        <v>0.28171044322477368</v>
      </c>
      <c r="Q72" s="301">
        <f t="shared" si="10"/>
        <v>0.27983009928164665</v>
      </c>
      <c r="R72" s="301">
        <f t="shared" si="10"/>
        <v>0.27763256363471606</v>
      </c>
      <c r="S72" s="301">
        <f t="shared" si="10"/>
        <v>0.27213401943888837</v>
      </c>
      <c r="T72" s="301">
        <f t="shared" si="10"/>
        <v>0.28505549285474363</v>
      </c>
      <c r="U72" s="301">
        <f t="shared" si="10"/>
        <v>0.28818186602313889</v>
      </c>
      <c r="V72" s="301">
        <f t="shared" si="10"/>
        <v>0.29621661671975713</v>
      </c>
      <c r="W72" s="301">
        <f t="shared" si="10"/>
        <v>0.28301189870348897</v>
      </c>
      <c r="X72" s="301">
        <f t="shared" si="10"/>
        <v>0.28440582463115005</v>
      </c>
      <c r="Y72" s="301">
        <f t="shared" si="10"/>
        <v>0.28410192961621933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9.0172975955722739E-2</v>
      </c>
      <c r="C73" s="302">
        <f t="shared" si="11"/>
        <v>9.2781250284089331E-2</v>
      </c>
      <c r="D73" s="302">
        <f t="shared" si="11"/>
        <v>9.3591727246533848E-2</v>
      </c>
      <c r="E73" s="302">
        <f t="shared" si="11"/>
        <v>9.4408778020181702E-2</v>
      </c>
      <c r="F73" s="302">
        <f t="shared" si="11"/>
        <v>9.3291175479017371E-2</v>
      </c>
      <c r="G73" s="302">
        <f t="shared" si="11"/>
        <v>7.0070909120611077E-2</v>
      </c>
      <c r="H73" s="302">
        <f t="shared" si="11"/>
        <v>7.3455568758621553E-2</v>
      </c>
      <c r="I73" s="302">
        <f t="shared" si="11"/>
        <v>6.7429024756704994E-2</v>
      </c>
      <c r="J73" s="302">
        <f t="shared" si="11"/>
        <v>6.9639418489734428E-2</v>
      </c>
      <c r="K73" s="302">
        <f t="shared" si="11"/>
        <v>6.7371928516430701E-2</v>
      </c>
      <c r="L73" s="302">
        <f t="shared" si="11"/>
        <v>6.2657018160911862E-2</v>
      </c>
      <c r="M73" s="302">
        <f t="shared" si="11"/>
        <v>6.7212784068698558E-2</v>
      </c>
      <c r="N73" s="302">
        <f t="shared" si="11"/>
        <v>6.3518652670699852E-2</v>
      </c>
      <c r="O73" s="302">
        <f t="shared" si="11"/>
        <v>6.5962844949045266E-2</v>
      </c>
      <c r="P73" s="302">
        <f t="shared" si="11"/>
        <v>6.3060918016838524E-2</v>
      </c>
      <c r="Q73" s="302">
        <f t="shared" si="11"/>
        <v>6.419618872028561E-2</v>
      </c>
      <c r="R73" s="302">
        <f t="shared" si="11"/>
        <v>6.5369385734425203E-2</v>
      </c>
      <c r="S73" s="302">
        <f t="shared" si="11"/>
        <v>6.8240193873284102E-2</v>
      </c>
      <c r="T73" s="302">
        <f t="shared" si="11"/>
        <v>6.0924003614172953E-2</v>
      </c>
      <c r="U73" s="302">
        <f t="shared" si="11"/>
        <v>5.8921218722848168E-2</v>
      </c>
      <c r="V73" s="302">
        <f t="shared" si="11"/>
        <v>5.3827998849971345E-2</v>
      </c>
      <c r="W73" s="302">
        <f t="shared" si="11"/>
        <v>6.2199074054415139E-2</v>
      </c>
      <c r="X73" s="302">
        <f t="shared" si="11"/>
        <v>6.1141694899689937E-2</v>
      </c>
      <c r="Y73" s="302">
        <f t="shared" si="11"/>
        <v>6.1423795522789149E-2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6.0115317303815148E-2</v>
      </c>
      <c r="C74" s="302">
        <f t="shared" si="12"/>
        <v>6.1854166856059552E-2</v>
      </c>
      <c r="D74" s="302">
        <f t="shared" si="12"/>
        <v>6.2394484831022654E-2</v>
      </c>
      <c r="E74" s="302">
        <f t="shared" si="12"/>
        <v>6.2939185346787899E-2</v>
      </c>
      <c r="F74" s="302">
        <f t="shared" si="12"/>
        <v>6.2194116986011592E-2</v>
      </c>
      <c r="G74" s="302">
        <f t="shared" si="12"/>
        <v>4.6713939413740739E-2</v>
      </c>
      <c r="H74" s="302">
        <f t="shared" si="12"/>
        <v>4.8972437968668167E-2</v>
      </c>
      <c r="I74" s="302">
        <f t="shared" si="12"/>
        <v>4.4952683171136688E-2</v>
      </c>
      <c r="J74" s="302">
        <f t="shared" si="12"/>
        <v>4.6426278993156302E-2</v>
      </c>
      <c r="K74" s="302">
        <f t="shared" si="12"/>
        <v>4.4915432382380625E-2</v>
      </c>
      <c r="L74" s="302">
        <f t="shared" si="12"/>
        <v>4.1772196460405163E-2</v>
      </c>
      <c r="M74" s="302">
        <f t="shared" si="12"/>
        <v>4.4905723261109642E-2</v>
      </c>
      <c r="N74" s="302">
        <f t="shared" si="12"/>
        <v>4.238371491297583E-2</v>
      </c>
      <c r="O74" s="302">
        <f t="shared" si="12"/>
        <v>4.4196170309702888E-2</v>
      </c>
      <c r="P74" s="302">
        <f t="shared" si="12"/>
        <v>4.2214212069445561E-2</v>
      </c>
      <c r="Q74" s="302">
        <f t="shared" si="12"/>
        <v>4.2799342349474002E-2</v>
      </c>
      <c r="R74" s="302">
        <f t="shared" si="12"/>
        <v>4.3591744213773757E-2</v>
      </c>
      <c r="S74" s="302">
        <f t="shared" si="12"/>
        <v>4.5499810190083333E-2</v>
      </c>
      <c r="T74" s="302">
        <f t="shared" si="12"/>
        <v>4.1004236671550488E-2</v>
      </c>
      <c r="U74" s="302">
        <f t="shared" si="12"/>
        <v>3.9722147148048011E-2</v>
      </c>
      <c r="V74" s="302">
        <f t="shared" si="12"/>
        <v>3.6376233223596149E-2</v>
      </c>
      <c r="W74" s="302">
        <f t="shared" si="12"/>
        <v>4.1699396695028403E-2</v>
      </c>
      <c r="X74" s="302">
        <f t="shared" si="12"/>
        <v>4.1163597528053077E-2</v>
      </c>
      <c r="Y74" s="302">
        <f t="shared" si="12"/>
        <v>4.1284636952891106E-2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7.5484889914214523E-2</v>
      </c>
      <c r="C76" s="302">
        <f t="shared" si="14"/>
        <v>6.512316871893982E-2</v>
      </c>
      <c r="D76" s="302">
        <f t="shared" si="14"/>
        <v>6.1667437063298317E-2</v>
      </c>
      <c r="E76" s="302">
        <f t="shared" si="14"/>
        <v>5.8436375801484405E-2</v>
      </c>
      <c r="F76" s="302">
        <f t="shared" si="14"/>
        <v>6.2898164806602749E-2</v>
      </c>
      <c r="G76" s="302">
        <f t="shared" si="14"/>
        <v>0.15244260637486132</v>
      </c>
      <c r="H76" s="302">
        <f t="shared" si="14"/>
        <v>0.13983211143407553</v>
      </c>
      <c r="I76" s="302">
        <f t="shared" si="14"/>
        <v>0.16181069187757213</v>
      </c>
      <c r="J76" s="302">
        <f t="shared" si="14"/>
        <v>0.15376438049757812</v>
      </c>
      <c r="K76" s="302">
        <f t="shared" si="14"/>
        <v>0.16175815448765615</v>
      </c>
      <c r="L76" s="302">
        <f t="shared" si="14"/>
        <v>0.17825980099393463</v>
      </c>
      <c r="M76" s="302">
        <f t="shared" si="14"/>
        <v>0.16175312144227513</v>
      </c>
      <c r="N76" s="302">
        <f t="shared" si="14"/>
        <v>0.17516641433249253</v>
      </c>
      <c r="O76" s="302">
        <f t="shared" si="14"/>
        <v>0.16608515079991151</v>
      </c>
      <c r="P76" s="302">
        <f t="shared" si="14"/>
        <v>0.17643531313848959</v>
      </c>
      <c r="Q76" s="302">
        <f t="shared" si="14"/>
        <v>0.17283456821188706</v>
      </c>
      <c r="R76" s="302">
        <f t="shared" si="14"/>
        <v>0.16867143368651705</v>
      </c>
      <c r="S76" s="302">
        <f t="shared" si="14"/>
        <v>0.15839401537552092</v>
      </c>
      <c r="T76" s="302">
        <f t="shared" si="14"/>
        <v>0.18312725256902018</v>
      </c>
      <c r="U76" s="302">
        <f t="shared" si="14"/>
        <v>0.18953850015224269</v>
      </c>
      <c r="V76" s="302">
        <f t="shared" si="14"/>
        <v>0.20601238464618959</v>
      </c>
      <c r="W76" s="302">
        <f t="shared" si="14"/>
        <v>0.17911342795404545</v>
      </c>
      <c r="X76" s="302">
        <f t="shared" si="14"/>
        <v>0.182100532203407</v>
      </c>
      <c r="Y76" s="302">
        <f t="shared" si="14"/>
        <v>0.1813934971405391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1.7412611947976043E-2</v>
      </c>
      <c r="C77" s="235">
        <f t="shared" si="15"/>
        <v>1.5022403384494232E-2</v>
      </c>
      <c r="D77" s="235">
        <f t="shared" si="15"/>
        <v>1.4225246305979482E-2</v>
      </c>
      <c r="E77" s="235">
        <f t="shared" si="15"/>
        <v>1.347991547227167E-2</v>
      </c>
      <c r="F77" s="235">
        <f t="shared" si="15"/>
        <v>1.4509146628707956E-2</v>
      </c>
      <c r="G77" s="235">
        <f t="shared" si="15"/>
        <v>3.5164970792964788E-2</v>
      </c>
      <c r="H77" s="235">
        <f t="shared" si="15"/>
        <v>3.2256022324928843E-2</v>
      </c>
      <c r="I77" s="235">
        <f t="shared" si="15"/>
        <v>3.7325970666443387E-2</v>
      </c>
      <c r="J77" s="235">
        <f t="shared" si="15"/>
        <v>3.5469873402055201E-2</v>
      </c>
      <c r="K77" s="235">
        <f t="shared" si="15"/>
        <v>3.7313851510087655E-2</v>
      </c>
      <c r="L77" s="235">
        <f t="shared" si="15"/>
        <v>4.1120398322874264E-2</v>
      </c>
      <c r="M77" s="235">
        <f t="shared" si="15"/>
        <v>3.7312690503345312E-2</v>
      </c>
      <c r="N77" s="235">
        <f t="shared" si="15"/>
        <v>4.0406825823769477E-2</v>
      </c>
      <c r="O77" s="235">
        <f t="shared" si="15"/>
        <v>3.8311989121088359E-2</v>
      </c>
      <c r="P77" s="235">
        <f t="shared" si="15"/>
        <v>4.0699531324634455E-2</v>
      </c>
      <c r="Q77" s="235">
        <f t="shared" si="15"/>
        <v>3.9868923050556948E-2</v>
      </c>
      <c r="R77" s="235">
        <f t="shared" si="15"/>
        <v>3.8908584550231003E-2</v>
      </c>
      <c r="S77" s="235">
        <f t="shared" si="15"/>
        <v>3.6537822705313736E-2</v>
      </c>
      <c r="T77" s="235">
        <f t="shared" si="15"/>
        <v>4.2243206417962559E-2</v>
      </c>
      <c r="U77" s="235">
        <f t="shared" si="15"/>
        <v>4.372213241753576E-2</v>
      </c>
      <c r="V77" s="235">
        <f t="shared" si="15"/>
        <v>4.7522275178489337E-2</v>
      </c>
      <c r="W77" s="235">
        <f t="shared" si="15"/>
        <v>4.1317310248183171E-2</v>
      </c>
      <c r="X77" s="235">
        <f t="shared" si="15"/>
        <v>4.2006365861848326E-2</v>
      </c>
      <c r="Y77" s="235">
        <f t="shared" si="15"/>
        <v>4.1843269284542288E-2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56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 t="shared" ref="B81:Y81" si="16">SUM(B$82:B$91)</f>
        <v>82.290019057455069</v>
      </c>
      <c r="C81" s="322">
        <f t="shared" si="16"/>
        <v>81.214267110169686</v>
      </c>
      <c r="D81" s="322">
        <f t="shared" si="16"/>
        <v>84.416559249822612</v>
      </c>
      <c r="E81" s="322">
        <f t="shared" si="16"/>
        <v>88.086890818019654</v>
      </c>
      <c r="F81" s="322">
        <f t="shared" si="16"/>
        <v>86.063464907372776</v>
      </c>
      <c r="G81" s="322">
        <f t="shared" si="16"/>
        <v>74.42273422413372</v>
      </c>
      <c r="H81" s="322">
        <f t="shared" si="16"/>
        <v>69.184207572026438</v>
      </c>
      <c r="I81" s="322">
        <f t="shared" si="16"/>
        <v>62.686046444090891</v>
      </c>
      <c r="J81" s="322">
        <f t="shared" si="16"/>
        <v>58.778615280905811</v>
      </c>
      <c r="K81" s="322">
        <f t="shared" si="16"/>
        <v>58.584497493210392</v>
      </c>
      <c r="L81" s="322">
        <f t="shared" si="16"/>
        <v>54.972130712265866</v>
      </c>
      <c r="M81" s="322">
        <f t="shared" si="16"/>
        <v>48.836122411789248</v>
      </c>
      <c r="N81" s="322">
        <f t="shared" si="16"/>
        <v>49.677746196368744</v>
      </c>
      <c r="O81" s="322">
        <f t="shared" si="16"/>
        <v>48.50678071854594</v>
      </c>
      <c r="P81" s="322">
        <f t="shared" si="16"/>
        <v>45.656087741848054</v>
      </c>
      <c r="Q81" s="322">
        <f t="shared" si="16"/>
        <v>45.316254286959335</v>
      </c>
      <c r="R81" s="322">
        <f t="shared" si="16"/>
        <v>44.782117550659223</v>
      </c>
      <c r="S81" s="322">
        <f t="shared" si="16"/>
        <v>44.567239448558659</v>
      </c>
      <c r="T81" s="322">
        <f t="shared" si="16"/>
        <v>44.653240672447019</v>
      </c>
      <c r="U81" s="322">
        <f t="shared" si="16"/>
        <v>44.271085391808931</v>
      </c>
      <c r="V81" s="322">
        <f t="shared" si="16"/>
        <v>46.38864243655361</v>
      </c>
      <c r="W81" s="322">
        <f t="shared" si="16"/>
        <v>44.934769899421781</v>
      </c>
      <c r="X81" s="322">
        <f t="shared" si="16"/>
        <v>41.075085611101791</v>
      </c>
      <c r="Y81" s="322">
        <f t="shared" si="16"/>
        <v>39.08428151505516</v>
      </c>
      <c r="DA81" s="95"/>
    </row>
    <row r="82" spans="1:105" ht="12" customHeight="1" x14ac:dyDescent="0.25">
      <c r="A82" s="55" t="s">
        <v>91</v>
      </c>
      <c r="B82" s="334">
        <f>IF(B$6=0,0,B$6/TEL!B$5*1000)</f>
        <v>1.0724350746278977</v>
      </c>
      <c r="C82" s="334">
        <f>IF(C$6=0,0,C$6/TEL!C$5*1000)</f>
        <v>0.91312802920762848</v>
      </c>
      <c r="D82" s="334">
        <f>IF(D$6=0,0,D$6/TEL!D$5*1000)</f>
        <v>0.89876751398761157</v>
      </c>
      <c r="E82" s="334">
        <f>IF(E$6=0,0,E$6/TEL!E$5*1000)</f>
        <v>0.88870653741461114</v>
      </c>
      <c r="F82" s="334">
        <f>IF(F$6=0,0,F$6/TEL!F$5*1000)</f>
        <v>0.93458890582802401</v>
      </c>
      <c r="G82" s="334">
        <f>IF(G$6=0,0,G$6/TEL!G$5*1000)</f>
        <v>1.9587355586539443</v>
      </c>
      <c r="H82" s="334">
        <f>IF(H$6=0,0,H$6/TEL!H$5*1000)</f>
        <v>1.6702354874099239</v>
      </c>
      <c r="I82" s="334">
        <f>IF(I$6=0,0,I$6/TEL!I$5*1000)</f>
        <v>1.7512248669110104</v>
      </c>
      <c r="J82" s="334">
        <f>IF(J$6=0,0,J$6/TEL!J$5*1000)</f>
        <v>1.5604106795305628</v>
      </c>
      <c r="K82" s="334">
        <f>IF(K$6=0,0,K$6/TEL!K$5*1000)</f>
        <v>1.636110805817929</v>
      </c>
      <c r="L82" s="334">
        <f>IF(L$6=0,0,L$6/TEL!L$5*1000)</f>
        <v>1.6918420241314229</v>
      </c>
      <c r="M82" s="334">
        <f>IF(M$6=0,0,M$6/TEL!M$5*1000)</f>
        <v>1.3638219138379961</v>
      </c>
      <c r="N82" s="334">
        <f>IF(N$6=0,0,N$6/TEL!N$5*1000)</f>
        <v>1.5023687616447969</v>
      </c>
      <c r="O82" s="334">
        <f>IF(O$6=0,0,O$6/TEL!O$5*1000)</f>
        <v>1.3909037502884523</v>
      </c>
      <c r="P82" s="334">
        <f>IF(P$6=0,0,P$6/TEL!P$5*1000)</f>
        <v>1.3907466651590505</v>
      </c>
      <c r="Q82" s="334">
        <f>IF(Q$6=0,0,Q$6/TEL!Q$5*1000)</f>
        <v>1.3522233611983632</v>
      </c>
      <c r="R82" s="334">
        <f>IF(R$6=0,0,R$6/TEL!R$5*1000)</f>
        <v>1.3040972602014222</v>
      </c>
      <c r="S82" s="334">
        <f>IF(S$6=0,0,S$6/TEL!S$5*1000)</f>
        <v>1.2187603678127794</v>
      </c>
      <c r="T82" s="334">
        <f>IF(T$6=0,0,T$6/TEL!T$5*1000)</f>
        <v>1.4117889657504241</v>
      </c>
      <c r="U82" s="334">
        <f>IF(U$6=0,0,U$6/TEL!U$5*1000)</f>
        <v>1.448709906254378</v>
      </c>
      <c r="V82" s="334">
        <f>IF(V$6=0,0,V$6/TEL!V$5*1000)</f>
        <v>1.6499425126450764</v>
      </c>
      <c r="W82" s="334">
        <f>IF(W$6=0,0,W$6/TEL!W$5*1000)</f>
        <v>1.3895509909899142</v>
      </c>
      <c r="X82" s="334">
        <f>IF(X$6=0,0,X$6/TEL!X$5*1000)</f>
        <v>1.2913783846715257</v>
      </c>
      <c r="Y82" s="334">
        <f>IF(Y$6=0,0,Y$6/TEL!Y$5*1000)</f>
        <v>1.2240176126448603</v>
      </c>
      <c r="DA82" s="67"/>
    </row>
    <row r="83" spans="1:105" ht="12" customHeight="1" x14ac:dyDescent="0.25">
      <c r="A83" s="173" t="s">
        <v>92</v>
      </c>
      <c r="B83" s="335">
        <f>IF(B$7=0,0,B$7/TEL!B$5*1000)</f>
        <v>0.87994672789981387</v>
      </c>
      <c r="C83" s="335">
        <f>IF(C$7=0,0,C$7/TEL!C$5*1000)</f>
        <v>0.74923325473446434</v>
      </c>
      <c r="D83" s="335">
        <f>IF(D$7=0,0,D$7/TEL!D$5*1000)</f>
        <v>0.73745026788727086</v>
      </c>
      <c r="E83" s="335">
        <f>IF(E$7=0,0,E$7/TEL!E$5*1000)</f>
        <v>0.72919510762224471</v>
      </c>
      <c r="F83" s="335">
        <f>IF(F$7=0,0,F$7/TEL!F$5*1000)</f>
        <v>0.76684217914094277</v>
      </c>
      <c r="G83" s="335">
        <f>IF(G$7=0,0,G$7/TEL!G$5*1000)</f>
        <v>1.6071676378699027</v>
      </c>
      <c r="H83" s="335">
        <f>IF(H$7=0,0,H$7/TEL!H$5*1000)</f>
        <v>1.3704496306953216</v>
      </c>
      <c r="I83" s="335">
        <f>IF(I$7=0,0,I$7/TEL!I$5*1000)</f>
        <v>1.4369024549013421</v>
      </c>
      <c r="J83" s="335">
        <f>IF(J$7=0,0,J$7/TEL!J$5*1000)</f>
        <v>1.2803369678199483</v>
      </c>
      <c r="K83" s="335">
        <f>IF(K$7=0,0,K$7/TEL!K$5*1000)</f>
        <v>1.3424498919531727</v>
      </c>
      <c r="L83" s="335">
        <f>IF(L$7=0,0,L$7/TEL!L$5*1000)</f>
        <v>1.3881780710821932</v>
      </c>
      <c r="M83" s="335">
        <f>IF(M$7=0,0,M$7/TEL!M$5*1000)</f>
        <v>1.119033365200407</v>
      </c>
      <c r="N83" s="335">
        <f>IF(N$7=0,0,N$7/TEL!N$5*1000)</f>
        <v>1.2327128300675256</v>
      </c>
      <c r="O83" s="335">
        <f>IF(O$7=0,0,O$7/TEL!O$5*1000)</f>
        <v>1.141254359211038</v>
      </c>
      <c r="P83" s="335">
        <f>IF(P$7=0,0,P$7/TEL!P$5*1000)</f>
        <v>1.1411254688484516</v>
      </c>
      <c r="Q83" s="335">
        <f>IF(Q$7=0,0,Q$7/TEL!Q$5*1000)</f>
        <v>1.1095166040601951</v>
      </c>
      <c r="R83" s="335">
        <f>IF(R$7=0,0,R$7/TEL!R$5*1000)</f>
        <v>1.0700285211909106</v>
      </c>
      <c r="S83" s="335">
        <f>IF(S$7=0,0,S$7/TEL!S$5*1000)</f>
        <v>1.0000085069233065</v>
      </c>
      <c r="T83" s="335">
        <f>IF(T$7=0,0,T$7/TEL!T$5*1000)</f>
        <v>1.1583909462567588</v>
      </c>
      <c r="U83" s="335">
        <f>IF(U$7=0,0,U$7/TEL!U$5*1000)</f>
        <v>1.1886850512856437</v>
      </c>
      <c r="V83" s="335">
        <f>IF(V$7=0,0,V$7/TEL!V$5*1000)</f>
        <v>1.3537989847344223</v>
      </c>
      <c r="W83" s="335">
        <f>IF(W$7=0,0,W$7/TEL!W$5*1000)</f>
        <v>1.1401444028635197</v>
      </c>
      <c r="X83" s="335">
        <f>IF(X$7=0,0,X$7/TEL!X$5*1000)</f>
        <v>1.0595925207561239</v>
      </c>
      <c r="Y83" s="335">
        <f>IF(Y$7=0,0,Y$7/TEL!Y$5*1000)</f>
        <v>1.0043221437086038</v>
      </c>
      <c r="DA83" s="177"/>
    </row>
    <row r="84" spans="1:105" ht="12" customHeight="1" x14ac:dyDescent="0.25">
      <c r="A84" s="173" t="s">
        <v>93</v>
      </c>
      <c r="B84" s="335">
        <f>IF(B$8=0,0,B$8/TEL!B$5*1000)</f>
        <v>0.63246171067799128</v>
      </c>
      <c r="C84" s="335">
        <f>IF(C$8=0,0,C$8/TEL!C$5*1000)</f>
        <v>0.53851140184039648</v>
      </c>
      <c r="D84" s="335">
        <f>IF(D$8=0,0,D$8/TEL!D$5*1000)</f>
        <v>0.53004238004397608</v>
      </c>
      <c r="E84" s="335">
        <f>IF(E$8=0,0,E$8/TEL!E$5*1000)</f>
        <v>0.52410898360348812</v>
      </c>
      <c r="F84" s="335">
        <f>IF(F$8=0,0,F$8/TEL!F$5*1000)</f>
        <v>0.5511678162575524</v>
      </c>
      <c r="G84" s="335">
        <f>IF(G$8=0,0,G$8/TEL!G$5*1000)</f>
        <v>1.1551517397189925</v>
      </c>
      <c r="H84" s="335">
        <f>IF(H$8=0,0,H$8/TEL!H$5*1000)</f>
        <v>0.98501067206226256</v>
      </c>
      <c r="I84" s="335">
        <f>IF(I$8=0,0,I$8/TEL!I$5*1000)</f>
        <v>1.03277363946034</v>
      </c>
      <c r="J84" s="335">
        <f>IF(J$8=0,0,J$8/TEL!J$5*1000)</f>
        <v>0.92024219562058818</v>
      </c>
      <c r="K84" s="335">
        <f>IF(K$8=0,0,K$8/TEL!K$5*1000)</f>
        <v>0.96488585984134256</v>
      </c>
      <c r="L84" s="335">
        <f>IF(L$8=0,0,L$8/TEL!L$5*1000)</f>
        <v>0.99775298859032635</v>
      </c>
      <c r="M84" s="335">
        <f>IF(M$8=0,0,M$8/TEL!M$5*1000)</f>
        <v>0.8043052312377923</v>
      </c>
      <c r="N84" s="335">
        <f>IF(N$8=0,0,N$8/TEL!N$5*1000)</f>
        <v>0.88601234661103412</v>
      </c>
      <c r="O84" s="335">
        <f>IF(O$8=0,0,O$8/TEL!O$5*1000)</f>
        <v>0.82027657068293369</v>
      </c>
      <c r="P84" s="335">
        <f>IF(P$8=0,0,P$8/TEL!P$5*1000)</f>
        <v>0.82018393073482432</v>
      </c>
      <c r="Q84" s="335">
        <f>IF(Q$8=0,0,Q$8/TEL!Q$5*1000)</f>
        <v>0.79746505916826538</v>
      </c>
      <c r="R84" s="335">
        <f>IF(R$8=0,0,R$8/TEL!R$5*1000)</f>
        <v>0.76908299960596738</v>
      </c>
      <c r="S84" s="335">
        <f>IF(S$8=0,0,S$8/TEL!S$5*1000)</f>
        <v>0.71875611435112607</v>
      </c>
      <c r="T84" s="335">
        <f>IF(T$8=0,0,T$8/TEL!T$5*1000)</f>
        <v>0.83259349262204518</v>
      </c>
      <c r="U84" s="335">
        <f>IF(U$8=0,0,U$8/TEL!U$5*1000)</f>
        <v>0.85436738061155637</v>
      </c>
      <c r="V84" s="335">
        <f>IF(V$8=0,0,V$8/TEL!V$5*1000)</f>
        <v>0.9730430202778656</v>
      </c>
      <c r="W84" s="335">
        <f>IF(W$8=0,0,W$8/TEL!W$5*1000)</f>
        <v>0.81947878955815479</v>
      </c>
      <c r="X84" s="335">
        <f>IF(X$8=0,0,X$8/TEL!X$5*1000)</f>
        <v>0.76158212429346384</v>
      </c>
      <c r="Y84" s="335">
        <f>IF(Y$8=0,0,Y$8/TEL!Y$5*1000)</f>
        <v>0.72185654079055905</v>
      </c>
      <c r="DA84" s="177"/>
    </row>
    <row r="85" spans="1:105" ht="12" customHeight="1" x14ac:dyDescent="0.25">
      <c r="A85" s="173" t="s">
        <v>94</v>
      </c>
      <c r="B85" s="335">
        <f>IF(B$9=0,0,B$9/TEL!B$5*1000)</f>
        <v>1.2374250861091132</v>
      </c>
      <c r="C85" s="335">
        <f>IF(C$9=0,0,C$9/TEL!C$5*1000)</f>
        <v>1.0536092644703408</v>
      </c>
      <c r="D85" s="335">
        <f>IF(D$9=0,0,D$9/TEL!D$5*1000)</f>
        <v>1.0370394392164748</v>
      </c>
      <c r="E85" s="335">
        <f>IF(E$9=0,0,E$9/TEL!E$5*1000)</f>
        <v>1.0254306200937817</v>
      </c>
      <c r="F85" s="335">
        <f>IF(F$9=0,0,F$9/TEL!F$5*1000)</f>
        <v>1.0783718144169505</v>
      </c>
      <c r="G85" s="335">
        <f>IF(G$9=0,0,G$9/TEL!G$5*1000)</f>
        <v>2.2600794907545505</v>
      </c>
      <c r="H85" s="335">
        <f>IF(H$9=0,0,H$9/TEL!H$5*1000)</f>
        <v>1.9271947931652971</v>
      </c>
      <c r="I85" s="335">
        <f>IF(I$9=0,0,I$9/TEL!I$5*1000)</f>
        <v>2.0206440772050125</v>
      </c>
      <c r="J85" s="335">
        <f>IF(J$9=0,0,J$9/TEL!J$5*1000)</f>
        <v>1.8004738609968018</v>
      </c>
      <c r="K85" s="335">
        <f>IF(K$9=0,0,K$9/TEL!K$5*1000)</f>
        <v>1.8878201605591483</v>
      </c>
      <c r="L85" s="335">
        <f>IF(L$9=0,0,L$9/TEL!L$5*1000)</f>
        <v>1.952125412459333</v>
      </c>
      <c r="M85" s="335">
        <f>IF(M$9=0,0,M$9/TEL!M$5*1000)</f>
        <v>1.5736406698130727</v>
      </c>
      <c r="N85" s="335">
        <f>IF(N$9=0,0,N$9/TEL!N$5*1000)</f>
        <v>1.7335024172824574</v>
      </c>
      <c r="O85" s="335">
        <f>IF(O$9=0,0,O$9/TEL!O$5*1000)</f>
        <v>1.604888942640522</v>
      </c>
      <c r="P85" s="335">
        <f>IF(P$9=0,0,P$9/TEL!P$5*1000)</f>
        <v>1.6047076905681343</v>
      </c>
      <c r="Q85" s="335">
        <f>IF(Q$9=0,0,Q$9/TEL!Q$5*1000)</f>
        <v>1.5602577244596496</v>
      </c>
      <c r="R85" s="335">
        <f>IF(R$9=0,0,R$9/TEL!R$5*1000)</f>
        <v>1.5047276079247183</v>
      </c>
      <c r="S85" s="335">
        <f>IF(S$9=0,0,S$9/TEL!S$5*1000)</f>
        <v>1.4062619628608988</v>
      </c>
      <c r="T85" s="335">
        <f>IF(T$9=0,0,T$9/TEL!T$5*1000)</f>
        <v>1.6289872681735671</v>
      </c>
      <c r="U85" s="335">
        <f>IF(U$9=0,0,U$9/TEL!U$5*1000)</f>
        <v>1.6715883533704363</v>
      </c>
      <c r="V85" s="335">
        <f>IF(V$9=0,0,V$9/TEL!V$5*1000)</f>
        <v>1.9037798222827809</v>
      </c>
      <c r="W85" s="335">
        <f>IF(W$9=0,0,W$9/TEL!W$5*1000)</f>
        <v>1.6033280665268246</v>
      </c>
      <c r="X85" s="335">
        <f>IF(X$9=0,0,X$9/TEL!X$5*1000)</f>
        <v>1.4900519823132987</v>
      </c>
      <c r="Y85" s="335">
        <f>IF(Y$9=0,0,Y$9/TEL!Y$5*1000)</f>
        <v>1.4123280145902237</v>
      </c>
      <c r="DA85" s="177"/>
    </row>
    <row r="86" spans="1:105" ht="12" customHeight="1" x14ac:dyDescent="0.25">
      <c r="A86" s="56" t="s">
        <v>95</v>
      </c>
      <c r="B86" s="336">
        <f>IF(B$10=0,0,B$10/TEL!B$5*1000)</f>
        <v>10.492978673198779</v>
      </c>
      <c r="C86" s="336">
        <f>IF(C$10=0,0,C$10/TEL!C$5*1000)</f>
        <v>10.827476736600946</v>
      </c>
      <c r="D86" s="336">
        <f>IF(D$10=0,0,D$10/TEL!D$5*1000)</f>
        <v>11.456049262539839</v>
      </c>
      <c r="E86" s="336">
        <f>IF(E$10=0,0,E$10/TEL!E$5*1000)</f>
        <v>12.111177564449019</v>
      </c>
      <c r="F86" s="336">
        <f>IF(F$10=0,0,F$10/TEL!F$5*1000)</f>
        <v>11.614126849729908</v>
      </c>
      <c r="G86" s="336">
        <f>IF(G$10=0,0,G$10/TEL!G$5*1000)</f>
        <v>6.6927942186514979</v>
      </c>
      <c r="H86" s="336">
        <f>IF(H$10=0,0,H$10/TEL!H$5*1000)</f>
        <v>6.598643317836963</v>
      </c>
      <c r="I86" s="336">
        <f>IF(I$10=0,0,I$10/TEL!I$5*1000)</f>
        <v>5.443416543029385</v>
      </c>
      <c r="J86" s="336">
        <f>IF(J$10=0,0,J$10/TEL!J$5*1000)</f>
        <v>5.2865281546168053</v>
      </c>
      <c r="K86" s="336">
        <f>IF(K$10=0,0,K$10/TEL!K$5*1000)</f>
        <v>5.1198338861068153</v>
      </c>
      <c r="L86" s="336">
        <f>IF(L$10=0,0,L$10/TEL!L$5*1000)</f>
        <v>4.530217548939163</v>
      </c>
      <c r="M86" s="336">
        <f>IF(M$10=0,0,M$10/TEL!M$5*1000)</f>
        <v>4.2809783374120967</v>
      </c>
      <c r="N86" s="336">
        <f>IF(N$10=0,0,N$10/TEL!N$5*1000)</f>
        <v>4.1304493137344087</v>
      </c>
      <c r="O86" s="336">
        <f>IF(O$10=0,0,O$10/TEL!O$5*1000)</f>
        <v>4.1336915144855562</v>
      </c>
      <c r="P86" s="336">
        <f>IF(P$10=0,0,P$10/TEL!P$5*1000)</f>
        <v>3.7502674283433666</v>
      </c>
      <c r="Q86" s="336">
        <f>IF(Q$10=0,0,Q$10/TEL!Q$5*1000)</f>
        <v>3.8120251616114986</v>
      </c>
      <c r="R86" s="336">
        <f>IF(R$10=0,0,R$10/TEL!R$5*1000)</f>
        <v>3.8243834137640618</v>
      </c>
      <c r="S86" s="336">
        <f>IF(S$10=0,0,S$10/TEL!S$5*1000)</f>
        <v>3.9691607645343057</v>
      </c>
      <c r="T86" s="336">
        <f>IF(T$10=0,0,T$10/TEL!T$5*1000)</f>
        <v>3.5590777766285497</v>
      </c>
      <c r="U86" s="336">
        <f>IF(U$10=0,0,U$10/TEL!U$5*1000)</f>
        <v>3.4771747791034828</v>
      </c>
      <c r="V86" s="336">
        <f>IF(V$10=0,0,V$10/TEL!V$5*1000)</f>
        <v>3.5262157504103717</v>
      </c>
      <c r="W86" s="336">
        <f>IF(W$10=0,0,W$10/TEL!W$5*1000)</f>
        <v>3.6611076515214385</v>
      </c>
      <c r="X86" s="336">
        <f>IF(X$10=0,0,X$10/TEL!X$5*1000)</f>
        <v>3.3044578263977415</v>
      </c>
      <c r="Y86" s="336">
        <f>IF(Y$10=0,0,Y$10/TEL!Y$5*1000)</f>
        <v>3.1547935820338209</v>
      </c>
      <c r="DA86" s="68"/>
    </row>
    <row r="87" spans="1:105" ht="12" customHeight="1" x14ac:dyDescent="0.25">
      <c r="A87" s="174" t="s">
        <v>2707</v>
      </c>
      <c r="B87" s="349">
        <f>IF(B$16=0,0,B$16/TEL!B$5*1000)</f>
        <v>4.6377099436649107</v>
      </c>
      <c r="C87" s="349">
        <f>IF(C$16=0,0,C$16/TEL!C$5*1000)</f>
        <v>4.7094757771172091</v>
      </c>
      <c r="D87" s="349">
        <f>IF(D$16=0,0,D$16/TEL!D$5*1000)</f>
        <v>4.9379322427501657</v>
      </c>
      <c r="E87" s="349">
        <f>IF(E$16=0,0,E$16/TEL!E$5*1000)</f>
        <v>5.1976098260790042</v>
      </c>
      <c r="F87" s="349">
        <f>IF(F$16=0,0,F$16/TEL!F$5*1000)</f>
        <v>5.0181011293787261</v>
      </c>
      <c r="G87" s="349">
        <f>IF(G$16=0,0,G$16/TEL!G$5*1000)</f>
        <v>3.2592929039541678</v>
      </c>
      <c r="H87" s="349">
        <f>IF(H$16=0,0,H$16/TEL!H$5*1000)</f>
        <v>3.1763618566242426</v>
      </c>
      <c r="I87" s="349">
        <f>IF(I$16=0,0,I$16/TEL!I$5*1000)</f>
        <v>2.641786860986604</v>
      </c>
      <c r="J87" s="349">
        <f>IF(J$16=0,0,J$16/TEL!J$5*1000)</f>
        <v>2.5583178673713123</v>
      </c>
      <c r="K87" s="349">
        <f>IF(K$16=0,0,K$16/TEL!K$5*1000)</f>
        <v>2.4668887835737858</v>
      </c>
      <c r="L87" s="349">
        <f>IF(L$16=0,0,L$16/TEL!L$5*1000)</f>
        <v>2.1527874787123507</v>
      </c>
      <c r="M87" s="349">
        <f>IF(M$16=0,0,M$16/TEL!M$5*1000)</f>
        <v>2.0559575607838876</v>
      </c>
      <c r="N87" s="349">
        <f>IF(N$16=0,0,N$16/TEL!N$5*1000)</f>
        <v>1.9739319677869325</v>
      </c>
      <c r="O87" s="349">
        <f>IF(O$16=0,0,O$16/TEL!O$5*1000)</f>
        <v>2.0098255704490016</v>
      </c>
      <c r="P87" s="349">
        <f>IF(P$16=0,0,P$16/TEL!P$5*1000)</f>
        <v>1.8068772845583634</v>
      </c>
      <c r="Q87" s="349">
        <f>IF(Q$16=0,0,Q$16/TEL!Q$5*1000)</f>
        <v>1.8182867636469286</v>
      </c>
      <c r="R87" s="349">
        <f>IF(R$16=0,0,R$16/TEL!R$5*1000)</f>
        <v>1.8301224502682663</v>
      </c>
      <c r="S87" s="349">
        <f>IF(S$16=0,0,S$16/TEL!S$5*1000)</f>
        <v>1.9010633771300749</v>
      </c>
      <c r="T87" s="349">
        <f>IF(T$16=0,0,T$16/TEL!T$5*1000)</f>
        <v>1.7165362956419252</v>
      </c>
      <c r="U87" s="349">
        <f>IF(U$16=0,0,U$16/TEL!U$5*1000)</f>
        <v>1.6486336578161549</v>
      </c>
      <c r="V87" s="349">
        <f>IF(V$16=0,0,V$16/TEL!V$5*1000)</f>
        <v>1.5819788214357031</v>
      </c>
      <c r="W87" s="349">
        <f>IF(W$16=0,0,W$16/TEL!W$5*1000)</f>
        <v>1.7566432457210726</v>
      </c>
      <c r="X87" s="349">
        <f>IF(X$16=0,0,X$16/TEL!X$5*1000)</f>
        <v>1.5851233992428595</v>
      </c>
      <c r="Y87" s="349">
        <f>IF(Y$16=0,0,Y$16/TEL!Y$5*1000)</f>
        <v>1.5127315996065422</v>
      </c>
      <c r="DA87" s="178"/>
    </row>
    <row r="88" spans="1:105" ht="12" customHeight="1" x14ac:dyDescent="0.25">
      <c r="A88" s="174" t="s">
        <v>2719</v>
      </c>
      <c r="B88" s="349">
        <f>IF(B$27=0,0,B$27/TEL!B$5*1000)</f>
        <v>39.420534521151744</v>
      </c>
      <c r="C88" s="349">
        <f>IF(C$27=0,0,C$27/TEL!C$5*1000)</f>
        <v>40.03054410549629</v>
      </c>
      <c r="D88" s="349">
        <f>IF(D$27=0,0,D$27/TEL!D$5*1000)</f>
        <v>41.972424063376401</v>
      </c>
      <c r="E88" s="349">
        <f>IF(E$27=0,0,E$27/TEL!E$5*1000)</f>
        <v>44.179683521671556</v>
      </c>
      <c r="F88" s="349">
        <f>IF(F$27=0,0,F$27/TEL!F$5*1000)</f>
        <v>42.65385959971919</v>
      </c>
      <c r="G88" s="349">
        <f>IF(G$27=0,0,G$27/TEL!G$5*1000)</f>
        <v>27.703989683610416</v>
      </c>
      <c r="H88" s="349">
        <f>IF(H$27=0,0,H$27/TEL!H$5*1000)</f>
        <v>26.999075781306061</v>
      </c>
      <c r="I88" s="349">
        <f>IF(I$27=0,0,I$27/TEL!I$5*1000)</f>
        <v>22.455188318386138</v>
      </c>
      <c r="J88" s="349">
        <f>IF(J$27=0,0,J$27/TEL!J$5*1000)</f>
        <v>21.745701872656145</v>
      </c>
      <c r="K88" s="349">
        <f>IF(K$27=0,0,K$27/TEL!K$5*1000)</f>
        <v>20.968554660377187</v>
      </c>
      <c r="L88" s="349">
        <f>IF(L$27=0,0,L$27/TEL!L$5*1000)</f>
        <v>18.298693569054979</v>
      </c>
      <c r="M88" s="349">
        <f>IF(M$27=0,0,M$27/TEL!M$5*1000)</f>
        <v>17.475639266663052</v>
      </c>
      <c r="N88" s="349">
        <f>IF(N$27=0,0,N$27/TEL!N$5*1000)</f>
        <v>16.778421726188927</v>
      </c>
      <c r="O88" s="349">
        <f>IF(O$27=0,0,O$27/TEL!O$5*1000)</f>
        <v>17.08351734881651</v>
      </c>
      <c r="P88" s="349">
        <f>IF(P$27=0,0,P$27/TEL!P$5*1000)</f>
        <v>15.358456918746086</v>
      </c>
      <c r="Q88" s="349">
        <f>IF(Q$27=0,0,Q$27/TEL!Q$5*1000)</f>
        <v>15.455437490998897</v>
      </c>
      <c r="R88" s="349">
        <f>IF(R$27=0,0,R$27/TEL!R$5*1000)</f>
        <v>15.55604082728026</v>
      </c>
      <c r="S88" s="349">
        <f>IF(S$27=0,0,S$27/TEL!S$5*1000)</f>
        <v>16.159038705605646</v>
      </c>
      <c r="T88" s="349">
        <f>IF(T$27=0,0,T$27/TEL!T$5*1000)</f>
        <v>14.590558512956374</v>
      </c>
      <c r="U88" s="349">
        <f>IF(U$27=0,0,U$27/TEL!U$5*1000)</f>
        <v>14.013386091437313</v>
      </c>
      <c r="V88" s="349">
        <f>IF(V$27=0,0,V$27/TEL!V$5*1000)</f>
        <v>13.446819982203479</v>
      </c>
      <c r="W88" s="349">
        <f>IF(W$27=0,0,W$27/TEL!W$5*1000)</f>
        <v>14.931467588629115</v>
      </c>
      <c r="X88" s="349">
        <f>IF(X$27=0,0,X$27/TEL!X$5*1000)</f>
        <v>13.47354889356431</v>
      </c>
      <c r="Y88" s="349">
        <f>IF(Y$27=0,0,Y$27/TEL!Y$5*1000)</f>
        <v>12.858218596655609</v>
      </c>
      <c r="DA88" s="178"/>
    </row>
    <row r="89" spans="1:105" ht="12" customHeight="1" x14ac:dyDescent="0.25">
      <c r="A89" s="174" t="s">
        <v>2731</v>
      </c>
      <c r="B89" s="349">
        <f>IF(B$38=0,0,B$38/TEL!B$5*1000)</f>
        <v>3.9047636050554222</v>
      </c>
      <c r="C89" s="349">
        <f>IF(C$38=0,0,C$38/TEL!C$5*1000)</f>
        <v>3.3247225678841863</v>
      </c>
      <c r="D89" s="349">
        <f>IF(D$38=0,0,D$38/TEL!D$5*1000)</f>
        <v>3.2724355637497649</v>
      </c>
      <c r="E89" s="349">
        <f>IF(E$38=0,0,E$38/TEL!E$5*1000)</f>
        <v>3.235803290073711</v>
      </c>
      <c r="F89" s="349">
        <f>IF(F$38=0,0,F$38/TEL!F$5*1000)</f>
        <v>3.4028621699379316</v>
      </c>
      <c r="G89" s="349">
        <f>IF(G$38=0,0,G$38/TEL!G$5*1000)</f>
        <v>7.1318063930476905</v>
      </c>
      <c r="H89" s="349">
        <f>IF(H$38=0,0,H$38/TEL!H$5*1000)</f>
        <v>6.08137023621049</v>
      </c>
      <c r="I89" s="349">
        <f>IF(I$38=0,0,I$38/TEL!I$5*1000)</f>
        <v>6.3762546436247058</v>
      </c>
      <c r="J89" s="349">
        <f>IF(J$38=0,0,J$38/TEL!J$5*1000)</f>
        <v>5.6814952947010209</v>
      </c>
      <c r="K89" s="349">
        <f>IF(K$38=0,0,K$38/TEL!K$5*1000)</f>
        <v>5.9571213955422007</v>
      </c>
      <c r="L89" s="349">
        <f>IF(L$38=0,0,L$38/TEL!L$5*1000)</f>
        <v>6.1600401904272317</v>
      </c>
      <c r="M89" s="349">
        <f>IF(M$38=0,0,M$38/TEL!M$5*1000)</f>
        <v>4.9657105580768039</v>
      </c>
      <c r="N89" s="349">
        <f>IF(N$38=0,0,N$38/TEL!N$5*1000)</f>
        <v>5.4701631834246465</v>
      </c>
      <c r="O89" s="349">
        <f>IF(O$38=0,0,O$38/TEL!O$5*1000)</f>
        <v>5.0643162189989797</v>
      </c>
      <c r="P89" s="349">
        <f>IF(P$38=0,0,P$38/TEL!P$5*1000)</f>
        <v>5.0637442680150029</v>
      </c>
      <c r="Q89" s="349">
        <f>IF(Q$38=0,0,Q$38/TEL!Q$5*1000)</f>
        <v>4.9234799305171153</v>
      </c>
      <c r="R89" s="349">
        <f>IF(R$38=0,0,R$38/TEL!R$5*1000)</f>
        <v>4.7482515627846658</v>
      </c>
      <c r="S89" s="349">
        <f>IF(S$38=0,0,S$38/TEL!S$5*1000)</f>
        <v>4.4375377494721722</v>
      </c>
      <c r="T89" s="349">
        <f>IF(T$38=0,0,T$38/TEL!T$5*1000)</f>
        <v>5.1403598240143644</v>
      </c>
      <c r="U89" s="349">
        <f>IF(U$38=0,0,U$38/TEL!U$5*1000)</f>
        <v>5.2747899150800421</v>
      </c>
      <c r="V89" s="349">
        <f>IF(V$38=0,0,V$38/TEL!V$5*1000)</f>
        <v>6.0074829947589974</v>
      </c>
      <c r="W89" s="349">
        <f>IF(W$38=0,0,W$38/TEL!W$5*1000)</f>
        <v>5.0593907877068682</v>
      </c>
      <c r="X89" s="349">
        <f>IF(X$38=0,0,X$38/TEL!X$5*1000)</f>
        <v>4.7019418108552999</v>
      </c>
      <c r="Y89" s="349">
        <f>IF(Y$38=0,0,Y$38/TEL!Y$5*1000)</f>
        <v>4.4566795127069279</v>
      </c>
      <c r="DA89" s="178"/>
    </row>
    <row r="90" spans="1:105" ht="12" customHeight="1" x14ac:dyDescent="0.25">
      <c r="A90" s="174" t="s">
        <v>2733</v>
      </c>
      <c r="B90" s="349">
        <f>IF(B$39=0,0,B$39/TEL!B$5*1000)</f>
        <v>18.578879546030379</v>
      </c>
      <c r="C90" s="349">
        <f>IF(C$39=0,0,C$39/TEL!C$5*1000)</f>
        <v>17.847532491713192</v>
      </c>
      <c r="D90" s="349">
        <f>IF(D$39=0,0,D$39/TEL!D$5*1000)</f>
        <v>18.373572168639068</v>
      </c>
      <c r="E90" s="349">
        <f>IF(E$39=0,0,E$39/TEL!E$5*1000)</f>
        <v>19.007771524570135</v>
      </c>
      <c r="F90" s="349">
        <f>IF(F$39=0,0,F$39/TEL!F$5*1000)</f>
        <v>18.794837011247814</v>
      </c>
      <c r="G90" s="349">
        <f>IF(G$39=0,0,G$39/TEL!G$5*1000)</f>
        <v>20.036643322548315</v>
      </c>
      <c r="H90" s="349">
        <f>IF(H$39=0,0,H$39/TEL!H$5*1000)</f>
        <v>18.144258452740075</v>
      </c>
      <c r="I90" s="349">
        <f>IF(I$39=0,0,I$39/TEL!I$5*1000)</f>
        <v>17.188037508818912</v>
      </c>
      <c r="J90" s="349">
        <f>IF(J$39=0,0,J$39/TEL!J$5*1000)</f>
        <v>15.860238344830794</v>
      </c>
      <c r="K90" s="349">
        <f>IF(K$39=0,0,K$39/TEL!K$5*1000)</f>
        <v>16.054818809184056</v>
      </c>
      <c r="L90" s="349">
        <f>IF(L$39=0,0,L$39/TEL!L$5*1000)</f>
        <v>15.540017517323374</v>
      </c>
      <c r="M90" s="349">
        <f>IF(M$39=0,0,M$39/TEL!M$5*1000)</f>
        <v>13.37482838782956</v>
      </c>
      <c r="N90" s="349">
        <f>IF(N$39=0,0,N$39/TEL!N$5*1000)</f>
        <v>13.962863611753921</v>
      </c>
      <c r="O90" s="349">
        <f>IF(O$39=0,0,O$39/TEL!O$5*1000)</f>
        <v>13.399715187784993</v>
      </c>
      <c r="P90" s="349">
        <f>IF(P$39=0,0,P$39/TEL!P$5*1000)</f>
        <v>12.861796713665171</v>
      </c>
      <c r="Q90" s="349">
        <f>IF(Q$39=0,0,Q$39/TEL!Q$5*1000)</f>
        <v>12.680851936192177</v>
      </c>
      <c r="R90" s="349">
        <f>IF(R$39=0,0,R$39/TEL!R$5*1000)</f>
        <v>12.432974100580733</v>
      </c>
      <c r="S90" s="349">
        <f>IF(S$39=0,0,S$39/TEL!S$5*1000)</f>
        <v>12.128262006431655</v>
      </c>
      <c r="T90" s="349">
        <f>IF(T$39=0,0,T$39/TEL!T$5*1000)</f>
        <v>12.728651527445866</v>
      </c>
      <c r="U90" s="349">
        <f>IF(U$39=0,0,U$39/TEL!U$5*1000)</f>
        <v>12.758123999081221</v>
      </c>
      <c r="V90" s="349">
        <f>IF(V$39=0,0,V$39/TEL!V$5*1000)</f>
        <v>13.741086716778463</v>
      </c>
      <c r="W90" s="349">
        <f>IF(W$39=0,0,W$39/TEL!W$5*1000)</f>
        <v>12.717074547039745</v>
      </c>
      <c r="X90" s="349">
        <f>IF(X$39=0,0,X$39/TEL!X$5*1000)</f>
        <v>11.681993595020488</v>
      </c>
      <c r="Y90" s="349">
        <f>IF(Y$39=0,0,Y$39/TEL!Y$5*1000)</f>
        <v>11.103919796090702</v>
      </c>
      <c r="DA90" s="178"/>
    </row>
    <row r="91" spans="1:105" ht="12" customHeight="1" x14ac:dyDescent="0.25">
      <c r="A91" s="41" t="s">
        <v>2757</v>
      </c>
      <c r="B91" s="337">
        <f>IF(B$59=0,0,B$59/TEL!B$5*1000)</f>
        <v>1.4328841690390184</v>
      </c>
      <c r="C91" s="337">
        <f>IF(C$59=0,0,C$59/TEL!C$5*1000)</f>
        <v>1.220033481105032</v>
      </c>
      <c r="D91" s="337">
        <f>IF(D$59=0,0,D$59/TEL!D$5*1000)</f>
        <v>1.200846347632037</v>
      </c>
      <c r="E91" s="337">
        <f>IF(E$59=0,0,E$59/TEL!E$5*1000)</f>
        <v>1.1874038424421287</v>
      </c>
      <c r="F91" s="337">
        <f>IF(F$59=0,0,F$59/TEL!F$5*1000)</f>
        <v>1.248707431715733</v>
      </c>
      <c r="G91" s="337">
        <f>IF(G$59=0,0,G$59/TEL!G$5*1000)</f>
        <v>2.6170732753242429</v>
      </c>
      <c r="H91" s="337">
        <f>IF(H$59=0,0,H$59/TEL!H$5*1000)</f>
        <v>2.2316073439757957</v>
      </c>
      <c r="I91" s="337">
        <f>IF(I$59=0,0,I$59/TEL!I$5*1000)</f>
        <v>2.3398175307674443</v>
      </c>
      <c r="J91" s="337">
        <f>IF(J$59=0,0,J$59/TEL!J$5*1000)</f>
        <v>2.0848700427618367</v>
      </c>
      <c r="K91" s="337">
        <f>IF(K$59=0,0,K$59/TEL!K$5*1000)</f>
        <v>2.1860132402547552</v>
      </c>
      <c r="L91" s="337">
        <f>IF(L$59=0,0,L$59/TEL!L$5*1000)</f>
        <v>2.2604759115454809</v>
      </c>
      <c r="M91" s="337">
        <f>IF(M$59=0,0,M$59/TEL!M$5*1000)</f>
        <v>1.8222071209345772</v>
      </c>
      <c r="N91" s="337">
        <f>IF(N$59=0,0,N$59/TEL!N$5*1000)</f>
        <v>2.0073200378740985</v>
      </c>
      <c r="O91" s="337">
        <f>IF(O$59=0,0,O$59/TEL!O$5*1000)</f>
        <v>1.8583912551879505</v>
      </c>
      <c r="P91" s="337">
        <f>IF(P$59=0,0,P$59/TEL!P$5*1000)</f>
        <v>1.8581813732096044</v>
      </c>
      <c r="Q91" s="337">
        <f>IF(Q$59=0,0,Q$59/TEL!Q$5*1000)</f>
        <v>1.8067102551062533</v>
      </c>
      <c r="R91" s="337">
        <f>IF(R$59=0,0,R$59/TEL!R$5*1000)</f>
        <v>1.7424088070582084</v>
      </c>
      <c r="S91" s="337">
        <f>IF(S$59=0,0,S$59/TEL!S$5*1000)</f>
        <v>1.6283898934367005</v>
      </c>
      <c r="T91" s="337">
        <f>IF(T$59=0,0,T$59/TEL!T$5*1000)</f>
        <v>1.8862960629571404</v>
      </c>
      <c r="U91" s="337">
        <f>IF(U$59=0,0,U$59/TEL!U$5*1000)</f>
        <v>1.9356262577687029</v>
      </c>
      <c r="V91" s="337">
        <f>IF(V$59=0,0,V$59/TEL!V$5*1000)</f>
        <v>2.2044938310264492</v>
      </c>
      <c r="W91" s="337">
        <f>IF(W$59=0,0,W$59/TEL!W$5*1000)</f>
        <v>1.8565838288651326</v>
      </c>
      <c r="X91" s="337">
        <f>IF(X$59=0,0,X$59/TEL!X$5*1000)</f>
        <v>1.7254150739866831</v>
      </c>
      <c r="Y91" s="337">
        <f>IF(Y$59=0,0,Y$59/TEL!Y$5*1000)</f>
        <v>1.6354141162273113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FR: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816.58408056849112</v>
      </c>
      <c r="C5" s="223">
        <v>896.49069050211642</v>
      </c>
      <c r="D5" s="223">
        <v>875.69369269083347</v>
      </c>
      <c r="E5" s="223">
        <v>863.26064934483611</v>
      </c>
      <c r="F5" s="223">
        <v>769.25979275467989</v>
      </c>
      <c r="G5" s="223">
        <v>275.17630885184059</v>
      </c>
      <c r="H5" s="223">
        <v>283.13051381321702</v>
      </c>
      <c r="I5" s="223">
        <v>228.91462928835861</v>
      </c>
      <c r="J5" s="223">
        <v>220.73834936779011</v>
      </c>
      <c r="K5" s="223">
        <v>173.3893122774858</v>
      </c>
      <c r="L5" s="223">
        <v>159.96006605562809</v>
      </c>
      <c r="M5" s="223">
        <v>171.52560157623199</v>
      </c>
      <c r="N5" s="223">
        <v>155.78466593200619</v>
      </c>
      <c r="O5" s="223">
        <v>159.20562228334711</v>
      </c>
      <c r="P5" s="223">
        <v>146.0983424389552</v>
      </c>
      <c r="Q5" s="223">
        <v>142.6155210759361</v>
      </c>
      <c r="R5" s="223">
        <v>149.71631912838239</v>
      </c>
      <c r="S5" s="223">
        <v>159.30840966082221</v>
      </c>
      <c r="T5" s="223">
        <v>134.60886893494239</v>
      </c>
      <c r="U5" s="223">
        <v>123.9719649259243</v>
      </c>
      <c r="V5" s="223">
        <v>98.333216460700598</v>
      </c>
      <c r="W5" s="223">
        <v>121.0742144704693</v>
      </c>
      <c r="X5" s="223">
        <v>116.1230420112569</v>
      </c>
      <c r="Y5" s="223">
        <v>105.3699778290178</v>
      </c>
      <c r="DA5" s="89" t="s">
        <v>2759</v>
      </c>
    </row>
    <row r="6" spans="1:105" ht="12" customHeight="1" x14ac:dyDescent="0.25">
      <c r="A6" s="55" t="s">
        <v>91</v>
      </c>
      <c r="B6" s="259">
        <v>10.476074327914009</v>
      </c>
      <c r="C6" s="259">
        <v>9.8796305194770326</v>
      </c>
      <c r="D6" s="259">
        <v>9.1125704491402111</v>
      </c>
      <c r="E6" s="259">
        <v>8.5112972643537645</v>
      </c>
      <c r="F6" s="259">
        <v>8.1684665504767224</v>
      </c>
      <c r="G6" s="259">
        <v>7.2125343154616104</v>
      </c>
      <c r="H6" s="259">
        <v>6.7852771820452258</v>
      </c>
      <c r="I6" s="259">
        <v>6.3487958179841986</v>
      </c>
      <c r="J6" s="259">
        <v>5.8133718507289887</v>
      </c>
      <c r="K6" s="259">
        <v>4.796381998160558</v>
      </c>
      <c r="L6" s="259">
        <v>4.8693075017253529</v>
      </c>
      <c r="M6" s="259">
        <v>4.7364590258631329</v>
      </c>
      <c r="N6" s="259">
        <v>4.6608985809602794</v>
      </c>
      <c r="O6" s="259">
        <v>4.5135805331882031</v>
      </c>
      <c r="P6" s="259">
        <v>4.3992956297208066</v>
      </c>
      <c r="Q6" s="259">
        <v>4.2101308126079076</v>
      </c>
      <c r="R6" s="259">
        <v>4.3118736290376889</v>
      </c>
      <c r="S6" s="259">
        <v>4.3060719335682434</v>
      </c>
      <c r="T6" s="259">
        <v>4.2128222374328912</v>
      </c>
      <c r="U6" s="259">
        <v>4.0019709034861721</v>
      </c>
      <c r="V6" s="259">
        <v>3.4387684697124188</v>
      </c>
      <c r="W6" s="259">
        <v>3.7001168678460581</v>
      </c>
      <c r="X6" s="259">
        <v>3.6018274562477952</v>
      </c>
      <c r="Y6" s="259">
        <v>3.2583972972388149</v>
      </c>
      <c r="DA6" s="67" t="s">
        <v>2760</v>
      </c>
    </row>
    <row r="7" spans="1:105" ht="12" customHeight="1" x14ac:dyDescent="0.25">
      <c r="A7" s="173" t="s">
        <v>92</v>
      </c>
      <c r="B7" s="224">
        <v>2.2080489493046862</v>
      </c>
      <c r="C7" s="224">
        <v>2.082336102744462</v>
      </c>
      <c r="D7" s="224">
        <v>1.920662356516083</v>
      </c>
      <c r="E7" s="224">
        <v>1.7939316191849031</v>
      </c>
      <c r="F7" s="224">
        <v>1.7216729682942209</v>
      </c>
      <c r="G7" s="224">
        <v>1.5201905139833141</v>
      </c>
      <c r="H7" s="224">
        <v>1.430137252141783</v>
      </c>
      <c r="I7" s="224">
        <v>1.338139793252245</v>
      </c>
      <c r="J7" s="224">
        <v>1.225288138011476</v>
      </c>
      <c r="K7" s="224">
        <v>1.0109365302308939</v>
      </c>
      <c r="L7" s="224">
        <v>1.0263070856969529</v>
      </c>
      <c r="M7" s="224">
        <v>0.9983065266743143</v>
      </c>
      <c r="N7" s="224">
        <v>0.98238060292135032</v>
      </c>
      <c r="O7" s="224">
        <v>0.95133028288591404</v>
      </c>
      <c r="P7" s="224">
        <v>0.92724238000132109</v>
      </c>
      <c r="Q7" s="224">
        <v>0.88737198937621731</v>
      </c>
      <c r="R7" s="224">
        <v>0.90881638847889268</v>
      </c>
      <c r="S7" s="224">
        <v>0.90759356137930225</v>
      </c>
      <c r="T7" s="224">
        <v>0.88793926272412649</v>
      </c>
      <c r="U7" s="224">
        <v>0.84349799094544009</v>
      </c>
      <c r="V7" s="224">
        <v>0.72479145038316073</v>
      </c>
      <c r="W7" s="224">
        <v>0.77987602098073772</v>
      </c>
      <c r="X7" s="224">
        <v>0.75915949824387263</v>
      </c>
      <c r="Y7" s="224">
        <v>0.68677450191573819</v>
      </c>
      <c r="DA7" s="177" t="s">
        <v>2761</v>
      </c>
    </row>
    <row r="8" spans="1:105" ht="12" customHeight="1" x14ac:dyDescent="0.25">
      <c r="A8" s="173" t="s">
        <v>93</v>
      </c>
      <c r="B8" s="224">
        <v>8.5560251078679421</v>
      </c>
      <c r="C8" s="224">
        <v>8.0688971970987851</v>
      </c>
      <c r="D8" s="224">
        <v>7.442423480359543</v>
      </c>
      <c r="E8" s="224">
        <v>6.9513513187185394</v>
      </c>
      <c r="F8" s="224">
        <v>6.6713544321114622</v>
      </c>
      <c r="G8" s="224">
        <v>5.8906249385819729</v>
      </c>
      <c r="H8" s="224">
        <v>5.5416752608113899</v>
      </c>
      <c r="I8" s="224">
        <v>5.185191964385008</v>
      </c>
      <c r="J8" s="224">
        <v>4.7479002114061952</v>
      </c>
      <c r="K8" s="224">
        <v>3.917303707347692</v>
      </c>
      <c r="L8" s="224">
        <v>3.9768634641777632</v>
      </c>
      <c r="M8" s="224">
        <v>3.8683633849075649</v>
      </c>
      <c r="N8" s="224">
        <v>3.8066516173585452</v>
      </c>
      <c r="O8" s="224">
        <v>3.686333941469075</v>
      </c>
      <c r="P8" s="224">
        <v>3.5929951131150362</v>
      </c>
      <c r="Q8" s="224">
        <v>3.4385003210696379</v>
      </c>
      <c r="R8" s="224">
        <v>3.5215957692948279</v>
      </c>
      <c r="S8" s="224">
        <v>3.5168574054238748</v>
      </c>
      <c r="T8" s="224">
        <v>3.4406984630126689</v>
      </c>
      <c r="U8" s="224">
        <v>3.268491847174845</v>
      </c>
      <c r="V8" s="224">
        <v>2.8085128499525069</v>
      </c>
      <c r="W8" s="224">
        <v>3.021961455445338</v>
      </c>
      <c r="X8" s="224">
        <v>2.9416864738874549</v>
      </c>
      <c r="Y8" s="224">
        <v>2.6612000081270502</v>
      </c>
      <c r="DA8" s="177" t="s">
        <v>2762</v>
      </c>
    </row>
    <row r="9" spans="1:105" ht="12" customHeight="1" x14ac:dyDescent="0.25">
      <c r="A9" s="173" t="s">
        <v>94</v>
      </c>
      <c r="B9" s="224">
        <v>12.03383791002106</v>
      </c>
      <c r="C9" s="224">
        <v>11.34870453959036</v>
      </c>
      <c r="D9" s="224">
        <v>10.46758473605029</v>
      </c>
      <c r="E9" s="224">
        <v>9.7769038742237822</v>
      </c>
      <c r="F9" s="224">
        <v>9.3830951714370592</v>
      </c>
      <c r="G9" s="224">
        <v>8.2850184292279803</v>
      </c>
      <c r="H9" s="224">
        <v>7.7942293293708778</v>
      </c>
      <c r="I9" s="224">
        <v>7.2928443810167423</v>
      </c>
      <c r="J9" s="224">
        <v>6.6778043351551499</v>
      </c>
      <c r="K9" s="224">
        <v>5.509590874762341</v>
      </c>
      <c r="L9" s="224">
        <v>5.5933602011279486</v>
      </c>
      <c r="M9" s="224">
        <v>5.4407575204788117</v>
      </c>
      <c r="N9" s="224">
        <v>5.3539614442093626</v>
      </c>
      <c r="O9" s="224">
        <v>5.1847376059070562</v>
      </c>
      <c r="P9" s="224">
        <v>5.0534588500638931</v>
      </c>
      <c r="Q9" s="224">
        <v>4.8361657423441553</v>
      </c>
      <c r="R9" s="224">
        <v>4.953037437131834</v>
      </c>
      <c r="S9" s="224">
        <v>4.9463730454239014</v>
      </c>
      <c r="T9" s="224">
        <v>4.8392573746748404</v>
      </c>
      <c r="U9" s="224">
        <v>4.5970530244187877</v>
      </c>
      <c r="V9" s="224">
        <v>3.9501039300902221</v>
      </c>
      <c r="W9" s="224">
        <v>4.2503141197796728</v>
      </c>
      <c r="X9" s="224">
        <v>4.1374093416708337</v>
      </c>
      <c r="Y9" s="224">
        <v>3.7429120579015862</v>
      </c>
      <c r="DA9" s="177" t="s">
        <v>2763</v>
      </c>
    </row>
    <row r="10" spans="1:105" ht="12" customHeight="1" x14ac:dyDescent="0.25">
      <c r="A10" s="56" t="s">
        <v>95</v>
      </c>
      <c r="B10" s="260">
        <v>142.52922710394239</v>
      </c>
      <c r="C10" s="260">
        <v>162.82390718198999</v>
      </c>
      <c r="D10" s="260">
        <v>161.46178909942719</v>
      </c>
      <c r="E10" s="260">
        <v>161.21264255782219</v>
      </c>
      <c r="F10" s="260">
        <v>141.08398658612359</v>
      </c>
      <c r="G10" s="260">
        <v>35.292706105189211</v>
      </c>
      <c r="H10" s="260">
        <v>38.006432450641427</v>
      </c>
      <c r="I10" s="260">
        <v>28.533126244933261</v>
      </c>
      <c r="J10" s="260">
        <v>28.209154653459379</v>
      </c>
      <c r="K10" s="260">
        <v>21.671188757321499</v>
      </c>
      <c r="L10" s="260">
        <v>19.205154295314461</v>
      </c>
      <c r="M10" s="260">
        <v>21.427598261275069</v>
      </c>
      <c r="N10" s="260">
        <v>18.787861651070909</v>
      </c>
      <c r="O10" s="260">
        <v>19.48151819233307</v>
      </c>
      <c r="P10" s="260">
        <v>17.467043320477419</v>
      </c>
      <c r="Q10" s="260">
        <v>17.329818435791289</v>
      </c>
      <c r="R10" s="260">
        <v>18.374091578121451</v>
      </c>
      <c r="S10" s="260">
        <v>20.149136981640162</v>
      </c>
      <c r="T10" s="260">
        <v>15.84018941250674</v>
      </c>
      <c r="U10" s="260">
        <v>14.45893050720116</v>
      </c>
      <c r="V10" s="260">
        <v>11.407939668867209</v>
      </c>
      <c r="W10" s="260">
        <v>14.39354287199841</v>
      </c>
      <c r="X10" s="260">
        <v>13.692676971704669</v>
      </c>
      <c r="Y10" s="260">
        <v>12.441385047900701</v>
      </c>
      <c r="DA10" s="68" t="s">
        <v>2764</v>
      </c>
    </row>
    <row r="11" spans="1:105" ht="12" customHeight="1" x14ac:dyDescent="0.25">
      <c r="A11" s="37" t="s">
        <v>159</v>
      </c>
      <c r="B11" s="226">
        <v>2.3859536025248418</v>
      </c>
      <c r="C11" s="226">
        <v>2.2009535407881899</v>
      </c>
      <c r="D11" s="226">
        <v>1.6525330183376381</v>
      </c>
      <c r="E11" s="226">
        <v>1.6460472105055239</v>
      </c>
      <c r="F11" s="226">
        <v>1.742069508882732</v>
      </c>
      <c r="G11" s="226">
        <v>1.162250804990411</v>
      </c>
      <c r="H11" s="226">
        <v>1.010246473047516</v>
      </c>
      <c r="I11" s="226">
        <v>0.76544508251979848</v>
      </c>
      <c r="J11" s="226">
        <v>0.95899793440696923</v>
      </c>
      <c r="K11" s="226">
        <v>0.58227817084898592</v>
      </c>
      <c r="L11" s="226">
        <v>0.53081158514880811</v>
      </c>
      <c r="M11" s="226">
        <v>0.78922951302330513</v>
      </c>
      <c r="N11" s="226">
        <v>0.65571247277279687</v>
      </c>
      <c r="O11" s="226">
        <v>0.66582381713340166</v>
      </c>
      <c r="P11" s="226">
        <v>0.58080969706440078</v>
      </c>
      <c r="Q11" s="226">
        <v>0.6169353277748415</v>
      </c>
      <c r="R11" s="226">
        <v>0.6028447434830988</v>
      </c>
      <c r="S11" s="226">
        <v>0.6084997499401239</v>
      </c>
      <c r="T11" s="226">
        <v>0.56753016027239134</v>
      </c>
      <c r="U11" s="226">
        <v>0.54520016851589004</v>
      </c>
      <c r="V11" s="226">
        <v>0.44866477132092192</v>
      </c>
      <c r="W11" s="226">
        <v>0.59005440163083644</v>
      </c>
      <c r="X11" s="226">
        <v>0.46787362379541242</v>
      </c>
      <c r="Y11" s="226">
        <v>0.58787675562045483</v>
      </c>
      <c r="DA11" s="69" t="s">
        <v>2765</v>
      </c>
    </row>
    <row r="12" spans="1:105" ht="12" customHeight="1" x14ac:dyDescent="0.25">
      <c r="A12" s="37" t="s">
        <v>35</v>
      </c>
      <c r="B12" s="226">
        <v>138.7463559262271</v>
      </c>
      <c r="C12" s="226">
        <v>159.6895770144821</v>
      </c>
      <c r="D12" s="226">
        <v>159.0653929288373</v>
      </c>
      <c r="E12" s="226">
        <v>158.95020970488429</v>
      </c>
      <c r="F12" s="226">
        <v>138.64212480841189</v>
      </c>
      <c r="G12" s="226">
        <v>28.28177749522229</v>
      </c>
      <c r="H12" s="226">
        <v>32.714149935438087</v>
      </c>
      <c r="I12" s="226">
        <v>21.797233646041001</v>
      </c>
      <c r="J12" s="226">
        <v>22.537984652980938</v>
      </c>
      <c r="K12" s="226">
        <v>16.700327859301801</v>
      </c>
      <c r="L12" s="226">
        <v>12.926508530830921</v>
      </c>
      <c r="M12" s="226">
        <v>16.371428678932158</v>
      </c>
      <c r="N12" s="226">
        <v>12.84911074825839</v>
      </c>
      <c r="O12" s="226">
        <v>14.238678615016751</v>
      </c>
      <c r="P12" s="226">
        <v>11.636822657732861</v>
      </c>
      <c r="Q12" s="226">
        <v>12.178023987113351</v>
      </c>
      <c r="R12" s="226">
        <v>13.421620424190809</v>
      </c>
      <c r="S12" s="226">
        <v>15.906475023499819</v>
      </c>
      <c r="T12" s="226">
        <v>9.5193737041109205</v>
      </c>
      <c r="U12" s="226">
        <v>8.021568575104741</v>
      </c>
      <c r="V12" s="226">
        <v>4.6849399195204242</v>
      </c>
      <c r="W12" s="226">
        <v>9.2272831316949784</v>
      </c>
      <c r="X12" s="226">
        <v>8.5177776157091003</v>
      </c>
      <c r="Y12" s="226">
        <v>7.6546881400555842</v>
      </c>
      <c r="DA12" s="69" t="s">
        <v>2766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2767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2768</v>
      </c>
    </row>
    <row r="15" spans="1:105" ht="12" customHeight="1" x14ac:dyDescent="0.25">
      <c r="A15" s="37" t="s">
        <v>40</v>
      </c>
      <c r="B15" s="226">
        <v>1.396917575190437</v>
      </c>
      <c r="C15" s="226">
        <v>0.93337662671968591</v>
      </c>
      <c r="D15" s="226">
        <v>0.74386315225223942</v>
      </c>
      <c r="E15" s="226">
        <v>0.61638564243233585</v>
      </c>
      <c r="F15" s="226">
        <v>0.69979226882903556</v>
      </c>
      <c r="G15" s="226">
        <v>5.8486778049765116</v>
      </c>
      <c r="H15" s="226">
        <v>4.2820360421558146</v>
      </c>
      <c r="I15" s="226">
        <v>5.9704475163724604</v>
      </c>
      <c r="J15" s="226">
        <v>4.7121720660714654</v>
      </c>
      <c r="K15" s="226">
        <v>4.3885827271707081</v>
      </c>
      <c r="L15" s="226">
        <v>5.7478341793347303</v>
      </c>
      <c r="M15" s="226">
        <v>4.2669400693195989</v>
      </c>
      <c r="N15" s="226">
        <v>5.2830384300397197</v>
      </c>
      <c r="O15" s="226">
        <v>4.5770157601829231</v>
      </c>
      <c r="P15" s="226">
        <v>5.2494109656801564</v>
      </c>
      <c r="Q15" s="226">
        <v>4.5348591209030946</v>
      </c>
      <c r="R15" s="226">
        <v>4.3496264104475388</v>
      </c>
      <c r="S15" s="226">
        <v>3.634162208200221</v>
      </c>
      <c r="T15" s="226">
        <v>5.7532855481234311</v>
      </c>
      <c r="U15" s="226">
        <v>5.8921617635805248</v>
      </c>
      <c r="V15" s="226">
        <v>6.2743349780258626</v>
      </c>
      <c r="W15" s="226">
        <v>4.576205338672592</v>
      </c>
      <c r="X15" s="226">
        <v>4.7070257322001599</v>
      </c>
      <c r="Y15" s="226">
        <v>4.1988201522246609</v>
      </c>
      <c r="DA15" s="69" t="s">
        <v>2769</v>
      </c>
    </row>
    <row r="16" spans="1:105" ht="12" customHeight="1" x14ac:dyDescent="0.25">
      <c r="A16" s="57" t="s">
        <v>2707</v>
      </c>
      <c r="B16" s="261">
        <v>50.486860067283892</v>
      </c>
      <c r="C16" s="261">
        <v>57.003521887932592</v>
      </c>
      <c r="D16" s="261">
        <v>56.174169146371213</v>
      </c>
      <c r="E16" s="261">
        <v>55.815790234044371</v>
      </c>
      <c r="F16" s="261">
        <v>49.19905596458085</v>
      </c>
      <c r="G16" s="261">
        <v>13.27687234386744</v>
      </c>
      <c r="H16" s="261">
        <v>14.354469549187581</v>
      </c>
      <c r="I16" s="261">
        <v>10.654748659499869</v>
      </c>
      <c r="J16" s="261">
        <v>10.623452140570519</v>
      </c>
      <c r="K16" s="261">
        <v>8.0816769118098915</v>
      </c>
      <c r="L16" s="261">
        <v>6.9330419298882644</v>
      </c>
      <c r="M16" s="261">
        <v>8.0101398785009685</v>
      </c>
      <c r="N16" s="261">
        <v>6.8546548333140933</v>
      </c>
      <c r="O16" s="261">
        <v>7.3190920096110998</v>
      </c>
      <c r="P16" s="261">
        <v>6.4083367193443177</v>
      </c>
      <c r="Q16" s="261">
        <v>6.3382384061459502</v>
      </c>
      <c r="R16" s="261">
        <v>6.7817273299260252</v>
      </c>
      <c r="S16" s="261">
        <v>7.5385793970309303</v>
      </c>
      <c r="T16" s="261">
        <v>5.7187326170868742</v>
      </c>
      <c r="U16" s="261">
        <v>5.1160208966418992</v>
      </c>
      <c r="V16" s="261">
        <v>3.7088315283618658</v>
      </c>
      <c r="W16" s="261">
        <v>5.2466011078594796</v>
      </c>
      <c r="X16" s="261">
        <v>4.9738338930947457</v>
      </c>
      <c r="Y16" s="261">
        <v>4.5244914039718864</v>
      </c>
      <c r="DA16" s="70" t="s">
        <v>2770</v>
      </c>
    </row>
    <row r="17" spans="1:105" ht="12" customHeight="1" x14ac:dyDescent="0.25">
      <c r="A17" s="46" t="s">
        <v>28</v>
      </c>
      <c r="B17" s="229">
        <v>4.6025208315496578E-2</v>
      </c>
      <c r="C17" s="229">
        <v>2.3012604157756491E-2</v>
      </c>
      <c r="D17" s="229">
        <v>0</v>
      </c>
      <c r="E17" s="229">
        <v>0</v>
      </c>
      <c r="F17" s="229">
        <v>0</v>
      </c>
      <c r="G17" s="229">
        <v>4.6025208315391752E-2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1.1271998724104451E-3</v>
      </c>
      <c r="V17" s="229">
        <v>0</v>
      </c>
      <c r="W17" s="229">
        <v>0</v>
      </c>
      <c r="X17" s="229">
        <v>0</v>
      </c>
      <c r="Y17" s="229">
        <v>0</v>
      </c>
      <c r="DA17" s="73" t="s">
        <v>2771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2772</v>
      </c>
    </row>
    <row r="19" spans="1:105" ht="12" customHeight="1" x14ac:dyDescent="0.25">
      <c r="A19" s="46" t="s">
        <v>31</v>
      </c>
      <c r="B19" s="229">
        <v>0</v>
      </c>
      <c r="C19" s="229">
        <v>1.2759961973237739</v>
      </c>
      <c r="D19" s="229">
        <v>0.73615064666290253</v>
      </c>
      <c r="E19" s="229">
        <v>0.52500921080129148</v>
      </c>
      <c r="F19" s="229">
        <v>0.85910326477881227</v>
      </c>
      <c r="G19" s="229">
        <v>0.38182284318270571</v>
      </c>
      <c r="H19" s="229">
        <v>0.52498871145914849</v>
      </c>
      <c r="I19" s="229">
        <v>0.5727342647745064</v>
      </c>
      <c r="J19" s="229">
        <v>0.57273426477408829</v>
      </c>
      <c r="K19" s="229">
        <v>0.38181615476573078</v>
      </c>
      <c r="L19" s="229">
        <v>0.3340871894534575</v>
      </c>
      <c r="M19" s="229">
        <v>0.26114782725470398</v>
      </c>
      <c r="N19" s="229">
        <v>0.37685668358007118</v>
      </c>
      <c r="O19" s="229">
        <v>0.56559158430512091</v>
      </c>
      <c r="P19" s="229">
        <v>0.53607822479706491</v>
      </c>
      <c r="Q19" s="229">
        <v>0.26764755566937187</v>
      </c>
      <c r="R19" s="229">
        <v>0.3254140678577509</v>
      </c>
      <c r="S19" s="229">
        <v>0.33452759604820242</v>
      </c>
      <c r="T19" s="229">
        <v>0.27459120620358413</v>
      </c>
      <c r="U19" s="229">
        <v>0.30536669946501871</v>
      </c>
      <c r="V19" s="229">
        <v>0.25087284739141469</v>
      </c>
      <c r="W19" s="229">
        <v>0.3560999416238827</v>
      </c>
      <c r="X19" s="229">
        <v>0.33642795547941012</v>
      </c>
      <c r="Y19" s="229">
        <v>0.32566101417706789</v>
      </c>
      <c r="DA19" s="73" t="s">
        <v>2773</v>
      </c>
    </row>
    <row r="20" spans="1:105" ht="12" customHeight="1" x14ac:dyDescent="0.25">
      <c r="A20" s="46" t="s">
        <v>159</v>
      </c>
      <c r="B20" s="229">
        <v>0.83300681997660142</v>
      </c>
      <c r="C20" s="229">
        <v>0.75900204966899076</v>
      </c>
      <c r="D20" s="229">
        <v>0.57999003885582567</v>
      </c>
      <c r="E20" s="229">
        <v>0.57399179028618963</v>
      </c>
      <c r="F20" s="229">
        <v>0.61034259580201122</v>
      </c>
      <c r="G20" s="229">
        <v>0.47859596209865019</v>
      </c>
      <c r="H20" s="229">
        <v>0.40307976497834053</v>
      </c>
      <c r="I20" s="229">
        <v>0.33407320319805062</v>
      </c>
      <c r="J20" s="229">
        <v>0.40667316150840782</v>
      </c>
      <c r="K20" s="229">
        <v>0.26073999706778511</v>
      </c>
      <c r="L20" s="229">
        <v>0.26433201253622968</v>
      </c>
      <c r="M20" s="229">
        <v>0.35865649767301688</v>
      </c>
      <c r="N20" s="229">
        <v>0.31780921920589672</v>
      </c>
      <c r="O20" s="229">
        <v>0.29577319874152458</v>
      </c>
      <c r="P20" s="229">
        <v>0.27519346482479518</v>
      </c>
      <c r="Q20" s="229">
        <v>0.29887387832660101</v>
      </c>
      <c r="R20" s="229">
        <v>0.2847148887771635</v>
      </c>
      <c r="S20" s="229">
        <v>0.27426826235194718</v>
      </c>
      <c r="T20" s="229">
        <v>0.27261195012501699</v>
      </c>
      <c r="U20" s="229">
        <v>0.27976631150269538</v>
      </c>
      <c r="V20" s="229">
        <v>0.26992085911610558</v>
      </c>
      <c r="W20" s="229">
        <v>0.28595768382256581</v>
      </c>
      <c r="X20" s="229">
        <v>0.2291668284875952</v>
      </c>
      <c r="Y20" s="229">
        <v>0.28751637420114512</v>
      </c>
      <c r="DA20" s="73" t="s">
        <v>2774</v>
      </c>
    </row>
    <row r="21" spans="1:105" ht="12" customHeight="1" x14ac:dyDescent="0.25">
      <c r="A21" s="46" t="s">
        <v>32</v>
      </c>
      <c r="B21" s="229">
        <v>3.3211049161238488</v>
      </c>
      <c r="C21" s="229">
        <v>2.3247734412875229</v>
      </c>
      <c r="D21" s="229">
        <v>1.512947429765545</v>
      </c>
      <c r="E21" s="229">
        <v>1.753763706634192</v>
      </c>
      <c r="F21" s="229">
        <v>1.315321957919467</v>
      </c>
      <c r="G21" s="229">
        <v>1.242247785093884</v>
      </c>
      <c r="H21" s="229">
        <v>0.94991729041284767</v>
      </c>
      <c r="I21" s="229">
        <v>0.65766097895876907</v>
      </c>
      <c r="J21" s="229">
        <v>0.51151263331302954</v>
      </c>
      <c r="K21" s="229">
        <v>0.29228828294419268</v>
      </c>
      <c r="L21" s="229">
        <v>0.1826800343999446</v>
      </c>
      <c r="M21" s="229">
        <v>0.13205830084647929</v>
      </c>
      <c r="N21" s="229">
        <v>0.15382640043903259</v>
      </c>
      <c r="O21" s="229">
        <v>9.8379549617362116E-2</v>
      </c>
      <c r="P21" s="229">
        <v>9.452490300931933E-2</v>
      </c>
      <c r="Q21" s="229">
        <v>0.1323682096026241</v>
      </c>
      <c r="R21" s="229">
        <v>9.9974100032545227E-2</v>
      </c>
      <c r="S21" s="229">
        <v>7.130876176848748E-2</v>
      </c>
      <c r="T21" s="229">
        <v>0.32161740142942641</v>
      </c>
      <c r="U21" s="229">
        <v>9.3614742924442357E-2</v>
      </c>
      <c r="V21" s="229">
        <v>3.3777701902499437E-2</v>
      </c>
      <c r="W21" s="229">
        <v>7.2365131083360873E-2</v>
      </c>
      <c r="X21" s="229">
        <v>5.4259142556380494E-3</v>
      </c>
      <c r="Y21" s="229">
        <v>1.394899125342188E-2</v>
      </c>
      <c r="DA21" s="73" t="s">
        <v>2775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2776</v>
      </c>
    </row>
    <row r="23" spans="1:105" ht="12" customHeight="1" x14ac:dyDescent="0.25">
      <c r="A23" s="46" t="s">
        <v>35</v>
      </c>
      <c r="B23" s="229">
        <v>46.286723122867947</v>
      </c>
      <c r="C23" s="229">
        <v>52.620737595494553</v>
      </c>
      <c r="D23" s="229">
        <v>53.345081031086927</v>
      </c>
      <c r="E23" s="229">
        <v>52.963025526322703</v>
      </c>
      <c r="F23" s="229">
        <v>46.414288146080558</v>
      </c>
      <c r="G23" s="229">
        <v>11.128180545176811</v>
      </c>
      <c r="H23" s="229">
        <v>12.4723296505879</v>
      </c>
      <c r="I23" s="229">
        <v>9.0902802125685405</v>
      </c>
      <c r="J23" s="229">
        <v>9.1325320809749897</v>
      </c>
      <c r="K23" s="229">
        <v>7.1457930093217277</v>
      </c>
      <c r="L23" s="229">
        <v>6.1509032257881771</v>
      </c>
      <c r="M23" s="229">
        <v>7.1090284769932408</v>
      </c>
      <c r="N23" s="229">
        <v>5.950787010643027</v>
      </c>
      <c r="O23" s="229">
        <v>6.0439027400315579</v>
      </c>
      <c r="P23" s="229">
        <v>5.2684997146648547</v>
      </c>
      <c r="Q23" s="229">
        <v>5.6373296526061774</v>
      </c>
      <c r="R23" s="229">
        <v>6.0570051089187977</v>
      </c>
      <c r="S23" s="229">
        <v>6.8507384349033984</v>
      </c>
      <c r="T23" s="229">
        <v>4.3693074679389579</v>
      </c>
      <c r="U23" s="229">
        <v>3.933208994528048</v>
      </c>
      <c r="V23" s="229">
        <v>2.6931887410401458</v>
      </c>
      <c r="W23" s="229">
        <v>4.2729897450360337</v>
      </c>
      <c r="X23" s="229">
        <v>3.9865551490372448</v>
      </c>
      <c r="Y23" s="229">
        <v>3.577272990563678</v>
      </c>
      <c r="DA23" s="73" t="s">
        <v>2777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2778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4.1541317493508532E-3</v>
      </c>
      <c r="I25" s="229">
        <v>0</v>
      </c>
      <c r="J25" s="229">
        <v>0</v>
      </c>
      <c r="K25" s="229">
        <v>1.039467710455836E-3</v>
      </c>
      <c r="L25" s="229">
        <v>1.039467710454896E-3</v>
      </c>
      <c r="M25" s="229">
        <v>2.2135427503230348E-3</v>
      </c>
      <c r="N25" s="229">
        <v>0</v>
      </c>
      <c r="O25" s="229">
        <v>3.6942233738532239E-3</v>
      </c>
      <c r="P25" s="229">
        <v>4.3410863735176579E-3</v>
      </c>
      <c r="Q25" s="229">
        <v>2.019109941176273E-3</v>
      </c>
      <c r="R25" s="229">
        <v>8.9887783307131923E-3</v>
      </c>
      <c r="S25" s="229">
        <v>5.7357678699379586E-3</v>
      </c>
      <c r="T25" s="229">
        <v>4.4308245931314058E-3</v>
      </c>
      <c r="U25" s="229">
        <v>6.8874083548700173E-3</v>
      </c>
      <c r="V25" s="229">
        <v>5.9152443091152014E-3</v>
      </c>
      <c r="W25" s="229">
        <v>6.8238437826648396E-3</v>
      </c>
      <c r="X25" s="229">
        <v>3.1748634278707707E-2</v>
      </c>
      <c r="Y25" s="229">
        <v>1.351681932840804E-2</v>
      </c>
      <c r="DA25" s="73" t="s">
        <v>2779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0.1470352329832057</v>
      </c>
      <c r="N26" s="229">
        <v>5.5375519446065523E-2</v>
      </c>
      <c r="O26" s="229">
        <v>0.31175071354168182</v>
      </c>
      <c r="P26" s="229">
        <v>0.2296993256747667</v>
      </c>
      <c r="Q26" s="229">
        <v>0</v>
      </c>
      <c r="R26" s="229">
        <v>5.6303860090544389E-3</v>
      </c>
      <c r="S26" s="229">
        <v>2.0005740889574779E-3</v>
      </c>
      <c r="T26" s="229">
        <v>0.47617376679675699</v>
      </c>
      <c r="U26" s="229">
        <v>0.49604953999441442</v>
      </c>
      <c r="V26" s="229">
        <v>0.45515613460258519</v>
      </c>
      <c r="W26" s="229">
        <v>0.25236476251097162</v>
      </c>
      <c r="X26" s="229">
        <v>0.38450941155614909</v>
      </c>
      <c r="Y26" s="229">
        <v>0.30657521444816482</v>
      </c>
      <c r="DA26" s="73" t="s">
        <v>2780</v>
      </c>
    </row>
    <row r="27" spans="1:105" ht="12" customHeight="1" x14ac:dyDescent="0.25">
      <c r="A27" s="57" t="s">
        <v>2719</v>
      </c>
      <c r="B27" s="261">
        <v>379.62235165976921</v>
      </c>
      <c r="C27" s="261">
        <v>428.62263573426219</v>
      </c>
      <c r="D27" s="261">
        <v>422.38654108136802</v>
      </c>
      <c r="E27" s="261">
        <v>419.69180733675682</v>
      </c>
      <c r="F27" s="261">
        <v>369.93905542598299</v>
      </c>
      <c r="G27" s="261">
        <v>99.831867047157075</v>
      </c>
      <c r="H27" s="261">
        <v>107.9345691102374</v>
      </c>
      <c r="I27" s="261">
        <v>80.1155139589317</v>
      </c>
      <c r="J27" s="261">
        <v>79.880188210828251</v>
      </c>
      <c r="K27" s="261">
        <v>60.767993702262856</v>
      </c>
      <c r="L27" s="261">
        <v>52.131142203582897</v>
      </c>
      <c r="M27" s="261">
        <v>60.23009024026689</v>
      </c>
      <c r="N27" s="261">
        <v>51.54173153511173</v>
      </c>
      <c r="O27" s="261">
        <v>55.033941841498859</v>
      </c>
      <c r="P27" s="261">
        <v>48.185762639685137</v>
      </c>
      <c r="Q27" s="261">
        <v>47.658677246212832</v>
      </c>
      <c r="R27" s="261">
        <v>50.993372807712973</v>
      </c>
      <c r="S27" s="261">
        <v>56.684318158444107</v>
      </c>
      <c r="T27" s="261">
        <v>43.000470255403222</v>
      </c>
      <c r="U27" s="261">
        <v>38.468541742057347</v>
      </c>
      <c r="V27" s="261">
        <v>27.887560145951731</v>
      </c>
      <c r="W27" s="261">
        <v>39.450404484097227</v>
      </c>
      <c r="X27" s="261">
        <v>37.39940485000087</v>
      </c>
      <c r="Y27" s="261">
        <v>34.020694979865532</v>
      </c>
      <c r="DA27" s="70" t="s">
        <v>2781</v>
      </c>
    </row>
    <row r="28" spans="1:105" ht="12" customHeight="1" x14ac:dyDescent="0.25">
      <c r="A28" s="46" t="s">
        <v>28</v>
      </c>
      <c r="B28" s="229">
        <v>0.34607416252613771</v>
      </c>
      <c r="C28" s="229">
        <v>0.1730370812631305</v>
      </c>
      <c r="D28" s="229">
        <v>0</v>
      </c>
      <c r="E28" s="229">
        <v>0</v>
      </c>
      <c r="F28" s="229">
        <v>0</v>
      </c>
      <c r="G28" s="229">
        <v>0.3460741625253495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8.4756759637016083E-3</v>
      </c>
      <c r="V28" s="229">
        <v>0</v>
      </c>
      <c r="W28" s="229">
        <v>0</v>
      </c>
      <c r="X28" s="229">
        <v>0</v>
      </c>
      <c r="Y28" s="229">
        <v>0</v>
      </c>
      <c r="DA28" s="73" t="s">
        <v>2782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2783</v>
      </c>
    </row>
    <row r="30" spans="1:105" ht="12" customHeight="1" x14ac:dyDescent="0.25">
      <c r="A30" s="46" t="s">
        <v>31</v>
      </c>
      <c r="B30" s="229">
        <v>0</v>
      </c>
      <c r="C30" s="229">
        <v>9.5945098683383776</v>
      </c>
      <c r="D30" s="229">
        <v>5.5352865931768234</v>
      </c>
      <c r="E30" s="229">
        <v>3.9476654119866339</v>
      </c>
      <c r="F30" s="229">
        <v>6.4597957024714576</v>
      </c>
      <c r="G30" s="229">
        <v>2.8710140708545762</v>
      </c>
      <c r="H30" s="229">
        <v>3.9475112727024442</v>
      </c>
      <c r="I30" s="229">
        <v>4.3065211062852322</v>
      </c>
      <c r="J30" s="229">
        <v>4.3065211062820863</v>
      </c>
      <c r="K30" s="229">
        <v>2.8709637791038598</v>
      </c>
      <c r="L30" s="229">
        <v>2.512078674544266</v>
      </c>
      <c r="M30" s="229">
        <v>1.9636307780113309</v>
      </c>
      <c r="N30" s="229">
        <v>2.833672370765536</v>
      </c>
      <c r="O30" s="229">
        <v>4.2528136435250428</v>
      </c>
      <c r="P30" s="229">
        <v>4.0308958826086991</v>
      </c>
      <c r="Q30" s="229">
        <v>2.0125037358985458</v>
      </c>
      <c r="R30" s="229">
        <v>2.4468634717765498</v>
      </c>
      <c r="S30" s="229">
        <v>2.5153901933624452</v>
      </c>
      <c r="T30" s="229">
        <v>2.064714646646181</v>
      </c>
      <c r="U30" s="229">
        <v>2.2961226825158132</v>
      </c>
      <c r="V30" s="229">
        <v>1.8863708332700611</v>
      </c>
      <c r="W30" s="229">
        <v>2.6775976379795789</v>
      </c>
      <c r="X30" s="229">
        <v>2.5296794344701801</v>
      </c>
      <c r="Y30" s="229">
        <v>2.4487203181391068</v>
      </c>
      <c r="DA30" s="73" t="s">
        <v>2784</v>
      </c>
    </row>
    <row r="31" spans="1:105" ht="12" customHeight="1" x14ac:dyDescent="0.25">
      <c r="A31" s="46" t="s">
        <v>159</v>
      </c>
      <c r="B31" s="229">
        <v>6.2635705117471367</v>
      </c>
      <c r="C31" s="229">
        <v>5.7071115657802958</v>
      </c>
      <c r="D31" s="229">
        <v>4.3610789460120731</v>
      </c>
      <c r="E31" s="229">
        <v>4.3159767308057733</v>
      </c>
      <c r="F31" s="229">
        <v>4.5893068261266619</v>
      </c>
      <c r="G31" s="229">
        <v>3.5986734842417731</v>
      </c>
      <c r="H31" s="229">
        <v>3.0308497712794451</v>
      </c>
      <c r="I31" s="229">
        <v>2.5119735086622659</v>
      </c>
      <c r="J31" s="229">
        <v>3.0578693490343731</v>
      </c>
      <c r="K31" s="229">
        <v>1.9605642087212301</v>
      </c>
      <c r="L31" s="229">
        <v>1.987573401955111</v>
      </c>
      <c r="M31" s="229">
        <v>2.6968209728874921</v>
      </c>
      <c r="N31" s="229">
        <v>2.389680859798184</v>
      </c>
      <c r="O31" s="229">
        <v>2.2239869366910789</v>
      </c>
      <c r="P31" s="229">
        <v>2.0692431682018251</v>
      </c>
      <c r="Q31" s="229">
        <v>2.2473016620327111</v>
      </c>
      <c r="R31" s="229">
        <v>2.1408369521513628</v>
      </c>
      <c r="S31" s="229">
        <v>2.0622863573002181</v>
      </c>
      <c r="T31" s="229">
        <v>2.0498321634400321</v>
      </c>
      <c r="U31" s="229">
        <v>2.103627457645266</v>
      </c>
      <c r="V31" s="229">
        <v>2.0295972291230262</v>
      </c>
      <c r="W31" s="229">
        <v>2.150181814896599</v>
      </c>
      <c r="X31" s="229">
        <v>1.7231582680509561</v>
      </c>
      <c r="Y31" s="229">
        <v>2.1619019675509188</v>
      </c>
      <c r="DA31" s="73" t="s">
        <v>2785</v>
      </c>
    </row>
    <row r="32" spans="1:105" ht="12" customHeight="1" x14ac:dyDescent="0.25">
      <c r="A32" s="46" t="s">
        <v>32</v>
      </c>
      <c r="B32" s="229">
        <v>24.972154273162019</v>
      </c>
      <c r="C32" s="229">
        <v>17.480507991219639</v>
      </c>
      <c r="D32" s="229">
        <v>11.376200866121691</v>
      </c>
      <c r="E32" s="229">
        <v>13.18695402488402</v>
      </c>
      <c r="F32" s="229">
        <v>9.8902093374329176</v>
      </c>
      <c r="G32" s="229">
        <v>9.3407477686867022</v>
      </c>
      <c r="H32" s="229">
        <v>7.1426473182966053</v>
      </c>
      <c r="I32" s="229">
        <v>4.9451046687092077</v>
      </c>
      <c r="J32" s="229">
        <v>3.846181531257586</v>
      </c>
      <c r="K32" s="229">
        <v>2.197783050599603</v>
      </c>
      <c r="L32" s="229">
        <v>1.3736133355841991</v>
      </c>
      <c r="M32" s="229">
        <v>0.99297683905718059</v>
      </c>
      <c r="N32" s="229">
        <v>1.1566562033011869</v>
      </c>
      <c r="O32" s="229">
        <v>0.73973853654593447</v>
      </c>
      <c r="P32" s="229">
        <v>0.71075455916622787</v>
      </c>
      <c r="Q32" s="229">
        <v>0.99530711451203913</v>
      </c>
      <c r="R32" s="229">
        <v>0.75172832909086895</v>
      </c>
      <c r="S32" s="229">
        <v>0.53618703560535785</v>
      </c>
      <c r="T32" s="229">
        <v>2.4183154607481869</v>
      </c>
      <c r="U32" s="229">
        <v>0.70391085545109522</v>
      </c>
      <c r="V32" s="229">
        <v>0.25398233545917859</v>
      </c>
      <c r="W32" s="229">
        <v>0.54413012026142515</v>
      </c>
      <c r="X32" s="229">
        <v>4.0798701422201503E-2</v>
      </c>
      <c r="Y32" s="229">
        <v>0.1048856842324607</v>
      </c>
      <c r="DA32" s="73" t="s">
        <v>2786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2787</v>
      </c>
    </row>
    <row r="34" spans="1:105" ht="12" customHeight="1" x14ac:dyDescent="0.25">
      <c r="A34" s="46" t="s">
        <v>35</v>
      </c>
      <c r="B34" s="229">
        <v>348.04055271233392</v>
      </c>
      <c r="C34" s="229">
        <v>395.66746922766077</v>
      </c>
      <c r="D34" s="229">
        <v>401.11397467605741</v>
      </c>
      <c r="E34" s="229">
        <v>398.24121116908037</v>
      </c>
      <c r="F34" s="229">
        <v>348.99974355995198</v>
      </c>
      <c r="G34" s="229">
        <v>83.675357560848681</v>
      </c>
      <c r="H34" s="229">
        <v>93.782324872689756</v>
      </c>
      <c r="I34" s="229">
        <v>68.351914675274998</v>
      </c>
      <c r="J34" s="229">
        <v>68.669616224254213</v>
      </c>
      <c r="K34" s="229">
        <v>53.730866666246079</v>
      </c>
      <c r="L34" s="229">
        <v>46.250060793907252</v>
      </c>
      <c r="M34" s="229">
        <v>53.454425663545322</v>
      </c>
      <c r="N34" s="229">
        <v>44.74534079156583</v>
      </c>
      <c r="O34" s="229">
        <v>45.445499449083449</v>
      </c>
      <c r="P34" s="229">
        <v>39.615065162191478</v>
      </c>
      <c r="Q34" s="229">
        <v>42.388382580173378</v>
      </c>
      <c r="R34" s="229">
        <v>45.544019184370171</v>
      </c>
      <c r="S34" s="229">
        <v>51.512283231677479</v>
      </c>
      <c r="T34" s="229">
        <v>32.853831153156392</v>
      </c>
      <c r="U34" s="229">
        <v>29.57470609347051</v>
      </c>
      <c r="V34" s="229">
        <v>20.250707648974949</v>
      </c>
      <c r="W34" s="229">
        <v>32.129595967482473</v>
      </c>
      <c r="X34" s="229">
        <v>29.97582813987621</v>
      </c>
      <c r="Y34" s="229">
        <v>26.898341140584581</v>
      </c>
      <c r="DA34" s="73" t="s">
        <v>2788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2789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3.123587526915738E-2</v>
      </c>
      <c r="I36" s="229">
        <v>0</v>
      </c>
      <c r="J36" s="229">
        <v>0</v>
      </c>
      <c r="K36" s="229">
        <v>7.8159975920813873E-3</v>
      </c>
      <c r="L36" s="229">
        <v>7.8159975920743113E-3</v>
      </c>
      <c r="M36" s="229">
        <v>1.6644138757236662E-2</v>
      </c>
      <c r="N36" s="229">
        <v>0</v>
      </c>
      <c r="O36" s="229">
        <v>2.7777718061088679E-2</v>
      </c>
      <c r="P36" s="229">
        <v>3.2641630231642391E-2</v>
      </c>
      <c r="Q36" s="229">
        <v>1.5182153596152371E-2</v>
      </c>
      <c r="R36" s="229">
        <v>6.7588698602093419E-2</v>
      </c>
      <c r="S36" s="229">
        <v>4.3128562252802732E-2</v>
      </c>
      <c r="T36" s="229">
        <v>3.3316392613738068E-2</v>
      </c>
      <c r="U36" s="229">
        <v>5.1788012822195667E-2</v>
      </c>
      <c r="V36" s="229">
        <v>4.4478087016616243E-2</v>
      </c>
      <c r="W36" s="229">
        <v>5.1310056135037543E-2</v>
      </c>
      <c r="X36" s="229">
        <v>0.2387253077495137</v>
      </c>
      <c r="Y36" s="229">
        <v>0.1016360837962989</v>
      </c>
      <c r="DA36" s="73" t="s">
        <v>2790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1.105591848008336</v>
      </c>
      <c r="N37" s="229">
        <v>0.41638130968099257</v>
      </c>
      <c r="O37" s="229">
        <v>2.3441255575922608</v>
      </c>
      <c r="P37" s="229">
        <v>1.7271622372852651</v>
      </c>
      <c r="Q37" s="229">
        <v>0</v>
      </c>
      <c r="R37" s="229">
        <v>4.2336171721928571E-2</v>
      </c>
      <c r="S37" s="229">
        <v>1.5042778245814891E-2</v>
      </c>
      <c r="T37" s="229">
        <v>3.5804604387986929</v>
      </c>
      <c r="U37" s="229">
        <v>3.7299109641887682</v>
      </c>
      <c r="V37" s="229">
        <v>3.4224240121078999</v>
      </c>
      <c r="W37" s="229">
        <v>1.897588887342113</v>
      </c>
      <c r="X37" s="229">
        <v>2.8912149984318152</v>
      </c>
      <c r="Y37" s="229">
        <v>2.3052097855621621</v>
      </c>
      <c r="DA37" s="73" t="s">
        <v>2791</v>
      </c>
    </row>
    <row r="38" spans="1:105" ht="12" customHeight="1" x14ac:dyDescent="0.25">
      <c r="A38" s="57" t="s">
        <v>2731</v>
      </c>
      <c r="B38" s="261">
        <v>46.614487164325539</v>
      </c>
      <c r="C38" s="261">
        <v>43.960542434423751</v>
      </c>
      <c r="D38" s="261">
        <v>40.547421194179329</v>
      </c>
      <c r="E38" s="261">
        <v>37.871987603583392</v>
      </c>
      <c r="F38" s="261">
        <v>36.346523253929433</v>
      </c>
      <c r="G38" s="261">
        <v>32.092993782460923</v>
      </c>
      <c r="H38" s="261">
        <v>30.191864453086421</v>
      </c>
      <c r="I38" s="261">
        <v>28.249690857746788</v>
      </c>
      <c r="J38" s="261">
        <v>25.867260868434169</v>
      </c>
      <c r="K38" s="261">
        <v>21.342048566104129</v>
      </c>
      <c r="L38" s="261">
        <v>21.666538908905071</v>
      </c>
      <c r="M38" s="261">
        <v>21.075414468676641</v>
      </c>
      <c r="N38" s="261">
        <v>20.739199653965979</v>
      </c>
      <c r="O38" s="261">
        <v>20.08369120375891</v>
      </c>
      <c r="P38" s="261">
        <v>19.575167495449382</v>
      </c>
      <c r="Q38" s="261">
        <v>18.733457073850349</v>
      </c>
      <c r="R38" s="261">
        <v>19.18617333588481</v>
      </c>
      <c r="S38" s="261">
        <v>19.16035803040619</v>
      </c>
      <c r="T38" s="261">
        <v>18.745432875475171</v>
      </c>
      <c r="U38" s="261">
        <v>17.807225824609642</v>
      </c>
      <c r="V38" s="261">
        <v>15.301192381327359</v>
      </c>
      <c r="W38" s="261">
        <v>16.464091876776369</v>
      </c>
      <c r="X38" s="261">
        <v>16.02674193328388</v>
      </c>
      <c r="Y38" s="261">
        <v>14.49861028416889</v>
      </c>
      <c r="DA38" s="70" t="s">
        <v>2792</v>
      </c>
    </row>
    <row r="39" spans="1:105" ht="12" customHeight="1" x14ac:dyDescent="0.25">
      <c r="A39" s="57" t="s">
        <v>2733</v>
      </c>
      <c r="B39" s="261">
        <f t="shared" ref="B39:Y39" si="0">B40+B46+B57+B58</f>
        <v>150.52452364766299</v>
      </c>
      <c r="C39" s="261">
        <f t="shared" si="0"/>
        <v>159.93833656232567</v>
      </c>
      <c r="D39" s="261">
        <f t="shared" si="0"/>
        <v>154.40921550973968</v>
      </c>
      <c r="E39" s="261">
        <f t="shared" si="0"/>
        <v>150.64032661445165</v>
      </c>
      <c r="F39" s="261">
        <f t="shared" si="0"/>
        <v>136.19482880179385</v>
      </c>
      <c r="G39" s="261">
        <f t="shared" si="0"/>
        <v>62.456589265462441</v>
      </c>
      <c r="H39" s="261">
        <f t="shared" si="0"/>
        <v>62.326863679728874</v>
      </c>
      <c r="I39" s="261">
        <f t="shared" si="0"/>
        <v>52.995414183692425</v>
      </c>
      <c r="J39" s="261">
        <f t="shared" si="0"/>
        <v>50.184408417645187</v>
      </c>
      <c r="K39" s="261">
        <f t="shared" si="0"/>
        <v>40.096384378459511</v>
      </c>
      <c r="L39" s="261">
        <f t="shared" si="0"/>
        <v>38.268340872455028</v>
      </c>
      <c r="M39" s="261">
        <f t="shared" si="0"/>
        <v>39.620071922555525</v>
      </c>
      <c r="N39" s="261">
        <f t="shared" si="0"/>
        <v>37.036532137433539</v>
      </c>
      <c r="O39" s="261">
        <f t="shared" si="0"/>
        <v>37.120903354833274</v>
      </c>
      <c r="P39" s="261">
        <f t="shared" si="0"/>
        <v>34.806176413123126</v>
      </c>
      <c r="Q39" s="261">
        <f t="shared" si="0"/>
        <v>33.744653994162718</v>
      </c>
      <c r="R39" s="261">
        <f t="shared" si="0"/>
        <v>35.115695809714047</v>
      </c>
      <c r="S39" s="261">
        <f t="shared" si="0"/>
        <v>36.536680541805943</v>
      </c>
      <c r="T39" s="261">
        <f t="shared" si="0"/>
        <v>32.481342689115053</v>
      </c>
      <c r="U39" s="261">
        <f t="shared" si="0"/>
        <v>30.240619187143295</v>
      </c>
      <c r="V39" s="261">
        <f t="shared" si="0"/>
        <v>24.663429218968083</v>
      </c>
      <c r="W39" s="261">
        <f t="shared" si="0"/>
        <v>28.987617674155906</v>
      </c>
      <c r="X39" s="261">
        <f t="shared" si="0"/>
        <v>27.937580596714749</v>
      </c>
      <c r="Y39" s="261">
        <f t="shared" si="0"/>
        <v>25.326422916564784</v>
      </c>
      <c r="DA39" s="70"/>
    </row>
    <row r="40" spans="1:105" ht="12" customHeight="1" x14ac:dyDescent="0.25">
      <c r="A40" s="60" t="s">
        <v>2734</v>
      </c>
      <c r="B40" s="329">
        <v>57.82464417410263</v>
      </c>
      <c r="C40" s="329">
        <v>65.273054862193334</v>
      </c>
      <c r="D40" s="329">
        <v>64.319935489320883</v>
      </c>
      <c r="E40" s="329">
        <v>63.913022889379278</v>
      </c>
      <c r="F40" s="329">
        <v>56.330204371362427</v>
      </c>
      <c r="G40" s="329">
        <v>15.20367599105893</v>
      </c>
      <c r="H40" s="329">
        <v>16.43538260458342</v>
      </c>
      <c r="I40" s="329">
        <v>12.19736116811703</v>
      </c>
      <c r="J40" s="329">
        <v>12.158139232303871</v>
      </c>
      <c r="K40" s="329">
        <v>9.2494470327478062</v>
      </c>
      <c r="L40" s="329">
        <v>7.93309187394863</v>
      </c>
      <c r="M40" s="329">
        <v>9.1358176667116169</v>
      </c>
      <c r="N40" s="329">
        <v>7.8312377340232864</v>
      </c>
      <c r="O40" s="329">
        <v>8.313391729499509</v>
      </c>
      <c r="P40" s="329">
        <v>7.2875920155912137</v>
      </c>
      <c r="Q40" s="329">
        <v>7.2508758680552887</v>
      </c>
      <c r="R40" s="329">
        <v>7.7577470847570158</v>
      </c>
      <c r="S40" s="329">
        <v>8.6247580733332558</v>
      </c>
      <c r="T40" s="329">
        <v>6.4515666226561814</v>
      </c>
      <c r="U40" s="329">
        <v>5.7577336655349134</v>
      </c>
      <c r="V40" s="329">
        <v>4.1560802733414972</v>
      </c>
      <c r="W40" s="329">
        <v>5.953048092473102</v>
      </c>
      <c r="X40" s="329">
        <v>5.6177851205001632</v>
      </c>
      <c r="Y40" s="329">
        <v>5.1155843356089692</v>
      </c>
      <c r="DA40" s="72" t="s">
        <v>2793</v>
      </c>
    </row>
    <row r="41" spans="1:105" ht="12" customHeight="1" x14ac:dyDescent="0.25">
      <c r="A41" s="59" t="s">
        <v>28</v>
      </c>
      <c r="B41" s="230">
        <v>5.309587957006303E-2</v>
      </c>
      <c r="C41" s="230">
        <v>2.654793978504098E-2</v>
      </c>
      <c r="D41" s="230">
        <v>0</v>
      </c>
      <c r="E41" s="230">
        <v>0</v>
      </c>
      <c r="F41" s="230">
        <v>0</v>
      </c>
      <c r="G41" s="230">
        <v>5.3095879569942078E-2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1.4192529838540451E-3</v>
      </c>
      <c r="V41" s="230">
        <v>0</v>
      </c>
      <c r="W41" s="230">
        <v>0</v>
      </c>
      <c r="X41" s="230">
        <v>0</v>
      </c>
      <c r="Y41" s="230">
        <v>0</v>
      </c>
      <c r="DA41" s="71" t="s">
        <v>2794</v>
      </c>
    </row>
    <row r="42" spans="1:105" ht="12" customHeight="1" x14ac:dyDescent="0.25">
      <c r="A42" s="59" t="s">
        <v>31</v>
      </c>
      <c r="B42" s="295">
        <v>0</v>
      </c>
      <c r="C42" s="295">
        <v>1.4574947198394339</v>
      </c>
      <c r="D42" s="295">
        <v>0.84086118968684975</v>
      </c>
      <c r="E42" s="295">
        <v>0.59968685973739377</v>
      </c>
      <c r="F42" s="295">
        <v>0.98130266754566031</v>
      </c>
      <c r="G42" s="295">
        <v>0.43613357078968218</v>
      </c>
      <c r="H42" s="295">
        <v>0.59984149749240168</v>
      </c>
      <c r="I42" s="295">
        <v>0.65420035618503447</v>
      </c>
      <c r="J42" s="295">
        <v>0.65420035618455752</v>
      </c>
      <c r="K42" s="295">
        <v>0.43618402517538518</v>
      </c>
      <c r="L42" s="295">
        <v>0.38166759065953199</v>
      </c>
      <c r="M42" s="295">
        <v>0.30303812594131913</v>
      </c>
      <c r="N42" s="295">
        <v>0.43339862162250481</v>
      </c>
      <c r="O42" s="295">
        <v>0.67038223991384127</v>
      </c>
      <c r="P42" s="295">
        <v>0.63184805583830073</v>
      </c>
      <c r="Q42" s="295">
        <v>0.30581927393755609</v>
      </c>
      <c r="R42" s="295">
        <v>0.37247380587541212</v>
      </c>
      <c r="S42" s="295">
        <v>0.38249812167471853</v>
      </c>
      <c r="T42" s="295">
        <v>0.33759777458272189</v>
      </c>
      <c r="U42" s="295">
        <v>0.38069144147410411</v>
      </c>
      <c r="V42" s="295">
        <v>0.32085201329335977</v>
      </c>
      <c r="W42" s="295">
        <v>0.42454903992898008</v>
      </c>
      <c r="X42" s="295">
        <v>0.41419989785080957</v>
      </c>
      <c r="Y42" s="295">
        <v>0.39591683041505948</v>
      </c>
      <c r="DA42" s="122" t="s">
        <v>2795</v>
      </c>
    </row>
    <row r="43" spans="1:105" ht="12" customHeight="1" x14ac:dyDescent="0.25">
      <c r="A43" s="59" t="s">
        <v>159</v>
      </c>
      <c r="B43" s="295">
        <v>0.93373750649831933</v>
      </c>
      <c r="C43" s="295">
        <v>0.85078376825887703</v>
      </c>
      <c r="D43" s="295">
        <v>0.65012487255544182</v>
      </c>
      <c r="E43" s="295">
        <v>0.64340129055292405</v>
      </c>
      <c r="F43" s="295">
        <v>0.68414778828568257</v>
      </c>
      <c r="G43" s="295">
        <v>0.53646979778954307</v>
      </c>
      <c r="H43" s="295">
        <v>0.45195602025455961</v>
      </c>
      <c r="I43" s="295">
        <v>0.37447073932817998</v>
      </c>
      <c r="J43" s="295">
        <v>0.4558497897980176</v>
      </c>
      <c r="K43" s="295">
        <v>0.29230870543333798</v>
      </c>
      <c r="L43" s="295">
        <v>0.29634244507607937</v>
      </c>
      <c r="M43" s="295">
        <v>0.40842112272165321</v>
      </c>
      <c r="N43" s="295">
        <v>0.3586711391316606</v>
      </c>
      <c r="O43" s="295">
        <v>0.34403055541152949</v>
      </c>
      <c r="P43" s="295">
        <v>0.31830337236778339</v>
      </c>
      <c r="Q43" s="295">
        <v>0.33512603445193201</v>
      </c>
      <c r="R43" s="295">
        <v>0.31980719347568087</v>
      </c>
      <c r="S43" s="295">
        <v>0.30774538514174771</v>
      </c>
      <c r="T43" s="295">
        <v>0.32890954483301987</v>
      </c>
      <c r="U43" s="295">
        <v>0.34226736567120042</v>
      </c>
      <c r="V43" s="295">
        <v>0.33877097508846638</v>
      </c>
      <c r="W43" s="295">
        <v>0.33456181250781902</v>
      </c>
      <c r="X43" s="295">
        <v>0.27687790646441218</v>
      </c>
      <c r="Y43" s="295">
        <v>0.34301997654803201</v>
      </c>
      <c r="DA43" s="122" t="s">
        <v>2796</v>
      </c>
    </row>
    <row r="44" spans="1:105" ht="12" customHeight="1" x14ac:dyDescent="0.25">
      <c r="A44" s="59" t="s">
        <v>32</v>
      </c>
      <c r="B44" s="295">
        <v>3.8399135997589409</v>
      </c>
      <c r="C44" s="295">
        <v>2.687939519832216</v>
      </c>
      <c r="D44" s="295">
        <v>1.749293550791396</v>
      </c>
      <c r="E44" s="295">
        <v>2.0277291076152042</v>
      </c>
      <c r="F44" s="295">
        <v>1.5207958802371579</v>
      </c>
      <c r="G44" s="295">
        <v>1.4363063753552729</v>
      </c>
      <c r="H44" s="295">
        <v>1.0986353834076961</v>
      </c>
      <c r="I44" s="295">
        <v>0.76039794011746298</v>
      </c>
      <c r="J44" s="295">
        <v>0.59141893035997162</v>
      </c>
      <c r="K44" s="295">
        <v>0.33799331406485039</v>
      </c>
      <c r="L44" s="295">
        <v>0.21125052271970021</v>
      </c>
      <c r="M44" s="295">
        <v>0.15511643212783721</v>
      </c>
      <c r="N44" s="295">
        <v>0.17907024532269711</v>
      </c>
      <c r="O44" s="295">
        <v>0.11803359603605609</v>
      </c>
      <c r="P44" s="295">
        <v>0.1127747762992001</v>
      </c>
      <c r="Q44" s="295">
        <v>0.1530969410010237</v>
      </c>
      <c r="R44" s="295">
        <v>0.11583189545263869</v>
      </c>
      <c r="S44" s="295">
        <v>8.2531834678725505E-2</v>
      </c>
      <c r="T44" s="295">
        <v>0.40025220772635361</v>
      </c>
      <c r="U44" s="295">
        <v>0.1181345508439082</v>
      </c>
      <c r="V44" s="295">
        <v>4.372828606470449E-2</v>
      </c>
      <c r="W44" s="295">
        <v>8.733062351477526E-2</v>
      </c>
      <c r="X44" s="295">
        <v>6.761952017458361E-3</v>
      </c>
      <c r="Y44" s="295">
        <v>1.716572861036136E-2</v>
      </c>
      <c r="DA44" s="122" t="s">
        <v>2797</v>
      </c>
    </row>
    <row r="45" spans="1:105" ht="12" customHeight="1" x14ac:dyDescent="0.25">
      <c r="A45" s="59" t="s">
        <v>35</v>
      </c>
      <c r="B45" s="295">
        <v>52.99789718827531</v>
      </c>
      <c r="C45" s="295">
        <v>60.250288914477771</v>
      </c>
      <c r="D45" s="295">
        <v>61.079655876287191</v>
      </c>
      <c r="E45" s="295">
        <v>60.642205631473757</v>
      </c>
      <c r="F45" s="295">
        <v>53.143958035293927</v>
      </c>
      <c r="G45" s="295">
        <v>12.741670367554489</v>
      </c>
      <c r="H45" s="295">
        <v>14.28494970342876</v>
      </c>
      <c r="I45" s="295">
        <v>10.40829213248635</v>
      </c>
      <c r="J45" s="295">
        <v>10.456670155961319</v>
      </c>
      <c r="K45" s="295">
        <v>8.1829609880742318</v>
      </c>
      <c r="L45" s="295">
        <v>7.0438313154933194</v>
      </c>
      <c r="M45" s="295">
        <v>8.2692419859208073</v>
      </c>
      <c r="N45" s="295">
        <v>6.8600977279464237</v>
      </c>
      <c r="O45" s="295">
        <v>7.1809453381380806</v>
      </c>
      <c r="P45" s="295">
        <v>6.2246658110859299</v>
      </c>
      <c r="Q45" s="295">
        <v>6.4568336186647768</v>
      </c>
      <c r="R45" s="295">
        <v>6.9496341899532839</v>
      </c>
      <c r="S45" s="295">
        <v>7.8519827318380644</v>
      </c>
      <c r="T45" s="295">
        <v>5.384807095514085</v>
      </c>
      <c r="U45" s="295">
        <v>4.9152210545618464</v>
      </c>
      <c r="V45" s="295">
        <v>3.4527289988949659</v>
      </c>
      <c r="W45" s="295">
        <v>5.1066066165215274</v>
      </c>
      <c r="X45" s="295">
        <v>4.9199453641674831</v>
      </c>
      <c r="Y45" s="295">
        <v>4.3594818000355167</v>
      </c>
      <c r="DA45" s="122" t="s">
        <v>2798</v>
      </c>
    </row>
    <row r="46" spans="1:105" ht="12" customHeight="1" x14ac:dyDescent="0.25">
      <c r="A46" s="60" t="s">
        <v>2741</v>
      </c>
      <c r="B46" s="329">
        <v>38.939608995484612</v>
      </c>
      <c r="C46" s="329">
        <v>43.965793292025957</v>
      </c>
      <c r="D46" s="329">
        <v>43.326128408278102</v>
      </c>
      <c r="E46" s="329">
        <v>43.04971718564245</v>
      </c>
      <c r="F46" s="329">
        <v>37.946348805502382</v>
      </c>
      <c r="G46" s="329">
        <v>10.24021333598802</v>
      </c>
      <c r="H46" s="329">
        <v>11.07134471896314</v>
      </c>
      <c r="I46" s="329">
        <v>8.2178164019937476</v>
      </c>
      <c r="J46" s="329">
        <v>8.1936779586759236</v>
      </c>
      <c r="K46" s="329">
        <v>6.2332523463395262</v>
      </c>
      <c r="L46" s="329">
        <v>5.3473308013086944</v>
      </c>
      <c r="M46" s="329">
        <v>6.1780771165463904</v>
      </c>
      <c r="N46" s="329">
        <v>5.286872240668921</v>
      </c>
      <c r="O46" s="329">
        <v>5.6450842986949219</v>
      </c>
      <c r="P46" s="329">
        <v>4.9426350902019767</v>
      </c>
      <c r="Q46" s="329">
        <v>4.8885695194069294</v>
      </c>
      <c r="R46" s="329">
        <v>5.230624566260893</v>
      </c>
      <c r="S46" s="329">
        <v>5.8143709810946262</v>
      </c>
      <c r="T46" s="329">
        <v>4.4107558236403381</v>
      </c>
      <c r="U46" s="329">
        <v>3.9458950915638038</v>
      </c>
      <c r="V46" s="329">
        <v>2.860555189054486</v>
      </c>
      <c r="W46" s="329">
        <v>4.0466092647285414</v>
      </c>
      <c r="X46" s="329">
        <v>3.836228807802307</v>
      </c>
      <c r="Y46" s="329">
        <v>3.489659011063444</v>
      </c>
      <c r="DA46" s="72" t="s">
        <v>2799</v>
      </c>
    </row>
    <row r="47" spans="1:105" ht="12" customHeight="1" x14ac:dyDescent="0.25">
      <c r="A47" s="64" t="s">
        <v>28</v>
      </c>
      <c r="B47" s="229">
        <v>3.5498417080259928E-2</v>
      </c>
      <c r="C47" s="229">
        <v>1.7749208540136289E-2</v>
      </c>
      <c r="D47" s="229">
        <v>0</v>
      </c>
      <c r="E47" s="229">
        <v>0</v>
      </c>
      <c r="F47" s="229">
        <v>0</v>
      </c>
      <c r="G47" s="229">
        <v>3.5498417080179069E-2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8.693890297975939E-4</v>
      </c>
      <c r="V47" s="229">
        <v>0</v>
      </c>
      <c r="W47" s="229">
        <v>0</v>
      </c>
      <c r="X47" s="229">
        <v>0</v>
      </c>
      <c r="Y47" s="229">
        <v>0</v>
      </c>
      <c r="DA47" s="73" t="s">
        <v>2800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2801</v>
      </c>
    </row>
    <row r="49" spans="1:105" ht="12" customHeight="1" x14ac:dyDescent="0.25">
      <c r="A49" s="64" t="s">
        <v>31</v>
      </c>
      <c r="B49" s="229">
        <v>0</v>
      </c>
      <c r="C49" s="229">
        <v>0.98415296449997791</v>
      </c>
      <c r="D49" s="229">
        <v>0.56777978081077207</v>
      </c>
      <c r="E49" s="229">
        <v>0.40493018104879108</v>
      </c>
      <c r="F49" s="229">
        <v>0.66261092832170998</v>
      </c>
      <c r="G49" s="229">
        <v>0.29449310571630227</v>
      </c>
      <c r="H49" s="229">
        <v>0.40491437027413307</v>
      </c>
      <c r="I49" s="229">
        <v>0.44173965857479902</v>
      </c>
      <c r="J49" s="229">
        <v>0.44173965857447661</v>
      </c>
      <c r="K49" s="229">
        <v>0.29448794706033798</v>
      </c>
      <c r="L49" s="229">
        <v>0.25767545278871812</v>
      </c>
      <c r="M49" s="229">
        <v>0.20141863189285891</v>
      </c>
      <c r="N49" s="229">
        <v>0.29066279595098832</v>
      </c>
      <c r="O49" s="229">
        <v>0.43623063733071887</v>
      </c>
      <c r="P49" s="229">
        <v>0.41346751286912081</v>
      </c>
      <c r="Q49" s="229">
        <v>0.20643175575730019</v>
      </c>
      <c r="R49" s="229">
        <v>0.25098602977336282</v>
      </c>
      <c r="S49" s="229">
        <v>0.25801513049051089</v>
      </c>
      <c r="T49" s="229">
        <v>0.21178726878471321</v>
      </c>
      <c r="U49" s="229">
        <v>0.23552385435660919</v>
      </c>
      <c r="V49" s="229">
        <v>0.19349372434701939</v>
      </c>
      <c r="W49" s="229">
        <v>0.274653493437087</v>
      </c>
      <c r="X49" s="229">
        <v>0.25948084361078599</v>
      </c>
      <c r="Y49" s="229">
        <v>0.25117649503708211</v>
      </c>
      <c r="DA49" s="73" t="s">
        <v>2802</v>
      </c>
    </row>
    <row r="50" spans="1:105" ht="12" customHeight="1" x14ac:dyDescent="0.25">
      <c r="A50" s="64" t="s">
        <v>159</v>
      </c>
      <c r="B50" s="229">
        <v>0.64248320884349164</v>
      </c>
      <c r="C50" s="229">
        <v>0.58540465779598072</v>
      </c>
      <c r="D50" s="229">
        <v>0.44733590689187791</v>
      </c>
      <c r="E50" s="229">
        <v>0.44270956543098949</v>
      </c>
      <c r="F50" s="229">
        <v>0.4707462892749873</v>
      </c>
      <c r="G50" s="229">
        <v>0.36913247538275379</v>
      </c>
      <c r="H50" s="229">
        <v>0.31088818796278161</v>
      </c>
      <c r="I50" s="229">
        <v>0.25766466544095817</v>
      </c>
      <c r="J50" s="229">
        <v>0.31365971020956179</v>
      </c>
      <c r="K50" s="229">
        <v>0.20110407978971731</v>
      </c>
      <c r="L50" s="229">
        <v>0.20387453684845619</v>
      </c>
      <c r="M50" s="229">
        <v>0.27662531923088068</v>
      </c>
      <c r="N50" s="229">
        <v>0.2451205465054711</v>
      </c>
      <c r="O50" s="229">
        <v>0.22812455943961699</v>
      </c>
      <c r="P50" s="229">
        <v>0.212251780049483</v>
      </c>
      <c r="Q50" s="229">
        <v>0.23051605795036301</v>
      </c>
      <c r="R50" s="229">
        <v>0.2195954834465918</v>
      </c>
      <c r="S50" s="229">
        <v>0.21153818798837359</v>
      </c>
      <c r="T50" s="229">
        <v>0.21026070409642339</v>
      </c>
      <c r="U50" s="229">
        <v>0.21577873461541219</v>
      </c>
      <c r="V50" s="229">
        <v>0.20818511390288361</v>
      </c>
      <c r="W50" s="229">
        <v>0.22055402895853279</v>
      </c>
      <c r="X50" s="229">
        <v>0.17675226156171439</v>
      </c>
      <c r="Y50" s="229">
        <v>0.22175621887103711</v>
      </c>
      <c r="DA50" s="73" t="s">
        <v>2803</v>
      </c>
    </row>
    <row r="51" spans="1:105" ht="12" customHeight="1" x14ac:dyDescent="0.25">
      <c r="A51" s="64" t="s">
        <v>32</v>
      </c>
      <c r="B51" s="229">
        <v>2.561508612230909</v>
      </c>
      <c r="C51" s="229">
        <v>1.793056028562275</v>
      </c>
      <c r="D51" s="229">
        <v>1.1669091971114769</v>
      </c>
      <c r="E51" s="229">
        <v>1.352646469116833</v>
      </c>
      <c r="F51" s="229">
        <v>1.0144842178004509</v>
      </c>
      <c r="G51" s="229">
        <v>0.95812341988779581</v>
      </c>
      <c r="H51" s="229">
        <v>0.73265415629790931</v>
      </c>
      <c r="I51" s="229">
        <v>0.50724210889948163</v>
      </c>
      <c r="J51" s="229">
        <v>0.39452051307835723</v>
      </c>
      <c r="K51" s="229">
        <v>0.22543670643490549</v>
      </c>
      <c r="L51" s="229">
        <v>0.14089783166026501</v>
      </c>
      <c r="M51" s="229">
        <v>0.1018541971656948</v>
      </c>
      <c r="N51" s="229">
        <v>0.11864354167195131</v>
      </c>
      <c r="O51" s="229">
        <v>7.5878380833083417E-2</v>
      </c>
      <c r="P51" s="229">
        <v>7.2905361090264756E-2</v>
      </c>
      <c r="Q51" s="229">
        <v>0.1020932242268445</v>
      </c>
      <c r="R51" s="229">
        <v>7.7108228948178509E-2</v>
      </c>
      <c r="S51" s="229">
        <v>5.4999168051182157E-2</v>
      </c>
      <c r="T51" s="229">
        <v>0.24805772910249099</v>
      </c>
      <c r="U51" s="229">
        <v>7.2203370953005816E-2</v>
      </c>
      <c r="V51" s="229">
        <v>2.6052135210953439E-2</v>
      </c>
      <c r="W51" s="229">
        <v>5.5813926743269127E-2</v>
      </c>
      <c r="X51" s="229">
        <v>4.1849102771690412E-3</v>
      </c>
      <c r="Y51" s="229">
        <v>1.075860658725462E-2</v>
      </c>
      <c r="DA51" s="73" t="s">
        <v>2804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2805</v>
      </c>
    </row>
    <row r="53" spans="1:105" ht="12" customHeight="1" x14ac:dyDescent="0.25">
      <c r="A53" s="64" t="s">
        <v>35</v>
      </c>
      <c r="B53" s="229">
        <v>35.700118757329953</v>
      </c>
      <c r="C53" s="229">
        <v>40.585430432627589</v>
      </c>
      <c r="D53" s="229">
        <v>41.144103523463983</v>
      </c>
      <c r="E53" s="229">
        <v>40.849430970045837</v>
      </c>
      <c r="F53" s="229">
        <v>35.798507370105227</v>
      </c>
      <c r="G53" s="229">
        <v>8.5829659179209852</v>
      </c>
      <c r="H53" s="229">
        <v>9.6196839971713857</v>
      </c>
      <c r="I53" s="229">
        <v>7.0111699690785088</v>
      </c>
      <c r="J53" s="229">
        <v>7.0437580768135284</v>
      </c>
      <c r="K53" s="229">
        <v>5.5114218902666039</v>
      </c>
      <c r="L53" s="229">
        <v>4.7440812572232938</v>
      </c>
      <c r="M53" s="229">
        <v>5.483066066357865</v>
      </c>
      <c r="N53" s="229">
        <v>4.5897352123113402</v>
      </c>
      <c r="O53" s="229">
        <v>4.6615537030807506</v>
      </c>
      <c r="P53" s="229">
        <v>4.0634992671056107</v>
      </c>
      <c r="Q53" s="229">
        <v>4.3479711782152277</v>
      </c>
      <c r="R53" s="229">
        <v>4.6716593250327536</v>
      </c>
      <c r="S53" s="229">
        <v>5.283851592869083</v>
      </c>
      <c r="T53" s="229">
        <v>3.3699684265539451</v>
      </c>
      <c r="U53" s="229">
        <v>3.033613501420608</v>
      </c>
      <c r="V53" s="229">
        <v>2.077208136679169</v>
      </c>
      <c r="W53" s="229">
        <v>3.2956802956585611</v>
      </c>
      <c r="X53" s="229">
        <v>3.074758432898471</v>
      </c>
      <c r="Y53" s="229">
        <v>2.7590864501578318</v>
      </c>
      <c r="DA53" s="73" t="s">
        <v>2806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2807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3.2040072569352231E-3</v>
      </c>
      <c r="I55" s="229">
        <v>0</v>
      </c>
      <c r="J55" s="229">
        <v>0</v>
      </c>
      <c r="K55" s="229">
        <v>8.0172278796183493E-4</v>
      </c>
      <c r="L55" s="229">
        <v>8.0172278796110982E-4</v>
      </c>
      <c r="M55" s="229">
        <v>1.707265793069665E-3</v>
      </c>
      <c r="N55" s="229">
        <v>0</v>
      </c>
      <c r="O55" s="229">
        <v>2.849288181679616E-3</v>
      </c>
      <c r="P55" s="229">
        <v>3.3482020029592602E-3</v>
      </c>
      <c r="Q55" s="229">
        <v>1.5573032571944191E-3</v>
      </c>
      <c r="R55" s="229">
        <v>6.9328833894321236E-3</v>
      </c>
      <c r="S55" s="229">
        <v>4.4238948084034321E-3</v>
      </c>
      <c r="T55" s="229">
        <v>3.4174154810613509E-3</v>
      </c>
      <c r="U55" s="229">
        <v>5.312134443961284E-3</v>
      </c>
      <c r="V55" s="229">
        <v>4.5623217645688538E-3</v>
      </c>
      <c r="W55" s="229">
        <v>5.2631082303220096E-3</v>
      </c>
      <c r="X55" s="229">
        <v>2.4487151771885339E-2</v>
      </c>
      <c r="Y55" s="229">
        <v>1.0425280138423429E-2</v>
      </c>
      <c r="DA55" s="73" t="s">
        <v>2808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0.1134056361060212</v>
      </c>
      <c r="N56" s="229">
        <v>4.2710144229170542E-2</v>
      </c>
      <c r="O56" s="229">
        <v>0.24044772982907159</v>
      </c>
      <c r="P56" s="229">
        <v>0.17716296708453799</v>
      </c>
      <c r="Q56" s="229">
        <v>0</v>
      </c>
      <c r="R56" s="229">
        <v>4.3426156705732698E-3</v>
      </c>
      <c r="S56" s="229">
        <v>1.5430068870728451E-3</v>
      </c>
      <c r="T56" s="229">
        <v>0.36726427962170388</v>
      </c>
      <c r="U56" s="229">
        <v>0.38259410674440969</v>
      </c>
      <c r="V56" s="229">
        <v>0.35105375714989151</v>
      </c>
      <c r="W56" s="229">
        <v>0.19464441170076999</v>
      </c>
      <c r="X56" s="229">
        <v>0.29656520768228128</v>
      </c>
      <c r="Y56" s="229">
        <v>0.23645596027181531</v>
      </c>
      <c r="DA56" s="73" t="s">
        <v>2809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2810</v>
      </c>
    </row>
    <row r="58" spans="1:105" ht="12" customHeight="1" x14ac:dyDescent="0.25">
      <c r="A58" s="60" t="s">
        <v>2755</v>
      </c>
      <c r="B58" s="329">
        <v>53.760270478075732</v>
      </c>
      <c r="C58" s="329">
        <v>50.699488408106383</v>
      </c>
      <c r="D58" s="329">
        <v>46.763151612140682</v>
      </c>
      <c r="E58" s="329">
        <v>43.677586539429917</v>
      </c>
      <c r="F58" s="329">
        <v>41.918275624929038</v>
      </c>
      <c r="G58" s="329">
        <v>37.012699938415487</v>
      </c>
      <c r="H58" s="329">
        <v>34.820136356182317</v>
      </c>
      <c r="I58" s="329">
        <v>32.580236613581647</v>
      </c>
      <c r="J58" s="329">
        <v>29.832591226665389</v>
      </c>
      <c r="K58" s="329">
        <v>24.613684999372179</v>
      </c>
      <c r="L58" s="329">
        <v>24.9879181971977</v>
      </c>
      <c r="M58" s="329">
        <v>24.306177139297521</v>
      </c>
      <c r="N58" s="329">
        <v>23.918422162741329</v>
      </c>
      <c r="O58" s="329">
        <v>23.162427326638841</v>
      </c>
      <c r="P58" s="329">
        <v>22.575949307329932</v>
      </c>
      <c r="Q58" s="329">
        <v>21.605208606700501</v>
      </c>
      <c r="R58" s="329">
        <v>22.12732415869614</v>
      </c>
      <c r="S58" s="329">
        <v>22.097551487378059</v>
      </c>
      <c r="T58" s="329">
        <v>21.619020242818529</v>
      </c>
      <c r="U58" s="329">
        <v>20.536990430044579</v>
      </c>
      <c r="V58" s="329">
        <v>17.646793756572102</v>
      </c>
      <c r="W58" s="329">
        <v>18.987960316954261</v>
      </c>
      <c r="X58" s="329">
        <v>18.48356666841228</v>
      </c>
      <c r="Y58" s="329">
        <v>16.721179569892371</v>
      </c>
      <c r="DA58" s="72" t="s">
        <v>2811</v>
      </c>
    </row>
    <row r="59" spans="1:105" ht="12" customHeight="1" x14ac:dyDescent="0.25">
      <c r="A59" s="132" t="s">
        <v>2757</v>
      </c>
      <c r="B59" s="316">
        <v>13.532644630399369</v>
      </c>
      <c r="C59" s="316">
        <v>12.7621783422715</v>
      </c>
      <c r="D59" s="316">
        <v>11.77131563768201</v>
      </c>
      <c r="E59" s="316">
        <v>10.994610921696699</v>
      </c>
      <c r="F59" s="316">
        <v>10.551753599949549</v>
      </c>
      <c r="G59" s="316">
        <v>9.3169121104486976</v>
      </c>
      <c r="H59" s="316">
        <v>8.7649955459660625</v>
      </c>
      <c r="I59" s="316">
        <v>8.20116342691637</v>
      </c>
      <c r="J59" s="316">
        <v>7.509520541550728</v>
      </c>
      <c r="K59" s="316">
        <v>6.1958068510264246</v>
      </c>
      <c r="L59" s="316">
        <v>6.2900095927543767</v>
      </c>
      <c r="M59" s="316">
        <v>6.1184003470330746</v>
      </c>
      <c r="N59" s="316">
        <v>6.0207938756604342</v>
      </c>
      <c r="O59" s="316">
        <v>5.8304933178616363</v>
      </c>
      <c r="P59" s="316">
        <v>5.6828638779747092</v>
      </c>
      <c r="Q59" s="316">
        <v>5.4385070543750142</v>
      </c>
      <c r="R59" s="316">
        <v>5.5699350430798624</v>
      </c>
      <c r="S59" s="316">
        <v>5.562440605699571</v>
      </c>
      <c r="T59" s="316">
        <v>5.441983747510811</v>
      </c>
      <c r="U59" s="316">
        <v>5.1696130022457032</v>
      </c>
      <c r="V59" s="316">
        <v>4.4420868170860519</v>
      </c>
      <c r="W59" s="316">
        <v>4.7796879915300741</v>
      </c>
      <c r="X59" s="316">
        <v>4.65272099640804</v>
      </c>
      <c r="Y59" s="316">
        <v>4.2090893313628106</v>
      </c>
      <c r="DA59" s="139" t="s">
        <v>2812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101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0.99999999999999989</v>
      </c>
      <c r="C63" s="232">
        <f t="shared" si="1"/>
        <v>1</v>
      </c>
      <c r="D63" s="232">
        <f t="shared" si="1"/>
        <v>1.0000000000000002</v>
      </c>
      <c r="E63" s="232">
        <f t="shared" si="1"/>
        <v>1</v>
      </c>
      <c r="F63" s="232">
        <f t="shared" si="1"/>
        <v>0.99999999999999978</v>
      </c>
      <c r="G63" s="232">
        <f t="shared" si="1"/>
        <v>1.0000000000000002</v>
      </c>
      <c r="H63" s="232">
        <f t="shared" si="1"/>
        <v>1.0000000000000002</v>
      </c>
      <c r="I63" s="232">
        <f t="shared" si="1"/>
        <v>0.99999999999999989</v>
      </c>
      <c r="J63" s="232">
        <f t="shared" si="1"/>
        <v>0.99999999999999967</v>
      </c>
      <c r="K63" s="232">
        <f t="shared" si="1"/>
        <v>1</v>
      </c>
      <c r="L63" s="232">
        <f t="shared" si="1"/>
        <v>1.0000000000000002</v>
      </c>
      <c r="M63" s="232">
        <f t="shared" si="1"/>
        <v>0.99999999999999989</v>
      </c>
      <c r="N63" s="232">
        <f t="shared" si="1"/>
        <v>1.0000000000000002</v>
      </c>
      <c r="O63" s="232">
        <f t="shared" si="1"/>
        <v>0.99999999999999989</v>
      </c>
      <c r="P63" s="232">
        <f t="shared" si="1"/>
        <v>0.99999999999999956</v>
      </c>
      <c r="Q63" s="232">
        <f t="shared" si="1"/>
        <v>0.99999999999999978</v>
      </c>
      <c r="R63" s="232">
        <f t="shared" si="1"/>
        <v>1</v>
      </c>
      <c r="S63" s="232">
        <f t="shared" si="1"/>
        <v>1.0000000000000002</v>
      </c>
      <c r="T63" s="232">
        <f t="shared" si="1"/>
        <v>1</v>
      </c>
      <c r="U63" s="232">
        <f t="shared" si="1"/>
        <v>1</v>
      </c>
      <c r="V63" s="232">
        <f t="shared" si="1"/>
        <v>1</v>
      </c>
      <c r="W63" s="232">
        <f t="shared" si="1"/>
        <v>0.99999999999999967</v>
      </c>
      <c r="X63" s="232">
        <f t="shared" si="1"/>
        <v>1</v>
      </c>
      <c r="Y63" s="232">
        <f t="shared" si="1"/>
        <v>1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1.2829143473652774E-2</v>
      </c>
      <c r="C64" s="299">
        <f t="shared" si="2"/>
        <v>1.1020338107408054E-2</v>
      </c>
      <c r="D64" s="299">
        <f t="shared" si="2"/>
        <v>1.0406116345475877E-2</v>
      </c>
      <c r="E64" s="299">
        <f t="shared" si="2"/>
        <v>9.8594755486808502E-3</v>
      </c>
      <c r="F64" s="299">
        <f t="shared" si="2"/>
        <v>1.0618605869449984E-2</v>
      </c>
      <c r="G64" s="299">
        <f t="shared" si="2"/>
        <v>2.6210593294006847E-2</v>
      </c>
      <c r="H64" s="299">
        <f t="shared" si="2"/>
        <v>2.3965192202919944E-2</v>
      </c>
      <c r="I64" s="299">
        <f t="shared" si="2"/>
        <v>2.7734338507421311E-2</v>
      </c>
      <c r="J64" s="299">
        <f t="shared" si="2"/>
        <v>2.6336030270131528E-2</v>
      </c>
      <c r="K64" s="299">
        <f t="shared" si="2"/>
        <v>2.7662500849444552E-2</v>
      </c>
      <c r="L64" s="299">
        <f t="shared" si="2"/>
        <v>3.0440769510760211E-2</v>
      </c>
      <c r="M64" s="299">
        <f t="shared" si="2"/>
        <v>2.7613714701114657E-2</v>
      </c>
      <c r="N64" s="299">
        <f t="shared" si="2"/>
        <v>2.9918853393405075E-2</v>
      </c>
      <c r="O64" s="299">
        <f t="shared" si="2"/>
        <v>2.8350635288213206E-2</v>
      </c>
      <c r="P64" s="299">
        <f t="shared" si="2"/>
        <v>3.0111879137567767E-2</v>
      </c>
      <c r="Q64" s="299">
        <f t="shared" si="2"/>
        <v>2.9520845843743822E-2</v>
      </c>
      <c r="R64" s="299">
        <f t="shared" si="2"/>
        <v>2.8800291472169032E-2</v>
      </c>
      <c r="S64" s="299">
        <f t="shared" si="2"/>
        <v>2.7029784194921951E-2</v>
      </c>
      <c r="T64" s="299">
        <f t="shared" si="2"/>
        <v>3.1296765738882952E-2</v>
      </c>
      <c r="U64" s="299">
        <f t="shared" si="2"/>
        <v>3.2281257346186525E-2</v>
      </c>
      <c r="V64" s="299">
        <f t="shared" si="2"/>
        <v>3.4970568374387931E-2</v>
      </c>
      <c r="W64" s="299">
        <f t="shared" si="2"/>
        <v>3.0560734042577975E-2</v>
      </c>
      <c r="X64" s="299">
        <f t="shared" si="2"/>
        <v>3.1017336386163878E-2</v>
      </c>
      <c r="Y64" s="299">
        <f t="shared" si="2"/>
        <v>3.0923393592491449E-2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2.7040068522612912E-3</v>
      </c>
      <c r="C65" s="233">
        <f t="shared" si="3"/>
        <v>2.3227637774778944E-3</v>
      </c>
      <c r="D65" s="233">
        <f t="shared" si="3"/>
        <v>2.1933038601822832E-3</v>
      </c>
      <c r="E65" s="233">
        <f t="shared" si="3"/>
        <v>2.0780880265379772E-3</v>
      </c>
      <c r="F65" s="233">
        <f t="shared" si="3"/>
        <v>2.2380904143306361E-3</v>
      </c>
      <c r="G65" s="233">
        <f t="shared" si="3"/>
        <v>5.5244236697782343E-3</v>
      </c>
      <c r="H65" s="233">
        <f t="shared" si="3"/>
        <v>5.0511590322096242E-3</v>
      </c>
      <c r="I65" s="233">
        <f t="shared" si="3"/>
        <v>5.8455844321186673E-3</v>
      </c>
      <c r="J65" s="233">
        <f t="shared" si="3"/>
        <v>5.5508621022164291E-3</v>
      </c>
      <c r="K65" s="233">
        <f t="shared" si="3"/>
        <v>5.8304431625694937E-3</v>
      </c>
      <c r="L65" s="233">
        <f t="shared" si="3"/>
        <v>6.416020641927229E-3</v>
      </c>
      <c r="M65" s="233">
        <f t="shared" si="3"/>
        <v>5.8201604745903301E-3</v>
      </c>
      <c r="N65" s="233">
        <f t="shared" si="3"/>
        <v>6.3060160449303808E-3</v>
      </c>
      <c r="O65" s="233">
        <f t="shared" si="3"/>
        <v>5.97548170247894E-3</v>
      </c>
      <c r="P65" s="233">
        <f t="shared" si="3"/>
        <v>6.3467002056423341E-3</v>
      </c>
      <c r="Q65" s="233">
        <f t="shared" si="3"/>
        <v>6.222127736740051E-3</v>
      </c>
      <c r="R65" s="233">
        <f t="shared" si="3"/>
        <v>6.0702560266631903E-3</v>
      </c>
      <c r="S65" s="233">
        <f t="shared" si="3"/>
        <v>5.6970850648225477E-3</v>
      </c>
      <c r="T65" s="233">
        <f t="shared" si="3"/>
        <v>6.5964395195481145E-3</v>
      </c>
      <c r="U65" s="233">
        <f t="shared" si="3"/>
        <v>6.8039414511937985E-3</v>
      </c>
      <c r="V65" s="233">
        <f t="shared" si="3"/>
        <v>7.3707692727902124E-3</v>
      </c>
      <c r="W65" s="233">
        <f t="shared" si="3"/>
        <v>6.441305643745919E-3</v>
      </c>
      <c r="X65" s="233">
        <f t="shared" si="3"/>
        <v>6.5375440144797457E-3</v>
      </c>
      <c r="Y65" s="233">
        <f t="shared" si="3"/>
        <v>6.5177436312092267E-3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1.047782501700424E-2</v>
      </c>
      <c r="C66" s="233">
        <f t="shared" si="4"/>
        <v>9.0005365170936335E-3</v>
      </c>
      <c r="D66" s="233">
        <f t="shared" si="4"/>
        <v>8.4988889865021729E-3</v>
      </c>
      <c r="E66" s="233">
        <f t="shared" si="4"/>
        <v>8.0524362184170046E-3</v>
      </c>
      <c r="F66" s="233">
        <f t="shared" si="4"/>
        <v>8.6724335457878075E-3</v>
      </c>
      <c r="G66" s="233">
        <f t="shared" si="4"/>
        <v>2.1406729973086389E-2</v>
      </c>
      <c r="H66" s="233">
        <f t="shared" si="4"/>
        <v>1.9572864775950174E-2</v>
      </c>
      <c r="I66" s="233">
        <f t="shared" si="4"/>
        <v>2.2651203990345842E-2</v>
      </c>
      <c r="J66" s="233">
        <f t="shared" si="4"/>
        <v>2.1509176928270552E-2</v>
      </c>
      <c r="K66" s="233">
        <f t="shared" si="4"/>
        <v>2.2592532699354531E-2</v>
      </c>
      <c r="L66" s="233">
        <f t="shared" si="4"/>
        <v>2.4861601787503386E-2</v>
      </c>
      <c r="M66" s="233">
        <f t="shared" si="4"/>
        <v>2.255268804982636E-2</v>
      </c>
      <c r="N66" s="233">
        <f t="shared" si="4"/>
        <v>2.4435342173022324E-2</v>
      </c>
      <c r="O66" s="233">
        <f t="shared" si="4"/>
        <v>2.3154546231466004E-2</v>
      </c>
      <c r="P66" s="233">
        <f t="shared" si="4"/>
        <v>2.4592990263502205E-2</v>
      </c>
      <c r="Q66" s="233">
        <f t="shared" si="4"/>
        <v>2.4110281231162749E-2</v>
      </c>
      <c r="R66" s="233">
        <f t="shared" si="4"/>
        <v>2.3521789673943586E-2</v>
      </c>
      <c r="S66" s="233">
        <f t="shared" si="4"/>
        <v>2.2075780010054016E-2</v>
      </c>
      <c r="T66" s="233">
        <f t="shared" si="4"/>
        <v>2.5560711491273192E-2</v>
      </c>
      <c r="U66" s="233">
        <f t="shared" si="4"/>
        <v>2.636476601083022E-2</v>
      </c>
      <c r="V66" s="233">
        <f t="shared" si="4"/>
        <v>2.8561181572606693E-2</v>
      </c>
      <c r="W66" s="233">
        <f t="shared" si="4"/>
        <v>2.4959579285004668E-2</v>
      </c>
      <c r="X66" s="233">
        <f t="shared" si="4"/>
        <v>2.533249579874328E-2</v>
      </c>
      <c r="Y66" s="233">
        <f t="shared" si="4"/>
        <v>2.5255770789335625E-2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1.4736801997956314E-2</v>
      </c>
      <c r="C67" s="233">
        <f t="shared" si="5"/>
        <v>1.2659032224008987E-2</v>
      </c>
      <c r="D67" s="233">
        <f t="shared" si="5"/>
        <v>1.1953477367052254E-2</v>
      </c>
      <c r="E67" s="233">
        <f t="shared" si="5"/>
        <v>1.1325552579796004E-2</v>
      </c>
      <c r="F67" s="233">
        <f t="shared" si="5"/>
        <v>1.219756350170945E-2</v>
      </c>
      <c r="G67" s="233">
        <f t="shared" si="5"/>
        <v>3.0108036784840985E-2</v>
      </c>
      <c r="H67" s="233">
        <f t="shared" si="5"/>
        <v>2.7528750696623184E-2</v>
      </c>
      <c r="I67" s="233">
        <f t="shared" si="5"/>
        <v>3.1858358741372141E-2</v>
      </c>
      <c r="J67" s="233">
        <f t="shared" si="5"/>
        <v>3.0252125896025061E-2</v>
      </c>
      <c r="K67" s="233">
        <f t="shared" si="5"/>
        <v>3.1775839020256318E-2</v>
      </c>
      <c r="L67" s="233">
        <f t="shared" si="5"/>
        <v>3.4967228628067636E-2</v>
      </c>
      <c r="M67" s="233">
        <f t="shared" si="5"/>
        <v>3.1719798505185526E-2</v>
      </c>
      <c r="N67" s="233">
        <f t="shared" si="5"/>
        <v>3.4367705012418578E-2</v>
      </c>
      <c r="O67" s="233">
        <f t="shared" si="5"/>
        <v>3.2566297166814182E-2</v>
      </c>
      <c r="P67" s="233">
        <f t="shared" si="5"/>
        <v>3.4589433156474024E-2</v>
      </c>
      <c r="Q67" s="233">
        <f t="shared" si="5"/>
        <v>3.3910514829372067E-2</v>
      </c>
      <c r="R67" s="233">
        <f t="shared" si="5"/>
        <v>3.3082815994725213E-2</v>
      </c>
      <c r="S67" s="233">
        <f t="shared" si="5"/>
        <v>3.1049039130796961E-2</v>
      </c>
      <c r="T67" s="233">
        <f t="shared" si="5"/>
        <v>3.5950509152659876E-2</v>
      </c>
      <c r="U67" s="233">
        <f t="shared" si="5"/>
        <v>3.7081391967656703E-2</v>
      </c>
      <c r="V67" s="233">
        <f t="shared" si="5"/>
        <v>4.0170596185764983E-2</v>
      </c>
      <c r="W67" s="233">
        <f t="shared" si="5"/>
        <v>3.5105031557453127E-2</v>
      </c>
      <c r="X67" s="233">
        <f t="shared" si="5"/>
        <v>3.5629529419921292E-2</v>
      </c>
      <c r="Y67" s="233">
        <f t="shared" si="5"/>
        <v>3.552161758992823E-2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0.17454323503920882</v>
      </c>
      <c r="C68" s="300">
        <f t="shared" si="6"/>
        <v>0.18162364529495981</v>
      </c>
      <c r="D68" s="300">
        <f t="shared" si="6"/>
        <v>0.18438158279213712</v>
      </c>
      <c r="E68" s="300">
        <f t="shared" si="6"/>
        <v>0.18674851295512321</v>
      </c>
      <c r="F68" s="300">
        <f t="shared" si="6"/>
        <v>0.18340226268801735</v>
      </c>
      <c r="G68" s="300">
        <f t="shared" si="6"/>
        <v>0.12825488594002246</v>
      </c>
      <c r="H68" s="300">
        <f t="shared" si="6"/>
        <v>0.13423644078050348</v>
      </c>
      <c r="I68" s="300">
        <f t="shared" si="6"/>
        <v>0.12464527205463449</v>
      </c>
      <c r="J68" s="300">
        <f t="shared" si="6"/>
        <v>0.1277945347251728</v>
      </c>
      <c r="K68" s="300">
        <f t="shared" si="6"/>
        <v>0.12498572416412689</v>
      </c>
      <c r="L68" s="300">
        <f t="shared" si="6"/>
        <v>0.12006218032340417</v>
      </c>
      <c r="M68" s="300">
        <f t="shared" si="6"/>
        <v>0.12492361527589159</v>
      </c>
      <c r="N68" s="300">
        <f t="shared" si="6"/>
        <v>0.12060148242877167</v>
      </c>
      <c r="O68" s="300">
        <f t="shared" si="6"/>
        <v>0.1223670239337448</v>
      </c>
      <c r="P68" s="300">
        <f t="shared" si="6"/>
        <v>0.11955675217722431</v>
      </c>
      <c r="Q68" s="300">
        <f t="shared" si="6"/>
        <v>0.121514252481425</v>
      </c>
      <c r="R68" s="300">
        <f t="shared" si="6"/>
        <v>0.12272604406180723</v>
      </c>
      <c r="S68" s="300">
        <f t="shared" si="6"/>
        <v>0.12647880312495091</v>
      </c>
      <c r="T68" s="300">
        <f t="shared" si="6"/>
        <v>0.11767567425414174</v>
      </c>
      <c r="U68" s="300">
        <f t="shared" si="6"/>
        <v>0.11663064722609387</v>
      </c>
      <c r="V68" s="300">
        <f t="shared" si="6"/>
        <v>0.11601308367072946</v>
      </c>
      <c r="W68" s="300">
        <f t="shared" si="6"/>
        <v>0.11888198436760519</v>
      </c>
      <c r="X68" s="300">
        <f t="shared" si="6"/>
        <v>0.11791524519636085</v>
      </c>
      <c r="Y68" s="300">
        <f t="shared" si="6"/>
        <v>0.11807333838571306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6.1826897276929339E-2</v>
      </c>
      <c r="C69" s="301">
        <f t="shared" si="7"/>
        <v>6.3585179959878252E-2</v>
      </c>
      <c r="D69" s="301">
        <f t="shared" si="7"/>
        <v>6.4148194300405553E-2</v>
      </c>
      <c r="E69" s="301">
        <f t="shared" si="7"/>
        <v>6.4656937943835688E-2</v>
      </c>
      <c r="F69" s="301">
        <f t="shared" si="7"/>
        <v>6.3956359643341759E-2</v>
      </c>
      <c r="G69" s="301">
        <f t="shared" si="7"/>
        <v>4.8248602502390298E-2</v>
      </c>
      <c r="H69" s="301">
        <f t="shared" si="7"/>
        <v>5.0699125840803279E-2</v>
      </c>
      <c r="I69" s="301">
        <f t="shared" si="7"/>
        <v>4.6544638464666763E-2</v>
      </c>
      <c r="J69" s="301">
        <f t="shared" si="7"/>
        <v>4.8126898524868109E-2</v>
      </c>
      <c r="K69" s="301">
        <f t="shared" si="7"/>
        <v>4.6610006151222724E-2</v>
      </c>
      <c r="L69" s="301">
        <f t="shared" si="7"/>
        <v>4.334232975045918E-2</v>
      </c>
      <c r="M69" s="301">
        <f t="shared" si="7"/>
        <v>4.6699383677374723E-2</v>
      </c>
      <c r="N69" s="301">
        <f t="shared" si="7"/>
        <v>4.4000831483028489E-2</v>
      </c>
      <c r="O69" s="301">
        <f t="shared" si="7"/>
        <v>4.5972572479789087E-2</v>
      </c>
      <c r="P69" s="301">
        <f t="shared" si="7"/>
        <v>4.386317197282328E-2</v>
      </c>
      <c r="Q69" s="301">
        <f t="shared" si="7"/>
        <v>4.4442837345671053E-2</v>
      </c>
      <c r="R69" s="301">
        <f t="shared" si="7"/>
        <v>4.5297181826322253E-2</v>
      </c>
      <c r="S69" s="301">
        <f t="shared" si="7"/>
        <v>4.732066193543108E-2</v>
      </c>
      <c r="T69" s="301">
        <f t="shared" si="7"/>
        <v>4.2484070049283201E-2</v>
      </c>
      <c r="U69" s="301">
        <f t="shared" si="7"/>
        <v>4.1267563192200936E-2</v>
      </c>
      <c r="V69" s="301">
        <f t="shared" si="7"/>
        <v>3.7716975624855313E-2</v>
      </c>
      <c r="W69" s="301">
        <f t="shared" si="7"/>
        <v>4.3333761286877118E-2</v>
      </c>
      <c r="X69" s="301">
        <f t="shared" si="7"/>
        <v>4.2832445714026203E-2</v>
      </c>
      <c r="Y69" s="301">
        <f t="shared" si="7"/>
        <v>4.293909420113675E-2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0.46489070837075708</v>
      </c>
      <c r="C70" s="301">
        <f t="shared" si="8"/>
        <v>0.47811164162139208</v>
      </c>
      <c r="D70" s="301">
        <f t="shared" si="8"/>
        <v>0.4823450763742031</v>
      </c>
      <c r="E70" s="301">
        <f t="shared" si="8"/>
        <v>0.48617043723153386</v>
      </c>
      <c r="F70" s="301">
        <f t="shared" si="8"/>
        <v>0.48090262731820443</v>
      </c>
      <c r="G70" s="301">
        <f t="shared" si="8"/>
        <v>0.36279237650835772</v>
      </c>
      <c r="H70" s="301">
        <f t="shared" si="8"/>
        <v>0.38121842699527086</v>
      </c>
      <c r="I70" s="301">
        <f t="shared" si="8"/>
        <v>0.34997987768624428</v>
      </c>
      <c r="J70" s="301">
        <f t="shared" si="8"/>
        <v>0.36187725621583489</v>
      </c>
      <c r="K70" s="301">
        <f t="shared" si="8"/>
        <v>0.35047139240630948</v>
      </c>
      <c r="L70" s="301">
        <f t="shared" si="8"/>
        <v>0.32590097946979873</v>
      </c>
      <c r="M70" s="301">
        <f t="shared" si="8"/>
        <v>0.35114344265102915</v>
      </c>
      <c r="N70" s="301">
        <f t="shared" si="8"/>
        <v>0.33085240595892568</v>
      </c>
      <c r="O70" s="301">
        <f t="shared" si="8"/>
        <v>0.34567838153072189</v>
      </c>
      <c r="P70" s="301">
        <f t="shared" si="8"/>
        <v>0.32981731233411338</v>
      </c>
      <c r="Q70" s="301">
        <f t="shared" si="8"/>
        <v>0.3341759500414882</v>
      </c>
      <c r="R70" s="301">
        <f t="shared" si="8"/>
        <v>0.34059996334792292</v>
      </c>
      <c r="S70" s="301">
        <f t="shared" si="8"/>
        <v>0.35581497724526062</v>
      </c>
      <c r="T70" s="301">
        <f t="shared" si="8"/>
        <v>0.3194475267167256</v>
      </c>
      <c r="U70" s="301">
        <f t="shared" si="8"/>
        <v>0.31030033092597237</v>
      </c>
      <c r="V70" s="301">
        <f t="shared" si="8"/>
        <v>0.28360264364073912</v>
      </c>
      <c r="W70" s="301">
        <f t="shared" si="8"/>
        <v>0.32583655121478744</v>
      </c>
      <c r="X70" s="301">
        <f t="shared" si="8"/>
        <v>0.32206704373431239</v>
      </c>
      <c r="Y70" s="301">
        <f t="shared" si="8"/>
        <v>0.322868958320086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5.7084736616311908E-2</v>
      </c>
      <c r="C71" s="301">
        <f t="shared" si="9"/>
        <v>4.9036250906076717E-2</v>
      </c>
      <c r="D71" s="301">
        <f t="shared" si="9"/>
        <v>4.6303201145123159E-2</v>
      </c>
      <c r="E71" s="301">
        <f t="shared" si="9"/>
        <v>4.3870860593872775E-2</v>
      </c>
      <c r="F71" s="301">
        <f t="shared" si="9"/>
        <v>4.7248697509295785E-2</v>
      </c>
      <c r="G71" s="301">
        <f t="shared" si="9"/>
        <v>0.11662702329414672</v>
      </c>
      <c r="H71" s="301">
        <f t="shared" si="9"/>
        <v>0.10663585512723713</v>
      </c>
      <c r="I71" s="301">
        <f t="shared" si="9"/>
        <v>0.12340710135288596</v>
      </c>
      <c r="J71" s="301">
        <f t="shared" si="9"/>
        <v>0.11718516942126184</v>
      </c>
      <c r="K71" s="301">
        <f t="shared" si="9"/>
        <v>0.12308745150306098</v>
      </c>
      <c r="L71" s="301">
        <f t="shared" si="9"/>
        <v>0.13544967467924315</v>
      </c>
      <c r="M71" s="301">
        <f t="shared" si="9"/>
        <v>0.12287037197365541</v>
      </c>
      <c r="N71" s="301">
        <f t="shared" si="9"/>
        <v>0.13312734940817483</v>
      </c>
      <c r="O71" s="301">
        <f t="shared" si="9"/>
        <v>0.12614938414684154</v>
      </c>
      <c r="P71" s="301">
        <f t="shared" si="9"/>
        <v>0.13398623946489019</v>
      </c>
      <c r="Q71" s="301">
        <f t="shared" si="9"/>
        <v>0.13135636943664539</v>
      </c>
      <c r="R71" s="301">
        <f t="shared" si="9"/>
        <v>0.12815018060544611</v>
      </c>
      <c r="S71" s="301">
        <f t="shared" si="9"/>
        <v>0.12027210660880877</v>
      </c>
      <c r="T71" s="301">
        <f t="shared" si="9"/>
        <v>0.13925852749371959</v>
      </c>
      <c r="U71" s="301">
        <f t="shared" si="9"/>
        <v>0.14363913514841692</v>
      </c>
      <c r="V71" s="301">
        <f t="shared" si="9"/>
        <v>0.15560553119344533</v>
      </c>
      <c r="W71" s="301">
        <f t="shared" si="9"/>
        <v>0.13598347054146739</v>
      </c>
      <c r="X71" s="301">
        <f t="shared" si="9"/>
        <v>0.13801517472932079</v>
      </c>
      <c r="Y71" s="301">
        <f t="shared" si="9"/>
        <v>0.13759716555787416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0.18433438421046677</v>
      </c>
      <c r="C72" s="301">
        <f t="shared" si="10"/>
        <v>0.17840490510029239</v>
      </c>
      <c r="D72" s="301">
        <f t="shared" si="10"/>
        <v>0.17632788359508531</v>
      </c>
      <c r="E72" s="301">
        <f t="shared" si="10"/>
        <v>0.17450155608132811</v>
      </c>
      <c r="F72" s="301">
        <f t="shared" si="10"/>
        <v>0.17704659737133427</v>
      </c>
      <c r="G72" s="301">
        <f t="shared" si="10"/>
        <v>0.22696935476044228</v>
      </c>
      <c r="H72" s="301">
        <f t="shared" si="10"/>
        <v>0.22013474577609921</v>
      </c>
      <c r="I72" s="301">
        <f t="shared" si="10"/>
        <v>0.23150732807441193</v>
      </c>
      <c r="J72" s="301">
        <f t="shared" si="10"/>
        <v>0.22734793732659866</v>
      </c>
      <c r="K72" s="301">
        <f t="shared" si="10"/>
        <v>0.23125061084670981</v>
      </c>
      <c r="L72" s="301">
        <f t="shared" si="10"/>
        <v>0.23923684089469394</v>
      </c>
      <c r="M72" s="301">
        <f t="shared" si="10"/>
        <v>0.23098634581932642</v>
      </c>
      <c r="N72" s="301">
        <f t="shared" si="10"/>
        <v>0.23774183367699689</v>
      </c>
      <c r="O72" s="301">
        <f t="shared" si="10"/>
        <v>0.23316326912605595</v>
      </c>
      <c r="P72" s="301">
        <f t="shared" si="10"/>
        <v>0.23823799662659634</v>
      </c>
      <c r="Q72" s="301">
        <f t="shared" si="10"/>
        <v>0.23661277355776211</v>
      </c>
      <c r="R72" s="301">
        <f t="shared" si="10"/>
        <v>0.23454821768361928</v>
      </c>
      <c r="S72" s="301">
        <f t="shared" si="10"/>
        <v>0.22934558583313255</v>
      </c>
      <c r="T72" s="301">
        <f t="shared" si="10"/>
        <v>0.24130165379231855</v>
      </c>
      <c r="U72" s="301">
        <f t="shared" si="10"/>
        <v>0.24393111140258739</v>
      </c>
      <c r="V72" s="301">
        <f t="shared" si="10"/>
        <v>0.25081483253245312</v>
      </c>
      <c r="W72" s="301">
        <f t="shared" si="10"/>
        <v>0.23942024155131855</v>
      </c>
      <c r="X72" s="301">
        <f t="shared" si="10"/>
        <v>0.24058602076585711</v>
      </c>
      <c r="Y72" s="301">
        <f t="shared" si="10"/>
        <v>0.24035710586996203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7.0812847752121447E-2</v>
      </c>
      <c r="C73" s="302">
        <f t="shared" si="11"/>
        <v>7.2809517771606172E-2</v>
      </c>
      <c r="D73" s="302">
        <f t="shared" si="11"/>
        <v>7.3450266944002363E-2</v>
      </c>
      <c r="E73" s="302">
        <f t="shared" si="11"/>
        <v>7.4036761594410083E-2</v>
      </c>
      <c r="F73" s="302">
        <f t="shared" si="11"/>
        <v>7.3226502804269608E-2</v>
      </c>
      <c r="G73" s="302">
        <f t="shared" si="11"/>
        <v>5.5250672030944484E-2</v>
      </c>
      <c r="H73" s="302">
        <f t="shared" si="11"/>
        <v>5.8048785993536342E-2</v>
      </c>
      <c r="I73" s="302">
        <f t="shared" si="11"/>
        <v>5.3283449843444859E-2</v>
      </c>
      <c r="J73" s="302">
        <f t="shared" si="11"/>
        <v>5.5079415367223786E-2</v>
      </c>
      <c r="K73" s="302">
        <f t="shared" si="11"/>
        <v>5.3344966372237151E-2</v>
      </c>
      <c r="L73" s="302">
        <f t="shared" si="11"/>
        <v>4.9594202287899777E-2</v>
      </c>
      <c r="M73" s="302">
        <f t="shared" si="11"/>
        <v>5.32621228712108E-2</v>
      </c>
      <c r="N73" s="302">
        <f t="shared" si="11"/>
        <v>5.0269631399031983E-2</v>
      </c>
      <c r="O73" s="302">
        <f t="shared" si="11"/>
        <v>5.2217953174440682E-2</v>
      </c>
      <c r="P73" s="302">
        <f t="shared" si="11"/>
        <v>4.9881414764416064E-2</v>
      </c>
      <c r="Q73" s="302">
        <f t="shared" si="11"/>
        <v>5.0842123026669281E-2</v>
      </c>
      <c r="R73" s="302">
        <f t="shared" si="11"/>
        <v>5.1816309203439034E-2</v>
      </c>
      <c r="S73" s="302">
        <f t="shared" si="11"/>
        <v>5.4138749433855486E-2</v>
      </c>
      <c r="T73" s="302">
        <f t="shared" si="11"/>
        <v>4.7928243314890928E-2</v>
      </c>
      <c r="U73" s="302">
        <f t="shared" si="11"/>
        <v>4.6443836467182503E-2</v>
      </c>
      <c r="V73" s="302">
        <f t="shared" si="11"/>
        <v>4.2265273352494241E-2</v>
      </c>
      <c r="W73" s="302">
        <f t="shared" si="11"/>
        <v>4.9168587370228903E-2</v>
      </c>
      <c r="X73" s="302">
        <f t="shared" si="11"/>
        <v>4.8377867331064049E-2</v>
      </c>
      <c r="Y73" s="302">
        <f t="shared" si="11"/>
        <v>4.8548784397676799E-2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4.7685976156154747E-2</v>
      </c>
      <c r="C74" s="302">
        <f t="shared" si="12"/>
        <v>4.9042108030593279E-2</v>
      </c>
      <c r="D74" s="302">
        <f t="shared" si="12"/>
        <v>4.9476350886056376E-2</v>
      </c>
      <c r="E74" s="302">
        <f t="shared" si="12"/>
        <v>4.986873572693791E-2</v>
      </c>
      <c r="F74" s="302">
        <f t="shared" si="12"/>
        <v>4.9328392258249261E-2</v>
      </c>
      <c r="G74" s="302">
        <f t="shared" si="12"/>
        <v>3.7213281109535916E-2</v>
      </c>
      <c r="H74" s="302">
        <f t="shared" si="12"/>
        <v>3.9103325776701607E-2</v>
      </c>
      <c r="I74" s="302">
        <f t="shared" si="12"/>
        <v>3.5899044231209661E-2</v>
      </c>
      <c r="J74" s="302">
        <f t="shared" si="12"/>
        <v>3.7119413016103379E-2</v>
      </c>
      <c r="K74" s="302">
        <f t="shared" si="12"/>
        <v>3.5949461154584091E-2</v>
      </c>
      <c r="L74" s="302">
        <f t="shared" si="12"/>
        <v>3.3429160997277246E-2</v>
      </c>
      <c r="M74" s="302">
        <f t="shared" si="12"/>
        <v>3.6018396436293135E-2</v>
      </c>
      <c r="N74" s="302">
        <f t="shared" si="12"/>
        <v>3.3937051564346073E-2</v>
      </c>
      <c r="O74" s="302">
        <f t="shared" si="12"/>
        <v>3.545782000492452E-2</v>
      </c>
      <c r="P74" s="302">
        <f t="shared" si="12"/>
        <v>3.3830877254936519E-2</v>
      </c>
      <c r="Q74" s="302">
        <f t="shared" si="12"/>
        <v>3.4277962752763735E-2</v>
      </c>
      <c r="R74" s="302">
        <f t="shared" si="12"/>
        <v>3.4936903316301879E-2</v>
      </c>
      <c r="S74" s="302">
        <f t="shared" si="12"/>
        <v>3.6497577205583775E-2</v>
      </c>
      <c r="T74" s="302">
        <f t="shared" si="12"/>
        <v>3.276720069442151E-2</v>
      </c>
      <c r="U74" s="302">
        <f t="shared" si="12"/>
        <v>3.182893079029242E-2</v>
      </c>
      <c r="V74" s="302">
        <f t="shared" si="12"/>
        <v>2.9090426328093544E-2</v>
      </c>
      <c r="W74" s="302">
        <f t="shared" si="12"/>
        <v>3.342255229510932E-2</v>
      </c>
      <c r="X74" s="302">
        <f t="shared" si="12"/>
        <v>3.3035896591741241E-2</v>
      </c>
      <c r="Y74" s="302">
        <f t="shared" si="12"/>
        <v>3.311815265564598E-2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6.5835560302190566E-2</v>
      </c>
      <c r="C76" s="302">
        <f t="shared" si="14"/>
        <v>5.6553279298092937E-2</v>
      </c>
      <c r="D76" s="302">
        <f t="shared" si="14"/>
        <v>5.3401265765026545E-2</v>
      </c>
      <c r="E76" s="302">
        <f t="shared" si="14"/>
        <v>5.0596058759980113E-2</v>
      </c>
      <c r="F76" s="302">
        <f t="shared" si="14"/>
        <v>5.4491702308815386E-2</v>
      </c>
      <c r="G76" s="302">
        <f t="shared" si="14"/>
        <v>0.13450540161996188</v>
      </c>
      <c r="H76" s="302">
        <f t="shared" si="14"/>
        <v>0.12298263400586126</v>
      </c>
      <c r="I76" s="302">
        <f t="shared" si="14"/>
        <v>0.14232483399975743</v>
      </c>
      <c r="J76" s="302">
        <f t="shared" si="14"/>
        <v>0.13514910894327151</v>
      </c>
      <c r="K76" s="302">
        <f t="shared" si="14"/>
        <v>0.14195618331988857</v>
      </c>
      <c r="L76" s="302">
        <f t="shared" si="14"/>
        <v>0.15621347760951687</v>
      </c>
      <c r="M76" s="302">
        <f t="shared" si="14"/>
        <v>0.14170582651182251</v>
      </c>
      <c r="N76" s="302">
        <f t="shared" si="14"/>
        <v>0.15353515071361881</v>
      </c>
      <c r="O76" s="302">
        <f t="shared" si="14"/>
        <v>0.14548749594669075</v>
      </c>
      <c r="P76" s="302">
        <f t="shared" si="14"/>
        <v>0.15452570460724374</v>
      </c>
      <c r="Q76" s="302">
        <f t="shared" si="14"/>
        <v>0.15149268777832911</v>
      </c>
      <c r="R76" s="302">
        <f t="shared" si="14"/>
        <v>0.14779500516387839</v>
      </c>
      <c r="S76" s="302">
        <f t="shared" si="14"/>
        <v>0.13870925919369329</v>
      </c>
      <c r="T76" s="302">
        <f t="shared" si="14"/>
        <v>0.16060620978300608</v>
      </c>
      <c r="U76" s="302">
        <f t="shared" si="14"/>
        <v>0.16565834414511246</v>
      </c>
      <c r="V76" s="302">
        <f t="shared" si="14"/>
        <v>0.17945913285186535</v>
      </c>
      <c r="W76" s="302">
        <f t="shared" si="14"/>
        <v>0.15682910188598032</v>
      </c>
      <c r="X76" s="302">
        <f t="shared" si="14"/>
        <v>0.15917225684305181</v>
      </c>
      <c r="Y76" s="302">
        <f t="shared" si="14"/>
        <v>0.15869016881663928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1.6572261145451409E-2</v>
      </c>
      <c r="C77" s="235">
        <f t="shared" si="15"/>
        <v>1.4235706491412106E-2</v>
      </c>
      <c r="D77" s="235">
        <f t="shared" si="15"/>
        <v>1.344227523383329E-2</v>
      </c>
      <c r="E77" s="235">
        <f t="shared" si="15"/>
        <v>1.2736142820874506E-2</v>
      </c>
      <c r="F77" s="235">
        <f t="shared" si="15"/>
        <v>1.3716762138528339E-2</v>
      </c>
      <c r="G77" s="235">
        <f t="shared" si="15"/>
        <v>3.385797327292836E-2</v>
      </c>
      <c r="H77" s="235">
        <f t="shared" si="15"/>
        <v>3.0957438772383203E-2</v>
      </c>
      <c r="I77" s="235">
        <f t="shared" si="15"/>
        <v>3.5826296695898575E-2</v>
      </c>
      <c r="J77" s="235">
        <f t="shared" si="15"/>
        <v>3.4020008589619857E-2</v>
      </c>
      <c r="K77" s="235">
        <f t="shared" si="15"/>
        <v>3.5733499196945233E-2</v>
      </c>
      <c r="L77" s="235">
        <f t="shared" si="15"/>
        <v>3.9322374314142559E-2</v>
      </c>
      <c r="M77" s="235">
        <f t="shared" si="15"/>
        <v>3.5670478872005841E-2</v>
      </c>
      <c r="N77" s="235">
        <f t="shared" si="15"/>
        <v>3.8648180420326292E-2</v>
      </c>
      <c r="O77" s="235">
        <f t="shared" si="15"/>
        <v>3.6622408393874324E-2</v>
      </c>
      <c r="P77" s="235">
        <f t="shared" si="15"/>
        <v>3.8897524661165819E-2</v>
      </c>
      <c r="Q77" s="235">
        <f t="shared" si="15"/>
        <v>3.813404749598933E-2</v>
      </c>
      <c r="R77" s="235">
        <f t="shared" si="15"/>
        <v>3.720325930738131E-2</v>
      </c>
      <c r="S77" s="235">
        <f t="shared" si="15"/>
        <v>3.4916176851820711E-2</v>
      </c>
      <c r="T77" s="235">
        <f t="shared" si="15"/>
        <v>4.0428121791447245E-2</v>
      </c>
      <c r="U77" s="235">
        <f t="shared" si="15"/>
        <v>4.1699855328861238E-2</v>
      </c>
      <c r="V77" s="235">
        <f t="shared" si="15"/>
        <v>4.5173817932227973E-2</v>
      </c>
      <c r="W77" s="235">
        <f t="shared" si="15"/>
        <v>3.9477340509162399E-2</v>
      </c>
      <c r="X77" s="235">
        <f t="shared" si="15"/>
        <v>4.0067164240814565E-2</v>
      </c>
      <c r="Y77" s="235">
        <f t="shared" si="15"/>
        <v>3.9945812062263442E-2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341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0.49132735629137153</v>
      </c>
      <c r="C81" s="322">
        <f>IF(C$5=0,0,C$5/TEL_fec!C$5)</f>
        <v>0.49345685517615978</v>
      </c>
      <c r="D81" s="322">
        <f>IF(D$5=0,0,D$5/TEL_fec!D$5)</f>
        <v>0.49485253990277195</v>
      </c>
      <c r="E81" s="322">
        <f>IF(E$5=0,0,E$5/TEL_fec!E$5)</f>
        <v>0.49492346032286905</v>
      </c>
      <c r="F81" s="322">
        <f>IF(F$5=0,0,F$5/TEL_fec!F$5)</f>
        <v>0.49462840661645135</v>
      </c>
      <c r="G81" s="322">
        <f>IF(G$5=0,0,G$5/TEL_fec!G$5)</f>
        <v>0.48566644130018716</v>
      </c>
      <c r="H81" s="322">
        <f>IF(H$5=0,0,H$5/TEL_fec!H$5)</f>
        <v>0.48723062781216614</v>
      </c>
      <c r="I81" s="322">
        <f>IF(I$5=0,0,I$5/TEL_fec!I$5)</f>
        <v>0.4871895727074162</v>
      </c>
      <c r="J81" s="322">
        <f>IF(J$5=0,0,J$5/TEL_fec!J$5)</f>
        <v>0.48754421965038014</v>
      </c>
      <c r="K81" s="322">
        <f>IF(K$5=0,0,K$5/TEL_fec!K$5)</f>
        <v>0.48829617773562339</v>
      </c>
      <c r="L81" s="322">
        <f>IF(L$5=0,0,L$5/TEL_fec!L$5)</f>
        <v>0.48899719987281948</v>
      </c>
      <c r="M81" s="322">
        <f>IF(M$5=0,0,M$5/TEL_fec!M$5)</f>
        <v>0.48914364825263351</v>
      </c>
      <c r="N81" s="322">
        <f>IF(N$5=0,0,N$5/TEL_fec!N$5)</f>
        <v>0.48889373954745097</v>
      </c>
      <c r="O81" s="322">
        <f>IF(O$5=0,0,O$5/TEL_fec!O$5)</f>
        <v>0.48918889731398291</v>
      </c>
      <c r="P81" s="322">
        <f>IF(P$5=0,0,P$5/TEL_fec!P$5)</f>
        <v>0.48927861641421744</v>
      </c>
      <c r="Q81" s="322">
        <f>IF(Q$5=0,0,Q$5/TEL_fec!Q$5)</f>
        <v>0.48888914405065365</v>
      </c>
      <c r="R81" s="322">
        <f>IF(R$5=0,0,R$5/TEL_fec!R$5)</f>
        <v>0.48904996819521973</v>
      </c>
      <c r="S81" s="322">
        <f>IF(S$5=0,0,S$5/TEL_fec!S$5)</f>
        <v>0.48933330067743469</v>
      </c>
      <c r="T81" s="322">
        <f>IF(T$5=0,0,T$5/TEL_fec!T$5)</f>
        <v>0.48860972010014392</v>
      </c>
      <c r="U81" s="322">
        <f>IF(U$5=0,0,U$5/TEL_fec!U$5)</f>
        <v>0.49029287184643439</v>
      </c>
      <c r="V81" s="322">
        <f>IF(V$5=0,0,V$5/TEL_fec!V$5)</f>
        <v>0.49192536884787397</v>
      </c>
      <c r="W81" s="322">
        <f>IF(W$5=0,0,W$5/TEL_fec!W$5)</f>
        <v>0.48941012055847399</v>
      </c>
      <c r="X81" s="322">
        <f>IF(X$5=0,0,X$5/TEL_fec!X$5)</f>
        <v>0.4902473972597623</v>
      </c>
      <c r="Y81" s="322">
        <f>IF(Y$5=0,0,Y$5/TEL_fec!Y$5)</f>
        <v>0.48982748141900651</v>
      </c>
      <c r="DA81" s="95"/>
    </row>
    <row r="82" spans="1:105" ht="12" customHeight="1" x14ac:dyDescent="0.25">
      <c r="A82" s="55" t="s">
        <v>91</v>
      </c>
      <c r="B82" s="334">
        <f>IF(B$6=0,0,B$6/TEL_fec!B$6)</f>
        <v>0.48366511134638546</v>
      </c>
      <c r="C82" s="334">
        <f>IF(C$6=0,0,C$6/TEL_fec!C$6)</f>
        <v>0.4836651113463854</v>
      </c>
      <c r="D82" s="334">
        <f>IF(D$6=0,0,D$6/TEL_fec!D$6)</f>
        <v>0.48366511134638551</v>
      </c>
      <c r="E82" s="334">
        <f>IF(E$6=0,0,E$6/TEL_fec!E$6)</f>
        <v>0.4836651113463854</v>
      </c>
      <c r="F82" s="334">
        <f>IF(F$6=0,0,F$6/TEL_fec!F$6)</f>
        <v>0.48366511134638529</v>
      </c>
      <c r="G82" s="334">
        <f>IF(G$6=0,0,G$6/TEL_fec!G$6)</f>
        <v>0.48366511134638523</v>
      </c>
      <c r="H82" s="334">
        <f>IF(H$6=0,0,H$6/TEL_fec!H$6)</f>
        <v>0.48366511134638529</v>
      </c>
      <c r="I82" s="334">
        <f>IF(I$6=0,0,I$6/TEL_fec!I$6)</f>
        <v>0.48366511134638535</v>
      </c>
      <c r="J82" s="334">
        <f>IF(J$6=0,0,J$6/TEL_fec!J$6)</f>
        <v>0.48366511134638529</v>
      </c>
      <c r="K82" s="334">
        <f>IF(K$6=0,0,K$6/TEL_fec!K$6)</f>
        <v>0.48366511134638535</v>
      </c>
      <c r="L82" s="334">
        <f>IF(L$6=0,0,L$6/TEL_fec!L$6)</f>
        <v>0.4836651113463854</v>
      </c>
      <c r="M82" s="334">
        <f>IF(M$6=0,0,M$6/TEL_fec!M$6)</f>
        <v>0.4836651113463854</v>
      </c>
      <c r="N82" s="334">
        <f>IF(N$6=0,0,N$6/TEL_fec!N$6)</f>
        <v>0.48366511134638546</v>
      </c>
      <c r="O82" s="334">
        <f>IF(O$6=0,0,O$6/TEL_fec!O$6)</f>
        <v>0.4836651113463854</v>
      </c>
      <c r="P82" s="334">
        <f>IF(P$6=0,0,P$6/TEL_fec!P$6)</f>
        <v>0.48366511134638523</v>
      </c>
      <c r="Q82" s="334">
        <f>IF(Q$6=0,0,Q$6/TEL_fec!Q$6)</f>
        <v>0.48366511134638535</v>
      </c>
      <c r="R82" s="334">
        <f>IF(R$6=0,0,R$6/TEL_fec!R$6)</f>
        <v>0.48366511134638546</v>
      </c>
      <c r="S82" s="334">
        <f>IF(S$6=0,0,S$6/TEL_fec!S$6)</f>
        <v>0.4836651113463854</v>
      </c>
      <c r="T82" s="334">
        <f>IF(T$6=0,0,T$6/TEL_fec!T$6)</f>
        <v>0.4836651113463854</v>
      </c>
      <c r="U82" s="334">
        <f>IF(U$6=0,0,U$6/TEL_fec!U$6)</f>
        <v>0.48366511134638535</v>
      </c>
      <c r="V82" s="334">
        <f>IF(V$6=0,0,V$6/TEL_fec!V$6)</f>
        <v>0.4836651113463854</v>
      </c>
      <c r="W82" s="334">
        <f>IF(W$6=0,0,W$6/TEL_fec!W$6)</f>
        <v>0.48366511134638546</v>
      </c>
      <c r="X82" s="334">
        <f>IF(X$6=0,0,X$6/TEL_fec!X$6)</f>
        <v>0.4836651113463854</v>
      </c>
      <c r="Y82" s="334">
        <f>IF(Y$6=0,0,Y$6/TEL_fec!Y$6)</f>
        <v>0.48366511134638546</v>
      </c>
      <c r="DA82" s="67"/>
    </row>
    <row r="83" spans="1:105" ht="12" customHeight="1" x14ac:dyDescent="0.25">
      <c r="A83" s="173" t="s">
        <v>92</v>
      </c>
      <c r="B83" s="335">
        <f>IF(B$7=0,0,B$7/TEL_fec!B$7)</f>
        <v>0.12424230946488064</v>
      </c>
      <c r="C83" s="335">
        <f>IF(C$7=0,0,C$7/TEL_fec!C$7)</f>
        <v>0.12424230946488067</v>
      </c>
      <c r="D83" s="335">
        <f>IF(D$7=0,0,D$7/TEL_fec!D$7)</f>
        <v>0.12424230946488063</v>
      </c>
      <c r="E83" s="335">
        <f>IF(E$7=0,0,E$7/TEL_fec!E$7)</f>
        <v>0.12424230946488067</v>
      </c>
      <c r="F83" s="335">
        <f>IF(F$7=0,0,F$7/TEL_fec!F$7)</f>
        <v>0.12424230946488062</v>
      </c>
      <c r="G83" s="335">
        <f>IF(G$7=0,0,G$7/TEL_fec!G$7)</f>
        <v>0.12424230946488062</v>
      </c>
      <c r="H83" s="335">
        <f>IF(H$7=0,0,H$7/TEL_fec!H$7)</f>
        <v>0.12424230946488066</v>
      </c>
      <c r="I83" s="335">
        <f>IF(I$7=0,0,I$7/TEL_fec!I$7)</f>
        <v>0.12424230946488074</v>
      </c>
      <c r="J83" s="335">
        <f>IF(J$7=0,0,J$7/TEL_fec!J$7)</f>
        <v>0.1242423094648807</v>
      </c>
      <c r="K83" s="335">
        <f>IF(K$7=0,0,K$7/TEL_fec!K$7)</f>
        <v>0.12424230946488066</v>
      </c>
      <c r="L83" s="335">
        <f>IF(L$7=0,0,L$7/TEL_fec!L$7)</f>
        <v>0.12424230946488067</v>
      </c>
      <c r="M83" s="335">
        <f>IF(M$7=0,0,M$7/TEL_fec!M$7)</f>
        <v>0.12424230946488064</v>
      </c>
      <c r="N83" s="335">
        <f>IF(N$7=0,0,N$7/TEL_fec!N$7)</f>
        <v>0.12424230946488066</v>
      </c>
      <c r="O83" s="335">
        <f>IF(O$7=0,0,O$7/TEL_fec!O$7)</f>
        <v>0.12424230946488064</v>
      </c>
      <c r="P83" s="335">
        <f>IF(P$7=0,0,P$7/TEL_fec!P$7)</f>
        <v>0.12424230946488066</v>
      </c>
      <c r="Q83" s="335">
        <f>IF(Q$7=0,0,Q$7/TEL_fec!Q$7)</f>
        <v>0.12424230946488066</v>
      </c>
      <c r="R83" s="335">
        <f>IF(R$7=0,0,R$7/TEL_fec!R$7)</f>
        <v>0.12424230946488064</v>
      </c>
      <c r="S83" s="335">
        <f>IF(S$7=0,0,S$7/TEL_fec!S$7)</f>
        <v>0.12424230946488064</v>
      </c>
      <c r="T83" s="335">
        <f>IF(T$7=0,0,T$7/TEL_fec!T$7)</f>
        <v>0.12424230946488064</v>
      </c>
      <c r="U83" s="335">
        <f>IF(U$7=0,0,U$7/TEL_fec!U$7)</f>
        <v>0.12424230946488064</v>
      </c>
      <c r="V83" s="335">
        <f>IF(V$7=0,0,V$7/TEL_fec!V$7)</f>
        <v>0.12424230946488063</v>
      </c>
      <c r="W83" s="335">
        <f>IF(W$7=0,0,W$7/TEL_fec!W$7)</f>
        <v>0.12424230946488064</v>
      </c>
      <c r="X83" s="335">
        <f>IF(X$7=0,0,X$7/TEL_fec!X$7)</f>
        <v>0.12424230946488067</v>
      </c>
      <c r="Y83" s="335">
        <f>IF(Y$7=0,0,Y$7/TEL_fec!Y$7)</f>
        <v>0.12424230946488066</v>
      </c>
      <c r="DA83" s="177"/>
    </row>
    <row r="84" spans="1:105" ht="12" customHeight="1" x14ac:dyDescent="0.25">
      <c r="A84" s="173" t="s">
        <v>93</v>
      </c>
      <c r="B84" s="335">
        <f>IF(B$8=0,0,B$8/TEL_fec!B$8)</f>
        <v>0.66981521965499646</v>
      </c>
      <c r="C84" s="335">
        <f>IF(C$8=0,0,C$8/TEL_fec!C$8)</f>
        <v>0.66981521965499669</v>
      </c>
      <c r="D84" s="335">
        <f>IF(D$8=0,0,D$8/TEL_fec!D$8)</f>
        <v>0.66981521965499646</v>
      </c>
      <c r="E84" s="335">
        <f>IF(E$8=0,0,E$8/TEL_fec!E$8)</f>
        <v>0.6698152196549968</v>
      </c>
      <c r="F84" s="335">
        <f>IF(F$8=0,0,F$8/TEL_fec!F$8)</f>
        <v>0.66981521965499646</v>
      </c>
      <c r="G84" s="335">
        <f>IF(G$8=0,0,G$8/TEL_fec!G$8)</f>
        <v>0.66981521965499646</v>
      </c>
      <c r="H84" s="335">
        <f>IF(H$8=0,0,H$8/TEL_fec!H$8)</f>
        <v>0.66981521965499657</v>
      </c>
      <c r="I84" s="335">
        <f>IF(I$8=0,0,I$8/TEL_fec!I$8)</f>
        <v>0.66981521965499646</v>
      </c>
      <c r="J84" s="335">
        <f>IF(J$8=0,0,J$8/TEL_fec!J$8)</f>
        <v>0.66981521965499657</v>
      </c>
      <c r="K84" s="335">
        <f>IF(K$8=0,0,K$8/TEL_fec!K$8)</f>
        <v>0.66981521965499646</v>
      </c>
      <c r="L84" s="335">
        <f>IF(L$8=0,0,L$8/TEL_fec!L$8)</f>
        <v>0.66981521965499669</v>
      </c>
      <c r="M84" s="335">
        <f>IF(M$8=0,0,M$8/TEL_fec!M$8)</f>
        <v>0.66981521965499657</v>
      </c>
      <c r="N84" s="335">
        <f>IF(N$8=0,0,N$8/TEL_fec!N$8)</f>
        <v>0.66981521965499657</v>
      </c>
      <c r="O84" s="335">
        <f>IF(O$8=0,0,O$8/TEL_fec!O$8)</f>
        <v>0.66981521965499657</v>
      </c>
      <c r="P84" s="335">
        <f>IF(P$8=0,0,P$8/TEL_fec!P$8)</f>
        <v>0.66981521965499657</v>
      </c>
      <c r="Q84" s="335">
        <f>IF(Q$8=0,0,Q$8/TEL_fec!Q$8)</f>
        <v>0.66981521965499657</v>
      </c>
      <c r="R84" s="335">
        <f>IF(R$8=0,0,R$8/TEL_fec!R$8)</f>
        <v>0.66981521965499657</v>
      </c>
      <c r="S84" s="335">
        <f>IF(S$8=0,0,S$8/TEL_fec!S$8)</f>
        <v>0.66981521965499669</v>
      </c>
      <c r="T84" s="335">
        <f>IF(T$8=0,0,T$8/TEL_fec!T$8)</f>
        <v>0.66981521965499635</v>
      </c>
      <c r="U84" s="335">
        <f>IF(U$8=0,0,U$8/TEL_fec!U$8)</f>
        <v>0.66981521965499646</v>
      </c>
      <c r="V84" s="335">
        <f>IF(V$8=0,0,V$8/TEL_fec!V$8)</f>
        <v>0.66981521965499657</v>
      </c>
      <c r="W84" s="335">
        <f>IF(W$8=0,0,W$8/TEL_fec!W$8)</f>
        <v>0.66981521965499669</v>
      </c>
      <c r="X84" s="335">
        <f>IF(X$8=0,0,X$8/TEL_fec!X$8)</f>
        <v>0.66981521965499657</v>
      </c>
      <c r="Y84" s="335">
        <f>IF(Y$8=0,0,Y$8/TEL_fec!Y$8)</f>
        <v>0.66981521965499657</v>
      </c>
      <c r="DA84" s="177"/>
    </row>
    <row r="85" spans="1:105" ht="12" customHeight="1" x14ac:dyDescent="0.25">
      <c r="A85" s="173" t="s">
        <v>94</v>
      </c>
      <c r="B85" s="335">
        <f>IF(B$9=0,0,B$9/TEL_fec!B$9)</f>
        <v>0.48150681776639148</v>
      </c>
      <c r="C85" s="335">
        <f>IF(C$9=0,0,C$9/TEL_fec!C$9)</f>
        <v>0.48150681776639154</v>
      </c>
      <c r="D85" s="335">
        <f>IF(D$9=0,0,D$9/TEL_fec!D$9)</f>
        <v>0.4815068177663912</v>
      </c>
      <c r="E85" s="335">
        <f>IF(E$9=0,0,E$9/TEL_fec!E$9)</f>
        <v>0.48150681776639132</v>
      </c>
      <c r="F85" s="335">
        <f>IF(F$9=0,0,F$9/TEL_fec!F$9)</f>
        <v>0.48150681776639126</v>
      </c>
      <c r="G85" s="335">
        <f>IF(G$9=0,0,G$9/TEL_fec!G$9)</f>
        <v>0.48150681776639143</v>
      </c>
      <c r="H85" s="335">
        <f>IF(H$9=0,0,H$9/TEL_fec!H$9)</f>
        <v>0.48150681776639126</v>
      </c>
      <c r="I85" s="335">
        <f>IF(I$9=0,0,I$9/TEL_fec!I$9)</f>
        <v>0.48150681776639154</v>
      </c>
      <c r="J85" s="335">
        <f>IF(J$9=0,0,J$9/TEL_fec!J$9)</f>
        <v>0.48150681776639154</v>
      </c>
      <c r="K85" s="335">
        <f>IF(K$9=0,0,K$9/TEL_fec!K$9)</f>
        <v>0.48150681776639137</v>
      </c>
      <c r="L85" s="335">
        <f>IF(L$9=0,0,L$9/TEL_fec!L$9)</f>
        <v>0.48150681776639148</v>
      </c>
      <c r="M85" s="335">
        <f>IF(M$9=0,0,M$9/TEL_fec!M$9)</f>
        <v>0.48150681776639126</v>
      </c>
      <c r="N85" s="335">
        <f>IF(N$9=0,0,N$9/TEL_fec!N$9)</f>
        <v>0.48150681776639137</v>
      </c>
      <c r="O85" s="335">
        <f>IF(O$9=0,0,O$9/TEL_fec!O$9)</f>
        <v>0.48150681776639148</v>
      </c>
      <c r="P85" s="335">
        <f>IF(P$9=0,0,P$9/TEL_fec!P$9)</f>
        <v>0.48150681776639154</v>
      </c>
      <c r="Q85" s="335">
        <f>IF(Q$9=0,0,Q$9/TEL_fec!Q$9)</f>
        <v>0.48150681776639159</v>
      </c>
      <c r="R85" s="335">
        <f>IF(R$9=0,0,R$9/TEL_fec!R$9)</f>
        <v>0.48150681776639137</v>
      </c>
      <c r="S85" s="335">
        <f>IF(S$9=0,0,S$9/TEL_fec!S$9)</f>
        <v>0.48150681776639143</v>
      </c>
      <c r="T85" s="335">
        <f>IF(T$9=0,0,T$9/TEL_fec!T$9)</f>
        <v>0.48150681776639115</v>
      </c>
      <c r="U85" s="335">
        <f>IF(U$9=0,0,U$9/TEL_fec!U$9)</f>
        <v>0.48150681776639132</v>
      </c>
      <c r="V85" s="335">
        <f>IF(V$9=0,0,V$9/TEL_fec!V$9)</f>
        <v>0.48150681776639154</v>
      </c>
      <c r="W85" s="335">
        <f>IF(W$9=0,0,W$9/TEL_fec!W$9)</f>
        <v>0.48150681776639137</v>
      </c>
      <c r="X85" s="335">
        <f>IF(X$9=0,0,X$9/TEL_fec!X$9)</f>
        <v>0.48150681776639154</v>
      </c>
      <c r="Y85" s="335">
        <f>IF(Y$9=0,0,Y$9/TEL_fec!Y$9)</f>
        <v>0.48150681776639148</v>
      </c>
      <c r="DA85" s="177"/>
    </row>
    <row r="86" spans="1:105" ht="12" customHeight="1" x14ac:dyDescent="0.25">
      <c r="A86" s="56" t="s">
        <v>95</v>
      </c>
      <c r="B86" s="336">
        <f>IF(B$10=0,0,B$10/TEL_fec!B$10)</f>
        <v>0.67254653480311621</v>
      </c>
      <c r="C86" s="336">
        <f>IF(C$10=0,0,C$10/TEL_fec!C$10)</f>
        <v>0.67224355133594682</v>
      </c>
      <c r="D86" s="336">
        <f>IF(D$10=0,0,D$10/TEL_fec!D$10)</f>
        <v>0.67233561396467589</v>
      </c>
      <c r="E86" s="336">
        <f>IF(E$10=0,0,E$10/TEL_fec!E$10)</f>
        <v>0.67223342468935621</v>
      </c>
      <c r="F86" s="336">
        <f>IF(F$10=0,0,F$10/TEL_fec!F$10)</f>
        <v>0.67222708279499022</v>
      </c>
      <c r="G86" s="336">
        <f>IF(G$10=0,0,G$10/TEL_fec!G$10)</f>
        <v>0.69264413918847212</v>
      </c>
      <c r="H86" s="336">
        <f>IF(H$10=0,0,H$10/TEL_fec!H$10)</f>
        <v>0.68573659468236803</v>
      </c>
      <c r="I86" s="336">
        <f>IF(I$10=0,0,I$10/TEL_fec!I$10)</f>
        <v>0.69931542173493477</v>
      </c>
      <c r="J86" s="336">
        <f>IF(J$10=0,0,J$10/TEL_fec!J$10)</f>
        <v>0.69274770246153028</v>
      </c>
      <c r="K86" s="336">
        <f>IF(K$10=0,0,K$10/TEL_fec!K$10)</f>
        <v>0.69834587833696427</v>
      </c>
      <c r="L86" s="336">
        <f>IF(L$10=0,0,L$10/TEL_fec!L$10)</f>
        <v>0.71242001221436058</v>
      </c>
      <c r="M86" s="336">
        <f>IF(M$10=0,0,M$10/TEL_fec!M$10)</f>
        <v>0.69707435570148624</v>
      </c>
      <c r="N86" s="336">
        <f>IF(N$10=0,0,N$10/TEL_fec!N$10)</f>
        <v>0.70913955314937516</v>
      </c>
      <c r="O86" s="336">
        <f>IF(O$10=0,0,O$10/TEL_fec!O$10)</f>
        <v>0.70243376378299982</v>
      </c>
      <c r="P86" s="336">
        <f>IF(P$10=0,0,P$10/TEL_fec!P$10)</f>
        <v>0.71214232890281404</v>
      </c>
      <c r="Q86" s="336">
        <f>IF(Q$10=0,0,Q$10/TEL_fec!Q$10)</f>
        <v>0.70621324723545309</v>
      </c>
      <c r="R86" s="336">
        <f>IF(R$10=0,0,R$10/TEL_fec!R$10)</f>
        <v>0.70280229344660883</v>
      </c>
      <c r="S86" s="336">
        <f>IF(S$10=0,0,S$10/TEL_fec!S$10)</f>
        <v>0.69492760471675286</v>
      </c>
      <c r="T86" s="336">
        <f>IF(T$10=0,0,T$10/TEL_fec!T$10)</f>
        <v>0.72138033949646763</v>
      </c>
      <c r="U86" s="336">
        <f>IF(U$10=0,0,U$10/TEL_fec!U$10)</f>
        <v>0.72805118611038477</v>
      </c>
      <c r="V86" s="336">
        <f>IF(V$10=0,0,V$10/TEL_fec!V$10)</f>
        <v>0.75077356526985228</v>
      </c>
      <c r="W86" s="336">
        <f>IF(W$10=0,0,W$10/TEL_fec!W$10)</f>
        <v>0.7140999696505933</v>
      </c>
      <c r="X86" s="336">
        <f>IF(X$10=0,0,X$10/TEL_fec!X$10)</f>
        <v>0.71856079608791457</v>
      </c>
      <c r="Y86" s="336">
        <f>IF(Y$10=0,0,Y$10/TEL_fec!Y$10)</f>
        <v>0.71651646389821133</v>
      </c>
      <c r="DA86" s="68"/>
    </row>
    <row r="87" spans="1:105" ht="12" customHeight="1" x14ac:dyDescent="0.25">
      <c r="A87" s="174" t="s">
        <v>2707</v>
      </c>
      <c r="B87" s="349">
        <f>IF(B$16=0,0,B$16/TEL_fec!B$16)</f>
        <v>0.53900398721120923</v>
      </c>
      <c r="C87" s="349">
        <f>IF(C$16=0,0,C$16/TEL_fec!C$16)</f>
        <v>0.54108420126245882</v>
      </c>
      <c r="D87" s="349">
        <f>IF(D$16=0,0,D$16/TEL_fec!D$16)</f>
        <v>0.54267868006947706</v>
      </c>
      <c r="E87" s="349">
        <f>IF(E$16=0,0,E$16/TEL_fec!E$16)</f>
        <v>0.54232644263995833</v>
      </c>
      <c r="F87" s="349">
        <f>IF(F$16=0,0,F$16/TEL_fec!F$16)</f>
        <v>0.54255304814745275</v>
      </c>
      <c r="G87" s="349">
        <f>IF(G$16=0,0,G$16/TEL_fec!G$16)</f>
        <v>0.53506317800921566</v>
      </c>
      <c r="H87" s="349">
        <f>IF(H$16=0,0,H$16/TEL_fec!H$16)</f>
        <v>0.53803688632634128</v>
      </c>
      <c r="I87" s="349">
        <f>IF(I$16=0,0,I$16/TEL_fec!I$16)</f>
        <v>0.53807244241757601</v>
      </c>
      <c r="J87" s="349">
        <f>IF(J$16=0,0,J$16/TEL_fec!J$16)</f>
        <v>0.53909677465692651</v>
      </c>
      <c r="K87" s="349">
        <f>IF(K$16=0,0,K$16/TEL_fec!K$16)</f>
        <v>0.54049990727146213</v>
      </c>
      <c r="L87" s="349">
        <f>IF(L$16=0,0,L$16/TEL_fec!L$16)</f>
        <v>0.54120280134890775</v>
      </c>
      <c r="M87" s="349">
        <f>IF(M$16=0,0,M$16/TEL_fec!M$16)</f>
        <v>0.5425935105932389</v>
      </c>
      <c r="N87" s="349">
        <f>IF(N$16=0,0,N$16/TEL_fec!N$16)</f>
        <v>0.54138355963316265</v>
      </c>
      <c r="O87" s="349">
        <f>IF(O$16=0,0,O$16/TEL_fec!O$16)</f>
        <v>0.54277455880259939</v>
      </c>
      <c r="P87" s="349">
        <f>IF(P$16=0,0,P$16/TEL_fec!P$16)</f>
        <v>0.54228339489955368</v>
      </c>
      <c r="Q87" s="349">
        <f>IF(Q$16=0,0,Q$16/TEL_fec!Q$16)</f>
        <v>0.54150665604015347</v>
      </c>
      <c r="R87" s="349">
        <f>IF(R$16=0,0,R$16/TEL_fec!R$16)</f>
        <v>0.54206191515799695</v>
      </c>
      <c r="S87" s="349">
        <f>IF(S$16=0,0,S$16/TEL_fec!S$16)</f>
        <v>0.54284359952844596</v>
      </c>
      <c r="T87" s="349">
        <f>IF(T$16=0,0,T$16/TEL_fec!T$16)</f>
        <v>0.53999310017373736</v>
      </c>
      <c r="U87" s="349">
        <f>IF(U$16=0,0,U$16/TEL_fec!U$16)</f>
        <v>0.54332590488149246</v>
      </c>
      <c r="V87" s="349">
        <f>IF(V$16=0,0,V$16/TEL_fec!V$16)</f>
        <v>0.5440603530196666</v>
      </c>
      <c r="W87" s="349">
        <f>IF(W$16=0,0,W$16/TEL_fec!W$16)</f>
        <v>0.54249817865439898</v>
      </c>
      <c r="X87" s="349">
        <f>IF(X$16=0,0,X$16/TEL_fec!X$16)</f>
        <v>0.54413112660877028</v>
      </c>
      <c r="Y87" s="349">
        <f>IF(Y$16=0,0,Y$16/TEL_fec!Y$16)</f>
        <v>0.54342082787405843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0.47681121945606952</v>
      </c>
      <c r="C88" s="349">
        <f>IF(C$27=0,0,C$27/TEL_fec!C$27)</f>
        <v>0.4786514088090979</v>
      </c>
      <c r="D88" s="349">
        <f>IF(D$27=0,0,D$27/TEL_fec!D$27)</f>
        <v>0.48006190929222958</v>
      </c>
      <c r="E88" s="349">
        <f>IF(E$27=0,0,E$27/TEL_fec!E$27)</f>
        <v>0.47975031464304002</v>
      </c>
      <c r="F88" s="349">
        <f>IF(F$27=0,0,F$27/TEL_fec!F$27)</f>
        <v>0.47995077336120801</v>
      </c>
      <c r="G88" s="349">
        <f>IF(G$27=0,0,G$27/TEL_fec!G$27)</f>
        <v>0.47332511900815227</v>
      </c>
      <c r="H88" s="349">
        <f>IF(H$27=0,0,H$27/TEL_fec!H$27)</f>
        <v>0.47595570713484048</v>
      </c>
      <c r="I88" s="349">
        <f>IF(I$27=0,0,I$27/TEL_fec!I$27)</f>
        <v>0.47598716060016327</v>
      </c>
      <c r="J88" s="349">
        <f>IF(J$27=0,0,J$27/TEL_fec!J$27)</f>
        <v>0.47689330065805013</v>
      </c>
      <c r="K88" s="349">
        <f>IF(K$27=0,0,K$27/TEL_fec!K$27)</f>
        <v>0.47813453335552408</v>
      </c>
      <c r="L88" s="349">
        <f>IF(L$27=0,0,L$27/TEL_fec!L$27)</f>
        <v>0.47875632427018755</v>
      </c>
      <c r="M88" s="349">
        <f>IF(M$27=0,0,M$27/TEL_fec!M$27)</f>
        <v>0.47998656706324955</v>
      </c>
      <c r="N88" s="349">
        <f>IF(N$27=0,0,N$27/TEL_fec!N$27)</f>
        <v>0.47891622582933607</v>
      </c>
      <c r="O88" s="349">
        <f>IF(O$27=0,0,O$27/TEL_fec!O$27)</f>
        <v>0.48014672509460743</v>
      </c>
      <c r="P88" s="349">
        <f>IF(P$27=0,0,P$27/TEL_fec!P$27)</f>
        <v>0.47971223394960499</v>
      </c>
      <c r="Q88" s="349">
        <f>IF(Q$27=0,0,Q$27/TEL_fec!Q$27)</f>
        <v>0.47902511880475124</v>
      </c>
      <c r="R88" s="349">
        <f>IF(R$27=0,0,R$27/TEL_fec!R$27)</f>
        <v>0.4795163095628433</v>
      </c>
      <c r="S88" s="349">
        <f>IF(S$27=0,0,S$27/TEL_fec!S$27)</f>
        <v>0.48020779958285575</v>
      </c>
      <c r="T88" s="349">
        <f>IF(T$27=0,0,T$27/TEL_fec!T$27)</f>
        <v>0.47768620399984424</v>
      </c>
      <c r="U88" s="349">
        <f>IF(U$27=0,0,U$27/TEL_fec!U$27)</f>
        <v>0.48063445431824331</v>
      </c>
      <c r="V88" s="349">
        <f>IF(V$27=0,0,V$27/TEL_fec!V$27)</f>
        <v>0.48128415844047429</v>
      </c>
      <c r="W88" s="349">
        <f>IF(W$27=0,0,W$27/TEL_fec!W$27)</f>
        <v>0.4799022349635067</v>
      </c>
      <c r="X88" s="349">
        <f>IF(X$27=0,0,X$27/TEL_fec!X$27)</f>
        <v>0.48134676584621966</v>
      </c>
      <c r="Y88" s="349">
        <f>IF(Y$27=0,0,Y$27/TEL_fec!Y$27)</f>
        <v>0.48071842465782089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0.59107605130502905</v>
      </c>
      <c r="C89" s="349">
        <f>IF(C$38=0,0,C$38/TEL_fec!C$38)</f>
        <v>0.59107605130502905</v>
      </c>
      <c r="D89" s="349">
        <f>IF(D$38=0,0,D$38/TEL_fec!D$38)</f>
        <v>0.59107605130502905</v>
      </c>
      <c r="E89" s="349">
        <f>IF(E$38=0,0,E$38/TEL_fec!E$38)</f>
        <v>0.59107605130502905</v>
      </c>
      <c r="F89" s="349">
        <f>IF(F$38=0,0,F$38/TEL_fec!F$38)</f>
        <v>0.59107605130502905</v>
      </c>
      <c r="G89" s="349">
        <f>IF(G$38=0,0,G$38/TEL_fec!G$38)</f>
        <v>0.59107605130502916</v>
      </c>
      <c r="H89" s="349">
        <f>IF(H$38=0,0,H$38/TEL_fec!H$38)</f>
        <v>0.59107605130502905</v>
      </c>
      <c r="I89" s="349">
        <f>IF(I$38=0,0,I$38/TEL_fec!I$38)</f>
        <v>0.59107605130502905</v>
      </c>
      <c r="J89" s="349">
        <f>IF(J$38=0,0,J$38/TEL_fec!J$38)</f>
        <v>0.59107605130502905</v>
      </c>
      <c r="K89" s="349">
        <f>IF(K$38=0,0,K$38/TEL_fec!K$38)</f>
        <v>0.59107605130502916</v>
      </c>
      <c r="L89" s="349">
        <f>IF(L$38=0,0,L$38/TEL_fec!L$38)</f>
        <v>0.59107605130502883</v>
      </c>
      <c r="M89" s="349">
        <f>IF(M$38=0,0,M$38/TEL_fec!M$38)</f>
        <v>0.59107605130502905</v>
      </c>
      <c r="N89" s="349">
        <f>IF(N$38=0,0,N$38/TEL_fec!N$38)</f>
        <v>0.59107605130502905</v>
      </c>
      <c r="O89" s="349">
        <f>IF(O$38=0,0,O$38/TEL_fec!O$38)</f>
        <v>0.59107605130502894</v>
      </c>
      <c r="P89" s="349">
        <f>IF(P$38=0,0,P$38/TEL_fec!P$38)</f>
        <v>0.59107605130502905</v>
      </c>
      <c r="Q89" s="349">
        <f>IF(Q$38=0,0,Q$38/TEL_fec!Q$38)</f>
        <v>0.59107605130502905</v>
      </c>
      <c r="R89" s="349">
        <f>IF(R$38=0,0,R$38/TEL_fec!R$38)</f>
        <v>0.59107605130502905</v>
      </c>
      <c r="S89" s="349">
        <f>IF(S$38=0,0,S$38/TEL_fec!S$38)</f>
        <v>0.59107605130502883</v>
      </c>
      <c r="T89" s="349">
        <f>IF(T$38=0,0,T$38/TEL_fec!T$38)</f>
        <v>0.59107605130502905</v>
      </c>
      <c r="U89" s="349">
        <f>IF(U$38=0,0,U$38/TEL_fec!U$38)</f>
        <v>0.59107605130502894</v>
      </c>
      <c r="V89" s="349">
        <f>IF(V$38=0,0,V$38/TEL_fec!V$38)</f>
        <v>0.59107605130502905</v>
      </c>
      <c r="W89" s="349">
        <f>IF(W$38=0,0,W$38/TEL_fec!W$38)</f>
        <v>0.59107605130502894</v>
      </c>
      <c r="X89" s="349">
        <f>IF(X$38=0,0,X$38/TEL_fec!X$38)</f>
        <v>0.59107605130502894</v>
      </c>
      <c r="Y89" s="349">
        <f>IF(Y$38=0,0,Y$38/TEL_fec!Y$38)</f>
        <v>0.59107605130502894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0.40114828694259097</v>
      </c>
      <c r="C90" s="349">
        <f>IF(C$39=0,0,C$39/TEL_fec!C$39)</f>
        <v>0.40059924427817567</v>
      </c>
      <c r="D90" s="349">
        <f>IF(D$39=0,0,D$39/TEL_fec!D$39)</f>
        <v>0.40089519012033775</v>
      </c>
      <c r="E90" s="349">
        <f>IF(E$39=0,0,E$39/TEL_fec!E$39)</f>
        <v>0.40023717337556436</v>
      </c>
      <c r="F90" s="349">
        <f>IF(F$39=0,0,F$39/TEL_fec!F$39)</f>
        <v>0.40100233529008805</v>
      </c>
      <c r="G90" s="349">
        <f>IF(G$39=0,0,G$39/TEL_fec!G$39)</f>
        <v>0.40943595016293971</v>
      </c>
      <c r="H90" s="349">
        <f>IF(H$39=0,0,H$39/TEL_fec!H$39)</f>
        <v>0.40896950378771257</v>
      </c>
      <c r="I90" s="349">
        <f>IF(I$39=0,0,I$39/TEL_fec!I$39)</f>
        <v>0.41134603411053927</v>
      </c>
      <c r="J90" s="349">
        <f>IF(J$39=0,0,J$39/TEL_fec!J$39)</f>
        <v>0.41078508935183711</v>
      </c>
      <c r="K90" s="349">
        <f>IF(K$39=0,0,K$39/TEL_fec!K$39)</f>
        <v>0.41204392349290925</v>
      </c>
      <c r="L90" s="349">
        <f>IF(L$39=0,0,L$39/TEL_fec!L$39)</f>
        <v>0.41383336048382668</v>
      </c>
      <c r="M90" s="349">
        <f>IF(M$39=0,0,M$39/TEL_fec!M$39)</f>
        <v>0.41254913624016376</v>
      </c>
      <c r="N90" s="349">
        <f>IF(N$39=0,0,N$39/TEL_fec!N$39)</f>
        <v>0.41353042952981561</v>
      </c>
      <c r="O90" s="349">
        <f>IF(O$39=0,0,O$39/TEL_fec!O$39)</f>
        <v>0.41289879219993464</v>
      </c>
      <c r="P90" s="349">
        <f>IF(P$39=0,0,P$39/TEL_fec!P$39)</f>
        <v>0.41377506645627021</v>
      </c>
      <c r="Q90" s="349">
        <f>IF(Q$39=0,0,Q$39/TEL_fec!Q$39)</f>
        <v>0.41338446662121608</v>
      </c>
      <c r="R90" s="349">
        <f>IF(R$39=0,0,R$39/TEL_fec!R$39)</f>
        <v>0.4131568606243865</v>
      </c>
      <c r="S90" s="349">
        <f>IF(S$39=0,0,S$39/TEL_fec!S$39)</f>
        <v>0.41239398419545531</v>
      </c>
      <c r="T90" s="349">
        <f>IF(T$39=0,0,T$39/TEL_fec!T$39)</f>
        <v>0.41361186321445964</v>
      </c>
      <c r="U90" s="349">
        <f>IF(U$39=0,0,U$39/TEL_fec!U$39)</f>
        <v>0.41500767134551164</v>
      </c>
      <c r="V90" s="349">
        <f>IF(V$39=0,0,V$39/TEL_fec!V$39)</f>
        <v>0.41652686595490163</v>
      </c>
      <c r="W90" s="349">
        <f>IF(W$39=0,0,W$39/TEL_fec!W$39)</f>
        <v>0.41402743071425935</v>
      </c>
      <c r="X90" s="349">
        <f>IF(X$39=0,0,X$39/TEL_fec!X$39)</f>
        <v>0.41471257014694157</v>
      </c>
      <c r="Y90" s="349">
        <f>IF(Y$39=0,0,Y$39/TEL_fec!Y$39)</f>
        <v>0.41440589991235183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0.46761538594508739</v>
      </c>
      <c r="C91" s="337">
        <f>IF(C$59=0,0,C$59/TEL_fec!C$59)</f>
        <v>0.46761538594508772</v>
      </c>
      <c r="D91" s="337">
        <f>IF(D$59=0,0,D$59/TEL_fec!D$59)</f>
        <v>0.46761538594508784</v>
      </c>
      <c r="E91" s="337">
        <f>IF(E$59=0,0,E$59/TEL_fec!E$59)</f>
        <v>0.46761538594508778</v>
      </c>
      <c r="F91" s="337">
        <f>IF(F$59=0,0,F$59/TEL_fec!F$59)</f>
        <v>0.46761538594508772</v>
      </c>
      <c r="G91" s="337">
        <f>IF(G$59=0,0,G$59/TEL_fec!G$59)</f>
        <v>0.46761538594508767</v>
      </c>
      <c r="H91" s="337">
        <f>IF(H$59=0,0,H$59/TEL_fec!H$59)</f>
        <v>0.46761538594508756</v>
      </c>
      <c r="I91" s="337">
        <f>IF(I$59=0,0,I$59/TEL_fec!I$59)</f>
        <v>0.46761538594508767</v>
      </c>
      <c r="J91" s="337">
        <f>IF(J$59=0,0,J$59/TEL_fec!J$59)</f>
        <v>0.46761538594508761</v>
      </c>
      <c r="K91" s="337">
        <f>IF(K$59=0,0,K$59/TEL_fec!K$59)</f>
        <v>0.4676153859450875</v>
      </c>
      <c r="L91" s="337">
        <f>IF(L$59=0,0,L$59/TEL_fec!L$59)</f>
        <v>0.46761538594508784</v>
      </c>
      <c r="M91" s="337">
        <f>IF(M$59=0,0,M$59/TEL_fec!M$59)</f>
        <v>0.4676153859450875</v>
      </c>
      <c r="N91" s="337">
        <f>IF(N$59=0,0,N$59/TEL_fec!N$59)</f>
        <v>0.46761538594508761</v>
      </c>
      <c r="O91" s="337">
        <f>IF(O$59=0,0,O$59/TEL_fec!O$59)</f>
        <v>0.46761538594508767</v>
      </c>
      <c r="P91" s="337">
        <f>IF(P$59=0,0,P$59/TEL_fec!P$59)</f>
        <v>0.46761538594508739</v>
      </c>
      <c r="Q91" s="337">
        <f>IF(Q$59=0,0,Q$59/TEL_fec!Q$59)</f>
        <v>0.46761538594508784</v>
      </c>
      <c r="R91" s="337">
        <f>IF(R$59=0,0,R$59/TEL_fec!R$59)</f>
        <v>0.4676153859450875</v>
      </c>
      <c r="S91" s="337">
        <f>IF(S$59=0,0,S$59/TEL_fec!S$59)</f>
        <v>0.46761538594508767</v>
      </c>
      <c r="T91" s="337">
        <f>IF(T$59=0,0,T$59/TEL_fec!T$59)</f>
        <v>0.46761538594508767</v>
      </c>
      <c r="U91" s="337">
        <f>IF(U$59=0,0,U$59/TEL_fec!U$59)</f>
        <v>0.46761538594508778</v>
      </c>
      <c r="V91" s="337">
        <f>IF(V$59=0,0,V$59/TEL_fec!V$59)</f>
        <v>0.46761538594508767</v>
      </c>
      <c r="W91" s="337">
        <f>IF(W$59=0,0,W$59/TEL_fec!W$59)</f>
        <v>0.46761538594508767</v>
      </c>
      <c r="X91" s="337">
        <f>IF(X$59=0,0,X$59/TEL_fec!X$59)</f>
        <v>0.46761538594508767</v>
      </c>
      <c r="Y91" s="337">
        <f>IF(Y$59=0,0,Y$59/TEL_fec!Y$59)</f>
        <v>0.46761538594508761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FR: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3267.8233894776172</v>
      </c>
      <c r="C5" s="223">
        <v>3656.9640139186222</v>
      </c>
      <c r="D5" s="223">
        <v>3572.6956354786448</v>
      </c>
      <c r="E5" s="223">
        <v>3559.3816294786511</v>
      </c>
      <c r="F5" s="223">
        <v>3131.8783516776198</v>
      </c>
      <c r="G5" s="223">
        <v>855.89998343753496</v>
      </c>
      <c r="H5" s="223">
        <v>914.49361043809245</v>
      </c>
      <c r="I5" s="223">
        <v>671.07334895857923</v>
      </c>
      <c r="J5" s="223">
        <v>669.80190383810532</v>
      </c>
      <c r="K5" s="223">
        <v>502.57889531768637</v>
      </c>
      <c r="L5" s="223">
        <v>425.11438511770791</v>
      </c>
      <c r="M5" s="223">
        <v>487.73833991771698</v>
      </c>
      <c r="N5" s="223">
        <v>419.40291894877879</v>
      </c>
      <c r="O5" s="223">
        <v>435.89566726985652</v>
      </c>
      <c r="P5" s="223">
        <v>381.65235410088212</v>
      </c>
      <c r="Q5" s="223">
        <v>390.27608194835352</v>
      </c>
      <c r="R5" s="223">
        <v>416.71526526592118</v>
      </c>
      <c r="S5" s="223">
        <v>463.30197685196327</v>
      </c>
      <c r="T5" s="223">
        <v>331.27703597284341</v>
      </c>
      <c r="U5" s="223">
        <v>286.13609597358391</v>
      </c>
      <c r="V5" s="223">
        <v>199.39505857125869</v>
      </c>
      <c r="W5" s="223">
        <v>306.588220652129</v>
      </c>
      <c r="X5" s="223">
        <v>277.63079630903599</v>
      </c>
      <c r="Y5" s="223">
        <v>254.34441351140589</v>
      </c>
      <c r="DA5" s="89" t="s">
        <v>2813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2814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2815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2816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2817</v>
      </c>
    </row>
    <row r="10" spans="1:105" ht="12" customHeight="1" x14ac:dyDescent="0.25">
      <c r="A10" s="56" t="s">
        <v>95</v>
      </c>
      <c r="B10" s="260">
        <v>496.8183201784239</v>
      </c>
      <c r="C10" s="260">
        <v>569.02091237032437</v>
      </c>
      <c r="D10" s="260">
        <v>564.03386087329193</v>
      </c>
      <c r="E10" s="260">
        <v>563.59835879402567</v>
      </c>
      <c r="F10" s="260">
        <v>493.1587323894488</v>
      </c>
      <c r="G10" s="260">
        <v>104.7298579288864</v>
      </c>
      <c r="H10" s="260">
        <v>119.4330420865913</v>
      </c>
      <c r="I10" s="260">
        <v>80.050024069748218</v>
      </c>
      <c r="J10" s="260">
        <v>83.627927336647687</v>
      </c>
      <c r="K10" s="260">
        <v>61.310313213090247</v>
      </c>
      <c r="L10" s="260">
        <v>47.86588423788006</v>
      </c>
      <c r="M10" s="260">
        <v>61.22077075487968</v>
      </c>
      <c r="N10" s="260">
        <v>48.234306761011737</v>
      </c>
      <c r="O10" s="260">
        <v>53.138592411377303</v>
      </c>
      <c r="P10" s="260">
        <v>43.614136579506933</v>
      </c>
      <c r="Q10" s="260">
        <v>45.684500778605162</v>
      </c>
      <c r="R10" s="260">
        <v>49.918787933434302</v>
      </c>
      <c r="S10" s="260">
        <v>58.587855516094912</v>
      </c>
      <c r="T10" s="260">
        <v>36.059574762184013</v>
      </c>
      <c r="U10" s="260">
        <v>30.695228321930529</v>
      </c>
      <c r="V10" s="260">
        <v>18.540428484540261</v>
      </c>
      <c r="W10" s="260">
        <v>34.908210174430607</v>
      </c>
      <c r="X10" s="260">
        <v>31.616898863983529</v>
      </c>
      <c r="Y10" s="260">
        <v>28.876497629364611</v>
      </c>
      <c r="DA10" s="68" t="s">
        <v>2818</v>
      </c>
    </row>
    <row r="11" spans="1:105" ht="12" customHeight="1" x14ac:dyDescent="0.25">
      <c r="A11" s="37" t="s">
        <v>159</v>
      </c>
      <c r="B11" s="226">
        <v>12.211813128758489</v>
      </c>
      <c r="C11" s="226">
        <v>11.264943843309659</v>
      </c>
      <c r="D11" s="226">
        <v>8.4580120869439064</v>
      </c>
      <c r="E11" s="226">
        <v>8.4248163562511529</v>
      </c>
      <c r="F11" s="226">
        <v>8.9162787060367865</v>
      </c>
      <c r="G11" s="226">
        <v>5.9486444431579208</v>
      </c>
      <c r="H11" s="226">
        <v>5.1706542532044777</v>
      </c>
      <c r="I11" s="226">
        <v>3.9177091701059501</v>
      </c>
      <c r="J11" s="226">
        <v>4.9083534371542203</v>
      </c>
      <c r="K11" s="226">
        <v>2.980222332839388</v>
      </c>
      <c r="L11" s="226">
        <v>2.7168055060072489</v>
      </c>
      <c r="M11" s="226">
        <v>4.0394428955126012</v>
      </c>
      <c r="N11" s="226">
        <v>3.3560745587106049</v>
      </c>
      <c r="O11" s="226">
        <v>3.407826549060109</v>
      </c>
      <c r="P11" s="226">
        <v>2.972706374682089</v>
      </c>
      <c r="Q11" s="226">
        <v>3.1576049623694611</v>
      </c>
      <c r="R11" s="226">
        <v>3.0611703923490978</v>
      </c>
      <c r="S11" s="226">
        <v>3.077013098306157</v>
      </c>
      <c r="T11" s="226">
        <v>2.8621573671464939</v>
      </c>
      <c r="U11" s="226">
        <v>2.751252275216288</v>
      </c>
      <c r="V11" s="226">
        <v>2.2594105171204868</v>
      </c>
      <c r="W11" s="226">
        <v>2.9795178007199969</v>
      </c>
      <c r="X11" s="226">
        <v>2.3534815078953151</v>
      </c>
      <c r="Y11" s="226">
        <v>2.9468929246683619</v>
      </c>
      <c r="DA11" s="69" t="s">
        <v>2819</v>
      </c>
    </row>
    <row r="12" spans="1:105" ht="12" customHeight="1" x14ac:dyDescent="0.25">
      <c r="A12" s="37" t="s">
        <v>35</v>
      </c>
      <c r="B12" s="226">
        <v>484.60650704966542</v>
      </c>
      <c r="C12" s="226">
        <v>557.75596852701472</v>
      </c>
      <c r="D12" s="226">
        <v>555.57584878634805</v>
      </c>
      <c r="E12" s="226">
        <v>555.17354243777447</v>
      </c>
      <c r="F12" s="226">
        <v>484.24245368341201</v>
      </c>
      <c r="G12" s="226">
        <v>98.781213485728458</v>
      </c>
      <c r="H12" s="226">
        <v>114.2623878333868</v>
      </c>
      <c r="I12" s="226">
        <v>76.132314899642267</v>
      </c>
      <c r="J12" s="226">
        <v>78.719573899493469</v>
      </c>
      <c r="K12" s="226">
        <v>58.330090880250857</v>
      </c>
      <c r="L12" s="226">
        <v>45.149078731872812</v>
      </c>
      <c r="M12" s="226">
        <v>57.18132785936708</v>
      </c>
      <c r="N12" s="226">
        <v>44.878232202301128</v>
      </c>
      <c r="O12" s="226">
        <v>49.730765862317178</v>
      </c>
      <c r="P12" s="226">
        <v>40.641430204824843</v>
      </c>
      <c r="Q12" s="226">
        <v>42.526895816235701</v>
      </c>
      <c r="R12" s="226">
        <v>46.857617541085197</v>
      </c>
      <c r="S12" s="226">
        <v>55.510842417788758</v>
      </c>
      <c r="T12" s="226">
        <v>33.197417395037519</v>
      </c>
      <c r="U12" s="226">
        <v>27.943976046714241</v>
      </c>
      <c r="V12" s="226">
        <v>16.281017967419771</v>
      </c>
      <c r="W12" s="226">
        <v>31.928692373710611</v>
      </c>
      <c r="X12" s="226">
        <v>29.263417356088219</v>
      </c>
      <c r="Y12" s="226">
        <v>25.929604704696249</v>
      </c>
      <c r="DA12" s="69" t="s">
        <v>2820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2821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2822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2823</v>
      </c>
    </row>
    <row r="16" spans="1:105" ht="12" customHeight="1" x14ac:dyDescent="0.25">
      <c r="A16" s="57" t="s">
        <v>2707</v>
      </c>
      <c r="B16" s="261">
        <v>227.75384131226241</v>
      </c>
      <c r="C16" s="261">
        <v>253.80354259301069</v>
      </c>
      <c r="D16" s="261">
        <v>247.2872691456455</v>
      </c>
      <c r="E16" s="261">
        <v>246.22876197407871</v>
      </c>
      <c r="F16" s="261">
        <v>216.88106459902761</v>
      </c>
      <c r="G16" s="261">
        <v>61.740010315779337</v>
      </c>
      <c r="H16" s="261">
        <v>65.344892438763679</v>
      </c>
      <c r="I16" s="261">
        <v>48.57725957990391</v>
      </c>
      <c r="J16" s="261">
        <v>48.178683000119811</v>
      </c>
      <c r="K16" s="261">
        <v>36.26801526356202</v>
      </c>
      <c r="L16" s="261">
        <v>31.006089014527369</v>
      </c>
      <c r="M16" s="261">
        <v>34.983429557786913</v>
      </c>
      <c r="N16" s="261">
        <v>30.47965544525568</v>
      </c>
      <c r="O16" s="261">
        <v>31.3043815231755</v>
      </c>
      <c r="P16" s="261">
        <v>27.66798679606838</v>
      </c>
      <c r="Q16" s="261">
        <v>28.322021015499502</v>
      </c>
      <c r="R16" s="261">
        <v>30.14837711355139</v>
      </c>
      <c r="S16" s="261">
        <v>33.259743313855239</v>
      </c>
      <c r="T16" s="261">
        <v>24.026056859796771</v>
      </c>
      <c r="U16" s="261">
        <v>20.74758974848551</v>
      </c>
      <c r="V16" s="261">
        <v>14.636599824063429</v>
      </c>
      <c r="W16" s="261">
        <v>22.202112625678559</v>
      </c>
      <c r="X16" s="261">
        <v>20.025699786414918</v>
      </c>
      <c r="Y16" s="261">
        <v>18.379905097965999</v>
      </c>
      <c r="DA16" s="70" t="s">
        <v>2824</v>
      </c>
    </row>
    <row r="17" spans="1:105" ht="12" customHeight="1" x14ac:dyDescent="0.25">
      <c r="A17" s="46" t="s">
        <v>28</v>
      </c>
      <c r="B17" s="229">
        <v>0.40430536767093578</v>
      </c>
      <c r="C17" s="229">
        <v>0.20215268383553989</v>
      </c>
      <c r="D17" s="229">
        <v>0</v>
      </c>
      <c r="E17" s="229">
        <v>0</v>
      </c>
      <c r="F17" s="229">
        <v>0</v>
      </c>
      <c r="G17" s="229">
        <v>0.4043053676700149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1.119972390422023E-2</v>
      </c>
      <c r="V17" s="229">
        <v>0</v>
      </c>
      <c r="W17" s="229">
        <v>0</v>
      </c>
      <c r="X17" s="229">
        <v>0</v>
      </c>
      <c r="Y17" s="229">
        <v>0</v>
      </c>
      <c r="DA17" s="73" t="s">
        <v>2825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2826</v>
      </c>
    </row>
    <row r="19" spans="1:105" ht="12" customHeight="1" x14ac:dyDescent="0.25">
      <c r="A19" s="46" t="s">
        <v>31</v>
      </c>
      <c r="B19" s="229">
        <v>0</v>
      </c>
      <c r="C19" s="229">
        <v>6.3781113501345743</v>
      </c>
      <c r="D19" s="229">
        <v>3.679674598354763</v>
      </c>
      <c r="E19" s="229">
        <v>2.624276791231877</v>
      </c>
      <c r="F19" s="229">
        <v>4.2942575342432949</v>
      </c>
      <c r="G19" s="229">
        <v>1.908554755062744</v>
      </c>
      <c r="H19" s="229">
        <v>2.624174324557552</v>
      </c>
      <c r="I19" s="229">
        <v>2.8628321325963548</v>
      </c>
      <c r="J19" s="229">
        <v>2.8628321325942649</v>
      </c>
      <c r="K19" s="229">
        <v>1.9085213227779829</v>
      </c>
      <c r="L19" s="229">
        <v>1.6699464304492531</v>
      </c>
      <c r="M19" s="229">
        <v>1.305356492887392</v>
      </c>
      <c r="N19" s="229">
        <v>1.883731233648984</v>
      </c>
      <c r="O19" s="229">
        <v>2.8271291959671379</v>
      </c>
      <c r="P19" s="229">
        <v>2.6796056424849719</v>
      </c>
      <c r="Q19" s="229">
        <v>1.337845611319981</v>
      </c>
      <c r="R19" s="229">
        <v>1.6265935306469681</v>
      </c>
      <c r="S19" s="229">
        <v>1.672147818123062</v>
      </c>
      <c r="T19" s="229">
        <v>1.3725536898993009</v>
      </c>
      <c r="U19" s="229">
        <v>1.526386062823637</v>
      </c>
      <c r="V19" s="229">
        <v>1.25399664884875</v>
      </c>
      <c r="W19" s="229">
        <v>1.779977937408566</v>
      </c>
      <c r="X19" s="229">
        <v>1.6816468308026791</v>
      </c>
      <c r="Y19" s="229">
        <v>1.6278279004087379</v>
      </c>
      <c r="DA19" s="73" t="s">
        <v>2827</v>
      </c>
    </row>
    <row r="20" spans="1:105" ht="12" customHeight="1" x14ac:dyDescent="0.25">
      <c r="A20" s="46" t="s">
        <v>159</v>
      </c>
      <c r="B20" s="229">
        <v>5.0197008979058682</v>
      </c>
      <c r="C20" s="229">
        <v>4.5737479920546713</v>
      </c>
      <c r="D20" s="229">
        <v>3.495021227920831</v>
      </c>
      <c r="E20" s="229">
        <v>3.4588757690736749</v>
      </c>
      <c r="F20" s="229">
        <v>3.6779258016922509</v>
      </c>
      <c r="G20" s="229">
        <v>2.8840203021965651</v>
      </c>
      <c r="H20" s="229">
        <v>2.4289595351047621</v>
      </c>
      <c r="I20" s="229">
        <v>2.0131258446439229</v>
      </c>
      <c r="J20" s="229">
        <v>2.450613350362862</v>
      </c>
      <c r="K20" s="229">
        <v>1.57121978597714</v>
      </c>
      <c r="L20" s="229">
        <v>1.5928652789549169</v>
      </c>
      <c r="M20" s="229">
        <v>2.161264830292251</v>
      </c>
      <c r="N20" s="229">
        <v>1.9151190419490369</v>
      </c>
      <c r="O20" s="229">
        <v>1.782329934995041</v>
      </c>
      <c r="P20" s="229">
        <v>1.658316413925222</v>
      </c>
      <c r="Q20" s="229">
        <v>1.80101463687751</v>
      </c>
      <c r="R20" s="229">
        <v>1.7021715664567481</v>
      </c>
      <c r="S20" s="229">
        <v>1.632885089054644</v>
      </c>
      <c r="T20" s="229">
        <v>1.6186784285349221</v>
      </c>
      <c r="U20" s="229">
        <v>1.662191196054206</v>
      </c>
      <c r="V20" s="229">
        <v>1.600371284862212</v>
      </c>
      <c r="W20" s="229">
        <v>1.7000700952514269</v>
      </c>
      <c r="X20" s="229">
        <v>1.357203932513569</v>
      </c>
      <c r="Y20" s="229">
        <v>1.6968825268744141</v>
      </c>
      <c r="DA20" s="73" t="s">
        <v>2828</v>
      </c>
    </row>
    <row r="21" spans="1:105" ht="12" customHeight="1" x14ac:dyDescent="0.25">
      <c r="A21" s="46" t="s">
        <v>32</v>
      </c>
      <c r="B21" s="229">
        <v>23.130936986284379</v>
      </c>
      <c r="C21" s="229">
        <v>16.191655890404839</v>
      </c>
      <c r="D21" s="229">
        <v>10.53742430465352</v>
      </c>
      <c r="E21" s="229">
        <v>12.21466915725563</v>
      </c>
      <c r="F21" s="229">
        <v>9.1609961424587549</v>
      </c>
      <c r="G21" s="229">
        <v>8.6520468229876357</v>
      </c>
      <c r="H21" s="229">
        <v>6.6160141102576926</v>
      </c>
      <c r="I21" s="229">
        <v>4.5804980712226602</v>
      </c>
      <c r="J21" s="229">
        <v>3.56259943231822</v>
      </c>
      <c r="K21" s="229">
        <v>2.0357387150846802</v>
      </c>
      <c r="L21" s="229">
        <v>1.272335704856066</v>
      </c>
      <c r="M21" s="229">
        <v>0.91976384743690687</v>
      </c>
      <c r="N21" s="229">
        <v>1.071374998756444</v>
      </c>
      <c r="O21" s="229">
        <v>0.68519701135914957</v>
      </c>
      <c r="P21" s="229">
        <v>0.65835004625360416</v>
      </c>
      <c r="Q21" s="229">
        <v>0.92192230978330292</v>
      </c>
      <c r="R21" s="229">
        <v>0.69630278672805967</v>
      </c>
      <c r="S21" s="229">
        <v>0.49665352847749022</v>
      </c>
      <c r="T21" s="229">
        <v>2.2400110908989919</v>
      </c>
      <c r="U21" s="229">
        <v>0.65201093439100988</v>
      </c>
      <c r="V21" s="229">
        <v>0.2352560108700511</v>
      </c>
      <c r="W21" s="229">
        <v>0.50401096302824777</v>
      </c>
      <c r="X21" s="229">
        <v>3.7790579915381838E-2</v>
      </c>
      <c r="Y21" s="229">
        <v>9.7152377252119684E-2</v>
      </c>
      <c r="DA21" s="73" t="s">
        <v>2829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2830</v>
      </c>
    </row>
    <row r="23" spans="1:105" ht="12" customHeight="1" x14ac:dyDescent="0.25">
      <c r="A23" s="46" t="s">
        <v>35</v>
      </c>
      <c r="B23" s="229">
        <v>199.19889806040121</v>
      </c>
      <c r="C23" s="229">
        <v>226.4578746765811</v>
      </c>
      <c r="D23" s="229">
        <v>229.5751490147164</v>
      </c>
      <c r="E23" s="229">
        <v>227.93094025651749</v>
      </c>
      <c r="F23" s="229">
        <v>199.7478851206333</v>
      </c>
      <c r="G23" s="229">
        <v>47.891083067862382</v>
      </c>
      <c r="H23" s="229">
        <v>53.675744468843668</v>
      </c>
      <c r="I23" s="229">
        <v>39.12080353144097</v>
      </c>
      <c r="J23" s="229">
        <v>39.30263808484446</v>
      </c>
      <c r="K23" s="229">
        <v>30.752535439722219</v>
      </c>
      <c r="L23" s="229">
        <v>26.470941600267139</v>
      </c>
      <c r="M23" s="229">
        <v>30.594316109567849</v>
      </c>
      <c r="N23" s="229">
        <v>25.60943017090122</v>
      </c>
      <c r="O23" s="229">
        <v>26.009725380854171</v>
      </c>
      <c r="P23" s="229">
        <v>22.671714693404581</v>
      </c>
      <c r="Q23" s="229">
        <v>24.25622037549979</v>
      </c>
      <c r="R23" s="229">
        <v>26.055297166628399</v>
      </c>
      <c r="S23" s="229">
        <v>29.45805687820004</v>
      </c>
      <c r="T23" s="229">
        <v>18.774629248981771</v>
      </c>
      <c r="U23" s="229">
        <v>16.882577939511751</v>
      </c>
      <c r="V23" s="229">
        <v>11.53206707942171</v>
      </c>
      <c r="W23" s="229">
        <v>18.218053629990319</v>
      </c>
      <c r="X23" s="229">
        <v>16.875605345200519</v>
      </c>
      <c r="Y23" s="229">
        <v>14.930808236648531</v>
      </c>
      <c r="DA23" s="73" t="s">
        <v>2831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2832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2.728277602510207E-3</v>
      </c>
      <c r="N25" s="229">
        <v>0</v>
      </c>
      <c r="O25" s="229">
        <v>0</v>
      </c>
      <c r="P25" s="229">
        <v>0</v>
      </c>
      <c r="Q25" s="229">
        <v>5.0180820189107429E-3</v>
      </c>
      <c r="R25" s="229">
        <v>6.8012063091219307E-2</v>
      </c>
      <c r="S25" s="229">
        <v>0</v>
      </c>
      <c r="T25" s="229">
        <v>2.0184401481787431E-2</v>
      </c>
      <c r="U25" s="229">
        <v>1.3223891800685049E-2</v>
      </c>
      <c r="V25" s="229">
        <v>1.4908800060702779E-2</v>
      </c>
      <c r="W25" s="229">
        <v>0</v>
      </c>
      <c r="X25" s="229">
        <v>7.3453097982779811E-2</v>
      </c>
      <c r="Y25" s="229">
        <v>2.7234056782199381E-2</v>
      </c>
      <c r="DA25" s="73" t="s">
        <v>2833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2834</v>
      </c>
    </row>
    <row r="27" spans="1:105" ht="12" customHeight="1" x14ac:dyDescent="0.25">
      <c r="A27" s="57" t="s">
        <v>2719</v>
      </c>
      <c r="B27" s="261">
        <v>1935.907651154231</v>
      </c>
      <c r="C27" s="261">
        <v>2157.3301120405908</v>
      </c>
      <c r="D27" s="261">
        <v>2101.941787737986</v>
      </c>
      <c r="E27" s="261">
        <v>2092.9444767796699</v>
      </c>
      <c r="F27" s="261">
        <v>1843.489049091736</v>
      </c>
      <c r="G27" s="261">
        <v>524.79008768412439</v>
      </c>
      <c r="H27" s="261">
        <v>555.43158572949142</v>
      </c>
      <c r="I27" s="261">
        <v>412.90670642918337</v>
      </c>
      <c r="J27" s="261">
        <v>409.51880550101828</v>
      </c>
      <c r="K27" s="261">
        <v>308.27812974027728</v>
      </c>
      <c r="L27" s="261">
        <v>263.55175662348262</v>
      </c>
      <c r="M27" s="261">
        <v>297.35915124118873</v>
      </c>
      <c r="N27" s="261">
        <v>259.07707128467331</v>
      </c>
      <c r="O27" s="261">
        <v>266.08724294699181</v>
      </c>
      <c r="P27" s="261">
        <v>235.17788776658131</v>
      </c>
      <c r="Q27" s="261">
        <v>240.73717863174579</v>
      </c>
      <c r="R27" s="261">
        <v>256.26120546518678</v>
      </c>
      <c r="S27" s="261">
        <v>282.70781816776957</v>
      </c>
      <c r="T27" s="261">
        <v>204.22148330827261</v>
      </c>
      <c r="U27" s="261">
        <v>176.3545128621268</v>
      </c>
      <c r="V27" s="261">
        <v>124.4110985045392</v>
      </c>
      <c r="W27" s="261">
        <v>188.71795731826779</v>
      </c>
      <c r="X27" s="261">
        <v>170.21844818452689</v>
      </c>
      <c r="Y27" s="261">
        <v>156.22919333271111</v>
      </c>
      <c r="DA27" s="70" t="s">
        <v>2835</v>
      </c>
    </row>
    <row r="28" spans="1:105" ht="12" customHeight="1" x14ac:dyDescent="0.25">
      <c r="A28" s="46" t="s">
        <v>28</v>
      </c>
      <c r="B28" s="229">
        <v>3.4365956252029539</v>
      </c>
      <c r="C28" s="229">
        <v>1.71829781260209</v>
      </c>
      <c r="D28" s="229">
        <v>0</v>
      </c>
      <c r="E28" s="229">
        <v>0</v>
      </c>
      <c r="F28" s="229">
        <v>0</v>
      </c>
      <c r="G28" s="229">
        <v>3.4365956251951282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9.5197653185871908E-2</v>
      </c>
      <c r="V28" s="229">
        <v>0</v>
      </c>
      <c r="W28" s="229">
        <v>0</v>
      </c>
      <c r="X28" s="229">
        <v>0</v>
      </c>
      <c r="Y28" s="229">
        <v>0</v>
      </c>
      <c r="DA28" s="73" t="s">
        <v>2836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2837</v>
      </c>
    </row>
    <row r="30" spans="1:105" ht="12" customHeight="1" x14ac:dyDescent="0.25">
      <c r="A30" s="46" t="s">
        <v>31</v>
      </c>
      <c r="B30" s="229">
        <v>0</v>
      </c>
      <c r="C30" s="229">
        <v>54.213946476143867</v>
      </c>
      <c r="D30" s="229">
        <v>31.277234086015479</v>
      </c>
      <c r="E30" s="229">
        <v>22.306352725470958</v>
      </c>
      <c r="F30" s="229">
        <v>36.501189041068017</v>
      </c>
      <c r="G30" s="229">
        <v>16.222715418033321</v>
      </c>
      <c r="H30" s="229">
        <v>22.305481758739191</v>
      </c>
      <c r="I30" s="229">
        <v>24.334073127069018</v>
      </c>
      <c r="J30" s="229">
        <v>24.334073127051251</v>
      </c>
      <c r="K30" s="229">
        <v>16.22243124361286</v>
      </c>
      <c r="L30" s="229">
        <v>14.194544658818639</v>
      </c>
      <c r="M30" s="229">
        <v>11.09553018954283</v>
      </c>
      <c r="N30" s="229">
        <v>16.01171548601636</v>
      </c>
      <c r="O30" s="229">
        <v>24.030598165720669</v>
      </c>
      <c r="P30" s="229">
        <v>22.776647961122261</v>
      </c>
      <c r="Q30" s="229">
        <v>11.371687696219841</v>
      </c>
      <c r="R30" s="229">
        <v>13.826045010499231</v>
      </c>
      <c r="S30" s="229">
        <v>14.21325645404603</v>
      </c>
      <c r="T30" s="229">
        <v>11.66670636414406</v>
      </c>
      <c r="U30" s="229">
        <v>12.974281534000911</v>
      </c>
      <c r="V30" s="229">
        <v>10.658971515214381</v>
      </c>
      <c r="W30" s="229">
        <v>15.12981246797281</v>
      </c>
      <c r="X30" s="229">
        <v>14.293998061822769</v>
      </c>
      <c r="Y30" s="229">
        <v>13.83653715347427</v>
      </c>
      <c r="DA30" s="73" t="s">
        <v>2838</v>
      </c>
    </row>
    <row r="31" spans="1:105" ht="12" customHeight="1" x14ac:dyDescent="0.25">
      <c r="A31" s="46" t="s">
        <v>159</v>
      </c>
      <c r="B31" s="229">
        <v>42.667457632199877</v>
      </c>
      <c r="C31" s="229">
        <v>38.876857932464702</v>
      </c>
      <c r="D31" s="229">
        <v>29.707680437327049</v>
      </c>
      <c r="E31" s="229">
        <v>29.400444037126238</v>
      </c>
      <c r="F31" s="229">
        <v>31.262369314384149</v>
      </c>
      <c r="G31" s="229">
        <v>24.514172568670801</v>
      </c>
      <c r="H31" s="229">
        <v>20.64615604839048</v>
      </c>
      <c r="I31" s="229">
        <v>17.111569679473359</v>
      </c>
      <c r="J31" s="229">
        <v>20.830213478084321</v>
      </c>
      <c r="K31" s="229">
        <v>13.355368180805691</v>
      </c>
      <c r="L31" s="229">
        <v>13.539354871116791</v>
      </c>
      <c r="M31" s="229">
        <v>18.370751057484132</v>
      </c>
      <c r="N31" s="229">
        <v>16.278511856566809</v>
      </c>
      <c r="O31" s="229">
        <v>15.149804447457861</v>
      </c>
      <c r="P31" s="229">
        <v>14.0956895183644</v>
      </c>
      <c r="Q31" s="229">
        <v>15.308624413458841</v>
      </c>
      <c r="R31" s="229">
        <v>14.46845831488236</v>
      </c>
      <c r="S31" s="229">
        <v>13.87952325696447</v>
      </c>
      <c r="T31" s="229">
        <v>13.75876664254684</v>
      </c>
      <c r="U31" s="229">
        <v>14.128625166460751</v>
      </c>
      <c r="V31" s="229">
        <v>13.60315592132881</v>
      </c>
      <c r="W31" s="229">
        <v>14.450595809637131</v>
      </c>
      <c r="X31" s="229">
        <v>11.53623342636533</v>
      </c>
      <c r="Y31" s="229">
        <v>14.42350147843252</v>
      </c>
      <c r="DA31" s="73" t="s">
        <v>2839</v>
      </c>
    </row>
    <row r="32" spans="1:105" ht="12" customHeight="1" x14ac:dyDescent="0.25">
      <c r="A32" s="46" t="s">
        <v>32</v>
      </c>
      <c r="B32" s="229">
        <v>196.61296438341719</v>
      </c>
      <c r="C32" s="229">
        <v>137.6290750684411</v>
      </c>
      <c r="D32" s="229">
        <v>89.56810658955493</v>
      </c>
      <c r="E32" s="229">
        <v>103.82468783667289</v>
      </c>
      <c r="F32" s="229">
        <v>77.868467210899439</v>
      </c>
      <c r="G32" s="229">
        <v>73.542397995394921</v>
      </c>
      <c r="H32" s="229">
        <v>56.236119937190402</v>
      </c>
      <c r="I32" s="229">
        <v>38.934233605392627</v>
      </c>
      <c r="J32" s="229">
        <v>30.28209517470486</v>
      </c>
      <c r="K32" s="229">
        <v>17.30377907821978</v>
      </c>
      <c r="L32" s="229">
        <v>10.814853491276549</v>
      </c>
      <c r="M32" s="229">
        <v>7.817992703213708</v>
      </c>
      <c r="N32" s="229">
        <v>9.1066874894297793</v>
      </c>
      <c r="O32" s="229">
        <v>5.8241745965527727</v>
      </c>
      <c r="P32" s="229">
        <v>5.5959753931556353</v>
      </c>
      <c r="Q32" s="229">
        <v>7.8363396331580759</v>
      </c>
      <c r="R32" s="229">
        <v>5.9185736871885073</v>
      </c>
      <c r="S32" s="229">
        <v>4.2215549920586666</v>
      </c>
      <c r="T32" s="229">
        <v>19.04009427264144</v>
      </c>
      <c r="U32" s="229">
        <v>5.542092942323583</v>
      </c>
      <c r="V32" s="229">
        <v>1.999676092395436</v>
      </c>
      <c r="W32" s="229">
        <v>4.2840931857401072</v>
      </c>
      <c r="X32" s="229">
        <v>0.32121992928074578</v>
      </c>
      <c r="Y32" s="229">
        <v>0.82579520664301764</v>
      </c>
      <c r="DA32" s="73" t="s">
        <v>2840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2841</v>
      </c>
    </row>
    <row r="34" spans="1:105" ht="12" customHeight="1" x14ac:dyDescent="0.25">
      <c r="A34" s="46" t="s">
        <v>35</v>
      </c>
      <c r="B34" s="229">
        <v>1693.1906335134099</v>
      </c>
      <c r="C34" s="229">
        <v>1924.8919347509391</v>
      </c>
      <c r="D34" s="229">
        <v>1951.3887666250889</v>
      </c>
      <c r="E34" s="229">
        <v>1937.4129921803999</v>
      </c>
      <c r="F34" s="229">
        <v>1697.857023525384</v>
      </c>
      <c r="G34" s="229">
        <v>407.07420607683019</v>
      </c>
      <c r="H34" s="229">
        <v>456.24382798517132</v>
      </c>
      <c r="I34" s="229">
        <v>332.52683001724841</v>
      </c>
      <c r="J34" s="229">
        <v>334.07242372117781</v>
      </c>
      <c r="K34" s="229">
        <v>261.39655123763902</v>
      </c>
      <c r="L34" s="229">
        <v>225.00300360227061</v>
      </c>
      <c r="M34" s="229">
        <v>260.05168693132669</v>
      </c>
      <c r="N34" s="229">
        <v>217.68015645266041</v>
      </c>
      <c r="O34" s="229">
        <v>221.0826657372605</v>
      </c>
      <c r="P34" s="229">
        <v>192.70957489393891</v>
      </c>
      <c r="Q34" s="229">
        <v>206.17787319174829</v>
      </c>
      <c r="R34" s="229">
        <v>221.47002591634131</v>
      </c>
      <c r="S34" s="229">
        <v>250.39348346470041</v>
      </c>
      <c r="T34" s="229">
        <v>159.58434861634501</v>
      </c>
      <c r="U34" s="229">
        <v>143.50191248584991</v>
      </c>
      <c r="V34" s="229">
        <v>98.022570175084581</v>
      </c>
      <c r="W34" s="229">
        <v>154.85345585491771</v>
      </c>
      <c r="X34" s="229">
        <v>143.44264543420439</v>
      </c>
      <c r="Y34" s="229">
        <v>126.9118700115126</v>
      </c>
      <c r="DA34" s="73" t="s">
        <v>2842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2843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2.319035962133676E-2</v>
      </c>
      <c r="N36" s="229">
        <v>0</v>
      </c>
      <c r="O36" s="229">
        <v>0</v>
      </c>
      <c r="P36" s="229">
        <v>0</v>
      </c>
      <c r="Q36" s="229">
        <v>4.2653697160741327E-2</v>
      </c>
      <c r="R36" s="229">
        <v>0.57810253627536423</v>
      </c>
      <c r="S36" s="229">
        <v>0</v>
      </c>
      <c r="T36" s="229">
        <v>0.1715674125951932</v>
      </c>
      <c r="U36" s="229">
        <v>0.1124030803058228</v>
      </c>
      <c r="V36" s="229">
        <v>0.12672480051597371</v>
      </c>
      <c r="W36" s="229">
        <v>0</v>
      </c>
      <c r="X36" s="229">
        <v>0.62435133285362854</v>
      </c>
      <c r="Y36" s="229">
        <v>0.23148948264869479</v>
      </c>
      <c r="DA36" s="73" t="s">
        <v>2844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2845</v>
      </c>
    </row>
    <row r="38" spans="1:105" ht="12" customHeight="1" x14ac:dyDescent="0.25">
      <c r="A38" s="57" t="s">
        <v>2731</v>
      </c>
      <c r="B38" s="261">
        <v>0</v>
      </c>
      <c r="C38" s="261">
        <v>0</v>
      </c>
      <c r="D38" s="261">
        <v>0</v>
      </c>
      <c r="E38" s="261">
        <v>0</v>
      </c>
      <c r="F38" s="261">
        <v>0</v>
      </c>
      <c r="G38" s="261">
        <v>0</v>
      </c>
      <c r="H38" s="261">
        <v>0</v>
      </c>
      <c r="I38" s="261">
        <v>0</v>
      </c>
      <c r="J38" s="261">
        <v>0</v>
      </c>
      <c r="K38" s="261">
        <v>0</v>
      </c>
      <c r="L38" s="261">
        <v>0</v>
      </c>
      <c r="M38" s="261">
        <v>0</v>
      </c>
      <c r="N38" s="261">
        <v>0</v>
      </c>
      <c r="O38" s="261">
        <v>0</v>
      </c>
      <c r="P38" s="261">
        <v>0</v>
      </c>
      <c r="Q38" s="261">
        <v>0</v>
      </c>
      <c r="R38" s="261">
        <v>0</v>
      </c>
      <c r="S38" s="261">
        <v>0</v>
      </c>
      <c r="T38" s="261">
        <v>0</v>
      </c>
      <c r="U38" s="261">
        <v>0</v>
      </c>
      <c r="V38" s="261">
        <v>0</v>
      </c>
      <c r="W38" s="261">
        <v>0</v>
      </c>
      <c r="X38" s="261">
        <v>0</v>
      </c>
      <c r="Y38" s="261">
        <v>0</v>
      </c>
      <c r="DA38" s="70" t="s">
        <v>2846</v>
      </c>
    </row>
    <row r="39" spans="1:105" ht="12" customHeight="1" x14ac:dyDescent="0.25">
      <c r="A39" s="57" t="s">
        <v>2733</v>
      </c>
      <c r="B39" s="261">
        <f t="shared" ref="B39:Y39" si="0">B40+B46+B57+B58</f>
        <v>607.34357683269991</v>
      </c>
      <c r="C39" s="261">
        <f t="shared" si="0"/>
        <v>676.8094469146954</v>
      </c>
      <c r="D39" s="261">
        <f t="shared" si="0"/>
        <v>659.43271772172125</v>
      </c>
      <c r="E39" s="261">
        <f t="shared" si="0"/>
        <v>656.6100319308764</v>
      </c>
      <c r="F39" s="261">
        <f t="shared" si="0"/>
        <v>578.34950559740741</v>
      </c>
      <c r="G39" s="261">
        <f t="shared" si="0"/>
        <v>164.64002750874488</v>
      </c>
      <c r="H39" s="261">
        <f t="shared" si="0"/>
        <v>174.28409018324615</v>
      </c>
      <c r="I39" s="261">
        <f t="shared" si="0"/>
        <v>129.53935887974376</v>
      </c>
      <c r="J39" s="261">
        <f t="shared" si="0"/>
        <v>128.47648800031948</v>
      </c>
      <c r="K39" s="261">
        <f t="shared" si="0"/>
        <v>96.722437100756878</v>
      </c>
      <c r="L39" s="261">
        <f t="shared" si="0"/>
        <v>82.690655241817794</v>
      </c>
      <c r="M39" s="261">
        <f t="shared" si="0"/>
        <v>94.174988363861701</v>
      </c>
      <c r="N39" s="261">
        <f t="shared" si="0"/>
        <v>81.611885457838056</v>
      </c>
      <c r="O39" s="261">
        <f t="shared" si="0"/>
        <v>85.365450388311928</v>
      </c>
      <c r="P39" s="261">
        <f t="shared" si="0"/>
        <v>75.192342958725604</v>
      </c>
      <c r="Q39" s="261">
        <f t="shared" si="0"/>
        <v>75.53238152250303</v>
      </c>
      <c r="R39" s="261">
        <f t="shared" si="0"/>
        <v>80.386894753748678</v>
      </c>
      <c r="S39" s="261">
        <f t="shared" si="0"/>
        <v>88.746559854243458</v>
      </c>
      <c r="T39" s="261">
        <f t="shared" si="0"/>
        <v>66.96992104259003</v>
      </c>
      <c r="U39" s="261">
        <f t="shared" si="0"/>
        <v>58.3387650410411</v>
      </c>
      <c r="V39" s="261">
        <f t="shared" si="0"/>
        <v>41.806931758115866</v>
      </c>
      <c r="W39" s="261">
        <f t="shared" si="0"/>
        <v>60.759940533752058</v>
      </c>
      <c r="X39" s="261">
        <f t="shared" si="0"/>
        <v>55.769749474110718</v>
      </c>
      <c r="Y39" s="261">
        <f t="shared" si="0"/>
        <v>50.858817451364239</v>
      </c>
      <c r="DA39" s="70"/>
    </row>
    <row r="40" spans="1:105" ht="12" customHeight="1" x14ac:dyDescent="0.25">
      <c r="A40" s="60" t="s">
        <v>2734</v>
      </c>
      <c r="B40" s="329">
        <v>364.40614609961989</v>
      </c>
      <c r="C40" s="329">
        <v>406.08566814881721</v>
      </c>
      <c r="D40" s="329">
        <v>395.65963063303269</v>
      </c>
      <c r="E40" s="329">
        <v>393.96601915852568</v>
      </c>
      <c r="F40" s="329">
        <v>347.00970335844443</v>
      </c>
      <c r="G40" s="329">
        <v>98.78401650524691</v>
      </c>
      <c r="H40" s="329">
        <v>104.5828715818982</v>
      </c>
      <c r="I40" s="329">
        <v>77.723615327846233</v>
      </c>
      <c r="J40" s="329">
        <v>77.085892800191687</v>
      </c>
      <c r="K40" s="329">
        <v>58.036554152957379</v>
      </c>
      <c r="L40" s="329">
        <v>49.617493626321917</v>
      </c>
      <c r="M40" s="329">
        <v>56.859330168888967</v>
      </c>
      <c r="N40" s="329">
        <v>49.10025298289866</v>
      </c>
      <c r="O40" s="329">
        <v>51.974110096924719</v>
      </c>
      <c r="P40" s="329">
        <v>45.679823709586003</v>
      </c>
      <c r="Q40" s="329">
        <v>45.322225772636877</v>
      </c>
      <c r="R40" s="329">
        <v>48.228625832627188</v>
      </c>
      <c r="S40" s="329">
        <v>53.269500319464527</v>
      </c>
      <c r="T40" s="329">
        <v>41.342127058806803</v>
      </c>
      <c r="U40" s="329">
        <v>36.208002642656552</v>
      </c>
      <c r="V40" s="329">
        <v>26.194558612448201</v>
      </c>
      <c r="W40" s="329">
        <v>37.077687066361591</v>
      </c>
      <c r="X40" s="329">
        <v>34.409003035268128</v>
      </c>
      <c r="Y40" s="329">
        <v>31.253585346867169</v>
      </c>
      <c r="DA40" s="72" t="s">
        <v>2847</v>
      </c>
    </row>
    <row r="41" spans="1:105" ht="12" customHeight="1" x14ac:dyDescent="0.25">
      <c r="A41" s="59" t="s">
        <v>28</v>
      </c>
      <c r="B41" s="230">
        <v>0.64688858827349738</v>
      </c>
      <c r="C41" s="230">
        <v>0.32344429413686399</v>
      </c>
      <c r="D41" s="230">
        <v>0</v>
      </c>
      <c r="E41" s="230">
        <v>0</v>
      </c>
      <c r="F41" s="230">
        <v>0</v>
      </c>
      <c r="G41" s="230">
        <v>0.646888588272024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1.9557850745181529E-2</v>
      </c>
      <c r="V41" s="230">
        <v>0</v>
      </c>
      <c r="W41" s="230">
        <v>0</v>
      </c>
      <c r="X41" s="230">
        <v>0</v>
      </c>
      <c r="Y41" s="230">
        <v>0</v>
      </c>
      <c r="DA41" s="71" t="s">
        <v>2848</v>
      </c>
    </row>
    <row r="42" spans="1:105" ht="12" customHeight="1" x14ac:dyDescent="0.25">
      <c r="A42" s="59" t="s">
        <v>31</v>
      </c>
      <c r="B42" s="295">
        <v>0</v>
      </c>
      <c r="C42" s="295">
        <v>10.204978160215321</v>
      </c>
      <c r="D42" s="295">
        <v>5.8874793573676216</v>
      </c>
      <c r="E42" s="295">
        <v>4.1988428659710024</v>
      </c>
      <c r="F42" s="295">
        <v>6.8708120547892726</v>
      </c>
      <c r="G42" s="295">
        <v>3.0536876081003901</v>
      </c>
      <c r="H42" s="295">
        <v>4.1999255971062297</v>
      </c>
      <c r="I42" s="295">
        <v>4.5805314121541638</v>
      </c>
      <c r="J42" s="295">
        <v>4.5805314121508243</v>
      </c>
      <c r="K42" s="295">
        <v>3.054040875866769</v>
      </c>
      <c r="L42" s="295">
        <v>2.6723317581360502</v>
      </c>
      <c r="M42" s="295">
        <v>2.121789818411437</v>
      </c>
      <c r="N42" s="295">
        <v>3.0345382443734188</v>
      </c>
      <c r="O42" s="295">
        <v>4.6938325224743496</v>
      </c>
      <c r="P42" s="295">
        <v>4.4240267375477824</v>
      </c>
      <c r="Q42" s="295">
        <v>2.1412626536646941</v>
      </c>
      <c r="R42" s="295">
        <v>2.6079593994204049</v>
      </c>
      <c r="S42" s="295">
        <v>2.6781469084456822</v>
      </c>
      <c r="T42" s="295">
        <v>2.363766996654034</v>
      </c>
      <c r="U42" s="295">
        <v>2.6654970293491749</v>
      </c>
      <c r="V42" s="295">
        <v>2.246517770356359</v>
      </c>
      <c r="W42" s="295">
        <v>2.9725759012649591</v>
      </c>
      <c r="X42" s="295">
        <v>2.900114047752151</v>
      </c>
      <c r="Y42" s="295">
        <v>2.7721010255820762</v>
      </c>
      <c r="DA42" s="122" t="s">
        <v>2849</v>
      </c>
    </row>
    <row r="43" spans="1:105" ht="12" customHeight="1" x14ac:dyDescent="0.25">
      <c r="A43" s="59" t="s">
        <v>159</v>
      </c>
      <c r="B43" s="295">
        <v>8.0315214366493901</v>
      </c>
      <c r="C43" s="295">
        <v>7.3179967872874743</v>
      </c>
      <c r="D43" s="295">
        <v>5.5920339646733286</v>
      </c>
      <c r="E43" s="295">
        <v>5.5342012305178772</v>
      </c>
      <c r="F43" s="295">
        <v>5.8846812827076036</v>
      </c>
      <c r="G43" s="295">
        <v>4.614432483514503</v>
      </c>
      <c r="H43" s="295">
        <v>3.887489192449801</v>
      </c>
      <c r="I43" s="295">
        <v>3.2210013514302771</v>
      </c>
      <c r="J43" s="295">
        <v>3.920981360580579</v>
      </c>
      <c r="K43" s="295">
        <v>2.514286528567665</v>
      </c>
      <c r="L43" s="295">
        <v>2.5489826462507108</v>
      </c>
      <c r="M43" s="295">
        <v>3.5130247842574729</v>
      </c>
      <c r="N43" s="295">
        <v>3.085101457953026</v>
      </c>
      <c r="O43" s="295">
        <v>2.959170817730314</v>
      </c>
      <c r="P43" s="295">
        <v>2.7378790513801081</v>
      </c>
      <c r="Q43" s="295">
        <v>2.8825787878799738</v>
      </c>
      <c r="R43" s="295">
        <v>2.729135615338004</v>
      </c>
      <c r="S43" s="295">
        <v>2.615262900625277</v>
      </c>
      <c r="T43" s="295">
        <v>2.7876349579063651</v>
      </c>
      <c r="U43" s="295">
        <v>2.9026507796440488</v>
      </c>
      <c r="V43" s="295">
        <v>2.8670431726525618</v>
      </c>
      <c r="W43" s="295">
        <v>2.8391292326707309</v>
      </c>
      <c r="X43" s="295">
        <v>2.3405902584601068</v>
      </c>
      <c r="Y43" s="295">
        <v>2.8896972412499728</v>
      </c>
      <c r="DA43" s="122" t="s">
        <v>2850</v>
      </c>
    </row>
    <row r="44" spans="1:105" ht="12" customHeight="1" x14ac:dyDescent="0.25">
      <c r="A44" s="59" t="s">
        <v>32</v>
      </c>
      <c r="B44" s="295">
        <v>37.009499178055023</v>
      </c>
      <c r="C44" s="295">
        <v>25.906649424647739</v>
      </c>
      <c r="D44" s="295">
        <v>16.859878887445639</v>
      </c>
      <c r="E44" s="295">
        <v>19.543470651608999</v>
      </c>
      <c r="F44" s="295">
        <v>14.65759382793401</v>
      </c>
      <c r="G44" s="295">
        <v>13.843274916780221</v>
      </c>
      <c r="H44" s="295">
        <v>10.588765674769819</v>
      </c>
      <c r="I44" s="295">
        <v>7.3287969139562543</v>
      </c>
      <c r="J44" s="295">
        <v>5.7001590917091534</v>
      </c>
      <c r="K44" s="295">
        <v>3.2576158171518368</v>
      </c>
      <c r="L44" s="295">
        <v>2.036055198598544</v>
      </c>
      <c r="M44" s="295">
        <v>1.495028812028065</v>
      </c>
      <c r="N44" s="295">
        <v>1.725898233101004</v>
      </c>
      <c r="O44" s="295">
        <v>1.1376204599378299</v>
      </c>
      <c r="P44" s="295">
        <v>1.0869353912058339</v>
      </c>
      <c r="Q44" s="295">
        <v>1.4755647399191021</v>
      </c>
      <c r="R44" s="295">
        <v>1.1164002335406991</v>
      </c>
      <c r="S44" s="295">
        <v>0.79545067573848927</v>
      </c>
      <c r="T44" s="295">
        <v>3.8576737127088272</v>
      </c>
      <c r="U44" s="295">
        <v>1.1385934732052281</v>
      </c>
      <c r="V44" s="295">
        <v>0.42145791177984621</v>
      </c>
      <c r="W44" s="295">
        <v>0.84170191730147437</v>
      </c>
      <c r="X44" s="295">
        <v>6.5172418891894623E-2</v>
      </c>
      <c r="Y44" s="295">
        <v>0.16544513369669731</v>
      </c>
      <c r="DA44" s="122" t="s">
        <v>2851</v>
      </c>
    </row>
    <row r="45" spans="1:105" ht="12" customHeight="1" x14ac:dyDescent="0.25">
      <c r="A45" s="59" t="s">
        <v>35</v>
      </c>
      <c r="B45" s="295">
        <v>318.71823689664211</v>
      </c>
      <c r="C45" s="295">
        <v>362.33259948252982</v>
      </c>
      <c r="D45" s="295">
        <v>367.32023842354607</v>
      </c>
      <c r="E45" s="295">
        <v>364.68950441042779</v>
      </c>
      <c r="F45" s="295">
        <v>319.59661619301352</v>
      </c>
      <c r="G45" s="295">
        <v>76.625732908579778</v>
      </c>
      <c r="H45" s="295">
        <v>85.906691117572365</v>
      </c>
      <c r="I45" s="295">
        <v>62.593285650305532</v>
      </c>
      <c r="J45" s="295">
        <v>62.884220935751117</v>
      </c>
      <c r="K45" s="295">
        <v>49.210610931371107</v>
      </c>
      <c r="L45" s="295">
        <v>42.360124023336617</v>
      </c>
      <c r="M45" s="295">
        <v>49.729486754192003</v>
      </c>
      <c r="N45" s="295">
        <v>41.254715047471208</v>
      </c>
      <c r="O45" s="295">
        <v>43.183486296782227</v>
      </c>
      <c r="P45" s="295">
        <v>37.43098252945228</v>
      </c>
      <c r="Q45" s="295">
        <v>38.822819591173108</v>
      </c>
      <c r="R45" s="295">
        <v>41.775130584328089</v>
      </c>
      <c r="S45" s="295">
        <v>47.180639834655082</v>
      </c>
      <c r="T45" s="295">
        <v>32.333051391537573</v>
      </c>
      <c r="U45" s="295">
        <v>29.481703509712911</v>
      </c>
      <c r="V45" s="295">
        <v>20.659539757659442</v>
      </c>
      <c r="W45" s="295">
        <v>30.424280015124431</v>
      </c>
      <c r="X45" s="295">
        <v>29.103126310163969</v>
      </c>
      <c r="Y45" s="295">
        <v>25.426341946338422</v>
      </c>
      <c r="DA45" s="122" t="s">
        <v>2852</v>
      </c>
    </row>
    <row r="46" spans="1:105" ht="12" customHeight="1" x14ac:dyDescent="0.25">
      <c r="A46" s="60" t="s">
        <v>2741</v>
      </c>
      <c r="B46" s="329">
        <v>242.93743073307999</v>
      </c>
      <c r="C46" s="329">
        <v>270.72377876587819</v>
      </c>
      <c r="D46" s="329">
        <v>263.77308708868861</v>
      </c>
      <c r="E46" s="329">
        <v>262.64401277235078</v>
      </c>
      <c r="F46" s="329">
        <v>231.33980223896299</v>
      </c>
      <c r="G46" s="329">
        <v>65.856011003497983</v>
      </c>
      <c r="H46" s="329">
        <v>69.701218601347946</v>
      </c>
      <c r="I46" s="329">
        <v>51.815743551897533</v>
      </c>
      <c r="J46" s="329">
        <v>51.390595200127798</v>
      </c>
      <c r="K46" s="329">
        <v>38.685882947799499</v>
      </c>
      <c r="L46" s="329">
        <v>33.073161615495877</v>
      </c>
      <c r="M46" s="329">
        <v>37.315658194972727</v>
      </c>
      <c r="N46" s="329">
        <v>32.511632474939397</v>
      </c>
      <c r="O46" s="329">
        <v>33.391340291387209</v>
      </c>
      <c r="P46" s="329">
        <v>29.512519249139601</v>
      </c>
      <c r="Q46" s="329">
        <v>30.21015574986615</v>
      </c>
      <c r="R46" s="329">
        <v>32.15826892112149</v>
      </c>
      <c r="S46" s="329">
        <v>35.477059534778931</v>
      </c>
      <c r="T46" s="329">
        <v>25.627793983783231</v>
      </c>
      <c r="U46" s="329">
        <v>22.130762398384551</v>
      </c>
      <c r="V46" s="329">
        <v>15.612373145667661</v>
      </c>
      <c r="W46" s="329">
        <v>23.682253467390471</v>
      </c>
      <c r="X46" s="329">
        <v>21.36074643884259</v>
      </c>
      <c r="Y46" s="329">
        <v>19.60523210449707</v>
      </c>
      <c r="DA46" s="72" t="s">
        <v>2853</v>
      </c>
    </row>
    <row r="47" spans="1:105" ht="12" customHeight="1" x14ac:dyDescent="0.25">
      <c r="A47" s="64" t="s">
        <v>28</v>
      </c>
      <c r="B47" s="229">
        <v>0.43125905884899829</v>
      </c>
      <c r="C47" s="229">
        <v>0.215629529424576</v>
      </c>
      <c r="D47" s="229">
        <v>0</v>
      </c>
      <c r="E47" s="229">
        <v>0</v>
      </c>
      <c r="F47" s="229">
        <v>0</v>
      </c>
      <c r="G47" s="229">
        <v>0.43125905884801602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1.1946372164501579E-2</v>
      </c>
      <c r="V47" s="229">
        <v>0</v>
      </c>
      <c r="W47" s="229">
        <v>0</v>
      </c>
      <c r="X47" s="229">
        <v>0</v>
      </c>
      <c r="Y47" s="229">
        <v>0</v>
      </c>
      <c r="DA47" s="73" t="s">
        <v>2854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2855</v>
      </c>
    </row>
    <row r="49" spans="1:105" ht="12" customHeight="1" x14ac:dyDescent="0.25">
      <c r="A49" s="64" t="s">
        <v>31</v>
      </c>
      <c r="B49" s="229">
        <v>0</v>
      </c>
      <c r="C49" s="229">
        <v>6.8033187734768816</v>
      </c>
      <c r="D49" s="229">
        <v>3.924986238245082</v>
      </c>
      <c r="E49" s="229">
        <v>2.799228577314004</v>
      </c>
      <c r="F49" s="229">
        <v>4.5805413698595174</v>
      </c>
      <c r="G49" s="229">
        <v>2.035791738733594</v>
      </c>
      <c r="H49" s="229">
        <v>2.7991192795280559</v>
      </c>
      <c r="I49" s="229">
        <v>3.0536876081027802</v>
      </c>
      <c r="J49" s="229">
        <v>3.0536876081005508</v>
      </c>
      <c r="K49" s="229">
        <v>2.0357560776298489</v>
      </c>
      <c r="L49" s="229">
        <v>1.781276192479204</v>
      </c>
      <c r="M49" s="229">
        <v>1.3923802590798851</v>
      </c>
      <c r="N49" s="229">
        <v>2.0093133158922498</v>
      </c>
      <c r="O49" s="229">
        <v>3.0156044756982801</v>
      </c>
      <c r="P49" s="229">
        <v>2.858246018650636</v>
      </c>
      <c r="Q49" s="229">
        <v>1.4270353187413141</v>
      </c>
      <c r="R49" s="229">
        <v>1.735033099356766</v>
      </c>
      <c r="S49" s="229">
        <v>1.783624339331267</v>
      </c>
      <c r="T49" s="229">
        <v>1.4640572692259211</v>
      </c>
      <c r="U49" s="229">
        <v>1.628145133678546</v>
      </c>
      <c r="V49" s="229">
        <v>1.337596425438667</v>
      </c>
      <c r="W49" s="229">
        <v>1.898643133235804</v>
      </c>
      <c r="X49" s="229">
        <v>1.793756619522858</v>
      </c>
      <c r="Y49" s="229">
        <v>1.736349760435987</v>
      </c>
      <c r="DA49" s="73" t="s">
        <v>2856</v>
      </c>
    </row>
    <row r="50" spans="1:105" ht="12" customHeight="1" x14ac:dyDescent="0.25">
      <c r="A50" s="64" t="s">
        <v>159</v>
      </c>
      <c r="B50" s="229">
        <v>5.3543476244329273</v>
      </c>
      <c r="C50" s="229">
        <v>4.8786645248583174</v>
      </c>
      <c r="D50" s="229">
        <v>3.728022643115553</v>
      </c>
      <c r="E50" s="229">
        <v>3.689467487011922</v>
      </c>
      <c r="F50" s="229">
        <v>3.9231208551384031</v>
      </c>
      <c r="G50" s="229">
        <v>3.0762883223430029</v>
      </c>
      <c r="H50" s="229">
        <v>2.590890170778414</v>
      </c>
      <c r="I50" s="229">
        <v>2.1473342342868529</v>
      </c>
      <c r="J50" s="229">
        <v>2.613987573720387</v>
      </c>
      <c r="K50" s="229">
        <v>1.6759677717089501</v>
      </c>
      <c r="L50" s="229">
        <v>1.699056297551913</v>
      </c>
      <c r="M50" s="229">
        <v>2.3053491523117349</v>
      </c>
      <c r="N50" s="229">
        <v>2.0427936447456401</v>
      </c>
      <c r="O50" s="229">
        <v>1.901151930661378</v>
      </c>
      <c r="P50" s="229">
        <v>1.7688708415202381</v>
      </c>
      <c r="Q50" s="229">
        <v>1.9210822793360109</v>
      </c>
      <c r="R50" s="229">
        <v>1.815649670887199</v>
      </c>
      <c r="S50" s="229">
        <v>1.7417440949916201</v>
      </c>
      <c r="T50" s="229">
        <v>1.726590323770584</v>
      </c>
      <c r="U50" s="229">
        <v>1.773003942457821</v>
      </c>
      <c r="V50" s="229">
        <v>1.7070627038530271</v>
      </c>
      <c r="W50" s="229">
        <v>1.813408101601522</v>
      </c>
      <c r="X50" s="229">
        <v>1.4476841946811401</v>
      </c>
      <c r="Y50" s="229">
        <v>1.8100080286660409</v>
      </c>
      <c r="DA50" s="73" t="s">
        <v>2857</v>
      </c>
    </row>
    <row r="51" spans="1:105" ht="12" customHeight="1" x14ac:dyDescent="0.25">
      <c r="A51" s="64" t="s">
        <v>32</v>
      </c>
      <c r="B51" s="229">
        <v>24.672999452036681</v>
      </c>
      <c r="C51" s="229">
        <v>17.27109961643183</v>
      </c>
      <c r="D51" s="229">
        <v>11.239919258297091</v>
      </c>
      <c r="E51" s="229">
        <v>13.028980434406011</v>
      </c>
      <c r="F51" s="229">
        <v>9.7717292186226796</v>
      </c>
      <c r="G51" s="229">
        <v>9.2288499445201477</v>
      </c>
      <c r="H51" s="229">
        <v>7.0570817176082077</v>
      </c>
      <c r="I51" s="229">
        <v>4.8858646093041731</v>
      </c>
      <c r="J51" s="229">
        <v>3.8001060611394362</v>
      </c>
      <c r="K51" s="229">
        <v>2.1714546294236592</v>
      </c>
      <c r="L51" s="229">
        <v>1.357158085179804</v>
      </c>
      <c r="M51" s="229">
        <v>0.98108143726603447</v>
      </c>
      <c r="N51" s="229">
        <v>1.1427999986735411</v>
      </c>
      <c r="O51" s="229">
        <v>0.73087681211642652</v>
      </c>
      <c r="P51" s="229">
        <v>0.70224004933717776</v>
      </c>
      <c r="Q51" s="229">
        <v>0.98338379710219004</v>
      </c>
      <c r="R51" s="229">
        <v>0.74272297250993069</v>
      </c>
      <c r="S51" s="229">
        <v>0.52976376370932299</v>
      </c>
      <c r="T51" s="229">
        <v>2.3893451636255918</v>
      </c>
      <c r="U51" s="229">
        <v>0.69547833001707748</v>
      </c>
      <c r="V51" s="229">
        <v>0.25093974492805482</v>
      </c>
      <c r="W51" s="229">
        <v>0.53761169389679786</v>
      </c>
      <c r="X51" s="229">
        <v>4.0309951909740648E-2</v>
      </c>
      <c r="Y51" s="229">
        <v>0.10362920240226101</v>
      </c>
      <c r="DA51" s="73" t="s">
        <v>2858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2859</v>
      </c>
    </row>
    <row r="53" spans="1:105" ht="12" customHeight="1" x14ac:dyDescent="0.25">
      <c r="A53" s="64" t="s">
        <v>35</v>
      </c>
      <c r="B53" s="229">
        <v>212.47882459776139</v>
      </c>
      <c r="C53" s="229">
        <v>241.55506632168661</v>
      </c>
      <c r="D53" s="229">
        <v>244.88015894903091</v>
      </c>
      <c r="E53" s="229">
        <v>243.12633627361879</v>
      </c>
      <c r="F53" s="229">
        <v>213.06441079534241</v>
      </c>
      <c r="G53" s="229">
        <v>51.083821939053223</v>
      </c>
      <c r="H53" s="229">
        <v>57.254127433433283</v>
      </c>
      <c r="I53" s="229">
        <v>41.728857100203733</v>
      </c>
      <c r="J53" s="229">
        <v>41.922813957167421</v>
      </c>
      <c r="K53" s="229">
        <v>32.802704469037039</v>
      </c>
      <c r="L53" s="229">
        <v>28.235671040284959</v>
      </c>
      <c r="M53" s="229">
        <v>32.633937183539061</v>
      </c>
      <c r="N53" s="229">
        <v>27.316725515627969</v>
      </c>
      <c r="O53" s="229">
        <v>27.743707072911121</v>
      </c>
      <c r="P53" s="229">
        <v>24.183162339631551</v>
      </c>
      <c r="Q53" s="229">
        <v>25.873301733866469</v>
      </c>
      <c r="R53" s="229">
        <v>27.792316977736959</v>
      </c>
      <c r="S53" s="229">
        <v>31.42192733674672</v>
      </c>
      <c r="T53" s="229">
        <v>20.026271198913889</v>
      </c>
      <c r="U53" s="229">
        <v>18.008083135479211</v>
      </c>
      <c r="V53" s="229">
        <v>12.300871551383169</v>
      </c>
      <c r="W53" s="229">
        <v>19.432590538656338</v>
      </c>
      <c r="X53" s="229">
        <v>18.000645701547221</v>
      </c>
      <c r="Y53" s="229">
        <v>15.9261954524251</v>
      </c>
      <c r="DA53" s="73" t="s">
        <v>2860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2861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2.9101627760108901E-3</v>
      </c>
      <c r="N55" s="229">
        <v>0</v>
      </c>
      <c r="O55" s="229">
        <v>0</v>
      </c>
      <c r="P55" s="229">
        <v>0</v>
      </c>
      <c r="Q55" s="229">
        <v>5.3526208201714618E-3</v>
      </c>
      <c r="R55" s="229">
        <v>7.2546200630633967E-2</v>
      </c>
      <c r="S55" s="229">
        <v>0</v>
      </c>
      <c r="T55" s="229">
        <v>2.153002824723993E-2</v>
      </c>
      <c r="U55" s="229">
        <v>1.410548458739738E-2</v>
      </c>
      <c r="V55" s="229">
        <v>1.5902720064749638E-2</v>
      </c>
      <c r="W55" s="229">
        <v>0</v>
      </c>
      <c r="X55" s="229">
        <v>7.8349971181631825E-2</v>
      </c>
      <c r="Y55" s="229">
        <v>2.9049660567679349E-2</v>
      </c>
      <c r="DA55" s="73" t="s">
        <v>2862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2863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2864</v>
      </c>
    </row>
    <row r="58" spans="1:105" ht="12" customHeight="1" x14ac:dyDescent="0.25">
      <c r="A58" s="60" t="s">
        <v>2755</v>
      </c>
      <c r="B58" s="329">
        <v>0</v>
      </c>
      <c r="C58" s="329">
        <v>0</v>
      </c>
      <c r="D58" s="329">
        <v>0</v>
      </c>
      <c r="E58" s="329">
        <v>0</v>
      </c>
      <c r="F58" s="329">
        <v>0</v>
      </c>
      <c r="G58" s="329">
        <v>0</v>
      </c>
      <c r="H58" s="329">
        <v>0</v>
      </c>
      <c r="I58" s="329">
        <v>0</v>
      </c>
      <c r="J58" s="329">
        <v>0</v>
      </c>
      <c r="K58" s="329">
        <v>0</v>
      </c>
      <c r="L58" s="329">
        <v>0</v>
      </c>
      <c r="M58" s="329">
        <v>0</v>
      </c>
      <c r="N58" s="329">
        <v>0</v>
      </c>
      <c r="O58" s="329">
        <v>0</v>
      </c>
      <c r="P58" s="329">
        <v>0</v>
      </c>
      <c r="Q58" s="329">
        <v>0</v>
      </c>
      <c r="R58" s="329">
        <v>0</v>
      </c>
      <c r="S58" s="329">
        <v>0</v>
      </c>
      <c r="T58" s="329">
        <v>0</v>
      </c>
      <c r="U58" s="329">
        <v>0</v>
      </c>
      <c r="V58" s="329">
        <v>0</v>
      </c>
      <c r="W58" s="329">
        <v>0</v>
      </c>
      <c r="X58" s="329">
        <v>0</v>
      </c>
      <c r="Y58" s="329">
        <v>0</v>
      </c>
      <c r="DA58" s="72" t="s">
        <v>2865</v>
      </c>
    </row>
    <row r="59" spans="1:105" ht="12" customHeight="1" x14ac:dyDescent="0.25">
      <c r="A59" s="132" t="s">
        <v>2757</v>
      </c>
      <c r="B59" s="316">
        <v>0</v>
      </c>
      <c r="C59" s="316">
        <v>0</v>
      </c>
      <c r="D59" s="316">
        <v>0</v>
      </c>
      <c r="E59" s="316">
        <v>0</v>
      </c>
      <c r="F59" s="316">
        <v>0</v>
      </c>
      <c r="G59" s="316">
        <v>0</v>
      </c>
      <c r="H59" s="316">
        <v>0</v>
      </c>
      <c r="I59" s="316">
        <v>0</v>
      </c>
      <c r="J59" s="316">
        <v>0</v>
      </c>
      <c r="K59" s="316">
        <v>0</v>
      </c>
      <c r="L59" s="316">
        <v>0</v>
      </c>
      <c r="M59" s="316">
        <v>0</v>
      </c>
      <c r="N59" s="316">
        <v>0</v>
      </c>
      <c r="O59" s="316">
        <v>0</v>
      </c>
      <c r="P59" s="316">
        <v>0</v>
      </c>
      <c r="Q59" s="316">
        <v>0</v>
      </c>
      <c r="R59" s="316">
        <v>0</v>
      </c>
      <c r="S59" s="316">
        <v>0</v>
      </c>
      <c r="T59" s="316">
        <v>0</v>
      </c>
      <c r="U59" s="316">
        <v>0</v>
      </c>
      <c r="V59" s="316">
        <v>0</v>
      </c>
      <c r="W59" s="316">
        <v>0</v>
      </c>
      <c r="X59" s="316">
        <v>0</v>
      </c>
      <c r="Y59" s="316">
        <v>0</v>
      </c>
      <c r="DA59" s="139" t="s">
        <v>2866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429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</v>
      </c>
      <c r="C63" s="232">
        <f t="shared" si="1"/>
        <v>0.99999999999999978</v>
      </c>
      <c r="D63" s="232">
        <f t="shared" si="1"/>
        <v>1</v>
      </c>
      <c r="E63" s="232">
        <f t="shared" si="1"/>
        <v>0.99999999999999989</v>
      </c>
      <c r="F63" s="232">
        <f t="shared" si="1"/>
        <v>1</v>
      </c>
      <c r="G63" s="232">
        <f t="shared" si="1"/>
        <v>1</v>
      </c>
      <c r="H63" s="232">
        <f t="shared" si="1"/>
        <v>1.0000000000000002</v>
      </c>
      <c r="I63" s="232">
        <f t="shared" si="1"/>
        <v>1</v>
      </c>
      <c r="J63" s="232">
        <f t="shared" si="1"/>
        <v>0.99999999999999989</v>
      </c>
      <c r="K63" s="232">
        <f t="shared" si="1"/>
        <v>1</v>
      </c>
      <c r="L63" s="232">
        <f t="shared" si="1"/>
        <v>0.99999999999999989</v>
      </c>
      <c r="M63" s="232">
        <f t="shared" si="1"/>
        <v>1</v>
      </c>
      <c r="N63" s="232">
        <f t="shared" si="1"/>
        <v>1</v>
      </c>
      <c r="O63" s="232">
        <f t="shared" si="1"/>
        <v>0.99999999999999989</v>
      </c>
      <c r="P63" s="232">
        <f t="shared" si="1"/>
        <v>1.0000000000000002</v>
      </c>
      <c r="Q63" s="232">
        <f t="shared" si="1"/>
        <v>0.99999999999999989</v>
      </c>
      <c r="R63" s="232">
        <f t="shared" si="1"/>
        <v>0.99999999999999989</v>
      </c>
      <c r="S63" s="232">
        <f t="shared" si="1"/>
        <v>0.99999999999999978</v>
      </c>
      <c r="T63" s="232">
        <f t="shared" si="1"/>
        <v>1.0000000000000002</v>
      </c>
      <c r="U63" s="232">
        <f t="shared" si="1"/>
        <v>1</v>
      </c>
      <c r="V63" s="232">
        <f t="shared" si="1"/>
        <v>1.0000000000000004</v>
      </c>
      <c r="W63" s="232">
        <f t="shared" si="1"/>
        <v>1</v>
      </c>
      <c r="X63" s="232">
        <f t="shared" si="1"/>
        <v>1.0000000000000002</v>
      </c>
      <c r="Y63" s="232">
        <f t="shared" si="1"/>
        <v>1.0000000000000002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0</v>
      </c>
      <c r="C64" s="299">
        <f t="shared" si="2"/>
        <v>0</v>
      </c>
      <c r="D64" s="299">
        <f t="shared" si="2"/>
        <v>0</v>
      </c>
      <c r="E64" s="299">
        <f t="shared" si="2"/>
        <v>0</v>
      </c>
      <c r="F64" s="299">
        <f t="shared" si="2"/>
        <v>0</v>
      </c>
      <c r="G64" s="299">
        <f t="shared" si="2"/>
        <v>0</v>
      </c>
      <c r="H64" s="299">
        <f t="shared" si="2"/>
        <v>0</v>
      </c>
      <c r="I64" s="299">
        <f t="shared" si="2"/>
        <v>0</v>
      </c>
      <c r="J64" s="299">
        <f t="shared" si="2"/>
        <v>0</v>
      </c>
      <c r="K64" s="299">
        <f t="shared" si="2"/>
        <v>0</v>
      </c>
      <c r="L64" s="299">
        <f t="shared" si="2"/>
        <v>0</v>
      </c>
      <c r="M64" s="299">
        <f t="shared" si="2"/>
        <v>0</v>
      </c>
      <c r="N64" s="299">
        <f t="shared" si="2"/>
        <v>0</v>
      </c>
      <c r="O64" s="299">
        <f t="shared" si="2"/>
        <v>0</v>
      </c>
      <c r="P64" s="299">
        <f t="shared" si="2"/>
        <v>0</v>
      </c>
      <c r="Q64" s="299">
        <f t="shared" si="2"/>
        <v>0</v>
      </c>
      <c r="R64" s="299">
        <f t="shared" si="2"/>
        <v>0</v>
      </c>
      <c r="S64" s="299">
        <f t="shared" si="2"/>
        <v>0</v>
      </c>
      <c r="T64" s="299">
        <f t="shared" si="2"/>
        <v>0</v>
      </c>
      <c r="U64" s="299">
        <f t="shared" si="2"/>
        <v>0</v>
      </c>
      <c r="V64" s="299">
        <f t="shared" si="2"/>
        <v>0</v>
      </c>
      <c r="W64" s="299">
        <f t="shared" si="2"/>
        <v>0</v>
      </c>
      <c r="X64" s="299">
        <f t="shared" si="2"/>
        <v>0</v>
      </c>
      <c r="Y64" s="299">
        <f t="shared" si="2"/>
        <v>0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0</v>
      </c>
      <c r="C65" s="233">
        <f t="shared" si="3"/>
        <v>0</v>
      </c>
      <c r="D65" s="233">
        <f t="shared" si="3"/>
        <v>0</v>
      </c>
      <c r="E65" s="233">
        <f t="shared" si="3"/>
        <v>0</v>
      </c>
      <c r="F65" s="233">
        <f t="shared" si="3"/>
        <v>0</v>
      </c>
      <c r="G65" s="233">
        <f t="shared" si="3"/>
        <v>0</v>
      </c>
      <c r="H65" s="233">
        <f t="shared" si="3"/>
        <v>0</v>
      </c>
      <c r="I65" s="233">
        <f t="shared" si="3"/>
        <v>0</v>
      </c>
      <c r="J65" s="233">
        <f t="shared" si="3"/>
        <v>0</v>
      </c>
      <c r="K65" s="233">
        <f t="shared" si="3"/>
        <v>0</v>
      </c>
      <c r="L65" s="233">
        <f t="shared" si="3"/>
        <v>0</v>
      </c>
      <c r="M65" s="233">
        <f t="shared" si="3"/>
        <v>0</v>
      </c>
      <c r="N65" s="233">
        <f t="shared" si="3"/>
        <v>0</v>
      </c>
      <c r="O65" s="233">
        <f t="shared" si="3"/>
        <v>0</v>
      </c>
      <c r="P65" s="233">
        <f t="shared" si="3"/>
        <v>0</v>
      </c>
      <c r="Q65" s="233">
        <f t="shared" si="3"/>
        <v>0</v>
      </c>
      <c r="R65" s="233">
        <f t="shared" si="3"/>
        <v>0</v>
      </c>
      <c r="S65" s="233">
        <f t="shared" si="3"/>
        <v>0</v>
      </c>
      <c r="T65" s="233">
        <f t="shared" si="3"/>
        <v>0</v>
      </c>
      <c r="U65" s="233">
        <f t="shared" si="3"/>
        <v>0</v>
      </c>
      <c r="V65" s="233">
        <f t="shared" si="3"/>
        <v>0</v>
      </c>
      <c r="W65" s="233">
        <f t="shared" si="3"/>
        <v>0</v>
      </c>
      <c r="X65" s="233">
        <f t="shared" si="3"/>
        <v>0</v>
      </c>
      <c r="Y65" s="233">
        <f t="shared" si="3"/>
        <v>0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0</v>
      </c>
      <c r="C66" s="233">
        <f t="shared" si="4"/>
        <v>0</v>
      </c>
      <c r="D66" s="233">
        <f t="shared" si="4"/>
        <v>0</v>
      </c>
      <c r="E66" s="233">
        <f t="shared" si="4"/>
        <v>0</v>
      </c>
      <c r="F66" s="233">
        <f t="shared" si="4"/>
        <v>0</v>
      </c>
      <c r="G66" s="233">
        <f t="shared" si="4"/>
        <v>0</v>
      </c>
      <c r="H66" s="233">
        <f t="shared" si="4"/>
        <v>0</v>
      </c>
      <c r="I66" s="233">
        <f t="shared" si="4"/>
        <v>0</v>
      </c>
      <c r="J66" s="233">
        <f t="shared" si="4"/>
        <v>0</v>
      </c>
      <c r="K66" s="233">
        <f t="shared" si="4"/>
        <v>0</v>
      </c>
      <c r="L66" s="233">
        <f t="shared" si="4"/>
        <v>0</v>
      </c>
      <c r="M66" s="233">
        <f t="shared" si="4"/>
        <v>0</v>
      </c>
      <c r="N66" s="233">
        <f t="shared" si="4"/>
        <v>0</v>
      </c>
      <c r="O66" s="233">
        <f t="shared" si="4"/>
        <v>0</v>
      </c>
      <c r="P66" s="233">
        <f t="shared" si="4"/>
        <v>0</v>
      </c>
      <c r="Q66" s="233">
        <f t="shared" si="4"/>
        <v>0</v>
      </c>
      <c r="R66" s="233">
        <f t="shared" si="4"/>
        <v>0</v>
      </c>
      <c r="S66" s="233">
        <f t="shared" si="4"/>
        <v>0</v>
      </c>
      <c r="T66" s="233">
        <f t="shared" si="4"/>
        <v>0</v>
      </c>
      <c r="U66" s="233">
        <f t="shared" si="4"/>
        <v>0</v>
      </c>
      <c r="V66" s="233">
        <f t="shared" si="4"/>
        <v>0</v>
      </c>
      <c r="W66" s="233">
        <f t="shared" si="4"/>
        <v>0</v>
      </c>
      <c r="X66" s="233">
        <f t="shared" si="4"/>
        <v>0</v>
      </c>
      <c r="Y66" s="233">
        <f t="shared" si="4"/>
        <v>0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0</v>
      </c>
      <c r="C67" s="233">
        <f t="shared" si="5"/>
        <v>0</v>
      </c>
      <c r="D67" s="233">
        <f t="shared" si="5"/>
        <v>0</v>
      </c>
      <c r="E67" s="233">
        <f t="shared" si="5"/>
        <v>0</v>
      </c>
      <c r="F67" s="233">
        <f t="shared" si="5"/>
        <v>0</v>
      </c>
      <c r="G67" s="233">
        <f t="shared" si="5"/>
        <v>0</v>
      </c>
      <c r="H67" s="233">
        <f t="shared" si="5"/>
        <v>0</v>
      </c>
      <c r="I67" s="233">
        <f t="shared" si="5"/>
        <v>0</v>
      </c>
      <c r="J67" s="233">
        <f t="shared" si="5"/>
        <v>0</v>
      </c>
      <c r="K67" s="233">
        <f t="shared" si="5"/>
        <v>0</v>
      </c>
      <c r="L67" s="233">
        <f t="shared" si="5"/>
        <v>0</v>
      </c>
      <c r="M67" s="233">
        <f t="shared" si="5"/>
        <v>0</v>
      </c>
      <c r="N67" s="233">
        <f t="shared" si="5"/>
        <v>0</v>
      </c>
      <c r="O67" s="233">
        <f t="shared" si="5"/>
        <v>0</v>
      </c>
      <c r="P67" s="233">
        <f t="shared" si="5"/>
        <v>0</v>
      </c>
      <c r="Q67" s="233">
        <f t="shared" si="5"/>
        <v>0</v>
      </c>
      <c r="R67" s="233">
        <f t="shared" si="5"/>
        <v>0</v>
      </c>
      <c r="S67" s="233">
        <f t="shared" si="5"/>
        <v>0</v>
      </c>
      <c r="T67" s="233">
        <f t="shared" si="5"/>
        <v>0</v>
      </c>
      <c r="U67" s="233">
        <f t="shared" si="5"/>
        <v>0</v>
      </c>
      <c r="V67" s="233">
        <f t="shared" si="5"/>
        <v>0</v>
      </c>
      <c r="W67" s="233">
        <f t="shared" si="5"/>
        <v>0</v>
      </c>
      <c r="X67" s="233">
        <f t="shared" si="5"/>
        <v>0</v>
      </c>
      <c r="Y67" s="233">
        <f t="shared" si="5"/>
        <v>0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0.1520334060213222</v>
      </c>
      <c r="C68" s="300">
        <f t="shared" si="6"/>
        <v>0.15559926491061901</v>
      </c>
      <c r="D68" s="300">
        <f t="shared" si="6"/>
        <v>0.1578734710206364</v>
      </c>
      <c r="E68" s="300">
        <f t="shared" si="6"/>
        <v>0.15834164960742828</v>
      </c>
      <c r="F68" s="300">
        <f t="shared" si="6"/>
        <v>0.15746420422915972</v>
      </c>
      <c r="G68" s="300">
        <f t="shared" si="6"/>
        <v>0.1223622618945053</v>
      </c>
      <c r="H68" s="300">
        <f t="shared" si="6"/>
        <v>0.13060019307229095</v>
      </c>
      <c r="I68" s="300">
        <f t="shared" si="6"/>
        <v>0.11928654921846578</v>
      </c>
      <c r="J68" s="300">
        <f t="shared" si="6"/>
        <v>0.12485471727900761</v>
      </c>
      <c r="K68" s="300">
        <f t="shared" si="6"/>
        <v>0.1219914202213669</v>
      </c>
      <c r="L68" s="300">
        <f t="shared" si="6"/>
        <v>0.1125953059072012</v>
      </c>
      <c r="M68" s="300">
        <f t="shared" si="6"/>
        <v>0.12551970133249687</v>
      </c>
      <c r="N68" s="300">
        <f t="shared" si="6"/>
        <v>0.11500708407540325</v>
      </c>
      <c r="O68" s="300">
        <f t="shared" si="6"/>
        <v>0.1219066772198036</v>
      </c>
      <c r="P68" s="300">
        <f t="shared" si="6"/>
        <v>0.11427713234536584</v>
      </c>
      <c r="Q68" s="300">
        <f t="shared" si="6"/>
        <v>0.11705688073564995</v>
      </c>
      <c r="R68" s="300">
        <f t="shared" si="6"/>
        <v>0.11979111900683385</v>
      </c>
      <c r="S68" s="300">
        <f t="shared" si="6"/>
        <v>0.12645716712496397</v>
      </c>
      <c r="T68" s="300">
        <f t="shared" si="6"/>
        <v>0.10885020948189121</v>
      </c>
      <c r="U68" s="300">
        <f t="shared" si="6"/>
        <v>0.10727492530255363</v>
      </c>
      <c r="V68" s="300">
        <f t="shared" si="6"/>
        <v>9.2983389946518585E-2</v>
      </c>
      <c r="W68" s="300">
        <f t="shared" si="6"/>
        <v>0.11386024583781804</v>
      </c>
      <c r="X68" s="300">
        <f t="shared" si="6"/>
        <v>0.11388109418808919</v>
      </c>
      <c r="Y68" s="300">
        <f t="shared" si="6"/>
        <v>0.11353305240993494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6.9695884436603642E-2</v>
      </c>
      <c r="C69" s="301">
        <f t="shared" si="7"/>
        <v>6.9402800144332658E-2</v>
      </c>
      <c r="D69" s="301">
        <f t="shared" si="7"/>
        <v>6.9215879094194285E-2</v>
      </c>
      <c r="E69" s="301">
        <f t="shared" si="7"/>
        <v>6.9177398662403133E-2</v>
      </c>
      <c r="F69" s="301">
        <f t="shared" si="7"/>
        <v>6.9249517460616972E-2</v>
      </c>
      <c r="G69" s="301">
        <f t="shared" si="7"/>
        <v>7.2134608611410522E-2</v>
      </c>
      <c r="H69" s="301">
        <f t="shared" si="7"/>
        <v>7.1454728270282722E-2</v>
      </c>
      <c r="I69" s="301">
        <f t="shared" si="7"/>
        <v>7.238740691355075E-2</v>
      </c>
      <c r="J69" s="301">
        <f t="shared" si="7"/>
        <v>7.1929749264739107E-2</v>
      </c>
      <c r="K69" s="301">
        <f t="shared" si="7"/>
        <v>7.2163824628243806E-2</v>
      </c>
      <c r="L69" s="301">
        <f t="shared" si="7"/>
        <v>7.2935873496593723E-2</v>
      </c>
      <c r="M69" s="301">
        <f t="shared" si="7"/>
        <v>7.1725814221799189E-2</v>
      </c>
      <c r="N69" s="301">
        <f t="shared" si="7"/>
        <v>7.2673923018113581E-2</v>
      </c>
      <c r="O69" s="301">
        <f t="shared" si="7"/>
        <v>7.181622547258637E-2</v>
      </c>
      <c r="P69" s="301">
        <f t="shared" si="7"/>
        <v>7.249526040852064E-2</v>
      </c>
      <c r="Q69" s="301">
        <f t="shared" si="7"/>
        <v>7.256919479694747E-2</v>
      </c>
      <c r="R69" s="301">
        <f t="shared" si="7"/>
        <v>7.2347666683898929E-2</v>
      </c>
      <c r="S69" s="301">
        <f t="shared" si="7"/>
        <v>7.1788477009850041E-2</v>
      </c>
      <c r="T69" s="301">
        <f t="shared" si="7"/>
        <v>7.2525573012450884E-2</v>
      </c>
      <c r="U69" s="301">
        <f t="shared" si="7"/>
        <v>7.2509515718006193E-2</v>
      </c>
      <c r="V69" s="301">
        <f t="shared" si="7"/>
        <v>7.3405027832385741E-2</v>
      </c>
      <c r="W69" s="301">
        <f t="shared" si="7"/>
        <v>7.241671770185272E-2</v>
      </c>
      <c r="X69" s="301">
        <f t="shared" si="7"/>
        <v>7.2130685978092787E-2</v>
      </c>
      <c r="Y69" s="301">
        <f t="shared" si="7"/>
        <v>7.226384430551594E-2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0.59241501771113103</v>
      </c>
      <c r="C70" s="301">
        <f t="shared" si="8"/>
        <v>0.58992380122682764</v>
      </c>
      <c r="D70" s="301">
        <f t="shared" si="8"/>
        <v>0.58833497230065124</v>
      </c>
      <c r="E70" s="301">
        <f t="shared" si="8"/>
        <v>0.58800788863042686</v>
      </c>
      <c r="F70" s="301">
        <f t="shared" si="8"/>
        <v>0.58862089841524456</v>
      </c>
      <c r="G70" s="301">
        <f t="shared" si="8"/>
        <v>0.61314417319698955</v>
      </c>
      <c r="H70" s="301">
        <f t="shared" si="8"/>
        <v>0.60736519029740332</v>
      </c>
      <c r="I70" s="301">
        <f t="shared" si="8"/>
        <v>0.61529295876518153</v>
      </c>
      <c r="J70" s="301">
        <f t="shared" si="8"/>
        <v>0.61140286875028227</v>
      </c>
      <c r="K70" s="301">
        <f t="shared" si="8"/>
        <v>0.6133925093400725</v>
      </c>
      <c r="L70" s="301">
        <f t="shared" si="8"/>
        <v>0.61995492472104663</v>
      </c>
      <c r="M70" s="301">
        <f t="shared" si="8"/>
        <v>0.60966942088529308</v>
      </c>
      <c r="N70" s="301">
        <f t="shared" si="8"/>
        <v>0.6177283456539655</v>
      </c>
      <c r="O70" s="301">
        <f t="shared" si="8"/>
        <v>0.6104379165169842</v>
      </c>
      <c r="P70" s="301">
        <f t="shared" si="8"/>
        <v>0.6162097134724257</v>
      </c>
      <c r="Q70" s="301">
        <f t="shared" si="8"/>
        <v>0.61683815577405354</v>
      </c>
      <c r="R70" s="301">
        <f t="shared" si="8"/>
        <v>0.61495516681314077</v>
      </c>
      <c r="S70" s="301">
        <f t="shared" si="8"/>
        <v>0.61020205458372545</v>
      </c>
      <c r="T70" s="301">
        <f t="shared" si="8"/>
        <v>0.61646737060583268</v>
      </c>
      <c r="U70" s="301">
        <f t="shared" si="8"/>
        <v>0.61633088360305244</v>
      </c>
      <c r="V70" s="301">
        <f t="shared" si="8"/>
        <v>0.6239427365752791</v>
      </c>
      <c r="W70" s="301">
        <f t="shared" si="8"/>
        <v>0.61554210046574831</v>
      </c>
      <c r="X70" s="301">
        <f t="shared" si="8"/>
        <v>0.61311083081378903</v>
      </c>
      <c r="Y70" s="301">
        <f t="shared" si="8"/>
        <v>0.61424267659688592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</v>
      </c>
      <c r="C71" s="301">
        <f t="shared" si="9"/>
        <v>0</v>
      </c>
      <c r="D71" s="301">
        <f t="shared" si="9"/>
        <v>0</v>
      </c>
      <c r="E71" s="301">
        <f t="shared" si="9"/>
        <v>0</v>
      </c>
      <c r="F71" s="301">
        <f t="shared" si="9"/>
        <v>0</v>
      </c>
      <c r="G71" s="301">
        <f t="shared" si="9"/>
        <v>0</v>
      </c>
      <c r="H71" s="301">
        <f t="shared" si="9"/>
        <v>0</v>
      </c>
      <c r="I71" s="301">
        <f t="shared" si="9"/>
        <v>0</v>
      </c>
      <c r="J71" s="301">
        <f t="shared" si="9"/>
        <v>0</v>
      </c>
      <c r="K71" s="301">
        <f t="shared" si="9"/>
        <v>0</v>
      </c>
      <c r="L71" s="301">
        <f t="shared" si="9"/>
        <v>0</v>
      </c>
      <c r="M71" s="301">
        <f t="shared" si="9"/>
        <v>0</v>
      </c>
      <c r="N71" s="301">
        <f t="shared" si="9"/>
        <v>0</v>
      </c>
      <c r="O71" s="301">
        <f t="shared" si="9"/>
        <v>0</v>
      </c>
      <c r="P71" s="301">
        <f t="shared" si="9"/>
        <v>0</v>
      </c>
      <c r="Q71" s="301">
        <f t="shared" si="9"/>
        <v>0</v>
      </c>
      <c r="R71" s="301">
        <f t="shared" si="9"/>
        <v>0</v>
      </c>
      <c r="S71" s="301">
        <f t="shared" si="9"/>
        <v>0</v>
      </c>
      <c r="T71" s="301">
        <f t="shared" si="9"/>
        <v>0</v>
      </c>
      <c r="U71" s="301">
        <f t="shared" si="9"/>
        <v>0</v>
      </c>
      <c r="V71" s="301">
        <f t="shared" si="9"/>
        <v>0</v>
      </c>
      <c r="W71" s="301">
        <f t="shared" si="9"/>
        <v>0</v>
      </c>
      <c r="X71" s="301">
        <f t="shared" si="9"/>
        <v>0</v>
      </c>
      <c r="Y71" s="301">
        <f t="shared" si="9"/>
        <v>0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0.18585569183094308</v>
      </c>
      <c r="C72" s="301">
        <f t="shared" si="10"/>
        <v>0.18507413371822048</v>
      </c>
      <c r="D72" s="301">
        <f t="shared" si="10"/>
        <v>0.18457567758451807</v>
      </c>
      <c r="E72" s="301">
        <f t="shared" si="10"/>
        <v>0.18447306309974162</v>
      </c>
      <c r="F72" s="301">
        <f t="shared" si="10"/>
        <v>0.18466537989497872</v>
      </c>
      <c r="G72" s="301">
        <f t="shared" si="10"/>
        <v>0.19235895629709471</v>
      </c>
      <c r="H72" s="301">
        <f t="shared" si="10"/>
        <v>0.19057988836002315</v>
      </c>
      <c r="I72" s="301">
        <f t="shared" si="10"/>
        <v>0.19303308510280198</v>
      </c>
      <c r="J72" s="301">
        <f t="shared" si="10"/>
        <v>0.19181266470597094</v>
      </c>
      <c r="K72" s="301">
        <f t="shared" si="10"/>
        <v>0.19245224581031684</v>
      </c>
      <c r="L72" s="301">
        <f t="shared" si="10"/>
        <v>0.19451389587515833</v>
      </c>
      <c r="M72" s="301">
        <f t="shared" si="10"/>
        <v>0.19308506356041094</v>
      </c>
      <c r="N72" s="301">
        <f t="shared" si="10"/>
        <v>0.19459064725251762</v>
      </c>
      <c r="O72" s="301">
        <f t="shared" si="10"/>
        <v>0.19583918079062587</v>
      </c>
      <c r="P72" s="301">
        <f t="shared" si="10"/>
        <v>0.19701789377368814</v>
      </c>
      <c r="Q72" s="301">
        <f t="shared" si="10"/>
        <v>0.1935357686933489</v>
      </c>
      <c r="R72" s="301">
        <f t="shared" si="10"/>
        <v>0.19290604749612633</v>
      </c>
      <c r="S72" s="301">
        <f t="shared" si="10"/>
        <v>0.19155230128146039</v>
      </c>
      <c r="T72" s="301">
        <f t="shared" si="10"/>
        <v>0.20215684689982533</v>
      </c>
      <c r="U72" s="301">
        <f t="shared" si="10"/>
        <v>0.2038846753763878</v>
      </c>
      <c r="V72" s="301">
        <f t="shared" si="10"/>
        <v>0.20966884564581695</v>
      </c>
      <c r="W72" s="301">
        <f t="shared" si="10"/>
        <v>0.198180935994581</v>
      </c>
      <c r="X72" s="301">
        <f t="shared" si="10"/>
        <v>0.20087738902002925</v>
      </c>
      <c r="Y72" s="301">
        <f t="shared" si="10"/>
        <v>0.19996042668766348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0.11151341509856583</v>
      </c>
      <c r="C73" s="302">
        <f t="shared" si="11"/>
        <v>0.11104448023093229</v>
      </c>
      <c r="D73" s="302">
        <f t="shared" si="11"/>
        <v>0.11074540655071083</v>
      </c>
      <c r="E73" s="302">
        <f t="shared" si="11"/>
        <v>0.11068383785984494</v>
      </c>
      <c r="F73" s="302">
        <f t="shared" si="11"/>
        <v>0.11079922793698722</v>
      </c>
      <c r="G73" s="302">
        <f t="shared" si="11"/>
        <v>0.11541537377825681</v>
      </c>
      <c r="H73" s="302">
        <f t="shared" si="11"/>
        <v>0.11436151153838821</v>
      </c>
      <c r="I73" s="302">
        <f t="shared" si="11"/>
        <v>0.11581985106168116</v>
      </c>
      <c r="J73" s="302">
        <f t="shared" si="11"/>
        <v>0.11508759882358256</v>
      </c>
      <c r="K73" s="302">
        <f t="shared" si="11"/>
        <v>0.1154774995401901</v>
      </c>
      <c r="L73" s="302">
        <f t="shared" si="11"/>
        <v>0.11671563081212498</v>
      </c>
      <c r="M73" s="302">
        <f t="shared" si="11"/>
        <v>0.11657752839049175</v>
      </c>
      <c r="N73" s="302">
        <f t="shared" si="11"/>
        <v>0.11707179603319647</v>
      </c>
      <c r="O73" s="302">
        <f t="shared" si="11"/>
        <v>0.11923520695320039</v>
      </c>
      <c r="P73" s="302">
        <f t="shared" si="11"/>
        <v>0.11968961600459947</v>
      </c>
      <c r="Q73" s="302">
        <f t="shared" si="11"/>
        <v>0.11612862757660489</v>
      </c>
      <c r="R73" s="302">
        <f t="shared" si="11"/>
        <v>0.1157352030333008</v>
      </c>
      <c r="S73" s="302">
        <f t="shared" si="11"/>
        <v>0.11497792580428701</v>
      </c>
      <c r="T73" s="302">
        <f t="shared" si="11"/>
        <v>0.12479623568654437</v>
      </c>
      <c r="U73" s="302">
        <f t="shared" si="11"/>
        <v>0.12654119194384786</v>
      </c>
      <c r="V73" s="302">
        <f t="shared" si="11"/>
        <v>0.13137014929127211</v>
      </c>
      <c r="W73" s="302">
        <f t="shared" si="11"/>
        <v>0.12093643711260477</v>
      </c>
      <c r="X73" s="302">
        <f t="shared" si="11"/>
        <v>0.12393799064339689</v>
      </c>
      <c r="Y73" s="302">
        <f t="shared" si="11"/>
        <v>0.12287899276177978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7.4342276732377241E-2</v>
      </c>
      <c r="C74" s="302">
        <f t="shared" si="12"/>
        <v>7.4029653487288197E-2</v>
      </c>
      <c r="D74" s="302">
        <f t="shared" si="12"/>
        <v>7.3830271033807265E-2</v>
      </c>
      <c r="E74" s="302">
        <f t="shared" si="12"/>
        <v>7.3789225239896714E-2</v>
      </c>
      <c r="F74" s="302">
        <f t="shared" si="12"/>
        <v>7.3866151957991497E-2</v>
      </c>
      <c r="G74" s="302">
        <f t="shared" si="12"/>
        <v>7.6943582518837927E-2</v>
      </c>
      <c r="H74" s="302">
        <f t="shared" si="12"/>
        <v>7.6218376821634931E-2</v>
      </c>
      <c r="I74" s="302">
        <f t="shared" si="12"/>
        <v>7.7213234041120835E-2</v>
      </c>
      <c r="J74" s="302">
        <f t="shared" si="12"/>
        <v>7.672506588238838E-2</v>
      </c>
      <c r="K74" s="302">
        <f t="shared" si="12"/>
        <v>7.6974746270126751E-2</v>
      </c>
      <c r="L74" s="302">
        <f t="shared" si="12"/>
        <v>7.7798265063033348E-2</v>
      </c>
      <c r="M74" s="302">
        <f t="shared" si="12"/>
        <v>7.6507535169919177E-2</v>
      </c>
      <c r="N74" s="302">
        <f t="shared" si="12"/>
        <v>7.7518851219321172E-2</v>
      </c>
      <c r="O74" s="302">
        <f t="shared" si="12"/>
        <v>7.6603973837425482E-2</v>
      </c>
      <c r="P74" s="302">
        <f t="shared" si="12"/>
        <v>7.7328277769088669E-2</v>
      </c>
      <c r="Q74" s="302">
        <f t="shared" si="12"/>
        <v>7.7407141116744002E-2</v>
      </c>
      <c r="R74" s="302">
        <f t="shared" si="12"/>
        <v>7.7170844462825544E-2</v>
      </c>
      <c r="S74" s="302">
        <f t="shared" si="12"/>
        <v>7.6574375477173398E-2</v>
      </c>
      <c r="T74" s="302">
        <f t="shared" si="12"/>
        <v>7.7360611213280972E-2</v>
      </c>
      <c r="U74" s="302">
        <f t="shared" si="12"/>
        <v>7.7343483432539967E-2</v>
      </c>
      <c r="V74" s="302">
        <f t="shared" si="12"/>
        <v>7.8298696354544811E-2</v>
      </c>
      <c r="W74" s="302">
        <f t="shared" si="12"/>
        <v>7.7244498881976265E-2</v>
      </c>
      <c r="X74" s="302">
        <f t="shared" si="12"/>
        <v>7.6939398376632342E-2</v>
      </c>
      <c r="Y74" s="302">
        <f t="shared" si="12"/>
        <v>7.708143392588368E-2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</v>
      </c>
      <c r="C76" s="302">
        <f t="shared" si="14"/>
        <v>0</v>
      </c>
      <c r="D76" s="302">
        <f t="shared" si="14"/>
        <v>0</v>
      </c>
      <c r="E76" s="302">
        <f t="shared" si="14"/>
        <v>0</v>
      </c>
      <c r="F76" s="302">
        <f t="shared" si="14"/>
        <v>0</v>
      </c>
      <c r="G76" s="302">
        <f t="shared" si="14"/>
        <v>0</v>
      </c>
      <c r="H76" s="302">
        <f t="shared" si="14"/>
        <v>0</v>
      </c>
      <c r="I76" s="302">
        <f t="shared" si="14"/>
        <v>0</v>
      </c>
      <c r="J76" s="302">
        <f t="shared" si="14"/>
        <v>0</v>
      </c>
      <c r="K76" s="302">
        <f t="shared" si="14"/>
        <v>0</v>
      </c>
      <c r="L76" s="302">
        <f t="shared" si="14"/>
        <v>0</v>
      </c>
      <c r="M76" s="302">
        <f t="shared" si="14"/>
        <v>0</v>
      </c>
      <c r="N76" s="302">
        <f t="shared" si="14"/>
        <v>0</v>
      </c>
      <c r="O76" s="302">
        <f t="shared" si="14"/>
        <v>0</v>
      </c>
      <c r="P76" s="302">
        <f t="shared" si="14"/>
        <v>0</v>
      </c>
      <c r="Q76" s="302">
        <f t="shared" si="14"/>
        <v>0</v>
      </c>
      <c r="R76" s="302">
        <f t="shared" si="14"/>
        <v>0</v>
      </c>
      <c r="S76" s="302">
        <f t="shared" si="14"/>
        <v>0</v>
      </c>
      <c r="T76" s="302">
        <f t="shared" si="14"/>
        <v>0</v>
      </c>
      <c r="U76" s="302">
        <f t="shared" si="14"/>
        <v>0</v>
      </c>
      <c r="V76" s="302">
        <f t="shared" si="14"/>
        <v>0</v>
      </c>
      <c r="W76" s="302">
        <f t="shared" si="14"/>
        <v>0</v>
      </c>
      <c r="X76" s="302">
        <f t="shared" si="14"/>
        <v>0</v>
      </c>
      <c r="Y76" s="302">
        <f t="shared" si="14"/>
        <v>0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0</v>
      </c>
      <c r="C77" s="235">
        <f t="shared" si="15"/>
        <v>0</v>
      </c>
      <c r="D77" s="235">
        <f t="shared" si="15"/>
        <v>0</v>
      </c>
      <c r="E77" s="235">
        <f t="shared" si="15"/>
        <v>0</v>
      </c>
      <c r="F77" s="235">
        <f t="shared" si="15"/>
        <v>0</v>
      </c>
      <c r="G77" s="235">
        <f t="shared" si="15"/>
        <v>0</v>
      </c>
      <c r="H77" s="235">
        <f t="shared" si="15"/>
        <v>0</v>
      </c>
      <c r="I77" s="235">
        <f t="shared" si="15"/>
        <v>0</v>
      </c>
      <c r="J77" s="235">
        <f t="shared" si="15"/>
        <v>0</v>
      </c>
      <c r="K77" s="235">
        <f t="shared" si="15"/>
        <v>0</v>
      </c>
      <c r="L77" s="235">
        <f t="shared" si="15"/>
        <v>0</v>
      </c>
      <c r="M77" s="235">
        <f t="shared" si="15"/>
        <v>0</v>
      </c>
      <c r="N77" s="235">
        <f t="shared" si="15"/>
        <v>0</v>
      </c>
      <c r="O77" s="235">
        <f t="shared" si="15"/>
        <v>0</v>
      </c>
      <c r="P77" s="235">
        <f t="shared" si="15"/>
        <v>0</v>
      </c>
      <c r="Q77" s="235">
        <f t="shared" si="15"/>
        <v>0</v>
      </c>
      <c r="R77" s="235">
        <f t="shared" si="15"/>
        <v>0</v>
      </c>
      <c r="S77" s="235">
        <f t="shared" si="15"/>
        <v>0</v>
      </c>
      <c r="T77" s="235">
        <f t="shared" si="15"/>
        <v>0</v>
      </c>
      <c r="U77" s="235">
        <f t="shared" si="15"/>
        <v>0</v>
      </c>
      <c r="V77" s="235">
        <f t="shared" si="15"/>
        <v>0</v>
      </c>
      <c r="W77" s="235">
        <f t="shared" si="15"/>
        <v>0</v>
      </c>
      <c r="X77" s="235">
        <f t="shared" si="15"/>
        <v>0</v>
      </c>
      <c r="Y77" s="235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430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1.9662041729510289</v>
      </c>
      <c r="C81" s="322">
        <f>IF(C$5=0,0,C$5/TEL_fec!C$5)</f>
        <v>2.0129087573569282</v>
      </c>
      <c r="D81" s="322">
        <f>IF(D$5=0,0,D$5/TEL_fec!D$5)</f>
        <v>2.018922283296996</v>
      </c>
      <c r="E81" s="322">
        <f>IF(E$5=0,0,E$5/TEL_fec!E$5)</f>
        <v>2.0406599953423021</v>
      </c>
      <c r="F81" s="322">
        <f>IF(F$5=0,0,F$5/TEL_fec!F$5)</f>
        <v>2.0137748175548786</v>
      </c>
      <c r="G81" s="322">
        <f>IF(G$5=0,0,G$5/TEL_fec!G$5)</f>
        <v>1.5106020601824652</v>
      </c>
      <c r="H81" s="322">
        <f>IF(H$5=0,0,H$5/TEL_fec!H$5)</f>
        <v>1.5737240396417009</v>
      </c>
      <c r="I81" s="322">
        <f>IF(I$5=0,0,I$5/TEL_fec!I$5)</f>
        <v>1.4282177558981002</v>
      </c>
      <c r="J81" s="322">
        <f>IF(J$5=0,0,J$5/TEL_fec!J$5)</f>
        <v>1.4793897275320433</v>
      </c>
      <c r="K81" s="322">
        <f>IF(K$5=0,0,K$5/TEL_fec!K$5)</f>
        <v>1.4153545588869829</v>
      </c>
      <c r="L81" s="322">
        <f>IF(L$5=0,0,L$5/TEL_fec!L$5)</f>
        <v>1.2995727563398343</v>
      </c>
      <c r="M81" s="322">
        <f>IF(M$5=0,0,M$5/TEL_fec!M$5)</f>
        <v>1.3908950546604231</v>
      </c>
      <c r="N81" s="322">
        <f>IF(N$5=0,0,N$5/TEL_fec!N$5)</f>
        <v>1.3161979723439421</v>
      </c>
      <c r="O81" s="322">
        <f>IF(O$5=0,0,O$5/TEL_fec!O$5)</f>
        <v>1.3393705433101926</v>
      </c>
      <c r="P81" s="322">
        <f>IF(P$5=0,0,P$5/TEL_fec!P$5)</f>
        <v>1.2781413714103735</v>
      </c>
      <c r="Q81" s="322">
        <f>IF(Q$5=0,0,Q$5/TEL_fec!Q$5)</f>
        <v>1.3378749957066756</v>
      </c>
      <c r="R81" s="322">
        <f>IF(R$5=0,0,R$5/TEL_fec!R$5)</f>
        <v>1.3612049001151743</v>
      </c>
      <c r="S81" s="322">
        <f>IF(S$5=0,0,S$5/TEL_fec!S$5)</f>
        <v>1.4230829748789144</v>
      </c>
      <c r="T81" s="322">
        <f>IF(T$5=0,0,T$5/TEL_fec!T$5)</f>
        <v>1.2024852530372805</v>
      </c>
      <c r="U81" s="322">
        <f>IF(U$5=0,0,U$5/TEL_fec!U$5)</f>
        <v>1.1316307547246007</v>
      </c>
      <c r="V81" s="322">
        <f>IF(V$5=0,0,V$5/TEL_fec!V$5)</f>
        <v>0.99750106082730505</v>
      </c>
      <c r="W81" s="322">
        <f>IF(W$5=0,0,W$5/TEL_fec!W$5)</f>
        <v>1.2393008592904304</v>
      </c>
      <c r="X81" s="322">
        <f>IF(X$5=0,0,X$5/TEL_fec!X$5)</f>
        <v>1.1720996361468545</v>
      </c>
      <c r="Y81" s="322">
        <f>IF(Y$5=0,0,Y$5/TEL_fec!Y$5)</f>
        <v>1.1823565502257978</v>
      </c>
      <c r="DA81" s="95"/>
    </row>
    <row r="82" spans="1:105" ht="12" customHeight="1" x14ac:dyDescent="0.25">
      <c r="A82" s="55" t="s">
        <v>91</v>
      </c>
      <c r="B82" s="334">
        <f>IF(B$6=0,0,B$6/TEL_fec!B$6)</f>
        <v>0</v>
      </c>
      <c r="C82" s="334">
        <f>IF(C$6=0,0,C$6/TEL_fec!C$6)</f>
        <v>0</v>
      </c>
      <c r="D82" s="334">
        <f>IF(D$6=0,0,D$6/TEL_fec!D$6)</f>
        <v>0</v>
      </c>
      <c r="E82" s="334">
        <f>IF(E$6=0,0,E$6/TEL_fec!E$6)</f>
        <v>0</v>
      </c>
      <c r="F82" s="334">
        <f>IF(F$6=0,0,F$6/TEL_fec!F$6)</f>
        <v>0</v>
      </c>
      <c r="G82" s="334">
        <f>IF(G$6=0,0,G$6/TEL_fec!G$6)</f>
        <v>0</v>
      </c>
      <c r="H82" s="334">
        <f>IF(H$6=0,0,H$6/TEL_fec!H$6)</f>
        <v>0</v>
      </c>
      <c r="I82" s="334">
        <f>IF(I$6=0,0,I$6/TEL_fec!I$6)</f>
        <v>0</v>
      </c>
      <c r="J82" s="334">
        <f>IF(J$6=0,0,J$6/TEL_fec!J$6)</f>
        <v>0</v>
      </c>
      <c r="K82" s="334">
        <f>IF(K$6=0,0,K$6/TEL_fec!K$6)</f>
        <v>0</v>
      </c>
      <c r="L82" s="334">
        <f>IF(L$6=0,0,L$6/TEL_fec!L$6)</f>
        <v>0</v>
      </c>
      <c r="M82" s="334">
        <f>IF(M$6=0,0,M$6/TEL_fec!M$6)</f>
        <v>0</v>
      </c>
      <c r="N82" s="334">
        <f>IF(N$6=0,0,N$6/TEL_fec!N$6)</f>
        <v>0</v>
      </c>
      <c r="O82" s="334">
        <f>IF(O$6=0,0,O$6/TEL_fec!O$6)</f>
        <v>0</v>
      </c>
      <c r="P82" s="334">
        <f>IF(P$6=0,0,P$6/TEL_fec!P$6)</f>
        <v>0</v>
      </c>
      <c r="Q82" s="334">
        <f>IF(Q$6=0,0,Q$6/TEL_fec!Q$6)</f>
        <v>0</v>
      </c>
      <c r="R82" s="334">
        <f>IF(R$6=0,0,R$6/TEL_fec!R$6)</f>
        <v>0</v>
      </c>
      <c r="S82" s="334">
        <f>IF(S$6=0,0,S$6/TEL_fec!S$6)</f>
        <v>0</v>
      </c>
      <c r="T82" s="334">
        <f>IF(T$6=0,0,T$6/TEL_fec!T$6)</f>
        <v>0</v>
      </c>
      <c r="U82" s="334">
        <f>IF(U$6=0,0,U$6/TEL_fec!U$6)</f>
        <v>0</v>
      </c>
      <c r="V82" s="334">
        <f>IF(V$6=0,0,V$6/TEL_fec!V$6)</f>
        <v>0</v>
      </c>
      <c r="W82" s="334">
        <f>IF(W$6=0,0,W$6/TEL_fec!W$6)</f>
        <v>0</v>
      </c>
      <c r="X82" s="334">
        <f>IF(X$6=0,0,X$6/TEL_fec!X$6)</f>
        <v>0</v>
      </c>
      <c r="Y82" s="334">
        <f>IF(Y$6=0,0,Y$6/TEL_fec!Y$6)</f>
        <v>0</v>
      </c>
      <c r="DA82" s="67"/>
    </row>
    <row r="83" spans="1:105" ht="12" customHeight="1" x14ac:dyDescent="0.25">
      <c r="A83" s="173" t="s">
        <v>92</v>
      </c>
      <c r="B83" s="335">
        <f>IF(B$7=0,0,B$7/TEL_fec!B$7)</f>
        <v>0</v>
      </c>
      <c r="C83" s="335">
        <f>IF(C$7=0,0,C$7/TEL_fec!C$7)</f>
        <v>0</v>
      </c>
      <c r="D83" s="335">
        <f>IF(D$7=0,0,D$7/TEL_fec!D$7)</f>
        <v>0</v>
      </c>
      <c r="E83" s="335">
        <f>IF(E$7=0,0,E$7/TEL_fec!E$7)</f>
        <v>0</v>
      </c>
      <c r="F83" s="335">
        <f>IF(F$7=0,0,F$7/TEL_fec!F$7)</f>
        <v>0</v>
      </c>
      <c r="G83" s="335">
        <f>IF(G$7=0,0,G$7/TEL_fec!G$7)</f>
        <v>0</v>
      </c>
      <c r="H83" s="335">
        <f>IF(H$7=0,0,H$7/TEL_fec!H$7)</f>
        <v>0</v>
      </c>
      <c r="I83" s="335">
        <f>IF(I$7=0,0,I$7/TEL_fec!I$7)</f>
        <v>0</v>
      </c>
      <c r="J83" s="335">
        <f>IF(J$7=0,0,J$7/TEL_fec!J$7)</f>
        <v>0</v>
      </c>
      <c r="K83" s="335">
        <f>IF(K$7=0,0,K$7/TEL_fec!K$7)</f>
        <v>0</v>
      </c>
      <c r="L83" s="335">
        <f>IF(L$7=0,0,L$7/TEL_fec!L$7)</f>
        <v>0</v>
      </c>
      <c r="M83" s="335">
        <f>IF(M$7=0,0,M$7/TEL_fec!M$7)</f>
        <v>0</v>
      </c>
      <c r="N83" s="335">
        <f>IF(N$7=0,0,N$7/TEL_fec!N$7)</f>
        <v>0</v>
      </c>
      <c r="O83" s="335">
        <f>IF(O$7=0,0,O$7/TEL_fec!O$7)</f>
        <v>0</v>
      </c>
      <c r="P83" s="335">
        <f>IF(P$7=0,0,P$7/TEL_fec!P$7)</f>
        <v>0</v>
      </c>
      <c r="Q83" s="335">
        <f>IF(Q$7=0,0,Q$7/TEL_fec!Q$7)</f>
        <v>0</v>
      </c>
      <c r="R83" s="335">
        <f>IF(R$7=0,0,R$7/TEL_fec!R$7)</f>
        <v>0</v>
      </c>
      <c r="S83" s="335">
        <f>IF(S$7=0,0,S$7/TEL_fec!S$7)</f>
        <v>0</v>
      </c>
      <c r="T83" s="335">
        <f>IF(T$7=0,0,T$7/TEL_fec!T$7)</f>
        <v>0</v>
      </c>
      <c r="U83" s="335">
        <f>IF(U$7=0,0,U$7/TEL_fec!U$7)</f>
        <v>0</v>
      </c>
      <c r="V83" s="335">
        <f>IF(V$7=0,0,V$7/TEL_fec!V$7)</f>
        <v>0</v>
      </c>
      <c r="W83" s="335">
        <f>IF(W$7=0,0,W$7/TEL_fec!W$7)</f>
        <v>0</v>
      </c>
      <c r="X83" s="335">
        <f>IF(X$7=0,0,X$7/TEL_fec!X$7)</f>
        <v>0</v>
      </c>
      <c r="Y83" s="335">
        <f>IF(Y$7=0,0,Y$7/TEL_fec!Y$7)</f>
        <v>0</v>
      </c>
      <c r="DA83" s="177"/>
    </row>
    <row r="84" spans="1:105" ht="12" customHeight="1" x14ac:dyDescent="0.25">
      <c r="A84" s="173" t="s">
        <v>93</v>
      </c>
      <c r="B84" s="335">
        <f>IF(B$8=0,0,B$8/TEL_fec!B$8)</f>
        <v>0</v>
      </c>
      <c r="C84" s="335">
        <f>IF(C$8=0,0,C$8/TEL_fec!C$8)</f>
        <v>0</v>
      </c>
      <c r="D84" s="335">
        <f>IF(D$8=0,0,D$8/TEL_fec!D$8)</f>
        <v>0</v>
      </c>
      <c r="E84" s="335">
        <f>IF(E$8=0,0,E$8/TEL_fec!E$8)</f>
        <v>0</v>
      </c>
      <c r="F84" s="335">
        <f>IF(F$8=0,0,F$8/TEL_fec!F$8)</f>
        <v>0</v>
      </c>
      <c r="G84" s="335">
        <f>IF(G$8=0,0,G$8/TEL_fec!G$8)</f>
        <v>0</v>
      </c>
      <c r="H84" s="335">
        <f>IF(H$8=0,0,H$8/TEL_fec!H$8)</f>
        <v>0</v>
      </c>
      <c r="I84" s="335">
        <f>IF(I$8=0,0,I$8/TEL_fec!I$8)</f>
        <v>0</v>
      </c>
      <c r="J84" s="335">
        <f>IF(J$8=0,0,J$8/TEL_fec!J$8)</f>
        <v>0</v>
      </c>
      <c r="K84" s="335">
        <f>IF(K$8=0,0,K$8/TEL_fec!K$8)</f>
        <v>0</v>
      </c>
      <c r="L84" s="335">
        <f>IF(L$8=0,0,L$8/TEL_fec!L$8)</f>
        <v>0</v>
      </c>
      <c r="M84" s="335">
        <f>IF(M$8=0,0,M$8/TEL_fec!M$8)</f>
        <v>0</v>
      </c>
      <c r="N84" s="335">
        <f>IF(N$8=0,0,N$8/TEL_fec!N$8)</f>
        <v>0</v>
      </c>
      <c r="O84" s="335">
        <f>IF(O$8=0,0,O$8/TEL_fec!O$8)</f>
        <v>0</v>
      </c>
      <c r="P84" s="335">
        <f>IF(P$8=0,0,P$8/TEL_fec!P$8)</f>
        <v>0</v>
      </c>
      <c r="Q84" s="335">
        <f>IF(Q$8=0,0,Q$8/TEL_fec!Q$8)</f>
        <v>0</v>
      </c>
      <c r="R84" s="335">
        <f>IF(R$8=0,0,R$8/TEL_fec!R$8)</f>
        <v>0</v>
      </c>
      <c r="S84" s="335">
        <f>IF(S$8=0,0,S$8/TEL_fec!S$8)</f>
        <v>0</v>
      </c>
      <c r="T84" s="335">
        <f>IF(T$8=0,0,T$8/TEL_fec!T$8)</f>
        <v>0</v>
      </c>
      <c r="U84" s="335">
        <f>IF(U$8=0,0,U$8/TEL_fec!U$8)</f>
        <v>0</v>
      </c>
      <c r="V84" s="335">
        <f>IF(V$8=0,0,V$8/TEL_fec!V$8)</f>
        <v>0</v>
      </c>
      <c r="W84" s="335">
        <f>IF(W$8=0,0,W$8/TEL_fec!W$8)</f>
        <v>0</v>
      </c>
      <c r="X84" s="335">
        <f>IF(X$8=0,0,X$8/TEL_fec!X$8)</f>
        <v>0</v>
      </c>
      <c r="Y84" s="335">
        <f>IF(Y$8=0,0,Y$8/TEL_fec!Y$8)</f>
        <v>0</v>
      </c>
      <c r="DA84" s="177"/>
    </row>
    <row r="85" spans="1:105" ht="12" customHeight="1" x14ac:dyDescent="0.25">
      <c r="A85" s="173" t="s">
        <v>94</v>
      </c>
      <c r="B85" s="335">
        <f>IF(B$9=0,0,B$9/TEL_fec!B$9)</f>
        <v>0</v>
      </c>
      <c r="C85" s="335">
        <f>IF(C$9=0,0,C$9/TEL_fec!C$9)</f>
        <v>0</v>
      </c>
      <c r="D85" s="335">
        <f>IF(D$9=0,0,D$9/TEL_fec!D$9)</f>
        <v>0</v>
      </c>
      <c r="E85" s="335">
        <f>IF(E$9=0,0,E$9/TEL_fec!E$9)</f>
        <v>0</v>
      </c>
      <c r="F85" s="335">
        <f>IF(F$9=0,0,F$9/TEL_fec!F$9)</f>
        <v>0</v>
      </c>
      <c r="G85" s="335">
        <f>IF(G$9=0,0,G$9/TEL_fec!G$9)</f>
        <v>0</v>
      </c>
      <c r="H85" s="335">
        <f>IF(H$9=0,0,H$9/TEL_fec!H$9)</f>
        <v>0</v>
      </c>
      <c r="I85" s="335">
        <f>IF(I$9=0,0,I$9/TEL_fec!I$9)</f>
        <v>0</v>
      </c>
      <c r="J85" s="335">
        <f>IF(J$9=0,0,J$9/TEL_fec!J$9)</f>
        <v>0</v>
      </c>
      <c r="K85" s="335">
        <f>IF(K$9=0,0,K$9/TEL_fec!K$9)</f>
        <v>0</v>
      </c>
      <c r="L85" s="335">
        <f>IF(L$9=0,0,L$9/TEL_fec!L$9)</f>
        <v>0</v>
      </c>
      <c r="M85" s="335">
        <f>IF(M$9=0,0,M$9/TEL_fec!M$9)</f>
        <v>0</v>
      </c>
      <c r="N85" s="335">
        <f>IF(N$9=0,0,N$9/TEL_fec!N$9)</f>
        <v>0</v>
      </c>
      <c r="O85" s="335">
        <f>IF(O$9=0,0,O$9/TEL_fec!O$9)</f>
        <v>0</v>
      </c>
      <c r="P85" s="335">
        <f>IF(P$9=0,0,P$9/TEL_fec!P$9)</f>
        <v>0</v>
      </c>
      <c r="Q85" s="335">
        <f>IF(Q$9=0,0,Q$9/TEL_fec!Q$9)</f>
        <v>0</v>
      </c>
      <c r="R85" s="335">
        <f>IF(R$9=0,0,R$9/TEL_fec!R$9)</f>
        <v>0</v>
      </c>
      <c r="S85" s="335">
        <f>IF(S$9=0,0,S$9/TEL_fec!S$9)</f>
        <v>0</v>
      </c>
      <c r="T85" s="335">
        <f>IF(T$9=0,0,T$9/TEL_fec!T$9)</f>
        <v>0</v>
      </c>
      <c r="U85" s="335">
        <f>IF(U$9=0,0,U$9/TEL_fec!U$9)</f>
        <v>0</v>
      </c>
      <c r="V85" s="335">
        <f>IF(V$9=0,0,V$9/TEL_fec!V$9)</f>
        <v>0</v>
      </c>
      <c r="W85" s="335">
        <f>IF(W$9=0,0,W$9/TEL_fec!W$9)</f>
        <v>0</v>
      </c>
      <c r="X85" s="335">
        <f>IF(X$9=0,0,X$9/TEL_fec!X$9)</f>
        <v>0</v>
      </c>
      <c r="Y85" s="335">
        <f>IF(Y$9=0,0,Y$9/TEL_fec!Y$9)</f>
        <v>0</v>
      </c>
      <c r="DA85" s="177"/>
    </row>
    <row r="86" spans="1:105" ht="12" customHeight="1" x14ac:dyDescent="0.25">
      <c r="A86" s="56" t="s">
        <v>95</v>
      </c>
      <c r="B86" s="336">
        <f>IF(B$10=0,0,B$10/TEL_fec!B$10)</f>
        <v>2.3443152429293002</v>
      </c>
      <c r="C86" s="336">
        <f>IF(C$10=0,0,C$10/TEL_fec!C$10)</f>
        <v>2.3492903808572785</v>
      </c>
      <c r="D86" s="336">
        <f>IF(D$10=0,0,D$10/TEL_fec!D$10)</f>
        <v>2.3486674727330681</v>
      </c>
      <c r="E86" s="336">
        <f>IF(E$10=0,0,E$10/TEL_fec!E$10)</f>
        <v>2.3501237177817433</v>
      </c>
      <c r="F86" s="336">
        <f>IF(F$10=0,0,F$10/TEL_fec!F$10)</f>
        <v>2.3497681349304935</v>
      </c>
      <c r="G86" s="336">
        <f>IF(G$10=0,0,G$10/TEL_fec!G$10)</f>
        <v>2.0553970011899603</v>
      </c>
      <c r="H86" s="336">
        <f>IF(H$10=0,0,H$10/TEL_fec!H$10)</f>
        <v>2.154888062155722</v>
      </c>
      <c r="I86" s="336">
        <f>IF(I$10=0,0,I$10/TEL_fec!I$10)</f>
        <v>1.9619377092325549</v>
      </c>
      <c r="J86" s="336">
        <f>IF(J$10=0,0,J$10/TEL_fec!J$10)</f>
        <v>2.0536969375995806</v>
      </c>
      <c r="K86" s="336">
        <f>IF(K$10=0,0,K$10/TEL_fec!K$10)</f>
        <v>1.9757017029093431</v>
      </c>
      <c r="L86" s="336">
        <f>IF(L$10=0,0,L$10/TEL_fec!L$10)</f>
        <v>1.7755969730335004</v>
      </c>
      <c r="M86" s="336">
        <f>IF(M$10=0,0,M$10/TEL_fec!M$10)</f>
        <v>1.9916104833191277</v>
      </c>
      <c r="N86" s="336">
        <f>IF(N$10=0,0,N$10/TEL_fec!N$10)</f>
        <v>1.8205826388456545</v>
      </c>
      <c r="O86" s="336">
        <f>IF(O$10=0,0,O$10/TEL_fec!O$10)</f>
        <v>1.9159873014590953</v>
      </c>
      <c r="P86" s="336">
        <f>IF(P$10=0,0,P$10/TEL_fec!P$10)</f>
        <v>1.7781757465731496</v>
      </c>
      <c r="Q86" s="336">
        <f>IF(Q$10=0,0,Q$10/TEL_fec!Q$10)</f>
        <v>1.8617044236630047</v>
      </c>
      <c r="R86" s="336">
        <f>IF(R$10=0,0,R$10/TEL_fec!R$10)</f>
        <v>1.9093754102905904</v>
      </c>
      <c r="S86" s="336">
        <f>IF(S$10=0,0,S$10/TEL_fec!S$10)</f>
        <v>2.0206482360207194</v>
      </c>
      <c r="T86" s="336">
        <f>IF(T$10=0,0,T$10/TEL_fec!T$10)</f>
        <v>1.6421942696912488</v>
      </c>
      <c r="U86" s="336">
        <f>IF(U$10=0,0,U$10/TEL_fec!U$10)</f>
        <v>1.5455982291761134</v>
      </c>
      <c r="V86" s="336">
        <f>IF(V$10=0,0,V$10/TEL_fec!V$10)</f>
        <v>1.2201733177951857</v>
      </c>
      <c r="W86" s="336">
        <f>IF(W$10=0,0,W$10/TEL_fec!W$10)</f>
        <v>1.7318843628564129</v>
      </c>
      <c r="X86" s="336">
        <f>IF(X$10=0,0,X$10/TEL_fec!X$10)</f>
        <v>1.6591835230234551</v>
      </c>
      <c r="Y86" s="336">
        <f>IF(Y$10=0,0,Y$10/TEL_fec!Y$10)</f>
        <v>1.6630371852889985</v>
      </c>
      <c r="DA86" s="68"/>
    </row>
    <row r="87" spans="1:105" ht="12" customHeight="1" x14ac:dyDescent="0.25">
      <c r="A87" s="174" t="s">
        <v>2707</v>
      </c>
      <c r="B87" s="349">
        <f>IF(B$16=0,0,B$16/TEL_fec!B$16)</f>
        <v>2.4315282908538136</v>
      </c>
      <c r="C87" s="349">
        <f>IF(C$16=0,0,C$16/TEL_fec!C$16)</f>
        <v>2.4091333758553897</v>
      </c>
      <c r="D87" s="349">
        <f>IF(D$16=0,0,D$16/TEL_fec!D$16)</f>
        <v>2.3889544047953835</v>
      </c>
      <c r="E87" s="349">
        <f>IF(E$16=0,0,E$16/TEL_fec!E$16)</f>
        <v>2.3924478717779358</v>
      </c>
      <c r="F87" s="349">
        <f>IF(F$16=0,0,F$16/TEL_fec!F$16)</f>
        <v>2.3917020433965051</v>
      </c>
      <c r="G87" s="349">
        <f>IF(G$16=0,0,G$16/TEL_fec!G$16)</f>
        <v>2.4881467015943222</v>
      </c>
      <c r="H87" s="349">
        <f>IF(H$16=0,0,H$16/TEL_fec!H$16)</f>
        <v>2.4492693613378367</v>
      </c>
      <c r="I87" s="349">
        <f>IF(I$16=0,0,I$16/TEL_fec!I$16)</f>
        <v>2.4531864188843668</v>
      </c>
      <c r="J87" s="349">
        <f>IF(J$16=0,0,J$16/TEL_fec!J$16)</f>
        <v>2.4448712404316661</v>
      </c>
      <c r="K87" s="349">
        <f>IF(K$16=0,0,K$16/TEL_fec!K$16)</f>
        <v>2.4255929927400657</v>
      </c>
      <c r="L87" s="349">
        <f>IF(L$16=0,0,L$16/TEL_fec!L$16)</f>
        <v>2.4203780105807393</v>
      </c>
      <c r="M87" s="349">
        <f>IF(M$16=0,0,M$16/TEL_fec!M$16)</f>
        <v>2.3697191490123095</v>
      </c>
      <c r="N87" s="349">
        <f>IF(N$16=0,0,N$16/TEL_fec!N$16)</f>
        <v>2.4072961750237138</v>
      </c>
      <c r="O87" s="349">
        <f>IF(O$16=0,0,O$16/TEL_fec!O$16)</f>
        <v>2.3214931370609531</v>
      </c>
      <c r="P87" s="349">
        <f>IF(P$16=0,0,P$16/TEL_fec!P$16)</f>
        <v>2.3413079659995049</v>
      </c>
      <c r="Q87" s="349">
        <f>IF(Q$16=0,0,Q$16/TEL_fec!Q$16)</f>
        <v>2.4196885490345084</v>
      </c>
      <c r="R87" s="349">
        <f>IF(R$16=0,0,R$16/TEL_fec!R$16)</f>
        <v>2.4097528906776988</v>
      </c>
      <c r="S87" s="349">
        <f>IF(S$16=0,0,S$16/TEL_fec!S$16)</f>
        <v>2.3949921900399751</v>
      </c>
      <c r="T87" s="349">
        <f>IF(T$16=0,0,T$16/TEL_fec!T$16)</f>
        <v>2.268667867056366</v>
      </c>
      <c r="U87" s="349">
        <f>IF(U$16=0,0,U$16/TEL_fec!U$16)</f>
        <v>2.2034122224960315</v>
      </c>
      <c r="V87" s="349">
        <f>IF(V$16=0,0,V$16/TEL_fec!V$16)</f>
        <v>2.1470896174151002</v>
      </c>
      <c r="W87" s="349">
        <f>IF(W$16=0,0,W$16/TEL_fec!W$16)</f>
        <v>2.2956968548013821</v>
      </c>
      <c r="X87" s="349">
        <f>IF(X$16=0,0,X$16/TEL_fec!X$16)</f>
        <v>2.1907861862936149</v>
      </c>
      <c r="Y87" s="349">
        <f>IF(Y$16=0,0,Y$16/TEL_fec!Y$16)</f>
        <v>2.2075460759667238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2.4315282908538141</v>
      </c>
      <c r="C88" s="349">
        <f>IF(C$27=0,0,C$27/TEL_fec!C$27)</f>
        <v>2.4091333758553892</v>
      </c>
      <c r="D88" s="349">
        <f>IF(D$27=0,0,D$27/TEL_fec!D$27)</f>
        <v>2.3889544047953826</v>
      </c>
      <c r="E88" s="349">
        <f>IF(E$27=0,0,E$27/TEL_fec!E$27)</f>
        <v>2.3924478717779363</v>
      </c>
      <c r="F88" s="349">
        <f>IF(F$27=0,0,F$27/TEL_fec!F$27)</f>
        <v>2.3917020433965055</v>
      </c>
      <c r="G88" s="349">
        <f>IF(G$27=0,0,G$27/TEL_fec!G$27)</f>
        <v>2.4881467015943231</v>
      </c>
      <c r="H88" s="349">
        <f>IF(H$27=0,0,H$27/TEL_fec!H$27)</f>
        <v>2.4492693613378376</v>
      </c>
      <c r="I88" s="349">
        <f>IF(I$27=0,0,I$27/TEL_fec!I$27)</f>
        <v>2.4531864188843668</v>
      </c>
      <c r="J88" s="349">
        <f>IF(J$27=0,0,J$27/TEL_fec!J$27)</f>
        <v>2.4448712404316666</v>
      </c>
      <c r="K88" s="349">
        <f>IF(K$27=0,0,K$27/TEL_fec!K$27)</f>
        <v>2.4255929927400652</v>
      </c>
      <c r="L88" s="349">
        <f>IF(L$27=0,0,L$27/TEL_fec!L$27)</f>
        <v>2.4203780105807393</v>
      </c>
      <c r="M88" s="349">
        <f>IF(M$27=0,0,M$27/TEL_fec!M$27)</f>
        <v>2.3697191490123086</v>
      </c>
      <c r="N88" s="349">
        <f>IF(N$27=0,0,N$27/TEL_fec!N$27)</f>
        <v>2.4072961750237138</v>
      </c>
      <c r="O88" s="349">
        <f>IF(O$27=0,0,O$27/TEL_fec!O$27)</f>
        <v>2.3214931370609539</v>
      </c>
      <c r="P88" s="349">
        <f>IF(P$27=0,0,P$27/TEL_fec!P$27)</f>
        <v>2.3413079659995062</v>
      </c>
      <c r="Q88" s="349">
        <f>IF(Q$27=0,0,Q$27/TEL_fec!Q$27)</f>
        <v>2.4196885490345079</v>
      </c>
      <c r="R88" s="349">
        <f>IF(R$27=0,0,R$27/TEL_fec!R$27)</f>
        <v>2.4097528906776988</v>
      </c>
      <c r="S88" s="349">
        <f>IF(S$27=0,0,S$27/TEL_fec!S$27)</f>
        <v>2.3949921900399738</v>
      </c>
      <c r="T88" s="349">
        <f>IF(T$27=0,0,T$27/TEL_fec!T$27)</f>
        <v>2.2686678670563651</v>
      </c>
      <c r="U88" s="349">
        <f>IF(U$27=0,0,U$27/TEL_fec!U$27)</f>
        <v>2.2034122224960311</v>
      </c>
      <c r="V88" s="349">
        <f>IF(V$27=0,0,V$27/TEL_fec!V$27)</f>
        <v>2.1470896174151002</v>
      </c>
      <c r="W88" s="349">
        <f>IF(W$27=0,0,W$27/TEL_fec!W$27)</f>
        <v>2.295696854801383</v>
      </c>
      <c r="X88" s="349">
        <f>IF(X$27=0,0,X$27/TEL_fec!X$27)</f>
        <v>2.1907861862936153</v>
      </c>
      <c r="Y88" s="349">
        <f>IF(Y$27=0,0,Y$27/TEL_fec!Y$27)</f>
        <v>2.2075460759667251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</v>
      </c>
      <c r="C89" s="349">
        <f>IF(C$38=0,0,C$38/TEL_fec!C$38)</f>
        <v>0</v>
      </c>
      <c r="D89" s="349">
        <f>IF(D$38=0,0,D$38/TEL_fec!D$38)</f>
        <v>0</v>
      </c>
      <c r="E89" s="349">
        <f>IF(E$38=0,0,E$38/TEL_fec!E$38)</f>
        <v>0</v>
      </c>
      <c r="F89" s="349">
        <f>IF(F$38=0,0,F$38/TEL_fec!F$38)</f>
        <v>0</v>
      </c>
      <c r="G89" s="349">
        <f>IF(G$38=0,0,G$38/TEL_fec!G$38)</f>
        <v>0</v>
      </c>
      <c r="H89" s="349">
        <f>IF(H$38=0,0,H$38/TEL_fec!H$38)</f>
        <v>0</v>
      </c>
      <c r="I89" s="349">
        <f>IF(I$38=0,0,I$38/TEL_fec!I$38)</f>
        <v>0</v>
      </c>
      <c r="J89" s="349">
        <f>IF(J$38=0,0,J$38/TEL_fec!J$38)</f>
        <v>0</v>
      </c>
      <c r="K89" s="349">
        <f>IF(K$38=0,0,K$38/TEL_fec!K$38)</f>
        <v>0</v>
      </c>
      <c r="L89" s="349">
        <f>IF(L$38=0,0,L$38/TEL_fec!L$38)</f>
        <v>0</v>
      </c>
      <c r="M89" s="349">
        <f>IF(M$38=0,0,M$38/TEL_fec!M$38)</f>
        <v>0</v>
      </c>
      <c r="N89" s="349">
        <f>IF(N$38=0,0,N$38/TEL_fec!N$38)</f>
        <v>0</v>
      </c>
      <c r="O89" s="349">
        <f>IF(O$38=0,0,O$38/TEL_fec!O$38)</f>
        <v>0</v>
      </c>
      <c r="P89" s="349">
        <f>IF(P$38=0,0,P$38/TEL_fec!P$38)</f>
        <v>0</v>
      </c>
      <c r="Q89" s="349">
        <f>IF(Q$38=0,0,Q$38/TEL_fec!Q$38)</f>
        <v>0</v>
      </c>
      <c r="R89" s="349">
        <f>IF(R$38=0,0,R$38/TEL_fec!R$38)</f>
        <v>0</v>
      </c>
      <c r="S89" s="349">
        <f>IF(S$38=0,0,S$38/TEL_fec!S$38)</f>
        <v>0</v>
      </c>
      <c r="T89" s="349">
        <f>IF(T$38=0,0,T$38/TEL_fec!T$38)</f>
        <v>0</v>
      </c>
      <c r="U89" s="349">
        <f>IF(U$38=0,0,U$38/TEL_fec!U$38)</f>
        <v>0</v>
      </c>
      <c r="V89" s="349">
        <f>IF(V$38=0,0,V$38/TEL_fec!V$38)</f>
        <v>0</v>
      </c>
      <c r="W89" s="349">
        <f>IF(W$38=0,0,W$38/TEL_fec!W$38)</f>
        <v>0</v>
      </c>
      <c r="X89" s="349">
        <f>IF(X$38=0,0,X$38/TEL_fec!X$38)</f>
        <v>0</v>
      </c>
      <c r="Y89" s="349">
        <f>IF(Y$38=0,0,Y$38/TEL_fec!Y$38)</f>
        <v>0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1.6185723729796109</v>
      </c>
      <c r="C90" s="349">
        <f>IF(C$39=0,0,C$39/TEL_fec!C$39)</f>
        <v>1.6952117846286454</v>
      </c>
      <c r="D90" s="349">
        <f>IF(D$39=0,0,D$39/TEL_fec!D$39)</f>
        <v>1.7120960291773855</v>
      </c>
      <c r="E90" s="349">
        <f>IF(E$39=0,0,E$39/TEL_fec!E$39)</f>
        <v>1.7445510713918047</v>
      </c>
      <c r="F90" s="349">
        <f>IF(F$39=0,0,F$39/TEL_fec!F$39)</f>
        <v>1.7028510142330275</v>
      </c>
      <c r="G90" s="349">
        <f>IF(G$39=0,0,G$39/TEL_fec!G$39)</f>
        <v>1.0793023905192973</v>
      </c>
      <c r="H90" s="349">
        <f>IF(H$39=0,0,H$39/TEL_fec!H$39)</f>
        <v>1.1435980197334579</v>
      </c>
      <c r="I90" s="349">
        <f>IF(I$39=0,0,I$39/TEL_fec!I$39)</f>
        <v>1.0054738198989546</v>
      </c>
      <c r="J90" s="349">
        <f>IF(J$39=0,0,J$39/TEL_fec!J$39)</f>
        <v>1.0516458650584586</v>
      </c>
      <c r="K90" s="349">
        <f>IF(K$39=0,0,K$39/TEL_fec!K$39)</f>
        <v>0.99395227501365968</v>
      </c>
      <c r="L90" s="349">
        <f>IF(L$39=0,0,L$39/TEL_fec!L$39)</f>
        <v>0.89421571354200413</v>
      </c>
      <c r="M90" s="349">
        <f>IF(M$39=0,0,M$39/TEL_fec!M$39)</f>
        <v>0.98060927756217586</v>
      </c>
      <c r="N90" s="349">
        <f>IF(N$39=0,0,N$39/TEL_fec!N$39)</f>
        <v>0.9112353695233556</v>
      </c>
      <c r="O90" s="349">
        <f>IF(O$39=0,0,O$39/TEL_fec!O$39)</f>
        <v>0.94952676727755647</v>
      </c>
      <c r="P90" s="349">
        <f>IF(P$39=0,0,P$39/TEL_fec!P$39)</f>
        <v>0.89388493396875346</v>
      </c>
      <c r="Q90" s="349">
        <f>IF(Q$39=0,0,Q$39/TEL_fec!Q$39)</f>
        <v>0.92529955274430575</v>
      </c>
      <c r="R90" s="349">
        <f>IF(R$39=0,0,R$39/TEL_fec!R$39)</f>
        <v>0.94579920192309641</v>
      </c>
      <c r="S90" s="349">
        <f>IF(S$39=0,0,S$39/TEL_fec!S$39)</f>
        <v>1.0016932808128307</v>
      </c>
      <c r="T90" s="349">
        <f>IF(T$39=0,0,T$39/TEL_fec!T$39)</f>
        <v>0.85278352212433062</v>
      </c>
      <c r="U90" s="349">
        <f>IF(U$39=0,0,U$39/TEL_fec!U$39)</f>
        <v>0.80061307207455112</v>
      </c>
      <c r="V90" s="349">
        <f>IF(V$39=0,0,V$39/TEL_fec!V$39)</f>
        <v>0.7060538948495434</v>
      </c>
      <c r="W90" s="349">
        <f>IF(W$39=0,0,W$39/TEL_fec!W$39)</f>
        <v>0.86782854501247242</v>
      </c>
      <c r="X90" s="349">
        <f>IF(X$39=0,0,X$39/TEL_fec!X$39)</f>
        <v>0.82786038185351052</v>
      </c>
      <c r="Y90" s="349">
        <f>IF(Y$39=0,0,Y$39/TEL_fec!Y$39)</f>
        <v>0.83218202917340156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</v>
      </c>
      <c r="C91" s="337">
        <f>IF(C$59=0,0,C$59/TEL_fec!C$59)</f>
        <v>0</v>
      </c>
      <c r="D91" s="337">
        <f>IF(D$59=0,0,D$59/TEL_fec!D$59)</f>
        <v>0</v>
      </c>
      <c r="E91" s="337">
        <f>IF(E$59=0,0,E$59/TEL_fec!E$59)</f>
        <v>0</v>
      </c>
      <c r="F91" s="337">
        <f>IF(F$59=0,0,F$59/TEL_fec!F$59)</f>
        <v>0</v>
      </c>
      <c r="G91" s="337">
        <f>IF(G$59=0,0,G$59/TEL_fec!G$59)</f>
        <v>0</v>
      </c>
      <c r="H91" s="337">
        <f>IF(H$59=0,0,H$59/TEL_fec!H$59)</f>
        <v>0</v>
      </c>
      <c r="I91" s="337">
        <f>IF(I$59=0,0,I$59/TEL_fec!I$59)</f>
        <v>0</v>
      </c>
      <c r="J91" s="337">
        <f>IF(J$59=0,0,J$59/TEL_fec!J$59)</f>
        <v>0</v>
      </c>
      <c r="K91" s="337">
        <f>IF(K$59=0,0,K$59/TEL_fec!K$59)</f>
        <v>0</v>
      </c>
      <c r="L91" s="337">
        <f>IF(L$59=0,0,L$59/TEL_fec!L$59)</f>
        <v>0</v>
      </c>
      <c r="M91" s="337">
        <f>IF(M$59=0,0,M$59/TEL_fec!M$59)</f>
        <v>0</v>
      </c>
      <c r="N91" s="337">
        <f>IF(N$59=0,0,N$59/TEL_fec!N$59)</f>
        <v>0</v>
      </c>
      <c r="O91" s="337">
        <f>IF(O$59=0,0,O$59/TEL_fec!O$59)</f>
        <v>0</v>
      </c>
      <c r="P91" s="337">
        <f>IF(P$59=0,0,P$59/TEL_fec!P$59)</f>
        <v>0</v>
      </c>
      <c r="Q91" s="337">
        <f>IF(Q$59=0,0,Q$59/TEL_fec!Q$59)</f>
        <v>0</v>
      </c>
      <c r="R91" s="337">
        <f>IF(R$59=0,0,R$59/TEL_fec!R$59)</f>
        <v>0</v>
      </c>
      <c r="S91" s="337">
        <f>IF(S$59=0,0,S$59/TEL_fec!S$59)</f>
        <v>0</v>
      </c>
      <c r="T91" s="337">
        <f>IF(T$59=0,0,T$59/TEL_fec!T$59)</f>
        <v>0</v>
      </c>
      <c r="U91" s="337">
        <f>IF(U$59=0,0,U$59/TEL_fec!U$59)</f>
        <v>0</v>
      </c>
      <c r="V91" s="337">
        <f>IF(V$59=0,0,V$59/TEL_fec!V$59)</f>
        <v>0</v>
      </c>
      <c r="W91" s="337">
        <f>IF(W$59=0,0,W$59/TEL_fec!W$59)</f>
        <v>0</v>
      </c>
      <c r="X91" s="337">
        <f>IF(X$59=0,0,X$59/TEL_fec!X$59)</f>
        <v>0</v>
      </c>
      <c r="Y91" s="337">
        <f>IF(Y$59=0,0,Y$59/TEL_fec!Y$59)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FR: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5089.9918941760061</v>
      </c>
      <c r="C3" s="203">
        <v>4908.915282021786</v>
      </c>
      <c r="D3" s="203">
        <v>4935.8830089056282</v>
      </c>
      <c r="E3" s="203">
        <v>5160.0684930876096</v>
      </c>
      <c r="F3" s="203">
        <v>4590.9542720763729</v>
      </c>
      <c r="G3" s="203">
        <v>4238.0904551834756</v>
      </c>
      <c r="H3" s="203">
        <v>4279.495136948015</v>
      </c>
      <c r="I3" s="203">
        <v>4605.768532552348</v>
      </c>
      <c r="J3" s="203">
        <v>4649.7911007564044</v>
      </c>
      <c r="K3" s="203">
        <v>4188.4805219187083</v>
      </c>
      <c r="L3" s="203">
        <v>3749.4645944131771</v>
      </c>
      <c r="M3" s="203">
        <v>4292.5436695323106</v>
      </c>
      <c r="N3" s="203">
        <v>4109.431495130566</v>
      </c>
      <c r="O3" s="203">
        <v>4097.2644272021907</v>
      </c>
      <c r="P3" s="203">
        <v>3720.3173374613002</v>
      </c>
      <c r="Q3" s="203">
        <v>3691.7370000000001</v>
      </c>
      <c r="R3" s="203">
        <v>3721.70783695317</v>
      </c>
      <c r="S3" s="203">
        <v>3881.5418031486688</v>
      </c>
      <c r="T3" s="203">
        <v>3784.505560193687</v>
      </c>
      <c r="U3" s="203">
        <v>4035.209380218244</v>
      </c>
      <c r="V3" s="203">
        <v>3639.6592952337919</v>
      </c>
      <c r="W3" s="203">
        <v>4139.9787453750732</v>
      </c>
      <c r="X3" s="203">
        <v>5526.1338312159869</v>
      </c>
      <c r="Y3" s="203">
        <v>5519.543002918751</v>
      </c>
      <c r="DA3" s="112" t="s">
        <v>2867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8447.7023610604429</v>
      </c>
      <c r="C5" s="203">
        <v>9103.2302648626883</v>
      </c>
      <c r="D5" s="203">
        <v>8597.7771432135851</v>
      </c>
      <c r="E5" s="203">
        <v>8134.6736602662286</v>
      </c>
      <c r="F5" s="203">
        <v>7830.8373281566473</v>
      </c>
      <c r="G5" s="203">
        <v>3181.3874070327229</v>
      </c>
      <c r="H5" s="203">
        <v>3263.509077130645</v>
      </c>
      <c r="I5" s="203">
        <v>3401.4353576877052</v>
      </c>
      <c r="J5" s="203">
        <v>3807.441372169616</v>
      </c>
      <c r="K5" s="203">
        <v>3578.893108774002</v>
      </c>
      <c r="L5" s="203">
        <v>3488.1318929864769</v>
      </c>
      <c r="M5" s="203">
        <v>2920.1985589567862</v>
      </c>
      <c r="N5" s="203">
        <v>2856.5784060374799</v>
      </c>
      <c r="O5" s="203">
        <v>3073.439700808317</v>
      </c>
      <c r="P5" s="203">
        <v>2822.9692023341281</v>
      </c>
      <c r="Q5" s="203">
        <v>3147.3566561483622</v>
      </c>
      <c r="R5" s="203">
        <v>3074.974835768131</v>
      </c>
      <c r="S5" s="203">
        <v>2921.4047194039558</v>
      </c>
      <c r="T5" s="203">
        <v>3454.8659554886472</v>
      </c>
      <c r="U5" s="203">
        <v>3128.029575219819</v>
      </c>
      <c r="V5" s="203">
        <v>2798.3034038003289</v>
      </c>
      <c r="W5" s="203">
        <v>3956.3997917855208</v>
      </c>
      <c r="X5" s="203">
        <v>4357.5074231683348</v>
      </c>
      <c r="Y5" s="203">
        <v>3528.935611313299</v>
      </c>
      <c r="DA5" s="112" t="s">
        <v>2868</v>
      </c>
    </row>
    <row r="6" spans="1:105" ht="12" customHeight="1" x14ac:dyDescent="0.25">
      <c r="A6" s="154" t="s">
        <v>2112</v>
      </c>
      <c r="B6" s="338">
        <v>10559.62795132555</v>
      </c>
      <c r="C6" s="338">
        <v>10031.64655375927</v>
      </c>
      <c r="D6" s="338">
        <v>10031.64655375927</v>
      </c>
      <c r="E6" s="338">
        <v>9503.6651561929957</v>
      </c>
      <c r="F6" s="338">
        <v>8975.6837586267175</v>
      </c>
      <c r="G6" s="338">
        <v>8975.6837586267175</v>
      </c>
      <c r="H6" s="338">
        <v>8447.7023610604392</v>
      </c>
      <c r="I6" s="338">
        <v>7919.7209634941619</v>
      </c>
      <c r="J6" s="338">
        <v>7919.7209634941619</v>
      </c>
      <c r="K6" s="338">
        <v>7391.7395659278855</v>
      </c>
      <c r="L6" s="338">
        <v>6863.7581683616072</v>
      </c>
      <c r="M6" s="338">
        <v>6863.7581683616072</v>
      </c>
      <c r="N6" s="338">
        <v>6335.7767707953299</v>
      </c>
      <c r="O6" s="338">
        <v>5807.7953732290534</v>
      </c>
      <c r="P6" s="338">
        <v>5807.7953732290534</v>
      </c>
      <c r="Q6" s="338">
        <v>5279.8139756627752</v>
      </c>
      <c r="R6" s="338">
        <v>4751.8325780964979</v>
      </c>
      <c r="S6" s="338">
        <v>4751.8325780964979</v>
      </c>
      <c r="T6" s="338">
        <v>4223.8511805302214</v>
      </c>
      <c r="U6" s="338">
        <v>3695.8697829639432</v>
      </c>
      <c r="V6" s="338">
        <v>3695.8697829639432</v>
      </c>
      <c r="W6" s="338">
        <v>4223.8511805302214</v>
      </c>
      <c r="X6" s="338">
        <v>4751.8325780964979</v>
      </c>
      <c r="Y6" s="338">
        <v>4751.8325780964979</v>
      </c>
      <c r="DA6" s="160" t="s">
        <v>2869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0</v>
      </c>
      <c r="W7" s="340">
        <v>1055.9627951325549</v>
      </c>
      <c r="X7" s="340">
        <v>1055.9627951325549</v>
      </c>
      <c r="Y7" s="340">
        <v>0</v>
      </c>
      <c r="DA7" s="161" t="s">
        <v>2870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527.98139756628007</v>
      </c>
      <c r="D8" s="342">
        <f t="shared" si="0"/>
        <v>0</v>
      </c>
      <c r="E8" s="342">
        <f t="shared" si="0"/>
        <v>527.98139756627461</v>
      </c>
      <c r="F8" s="342">
        <f t="shared" si="0"/>
        <v>527.98139756627825</v>
      </c>
      <c r="G8" s="342">
        <f t="shared" si="0"/>
        <v>0</v>
      </c>
      <c r="H8" s="342">
        <f t="shared" si="0"/>
        <v>527.98139756627825</v>
      </c>
      <c r="I8" s="342">
        <f t="shared" si="0"/>
        <v>527.98139756627734</v>
      </c>
      <c r="J8" s="342">
        <f t="shared" si="0"/>
        <v>0</v>
      </c>
      <c r="K8" s="342">
        <f t="shared" si="0"/>
        <v>527.98139756627643</v>
      </c>
      <c r="L8" s="342">
        <f t="shared" si="0"/>
        <v>527.98139756627825</v>
      </c>
      <c r="M8" s="342">
        <f t="shared" si="0"/>
        <v>0</v>
      </c>
      <c r="N8" s="342">
        <f t="shared" si="0"/>
        <v>527.98139756627734</v>
      </c>
      <c r="O8" s="342">
        <f t="shared" si="0"/>
        <v>527.98139756627643</v>
      </c>
      <c r="P8" s="342">
        <f t="shared" si="0"/>
        <v>0</v>
      </c>
      <c r="Q8" s="342">
        <f t="shared" si="0"/>
        <v>527.98139756627825</v>
      </c>
      <c r="R8" s="342">
        <f t="shared" si="0"/>
        <v>527.98139756627734</v>
      </c>
      <c r="S8" s="342">
        <f t="shared" si="0"/>
        <v>0</v>
      </c>
      <c r="T8" s="342">
        <f t="shared" si="0"/>
        <v>527.98139756627643</v>
      </c>
      <c r="U8" s="342">
        <f t="shared" si="0"/>
        <v>527.98139756627825</v>
      </c>
      <c r="V8" s="342">
        <f t="shared" si="0"/>
        <v>0</v>
      </c>
      <c r="W8" s="342">
        <f t="shared" si="0"/>
        <v>527.98139756627643</v>
      </c>
      <c r="X8" s="342">
        <f t="shared" si="0"/>
        <v>527.98139756627825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2111.9255902651075</v>
      </c>
      <c r="C9" s="343">
        <f t="shared" si="1"/>
        <v>928.41628889658205</v>
      </c>
      <c r="D9" s="343">
        <f t="shared" si="1"/>
        <v>1433.8694105456852</v>
      </c>
      <c r="E9" s="343">
        <f t="shared" si="1"/>
        <v>1368.9914959267671</v>
      </c>
      <c r="F9" s="343">
        <f t="shared" si="1"/>
        <v>1144.8464304700701</v>
      </c>
      <c r="G9" s="343">
        <f t="shared" si="1"/>
        <v>5794.2963515939946</v>
      </c>
      <c r="H9" s="343">
        <f t="shared" si="1"/>
        <v>5184.1932839297942</v>
      </c>
      <c r="I9" s="343">
        <f t="shared" si="1"/>
        <v>4518.2856058064572</v>
      </c>
      <c r="J9" s="343">
        <f t="shared" si="1"/>
        <v>4112.2795913245463</v>
      </c>
      <c r="K9" s="343">
        <f t="shared" si="1"/>
        <v>3812.8464571538834</v>
      </c>
      <c r="L9" s="343">
        <f t="shared" si="1"/>
        <v>3375.6262753751303</v>
      </c>
      <c r="M9" s="343">
        <f t="shared" si="1"/>
        <v>3943.559609404821</v>
      </c>
      <c r="N9" s="343">
        <f t="shared" si="1"/>
        <v>3479.19836475785</v>
      </c>
      <c r="O9" s="343">
        <f t="shared" si="1"/>
        <v>2734.3556724207365</v>
      </c>
      <c r="P9" s="343">
        <f t="shared" si="1"/>
        <v>2984.8261708949253</v>
      </c>
      <c r="Q9" s="343">
        <f t="shared" si="1"/>
        <v>2132.457319514413</v>
      </c>
      <c r="R9" s="343">
        <f t="shared" si="1"/>
        <v>1676.8577423283668</v>
      </c>
      <c r="S9" s="343">
        <f t="shared" si="1"/>
        <v>1830.427858692542</v>
      </c>
      <c r="T9" s="343">
        <f t="shared" si="1"/>
        <v>768.98522504157427</v>
      </c>
      <c r="U9" s="343">
        <f t="shared" si="1"/>
        <v>567.8402077441242</v>
      </c>
      <c r="V9" s="343">
        <f t="shared" si="1"/>
        <v>897.56637916361433</v>
      </c>
      <c r="W9" s="343">
        <f t="shared" si="1"/>
        <v>267.45138874470058</v>
      </c>
      <c r="X9" s="343">
        <f t="shared" si="1"/>
        <v>394.3251549281631</v>
      </c>
      <c r="Y9" s="343">
        <f t="shared" si="1"/>
        <v>1222.8969667831989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1048.9203783319001</v>
      </c>
      <c r="C12" s="210">
        <v>1081.637489251935</v>
      </c>
      <c r="D12" s="210">
        <v>1072.723817712812</v>
      </c>
      <c r="E12" s="210">
        <v>1118.640068787618</v>
      </c>
      <c r="F12" s="210">
        <v>1171.563370593293</v>
      </c>
      <c r="G12" s="210">
        <v>463.01771281169391</v>
      </c>
      <c r="H12" s="210">
        <v>441.09174548581251</v>
      </c>
      <c r="I12" s="210">
        <v>472.34256233877892</v>
      </c>
      <c r="J12" s="210">
        <v>576.82975064488392</v>
      </c>
      <c r="K12" s="210">
        <v>607.48538263112641</v>
      </c>
      <c r="L12" s="210">
        <v>602.23456577815989</v>
      </c>
      <c r="M12" s="210">
        <v>516.98959587274283</v>
      </c>
      <c r="N12" s="210">
        <v>548.8950128976785</v>
      </c>
      <c r="O12" s="210">
        <v>615.94411006018913</v>
      </c>
      <c r="P12" s="210">
        <v>543.41573516766982</v>
      </c>
      <c r="Q12" s="210">
        <v>595.88357695614786</v>
      </c>
      <c r="R12" s="210">
        <v>611.86801375752361</v>
      </c>
      <c r="S12" s="210">
        <v>572.05924333619953</v>
      </c>
      <c r="T12" s="210">
        <v>675.99131556319855</v>
      </c>
      <c r="U12" s="210">
        <v>584.294411006019</v>
      </c>
      <c r="V12" s="210">
        <v>534.8346517626826</v>
      </c>
      <c r="W12" s="210">
        <v>664.19398108340499</v>
      </c>
      <c r="X12" s="210">
        <v>679.6550300945828</v>
      </c>
      <c r="Y12" s="210">
        <v>573.11908856405853</v>
      </c>
      <c r="DA12" s="109" t="s">
        <v>2871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2872</v>
      </c>
    </row>
    <row r="14" spans="1:105" ht="12" customHeight="1" x14ac:dyDescent="0.25">
      <c r="A14" s="14" t="s">
        <v>29</v>
      </c>
      <c r="B14" s="204">
        <f t="shared" ref="B14:Y14" si="2">B15+B16+B17+B18+B19</f>
        <v>0</v>
      </c>
      <c r="C14" s="204">
        <f t="shared" si="2"/>
        <v>0</v>
      </c>
      <c r="D14" s="204">
        <f t="shared" si="2"/>
        <v>0</v>
      </c>
      <c r="E14" s="204">
        <f t="shared" si="2"/>
        <v>25.428030954428198</v>
      </c>
      <c r="F14" s="204">
        <f t="shared" si="2"/>
        <v>17.517282889079965</v>
      </c>
      <c r="G14" s="204">
        <f t="shared" si="2"/>
        <v>35.684178847807395</v>
      </c>
      <c r="H14" s="204">
        <f t="shared" si="2"/>
        <v>40.977128116938943</v>
      </c>
      <c r="I14" s="204">
        <f t="shared" si="2"/>
        <v>46.246259673258812</v>
      </c>
      <c r="J14" s="204">
        <f t="shared" si="2"/>
        <v>36.969217540842642</v>
      </c>
      <c r="K14" s="204">
        <f t="shared" si="2"/>
        <v>27.773516766981949</v>
      </c>
      <c r="L14" s="204">
        <f t="shared" si="2"/>
        <v>26.61272570937231</v>
      </c>
      <c r="M14" s="204">
        <f t="shared" si="2"/>
        <v>26.910232158211521</v>
      </c>
      <c r="N14" s="204">
        <f t="shared" si="2"/>
        <v>23.856835769561481</v>
      </c>
      <c r="O14" s="204">
        <f t="shared" si="2"/>
        <v>20.764832330180568</v>
      </c>
      <c r="P14" s="204">
        <f t="shared" si="2"/>
        <v>23.812295786758387</v>
      </c>
      <c r="Q14" s="204">
        <f t="shared" si="2"/>
        <v>24.35528804815133</v>
      </c>
      <c r="R14" s="204">
        <f t="shared" si="2"/>
        <v>26.337317282889085</v>
      </c>
      <c r="S14" s="204">
        <f t="shared" si="2"/>
        <v>31.820894239036971</v>
      </c>
      <c r="T14" s="204">
        <f t="shared" si="2"/>
        <v>31.923387790197761</v>
      </c>
      <c r="U14" s="204">
        <f t="shared" si="2"/>
        <v>24.820034393809109</v>
      </c>
      <c r="V14" s="204">
        <f t="shared" si="2"/>
        <v>25.658125537403269</v>
      </c>
      <c r="W14" s="204">
        <f t="shared" si="2"/>
        <v>28.366981943250209</v>
      </c>
      <c r="X14" s="204">
        <f t="shared" si="2"/>
        <v>24.693637145313847</v>
      </c>
      <c r="Y14" s="204">
        <f t="shared" si="2"/>
        <v>38.038005159071368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2873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6.592175408426483</v>
      </c>
      <c r="F16" s="204">
        <v>5.4934651762682716</v>
      </c>
      <c r="G16" s="204">
        <v>7.690799656061909</v>
      </c>
      <c r="H16" s="204">
        <v>8.7895098882201186</v>
      </c>
      <c r="I16" s="204">
        <v>12.085640584694749</v>
      </c>
      <c r="J16" s="204">
        <v>8.7895098882201186</v>
      </c>
      <c r="K16" s="204">
        <v>6.592175408426483</v>
      </c>
      <c r="L16" s="204">
        <v>5.4934651762682716</v>
      </c>
      <c r="M16" s="204">
        <v>6.7668099742046417</v>
      </c>
      <c r="N16" s="204">
        <v>6.3119518486672392</v>
      </c>
      <c r="O16" s="204">
        <v>5.2473774720550299</v>
      </c>
      <c r="P16" s="204">
        <v>6.3987962166809984</v>
      </c>
      <c r="Q16" s="204">
        <v>6.3921754084264819</v>
      </c>
      <c r="R16" s="204">
        <v>5.2209802235597591</v>
      </c>
      <c r="S16" s="204">
        <v>7.4216680997420452</v>
      </c>
      <c r="T16" s="204">
        <v>6.1658641444539981</v>
      </c>
      <c r="U16" s="204">
        <v>4.9177128116938942</v>
      </c>
      <c r="V16" s="204">
        <v>6.4240756663800518</v>
      </c>
      <c r="W16" s="204">
        <v>6.7778159931212372</v>
      </c>
      <c r="X16" s="204">
        <v>6.6481513327601034</v>
      </c>
      <c r="Y16" s="204">
        <v>9.8596732588134142</v>
      </c>
      <c r="DA16" s="71" t="s">
        <v>2874</v>
      </c>
    </row>
    <row r="17" spans="1:105" ht="12" customHeight="1" x14ac:dyDescent="0.25">
      <c r="A17" s="18" t="s">
        <v>71</v>
      </c>
      <c r="B17" s="204">
        <v>0</v>
      </c>
      <c r="C17" s="204">
        <v>0</v>
      </c>
      <c r="D17" s="204">
        <v>0</v>
      </c>
      <c r="E17" s="204">
        <v>11.19260533104041</v>
      </c>
      <c r="F17" s="204">
        <v>9.1576096302665508</v>
      </c>
      <c r="G17" s="204">
        <v>20.35012897678418</v>
      </c>
      <c r="H17" s="204">
        <v>26.455202063628541</v>
      </c>
      <c r="I17" s="204">
        <v>27.472742906276871</v>
      </c>
      <c r="J17" s="204">
        <v>23.402665520206359</v>
      </c>
      <c r="K17" s="204">
        <v>18.315133276010322</v>
      </c>
      <c r="L17" s="204">
        <v>17.297592433361991</v>
      </c>
      <c r="M17" s="204">
        <v>18.199140154772142</v>
      </c>
      <c r="N17" s="204">
        <v>15.494582975064491</v>
      </c>
      <c r="O17" s="204">
        <v>14.976698194325021</v>
      </c>
      <c r="P17" s="204">
        <v>16.36251074806535</v>
      </c>
      <c r="Q17" s="204">
        <v>17.21315563198624</v>
      </c>
      <c r="R17" s="204">
        <v>18.06380051590714</v>
      </c>
      <c r="S17" s="204">
        <v>21.619002579535682</v>
      </c>
      <c r="T17" s="204">
        <v>23.618400687876179</v>
      </c>
      <c r="U17" s="204">
        <v>18.930696474634559</v>
      </c>
      <c r="V17" s="204">
        <v>18.218486672398971</v>
      </c>
      <c r="W17" s="204">
        <v>20.645227858985379</v>
      </c>
      <c r="X17" s="204">
        <v>17.810490111779881</v>
      </c>
      <c r="Y17" s="204">
        <v>26.885640584694759</v>
      </c>
      <c r="DA17" s="71" t="s">
        <v>2875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7.6432502149613066</v>
      </c>
      <c r="F18" s="204">
        <v>2.8662080825451421</v>
      </c>
      <c r="G18" s="204">
        <v>7.6432502149613066</v>
      </c>
      <c r="H18" s="204">
        <v>5.7324161650902843</v>
      </c>
      <c r="I18" s="204">
        <v>6.6878761822871882</v>
      </c>
      <c r="J18" s="204">
        <v>4.7770421324161649</v>
      </c>
      <c r="K18" s="204">
        <v>2.8662080825451421</v>
      </c>
      <c r="L18" s="204">
        <v>3.821668099742046</v>
      </c>
      <c r="M18" s="204">
        <v>1.9442820292347369</v>
      </c>
      <c r="N18" s="204">
        <v>2.050300945829751</v>
      </c>
      <c r="O18" s="204">
        <v>0.54075666380051579</v>
      </c>
      <c r="P18" s="204">
        <v>1.050988822012038</v>
      </c>
      <c r="Q18" s="204">
        <v>0.74995700773860696</v>
      </c>
      <c r="R18" s="204">
        <v>3.0525365434221841</v>
      </c>
      <c r="S18" s="204">
        <v>2.7802235597592428</v>
      </c>
      <c r="T18" s="204">
        <v>2.1391229578675839</v>
      </c>
      <c r="U18" s="204">
        <v>0.97162510748065345</v>
      </c>
      <c r="V18" s="204">
        <v>1.015563198624247</v>
      </c>
      <c r="W18" s="204">
        <v>0.94393809114359406</v>
      </c>
      <c r="X18" s="204">
        <v>0.2349957007738607</v>
      </c>
      <c r="Y18" s="204">
        <v>1.2926913155631981</v>
      </c>
      <c r="DA18" s="71" t="s">
        <v>2876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2877</v>
      </c>
    </row>
    <row r="20" spans="1:105" ht="12" customHeight="1" x14ac:dyDescent="0.25">
      <c r="A20" s="14" t="s">
        <v>34</v>
      </c>
      <c r="B20" s="204">
        <f t="shared" ref="B20:Y20" si="3">B21+B22</f>
        <v>0</v>
      </c>
      <c r="C20" s="204">
        <f t="shared" si="3"/>
        <v>0</v>
      </c>
      <c r="D20" s="204">
        <f t="shared" si="3"/>
        <v>0</v>
      </c>
      <c r="E20" s="204">
        <f t="shared" si="3"/>
        <v>0</v>
      </c>
      <c r="F20" s="204">
        <f t="shared" si="3"/>
        <v>0</v>
      </c>
      <c r="G20" s="204">
        <f t="shared" si="3"/>
        <v>0</v>
      </c>
      <c r="H20" s="204">
        <f t="shared" si="3"/>
        <v>0</v>
      </c>
      <c r="I20" s="204">
        <f t="shared" si="3"/>
        <v>0</v>
      </c>
      <c r="J20" s="204">
        <f t="shared" si="3"/>
        <v>76.375322441960449</v>
      </c>
      <c r="K20" s="204">
        <f t="shared" si="3"/>
        <v>57.480051590713671</v>
      </c>
      <c r="L20" s="204">
        <f t="shared" si="3"/>
        <v>59.910576096302663</v>
      </c>
      <c r="M20" s="204">
        <f t="shared" si="3"/>
        <v>76.582803095442813</v>
      </c>
      <c r="N20" s="204">
        <f t="shared" si="3"/>
        <v>80.901736540732486</v>
      </c>
      <c r="O20" s="204">
        <f t="shared" si="3"/>
        <v>74.097489238821311</v>
      </c>
      <c r="P20" s="204">
        <f t="shared" si="3"/>
        <v>65.528713105474949</v>
      </c>
      <c r="Q20" s="204">
        <f t="shared" si="3"/>
        <v>68.776885163119957</v>
      </c>
      <c r="R20" s="204">
        <f t="shared" si="3"/>
        <v>57.295161272914243</v>
      </c>
      <c r="S20" s="204">
        <f t="shared" si="3"/>
        <v>67.337724163418869</v>
      </c>
      <c r="T20" s="204">
        <f t="shared" si="3"/>
        <v>70.866229099040396</v>
      </c>
      <c r="U20" s="204">
        <f t="shared" si="3"/>
        <v>63.067261522332437</v>
      </c>
      <c r="V20" s="204">
        <f t="shared" si="3"/>
        <v>48.75257632454732</v>
      </c>
      <c r="W20" s="204">
        <f t="shared" si="3"/>
        <v>64.826668429100309</v>
      </c>
      <c r="X20" s="204">
        <f t="shared" si="3"/>
        <v>50.708119508673278</v>
      </c>
      <c r="Y20" s="204">
        <f t="shared" si="3"/>
        <v>47.859246461811821</v>
      </c>
      <c r="DA20" s="71"/>
    </row>
    <row r="21" spans="1:105" ht="12" customHeight="1" x14ac:dyDescent="0.25">
      <c r="A21" s="18" t="s">
        <v>73</v>
      </c>
      <c r="B21" s="204">
        <v>0</v>
      </c>
      <c r="C21" s="204">
        <v>0</v>
      </c>
      <c r="D21" s="204">
        <v>0</v>
      </c>
      <c r="E21" s="204">
        <v>0</v>
      </c>
      <c r="F21" s="204">
        <v>0</v>
      </c>
      <c r="G21" s="204">
        <v>0</v>
      </c>
      <c r="H21" s="204">
        <v>0</v>
      </c>
      <c r="I21" s="204">
        <v>0</v>
      </c>
      <c r="J21" s="204">
        <v>76.375322441960449</v>
      </c>
      <c r="K21" s="204">
        <v>57.480051590713671</v>
      </c>
      <c r="L21" s="204">
        <v>59.910576096302663</v>
      </c>
      <c r="M21" s="204">
        <v>76.582803095442813</v>
      </c>
      <c r="N21" s="204">
        <v>80.901736540732486</v>
      </c>
      <c r="O21" s="204">
        <v>74.097489238821311</v>
      </c>
      <c r="P21" s="204">
        <v>65.528713105474949</v>
      </c>
      <c r="Q21" s="204">
        <v>68.776885163119957</v>
      </c>
      <c r="R21" s="204">
        <v>57.295161272914243</v>
      </c>
      <c r="S21" s="204">
        <v>67.337724163418869</v>
      </c>
      <c r="T21" s="204">
        <v>70.866229099040396</v>
      </c>
      <c r="U21" s="204">
        <v>63.067261522332437</v>
      </c>
      <c r="V21" s="204">
        <v>48.75257632454732</v>
      </c>
      <c r="W21" s="204">
        <v>64.826668429100309</v>
      </c>
      <c r="X21" s="204">
        <v>50.708119508673278</v>
      </c>
      <c r="Y21" s="204">
        <v>47.859246461811821</v>
      </c>
      <c r="DA21" s="71" t="s">
        <v>2878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2879</v>
      </c>
    </row>
    <row r="23" spans="1:105" ht="12" customHeight="1" x14ac:dyDescent="0.25">
      <c r="A23" s="14" t="s">
        <v>37</v>
      </c>
      <c r="B23" s="204">
        <f t="shared" ref="B23:Y23" si="4">B24+B25+B26+B27+B28+B29</f>
        <v>863.451762682717</v>
      </c>
      <c r="C23" s="204">
        <f t="shared" si="4"/>
        <v>892.04161650902824</v>
      </c>
      <c r="D23" s="204">
        <f t="shared" si="4"/>
        <v>886.30937231298367</v>
      </c>
      <c r="E23" s="204">
        <f t="shared" si="4"/>
        <v>902.24041272570935</v>
      </c>
      <c r="F23" s="204">
        <f t="shared" si="4"/>
        <v>958.34531384350817</v>
      </c>
      <c r="G23" s="204">
        <f t="shared" si="4"/>
        <v>231.6327601031814</v>
      </c>
      <c r="H23" s="204">
        <f t="shared" si="4"/>
        <v>202.35021496130699</v>
      </c>
      <c r="I23" s="204">
        <f t="shared" si="4"/>
        <v>228.93379191745481</v>
      </c>
      <c r="J23" s="204">
        <f t="shared" si="4"/>
        <v>253.51100601891659</v>
      </c>
      <c r="K23" s="204">
        <f t="shared" si="4"/>
        <v>338.39690455717971</v>
      </c>
      <c r="L23" s="204">
        <f t="shared" si="4"/>
        <v>322.41805674978502</v>
      </c>
      <c r="M23" s="204">
        <f t="shared" si="4"/>
        <v>225.79965606190879</v>
      </c>
      <c r="N23" s="204">
        <f t="shared" si="4"/>
        <v>244.9240588161033</v>
      </c>
      <c r="O23" s="204">
        <f t="shared" si="4"/>
        <v>317.47585555911496</v>
      </c>
      <c r="P23" s="204">
        <f t="shared" si="4"/>
        <v>262.41969618085352</v>
      </c>
      <c r="Q23" s="204">
        <f t="shared" si="4"/>
        <v>307.94228938546121</v>
      </c>
      <c r="R23" s="204">
        <f t="shared" si="4"/>
        <v>333.77371232983722</v>
      </c>
      <c r="S23" s="204">
        <f t="shared" si="4"/>
        <v>277.5941760945347</v>
      </c>
      <c r="T23" s="204">
        <f t="shared" si="4"/>
        <v>377.93557657593806</v>
      </c>
      <c r="U23" s="204">
        <f t="shared" si="4"/>
        <v>293.46128533923263</v>
      </c>
      <c r="V23" s="204">
        <f t="shared" si="4"/>
        <v>277.34432823263234</v>
      </c>
      <c r="W23" s="204">
        <f t="shared" si="4"/>
        <v>352.93644421062453</v>
      </c>
      <c r="X23" s="204">
        <f t="shared" si="4"/>
        <v>396.35894841909959</v>
      </c>
      <c r="Y23" s="204">
        <f t="shared" si="4"/>
        <v>304.86844055452525</v>
      </c>
      <c r="DA23" s="71"/>
    </row>
    <row r="24" spans="1:105" ht="12" customHeight="1" x14ac:dyDescent="0.25">
      <c r="A24" s="18" t="s">
        <v>38</v>
      </c>
      <c r="B24" s="204">
        <v>863.451762682717</v>
      </c>
      <c r="C24" s="204">
        <v>892.04161650902824</v>
      </c>
      <c r="D24" s="204">
        <v>886.30937231298367</v>
      </c>
      <c r="E24" s="204">
        <v>902.24041272570935</v>
      </c>
      <c r="F24" s="204">
        <v>958.34531384350817</v>
      </c>
      <c r="G24" s="204">
        <v>231.6327601031814</v>
      </c>
      <c r="H24" s="204">
        <v>202.35021496130699</v>
      </c>
      <c r="I24" s="204">
        <v>228.93379191745481</v>
      </c>
      <c r="J24" s="204">
        <v>253.51100601891659</v>
      </c>
      <c r="K24" s="204">
        <v>338.39690455717971</v>
      </c>
      <c r="L24" s="204">
        <v>322.41805674978502</v>
      </c>
      <c r="M24" s="204">
        <v>225.79965606190879</v>
      </c>
      <c r="N24" s="204">
        <v>244.92312983662941</v>
      </c>
      <c r="O24" s="204">
        <v>317.47377472055018</v>
      </c>
      <c r="P24" s="204">
        <v>262.41470335339642</v>
      </c>
      <c r="Q24" s="204">
        <v>307.92949269131549</v>
      </c>
      <c r="R24" s="204">
        <v>333.39294926913152</v>
      </c>
      <c r="S24" s="204">
        <v>276.82975064488392</v>
      </c>
      <c r="T24" s="204">
        <v>376.78323301805671</v>
      </c>
      <c r="U24" s="204">
        <v>292.51410146173703</v>
      </c>
      <c r="V24" s="204">
        <v>276.3528804815133</v>
      </c>
      <c r="W24" s="204">
        <v>351.62390369733453</v>
      </c>
      <c r="X24" s="204">
        <v>394.79320722269978</v>
      </c>
      <c r="Y24" s="204">
        <v>302.30352536543421</v>
      </c>
      <c r="DA24" s="71" t="s">
        <v>2880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9.2897947386959322E-4</v>
      </c>
      <c r="O25" s="204">
        <v>2.0808385647528961E-3</v>
      </c>
      <c r="P25" s="204">
        <v>4.992827457122608E-3</v>
      </c>
      <c r="Q25" s="204">
        <v>1.2796694145739361E-2</v>
      </c>
      <c r="R25" s="204">
        <v>2.5389028031586752E-2</v>
      </c>
      <c r="S25" s="204">
        <v>5.6428889031675172E-2</v>
      </c>
      <c r="T25" s="204">
        <v>0.1096952345795538</v>
      </c>
      <c r="U25" s="204">
        <v>0.16558456537177141</v>
      </c>
      <c r="V25" s="204">
        <v>0.24647784570202891</v>
      </c>
      <c r="W25" s="204">
        <v>0.60892916333304004</v>
      </c>
      <c r="X25" s="204">
        <v>0.84398711213496846</v>
      </c>
      <c r="Y25" s="204">
        <v>1.1928601589964321</v>
      </c>
      <c r="DA25" s="71" t="s">
        <v>2881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0.35537403267411871</v>
      </c>
      <c r="S26" s="204">
        <v>0.70799656061908856</v>
      </c>
      <c r="T26" s="204">
        <v>1.042648323301806</v>
      </c>
      <c r="U26" s="204">
        <v>0.78159931212381761</v>
      </c>
      <c r="V26" s="204">
        <v>0.7449699054170249</v>
      </c>
      <c r="W26" s="204">
        <v>0.70361134995700769</v>
      </c>
      <c r="X26" s="204">
        <v>0.72175408426483234</v>
      </c>
      <c r="Y26" s="204">
        <v>1.3720550300945831</v>
      </c>
      <c r="DA26" s="71" t="s">
        <v>2882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2883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2884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2885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6.5049011177987959</v>
      </c>
      <c r="O30" s="204">
        <v>13.334565778159931</v>
      </c>
      <c r="P30" s="204">
        <v>6.5639724849527079</v>
      </c>
      <c r="Q30" s="204">
        <v>6.2309544282029226</v>
      </c>
      <c r="R30" s="204">
        <v>8.4977644024075651</v>
      </c>
      <c r="S30" s="204">
        <v>8.4325881341358553</v>
      </c>
      <c r="T30" s="204">
        <v>5.3101461736887359</v>
      </c>
      <c r="U30" s="204">
        <v>5.7384350816852958</v>
      </c>
      <c r="V30" s="204">
        <v>0.41702493551160791</v>
      </c>
      <c r="W30" s="204">
        <v>16.798796216681001</v>
      </c>
      <c r="X30" s="204">
        <v>20.947635425623389</v>
      </c>
      <c r="Y30" s="204">
        <v>5.3310404127257094</v>
      </c>
      <c r="DA30" s="71" t="s">
        <v>2886</v>
      </c>
    </row>
    <row r="31" spans="1:105" ht="12" customHeight="1" x14ac:dyDescent="0.25">
      <c r="A31" s="21" t="s">
        <v>40</v>
      </c>
      <c r="B31" s="207">
        <v>185.46861564918311</v>
      </c>
      <c r="C31" s="207">
        <v>189.59587274290629</v>
      </c>
      <c r="D31" s="207">
        <v>186.414445399828</v>
      </c>
      <c r="E31" s="207">
        <v>190.97162510748061</v>
      </c>
      <c r="F31" s="207">
        <v>195.70077386070511</v>
      </c>
      <c r="G31" s="207">
        <v>195.70077386070511</v>
      </c>
      <c r="H31" s="207">
        <v>197.76440240756659</v>
      </c>
      <c r="I31" s="207">
        <v>197.1625107480653</v>
      </c>
      <c r="J31" s="207">
        <v>209.9742046431642</v>
      </c>
      <c r="K31" s="207">
        <v>183.8349097162511</v>
      </c>
      <c r="L31" s="207">
        <v>193.29320722269989</v>
      </c>
      <c r="M31" s="207">
        <v>187.69690455717969</v>
      </c>
      <c r="N31" s="207">
        <v>192.70748065348241</v>
      </c>
      <c r="O31" s="207">
        <v>190.27136715391231</v>
      </c>
      <c r="P31" s="207">
        <v>185.09105760963021</v>
      </c>
      <c r="Q31" s="207">
        <v>188.57815993121241</v>
      </c>
      <c r="R31" s="207">
        <v>185.9640584694755</v>
      </c>
      <c r="S31" s="207">
        <v>186.8738607050731</v>
      </c>
      <c r="T31" s="207">
        <v>189.95597592433359</v>
      </c>
      <c r="U31" s="207">
        <v>197.20739466895961</v>
      </c>
      <c r="V31" s="207">
        <v>182.6625967325881</v>
      </c>
      <c r="W31" s="207">
        <v>201.26509028374889</v>
      </c>
      <c r="X31" s="207">
        <v>186.9466895958727</v>
      </c>
      <c r="Y31" s="207">
        <v>177.02235597592431</v>
      </c>
      <c r="DA31" s="86" t="s">
        <v>2887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WWP_emi!B5</f>
        <v>0</v>
      </c>
      <c r="C33" s="203">
        <f>WWP_emi!C5</f>
        <v>0</v>
      </c>
      <c r="D33" s="203">
        <f>WWP_emi!D5</f>
        <v>0</v>
      </c>
      <c r="E33" s="203">
        <f>WWP_emi!E5</f>
        <v>76.908413159996186</v>
      </c>
      <c r="F33" s="203">
        <f>WWP_emi!F5</f>
        <v>52.211951280080619</v>
      </c>
      <c r="G33" s="203">
        <f>WWP_emi!G5</f>
        <v>108.2213100002881</v>
      </c>
      <c r="H33" s="203">
        <f>WWP_emi!H5</f>
        <v>123.8722372804032</v>
      </c>
      <c r="I33" s="203">
        <f>WWP_emi!I5</f>
        <v>138.83327424034081</v>
      </c>
      <c r="J33" s="203">
        <f>WWP_emi!J5</f>
        <v>290.69598168057649</v>
      </c>
      <c r="K33" s="203">
        <f>WWP_emi!K5</f>
        <v>218.53392156042031</v>
      </c>
      <c r="L33" s="203">
        <f>WWP_emi!L5</f>
        <v>221.279484240394</v>
      </c>
      <c r="M33" s="203">
        <f>WWP_emi!M5</f>
        <v>260.51628960050039</v>
      </c>
      <c r="N33" s="203">
        <f>WWP_emi!N5</f>
        <v>261.41179569825579</v>
      </c>
      <c r="O33" s="203">
        <f>WWP_emi!O5</f>
        <v>236.1190477374787</v>
      </c>
      <c r="P33" s="203">
        <f>WWP_emi!P5</f>
        <v>224.98747115313441</v>
      </c>
      <c r="Q33" s="203">
        <f>WWP_emi!Q5</f>
        <v>234.26280751168889</v>
      </c>
      <c r="R33" s="203">
        <f>WWP_emi!R5</f>
        <v>214.30120502341859</v>
      </c>
      <c r="S33" s="203">
        <f>WWP_emi!S5</f>
        <v>253.85033039937281</v>
      </c>
      <c r="T33" s="203">
        <f>WWP_emi!T5</f>
        <v>265.766927083805</v>
      </c>
      <c r="U33" s="203">
        <f>WWP_emi!U5</f>
        <v>223.08539909563791</v>
      </c>
      <c r="V33" s="203">
        <f>WWP_emi!V5</f>
        <v>191.29376827797509</v>
      </c>
      <c r="W33" s="203">
        <f>WWP_emi!W5</f>
        <v>237.27970882805519</v>
      </c>
      <c r="X33" s="203">
        <f>WWP_emi!X5</f>
        <v>192.68364677949509</v>
      </c>
      <c r="Y33" s="203">
        <f>WWP_emi!Y5</f>
        <v>226.05912266169349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206.07505869156296</v>
      </c>
      <c r="C35" s="284">
        <f t="shared" si="5"/>
        <v>220.34144553548941</v>
      </c>
      <c r="D35" s="284">
        <f t="shared" si="5"/>
        <v>217.33169440550694</v>
      </c>
      <c r="E35" s="284">
        <f t="shared" si="5"/>
        <v>216.78783339526214</v>
      </c>
      <c r="F35" s="284">
        <f t="shared" si="5"/>
        <v>255.1895098844939</v>
      </c>
      <c r="G35" s="284">
        <f t="shared" si="5"/>
        <v>109.25149373472939</v>
      </c>
      <c r="H35" s="284">
        <f t="shared" si="5"/>
        <v>103.07097715278246</v>
      </c>
      <c r="I35" s="284">
        <f t="shared" si="5"/>
        <v>102.55455935320832</v>
      </c>
      <c r="J35" s="284">
        <f t="shared" si="5"/>
        <v>124.05498185736735</v>
      </c>
      <c r="K35" s="284">
        <f t="shared" si="5"/>
        <v>145.03717504524585</v>
      </c>
      <c r="L35" s="284">
        <f t="shared" si="5"/>
        <v>160.61881653063449</v>
      </c>
      <c r="M35" s="284">
        <f t="shared" si="5"/>
        <v>120.43898342659629</v>
      </c>
      <c r="N35" s="284">
        <f t="shared" si="5"/>
        <v>133.56957368630836</v>
      </c>
      <c r="O35" s="284">
        <f t="shared" si="5"/>
        <v>150.33057324073795</v>
      </c>
      <c r="P35" s="284">
        <f t="shared" si="5"/>
        <v>146.067038339931</v>
      </c>
      <c r="Q35" s="284">
        <f t="shared" si="5"/>
        <v>161.4100833716345</v>
      </c>
      <c r="R35" s="284">
        <f t="shared" si="5"/>
        <v>164.40517111048624</v>
      </c>
      <c r="S35" s="284">
        <f t="shared" si="5"/>
        <v>147.37938488055201</v>
      </c>
      <c r="T35" s="284">
        <f t="shared" si="5"/>
        <v>178.62077484399364</v>
      </c>
      <c r="U35" s="284">
        <f t="shared" si="5"/>
        <v>144.79903171081978</v>
      </c>
      <c r="V35" s="284">
        <f t="shared" si="5"/>
        <v>146.94635084747065</v>
      </c>
      <c r="W35" s="284">
        <f t="shared" si="5"/>
        <v>160.43415242781168</v>
      </c>
      <c r="X35" s="284">
        <f t="shared" si="5"/>
        <v>122.98924543871017</v>
      </c>
      <c r="Y35" s="284">
        <f t="shared" si="5"/>
        <v>103.83451823112736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124.16635121602802</v>
      </c>
      <c r="C36" s="344">
        <f t="shared" si="6"/>
        <v>118.81908485023368</v>
      </c>
      <c r="D36" s="344">
        <f t="shared" si="6"/>
        <v>124.76757653104984</v>
      </c>
      <c r="E36" s="344">
        <f t="shared" si="6"/>
        <v>137.51505167952951</v>
      </c>
      <c r="F36" s="344">
        <f t="shared" si="6"/>
        <v>149.60895259320563</v>
      </c>
      <c r="G36" s="344">
        <f t="shared" si="6"/>
        <v>145.53955666894089</v>
      </c>
      <c r="H36" s="344">
        <f t="shared" si="6"/>
        <v>135.15873100424494</v>
      </c>
      <c r="I36" s="344">
        <f t="shared" si="6"/>
        <v>138.86565895518805</v>
      </c>
      <c r="J36" s="344">
        <f t="shared" si="6"/>
        <v>151.50062581690804</v>
      </c>
      <c r="K36" s="344">
        <f t="shared" si="6"/>
        <v>169.74113620264805</v>
      </c>
      <c r="L36" s="344">
        <f t="shared" si="6"/>
        <v>172.65246391315131</v>
      </c>
      <c r="M36" s="344">
        <f t="shared" si="6"/>
        <v>177.03919286140342</v>
      </c>
      <c r="N36" s="344">
        <f t="shared" si="6"/>
        <v>192.15121550228392</v>
      </c>
      <c r="O36" s="344">
        <f t="shared" si="6"/>
        <v>200.40871792545511</v>
      </c>
      <c r="P36" s="344">
        <f t="shared" si="6"/>
        <v>192.49793257338939</v>
      </c>
      <c r="Q36" s="344">
        <f t="shared" si="6"/>
        <v>189.32826560729592</v>
      </c>
      <c r="R36" s="344">
        <f t="shared" si="6"/>
        <v>198.98309626481173</v>
      </c>
      <c r="S36" s="344">
        <f t="shared" si="6"/>
        <v>195.81649866469539</v>
      </c>
      <c r="T36" s="344">
        <f t="shared" si="6"/>
        <v>195.66354361426681</v>
      </c>
      <c r="U36" s="344">
        <f t="shared" si="6"/>
        <v>186.793122301268</v>
      </c>
      <c r="V36" s="344">
        <f t="shared" si="6"/>
        <v>191.12818539845702</v>
      </c>
      <c r="W36" s="344">
        <f t="shared" si="6"/>
        <v>167.87837833336218</v>
      </c>
      <c r="X36" s="344">
        <f t="shared" si="6"/>
        <v>155.97334992040174</v>
      </c>
      <c r="Y36" s="344">
        <f t="shared" si="6"/>
        <v>162.40565192708954</v>
      </c>
      <c r="DA36" s="119"/>
    </row>
    <row r="37" spans="1:105" ht="12" customHeight="1" x14ac:dyDescent="0.25">
      <c r="A37" s="158" t="s">
        <v>2136</v>
      </c>
      <c r="B37" s="344">
        <f>IF(WWP_ued!B$5=0,"",WWP_ued!B$5/B$5*1000)</f>
        <v>51.116105160629317</v>
      </c>
      <c r="C37" s="344">
        <f>IF(WWP_ued!C$5=0,"",WWP_ued!C$5/C$5*1000)</f>
        <v>48.89405125342855</v>
      </c>
      <c r="D37" s="344">
        <f>IF(WWP_ued!D$5=0,"",WWP_ued!D$5/D$5*1000)</f>
        <v>51.320428771410455</v>
      </c>
      <c r="E37" s="344">
        <f>IF(WWP_ued!E$5=0,"",WWP_ued!E$5/E$5*1000)</f>
        <v>56.25719070833641</v>
      </c>
      <c r="F37" s="344">
        <f>IF(WWP_ued!F$5=0,"",WWP_ued!F$5/F$5*1000)</f>
        <v>61.231334447813914</v>
      </c>
      <c r="G37" s="344">
        <f>IF(WWP_ued!G$5=0,"",WWP_ued!G$5/G$5*1000)</f>
        <v>63.696211386878353</v>
      </c>
      <c r="H37" s="344">
        <f>IF(WWP_ued!H$5=0,"",WWP_ued!H$5/H$5*1000)</f>
        <v>59.633383023153662</v>
      </c>
      <c r="I37" s="344">
        <f>IF(WWP_ued!I$5=0,"",WWP_ued!I$5/I$5*1000)</f>
        <v>60.783033300731368</v>
      </c>
      <c r="J37" s="344">
        <f>IF(WWP_ued!J$5=0,"",WWP_ued!J$5/J$5*1000)</f>
        <v>66.340393404335799</v>
      </c>
      <c r="K37" s="344">
        <f>IF(WWP_ued!K$5=0,"",WWP_ued!K$5/K$5*1000)</f>
        <v>72.591106982061262</v>
      </c>
      <c r="L37" s="344">
        <f>IF(WWP_ued!L$5=0,"",WWP_ued!L$5/L$5*1000)</f>
        <v>74.238590955632247</v>
      </c>
      <c r="M37" s="344">
        <f>IF(WWP_ued!M$5=0,"",WWP_ued!M$5/M$5*1000)</f>
        <v>77.61945417950794</v>
      </c>
      <c r="N37" s="344">
        <f>IF(WWP_ued!N$5=0,"",WWP_ued!N$5/N$5*1000)</f>
        <v>84.063427438290063</v>
      </c>
      <c r="O37" s="344">
        <f>IF(WWP_ued!O$5=0,"",WWP_ued!O$5/O$5*1000)</f>
        <v>86.417964924585931</v>
      </c>
      <c r="P37" s="344">
        <f>IF(WWP_ued!P$5=0,"",WWP_ued!P$5/P$5*1000)</f>
        <v>83.670079051927104</v>
      </c>
      <c r="Q37" s="344">
        <f>IF(WWP_ued!Q$5=0,"",WWP_ued!Q$5/Q$5*1000)</f>
        <v>81.648082619709726</v>
      </c>
      <c r="R37" s="344">
        <f>IF(WWP_ued!R$5=0,"",WWP_ued!R$5/R$5*1000)</f>
        <v>85.297478065045269</v>
      </c>
      <c r="S37" s="344">
        <f>IF(WWP_ued!S$5=0,"",WWP_ued!S$5/S$5*1000)</f>
        <v>84.868444445241209</v>
      </c>
      <c r="T37" s="344">
        <f>IF(WWP_ued!T$5=0,"",WWP_ued!T$5/T$5*1000)</f>
        <v>83.435265443127705</v>
      </c>
      <c r="U37" s="344">
        <f>IF(WWP_ued!U$5=0,"",WWP_ued!U$5/U$5*1000)</f>
        <v>80.939530937585118</v>
      </c>
      <c r="V37" s="344">
        <f>IF(WWP_ued!V$5=0,"",WWP_ued!V$5/V$5*1000)</f>
        <v>82.639417202538695</v>
      </c>
      <c r="W37" s="344">
        <f>IF(WWP_ued!W$5=0,"",WWP_ued!W$5/W$5*1000)</f>
        <v>72.157940598166036</v>
      </c>
      <c r="X37" s="344">
        <f>IF(WWP_ued!X$5=0,"",WWP_ued!X$5/X$5*1000)</f>
        <v>66.364782980352459</v>
      </c>
      <c r="Y37" s="344">
        <f>IF(WWP_ued!Y$5=0,"",WWP_ued!Y$5/Y$5*1000)</f>
        <v>69.750336552988102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</v>
      </c>
      <c r="C38" s="345">
        <f t="shared" si="7"/>
        <v>0</v>
      </c>
      <c r="D38" s="345">
        <f t="shared" si="7"/>
        <v>0</v>
      </c>
      <c r="E38" s="345">
        <f t="shared" si="7"/>
        <v>6.8751706027613976E-2</v>
      </c>
      <c r="F38" s="345">
        <f t="shared" si="7"/>
        <v>4.4566049597163399E-2</v>
      </c>
      <c r="G38" s="345">
        <f t="shared" si="7"/>
        <v>0.23373038872122145</v>
      </c>
      <c r="H38" s="345">
        <f t="shared" si="7"/>
        <v>0.2808310029560222</v>
      </c>
      <c r="I38" s="345">
        <f t="shared" si="7"/>
        <v>0.29392497164116504</v>
      </c>
      <c r="J38" s="345">
        <f t="shared" si="7"/>
        <v>0.5039545573985813</v>
      </c>
      <c r="K38" s="345">
        <f t="shared" si="7"/>
        <v>0.3597352756273926</v>
      </c>
      <c r="L38" s="345">
        <f t="shared" si="7"/>
        <v>0.3674307268538699</v>
      </c>
      <c r="M38" s="345">
        <f t="shared" si="7"/>
        <v>0.50391012059095008</v>
      </c>
      <c r="N38" s="345">
        <f t="shared" si="7"/>
        <v>0.47625099437182628</v>
      </c>
      <c r="O38" s="345">
        <f t="shared" si="7"/>
        <v>0.38334492347756277</v>
      </c>
      <c r="P38" s="345">
        <f t="shared" si="7"/>
        <v>0.41402457932822828</v>
      </c>
      <c r="Q38" s="345">
        <f t="shared" si="7"/>
        <v>0.39313519716105333</v>
      </c>
      <c r="R38" s="345">
        <f t="shared" si="7"/>
        <v>0.35024090196737057</v>
      </c>
      <c r="S38" s="345">
        <f t="shared" si="7"/>
        <v>0.443748323895511</v>
      </c>
      <c r="T38" s="345">
        <f t="shared" si="7"/>
        <v>0.39315139257725923</v>
      </c>
      <c r="U38" s="345">
        <f t="shared" si="7"/>
        <v>0.3818030686131958</v>
      </c>
      <c r="V38" s="345">
        <f t="shared" si="7"/>
        <v>0.35766898731695523</v>
      </c>
      <c r="W38" s="345">
        <f t="shared" si="7"/>
        <v>0.35724459357643473</v>
      </c>
      <c r="X38" s="345">
        <f t="shared" si="7"/>
        <v>0.28350212717866691</v>
      </c>
      <c r="Y38" s="345">
        <f t="shared" si="7"/>
        <v>0.39443656156712786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FR: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1048.9203783319001</v>
      </c>
      <c r="C5" s="223">
        <v>1081.637489251935</v>
      </c>
      <c r="D5" s="223">
        <v>1072.723817712812</v>
      </c>
      <c r="E5" s="223">
        <v>1118.640068787618</v>
      </c>
      <c r="F5" s="223">
        <v>1171.563370593293</v>
      </c>
      <c r="G5" s="223">
        <v>463.01771281169391</v>
      </c>
      <c r="H5" s="223">
        <v>441.09174548581262</v>
      </c>
      <c r="I5" s="223">
        <v>472.34256233877892</v>
      </c>
      <c r="J5" s="223">
        <v>576.82975064488392</v>
      </c>
      <c r="K5" s="223">
        <v>607.48538263112641</v>
      </c>
      <c r="L5" s="223">
        <v>602.23456577815978</v>
      </c>
      <c r="M5" s="223">
        <v>516.98959587274294</v>
      </c>
      <c r="N5" s="223">
        <v>548.89501289767838</v>
      </c>
      <c r="O5" s="223">
        <v>615.94411006018902</v>
      </c>
      <c r="P5" s="223">
        <v>543.41573516766982</v>
      </c>
      <c r="Q5" s="223">
        <v>595.88357695614798</v>
      </c>
      <c r="R5" s="223">
        <v>611.86801375752361</v>
      </c>
      <c r="S5" s="223">
        <v>572.05924333619942</v>
      </c>
      <c r="T5" s="223">
        <v>675.99131556319878</v>
      </c>
      <c r="U5" s="223">
        <v>584.29441100601912</v>
      </c>
      <c r="V5" s="223">
        <v>534.83465176268248</v>
      </c>
      <c r="W5" s="223">
        <v>664.19398108340488</v>
      </c>
      <c r="X5" s="223">
        <v>679.6550300945828</v>
      </c>
      <c r="Y5" s="223">
        <v>573.11908856405853</v>
      </c>
      <c r="DA5" s="89" t="s">
        <v>2871</v>
      </c>
    </row>
    <row r="6" spans="1:105" ht="12" customHeight="1" x14ac:dyDescent="0.25">
      <c r="A6" s="55" t="s">
        <v>91</v>
      </c>
      <c r="B6" s="259">
        <v>7.5965704312164108</v>
      </c>
      <c r="C6" s="259">
        <v>7.7656178956111219</v>
      </c>
      <c r="D6" s="259">
        <v>7.6353104751410017</v>
      </c>
      <c r="E6" s="259">
        <v>7.8438493346598106</v>
      </c>
      <c r="F6" s="259">
        <v>8.0315098430807144</v>
      </c>
      <c r="G6" s="259">
        <v>8.049542919200956</v>
      </c>
      <c r="H6" s="259">
        <v>8.1429221917452654</v>
      </c>
      <c r="I6" s="259">
        <v>8.1213841960360664</v>
      </c>
      <c r="J6" s="259">
        <v>8.7572701301021638</v>
      </c>
      <c r="K6" s="259">
        <v>7.6668000215142911</v>
      </c>
      <c r="L6" s="259">
        <v>8.0520712475106837</v>
      </c>
      <c r="M6" s="259">
        <v>7.8351071429215633</v>
      </c>
      <c r="N6" s="259">
        <v>8.0462896052227055</v>
      </c>
      <c r="O6" s="259">
        <v>7.9485793016647692</v>
      </c>
      <c r="P6" s="259">
        <v>7.7167329061900674</v>
      </c>
      <c r="Q6" s="259">
        <v>7.8724046612876712</v>
      </c>
      <c r="R6" s="259">
        <v>7.7535048955964836</v>
      </c>
      <c r="S6" s="259">
        <v>7.804947415422121</v>
      </c>
      <c r="T6" s="259">
        <v>7.9559982677207826</v>
      </c>
      <c r="U6" s="259">
        <v>8.216353528990231</v>
      </c>
      <c r="V6" s="259">
        <v>7.5968470684253138</v>
      </c>
      <c r="W6" s="259">
        <v>8.3989889095098249</v>
      </c>
      <c r="X6" s="259">
        <v>7.7926142731999768</v>
      </c>
      <c r="Y6" s="259">
        <v>7.3878556020608377</v>
      </c>
      <c r="DA6" s="67" t="s">
        <v>2888</v>
      </c>
    </row>
    <row r="7" spans="1:105" ht="12" customHeight="1" x14ac:dyDescent="0.25">
      <c r="A7" s="173" t="s">
        <v>92</v>
      </c>
      <c r="B7" s="224">
        <v>8.2571417730613188</v>
      </c>
      <c r="C7" s="224">
        <v>8.4408890169686117</v>
      </c>
      <c r="D7" s="224">
        <v>8.299250516457608</v>
      </c>
      <c r="E7" s="224">
        <v>8.5259231898476191</v>
      </c>
      <c r="F7" s="224">
        <v>8.7299020033486077</v>
      </c>
      <c r="G7" s="224">
        <v>8.7495031730445181</v>
      </c>
      <c r="H7" s="224">
        <v>8.8510023823318136</v>
      </c>
      <c r="I7" s="224">
        <v>8.8275915174305055</v>
      </c>
      <c r="J7" s="224">
        <v>9.5187718805458328</v>
      </c>
      <c r="K7" s="224">
        <v>8.3334782842546655</v>
      </c>
      <c r="L7" s="224">
        <v>8.7522513559898751</v>
      </c>
      <c r="M7" s="224">
        <v>8.5164208075234349</v>
      </c>
      <c r="N7" s="224">
        <v>8.7459669621985956</v>
      </c>
      <c r="O7" s="224">
        <v>8.6397601105051827</v>
      </c>
      <c r="P7" s="224">
        <v>8.3877531589022478</v>
      </c>
      <c r="Q7" s="224">
        <v>8.5569615883561649</v>
      </c>
      <c r="R7" s="224">
        <v>8.4277227126048757</v>
      </c>
      <c r="S7" s="224">
        <v>8.4836384950240404</v>
      </c>
      <c r="T7" s="224">
        <v>8.6478242040443316</v>
      </c>
      <c r="U7" s="224">
        <v>8.9308190532502518</v>
      </c>
      <c r="V7" s="224">
        <v>8.2574424656796896</v>
      </c>
      <c r="W7" s="224">
        <v>9.1293357712063337</v>
      </c>
      <c r="X7" s="224">
        <v>8.4702329056521481</v>
      </c>
      <c r="Y7" s="224">
        <v>8.030277828326998</v>
      </c>
      <c r="DA7" s="177" t="s">
        <v>2889</v>
      </c>
    </row>
    <row r="8" spans="1:105" ht="12" customHeight="1" x14ac:dyDescent="0.25">
      <c r="A8" s="173" t="s">
        <v>93</v>
      </c>
      <c r="B8" s="224">
        <v>20.477711597192069</v>
      </c>
      <c r="C8" s="224">
        <v>20.933404762082169</v>
      </c>
      <c r="D8" s="224">
        <v>20.58214128081487</v>
      </c>
      <c r="E8" s="224">
        <v>21.144289510822102</v>
      </c>
      <c r="F8" s="224">
        <v>21.65015696830454</v>
      </c>
      <c r="G8" s="224">
        <v>21.698767869150409</v>
      </c>
      <c r="H8" s="224">
        <v>21.950485908182898</v>
      </c>
      <c r="I8" s="224">
        <v>21.89242696322766</v>
      </c>
      <c r="J8" s="224">
        <v>23.606554263753669</v>
      </c>
      <c r="K8" s="224">
        <v>20.66702614495156</v>
      </c>
      <c r="L8" s="224">
        <v>21.705583362854892</v>
      </c>
      <c r="M8" s="224">
        <v>21.120723602658131</v>
      </c>
      <c r="N8" s="224">
        <v>21.689998066252521</v>
      </c>
      <c r="O8" s="224">
        <v>21.426605074052851</v>
      </c>
      <c r="P8" s="224">
        <v>20.801627834077571</v>
      </c>
      <c r="Q8" s="224">
        <v>21.221264739123288</v>
      </c>
      <c r="R8" s="224">
        <v>20.900752327260079</v>
      </c>
      <c r="S8" s="224">
        <v>21.039423467659631</v>
      </c>
      <c r="T8" s="224">
        <v>21.446604026029942</v>
      </c>
      <c r="U8" s="224">
        <v>22.148431252060629</v>
      </c>
      <c r="V8" s="224">
        <v>20.478457314885631</v>
      </c>
      <c r="W8" s="224">
        <v>22.640752712591709</v>
      </c>
      <c r="X8" s="224">
        <v>21.006177606017332</v>
      </c>
      <c r="Y8" s="224">
        <v>19.91508901425096</v>
      </c>
      <c r="DA8" s="177" t="s">
        <v>2890</v>
      </c>
    </row>
    <row r="9" spans="1:105" ht="12" customHeight="1" x14ac:dyDescent="0.25">
      <c r="A9" s="173" t="s">
        <v>94</v>
      </c>
      <c r="B9" s="224">
        <v>62.754277475266022</v>
      </c>
      <c r="C9" s="224">
        <v>64.150756528961452</v>
      </c>
      <c r="D9" s="224">
        <v>63.074303925077828</v>
      </c>
      <c r="E9" s="224">
        <v>64.797016242841906</v>
      </c>
      <c r="F9" s="224">
        <v>66.347255225449388</v>
      </c>
      <c r="G9" s="224">
        <v>66.496224115138332</v>
      </c>
      <c r="H9" s="224">
        <v>67.26761810572178</v>
      </c>
      <c r="I9" s="224">
        <v>67.089695532471865</v>
      </c>
      <c r="J9" s="224">
        <v>72.342666292148309</v>
      </c>
      <c r="K9" s="224">
        <v>63.334434960335429</v>
      </c>
      <c r="L9" s="224">
        <v>66.517110305523019</v>
      </c>
      <c r="M9" s="224">
        <v>64.724798137178112</v>
      </c>
      <c r="N9" s="224">
        <v>66.469348912709336</v>
      </c>
      <c r="O9" s="224">
        <v>65.662176839839404</v>
      </c>
      <c r="P9" s="224">
        <v>63.746924007657078</v>
      </c>
      <c r="Q9" s="224">
        <v>65.032908071506839</v>
      </c>
      <c r="R9" s="224">
        <v>64.050692615797047</v>
      </c>
      <c r="S9" s="224">
        <v>64.475652562182731</v>
      </c>
      <c r="T9" s="224">
        <v>65.7234639507369</v>
      </c>
      <c r="U9" s="224">
        <v>67.874224804701896</v>
      </c>
      <c r="V9" s="224">
        <v>62.756562739165631</v>
      </c>
      <c r="W9" s="224">
        <v>69.382951861168138</v>
      </c>
      <c r="X9" s="224">
        <v>64.373770082956341</v>
      </c>
      <c r="Y9" s="224">
        <v>61.030111495285198</v>
      </c>
      <c r="DA9" s="177" t="s">
        <v>2891</v>
      </c>
    </row>
    <row r="10" spans="1:105" ht="12" customHeight="1" x14ac:dyDescent="0.25">
      <c r="A10" s="56" t="s">
        <v>95</v>
      </c>
      <c r="B10" s="260">
        <v>13.871998178743009</v>
      </c>
      <c r="C10" s="260">
        <v>14.18069354850727</v>
      </c>
      <c r="D10" s="260">
        <v>13.942740867648791</v>
      </c>
      <c r="E10" s="260">
        <v>14.054768921609289</v>
      </c>
      <c r="F10" s="260">
        <v>14.39013451495822</v>
      </c>
      <c r="G10" s="260">
        <v>14.10846081146059</v>
      </c>
      <c r="H10" s="260">
        <v>14.10485240760331</v>
      </c>
      <c r="I10" s="260">
        <v>14.07923997014411</v>
      </c>
      <c r="J10" s="260">
        <v>14.257318497047549</v>
      </c>
      <c r="K10" s="260">
        <v>13.029182262737271</v>
      </c>
      <c r="L10" s="260">
        <v>13.543090859928681</v>
      </c>
      <c r="M10" s="260">
        <v>12.69787992925704</v>
      </c>
      <c r="N10" s="260">
        <v>13.13930904110018</v>
      </c>
      <c r="O10" s="260">
        <v>13.381991904784631</v>
      </c>
      <c r="P10" s="260">
        <v>12.76970491699563</v>
      </c>
      <c r="Q10" s="260">
        <v>13.20193466170265</v>
      </c>
      <c r="R10" s="260">
        <v>13.162264518542029</v>
      </c>
      <c r="S10" s="260">
        <v>12.983764673276809</v>
      </c>
      <c r="T10" s="260">
        <v>13.709538763848601</v>
      </c>
      <c r="U10" s="260">
        <v>13.648091382135149</v>
      </c>
      <c r="V10" s="260">
        <v>12.682071209204731</v>
      </c>
      <c r="W10" s="260">
        <v>14.23914140772043</v>
      </c>
      <c r="X10" s="260">
        <v>13.485011823452769</v>
      </c>
      <c r="Y10" s="260">
        <v>12.49264141967835</v>
      </c>
      <c r="DA10" s="68" t="s">
        <v>2892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0.26546917566909439</v>
      </c>
      <c r="F11" s="226">
        <v>0.110692126372477</v>
      </c>
      <c r="G11" s="226">
        <v>0.2363620924264786</v>
      </c>
      <c r="H11" s="226">
        <v>0.27844110951134549</v>
      </c>
      <c r="I11" s="226">
        <v>0.36820510140519841</v>
      </c>
      <c r="J11" s="226">
        <v>0.49217974695944122</v>
      </c>
      <c r="K11" s="226">
        <v>0.57444663684553965</v>
      </c>
      <c r="L11" s="226">
        <v>0.47847212490658808</v>
      </c>
      <c r="M11" s="226">
        <v>0.38129969630794608</v>
      </c>
      <c r="N11" s="226">
        <v>0.35153380687069469</v>
      </c>
      <c r="O11" s="226">
        <v>0.44701019779531059</v>
      </c>
      <c r="P11" s="226">
        <v>0.39750917119020168</v>
      </c>
      <c r="Q11" s="226">
        <v>0.49058430382175378</v>
      </c>
      <c r="R11" s="226">
        <v>0.56900922435153078</v>
      </c>
      <c r="S11" s="226">
        <v>0.60059297295968161</v>
      </c>
      <c r="T11" s="226">
        <v>0.8945679777436073</v>
      </c>
      <c r="U11" s="226">
        <v>0.48419892751845139</v>
      </c>
      <c r="V11" s="226">
        <v>0.45267882825928119</v>
      </c>
      <c r="W11" s="226">
        <v>0.663274716794513</v>
      </c>
      <c r="X11" s="226">
        <v>0.67781134401350818</v>
      </c>
      <c r="Y11" s="226">
        <v>0.85979756561232146</v>
      </c>
      <c r="DA11" s="69" t="s">
        <v>2893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1.606243820430348</v>
      </c>
      <c r="K12" s="226">
        <v>1.8028382225994</v>
      </c>
      <c r="L12" s="226">
        <v>1.6571982927455471</v>
      </c>
      <c r="M12" s="226">
        <v>1.6045263300555741</v>
      </c>
      <c r="N12" s="226">
        <v>1.835481602962358</v>
      </c>
      <c r="O12" s="226">
        <v>2.211653266097791</v>
      </c>
      <c r="P12" s="226">
        <v>1.592069183728563</v>
      </c>
      <c r="Q12" s="226">
        <v>1.9605433719170129</v>
      </c>
      <c r="R12" s="226">
        <v>1.770759149934672</v>
      </c>
      <c r="S12" s="226">
        <v>1.812892744241424</v>
      </c>
      <c r="T12" s="226">
        <v>2.574618341289157</v>
      </c>
      <c r="U12" s="226">
        <v>1.553207023210998</v>
      </c>
      <c r="V12" s="226">
        <v>1.1696619936657171</v>
      </c>
      <c r="W12" s="226">
        <v>2.0329806710624929</v>
      </c>
      <c r="X12" s="226">
        <v>1.8855030349122761</v>
      </c>
      <c r="Y12" s="226">
        <v>1.4925095958162189</v>
      </c>
      <c r="DA12" s="69" t="s">
        <v>2894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2895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2896</v>
      </c>
    </row>
    <row r="15" spans="1:105" ht="12" customHeight="1" x14ac:dyDescent="0.25">
      <c r="A15" s="37" t="s">
        <v>40</v>
      </c>
      <c r="B15" s="226">
        <v>13.871998178743009</v>
      </c>
      <c r="C15" s="226">
        <v>14.18069354850727</v>
      </c>
      <c r="D15" s="226">
        <v>13.942740867648791</v>
      </c>
      <c r="E15" s="226">
        <v>13.7892997459402</v>
      </c>
      <c r="F15" s="226">
        <v>14.279442388585741</v>
      </c>
      <c r="G15" s="226">
        <v>13.87209871903411</v>
      </c>
      <c r="H15" s="226">
        <v>13.826411298091969</v>
      </c>
      <c r="I15" s="226">
        <v>13.711034868738921</v>
      </c>
      <c r="J15" s="226">
        <v>12.158894929657761</v>
      </c>
      <c r="K15" s="226">
        <v>10.651897403292329</v>
      </c>
      <c r="L15" s="226">
        <v>11.407420442276541</v>
      </c>
      <c r="M15" s="226">
        <v>10.712053902893521</v>
      </c>
      <c r="N15" s="226">
        <v>10.95229363126713</v>
      </c>
      <c r="O15" s="226">
        <v>10.72332844089153</v>
      </c>
      <c r="P15" s="226">
        <v>10.780126562076861</v>
      </c>
      <c r="Q15" s="226">
        <v>10.750806985963891</v>
      </c>
      <c r="R15" s="226">
        <v>10.822496144255821</v>
      </c>
      <c r="S15" s="226">
        <v>10.570278956075709</v>
      </c>
      <c r="T15" s="226">
        <v>10.24035244481583</v>
      </c>
      <c r="U15" s="226">
        <v>11.610685431405701</v>
      </c>
      <c r="V15" s="226">
        <v>11.05973038727973</v>
      </c>
      <c r="W15" s="226">
        <v>11.54288601986342</v>
      </c>
      <c r="X15" s="226">
        <v>10.921697444526981</v>
      </c>
      <c r="Y15" s="226">
        <v>10.14033425824981</v>
      </c>
      <c r="DA15" s="69" t="s">
        <v>2897</v>
      </c>
    </row>
    <row r="16" spans="1:105" ht="12" customHeight="1" x14ac:dyDescent="0.25">
      <c r="A16" s="57" t="s">
        <v>2898</v>
      </c>
      <c r="B16" s="261">
        <v>798.74190310184213</v>
      </c>
      <c r="C16" s="261">
        <v>825.1891410849779</v>
      </c>
      <c r="D16" s="261">
        <v>819.88648975449564</v>
      </c>
      <c r="E16" s="261">
        <v>836.51841880093309</v>
      </c>
      <c r="F16" s="261">
        <v>887.13774655845873</v>
      </c>
      <c r="G16" s="261">
        <v>231.63256070203909</v>
      </c>
      <c r="H16" s="261">
        <v>209.880000857754</v>
      </c>
      <c r="I16" s="261">
        <v>237.32671234611209</v>
      </c>
      <c r="J16" s="261">
        <v>312.4565939432938</v>
      </c>
      <c r="K16" s="261">
        <v>363.00577170265342</v>
      </c>
      <c r="L16" s="261">
        <v>350.23567468145973</v>
      </c>
      <c r="M16" s="261">
        <v>280.33002285543409</v>
      </c>
      <c r="N16" s="261">
        <v>303.43145637786802</v>
      </c>
      <c r="O16" s="261">
        <v>363.95936012982293</v>
      </c>
      <c r="P16" s="261">
        <v>306.06105641636719</v>
      </c>
      <c r="Q16" s="261">
        <v>348.18764345012858</v>
      </c>
      <c r="R16" s="261">
        <v>365.09180606993078</v>
      </c>
      <c r="S16" s="261">
        <v>328.62221138854551</v>
      </c>
      <c r="T16" s="261">
        <v>415.52322670841312</v>
      </c>
      <c r="U16" s="261">
        <v>331.10002418650942</v>
      </c>
      <c r="V16" s="261">
        <v>301.7164640784253</v>
      </c>
      <c r="W16" s="261">
        <v>396.49896398343151</v>
      </c>
      <c r="X16" s="261">
        <v>424.2340842160657</v>
      </c>
      <c r="Y16" s="261">
        <v>338.74863808313842</v>
      </c>
      <c r="DA16" s="70" t="s">
        <v>2899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2900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2901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0.49640948116744832</v>
      </c>
      <c r="F19" s="229">
        <v>0.19375154360277069</v>
      </c>
      <c r="G19" s="229">
        <v>3.766252012579673</v>
      </c>
      <c r="H19" s="229">
        <v>4.9012414256798271</v>
      </c>
      <c r="I19" s="229">
        <v>6.7306166520496618</v>
      </c>
      <c r="J19" s="229">
        <v>6.1583644759845191</v>
      </c>
      <c r="K19" s="229">
        <v>3.974685928335318</v>
      </c>
      <c r="L19" s="229">
        <v>3.383836925716273</v>
      </c>
      <c r="M19" s="229">
        <v>4.7632639761188473</v>
      </c>
      <c r="N19" s="229">
        <v>4.3596304893220887</v>
      </c>
      <c r="O19" s="229">
        <v>3.2974962286820881</v>
      </c>
      <c r="P19" s="229">
        <v>4.1928268630469194</v>
      </c>
      <c r="Q19" s="229">
        <v>4.0576784019847256</v>
      </c>
      <c r="R19" s="229">
        <v>3.1210433401833848</v>
      </c>
      <c r="S19" s="229">
        <v>4.9273791466097094</v>
      </c>
      <c r="T19" s="229">
        <v>3.8088460561522308</v>
      </c>
      <c r="U19" s="229">
        <v>3.1274701957555302</v>
      </c>
      <c r="V19" s="229">
        <v>3.9781472820943402</v>
      </c>
      <c r="W19" s="229">
        <v>4.1110645739325236</v>
      </c>
      <c r="X19" s="229">
        <v>3.5428187554629882</v>
      </c>
      <c r="Y19" s="229">
        <v>6.2024325945940282</v>
      </c>
      <c r="DA19" s="73" t="s">
        <v>2902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0.82284430456760338</v>
      </c>
      <c r="F20" s="229">
        <v>0.31907988400450649</v>
      </c>
      <c r="G20" s="229">
        <v>9.8498879695895116</v>
      </c>
      <c r="H20" s="229">
        <v>14.596789446744969</v>
      </c>
      <c r="I20" s="229">
        <v>15.094793876842591</v>
      </c>
      <c r="J20" s="229">
        <v>16.052217189333518</v>
      </c>
      <c r="K20" s="229">
        <v>10.696568761436749</v>
      </c>
      <c r="L20" s="229">
        <v>10.36015675564399</v>
      </c>
      <c r="M20" s="229">
        <v>12.54225815584635</v>
      </c>
      <c r="N20" s="229">
        <v>10.45922092528277</v>
      </c>
      <c r="O20" s="229">
        <v>9.1305783941854308</v>
      </c>
      <c r="P20" s="229">
        <v>10.461106310215539</v>
      </c>
      <c r="Q20" s="229">
        <v>10.61529325595277</v>
      </c>
      <c r="R20" s="229">
        <v>10.670628353456539</v>
      </c>
      <c r="S20" s="229">
        <v>14.424552437574119</v>
      </c>
      <c r="T20" s="229">
        <v>14.68129453261256</v>
      </c>
      <c r="U20" s="229">
        <v>12.228306562630831</v>
      </c>
      <c r="V20" s="229">
        <v>11.46290984385964</v>
      </c>
      <c r="W20" s="229">
        <v>12.54676896831692</v>
      </c>
      <c r="X20" s="229">
        <v>9.5146780526243742</v>
      </c>
      <c r="Y20" s="229">
        <v>17.23521778286791</v>
      </c>
      <c r="DA20" s="73" t="s">
        <v>2903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0.57555839136076359</v>
      </c>
      <c r="F21" s="229">
        <v>0.10108960782693049</v>
      </c>
      <c r="G21" s="229">
        <v>3.7429666344329391</v>
      </c>
      <c r="H21" s="229">
        <v>3.1965326775764789</v>
      </c>
      <c r="I21" s="229">
        <v>3.7245465380092129</v>
      </c>
      <c r="J21" s="229">
        <v>3.3470315117320339</v>
      </c>
      <c r="K21" s="229">
        <v>1.7281513654522751</v>
      </c>
      <c r="L21" s="229">
        <v>2.354051808611584</v>
      </c>
      <c r="M21" s="229">
        <v>1.3686107020254561</v>
      </c>
      <c r="N21" s="229">
        <v>1.4161316071529699</v>
      </c>
      <c r="O21" s="229">
        <v>0.33981604506499818</v>
      </c>
      <c r="P21" s="229">
        <v>0.6886629947999473</v>
      </c>
      <c r="Q21" s="229">
        <v>0.47606396231031028</v>
      </c>
      <c r="R21" s="229">
        <v>1.8247720622504999</v>
      </c>
      <c r="S21" s="229">
        <v>1.8458405047440549</v>
      </c>
      <c r="T21" s="229">
        <v>1.3214027832622861</v>
      </c>
      <c r="U21" s="229">
        <v>0.61791501078868893</v>
      </c>
      <c r="V21" s="229">
        <v>0.62889358535196793</v>
      </c>
      <c r="W21" s="229">
        <v>0.57254290326327917</v>
      </c>
      <c r="X21" s="229">
        <v>0.12522987737241451</v>
      </c>
      <c r="Y21" s="229">
        <v>0.81319436658114352</v>
      </c>
      <c r="DA21" s="73" t="s">
        <v>2904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2905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52.386907067708997</v>
      </c>
      <c r="K23" s="229">
        <v>33.570016389470368</v>
      </c>
      <c r="L23" s="229">
        <v>35.882621357265741</v>
      </c>
      <c r="M23" s="229">
        <v>52.778388349821363</v>
      </c>
      <c r="N23" s="229">
        <v>54.611269853590422</v>
      </c>
      <c r="O23" s="229">
        <v>45.174972800305049</v>
      </c>
      <c r="P23" s="229">
        <v>41.897913787336293</v>
      </c>
      <c r="Q23" s="229">
        <v>42.422357730946082</v>
      </c>
      <c r="R23" s="229">
        <v>33.207041263644307</v>
      </c>
      <c r="S23" s="229">
        <v>43.540580110589367</v>
      </c>
      <c r="T23" s="229">
        <v>42.253614166777218</v>
      </c>
      <c r="U23" s="229">
        <v>39.225802775722968</v>
      </c>
      <c r="V23" s="229">
        <v>29.6186371974518</v>
      </c>
      <c r="W23" s="229">
        <v>38.456672855174347</v>
      </c>
      <c r="X23" s="229">
        <v>26.467474324358541</v>
      </c>
      <c r="Y23" s="229">
        <v>29.91835398904977</v>
      </c>
      <c r="DA23" s="73" t="s">
        <v>2906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2907</v>
      </c>
    </row>
    <row r="25" spans="1:105" ht="12" customHeight="1" x14ac:dyDescent="0.25">
      <c r="A25" s="46" t="s">
        <v>38</v>
      </c>
      <c r="B25" s="229">
        <v>798.74190310184213</v>
      </c>
      <c r="C25" s="229">
        <v>825.1891410849779</v>
      </c>
      <c r="D25" s="229">
        <v>819.88648975449564</v>
      </c>
      <c r="E25" s="229">
        <v>834.6236066238373</v>
      </c>
      <c r="F25" s="229">
        <v>886.52382552302447</v>
      </c>
      <c r="G25" s="229">
        <v>214.27345408543701</v>
      </c>
      <c r="H25" s="229">
        <v>187.18543730775269</v>
      </c>
      <c r="I25" s="229">
        <v>211.77675527921059</v>
      </c>
      <c r="J25" s="229">
        <v>234.51207369853469</v>
      </c>
      <c r="K25" s="229">
        <v>313.0363492579587</v>
      </c>
      <c r="L25" s="229">
        <v>298.25500783422211</v>
      </c>
      <c r="M25" s="229">
        <v>208.8775016716221</v>
      </c>
      <c r="N25" s="229">
        <v>226.56780065167681</v>
      </c>
      <c r="O25" s="229">
        <v>293.68126624452788</v>
      </c>
      <c r="P25" s="229">
        <v>242.74849924172261</v>
      </c>
      <c r="Q25" s="229">
        <v>284.85226348933838</v>
      </c>
      <c r="R25" s="229">
        <v>308.40740651612981</v>
      </c>
      <c r="S25" s="229">
        <v>256.08323640330832</v>
      </c>
      <c r="T25" s="229">
        <v>348.5458824744855</v>
      </c>
      <c r="U25" s="229">
        <v>270.59215139041589</v>
      </c>
      <c r="V25" s="229">
        <v>255.64210442765699</v>
      </c>
      <c r="W25" s="229">
        <v>325.27207442776421</v>
      </c>
      <c r="X25" s="229">
        <v>365.20613113200699</v>
      </c>
      <c r="Y25" s="229">
        <v>279.64792429754021</v>
      </c>
      <c r="DA25" s="73" t="s">
        <v>2908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6.01740285084293</v>
      </c>
      <c r="O26" s="229">
        <v>12.335230417057391</v>
      </c>
      <c r="P26" s="229">
        <v>6.0720472192459072</v>
      </c>
      <c r="Q26" s="229">
        <v>5.7639866095962828</v>
      </c>
      <c r="R26" s="229">
        <v>7.8609145342662501</v>
      </c>
      <c r="S26" s="229">
        <v>7.8006227857199217</v>
      </c>
      <c r="T26" s="229">
        <v>4.9121866951233324</v>
      </c>
      <c r="U26" s="229">
        <v>5.3083782511954416</v>
      </c>
      <c r="V26" s="229">
        <v>0.3857717420105814</v>
      </c>
      <c r="W26" s="229">
        <v>15.53984025498016</v>
      </c>
      <c r="X26" s="229">
        <v>19.377752074240391</v>
      </c>
      <c r="Y26" s="229">
        <v>4.9315150525052678</v>
      </c>
      <c r="DA26" s="73" t="s">
        <v>2909</v>
      </c>
    </row>
    <row r="27" spans="1:105" ht="12" customHeight="1" x14ac:dyDescent="0.25">
      <c r="A27" s="57" t="s">
        <v>2910</v>
      </c>
      <c r="B27" s="261">
        <v>38.643423497926982</v>
      </c>
      <c r="C27" s="261">
        <v>39.503360599413121</v>
      </c>
      <c r="D27" s="261">
        <v>38.840492417021629</v>
      </c>
      <c r="E27" s="261">
        <v>39.90132052848687</v>
      </c>
      <c r="F27" s="261">
        <v>40.855941375671478</v>
      </c>
      <c r="G27" s="261">
        <v>40.947674849848362</v>
      </c>
      <c r="H27" s="261">
        <v>41.422691149312897</v>
      </c>
      <c r="I27" s="261">
        <v>41.313128301574793</v>
      </c>
      <c r="J27" s="261">
        <v>44.547852400954497</v>
      </c>
      <c r="K27" s="261">
        <v>39.000678370311839</v>
      </c>
      <c r="L27" s="261">
        <v>40.960536346032619</v>
      </c>
      <c r="M27" s="261">
        <v>39.856849379209699</v>
      </c>
      <c r="N27" s="261">
        <v>40.931125383089437</v>
      </c>
      <c r="O27" s="261">
        <v>40.434077317164267</v>
      </c>
      <c r="P27" s="261">
        <v>39.254684783662519</v>
      </c>
      <c r="Q27" s="261">
        <v>40.046580233506859</v>
      </c>
      <c r="R27" s="261">
        <v>39.441742294990817</v>
      </c>
      <c r="S27" s="261">
        <v>39.70342815671254</v>
      </c>
      <c r="T27" s="261">
        <v>40.471817274927488</v>
      </c>
      <c r="U27" s="261">
        <v>41.796233169211177</v>
      </c>
      <c r="V27" s="261">
        <v>38.644830739380957</v>
      </c>
      <c r="W27" s="261">
        <v>42.725291409245649</v>
      </c>
      <c r="X27" s="261">
        <v>39.640689998452068</v>
      </c>
      <c r="Y27" s="261">
        <v>37.581700236570363</v>
      </c>
      <c r="DA27" s="70" t="s">
        <v>2911</v>
      </c>
    </row>
    <row r="28" spans="1:105" ht="12" customHeight="1" x14ac:dyDescent="0.25">
      <c r="A28" s="57" t="s">
        <v>2912</v>
      </c>
      <c r="B28" s="261">
        <f t="shared" ref="B28:Y28" si="0">B29+B35+B46+B47</f>
        <v>68.012716289488338</v>
      </c>
      <c r="C28" s="261">
        <f t="shared" si="0"/>
        <v>70.228831030202201</v>
      </c>
      <c r="D28" s="261">
        <f t="shared" si="0"/>
        <v>69.742582764434985</v>
      </c>
      <c r="E28" s="261">
        <f t="shared" si="0"/>
        <v>94.29492497887756</v>
      </c>
      <c r="F28" s="261">
        <f t="shared" si="0"/>
        <v>92.106118848426519</v>
      </c>
      <c r="G28" s="261">
        <f t="shared" si="0"/>
        <v>38.947817426469904</v>
      </c>
      <c r="H28" s="261">
        <f t="shared" si="0"/>
        <v>36.709302064721243</v>
      </c>
      <c r="I28" s="261">
        <f t="shared" si="0"/>
        <v>41.016170750861058</v>
      </c>
      <c r="J28" s="261">
        <f t="shared" si="0"/>
        <v>56.108037244009573</v>
      </c>
      <c r="K28" s="261">
        <f t="shared" si="0"/>
        <v>61.600807667370816</v>
      </c>
      <c r="L28" s="261">
        <f t="shared" si="0"/>
        <v>60.070913999528216</v>
      </c>
      <c r="M28" s="261">
        <f t="shared" si="0"/>
        <v>50.383410757432038</v>
      </c>
      <c r="N28" s="261">
        <f t="shared" si="0"/>
        <v>54.067447241963301</v>
      </c>
      <c r="O28" s="261">
        <f t="shared" si="0"/>
        <v>62.510623357309051</v>
      </c>
      <c r="P28" s="261">
        <f t="shared" si="0"/>
        <v>53.629144050824891</v>
      </c>
      <c r="Q28" s="261">
        <f t="shared" si="0"/>
        <v>60.08943053507663</v>
      </c>
      <c r="R28" s="261">
        <f t="shared" si="0"/>
        <v>61.843469929823279</v>
      </c>
      <c r="S28" s="261">
        <f t="shared" si="0"/>
        <v>57.543140924195079</v>
      </c>
      <c r="T28" s="261">
        <f t="shared" si="0"/>
        <v>70.502056293787078</v>
      </c>
      <c r="U28" s="261">
        <f t="shared" si="0"/>
        <v>57.521913821649086</v>
      </c>
      <c r="V28" s="261">
        <f t="shared" si="0"/>
        <v>52.136227116555318</v>
      </c>
      <c r="W28" s="261">
        <f t="shared" si="0"/>
        <v>67.385405737833992</v>
      </c>
      <c r="X28" s="261">
        <f t="shared" si="0"/>
        <v>69.299035065224444</v>
      </c>
      <c r="Y28" s="261">
        <f t="shared" si="0"/>
        <v>58.207898475412279</v>
      </c>
      <c r="DA28" s="70"/>
    </row>
    <row r="29" spans="1:105" ht="12" customHeight="1" x14ac:dyDescent="0.25">
      <c r="A29" s="60" t="s">
        <v>2913</v>
      </c>
      <c r="B29" s="329">
        <v>0</v>
      </c>
      <c r="C29" s="329">
        <v>0</v>
      </c>
      <c r="D29" s="329">
        <v>0</v>
      </c>
      <c r="E29" s="329">
        <v>23.114241904826908</v>
      </c>
      <c r="F29" s="329">
        <v>16.742933080403439</v>
      </c>
      <c r="G29" s="329">
        <v>16.682366804140901</v>
      </c>
      <c r="H29" s="329">
        <v>16.165529520202881</v>
      </c>
      <c r="I29" s="329">
        <v>18.258174633033629</v>
      </c>
      <c r="J29" s="329">
        <v>26.986941912097219</v>
      </c>
      <c r="K29" s="329">
        <v>28.85860178856036</v>
      </c>
      <c r="L29" s="329">
        <v>28.19576485364248</v>
      </c>
      <c r="M29" s="329">
        <v>24.265981335660001</v>
      </c>
      <c r="N29" s="329">
        <v>25.98664296002255</v>
      </c>
      <c r="O29" s="329">
        <v>29.56865003908695</v>
      </c>
      <c r="P29" s="329">
        <v>25.478588953204788</v>
      </c>
      <c r="Q29" s="329">
        <v>28.45831799338168</v>
      </c>
      <c r="R29" s="329">
        <v>28.89456676873948</v>
      </c>
      <c r="S29" s="329">
        <v>27.526445814674819</v>
      </c>
      <c r="T29" s="329">
        <v>33.379424612060589</v>
      </c>
      <c r="U29" s="329">
        <v>27.125607154142418</v>
      </c>
      <c r="V29" s="329">
        <v>24.389772271229351</v>
      </c>
      <c r="W29" s="329">
        <v>31.611414936422051</v>
      </c>
      <c r="X29" s="329">
        <v>31.541732134231609</v>
      </c>
      <c r="Y29" s="329">
        <v>27.552157908540821</v>
      </c>
      <c r="DA29" s="72" t="s">
        <v>2914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2915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6.0555494471966371</v>
      </c>
      <c r="F31" s="295">
        <v>5.2840169036913656</v>
      </c>
      <c r="G31" s="295">
        <v>3.6194257537768588</v>
      </c>
      <c r="H31" s="295">
        <v>3.4911957120437349</v>
      </c>
      <c r="I31" s="295">
        <v>4.809744842206503</v>
      </c>
      <c r="J31" s="295">
        <v>2.1322271772927111</v>
      </c>
      <c r="K31" s="295">
        <v>2.295481372981159</v>
      </c>
      <c r="L31" s="295">
        <v>1.8354876158276709</v>
      </c>
      <c r="M31" s="295">
        <v>1.617651453389277</v>
      </c>
      <c r="N31" s="295">
        <v>1.599127072577508</v>
      </c>
      <c r="O31" s="295">
        <v>1.6827354768988501</v>
      </c>
      <c r="P31" s="295">
        <v>1.866288617602575</v>
      </c>
      <c r="Q31" s="295">
        <v>2.0057652864877809</v>
      </c>
      <c r="R31" s="295">
        <v>1.8470864000178639</v>
      </c>
      <c r="S31" s="295">
        <v>2.0950986622196139</v>
      </c>
      <c r="T31" s="295">
        <v>2.0484454536474699</v>
      </c>
      <c r="U31" s="295">
        <v>1.536871462606437</v>
      </c>
      <c r="V31" s="295">
        <v>2.1236398565317129</v>
      </c>
      <c r="W31" s="295">
        <v>2.3336946329351069</v>
      </c>
      <c r="X31" s="295">
        <v>2.81831207254849</v>
      </c>
      <c r="Y31" s="295">
        <v>3.154752262542428</v>
      </c>
      <c r="DA31" s="122" t="s">
        <v>2916</v>
      </c>
    </row>
    <row r="32" spans="1:105" ht="12" customHeight="1" x14ac:dyDescent="0.25">
      <c r="A32" s="59" t="s">
        <v>159</v>
      </c>
      <c r="B32" s="295">
        <v>0</v>
      </c>
      <c r="C32" s="295">
        <v>0</v>
      </c>
      <c r="D32" s="295">
        <v>0</v>
      </c>
      <c r="E32" s="295">
        <v>10.03762934167743</v>
      </c>
      <c r="F32" s="295">
        <v>8.7019874492684117</v>
      </c>
      <c r="G32" s="295">
        <v>9.4658929009188171</v>
      </c>
      <c r="H32" s="295">
        <v>10.397416552279481</v>
      </c>
      <c r="I32" s="295">
        <v>10.78684327849879</v>
      </c>
      <c r="J32" s="295">
        <v>5.5578025432524276</v>
      </c>
      <c r="K32" s="295">
        <v>6.1775382481538186</v>
      </c>
      <c r="L32" s="295">
        <v>5.6196382510344272</v>
      </c>
      <c r="M32" s="295">
        <v>4.2594746451822774</v>
      </c>
      <c r="N32" s="295">
        <v>3.836477284176814</v>
      </c>
      <c r="O32" s="295">
        <v>4.6593982594614332</v>
      </c>
      <c r="P32" s="295">
        <v>4.6563915639717361</v>
      </c>
      <c r="Q32" s="295">
        <v>5.2472829557570444</v>
      </c>
      <c r="R32" s="295">
        <v>6.3150588963485852</v>
      </c>
      <c r="S32" s="295">
        <v>6.1332525092719363</v>
      </c>
      <c r="T32" s="295">
        <v>7.8957853889665506</v>
      </c>
      <c r="U32" s="295">
        <v>6.0091173427058848</v>
      </c>
      <c r="V32" s="295">
        <v>6.1192033602723628</v>
      </c>
      <c r="W32" s="295">
        <v>7.1223224241474883</v>
      </c>
      <c r="X32" s="295">
        <v>7.5689257263794527</v>
      </c>
      <c r="Y32" s="295">
        <v>8.7663737520186533</v>
      </c>
      <c r="DA32" s="122" t="s">
        <v>2917</v>
      </c>
    </row>
    <row r="33" spans="1:105" ht="12" customHeight="1" x14ac:dyDescent="0.25">
      <c r="A33" s="59" t="s">
        <v>32</v>
      </c>
      <c r="B33" s="295">
        <v>0</v>
      </c>
      <c r="C33" s="295">
        <v>0</v>
      </c>
      <c r="D33" s="295">
        <v>0</v>
      </c>
      <c r="E33" s="295">
        <v>7.0210631159528418</v>
      </c>
      <c r="F33" s="295">
        <v>2.7569287274436611</v>
      </c>
      <c r="G33" s="295">
        <v>3.597048149445226</v>
      </c>
      <c r="H33" s="295">
        <v>2.2769172558796709</v>
      </c>
      <c r="I33" s="295">
        <v>2.6615865123283391</v>
      </c>
      <c r="J33" s="295">
        <v>1.158851766633906</v>
      </c>
      <c r="K33" s="295">
        <v>0.99805100091243892</v>
      </c>
      <c r="L33" s="295">
        <v>1.276903419572643</v>
      </c>
      <c r="M33" s="295">
        <v>0.46479370078068488</v>
      </c>
      <c r="N33" s="295">
        <v>0.51944181895175867</v>
      </c>
      <c r="O33" s="295">
        <v>0.17341051361228421</v>
      </c>
      <c r="P33" s="295">
        <v>0.30653398066269288</v>
      </c>
      <c r="Q33" s="295">
        <v>0.23532485208359361</v>
      </c>
      <c r="R33" s="295">
        <v>1.079931065333237</v>
      </c>
      <c r="S33" s="295">
        <v>0.78484278499674431</v>
      </c>
      <c r="T33" s="295">
        <v>0.71066708496620745</v>
      </c>
      <c r="U33" s="295">
        <v>0.30364987896163409</v>
      </c>
      <c r="V33" s="295">
        <v>0.33571996928868247</v>
      </c>
      <c r="W33" s="295">
        <v>0.32501077918912052</v>
      </c>
      <c r="X33" s="295">
        <v>9.962035870398904E-2</v>
      </c>
      <c r="Y33" s="295">
        <v>0.41361622697756001</v>
      </c>
      <c r="DA33" s="122" t="s">
        <v>2918</v>
      </c>
    </row>
    <row r="34" spans="1:105" ht="12" customHeight="1" x14ac:dyDescent="0.25">
      <c r="A34" s="59" t="s">
        <v>35</v>
      </c>
      <c r="B34" s="295">
        <v>0</v>
      </c>
      <c r="C34" s="295">
        <v>0</v>
      </c>
      <c r="D34" s="295">
        <v>0</v>
      </c>
      <c r="E34" s="295">
        <v>0</v>
      </c>
      <c r="F34" s="295">
        <v>0</v>
      </c>
      <c r="G34" s="295">
        <v>0</v>
      </c>
      <c r="H34" s="295">
        <v>0</v>
      </c>
      <c r="I34" s="295">
        <v>0</v>
      </c>
      <c r="J34" s="295">
        <v>18.138060424918169</v>
      </c>
      <c r="K34" s="295">
        <v>19.38753116651295</v>
      </c>
      <c r="L34" s="295">
        <v>19.463735567207738</v>
      </c>
      <c r="M34" s="295">
        <v>17.924061536307761</v>
      </c>
      <c r="N34" s="295">
        <v>20.03159678431647</v>
      </c>
      <c r="O34" s="295">
        <v>23.05310578911438</v>
      </c>
      <c r="P34" s="295">
        <v>18.649374790967791</v>
      </c>
      <c r="Q34" s="295">
        <v>20.969944899053271</v>
      </c>
      <c r="R34" s="295">
        <v>19.652490407039789</v>
      </c>
      <c r="S34" s="295">
        <v>18.513251858186521</v>
      </c>
      <c r="T34" s="295">
        <v>22.72452668448036</v>
      </c>
      <c r="U34" s="295">
        <v>19.275968469868459</v>
      </c>
      <c r="V34" s="295">
        <v>15.811209085136589</v>
      </c>
      <c r="W34" s="295">
        <v>21.830387100150329</v>
      </c>
      <c r="X34" s="295">
        <v>21.05487397659968</v>
      </c>
      <c r="Y34" s="295">
        <v>15.217415667002181</v>
      </c>
      <c r="DA34" s="122" t="s">
        <v>2919</v>
      </c>
    </row>
    <row r="35" spans="1:105" ht="12" customHeight="1" x14ac:dyDescent="0.25">
      <c r="A35" s="60" t="s">
        <v>2920</v>
      </c>
      <c r="B35" s="329">
        <v>64.70985958026381</v>
      </c>
      <c r="C35" s="329">
        <v>66.852475423414759</v>
      </c>
      <c r="D35" s="329">
        <v>66.422882557851935</v>
      </c>
      <c r="E35" s="329">
        <v>67.770313798111601</v>
      </c>
      <c r="F35" s="329">
        <v>71.871224966683627</v>
      </c>
      <c r="G35" s="329">
        <v>18.765649353111201</v>
      </c>
      <c r="H35" s="329">
        <v>17.00337159158564</v>
      </c>
      <c r="I35" s="329">
        <v>19.226959510855231</v>
      </c>
      <c r="J35" s="329">
        <v>25.313586579694022</v>
      </c>
      <c r="K35" s="329">
        <v>29.408814565108589</v>
      </c>
      <c r="L35" s="329">
        <v>28.374248603489789</v>
      </c>
      <c r="M35" s="329">
        <v>22.71086109876266</v>
      </c>
      <c r="N35" s="329">
        <v>24.582417497061311</v>
      </c>
      <c r="O35" s="329">
        <v>29.486069274020029</v>
      </c>
      <c r="P35" s="329">
        <v>24.795453834059209</v>
      </c>
      <c r="Q35" s="329">
        <v>28.20832790635248</v>
      </c>
      <c r="R35" s="329">
        <v>29.57781407604185</v>
      </c>
      <c r="S35" s="329">
        <v>26.623239711510649</v>
      </c>
      <c r="T35" s="329">
        <v>33.663502000108757</v>
      </c>
      <c r="U35" s="329">
        <v>26.823979046206571</v>
      </c>
      <c r="V35" s="329">
        <v>24.443477859054099</v>
      </c>
      <c r="W35" s="329">
        <v>32.122256492929402</v>
      </c>
      <c r="X35" s="329">
        <v>34.369209768731977</v>
      </c>
      <c r="Y35" s="329">
        <v>27.443629435540661</v>
      </c>
      <c r="DA35" s="72" t="s">
        <v>2921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2922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2923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4.0216480061847269E-2</v>
      </c>
      <c r="F38" s="229">
        <v>1.5696728982548529E-2</v>
      </c>
      <c r="G38" s="229">
        <v>0.30512188972617649</v>
      </c>
      <c r="H38" s="229">
        <v>0.39707275052561619</v>
      </c>
      <c r="I38" s="229">
        <v>0.54527909046883516</v>
      </c>
      <c r="J38" s="229">
        <v>0.49891823496110271</v>
      </c>
      <c r="K38" s="229">
        <v>0.32200810712372868</v>
      </c>
      <c r="L38" s="229">
        <v>0.27414063473478822</v>
      </c>
      <c r="M38" s="229">
        <v>0.38589454471011941</v>
      </c>
      <c r="N38" s="229">
        <v>0.35319428677813991</v>
      </c>
      <c r="O38" s="229">
        <v>0.26714576648079108</v>
      </c>
      <c r="P38" s="229">
        <v>0.33968073604062599</v>
      </c>
      <c r="Q38" s="229">
        <v>0.32873171996439271</v>
      </c>
      <c r="R38" s="229">
        <v>0.25285048337001242</v>
      </c>
      <c r="S38" s="229">
        <v>0.39919029092828262</v>
      </c>
      <c r="T38" s="229">
        <v>0.30857263466372409</v>
      </c>
      <c r="U38" s="229">
        <v>0.25337115333862309</v>
      </c>
      <c r="V38" s="229">
        <v>0.32228852776378042</v>
      </c>
      <c r="W38" s="229">
        <v>0.3330567862678559</v>
      </c>
      <c r="X38" s="229">
        <v>0.28702050473881813</v>
      </c>
      <c r="Y38" s="229">
        <v>0.50248840168969622</v>
      </c>
      <c r="DA38" s="73" t="s">
        <v>2924</v>
      </c>
    </row>
    <row r="39" spans="1:105" ht="12" customHeight="1" x14ac:dyDescent="0.25">
      <c r="A39" s="64" t="s">
        <v>159</v>
      </c>
      <c r="B39" s="229">
        <v>0</v>
      </c>
      <c r="C39" s="229">
        <v>0</v>
      </c>
      <c r="D39" s="229">
        <v>0</v>
      </c>
      <c r="E39" s="229">
        <v>6.666250912618063E-2</v>
      </c>
      <c r="F39" s="229">
        <v>2.5850170635389639E-2</v>
      </c>
      <c r="G39" s="229">
        <v>0.7979860139029149</v>
      </c>
      <c r="H39" s="229">
        <v>1.1825549551781931</v>
      </c>
      <c r="I39" s="229">
        <v>1.222900649596903</v>
      </c>
      <c r="J39" s="229">
        <v>1.300466040707053</v>
      </c>
      <c r="K39" s="229">
        <v>0.8665796296090329</v>
      </c>
      <c r="L39" s="229">
        <v>0.8393253018074921</v>
      </c>
      <c r="M39" s="229">
        <v>1.0161076574703669</v>
      </c>
      <c r="N39" s="229">
        <v>0.84735095875858746</v>
      </c>
      <c r="O39" s="229">
        <v>0.73971134290045637</v>
      </c>
      <c r="P39" s="229">
        <v>0.84750370270977005</v>
      </c>
      <c r="Q39" s="229">
        <v>0.85999511648062554</v>
      </c>
      <c r="R39" s="229">
        <v>0.86447807446170044</v>
      </c>
      <c r="S39" s="229">
        <v>1.1686012203926659</v>
      </c>
      <c r="T39" s="229">
        <v>1.189401111889234</v>
      </c>
      <c r="U39" s="229">
        <v>0.99067295392835708</v>
      </c>
      <c r="V39" s="229">
        <v>0.9286645454518041</v>
      </c>
      <c r="W39" s="229">
        <v>1.0164730997245299</v>
      </c>
      <c r="X39" s="229">
        <v>0.7708290730031202</v>
      </c>
      <c r="Y39" s="229">
        <v>1.3963065143239961</v>
      </c>
      <c r="DA39" s="73" t="s">
        <v>2925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4.6628707647066767E-2</v>
      </c>
      <c r="F40" s="229">
        <v>8.1897472789411781E-3</v>
      </c>
      <c r="G40" s="229">
        <v>0.30323543110381418</v>
      </c>
      <c r="H40" s="229">
        <v>0.2589662316530863</v>
      </c>
      <c r="I40" s="229">
        <v>0.30174313196637648</v>
      </c>
      <c r="J40" s="229">
        <v>0.2711588540601238</v>
      </c>
      <c r="K40" s="229">
        <v>0.1400057161863954</v>
      </c>
      <c r="L40" s="229">
        <v>0.1907128715650957</v>
      </c>
      <c r="M40" s="229">
        <v>0.11087762643250421</v>
      </c>
      <c r="N40" s="229">
        <v>0.11472751972843211</v>
      </c>
      <c r="O40" s="229">
        <v>2.7530105123923749E-2</v>
      </c>
      <c r="P40" s="229">
        <v>5.5791846550895911E-2</v>
      </c>
      <c r="Q40" s="229">
        <v>3.856819334592531E-2</v>
      </c>
      <c r="R40" s="229">
        <v>0.14783341584517151</v>
      </c>
      <c r="S40" s="229">
        <v>0.14954027002427289</v>
      </c>
      <c r="T40" s="229">
        <v>0.1070530896423619</v>
      </c>
      <c r="U40" s="229">
        <v>5.0060217731653207E-2</v>
      </c>
      <c r="V40" s="229">
        <v>5.094964398514306E-2</v>
      </c>
      <c r="W40" s="229">
        <v>4.638440869317894E-2</v>
      </c>
      <c r="X40" s="229">
        <v>1.0145464697110499E-2</v>
      </c>
      <c r="Y40" s="229">
        <v>6.5880722006164641E-2</v>
      </c>
      <c r="DA40" s="73" t="s">
        <v>2926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2927</v>
      </c>
    </row>
    <row r="42" spans="1:105" ht="12" customHeight="1" x14ac:dyDescent="0.25">
      <c r="A42" s="64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4.2441111290533478</v>
      </c>
      <c r="K42" s="229">
        <v>2.7196658122402351</v>
      </c>
      <c r="L42" s="229">
        <v>2.9070208791892869</v>
      </c>
      <c r="M42" s="229">
        <v>4.2758268794045131</v>
      </c>
      <c r="N42" s="229">
        <v>4.424317279464363</v>
      </c>
      <c r="O42" s="229">
        <v>3.6598382219559742</v>
      </c>
      <c r="P42" s="229">
        <v>3.394348170987147</v>
      </c>
      <c r="Q42" s="229">
        <v>3.436835855453078</v>
      </c>
      <c r="R42" s="229">
        <v>2.6902594804425419</v>
      </c>
      <c r="S42" s="229">
        <v>3.527428339564934</v>
      </c>
      <c r="T42" s="229">
        <v>3.423165141170986</v>
      </c>
      <c r="U42" s="229">
        <v>3.177867818982465</v>
      </c>
      <c r="V42" s="229">
        <v>2.3995458940652452</v>
      </c>
      <c r="W42" s="229">
        <v>3.115556966172063</v>
      </c>
      <c r="X42" s="229">
        <v>2.1442552848702898</v>
      </c>
      <c r="Y42" s="229">
        <v>2.4238273689983041</v>
      </c>
      <c r="DA42" s="73" t="s">
        <v>2928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2929</v>
      </c>
    </row>
    <row r="44" spans="1:105" ht="12" customHeight="1" x14ac:dyDescent="0.25">
      <c r="A44" s="64" t="s">
        <v>38</v>
      </c>
      <c r="B44" s="229">
        <v>64.70985958026381</v>
      </c>
      <c r="C44" s="229">
        <v>66.852475423414759</v>
      </c>
      <c r="D44" s="229">
        <v>66.422882557851935</v>
      </c>
      <c r="E44" s="229">
        <v>67.616806101276509</v>
      </c>
      <c r="F44" s="229">
        <v>71.821488319786752</v>
      </c>
      <c r="G44" s="229">
        <v>17.359306018378291</v>
      </c>
      <c r="H44" s="229">
        <v>15.16477765422874</v>
      </c>
      <c r="I44" s="229">
        <v>17.157036638823119</v>
      </c>
      <c r="J44" s="229">
        <v>18.998932320912392</v>
      </c>
      <c r="K44" s="229">
        <v>25.360555299949191</v>
      </c>
      <c r="L44" s="229">
        <v>24.16304891619313</v>
      </c>
      <c r="M44" s="229">
        <v>16.92215439074516</v>
      </c>
      <c r="N44" s="229">
        <v>18.35532918536498</v>
      </c>
      <c r="O44" s="229">
        <v>23.792508476438851</v>
      </c>
      <c r="P44" s="229">
        <v>19.666204112054452</v>
      </c>
      <c r="Q44" s="229">
        <v>23.07722920249142</v>
      </c>
      <c r="R44" s="229">
        <v>24.985542753761742</v>
      </c>
      <c r="S44" s="229">
        <v>20.746514242166558</v>
      </c>
      <c r="T44" s="229">
        <v>28.237350544168631</v>
      </c>
      <c r="U44" s="229">
        <v>21.92195007172764</v>
      </c>
      <c r="V44" s="229">
        <v>20.710776054286448</v>
      </c>
      <c r="W44" s="229">
        <v>26.35182927033442</v>
      </c>
      <c r="X44" s="229">
        <v>29.587076090072561</v>
      </c>
      <c r="Y44" s="229">
        <v>22.655601068294992</v>
      </c>
      <c r="DA44" s="73" t="s">
        <v>2930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0.48749826696681692</v>
      </c>
      <c r="O45" s="229">
        <v>0.9993353611200344</v>
      </c>
      <c r="P45" s="229">
        <v>0.4919252657163215</v>
      </c>
      <c r="Q45" s="229">
        <v>0.4669678186170475</v>
      </c>
      <c r="R45" s="229">
        <v>0.63684986816068634</v>
      </c>
      <c r="S45" s="229">
        <v>0.63196534843393815</v>
      </c>
      <c r="T45" s="229">
        <v>0.39795947857382152</v>
      </c>
      <c r="U45" s="229">
        <v>0.43005683049783039</v>
      </c>
      <c r="V45" s="229">
        <v>3.1253193501675582E-2</v>
      </c>
      <c r="W45" s="229">
        <v>1.258955961737346</v>
      </c>
      <c r="X45" s="229">
        <v>1.5698833513500809</v>
      </c>
      <c r="Y45" s="229">
        <v>0.39952536022751339</v>
      </c>
      <c r="DA45" s="73" t="s">
        <v>2931</v>
      </c>
    </row>
    <row r="46" spans="1:105" ht="12" customHeight="1" x14ac:dyDescent="0.25">
      <c r="A46" s="60" t="s">
        <v>2932</v>
      </c>
      <c r="B46" s="329">
        <v>3.302856709224526</v>
      </c>
      <c r="C46" s="329">
        <v>3.376355606787445</v>
      </c>
      <c r="D46" s="329">
        <v>3.3197002065830432</v>
      </c>
      <c r="E46" s="329">
        <v>3.4103692759390478</v>
      </c>
      <c r="F46" s="329">
        <v>3.4919608013394399</v>
      </c>
      <c r="G46" s="329">
        <v>3.4998012692178069</v>
      </c>
      <c r="H46" s="329">
        <v>3.5404009529327238</v>
      </c>
      <c r="I46" s="329">
        <v>3.531036606972203</v>
      </c>
      <c r="J46" s="329">
        <v>3.807508752218332</v>
      </c>
      <c r="K46" s="329">
        <v>3.333391313701866</v>
      </c>
      <c r="L46" s="329">
        <v>3.5009005423959492</v>
      </c>
      <c r="M46" s="329">
        <v>3.406568323009374</v>
      </c>
      <c r="N46" s="329">
        <v>3.4983867848794379</v>
      </c>
      <c r="O46" s="329">
        <v>3.455904044202073</v>
      </c>
      <c r="P46" s="329">
        <v>3.3551012635608992</v>
      </c>
      <c r="Q46" s="329">
        <v>3.4227846353424658</v>
      </c>
      <c r="R46" s="329">
        <v>3.371089085041949</v>
      </c>
      <c r="S46" s="329">
        <v>3.3934553980096172</v>
      </c>
      <c r="T46" s="329">
        <v>3.4591296816177328</v>
      </c>
      <c r="U46" s="329">
        <v>3.5723276213000998</v>
      </c>
      <c r="V46" s="329">
        <v>3.302976986271875</v>
      </c>
      <c r="W46" s="329">
        <v>3.651734308482534</v>
      </c>
      <c r="X46" s="329">
        <v>3.388093162260859</v>
      </c>
      <c r="Y46" s="329">
        <v>3.2121111313307988</v>
      </c>
      <c r="DA46" s="72" t="s">
        <v>2933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2935</v>
      </c>
    </row>
    <row r="48" spans="1:105" ht="12" customHeight="1" x14ac:dyDescent="0.25">
      <c r="A48" s="132" t="s">
        <v>2936</v>
      </c>
      <c r="B48" s="316">
        <v>30.56463598716379</v>
      </c>
      <c r="C48" s="316">
        <v>31.244794785211042</v>
      </c>
      <c r="D48" s="316">
        <v>30.7205057117195</v>
      </c>
      <c r="E48" s="316">
        <v>31.55955727953997</v>
      </c>
      <c r="F48" s="316">
        <v>32.314605255595211</v>
      </c>
      <c r="G48" s="316">
        <v>32.387160945341627</v>
      </c>
      <c r="H48" s="316">
        <v>32.762870418439462</v>
      </c>
      <c r="I48" s="316">
        <v>32.676212760920798</v>
      </c>
      <c r="J48" s="316">
        <v>35.234685993028478</v>
      </c>
      <c r="K48" s="316">
        <v>30.847203216997091</v>
      </c>
      <c r="L48" s="316">
        <v>32.397333619332137</v>
      </c>
      <c r="M48" s="316">
        <v>31.524383261128779</v>
      </c>
      <c r="N48" s="316">
        <v>32.374071307274349</v>
      </c>
      <c r="O48" s="316">
        <v>31.98093602504602</v>
      </c>
      <c r="P48" s="316">
        <v>31.048107092992581</v>
      </c>
      <c r="Q48" s="316">
        <v>31.674449015459199</v>
      </c>
      <c r="R48" s="316">
        <v>31.19605839297822</v>
      </c>
      <c r="S48" s="316">
        <v>31.403036253181021</v>
      </c>
      <c r="T48" s="316">
        <v>32.010786073690518</v>
      </c>
      <c r="U48" s="316">
        <v>33.058319807511147</v>
      </c>
      <c r="V48" s="316">
        <v>30.56574903095995</v>
      </c>
      <c r="W48" s="316">
        <v>33.793149290697379</v>
      </c>
      <c r="X48" s="316">
        <v>31.353414123562029</v>
      </c>
      <c r="Y48" s="316">
        <v>29.724876409335241</v>
      </c>
      <c r="DA48" s="139" t="s">
        <v>2937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99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</v>
      </c>
      <c r="C52" s="232">
        <f t="shared" si="1"/>
        <v>0.99999999999999989</v>
      </c>
      <c r="D52" s="232">
        <f t="shared" si="1"/>
        <v>0.99999999999999989</v>
      </c>
      <c r="E52" s="232">
        <f t="shared" si="1"/>
        <v>1.0000000000000002</v>
      </c>
      <c r="F52" s="232">
        <f t="shared" si="1"/>
        <v>1.0000000000000002</v>
      </c>
      <c r="G52" s="232">
        <f t="shared" si="1"/>
        <v>0.99999999999999978</v>
      </c>
      <c r="H52" s="232">
        <f t="shared" si="1"/>
        <v>1.0000000000000002</v>
      </c>
      <c r="I52" s="232">
        <f t="shared" si="1"/>
        <v>1.0000000000000002</v>
      </c>
      <c r="J52" s="232">
        <f t="shared" si="1"/>
        <v>0.99999999999999978</v>
      </c>
      <c r="K52" s="232">
        <f t="shared" si="1"/>
        <v>0.99999999999999989</v>
      </c>
      <c r="L52" s="232">
        <f t="shared" si="1"/>
        <v>1.0000000000000002</v>
      </c>
      <c r="M52" s="232">
        <f t="shared" si="1"/>
        <v>0.99999999999999989</v>
      </c>
      <c r="N52" s="232">
        <f t="shared" si="1"/>
        <v>1</v>
      </c>
      <c r="O52" s="232">
        <f t="shared" si="1"/>
        <v>1.0000000000000002</v>
      </c>
      <c r="P52" s="232">
        <f t="shared" si="1"/>
        <v>1</v>
      </c>
      <c r="Q52" s="232">
        <f t="shared" si="1"/>
        <v>0.99999999999999978</v>
      </c>
      <c r="R52" s="232">
        <f t="shared" si="1"/>
        <v>1</v>
      </c>
      <c r="S52" s="232">
        <f t="shared" si="1"/>
        <v>1.0000000000000002</v>
      </c>
      <c r="T52" s="232">
        <f t="shared" si="1"/>
        <v>1</v>
      </c>
      <c r="U52" s="232">
        <f t="shared" si="1"/>
        <v>0.99999999999999989</v>
      </c>
      <c r="V52" s="232">
        <f t="shared" si="1"/>
        <v>1.0000000000000002</v>
      </c>
      <c r="W52" s="232">
        <f t="shared" si="1"/>
        <v>1.0000000000000002</v>
      </c>
      <c r="X52" s="232">
        <f t="shared" si="1"/>
        <v>0.99999999999999989</v>
      </c>
      <c r="Y52" s="232">
        <f t="shared" si="1"/>
        <v>1.0000000000000002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7.2422755703318966E-3</v>
      </c>
      <c r="C53" s="299">
        <f t="shared" si="2"/>
        <v>7.1795014251788327E-3</v>
      </c>
      <c r="D53" s="299">
        <f t="shared" si="2"/>
        <v>7.1176852318059706E-3</v>
      </c>
      <c r="E53" s="299">
        <f t="shared" si="2"/>
        <v>7.0119509872026784E-3</v>
      </c>
      <c r="F53" s="299">
        <f t="shared" si="2"/>
        <v>6.8553780740118787E-3</v>
      </c>
      <c r="G53" s="299">
        <f t="shared" si="2"/>
        <v>1.7384956766167279E-2</v>
      </c>
      <c r="H53" s="299">
        <f t="shared" si="2"/>
        <v>1.8460835585977151E-2</v>
      </c>
      <c r="I53" s="299">
        <f t="shared" si="2"/>
        <v>1.7193843713391964E-2</v>
      </c>
      <c r="J53" s="299">
        <f t="shared" si="2"/>
        <v>1.5181724105443096E-2</v>
      </c>
      <c r="K53" s="299">
        <f t="shared" si="2"/>
        <v>1.2620550618531802E-2</v>
      </c>
      <c r="L53" s="299">
        <f t="shared" si="2"/>
        <v>1.3370323965225138E-2</v>
      </c>
      <c r="M53" s="299">
        <f t="shared" si="2"/>
        <v>1.5155251102674369E-2</v>
      </c>
      <c r="N53" s="299">
        <f t="shared" si="2"/>
        <v>1.4659068521583826E-2</v>
      </c>
      <c r="O53" s="299">
        <f t="shared" si="2"/>
        <v>1.2904708677038973E-2</v>
      </c>
      <c r="P53" s="299">
        <f t="shared" si="2"/>
        <v>1.4200422267509579E-2</v>
      </c>
      <c r="Q53" s="299">
        <f t="shared" si="2"/>
        <v>1.3211313360071029E-2</v>
      </c>
      <c r="R53" s="299">
        <f t="shared" si="2"/>
        <v>1.2671858507493595E-2</v>
      </c>
      <c r="S53" s="299">
        <f t="shared" si="2"/>
        <v>1.3643599865469092E-2</v>
      </c>
      <c r="T53" s="299">
        <f t="shared" si="2"/>
        <v>1.1769379405550917E-2</v>
      </c>
      <c r="U53" s="299">
        <f t="shared" si="2"/>
        <v>1.4062009449728572E-2</v>
      </c>
      <c r="V53" s="299">
        <f t="shared" si="2"/>
        <v>1.4204104097197121E-2</v>
      </c>
      <c r="W53" s="299">
        <f t="shared" si="2"/>
        <v>1.2645385457738946E-2</v>
      </c>
      <c r="X53" s="299">
        <f t="shared" si="2"/>
        <v>1.1465543442112881E-2</v>
      </c>
      <c r="Y53" s="299">
        <f t="shared" si="2"/>
        <v>1.2890611653803055E-2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7.8720386634042374E-3</v>
      </c>
      <c r="C54" s="233">
        <f t="shared" si="3"/>
        <v>7.8038058969335149E-3</v>
      </c>
      <c r="D54" s="233">
        <f t="shared" si="3"/>
        <v>7.7366143823977915E-3</v>
      </c>
      <c r="E54" s="233">
        <f t="shared" si="3"/>
        <v>7.6216858556550846E-3</v>
      </c>
      <c r="F54" s="233">
        <f t="shared" si="3"/>
        <v>7.4514979065346551E-3</v>
      </c>
      <c r="G54" s="233">
        <f t="shared" si="3"/>
        <v>1.8896692137138349E-2</v>
      </c>
      <c r="H54" s="233">
        <f t="shared" si="3"/>
        <v>2.0066125636931692E-2</v>
      </c>
      <c r="I54" s="233">
        <f t="shared" si="3"/>
        <v>1.8688960558034741E-2</v>
      </c>
      <c r="J54" s="233">
        <f t="shared" si="3"/>
        <v>1.6501874027655541E-2</v>
      </c>
      <c r="K54" s="233">
        <f t="shared" si="3"/>
        <v>1.3717989802751962E-2</v>
      </c>
      <c r="L54" s="233">
        <f t="shared" si="3"/>
        <v>1.4532960831766455E-2</v>
      </c>
      <c r="M54" s="233">
        <f t="shared" si="3"/>
        <v>1.6473099024646047E-2</v>
      </c>
      <c r="N54" s="233">
        <f t="shared" si="3"/>
        <v>1.5933770132156338E-2</v>
      </c>
      <c r="O54" s="233">
        <f t="shared" si="3"/>
        <v>1.4026857257651055E-2</v>
      </c>
      <c r="P54" s="233">
        <f t="shared" si="3"/>
        <v>1.5435241595119111E-2</v>
      </c>
      <c r="Q54" s="233">
        <f t="shared" si="3"/>
        <v>1.4360123217468511E-2</v>
      </c>
      <c r="R54" s="233">
        <f t="shared" si="3"/>
        <v>1.377375924727565E-2</v>
      </c>
      <c r="S54" s="233">
        <f t="shared" si="3"/>
        <v>1.4829999853770745E-2</v>
      </c>
      <c r="T54" s="233">
        <f t="shared" si="3"/>
        <v>1.2792803701685783E-2</v>
      </c>
      <c r="U54" s="233">
        <f t="shared" si="3"/>
        <v>1.5284792880139753E-2</v>
      </c>
      <c r="V54" s="233">
        <f t="shared" si="3"/>
        <v>1.5439243583909915E-2</v>
      </c>
      <c r="W54" s="233">
        <f t="shared" si="3"/>
        <v>1.3744984193194511E-2</v>
      </c>
      <c r="X54" s="233">
        <f t="shared" si="3"/>
        <v>1.2462547219687913E-2</v>
      </c>
      <c r="Y54" s="233">
        <f t="shared" si="3"/>
        <v>1.4011534406307669E-2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1.9522655885242511E-2</v>
      </c>
      <c r="C55" s="233">
        <f t="shared" si="4"/>
        <v>1.935343862439513E-2</v>
      </c>
      <c r="D55" s="233">
        <f t="shared" si="4"/>
        <v>1.9186803668346526E-2</v>
      </c>
      <c r="E55" s="233">
        <f t="shared" si="4"/>
        <v>1.8901780922024616E-2</v>
      </c>
      <c r="F55" s="233">
        <f t="shared" si="4"/>
        <v>1.8479714808205937E-2</v>
      </c>
      <c r="G55" s="233">
        <f t="shared" si="4"/>
        <v>4.6863796500103111E-2</v>
      </c>
      <c r="H55" s="233">
        <f t="shared" si="4"/>
        <v>4.9763991579590598E-2</v>
      </c>
      <c r="I55" s="233">
        <f t="shared" si="4"/>
        <v>4.6348622183926172E-2</v>
      </c>
      <c r="J55" s="233">
        <f t="shared" si="4"/>
        <v>4.0924647588585751E-2</v>
      </c>
      <c r="K55" s="233">
        <f t="shared" si="4"/>
        <v>3.4020614710824848E-2</v>
      </c>
      <c r="L55" s="233">
        <f t="shared" si="4"/>
        <v>3.6041742862780814E-2</v>
      </c>
      <c r="M55" s="233">
        <f t="shared" si="4"/>
        <v>4.0853285581122216E-2</v>
      </c>
      <c r="N55" s="233">
        <f t="shared" si="4"/>
        <v>3.9515749927747722E-2</v>
      </c>
      <c r="O55" s="233">
        <f t="shared" si="4"/>
        <v>3.4786605998974617E-2</v>
      </c>
      <c r="P55" s="233">
        <f t="shared" si="4"/>
        <v>3.8279399155895386E-2</v>
      </c>
      <c r="Q55" s="233">
        <f t="shared" si="4"/>
        <v>3.5613105579321909E-2</v>
      </c>
      <c r="R55" s="233">
        <f t="shared" si="4"/>
        <v>3.4158922933243595E-2</v>
      </c>
      <c r="S55" s="233">
        <f t="shared" si="4"/>
        <v>3.6778399637351467E-2</v>
      </c>
      <c r="T55" s="233">
        <f t="shared" si="4"/>
        <v>3.1726153180180738E-2</v>
      </c>
      <c r="U55" s="233">
        <f t="shared" si="4"/>
        <v>3.7906286342746599E-2</v>
      </c>
      <c r="V55" s="233">
        <f t="shared" si="4"/>
        <v>3.8289324088096592E-2</v>
      </c>
      <c r="W55" s="233">
        <f t="shared" si="4"/>
        <v>3.4087560799122389E-2</v>
      </c>
      <c r="X55" s="233">
        <f t="shared" si="4"/>
        <v>3.0907117104826031E-2</v>
      </c>
      <c r="Y55" s="233">
        <f t="shared" si="4"/>
        <v>3.4748605327643026E-2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5.9827493841872206E-2</v>
      </c>
      <c r="C56" s="233">
        <f t="shared" si="5"/>
        <v>5.9308924816694718E-2</v>
      </c>
      <c r="D56" s="233">
        <f t="shared" si="5"/>
        <v>5.8798269306223221E-2</v>
      </c>
      <c r="E56" s="233">
        <f t="shared" si="5"/>
        <v>5.7924812502978644E-2</v>
      </c>
      <c r="F56" s="233">
        <f t="shared" si="5"/>
        <v>5.6631384089663353E-2</v>
      </c>
      <c r="G56" s="233">
        <f t="shared" si="5"/>
        <v>0.14361486024225142</v>
      </c>
      <c r="H56" s="233">
        <f t="shared" si="5"/>
        <v>0.15250255484068084</v>
      </c>
      <c r="I56" s="233">
        <f t="shared" si="5"/>
        <v>0.14203610024106408</v>
      </c>
      <c r="J56" s="233">
        <f t="shared" si="5"/>
        <v>0.12541424261018208</v>
      </c>
      <c r="K56" s="233">
        <f t="shared" si="5"/>
        <v>0.10425672250091486</v>
      </c>
      <c r="L56" s="233">
        <f t="shared" si="5"/>
        <v>0.110450502321425</v>
      </c>
      <c r="M56" s="233">
        <f t="shared" si="5"/>
        <v>0.12519555258730997</v>
      </c>
      <c r="N56" s="233">
        <f t="shared" si="5"/>
        <v>0.12109665300438818</v>
      </c>
      <c r="O56" s="233">
        <f t="shared" si="5"/>
        <v>0.10660411515814805</v>
      </c>
      <c r="P56" s="233">
        <f t="shared" si="5"/>
        <v>0.11730783612290523</v>
      </c>
      <c r="Q56" s="233">
        <f t="shared" si="5"/>
        <v>0.10913693645276067</v>
      </c>
      <c r="R56" s="233">
        <f t="shared" si="5"/>
        <v>0.10468057027929493</v>
      </c>
      <c r="S56" s="233">
        <f t="shared" si="5"/>
        <v>0.11270799888865771</v>
      </c>
      <c r="T56" s="233">
        <f t="shared" si="5"/>
        <v>9.7225308132811925E-2</v>
      </c>
      <c r="U56" s="233">
        <f t="shared" si="5"/>
        <v>0.11616442588906209</v>
      </c>
      <c r="V56" s="233">
        <f t="shared" si="5"/>
        <v>0.11733825123771534</v>
      </c>
      <c r="W56" s="233">
        <f t="shared" si="5"/>
        <v>0.10446187986827828</v>
      </c>
      <c r="X56" s="233">
        <f t="shared" si="5"/>
        <v>9.4715358869628161E-2</v>
      </c>
      <c r="Y56" s="233">
        <f t="shared" si="5"/>
        <v>0.1064876614879383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1.3225024954519115E-2</v>
      </c>
      <c r="C57" s="300">
        <f t="shared" si="6"/>
        <v>1.3110393906848306E-2</v>
      </c>
      <c r="D57" s="300">
        <f t="shared" si="6"/>
        <v>1.2997512162428299E-2</v>
      </c>
      <c r="E57" s="300">
        <f t="shared" si="6"/>
        <v>1.2564156526988923E-2</v>
      </c>
      <c r="F57" s="300">
        <f t="shared" si="6"/>
        <v>1.2282847753827342E-2</v>
      </c>
      <c r="G57" s="300">
        <f t="shared" si="6"/>
        <v>3.047067190105188E-2</v>
      </c>
      <c r="H57" s="300">
        <f t="shared" si="6"/>
        <v>3.1977139794507857E-2</v>
      </c>
      <c r="I57" s="300">
        <f t="shared" si="6"/>
        <v>2.980726509258769E-2</v>
      </c>
      <c r="J57" s="300">
        <f t="shared" si="6"/>
        <v>2.4716683702787793E-2</v>
      </c>
      <c r="K57" s="300">
        <f t="shared" si="6"/>
        <v>2.1447729666030122E-2</v>
      </c>
      <c r="L57" s="300">
        <f t="shared" si="6"/>
        <v>2.2488066327493794E-2</v>
      </c>
      <c r="M57" s="300">
        <f t="shared" si="6"/>
        <v>2.4561190458429697E-2</v>
      </c>
      <c r="N57" s="300">
        <f t="shared" si="6"/>
        <v>2.3937745347213657E-2</v>
      </c>
      <c r="O57" s="300">
        <f t="shared" si="6"/>
        <v>2.1725984040137935E-2</v>
      </c>
      <c r="P57" s="300">
        <f t="shared" si="6"/>
        <v>2.3498960539034747E-2</v>
      </c>
      <c r="Q57" s="300">
        <f t="shared" si="6"/>
        <v>2.2155224900038153E-2</v>
      </c>
      <c r="R57" s="300">
        <f t="shared" si="6"/>
        <v>2.1511607442447688E-2</v>
      </c>
      <c r="S57" s="300">
        <f t="shared" si="6"/>
        <v>2.2696538557014884E-2</v>
      </c>
      <c r="T57" s="300">
        <f t="shared" si="6"/>
        <v>2.028064332812703E-2</v>
      </c>
      <c r="U57" s="300">
        <f t="shared" si="6"/>
        <v>2.3358243934998982E-2</v>
      </c>
      <c r="V57" s="300">
        <f t="shared" si="6"/>
        <v>2.3712134521216541E-2</v>
      </c>
      <c r="W57" s="300">
        <f t="shared" si="6"/>
        <v>2.143822710421758E-2</v>
      </c>
      <c r="X57" s="300">
        <f t="shared" si="6"/>
        <v>1.9840965234342714E-2</v>
      </c>
      <c r="Y57" s="300">
        <f t="shared" si="6"/>
        <v>2.1797636248652056E-2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0.76148954639634592</v>
      </c>
      <c r="C58" s="301">
        <f t="shared" si="7"/>
        <v>0.76290730423524999</v>
      </c>
      <c r="D58" s="301">
        <f t="shared" si="7"/>
        <v>0.76430342667565754</v>
      </c>
      <c r="E58" s="301">
        <f t="shared" si="7"/>
        <v>0.74779944160908851</v>
      </c>
      <c r="F58" s="301">
        <f t="shared" si="7"/>
        <v>0.75722557466883078</v>
      </c>
      <c r="G58" s="301">
        <f t="shared" si="7"/>
        <v>0.50026716968437546</v>
      </c>
      <c r="H58" s="301">
        <f t="shared" si="7"/>
        <v>0.47581937999450646</v>
      </c>
      <c r="I58" s="301">
        <f t="shared" si="7"/>
        <v>0.50244617205572495</v>
      </c>
      <c r="J58" s="301">
        <f t="shared" si="7"/>
        <v>0.54167905451127252</v>
      </c>
      <c r="K58" s="301">
        <f t="shared" si="7"/>
        <v>0.59755474301358713</v>
      </c>
      <c r="L58" s="301">
        <f t="shared" si="7"/>
        <v>0.58156023347632491</v>
      </c>
      <c r="M58" s="301">
        <f t="shared" si="7"/>
        <v>0.542235327545039</v>
      </c>
      <c r="N58" s="301">
        <f t="shared" si="7"/>
        <v>0.55280417793562975</v>
      </c>
      <c r="O58" s="301">
        <f t="shared" si="7"/>
        <v>0.59089672940335025</v>
      </c>
      <c r="P58" s="301">
        <f t="shared" si="7"/>
        <v>0.56321714041263948</v>
      </c>
      <c r="Q58" s="301">
        <f t="shared" si="7"/>
        <v>0.58432159722997745</v>
      </c>
      <c r="R58" s="301">
        <f t="shared" si="7"/>
        <v>0.59668392179528529</v>
      </c>
      <c r="S58" s="301">
        <f t="shared" si="7"/>
        <v>0.57445485798297669</v>
      </c>
      <c r="T58" s="301">
        <f t="shared" si="7"/>
        <v>0.61468722621417415</v>
      </c>
      <c r="U58" s="301">
        <f t="shared" si="7"/>
        <v>0.56666642355252406</v>
      </c>
      <c r="V58" s="301">
        <f t="shared" si="7"/>
        <v>0.564130358951206</v>
      </c>
      <c r="W58" s="301">
        <f t="shared" si="7"/>
        <v>0.59696259718686295</v>
      </c>
      <c r="X58" s="301">
        <f t="shared" si="7"/>
        <v>0.62419031042413975</v>
      </c>
      <c r="Y58" s="301">
        <f t="shared" si="7"/>
        <v>0.59106151730501277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3.6841140944731843E-2</v>
      </c>
      <c r="C59" s="301">
        <f t="shared" si="8"/>
        <v>3.6521811597648869E-2</v>
      </c>
      <c r="D59" s="301">
        <f t="shared" si="8"/>
        <v>3.6207355309621686E-2</v>
      </c>
      <c r="E59" s="301">
        <f t="shared" si="8"/>
        <v>3.5669489804465805E-2</v>
      </c>
      <c r="F59" s="301">
        <f t="shared" si="8"/>
        <v>3.4873010202582183E-2</v>
      </c>
      <c r="G59" s="301">
        <f t="shared" si="8"/>
        <v>8.8436519201807506E-2</v>
      </c>
      <c r="H59" s="301">
        <f t="shared" si="8"/>
        <v>9.3909467980840336E-2</v>
      </c>
      <c r="I59" s="301">
        <f t="shared" si="8"/>
        <v>8.7464335411602645E-2</v>
      </c>
      <c r="J59" s="301">
        <f t="shared" si="8"/>
        <v>7.7228770449427941E-2</v>
      </c>
      <c r="K59" s="301">
        <f t="shared" si="8"/>
        <v>6.4200192276879189E-2</v>
      </c>
      <c r="L59" s="301">
        <f t="shared" si="8"/>
        <v>6.8014256692667016E-2</v>
      </c>
      <c r="M59" s="301">
        <f t="shared" si="8"/>
        <v>7.7094103435343536E-2</v>
      </c>
      <c r="N59" s="301">
        <f t="shared" si="8"/>
        <v>7.4570044218491685E-2</v>
      </c>
      <c r="O59" s="301">
        <f t="shared" si="8"/>
        <v>6.5645691965806954E-2</v>
      </c>
      <c r="P59" s="301">
        <f t="shared" si="8"/>
        <v>7.2236930665157434E-2</v>
      </c>
      <c r="Q59" s="301">
        <f t="shared" si="8"/>
        <v>6.7205376657752641E-2</v>
      </c>
      <c r="R59" s="301">
        <f t="shared" si="8"/>
        <v>6.4461193277250042E-2</v>
      </c>
      <c r="S59" s="301">
        <f t="shared" si="8"/>
        <v>6.9404399315647139E-2</v>
      </c>
      <c r="T59" s="301">
        <f t="shared" si="8"/>
        <v>5.9870321323889489E-2</v>
      </c>
      <c r="U59" s="301">
        <f t="shared" si="8"/>
        <v>7.1532830679054041E-2</v>
      </c>
      <c r="V59" s="301">
        <f t="shared" si="8"/>
        <v>7.2255659972698422E-2</v>
      </c>
      <c r="W59" s="301">
        <f t="shared" si="8"/>
        <v>6.4326526024150316E-2</v>
      </c>
      <c r="X59" s="301">
        <f t="shared" si="8"/>
        <v>5.8324720988139456E-2</v>
      </c>
      <c r="Y59" s="301">
        <f t="shared" si="8"/>
        <v>6.5573981021519914E-2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6.4840685427095118E-2</v>
      </c>
      <c r="C60" s="301">
        <f t="shared" si="9"/>
        <v>6.4928251588961428E-2</v>
      </c>
      <c r="D60" s="301">
        <f t="shared" si="9"/>
        <v>6.5014481465635141E-2</v>
      </c>
      <c r="E60" s="301">
        <f t="shared" si="9"/>
        <v>8.4294249428303061E-2</v>
      </c>
      <c r="F60" s="301">
        <f t="shared" si="9"/>
        <v>7.8618127845515459E-2</v>
      </c>
      <c r="G60" s="301">
        <f t="shared" si="9"/>
        <v>8.4117337952273358E-2</v>
      </c>
      <c r="H60" s="301">
        <f t="shared" si="9"/>
        <v>8.3223733929298771E-2</v>
      </c>
      <c r="I60" s="301">
        <f t="shared" si="9"/>
        <v>8.6835644342046339E-2</v>
      </c>
      <c r="J60" s="301">
        <f t="shared" si="9"/>
        <v>9.7269666103875413E-2</v>
      </c>
      <c r="K60" s="301">
        <f t="shared" si="9"/>
        <v>0.1014029463566133</v>
      </c>
      <c r="L60" s="301">
        <f t="shared" si="9"/>
        <v>9.9746705707450284E-2</v>
      </c>
      <c r="M60" s="301">
        <f t="shared" si="9"/>
        <v>9.7455366915805253E-2</v>
      </c>
      <c r="N60" s="301">
        <f t="shared" si="9"/>
        <v>9.8502347391598952E-2</v>
      </c>
      <c r="O60" s="301">
        <f t="shared" si="9"/>
        <v>0.10148749267397104</v>
      </c>
      <c r="P60" s="301">
        <f t="shared" si="9"/>
        <v>9.8688978953246034E-2</v>
      </c>
      <c r="Q60" s="301">
        <f t="shared" si="9"/>
        <v>0.10084089050082799</v>
      </c>
      <c r="R60" s="301">
        <f t="shared" si="9"/>
        <v>0.10107321928799362</v>
      </c>
      <c r="S60" s="301">
        <f t="shared" si="9"/>
        <v>0.10058947844039461</v>
      </c>
      <c r="T60" s="301">
        <f t="shared" si="9"/>
        <v>0.10429432253141986</v>
      </c>
      <c r="U60" s="301">
        <f t="shared" si="9"/>
        <v>9.8446797946620312E-2</v>
      </c>
      <c r="V60" s="301">
        <f t="shared" si="9"/>
        <v>9.7481019497759225E-2</v>
      </c>
      <c r="W60" s="301">
        <f t="shared" si="9"/>
        <v>0.10145440587690631</v>
      </c>
      <c r="X60" s="301">
        <f t="shared" si="9"/>
        <v>0.10196207192872624</v>
      </c>
      <c r="Y60" s="301">
        <f t="shared" si="9"/>
        <v>0.10156335679073492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</v>
      </c>
      <c r="C61" s="302">
        <f t="shared" si="10"/>
        <v>0</v>
      </c>
      <c r="D61" s="302">
        <f t="shared" si="10"/>
        <v>0</v>
      </c>
      <c r="E61" s="302">
        <f t="shared" si="10"/>
        <v>2.0662805266646777E-2</v>
      </c>
      <c r="F61" s="302">
        <f t="shared" si="10"/>
        <v>1.4291103239191088E-2</v>
      </c>
      <c r="G61" s="302">
        <f t="shared" si="10"/>
        <v>3.602965144213717E-2</v>
      </c>
      <c r="H61" s="302">
        <f t="shared" si="10"/>
        <v>3.6648905098866404E-2</v>
      </c>
      <c r="I61" s="302">
        <f t="shared" si="10"/>
        <v>3.8654519174874384E-2</v>
      </c>
      <c r="J61" s="302">
        <f t="shared" si="10"/>
        <v>4.6784934171523518E-2</v>
      </c>
      <c r="K61" s="302">
        <f t="shared" si="10"/>
        <v>4.7505014299387194E-2</v>
      </c>
      <c r="L61" s="302">
        <f t="shared" si="10"/>
        <v>4.6818576109476789E-2</v>
      </c>
      <c r="M61" s="302">
        <f t="shared" si="10"/>
        <v>4.6937078675047601E-2</v>
      </c>
      <c r="N61" s="302">
        <f t="shared" si="10"/>
        <v>4.7343558147552013E-2</v>
      </c>
      <c r="O61" s="302">
        <f t="shared" si="10"/>
        <v>4.8005410809428072E-2</v>
      </c>
      <c r="P61" s="302">
        <f t="shared" si="10"/>
        <v>4.6885997780950199E-2</v>
      </c>
      <c r="Q61" s="302">
        <f t="shared" si="10"/>
        <v>4.7758184809775305E-2</v>
      </c>
      <c r="R61" s="302">
        <f t="shared" si="10"/>
        <v>4.7223528798794295E-2</v>
      </c>
      <c r="S61" s="302">
        <f t="shared" si="10"/>
        <v>4.8118173310412744E-2</v>
      </c>
      <c r="T61" s="302">
        <f t="shared" si="10"/>
        <v>4.9378481414736351E-2</v>
      </c>
      <c r="U61" s="302">
        <f t="shared" si="10"/>
        <v>4.642455351821427E-2</v>
      </c>
      <c r="V61" s="302">
        <f t="shared" si="10"/>
        <v>4.5602453376658948E-2</v>
      </c>
      <c r="W61" s="302">
        <f t="shared" si="10"/>
        <v>4.7593648597746792E-2</v>
      </c>
      <c r="X61" s="302">
        <f t="shared" si="10"/>
        <v>4.6408443603870878E-2</v>
      </c>
      <c r="Y61" s="302">
        <f t="shared" si="10"/>
        <v>4.8074053819376961E-2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6.1691869961733425E-2</v>
      </c>
      <c r="C62" s="302">
        <f t="shared" si="11"/>
        <v>6.1806729230188026E-2</v>
      </c>
      <c r="D62" s="302">
        <f t="shared" si="11"/>
        <v>6.1919835712676022E-2</v>
      </c>
      <c r="E62" s="302">
        <f t="shared" si="11"/>
        <v>6.0582769819394242E-2</v>
      </c>
      <c r="F62" s="302">
        <f t="shared" si="11"/>
        <v>6.1346425443710502E-2</v>
      </c>
      <c r="G62" s="302">
        <f t="shared" si="11"/>
        <v>4.0529009655280855E-2</v>
      </c>
      <c r="H62" s="302">
        <f t="shared" si="11"/>
        <v>3.8548378575659702E-2</v>
      </c>
      <c r="I62" s="302">
        <f t="shared" si="11"/>
        <v>4.070554094395807E-2</v>
      </c>
      <c r="J62" s="302">
        <f t="shared" si="11"/>
        <v>4.3883982321289684E-2</v>
      </c>
      <c r="K62" s="302">
        <f t="shared" si="11"/>
        <v>4.8410736136125322E-2</v>
      </c>
      <c r="L62" s="302">
        <f t="shared" si="11"/>
        <v>4.7114945265266925E-2</v>
      </c>
      <c r="M62" s="302">
        <f t="shared" si="11"/>
        <v>4.392904863089922E-2</v>
      </c>
      <c r="N62" s="302">
        <f t="shared" si="11"/>
        <v>4.4785281191184391E-2</v>
      </c>
      <c r="O62" s="302">
        <f t="shared" si="11"/>
        <v>4.787133896148256E-2</v>
      </c>
      <c r="P62" s="302">
        <f t="shared" si="11"/>
        <v>4.562888453424821E-2</v>
      </c>
      <c r="Q62" s="302">
        <f t="shared" si="11"/>
        <v>4.7338656404065281E-2</v>
      </c>
      <c r="R62" s="302">
        <f t="shared" si="11"/>
        <v>4.8340186790289064E-2</v>
      </c>
      <c r="S62" s="302">
        <f t="shared" si="11"/>
        <v>4.6539305188473566E-2</v>
      </c>
      <c r="T62" s="302">
        <f t="shared" si="11"/>
        <v>4.9798719636009195E-2</v>
      </c>
      <c r="U62" s="302">
        <f t="shared" si="11"/>
        <v>4.5908327276350143E-2</v>
      </c>
      <c r="V62" s="302">
        <f t="shared" si="11"/>
        <v>4.5702868687536327E-2</v>
      </c>
      <c r="W62" s="302">
        <f t="shared" si="11"/>
        <v>4.8362763601881707E-2</v>
      </c>
      <c r="X62" s="302">
        <f t="shared" si="11"/>
        <v>5.0568609436980196E-2</v>
      </c>
      <c r="Y62" s="302">
        <f t="shared" si="11"/>
        <v>4.7884689208834888E-2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3.1488154653616937E-3</v>
      </c>
      <c r="C63" s="302">
        <f t="shared" si="12"/>
        <v>3.1215223587734062E-3</v>
      </c>
      <c r="D63" s="302">
        <f t="shared" si="12"/>
        <v>3.0946457529591165E-3</v>
      </c>
      <c r="E63" s="302">
        <f t="shared" si="12"/>
        <v>3.0486743422620342E-3</v>
      </c>
      <c r="F63" s="302">
        <f t="shared" si="12"/>
        <v>2.9805991626138595E-3</v>
      </c>
      <c r="G63" s="302">
        <f t="shared" si="12"/>
        <v>7.5586768548553387E-3</v>
      </c>
      <c r="H63" s="302">
        <f t="shared" si="12"/>
        <v>8.0264502547726727E-3</v>
      </c>
      <c r="I63" s="302">
        <f t="shared" si="12"/>
        <v>7.4755842232138983E-3</v>
      </c>
      <c r="J63" s="302">
        <f t="shared" si="12"/>
        <v>6.6007496110622151E-3</v>
      </c>
      <c r="K63" s="302">
        <f t="shared" si="12"/>
        <v>5.4871959211007845E-3</v>
      </c>
      <c r="L63" s="302">
        <f t="shared" si="12"/>
        <v>5.8131843327065809E-3</v>
      </c>
      <c r="M63" s="302">
        <f t="shared" si="12"/>
        <v>6.5892396098584183E-3</v>
      </c>
      <c r="N63" s="302">
        <f t="shared" si="12"/>
        <v>6.3735080528625346E-3</v>
      </c>
      <c r="O63" s="302">
        <f t="shared" si="12"/>
        <v>5.6107429030604217E-3</v>
      </c>
      <c r="P63" s="302">
        <f t="shared" si="12"/>
        <v>6.1740966380476438E-3</v>
      </c>
      <c r="Q63" s="302">
        <f t="shared" si="12"/>
        <v>5.7440492869874045E-3</v>
      </c>
      <c r="R63" s="302">
        <f t="shared" si="12"/>
        <v>5.5095036989102585E-3</v>
      </c>
      <c r="S63" s="302">
        <f t="shared" si="12"/>
        <v>5.9319999415082996E-3</v>
      </c>
      <c r="T63" s="302">
        <f t="shared" si="12"/>
        <v>5.1171214806743134E-3</v>
      </c>
      <c r="U63" s="302">
        <f t="shared" si="12"/>
        <v>6.1139171520559E-3</v>
      </c>
      <c r="V63" s="302">
        <f t="shared" si="12"/>
        <v>6.1756974335639651E-3</v>
      </c>
      <c r="W63" s="302">
        <f t="shared" si="12"/>
        <v>5.4979936772778046E-3</v>
      </c>
      <c r="X63" s="302">
        <f t="shared" si="12"/>
        <v>4.9850188878751648E-3</v>
      </c>
      <c r="Y63" s="302">
        <f t="shared" si="12"/>
        <v>5.6046137625230669E-3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2.913913831645714E-2</v>
      </c>
      <c r="C65" s="235">
        <f t="shared" si="14"/>
        <v>2.8886567908089127E-2</v>
      </c>
      <c r="D65" s="235">
        <f t="shared" si="14"/>
        <v>2.8637851797883682E-2</v>
      </c>
      <c r="E65" s="235">
        <f t="shared" si="14"/>
        <v>2.8212432363292881E-2</v>
      </c>
      <c r="F65" s="235">
        <f t="shared" si="14"/>
        <v>2.7582464650828684E-2</v>
      </c>
      <c r="G65" s="235">
        <f t="shared" si="14"/>
        <v>6.9947995614831393E-2</v>
      </c>
      <c r="H65" s="235">
        <f t="shared" si="14"/>
        <v>7.4276770657666399E-2</v>
      </c>
      <c r="I65" s="235">
        <f t="shared" si="14"/>
        <v>6.9179056401621489E-2</v>
      </c>
      <c r="J65" s="235">
        <f t="shared" si="14"/>
        <v>6.1083336900769794E-2</v>
      </c>
      <c r="K65" s="235">
        <f t="shared" si="14"/>
        <v>5.0778511053866694E-2</v>
      </c>
      <c r="L65" s="235">
        <f t="shared" si="14"/>
        <v>5.3795207814866741E-2</v>
      </c>
      <c r="M65" s="235">
        <f t="shared" si="14"/>
        <v>6.0976823349629866E-2</v>
      </c>
      <c r="N65" s="235">
        <f t="shared" si="14"/>
        <v>5.8980443521189953E-2</v>
      </c>
      <c r="O65" s="235">
        <f t="shared" si="14"/>
        <v>5.1921814824921204E-2</v>
      </c>
      <c r="P65" s="235">
        <f t="shared" si="14"/>
        <v>5.7135090288492937E-2</v>
      </c>
      <c r="Q65" s="235">
        <f t="shared" si="14"/>
        <v>5.3155432101781475E-2</v>
      </c>
      <c r="R65" s="235">
        <f t="shared" si="14"/>
        <v>5.0984947229715569E-2</v>
      </c>
      <c r="S65" s="235">
        <f t="shared" si="14"/>
        <v>5.4894727458717846E-2</v>
      </c>
      <c r="T65" s="235">
        <f t="shared" si="14"/>
        <v>4.7353842182160127E-2</v>
      </c>
      <c r="U65" s="235">
        <f t="shared" si="14"/>
        <v>5.6578189325125337E-2</v>
      </c>
      <c r="V65" s="235">
        <f t="shared" si="14"/>
        <v>5.7149904050200963E-2</v>
      </c>
      <c r="W65" s="235">
        <f t="shared" si="14"/>
        <v>5.0878433489528821E-2</v>
      </c>
      <c r="X65" s="235">
        <f t="shared" si="14"/>
        <v>4.6131364788396835E-2</v>
      </c>
      <c r="Y65" s="235">
        <f t="shared" si="14"/>
        <v>5.1865095758388512E-2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56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 t="shared" ref="B69:Y69" si="15">SUM(B$70:B$78)</f>
        <v>124.166351216028</v>
      </c>
      <c r="C69" s="322">
        <f t="shared" si="15"/>
        <v>118.81908485023366</v>
      </c>
      <c r="D69" s="322">
        <f t="shared" si="15"/>
        <v>124.76757653104981</v>
      </c>
      <c r="E69" s="322">
        <f t="shared" si="15"/>
        <v>137.51505167952953</v>
      </c>
      <c r="F69" s="322">
        <f t="shared" si="15"/>
        <v>149.60895259320566</v>
      </c>
      <c r="G69" s="322">
        <f t="shared" si="15"/>
        <v>145.53955666894083</v>
      </c>
      <c r="H69" s="322">
        <f t="shared" si="15"/>
        <v>135.158731004245</v>
      </c>
      <c r="I69" s="322">
        <f t="shared" si="15"/>
        <v>138.86565895518802</v>
      </c>
      <c r="J69" s="322">
        <f t="shared" si="15"/>
        <v>151.50062581690804</v>
      </c>
      <c r="K69" s="322">
        <f t="shared" si="15"/>
        <v>169.74113620264805</v>
      </c>
      <c r="L69" s="322">
        <f t="shared" si="15"/>
        <v>172.65246391315131</v>
      </c>
      <c r="M69" s="322">
        <f t="shared" si="15"/>
        <v>177.03919286140348</v>
      </c>
      <c r="N69" s="322">
        <f t="shared" si="15"/>
        <v>192.15121550228389</v>
      </c>
      <c r="O69" s="322">
        <f t="shared" si="15"/>
        <v>200.40871792545508</v>
      </c>
      <c r="P69" s="322">
        <f t="shared" si="15"/>
        <v>192.49793257338939</v>
      </c>
      <c r="Q69" s="322">
        <f t="shared" si="15"/>
        <v>189.32826560729595</v>
      </c>
      <c r="R69" s="322">
        <f t="shared" si="15"/>
        <v>198.98309626481171</v>
      </c>
      <c r="S69" s="322">
        <f t="shared" si="15"/>
        <v>195.81649866469542</v>
      </c>
      <c r="T69" s="322">
        <f t="shared" si="15"/>
        <v>195.6635436142669</v>
      </c>
      <c r="U69" s="322">
        <f t="shared" si="15"/>
        <v>186.79312230126797</v>
      </c>
      <c r="V69" s="322">
        <f t="shared" si="15"/>
        <v>191.12818539845699</v>
      </c>
      <c r="W69" s="322">
        <f t="shared" si="15"/>
        <v>167.87837833336218</v>
      </c>
      <c r="X69" s="322">
        <f t="shared" si="15"/>
        <v>155.97334992040174</v>
      </c>
      <c r="Y69" s="322">
        <f t="shared" si="15"/>
        <v>162.40565192708956</v>
      </c>
      <c r="DA69" s="95"/>
    </row>
    <row r="70" spans="1:105" ht="12" customHeight="1" x14ac:dyDescent="0.25">
      <c r="A70" s="55" t="s">
        <v>91</v>
      </c>
      <c r="B70" s="334">
        <f>IF(B$6=0,0,B$6/WWP!B$5*1000)</f>
        <v>0.8992469320690899</v>
      </c>
      <c r="C70" s="334">
        <f>IF(C$6=0,0,C$6/WWP!C$5*1000)</f>
        <v>0.8530617890206974</v>
      </c>
      <c r="D70" s="334">
        <f>IF(D$6=0,0,D$6/WWP!D$5*1000)</f>
        <v>0.88805633688327457</v>
      </c>
      <c r="E70" s="334">
        <f>IF(E$6=0,0,E$6/WWP!E$5*1000)</f>
        <v>0.96424880237950439</v>
      </c>
      <c r="F70" s="334">
        <f>IF(F$6=0,0,F$6/WWP!F$5*1000)</f>
        <v>1.0256259332833446</v>
      </c>
      <c r="G70" s="334">
        <f>IF(G$6=0,0,G$6/WWP!G$5*1000)</f>
        <v>2.53019890045669</v>
      </c>
      <c r="H70" s="334">
        <f>IF(H$6=0,0,H$6/WWP!H$5*1000)</f>
        <v>2.4951431110786788</v>
      </c>
      <c r="I70" s="334">
        <f>IF(I$6=0,0,I$6/WWP!I$5*1000)</f>
        <v>2.387634437232693</v>
      </c>
      <c r="J70" s="334">
        <f>IF(J$6=0,0,J$6/WWP!J$5*1000)</f>
        <v>2.3000407029542673</v>
      </c>
      <c r="K70" s="334">
        <f>IF(K$6=0,0,K$6/WWP!K$5*1000)</f>
        <v>2.142226601492621</v>
      </c>
      <c r="L70" s="334">
        <f>IF(L$6=0,0,L$6/WWP!L$5*1000)</f>
        <v>2.3084193759131746</v>
      </c>
      <c r="M70" s="334">
        <f>IF(M$6=0,0,M$6/WWP!M$5*1000)</f>
        <v>2.6830734228293651</v>
      </c>
      <c r="N70" s="334">
        <f>IF(N$6=0,0,N$6/WWP!N$5*1000)</f>
        <v>2.8167578345536</v>
      </c>
      <c r="O70" s="334">
        <f>IF(O$6=0,0,O$6/WWP!O$5*1000)</f>
        <v>2.5862161211668759</v>
      </c>
      <c r="P70" s="334">
        <f>IF(P$6=0,0,P$6/WWP!P$5*1000)</f>
        <v>2.7335519281647165</v>
      </c>
      <c r="Q70" s="334">
        <f>IF(Q$6=0,0,Q$6/WWP!Q$5*1000)</f>
        <v>2.5012750448567451</v>
      </c>
      <c r="R70" s="334">
        <f>IF(R$6=0,0,R$6/WWP!R$5*1000)</f>
        <v>2.5214856412506714</v>
      </c>
      <c r="S70" s="334">
        <f>IF(S$6=0,0,S$6/WWP!S$5*1000)</f>
        <v>2.6716419548382664</v>
      </c>
      <c r="T70" s="334">
        <f>IF(T$6=0,0,T$6/WWP!T$5*1000)</f>
        <v>2.3028384806308666</v>
      </c>
      <c r="U70" s="334">
        <f>IF(U$6=0,0,U$6/WWP!U$5*1000)</f>
        <v>2.6266866509447357</v>
      </c>
      <c r="V70" s="334">
        <f>IF(V$6=0,0,V$6/WWP!V$5*1000)</f>
        <v>2.7148046413080738</v>
      </c>
      <c r="W70" s="334">
        <f>IF(W$6=0,0,W$6/WWP!W$5*1000)</f>
        <v>2.1228868040454949</v>
      </c>
      <c r="X70" s="334">
        <f>IF(X$6=0,0,X$6/WWP!X$5*1000)</f>
        <v>1.7883192193242401</v>
      </c>
      <c r="Y70" s="334">
        <f>IF(Y$6=0,0,Y$6/WWP!Y$5*1000)</f>
        <v>2.0935081893748229</v>
      </c>
      <c r="DA70" s="67"/>
    </row>
    <row r="71" spans="1:105" ht="12" customHeight="1" x14ac:dyDescent="0.25">
      <c r="A71" s="173" t="s">
        <v>92</v>
      </c>
      <c r="B71" s="335">
        <f>IF(B$7=0,0,B$7/WWP!B$5*1000)</f>
        <v>0.97744231746640242</v>
      </c>
      <c r="C71" s="335">
        <f>IF(C$7=0,0,C$7/WWP!C$5*1000)</f>
        <v>0.92724107502249731</v>
      </c>
      <c r="D71" s="335">
        <f>IF(D$7=0,0,D$7/WWP!D$5*1000)</f>
        <v>0.96527862704703726</v>
      </c>
      <c r="E71" s="335">
        <f>IF(E$7=0,0,E$7/WWP!E$5*1000)</f>
        <v>1.0480965243255482</v>
      </c>
      <c r="F71" s="335">
        <f>IF(F$7=0,0,F$7/WWP!F$5*1000)</f>
        <v>1.1148107970471144</v>
      </c>
      <c r="G71" s="335">
        <f>IF(G$7=0,0,G$7/WWP!G$5*1000)</f>
        <v>2.7502161961485765</v>
      </c>
      <c r="H71" s="335">
        <f>IF(H$7=0,0,H$7/WWP!H$5*1000)</f>
        <v>2.7121120772594347</v>
      </c>
      <c r="I71" s="335">
        <f>IF(I$7=0,0,I$7/WWP!I$5*1000)</f>
        <v>2.5952548230790131</v>
      </c>
      <c r="J71" s="335">
        <f>IF(J$7=0,0,J$7/WWP!J$5*1000)</f>
        <v>2.5000442423415956</v>
      </c>
      <c r="K71" s="335">
        <f>IF(K$7=0,0,K$7/WWP!K$5*1000)</f>
        <v>2.3285071755354578</v>
      </c>
      <c r="L71" s="335">
        <f>IF(L$7=0,0,L$7/WWP!L$5*1000)</f>
        <v>2.5091514955577989</v>
      </c>
      <c r="M71" s="335">
        <f>IF(M$7=0,0,M$7/WWP!M$5*1000)</f>
        <v>2.9163841552493084</v>
      </c>
      <c r="N71" s="335">
        <f>IF(N$7=0,0,N$7/WWP!N$5*1000)</f>
        <v>3.0616932984278264</v>
      </c>
      <c r="O71" s="335">
        <f>IF(O$7=0,0,O$7/WWP!O$5*1000)</f>
        <v>2.8111044795292122</v>
      </c>
      <c r="P71" s="335">
        <f>IF(P$7=0,0,P$7/WWP!P$5*1000)</f>
        <v>2.9712520958312139</v>
      </c>
      <c r="Q71" s="335">
        <f>IF(Q$7=0,0,Q$7/WWP!Q$5*1000)</f>
        <v>2.7187772226703761</v>
      </c>
      <c r="R71" s="335">
        <f>IF(R$7=0,0,R$7/WWP!R$5*1000)</f>
        <v>2.7407452622289914</v>
      </c>
      <c r="S71" s="335">
        <f>IF(S$7=0,0,S$7/WWP!S$5*1000)</f>
        <v>2.9039586465633316</v>
      </c>
      <c r="T71" s="335">
        <f>IF(T$7=0,0,T$7/WWP!T$5*1000)</f>
        <v>2.5030853050335513</v>
      </c>
      <c r="U71" s="335">
        <f>IF(U$7=0,0,U$7/WWP!U$5*1000)</f>
        <v>2.8550941858094956</v>
      </c>
      <c r="V71" s="335">
        <f>IF(V$7=0,0,V$7/WWP!V$5*1000)</f>
        <v>2.9508746101174719</v>
      </c>
      <c r="W71" s="335">
        <f>IF(W$7=0,0,W$7/WWP!W$5*1000)</f>
        <v>2.3074856565711905</v>
      </c>
      <c r="X71" s="335">
        <f>IF(X$7=0,0,X$7/WWP!X$5*1000)</f>
        <v>1.9438252383959127</v>
      </c>
      <c r="Y71" s="335">
        <f>IF(Y$7=0,0,Y$7/WWP!Y$5*1000)</f>
        <v>2.2755523797552422</v>
      </c>
      <c r="DA71" s="177"/>
    </row>
    <row r="72" spans="1:105" ht="12" customHeight="1" x14ac:dyDescent="0.25">
      <c r="A72" s="173" t="s">
        <v>93</v>
      </c>
      <c r="B72" s="335">
        <f>IF(B$8=0,0,B$8/WWP!B$5*1000)</f>
        <v>2.4240569473166778</v>
      </c>
      <c r="C72" s="335">
        <f>IF(C$8=0,0,C$8/WWP!C$5*1000)</f>
        <v>2.2995578660557947</v>
      </c>
      <c r="D72" s="335">
        <f>IF(D$8=0,0,D$8/WWP!D$5*1000)</f>
        <v>2.3938909950766525</v>
      </c>
      <c r="E72" s="335">
        <f>IF(E$8=0,0,E$8/WWP!E$5*1000)</f>
        <v>2.5992793803273604</v>
      </c>
      <c r="F72" s="335">
        <f>IF(F$8=0,0,F$8/WWP!F$5*1000)</f>
        <v>2.7647307766768425</v>
      </c>
      <c r="G72" s="335">
        <f>IF(G$8=0,0,G$8/WWP!G$5*1000)</f>
        <v>6.8205361664484707</v>
      </c>
      <c r="H72" s="335">
        <f>IF(H$8=0,0,H$8/WWP!H$5*1000)</f>
        <v>6.7260379516033977</v>
      </c>
      <c r="I72" s="335">
        <f>IF(I$8=0,0,I$8/WWP!I$5*1000)</f>
        <v>6.4362319612359551</v>
      </c>
      <c r="J72" s="335">
        <f>IF(J$8=0,0,J$8/WWP!J$5*1000)</f>
        <v>6.2001097210071583</v>
      </c>
      <c r="K72" s="335">
        <f>IF(K$8=0,0,K$8/WWP!K$5*1000)</f>
        <v>5.7746977953279321</v>
      </c>
      <c r="L72" s="335">
        <f>IF(L$8=0,0,L$8/WWP!L$5*1000)</f>
        <v>6.2226957089833421</v>
      </c>
      <c r="M72" s="335">
        <f>IF(M$8=0,0,M$8/WWP!M$5*1000)</f>
        <v>7.2326327050182897</v>
      </c>
      <c r="N72" s="335">
        <f>IF(N$8=0,0,N$8/WWP!N$5*1000)</f>
        <v>7.5929993801010118</v>
      </c>
      <c r="O72" s="335">
        <f>IF(O$8=0,0,O$8/WWP!O$5*1000)</f>
        <v>6.9715391092324461</v>
      </c>
      <c r="P72" s="335">
        <f>IF(P$8=0,0,P$8/WWP!P$5*1000)</f>
        <v>7.3687051976614084</v>
      </c>
      <c r="Q72" s="335">
        <f>IF(Q$8=0,0,Q$8/WWP!Q$5*1000)</f>
        <v>6.7425675122225313</v>
      </c>
      <c r="R72" s="335">
        <f>IF(R$8=0,0,R$8/WWP!R$5*1000)</f>
        <v>6.7970482503278946</v>
      </c>
      <c r="S72" s="335">
        <f>IF(S$8=0,0,S$8/WWP!S$5*1000)</f>
        <v>7.2018174434770659</v>
      </c>
      <c r="T72" s="335">
        <f>IF(T$8=0,0,T$8/WWP!T$5*1000)</f>
        <v>6.2076515564832064</v>
      </c>
      <c r="U72" s="335">
        <f>IF(U$8=0,0,U$8/WWP!U$5*1000)</f>
        <v>7.0806335808075511</v>
      </c>
      <c r="V72" s="335">
        <f>IF(V$8=0,0,V$8/WWP!V$5*1000)</f>
        <v>7.3181690330913298</v>
      </c>
      <c r="W72" s="335">
        <f>IF(W$8=0,0,W$8/WWP!W$5*1000)</f>
        <v>5.7225644282965531</v>
      </c>
      <c r="X72" s="335">
        <f>IF(X$8=0,0,X$8/WWP!X$5*1000)</f>
        <v>4.8206865912218655</v>
      </c>
      <c r="Y72" s="335">
        <f>IF(Y$8=0,0,Y$8/WWP!Y$5*1000)</f>
        <v>5.6433699017930019</v>
      </c>
      <c r="DA72" s="177"/>
    </row>
    <row r="73" spans="1:105" ht="12" customHeight="1" x14ac:dyDescent="0.25">
      <c r="A73" s="173" t="s">
        <v>94</v>
      </c>
      <c r="B73" s="335">
        <f>IF(B$9=0,0,B$9/WWP!B$5*1000)</f>
        <v>7.4285616127446579</v>
      </c>
      <c r="C73" s="335">
        <f>IF(C$9=0,0,C$9/WWP!C$5*1000)</f>
        <v>7.0470321701709793</v>
      </c>
      <c r="D73" s="335">
        <f>IF(D$9=0,0,D$9/WWP!D$5*1000)</f>
        <v>7.3361175655574842</v>
      </c>
      <c r="E73" s="335">
        <f>IF(E$9=0,0,E$9/WWP!E$5*1000)</f>
        <v>7.9655335848741666</v>
      </c>
      <c r="F73" s="335">
        <f>IF(F$9=0,0,F$9/WWP!F$5*1000)</f>
        <v>8.4725620575580649</v>
      </c>
      <c r="G73" s="335">
        <f>IF(G$9=0,0,G$9/WWP!G$5*1000)</f>
        <v>20.901643090729177</v>
      </c>
      <c r="H73" s="335">
        <f>IF(H$9=0,0,H$9/WWP!H$5*1000)</f>
        <v>20.612051787171701</v>
      </c>
      <c r="I73" s="335">
        <f>IF(I$9=0,0,I$9/WWP!I$5*1000)</f>
        <v>19.723936655400507</v>
      </c>
      <c r="J73" s="335">
        <f>IF(J$9=0,0,J$9/WWP!J$5*1000)</f>
        <v>19.00033624179612</v>
      </c>
      <c r="K73" s="335">
        <f>IF(K$9=0,0,K$9/WWP!K$5*1000)</f>
        <v>17.69665453406947</v>
      </c>
      <c r="L73" s="335">
        <f>IF(L$9=0,0,L$9/WWP!L$5*1000)</f>
        <v>19.06955136623926</v>
      </c>
      <c r="M73" s="335">
        <f>IF(M$9=0,0,M$9/WWP!M$5*1000)</f>
        <v>22.164519579894748</v>
      </c>
      <c r="N73" s="335">
        <f>IF(N$9=0,0,N$9/WWP!N$5*1000)</f>
        <v>23.268869068051487</v>
      </c>
      <c r="O73" s="335">
        <f>IF(O$9=0,0,O$9/WWP!O$5*1000)</f>
        <v>21.364394044422021</v>
      </c>
      <c r="P73" s="335">
        <f>IF(P$9=0,0,P$9/WWP!P$5*1000)</f>
        <v>22.58151592831722</v>
      </c>
      <c r="Q73" s="335">
        <f>IF(Q$9=0,0,Q$9/WWP!Q$5*1000)</f>
        <v>20.662706892294853</v>
      </c>
      <c r="R73" s="335">
        <f>IF(R$9=0,0,R$9/WWP!R$5*1000)</f>
        <v>20.829663992940333</v>
      </c>
      <c r="S73" s="335">
        <f>IF(S$9=0,0,S$9/WWP!S$5*1000)</f>
        <v>22.070085713881326</v>
      </c>
      <c r="T73" s="335">
        <f>IF(T$9=0,0,T$9/WWP!T$5*1000)</f>
        <v>19.023448318254982</v>
      </c>
      <c r="U73" s="335">
        <f>IF(U$9=0,0,U$9/WWP!U$5*1000)</f>
        <v>21.698715812152162</v>
      </c>
      <c r="V73" s="335">
        <f>IF(V$9=0,0,V$9/WWP!V$5*1000)</f>
        <v>22.426647036892781</v>
      </c>
      <c r="W73" s="335">
        <f>IF(W$9=0,0,W$9/WWP!W$5*1000)</f>
        <v>17.53689098994105</v>
      </c>
      <c r="X73" s="335">
        <f>IF(X$9=0,0,X$9/WWP!X$5*1000)</f>
        <v>14.773071811808942</v>
      </c>
      <c r="Y73" s="335">
        <f>IF(Y$9=0,0,Y$9/WWP!Y$5*1000)</f>
        <v>17.294198086139847</v>
      </c>
      <c r="DA73" s="177"/>
    </row>
    <row r="74" spans="1:105" ht="12" customHeight="1" x14ac:dyDescent="0.25">
      <c r="A74" s="56" t="s">
        <v>95</v>
      </c>
      <c r="B74" s="336">
        <f>IF(B$10=0,0,B$10/WWP!B$5*1000)</f>
        <v>1.6421030933435554</v>
      </c>
      <c r="C74" s="336">
        <f>IF(C$10=0,0,C$10/WWP!C$5*1000)</f>
        <v>1.5577650060377957</v>
      </c>
      <c r="D74" s="336">
        <f>IF(D$10=0,0,D$10/WWP!D$5*1000)</f>
        <v>1.6216680934390237</v>
      </c>
      <c r="E74" s="336">
        <f>IF(E$10=0,0,E$10/WWP!E$5*1000)</f>
        <v>1.7277606341185801</v>
      </c>
      <c r="F74" s="336">
        <f>IF(F$10=0,0,F$10/WWP!F$5*1000)</f>
        <v>1.8376239873119173</v>
      </c>
      <c r="G74" s="336">
        <f>IF(G$10=0,0,G$10/WWP!G$5*1000)</f>
        <v>4.4346880798838448</v>
      </c>
      <c r="H74" s="336">
        <f>IF(H$10=0,0,H$10/WWP!H$5*1000)</f>
        <v>4.3219896357710255</v>
      </c>
      <c r="I74" s="336">
        <f>IF(I$10=0,0,I$10/WWP!I$5*1000)</f>
        <v>4.1392055087341637</v>
      </c>
      <c r="J74" s="336">
        <f>IF(J$10=0,0,J$10/WWP!J$5*1000)</f>
        <v>3.7445930490909229</v>
      </c>
      <c r="K74" s="336">
        <f>IF(K$10=0,0,K$10/WWP!K$5*1000)</f>
        <v>3.6405620024791943</v>
      </c>
      <c r="L74" s="336">
        <f>IF(L$10=0,0,L$10/WWP!L$5*1000)</f>
        <v>3.8826200600841743</v>
      </c>
      <c r="M74" s="336">
        <f>IF(M$10=0,0,M$10/WWP!M$5*1000)</f>
        <v>4.3482933344755983</v>
      </c>
      <c r="N74" s="336">
        <f>IF(N$10=0,0,N$10/WWP!N$5*1000)</f>
        <v>4.599666864851244</v>
      </c>
      <c r="O74" s="336">
        <f>IF(O$10=0,0,O$10/WWP!O$5*1000)</f>
        <v>4.3540766071529422</v>
      </c>
      <c r="P74" s="336">
        <f>IF(P$10=0,0,P$10/WWP!P$5*1000)</f>
        <v>4.5235013213878483</v>
      </c>
      <c r="Q74" s="336">
        <f>IF(Q$10=0,0,Q$10/WWP!Q$5*1000)</f>
        <v>4.1946103044637999</v>
      </c>
      <c r="R74" s="336">
        <f>IF(R$10=0,0,R$10/WWP!R$5*1000)</f>
        <v>4.2804462545314079</v>
      </c>
      <c r="S74" s="336">
        <f>IF(S$10=0,0,S$10/WWP!S$5*1000)</f>
        <v>4.4443567120429117</v>
      </c>
      <c r="T74" s="336">
        <f>IF(T$10=0,0,T$10/WWP!T$5*1000)</f>
        <v>3.9681825403583741</v>
      </c>
      <c r="U74" s="336">
        <f>IF(U$10=0,0,U$10/WWP!U$5*1000)</f>
        <v>4.3631593160931175</v>
      </c>
      <c r="V74" s="336">
        <f>IF(V$10=0,0,V$10/WWP!V$5*1000)</f>
        <v>4.5320572429642265</v>
      </c>
      <c r="W74" s="336">
        <f>IF(W$10=0,0,W$10/WWP!W$5*1000)</f>
        <v>3.5990148005983778</v>
      </c>
      <c r="X74" s="336">
        <f>IF(X$10=0,0,X$10/WWP!X$5*1000)</f>
        <v>3.0946618132546622</v>
      </c>
      <c r="Y74" s="336">
        <f>IF(Y$10=0,0,Y$10/WWP!Y$5*1000)</f>
        <v>3.5400593254318955</v>
      </c>
      <c r="DA74" s="68"/>
    </row>
    <row r="75" spans="1:105" ht="12" customHeight="1" x14ac:dyDescent="0.25">
      <c r="A75" s="174" t="s">
        <v>2898</v>
      </c>
      <c r="B75" s="349">
        <f>IF(B$16=0,0,B$16/WWP!B$5*1000)</f>
        <v>94.551378465182552</v>
      </c>
      <c r="C75" s="349">
        <f>IF(C$16=0,0,C$16/WWP!C$5*1000)</f>
        <v>90.647947714791201</v>
      </c>
      <c r="D75" s="349">
        <f>IF(D$16=0,0,D$16/WWP!D$5*1000)</f>
        <v>95.360286280698745</v>
      </c>
      <c r="E75" s="349">
        <f>IF(E$16=0,0,E$16/WWP!E$5*1000)</f>
        <v>102.83367885879713</v>
      </c>
      <c r="F75" s="349">
        <f>IF(F$16=0,0,F$16/WWP!F$5*1000)</f>
        <v>113.28772510299201</v>
      </c>
      <c r="G75" s="349">
        <f>IF(G$16=0,0,G$16/WWP!G$5*1000)</f>
        <v>72.808662091889829</v>
      </c>
      <c r="H75" s="349">
        <f>IF(H$16=0,0,H$16/WWP!H$5*1000)</f>
        <v>64.311143587284121</v>
      </c>
      <c r="I75" s="349">
        <f>IF(I$16=0,0,I$16/WWP!I$5*1000)</f>
        <v>69.772518772030026</v>
      </c>
      <c r="J75" s="349">
        <f>IF(J$16=0,0,J$16/WWP!J$5*1000)</f>
        <v>82.064715750368833</v>
      </c>
      <c r="K75" s="349">
        <f>IF(K$16=0,0,K$16/WWP!K$5*1000)</f>
        <v>101.42962102240766</v>
      </c>
      <c r="L75" s="349">
        <f>IF(L$16=0,0,L$16/WWP!L$5*1000)</f>
        <v>100.40780722359501</v>
      </c>
      <c r="M75" s="349">
        <f>IF(M$16=0,0,M$16/WWP!M$5*1000)</f>
        <v>95.996904729512437</v>
      </c>
      <c r="N75" s="349">
        <f>IF(N$16=0,0,N$16/WWP!N$5*1000)</f>
        <v>106.22199472507208</v>
      </c>
      <c r="O75" s="349">
        <f>IF(O$16=0,0,O$16/WWP!O$5*1000)</f>
        <v>118.42085596606998</v>
      </c>
      <c r="P75" s="349">
        <f>IF(P$16=0,0,P$16/WWP!P$5*1000)</f>
        <v>108.41813511932946</v>
      </c>
      <c r="Q75" s="349">
        <f>IF(Q$16=0,0,Q$16/WWP!Q$5*1000)</f>
        <v>110.62859456043658</v>
      </c>
      <c r="R75" s="349">
        <f>IF(R$16=0,0,R$16/WWP!R$5*1000)</f>
        <v>118.73001425025664</v>
      </c>
      <c r="S75" s="349">
        <f>IF(S$16=0,0,S$16/WWP!S$5*1000)</f>
        <v>112.4877389311513</v>
      </c>
      <c r="T75" s="349">
        <f>IF(T$16=0,0,T$16/WWP!T$5*1000)</f>
        <v>120.27188089548979</v>
      </c>
      <c r="U75" s="349">
        <f>IF(U$16=0,0,U$16/WWP!U$5*1000)</f>
        <v>105.84939055866877</v>
      </c>
      <c r="V75" s="349">
        <f>IF(V$16=0,0,V$16/WWP!V$5*1000)</f>
        <v>107.82121183452418</v>
      </c>
      <c r="W75" s="349">
        <f>IF(W$16=0,0,W$16/WWP!W$5*1000)</f>
        <v>100.21711274140264</v>
      </c>
      <c r="X75" s="349">
        <f>IF(X$16=0,0,X$16/WWP!X$5*1000)</f>
        <v>97.357053704708534</v>
      </c>
      <c r="Y75" s="349">
        <f>IF(Y$16=0,0,Y$16/WWP!Y$5*1000)</f>
        <v>95.9917310469353</v>
      </c>
      <c r="DA75" s="178"/>
    </row>
    <row r="76" spans="1:105" ht="12" customHeight="1" x14ac:dyDescent="0.25">
      <c r="A76" s="174" t="s">
        <v>2910</v>
      </c>
      <c r="B76" s="349">
        <f>IF(B$27=0,0,B$27/WWP!B$5*1000)</f>
        <v>4.5744300457427647</v>
      </c>
      <c r="C76" s="349">
        <f>IF(C$27=0,0,C$27/WWP!C$5*1000)</f>
        <v>4.3394882311052889</v>
      </c>
      <c r="D76" s="349">
        <f>IF(D$27=0,0,D$27/WWP!D$5*1000)</f>
        <v>4.5175039745801371</v>
      </c>
      <c r="E76" s="349">
        <f>IF(E$27=0,0,E$27/WWP!E$5*1000)</f>
        <v>4.9050917338435669</v>
      </c>
      <c r="F76" s="349">
        <f>IF(F$27=0,0,F$27/WWP!F$5*1000)</f>
        <v>5.2173145301804951</v>
      </c>
      <c r="G76" s="349">
        <f>IF(G$27=0,0,G$27/WWP!G$5*1000)</f>
        <v>12.871011797975344</v>
      </c>
      <c r="H76" s="349">
        <f>IF(H$27=0,0,H$27/WWP!H$5*1000)</f>
        <v>12.692684521574156</v>
      </c>
      <c r="I76" s="349">
        <f>IF(I$27=0,0,I$27/WWP!I$5*1000)</f>
        <v>12.145792572009789</v>
      </c>
      <c r="J76" s="349">
        <f>IF(J$27=0,0,J$27/WWP!J$5*1000)</f>
        <v>11.700207054158668</v>
      </c>
      <c r="K76" s="349">
        <f>IF(K$27=0,0,K$27/WWP!K$5*1000)</f>
        <v>10.897413581505944</v>
      </c>
      <c r="L76" s="349">
        <f>IF(L$27=0,0,L$27/WWP!L$5*1000)</f>
        <v>11.7428289992105</v>
      </c>
      <c r="M76" s="349">
        <f>IF(M$27=0,0,M$27/WWP!M$5*1000)</f>
        <v>13.648677846566772</v>
      </c>
      <c r="N76" s="349">
        <f>IF(N$27=0,0,N$27/WWP!N$5*1000)</f>
        <v>14.328724636642233</v>
      </c>
      <c r="O76" s="349">
        <f>IF(O$27=0,0,O$27/WWP!O$5*1000)</f>
        <v>13.15596896419672</v>
      </c>
      <c r="P76" s="349">
        <f>IF(P$27=0,0,P$27/WWP!P$5*1000)</f>
        <v>13.905459808490081</v>
      </c>
      <c r="Q76" s="349">
        <f>IF(Q$27=0,0,Q$27/WWP!Q$5*1000)</f>
        <v>12.72387740209736</v>
      </c>
      <c r="R76" s="349">
        <f>IF(R$27=0,0,R$27/WWP!R$5*1000)</f>
        <v>12.826687827231678</v>
      </c>
      <c r="S76" s="349">
        <f>IF(S$27=0,0,S$27/WWP!S$5*1000)</f>
        <v>13.590526465916401</v>
      </c>
      <c r="T76" s="349">
        <f>IF(T$27=0,0,T$27/WWP!T$5*1000)</f>
        <v>11.714439227557024</v>
      </c>
      <c r="U76" s="349">
        <f>IF(U$27=0,0,U$27/WWP!U$5*1000)</f>
        <v>13.36184078958844</v>
      </c>
      <c r="V76" s="349">
        <f>IF(V$27=0,0,V$27/WWP!V$5*1000)</f>
        <v>13.810093175349772</v>
      </c>
      <c r="W76" s="349">
        <f>IF(W$27=0,0,W$27/WWP!W$5*1000)</f>
        <v>10.799032872753173</v>
      </c>
      <c r="X76" s="349">
        <f>IF(X$27=0,0,X$27/WWP!X$5*1000)</f>
        <v>9.0971021156928753</v>
      </c>
      <c r="Y76" s="349">
        <f>IF(Y$27=0,0,Y$27/WWP!Y$5*1000)</f>
        <v>10.649585137254537</v>
      </c>
      <c r="DA76" s="178"/>
    </row>
    <row r="77" spans="1:105" ht="12" customHeight="1" x14ac:dyDescent="0.25">
      <c r="A77" s="174" t="s">
        <v>2912</v>
      </c>
      <c r="B77" s="349">
        <f>IF(B$28=0,0,B$28/WWP!B$5*1000)</f>
        <v>8.0510313198286827</v>
      </c>
      <c r="C77" s="349">
        <f>IF(C$28=0,0,C$28/WWP!C$5*1000)</f>
        <v>7.714715434726128</v>
      </c>
      <c r="D77" s="349">
        <f>IF(D$28=0,0,D$28/WWP!D$5*1000)</f>
        <v>8.1116992918901527</v>
      </c>
      <c r="E77" s="349">
        <f>IF(E$28=0,0,E$28/WWP!E$5*1000)</f>
        <v>11.591728066420247</v>
      </c>
      <c r="F77" s="349">
        <f>IF(F$28=0,0,F$28/WWP!F$5*1000)</f>
        <v>11.761975761806303</v>
      </c>
      <c r="G77" s="349">
        <f>IF(G$28=0,0,G$28/WWP!G$5*1000)</f>
        <v>12.24240007374534</v>
      </c>
      <c r="H77" s="349">
        <f>IF(H$28=0,0,H$28/WWP!H$5*1000)</f>
        <v>11.248414267318948</v>
      </c>
      <c r="I77" s="349">
        <f>IF(I$28=0,0,I$28/WWP!I$5*1000)</f>
        <v>12.058488972356612</v>
      </c>
      <c r="J77" s="349">
        <f>IF(J$28=0,0,J$28/WWP!J$5*1000)</f>
        <v>14.736415287738813</v>
      </c>
      <c r="K77" s="349">
        <f>IF(K$28=0,0,K$28/WWP!K$5*1000)</f>
        <v>17.212251328867712</v>
      </c>
      <c r="L77" s="349">
        <f>IF(L$28=0,0,L$28/WWP!L$5*1000)</f>
        <v>17.221514507611282</v>
      </c>
      <c r="M77" s="349">
        <f>IF(M$28=0,0,M$28/WWP!M$5*1000)</f>
        <v>17.253419498786084</v>
      </c>
      <c r="N77" s="349">
        <f>IF(N$28=0,0,N$28/WWP!N$5*1000)</f>
        <v>18.927345781123957</v>
      </c>
      <c r="O77" s="349">
        <f>IF(O$28=0,0,O$28/WWP!O$5*1000)</f>
        <v>20.338978292259551</v>
      </c>
      <c r="P77" s="349">
        <f>IF(P$28=0,0,P$28/WWP!P$5*1000)</f>
        <v>18.997424416278601</v>
      </c>
      <c r="Q77" s="349">
        <f>IF(Q$28=0,0,Q$28/WWP!Q$5*1000)</f>
        <v>19.092030900817011</v>
      </c>
      <c r="R77" s="349">
        <f>IF(R$28=0,0,R$28/WWP!R$5*1000)</f>
        <v>20.111862123377257</v>
      </c>
      <c r="S77" s="349">
        <f>IF(S$28=0,0,S$28/WWP!S$5*1000)</f>
        <v>19.697079470705933</v>
      </c>
      <c r="T77" s="349">
        <f>IF(T$28=0,0,T$28/WWP!T$5*1000)</f>
        <v>20.406596725346891</v>
      </c>
      <c r="U77" s="349">
        <f>IF(U$28=0,0,U$28/WWP!U$5*1000)</f>
        <v>18.389184769011269</v>
      </c>
      <c r="V77" s="349">
        <f>IF(V$28=0,0,V$28/WWP!V$5*1000)</f>
        <v>18.631370367398326</v>
      </c>
      <c r="W77" s="349">
        <f>IF(W$28=0,0,W$28/WWP!W$5*1000)</f>
        <v>17.032001133389759</v>
      </c>
      <c r="X77" s="349">
        <f>IF(X$28=0,0,X$28/WWP!X$5*1000)</f>
        <v>15.903365923548389</v>
      </c>
      <c r="Y77" s="349">
        <f>IF(Y$28=0,0,Y$28/WWP!Y$5*1000)</f>
        <v>16.4944631715029</v>
      </c>
      <c r="DA77" s="178"/>
    </row>
    <row r="78" spans="1:105" ht="12" customHeight="1" x14ac:dyDescent="0.25">
      <c r="A78" s="41" t="s">
        <v>2936</v>
      </c>
      <c r="B78" s="337">
        <f>IF(B$48=0,0,B$48/WWP!B$5*1000)</f>
        <v>3.6181004823336367</v>
      </c>
      <c r="C78" s="337">
        <f>IF(C$48=0,0,C$48/WWP!C$5*1000)</f>
        <v>3.4322755633032793</v>
      </c>
      <c r="D78" s="337">
        <f>IF(D$48=0,0,D$48/WWP!D$5*1000)</f>
        <v>3.5730753658773158</v>
      </c>
      <c r="E78" s="337">
        <f>IF(E$48=0,0,E$48/WWP!E$5*1000)</f>
        <v>3.879634094443452</v>
      </c>
      <c r="F78" s="337">
        <f>IF(F$48=0,0,F$48/WWP!F$5*1000)</f>
        <v>4.1265836463495997</v>
      </c>
      <c r="G78" s="337">
        <f>IF(G$48=0,0,G$48/WWP!G$5*1000)</f>
        <v>10.180200271663583</v>
      </c>
      <c r="H78" s="337">
        <f>IF(H$48=0,0,H$48/WWP!H$5*1000)</f>
        <v>10.039154065183528</v>
      </c>
      <c r="I78" s="337">
        <f>IF(I$48=0,0,I$48/WWP!I$5*1000)</f>
        <v>9.6065952531092886</v>
      </c>
      <c r="J78" s="337">
        <f>IF(J$48=0,0,J$48/WWP!J$5*1000)</f>
        <v>9.2541637674516579</v>
      </c>
      <c r="K78" s="337">
        <f>IF(K$48=0,0,K$48/WWP!K$5*1000)</f>
        <v>8.6192021609620575</v>
      </c>
      <c r="L78" s="337">
        <f>IF(L$48=0,0,L$48/WWP!L$5*1000)</f>
        <v>9.2878751759567528</v>
      </c>
      <c r="M78" s="337">
        <f>IF(M$48=0,0,M$48/WWP!M$5*1000)</f>
        <v>10.795287589070853</v>
      </c>
      <c r="N78" s="337">
        <f>IF(N$48=0,0,N$48/WWP!N$5*1000)</f>
        <v>11.333163913460453</v>
      </c>
      <c r="O78" s="337">
        <f>IF(O$48=0,0,O$48/WWP!O$5*1000)</f>
        <v>10.405584341425346</v>
      </c>
      <c r="P78" s="337">
        <f>IF(P$48=0,0,P$48/WWP!P$5*1000)</f>
        <v>10.998386757928827</v>
      </c>
      <c r="Q78" s="337">
        <f>IF(Q$48=0,0,Q$48/WWP!Q$5*1000)</f>
        <v>10.063825767436668</v>
      </c>
      <c r="R78" s="337">
        <f>IF(R$48=0,0,R$48/WWP!R$5*1000)</f>
        <v>10.145142662666837</v>
      </c>
      <c r="S78" s="337">
        <f>IF(S$48=0,0,S$48/WWP!S$5*1000)</f>
        <v>10.749293326118838</v>
      </c>
      <c r="T78" s="337">
        <f>IF(T$48=0,0,T$48/WWP!T$5*1000)</f>
        <v>9.2654205651121977</v>
      </c>
      <c r="U78" s="337">
        <f>IF(U$48=0,0,U$48/WWP!U$5*1000)</f>
        <v>10.568416638192433</v>
      </c>
      <c r="V78" s="337">
        <f>IF(V$48=0,0,V$48/WWP!V$5*1000)</f>
        <v>10.922957456810838</v>
      </c>
      <c r="W78" s="337">
        <f>IF(W$48=0,0,W$48/WWP!W$5*1000)</f>
        <v>8.5413889063639221</v>
      </c>
      <c r="X78" s="337">
        <f>IF(X$48=0,0,X$48/WWP!X$5*1000)</f>
        <v>7.195263502446319</v>
      </c>
      <c r="Y78" s="337">
        <f>IF(Y$48=0,0,Y$48/WWP!Y$5*1000)</f>
        <v>8.4231846889020119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FR: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431.81364225366218</v>
      </c>
      <c r="C5" s="223">
        <v>445.09380714195822</v>
      </c>
      <c r="D5" s="223">
        <v>441.2416094707537</v>
      </c>
      <c r="E5" s="223">
        <v>457.63388745567818</v>
      </c>
      <c r="F5" s="223">
        <v>479.49261944678523</v>
      </c>
      <c r="G5" s="223">
        <v>202.64232478190911</v>
      </c>
      <c r="H5" s="223">
        <v>194.6140867960705</v>
      </c>
      <c r="I5" s="223">
        <v>206.74955861661689</v>
      </c>
      <c r="J5" s="223">
        <v>252.58715849367641</v>
      </c>
      <c r="K5" s="223">
        <v>259.79581253637542</v>
      </c>
      <c r="L5" s="223">
        <v>258.95399680271828</v>
      </c>
      <c r="M5" s="223">
        <v>226.6642182420114</v>
      </c>
      <c r="N5" s="223">
        <v>240.13377155771801</v>
      </c>
      <c r="O5" s="223">
        <v>265.60040426228301</v>
      </c>
      <c r="P5" s="223">
        <v>236.19805632045211</v>
      </c>
      <c r="Q5" s="223">
        <v>256.9756362948948</v>
      </c>
      <c r="R5" s="223">
        <v>262.28759860449833</v>
      </c>
      <c r="S5" s="223">
        <v>247.9350741308001</v>
      </c>
      <c r="T5" s="223">
        <v>288.25765806662031</v>
      </c>
      <c r="U5" s="223">
        <v>253.18124657718579</v>
      </c>
      <c r="V5" s="223">
        <v>231.25016244593951</v>
      </c>
      <c r="W5" s="223">
        <v>285.48566115825611</v>
      </c>
      <c r="X5" s="223">
        <v>289.18503447384143</v>
      </c>
      <c r="Y5" s="223">
        <v>246.14444656292741</v>
      </c>
      <c r="DA5" s="89" t="s">
        <v>2938</v>
      </c>
    </row>
    <row r="6" spans="1:105" ht="12" customHeight="1" x14ac:dyDescent="0.25">
      <c r="A6" s="55" t="s">
        <v>91</v>
      </c>
      <c r="B6" s="259">
        <v>3.537203917779379</v>
      </c>
      <c r="C6" s="259">
        <v>3.6159177740862289</v>
      </c>
      <c r="D6" s="259">
        <v>3.5552425098500731</v>
      </c>
      <c r="E6" s="259">
        <v>3.652344811155408</v>
      </c>
      <c r="F6" s="259">
        <v>3.7397254905829529</v>
      </c>
      <c r="G6" s="259">
        <v>3.7481222622682409</v>
      </c>
      <c r="H6" s="259">
        <v>3.79160261062726</v>
      </c>
      <c r="I6" s="259">
        <v>3.7815738373152099</v>
      </c>
      <c r="J6" s="259">
        <v>4.0776624785784534</v>
      </c>
      <c r="K6" s="259">
        <v>3.5699050405024551</v>
      </c>
      <c r="L6" s="259">
        <v>3.7492995320485418</v>
      </c>
      <c r="M6" s="259">
        <v>3.6482741696538898</v>
      </c>
      <c r="N6" s="259">
        <v>3.7466074161868632</v>
      </c>
      <c r="O6" s="259">
        <v>3.7011104025434052</v>
      </c>
      <c r="P6" s="259">
        <v>3.5931553739128308</v>
      </c>
      <c r="Q6" s="259">
        <v>3.6656410761128781</v>
      </c>
      <c r="R6" s="259">
        <v>3.610277577434887</v>
      </c>
      <c r="S6" s="259">
        <v>3.6342308448093261</v>
      </c>
      <c r="T6" s="259">
        <v>3.7045649082360481</v>
      </c>
      <c r="U6" s="259">
        <v>3.8257945681879151</v>
      </c>
      <c r="V6" s="259">
        <v>3.5373327288301009</v>
      </c>
      <c r="W6" s="259">
        <v>3.9108353888251282</v>
      </c>
      <c r="X6" s="259">
        <v>3.6284881429701601</v>
      </c>
      <c r="Y6" s="259">
        <v>3.4400196794349269</v>
      </c>
      <c r="DA6" s="67" t="s">
        <v>2939</v>
      </c>
    </row>
    <row r="7" spans="1:105" ht="12" customHeight="1" x14ac:dyDescent="0.25">
      <c r="A7" s="173" t="s">
        <v>92</v>
      </c>
      <c r="B7" s="224">
        <v>0.99746327357610431</v>
      </c>
      <c r="C7" s="224">
        <v>1.019659952821252</v>
      </c>
      <c r="D7" s="224">
        <v>1.002550012569889</v>
      </c>
      <c r="E7" s="224">
        <v>1.029932086542203</v>
      </c>
      <c r="F7" s="224">
        <v>1.0545727407354799</v>
      </c>
      <c r="G7" s="224">
        <v>1.0569405633341651</v>
      </c>
      <c r="H7" s="224">
        <v>1.069201674544753</v>
      </c>
      <c r="I7" s="224">
        <v>1.0663736405126989</v>
      </c>
      <c r="J7" s="224">
        <v>1.1498682741974171</v>
      </c>
      <c r="K7" s="224">
        <v>1.006684729188833</v>
      </c>
      <c r="L7" s="224">
        <v>1.057272544016149</v>
      </c>
      <c r="M7" s="224">
        <v>1.0287841981275001</v>
      </c>
      <c r="N7" s="224">
        <v>1.0565133888295519</v>
      </c>
      <c r="O7" s="224">
        <v>1.043683594104222</v>
      </c>
      <c r="P7" s="224">
        <v>1.0132411376443029</v>
      </c>
      <c r="Q7" s="224">
        <v>1.033681527139662</v>
      </c>
      <c r="R7" s="224">
        <v>1.01806946238128</v>
      </c>
      <c r="S7" s="224">
        <v>1.024824092604337</v>
      </c>
      <c r="T7" s="224">
        <v>1.044657737138343</v>
      </c>
      <c r="U7" s="224">
        <v>1.078843533682982</v>
      </c>
      <c r="V7" s="224">
        <v>0.99749959726433723</v>
      </c>
      <c r="W7" s="224">
        <v>1.1028243663723361</v>
      </c>
      <c r="X7" s="224">
        <v>1.023204696519517</v>
      </c>
      <c r="Y7" s="224">
        <v>0.97005809401271781</v>
      </c>
      <c r="DA7" s="177" t="s">
        <v>2940</v>
      </c>
    </row>
    <row r="8" spans="1:105" ht="12" customHeight="1" x14ac:dyDescent="0.25">
      <c r="A8" s="173" t="s">
        <v>93</v>
      </c>
      <c r="B8" s="224">
        <v>13.53158094757088</v>
      </c>
      <c r="C8" s="224">
        <v>13.832700968658131</v>
      </c>
      <c r="D8" s="224">
        <v>13.60058761907146</v>
      </c>
      <c r="E8" s="224">
        <v>13.97205267476253</v>
      </c>
      <c r="F8" s="224">
        <v>14.306327645731651</v>
      </c>
      <c r="G8" s="224">
        <v>14.33844951328547</v>
      </c>
      <c r="H8" s="224">
        <v>14.504783676405481</v>
      </c>
      <c r="I8" s="224">
        <v>14.46641858323266</v>
      </c>
      <c r="J8" s="224">
        <v>15.5991062964774</v>
      </c>
      <c r="K8" s="224">
        <v>13.6566791605915</v>
      </c>
      <c r="L8" s="224">
        <v>14.342953161279629</v>
      </c>
      <c r="M8" s="224">
        <v>13.95648042722841</v>
      </c>
      <c r="N8" s="224">
        <v>14.332654466449119</v>
      </c>
      <c r="O8" s="224">
        <v>14.15860554608726</v>
      </c>
      <c r="P8" s="224">
        <v>13.74562335943148</v>
      </c>
      <c r="Q8" s="224">
        <v>14.022917564023791</v>
      </c>
      <c r="R8" s="224">
        <v>13.811124384632461</v>
      </c>
      <c r="S8" s="224">
        <v>13.9027576588146</v>
      </c>
      <c r="T8" s="224">
        <v>14.17182076480251</v>
      </c>
      <c r="U8" s="224">
        <v>14.63558508119934</v>
      </c>
      <c r="V8" s="224">
        <v>13.532073714513441</v>
      </c>
      <c r="W8" s="224">
        <v>14.96090891749734</v>
      </c>
      <c r="X8" s="224">
        <v>13.88078894097964</v>
      </c>
      <c r="Y8" s="224">
        <v>13.159802441566191</v>
      </c>
      <c r="DA8" s="177" t="s">
        <v>2941</v>
      </c>
    </row>
    <row r="9" spans="1:105" ht="12" customHeight="1" x14ac:dyDescent="0.25">
      <c r="A9" s="173" t="s">
        <v>94</v>
      </c>
      <c r="B9" s="224">
        <v>30.870025622208669</v>
      </c>
      <c r="C9" s="224">
        <v>31.5569802953056</v>
      </c>
      <c r="D9" s="224">
        <v>31.027452734796629</v>
      </c>
      <c r="E9" s="224">
        <v>31.874887770759429</v>
      </c>
      <c r="F9" s="224">
        <v>32.637479884619736</v>
      </c>
      <c r="G9" s="224">
        <v>32.710760521838807</v>
      </c>
      <c r="H9" s="224">
        <v>33.090223933930758</v>
      </c>
      <c r="I9" s="224">
        <v>33.002700427709847</v>
      </c>
      <c r="J9" s="224">
        <v>35.586736902479863</v>
      </c>
      <c r="K9" s="224">
        <v>31.155416150943029</v>
      </c>
      <c r="L9" s="224">
        <v>32.721034837124812</v>
      </c>
      <c r="M9" s="224">
        <v>31.839362307605029</v>
      </c>
      <c r="N9" s="224">
        <v>32.697540097336081</v>
      </c>
      <c r="O9" s="224">
        <v>32.300476764388833</v>
      </c>
      <c r="P9" s="224">
        <v>31.358327378224999</v>
      </c>
      <c r="Q9" s="224">
        <v>31.990927459015371</v>
      </c>
      <c r="R9" s="224">
        <v>31.507756948507279</v>
      </c>
      <c r="S9" s="224">
        <v>31.716802848820748</v>
      </c>
      <c r="T9" s="224">
        <v>32.33062506279704</v>
      </c>
      <c r="U9" s="224">
        <v>33.388625335293398</v>
      </c>
      <c r="V9" s="224">
        <v>30.871149787093881</v>
      </c>
      <c r="W9" s="224">
        <v>34.130796941179383</v>
      </c>
      <c r="X9" s="224">
        <v>31.666684914702032</v>
      </c>
      <c r="Y9" s="224">
        <v>30.021875502084569</v>
      </c>
      <c r="DA9" s="177" t="s">
        <v>2942</v>
      </c>
    </row>
    <row r="10" spans="1:105" ht="12" customHeight="1" x14ac:dyDescent="0.25">
      <c r="A10" s="56" t="s">
        <v>95</v>
      </c>
      <c r="B10" s="260">
        <v>11.36805634309748</v>
      </c>
      <c r="C10" s="260">
        <v>11.62103117131732</v>
      </c>
      <c r="D10" s="260">
        <v>11.426029741232391</v>
      </c>
      <c r="E10" s="260">
        <v>11.457663208127251</v>
      </c>
      <c r="F10" s="260">
        <v>11.76757707374397</v>
      </c>
      <c r="G10" s="260">
        <v>11.50826115377553</v>
      </c>
      <c r="H10" s="260">
        <v>11.495766146511251</v>
      </c>
      <c r="I10" s="260">
        <v>11.454430287974059</v>
      </c>
      <c r="J10" s="260">
        <v>11.312372127777319</v>
      </c>
      <c r="K10" s="260">
        <v>10.255462185901379</v>
      </c>
      <c r="L10" s="260">
        <v>10.72192753699693</v>
      </c>
      <c r="M10" s="260">
        <v>10.05982817169952</v>
      </c>
      <c r="N10" s="260">
        <v>10.390956004531519</v>
      </c>
      <c r="O10" s="260">
        <v>10.507327468980209</v>
      </c>
      <c r="P10" s="260">
        <v>10.117029933453789</v>
      </c>
      <c r="Q10" s="260">
        <v>10.390524182094371</v>
      </c>
      <c r="R10" s="260">
        <v>10.3709455622674</v>
      </c>
      <c r="S10" s="260">
        <v>10.210689273943821</v>
      </c>
      <c r="T10" s="260">
        <v>10.61557623800236</v>
      </c>
      <c r="U10" s="260">
        <v>10.823502933886511</v>
      </c>
      <c r="V10" s="260">
        <v>10.101055177582809</v>
      </c>
      <c r="W10" s="260">
        <v>11.189647978072321</v>
      </c>
      <c r="X10" s="260">
        <v>10.59220835342998</v>
      </c>
      <c r="Y10" s="260">
        <v>9.801300556692782</v>
      </c>
      <c r="DA10" s="68" t="s">
        <v>2943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0.1573779555009906</v>
      </c>
      <c r="F11" s="226">
        <v>6.5621556606904358E-2</v>
      </c>
      <c r="G11" s="226">
        <v>0.14012241824407759</v>
      </c>
      <c r="H11" s="226">
        <v>0.16506810039951661</v>
      </c>
      <c r="I11" s="226">
        <v>0.21828284175792989</v>
      </c>
      <c r="J11" s="226">
        <v>0.29177866741117597</v>
      </c>
      <c r="K11" s="226">
        <v>0.34054890562458578</v>
      </c>
      <c r="L11" s="226">
        <v>0.28365238484740529</v>
      </c>
      <c r="M11" s="226">
        <v>0.2260457037501519</v>
      </c>
      <c r="N11" s="226">
        <v>0.20839960675415889</v>
      </c>
      <c r="O11" s="226">
        <v>0.26500082670543129</v>
      </c>
      <c r="P11" s="226">
        <v>0.2356551584459162</v>
      </c>
      <c r="Q11" s="226">
        <v>0.2908328416726717</v>
      </c>
      <c r="R11" s="226">
        <v>0.33732544715952728</v>
      </c>
      <c r="S11" s="226">
        <v>0.35604922467712441</v>
      </c>
      <c r="T11" s="226">
        <v>0.53032627625827444</v>
      </c>
      <c r="U11" s="226">
        <v>0.2870474023078739</v>
      </c>
      <c r="V11" s="226">
        <v>0.26836135800124672</v>
      </c>
      <c r="W11" s="226">
        <v>0.39320881078387038</v>
      </c>
      <c r="X11" s="226">
        <v>0.40182655205586332</v>
      </c>
      <c r="Y11" s="226">
        <v>0.50971335063571721</v>
      </c>
      <c r="DA11" s="69" t="s">
        <v>2944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1.056419528887399</v>
      </c>
      <c r="K12" s="226">
        <v>1.1857188065435691</v>
      </c>
      <c r="L12" s="226">
        <v>1.0899320622607609</v>
      </c>
      <c r="M12" s="226">
        <v>1.0552899429867351</v>
      </c>
      <c r="N12" s="226">
        <v>1.207188214902188</v>
      </c>
      <c r="O12" s="226">
        <v>1.454594670943123</v>
      </c>
      <c r="P12" s="226">
        <v>1.04709693238232</v>
      </c>
      <c r="Q12" s="226">
        <v>1.289440792848608</v>
      </c>
      <c r="R12" s="226">
        <v>1.1646205408876511</v>
      </c>
      <c r="S12" s="226">
        <v>1.192331621410871</v>
      </c>
      <c r="T12" s="226">
        <v>1.693315211909008</v>
      </c>
      <c r="U12" s="226">
        <v>1.021537459540574</v>
      </c>
      <c r="V12" s="226">
        <v>0.76928157269098441</v>
      </c>
      <c r="W12" s="226">
        <v>1.3370824873807869</v>
      </c>
      <c r="X12" s="226">
        <v>1.2400870917119671</v>
      </c>
      <c r="Y12" s="226">
        <v>0.98161702726405287</v>
      </c>
      <c r="DA12" s="69" t="s">
        <v>2945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2946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2947</v>
      </c>
    </row>
    <row r="15" spans="1:105" ht="12" customHeight="1" x14ac:dyDescent="0.25">
      <c r="A15" s="37" t="s">
        <v>40</v>
      </c>
      <c r="B15" s="226">
        <v>11.36805634309748</v>
      </c>
      <c r="C15" s="226">
        <v>11.62103117131732</v>
      </c>
      <c r="D15" s="226">
        <v>11.426029741232391</v>
      </c>
      <c r="E15" s="226">
        <v>11.30028525262626</v>
      </c>
      <c r="F15" s="226">
        <v>11.701955517137071</v>
      </c>
      <c r="G15" s="226">
        <v>11.368138735531449</v>
      </c>
      <c r="H15" s="226">
        <v>11.33069804611174</v>
      </c>
      <c r="I15" s="226">
        <v>11.23614744621613</v>
      </c>
      <c r="J15" s="226">
        <v>9.9641739314787401</v>
      </c>
      <c r="K15" s="226">
        <v>8.7291944737332283</v>
      </c>
      <c r="L15" s="226">
        <v>9.3483430898887612</v>
      </c>
      <c r="M15" s="226">
        <v>8.7784925249626315</v>
      </c>
      <c r="N15" s="226">
        <v>8.9753681828751759</v>
      </c>
      <c r="O15" s="226">
        <v>8.7877319713316595</v>
      </c>
      <c r="P15" s="226">
        <v>8.834277842625557</v>
      </c>
      <c r="Q15" s="226">
        <v>8.8102505475730872</v>
      </c>
      <c r="R15" s="226">
        <v>8.8689995742202186</v>
      </c>
      <c r="S15" s="226">
        <v>8.6623084278558231</v>
      </c>
      <c r="T15" s="226">
        <v>8.3919347498350767</v>
      </c>
      <c r="U15" s="226">
        <v>9.5149180720380659</v>
      </c>
      <c r="V15" s="226">
        <v>9.063412246890584</v>
      </c>
      <c r="W15" s="226">
        <v>9.4593566799076587</v>
      </c>
      <c r="X15" s="226">
        <v>8.9502947096621455</v>
      </c>
      <c r="Y15" s="226">
        <v>8.3099701787930123</v>
      </c>
      <c r="DA15" s="69" t="s">
        <v>2948</v>
      </c>
    </row>
    <row r="16" spans="1:105" ht="12" customHeight="1" x14ac:dyDescent="0.25">
      <c r="A16" s="57" t="s">
        <v>2898</v>
      </c>
      <c r="B16" s="261">
        <v>321.37778836739369</v>
      </c>
      <c r="C16" s="261">
        <v>332.01896647316107</v>
      </c>
      <c r="D16" s="261">
        <v>329.88541826383857</v>
      </c>
      <c r="E16" s="261">
        <v>336.65015026650792</v>
      </c>
      <c r="F16" s="261">
        <v>356.97198200435759</v>
      </c>
      <c r="G16" s="261">
        <v>93.922421735685276</v>
      </c>
      <c r="H16" s="261">
        <v>85.466037184445383</v>
      </c>
      <c r="I16" s="261">
        <v>96.64674157372842</v>
      </c>
      <c r="J16" s="261">
        <v>130.84326124960981</v>
      </c>
      <c r="K16" s="261">
        <v>149.36067765667701</v>
      </c>
      <c r="L16" s="261">
        <v>144.34843010750231</v>
      </c>
      <c r="M16" s="261">
        <v>117.6821236666013</v>
      </c>
      <c r="N16" s="261">
        <v>127.4471587946679</v>
      </c>
      <c r="O16" s="261">
        <v>151.43341891296259</v>
      </c>
      <c r="P16" s="261">
        <v>127.5351929766463</v>
      </c>
      <c r="Q16" s="261">
        <v>144.49950276109149</v>
      </c>
      <c r="R16" s="261">
        <v>150.71681071047209</v>
      </c>
      <c r="S16" s="261">
        <v>137.11039400591491</v>
      </c>
      <c r="T16" s="261">
        <v>171.7011840536679</v>
      </c>
      <c r="U16" s="261">
        <v>137.37079581118479</v>
      </c>
      <c r="V16" s="261">
        <v>124.46315818498729</v>
      </c>
      <c r="W16" s="261">
        <v>164.47744236747471</v>
      </c>
      <c r="X16" s="261">
        <v>174.83877525991369</v>
      </c>
      <c r="Y16" s="261">
        <v>140.14597339085401</v>
      </c>
      <c r="DA16" s="70" t="s">
        <v>2949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2950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2951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0.22973881951044919</v>
      </c>
      <c r="F19" s="229">
        <v>8.9668414070062971E-2</v>
      </c>
      <c r="G19" s="229">
        <v>1.743025313122577</v>
      </c>
      <c r="H19" s="229">
        <v>2.268299583286105</v>
      </c>
      <c r="I19" s="229">
        <v>3.1149363235019889</v>
      </c>
      <c r="J19" s="229">
        <v>2.85009742662535</v>
      </c>
      <c r="K19" s="229">
        <v>1.8394887441574279</v>
      </c>
      <c r="L19" s="229">
        <v>1.5660432167847591</v>
      </c>
      <c r="M19" s="229">
        <v>2.204443477422346</v>
      </c>
      <c r="N19" s="229">
        <v>2.0176414837265528</v>
      </c>
      <c r="O19" s="229">
        <v>1.526084653209999</v>
      </c>
      <c r="P19" s="229">
        <v>1.9404445935696679</v>
      </c>
      <c r="Q19" s="229">
        <v>1.8778977464988551</v>
      </c>
      <c r="R19" s="229">
        <v>1.4444220745510179</v>
      </c>
      <c r="S19" s="229">
        <v>2.2803961474713872</v>
      </c>
      <c r="T19" s="229">
        <v>1.7627378803876561</v>
      </c>
      <c r="U19" s="229">
        <v>1.447396429933667</v>
      </c>
      <c r="V19" s="229">
        <v>1.8410906622445591</v>
      </c>
      <c r="W19" s="229">
        <v>1.9026049218989389</v>
      </c>
      <c r="X19" s="229">
        <v>1.6396201714467129</v>
      </c>
      <c r="Y19" s="229">
        <v>2.8704921973367901</v>
      </c>
      <c r="DA19" s="73" t="s">
        <v>2952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0.37094905355107038</v>
      </c>
      <c r="F20" s="229">
        <v>0.1438454156170593</v>
      </c>
      <c r="G20" s="229">
        <v>4.4404592699020302</v>
      </c>
      <c r="H20" s="229">
        <v>6.5804249966822734</v>
      </c>
      <c r="I20" s="229">
        <v>6.8049319550260243</v>
      </c>
      <c r="J20" s="229">
        <v>7.2365509984401646</v>
      </c>
      <c r="K20" s="229">
        <v>4.8221541259667484</v>
      </c>
      <c r="L20" s="229">
        <v>4.6704951614951886</v>
      </c>
      <c r="M20" s="229">
        <v>5.6542152220999569</v>
      </c>
      <c r="N20" s="229">
        <v>4.7151545943482107</v>
      </c>
      <c r="O20" s="229">
        <v>4.1161850363377823</v>
      </c>
      <c r="P20" s="229">
        <v>4.7160045507160326</v>
      </c>
      <c r="Q20" s="229">
        <v>4.7855140572820538</v>
      </c>
      <c r="R20" s="229">
        <v>4.8104598482819281</v>
      </c>
      <c r="S20" s="229">
        <v>6.5027782837090733</v>
      </c>
      <c r="T20" s="229">
        <v>6.6185210027539298</v>
      </c>
      <c r="U20" s="229">
        <v>5.5126817075362942</v>
      </c>
      <c r="V20" s="229">
        <v>5.1676307825396552</v>
      </c>
      <c r="W20" s="229">
        <v>5.6562487557920766</v>
      </c>
      <c r="X20" s="229">
        <v>4.2893422229115998</v>
      </c>
      <c r="Y20" s="229">
        <v>7.7698632521508326</v>
      </c>
      <c r="DA20" s="73" t="s">
        <v>2953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0.23449165716550971</v>
      </c>
      <c r="F21" s="229">
        <v>4.1185516565060677E-2</v>
      </c>
      <c r="G21" s="229">
        <v>1.5249442315458239</v>
      </c>
      <c r="H21" s="229">
        <v>1.3023183329435351</v>
      </c>
      <c r="I21" s="229">
        <v>1.517439590834504</v>
      </c>
      <c r="J21" s="229">
        <v>1.363633955393547</v>
      </c>
      <c r="K21" s="229">
        <v>0.70407639537608102</v>
      </c>
      <c r="L21" s="229">
        <v>0.95907820638270391</v>
      </c>
      <c r="M21" s="229">
        <v>0.55759380168821338</v>
      </c>
      <c r="N21" s="229">
        <v>0.57695457543527029</v>
      </c>
      <c r="O21" s="229">
        <v>0.13844646995820531</v>
      </c>
      <c r="P21" s="229">
        <v>0.28057227433937648</v>
      </c>
      <c r="Q21" s="229">
        <v>0.19395604184485099</v>
      </c>
      <c r="R21" s="229">
        <v>0.74344120639922684</v>
      </c>
      <c r="S21" s="229">
        <v>0.75202482548699578</v>
      </c>
      <c r="T21" s="229">
        <v>0.53836054357179763</v>
      </c>
      <c r="U21" s="229">
        <v>0.25174841865255992</v>
      </c>
      <c r="V21" s="229">
        <v>0.25622126481604279</v>
      </c>
      <c r="W21" s="229">
        <v>0.233263099278498</v>
      </c>
      <c r="X21" s="229">
        <v>5.1020646927349957E-2</v>
      </c>
      <c r="Y21" s="229">
        <v>0.33130833896181577</v>
      </c>
      <c r="DA21" s="73" t="s">
        <v>2954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2955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25.035876408386489</v>
      </c>
      <c r="K23" s="229">
        <v>16.043222026221521</v>
      </c>
      <c r="L23" s="229">
        <v>17.148423600353649</v>
      </c>
      <c r="M23" s="229">
        <v>25.22296660980826</v>
      </c>
      <c r="N23" s="229">
        <v>26.09890675149807</v>
      </c>
      <c r="O23" s="229">
        <v>21.58926913396262</v>
      </c>
      <c r="P23" s="229">
        <v>20.023151777088799</v>
      </c>
      <c r="Q23" s="229">
        <v>20.273785274851349</v>
      </c>
      <c r="R23" s="229">
        <v>15.869755011309669</v>
      </c>
      <c r="S23" s="229">
        <v>20.808187453961821</v>
      </c>
      <c r="T23" s="229">
        <v>20.19314216660711</v>
      </c>
      <c r="U23" s="229">
        <v>18.746141073827111</v>
      </c>
      <c r="V23" s="229">
        <v>14.154844822234519</v>
      </c>
      <c r="W23" s="229">
        <v>18.378571337214119</v>
      </c>
      <c r="X23" s="229">
        <v>12.64889364761197</v>
      </c>
      <c r="Y23" s="229">
        <v>14.298080469688699</v>
      </c>
      <c r="DA23" s="73" t="s">
        <v>2956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2957</v>
      </c>
    </row>
    <row r="25" spans="1:105" ht="12" customHeight="1" x14ac:dyDescent="0.25">
      <c r="A25" s="46" t="s">
        <v>38</v>
      </c>
      <c r="B25" s="229">
        <v>321.37778836739369</v>
      </c>
      <c r="C25" s="229">
        <v>332.01896647316107</v>
      </c>
      <c r="D25" s="229">
        <v>329.88541826383857</v>
      </c>
      <c r="E25" s="229">
        <v>335.81497073628088</v>
      </c>
      <c r="F25" s="229">
        <v>356.69728265810539</v>
      </c>
      <c r="G25" s="229">
        <v>86.213992921114851</v>
      </c>
      <c r="H25" s="229">
        <v>75.314994271533479</v>
      </c>
      <c r="I25" s="229">
        <v>85.209433704365907</v>
      </c>
      <c r="J25" s="229">
        <v>94.357102460764224</v>
      </c>
      <c r="K25" s="229">
        <v>125.9517363649552</v>
      </c>
      <c r="L25" s="229">
        <v>120.004389922486</v>
      </c>
      <c r="M25" s="229">
        <v>84.042904555582538</v>
      </c>
      <c r="N25" s="229">
        <v>91.160684579004013</v>
      </c>
      <c r="O25" s="229">
        <v>118.1641221827422</v>
      </c>
      <c r="P25" s="229">
        <v>97.671069356507417</v>
      </c>
      <c r="Q25" s="229">
        <v>114.6117288903239</v>
      </c>
      <c r="R25" s="229">
        <v>124.08925816633911</v>
      </c>
      <c r="S25" s="229">
        <v>103.0363673592898</v>
      </c>
      <c r="T25" s="229">
        <v>140.2391741552708</v>
      </c>
      <c r="U25" s="229">
        <v>108.87410166627861</v>
      </c>
      <c r="V25" s="229">
        <v>102.85887570877991</v>
      </c>
      <c r="W25" s="229">
        <v>130.87484141162</v>
      </c>
      <c r="X25" s="229">
        <v>146.94250829413639</v>
      </c>
      <c r="Y25" s="229">
        <v>112.5177370603239</v>
      </c>
      <c r="DA25" s="73" t="s">
        <v>2958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2.8778168106558191</v>
      </c>
      <c r="O26" s="229">
        <v>5.8993114367518276</v>
      </c>
      <c r="P26" s="229">
        <v>2.9039504244250431</v>
      </c>
      <c r="Q26" s="229">
        <v>2.7566207502905651</v>
      </c>
      <c r="R26" s="229">
        <v>3.759474403591093</v>
      </c>
      <c r="S26" s="229">
        <v>3.7306399359958</v>
      </c>
      <c r="T26" s="229">
        <v>2.3492483050765869</v>
      </c>
      <c r="U26" s="229">
        <v>2.538726514956533</v>
      </c>
      <c r="V26" s="229">
        <v>0.1844949443726398</v>
      </c>
      <c r="W26" s="229">
        <v>7.4319128416711084</v>
      </c>
      <c r="X26" s="229">
        <v>9.2673902768796523</v>
      </c>
      <c r="Y26" s="229">
        <v>2.3584920723919671</v>
      </c>
      <c r="DA26" s="73" t="s">
        <v>2959</v>
      </c>
    </row>
    <row r="27" spans="1:105" ht="12" customHeight="1" x14ac:dyDescent="0.25">
      <c r="A27" s="57" t="s">
        <v>2910</v>
      </c>
      <c r="B27" s="261">
        <v>16.64644974686437</v>
      </c>
      <c r="C27" s="261">
        <v>17.016885346239281</v>
      </c>
      <c r="D27" s="261">
        <v>16.73134123838954</v>
      </c>
      <c r="E27" s="261">
        <v>17.18831477357632</v>
      </c>
      <c r="F27" s="261">
        <v>17.599537344496309</v>
      </c>
      <c r="G27" s="261">
        <v>17.63905342588264</v>
      </c>
      <c r="H27" s="261">
        <v>17.84367647017379</v>
      </c>
      <c r="I27" s="261">
        <v>17.79648001929273</v>
      </c>
      <c r="J27" s="261">
        <v>19.18990397843508</v>
      </c>
      <c r="K27" s="261">
        <v>16.800344633540131</v>
      </c>
      <c r="L27" s="261">
        <v>17.64459377998487</v>
      </c>
      <c r="M27" s="261">
        <v>17.16915791104659</v>
      </c>
      <c r="N27" s="261">
        <v>17.631924402576669</v>
      </c>
      <c r="O27" s="261">
        <v>17.41781072158658</v>
      </c>
      <c r="P27" s="261">
        <v>16.909763122185431</v>
      </c>
      <c r="Q27" s="261">
        <v>17.25088838018209</v>
      </c>
      <c r="R27" s="261">
        <v>16.990341993833979</v>
      </c>
      <c r="S27" s="261">
        <v>17.103068562867112</v>
      </c>
      <c r="T27" s="261">
        <v>17.434067984879729</v>
      </c>
      <c r="U27" s="261">
        <v>18.00458738074342</v>
      </c>
      <c r="V27" s="261">
        <v>16.647055945074179</v>
      </c>
      <c r="W27" s="261">
        <v>18.404798332691652</v>
      </c>
      <c r="X27" s="261">
        <v>17.076042810380411</v>
      </c>
      <c r="Y27" s="261">
        <v>16.189090607444491</v>
      </c>
      <c r="DA27" s="70" t="s">
        <v>2960</v>
      </c>
    </row>
    <row r="28" spans="1:105" ht="12" customHeight="1" x14ac:dyDescent="0.25">
      <c r="A28" s="57" t="s">
        <v>2912</v>
      </c>
      <c r="B28" s="261">
        <f t="shared" ref="B28:Y28" si="0">B29+B35+B46+B47</f>
        <v>18.124337258784408</v>
      </c>
      <c r="C28" s="261">
        <f t="shared" si="0"/>
        <v>18.709103921641645</v>
      </c>
      <c r="D28" s="261">
        <f t="shared" si="0"/>
        <v>18.57391580199662</v>
      </c>
      <c r="E28" s="261">
        <f t="shared" si="0"/>
        <v>25.947791801530244</v>
      </c>
      <c r="F28" s="261">
        <f t="shared" si="0"/>
        <v>25.175206007506375</v>
      </c>
      <c r="G28" s="261">
        <f t="shared" si="0"/>
        <v>11.441640351966715</v>
      </c>
      <c r="H28" s="261">
        <f t="shared" si="0"/>
        <v>10.887301162324697</v>
      </c>
      <c r="I28" s="261">
        <f t="shared" si="0"/>
        <v>12.112897473493037</v>
      </c>
      <c r="J28" s="261">
        <f t="shared" si="0"/>
        <v>17.120503597587362</v>
      </c>
      <c r="K28" s="261">
        <f t="shared" si="0"/>
        <v>18.487897613340717</v>
      </c>
      <c r="L28" s="261">
        <f t="shared" si="0"/>
        <v>18.086697613168706</v>
      </c>
      <c r="M28" s="261">
        <f t="shared" si="0"/>
        <v>15.437134581476812</v>
      </c>
      <c r="N28" s="261">
        <f t="shared" si="0"/>
        <v>16.560320135999053</v>
      </c>
      <c r="O28" s="261">
        <f t="shared" si="0"/>
        <v>18.965450297172037</v>
      </c>
      <c r="P28" s="261">
        <f t="shared" si="0"/>
        <v>16.322010282130652</v>
      </c>
      <c r="Q28" s="261">
        <f t="shared" si="0"/>
        <v>18.203062640228904</v>
      </c>
      <c r="R28" s="261">
        <f t="shared" si="0"/>
        <v>18.584203963878142</v>
      </c>
      <c r="S28" s="261">
        <f t="shared" si="0"/>
        <v>17.450218874857054</v>
      </c>
      <c r="T28" s="261">
        <f t="shared" si="0"/>
        <v>21.167639152929105</v>
      </c>
      <c r="U28" s="261">
        <f t="shared" si="0"/>
        <v>17.439535275602839</v>
      </c>
      <c r="V28" s="261">
        <f t="shared" si="0"/>
        <v>15.739541156604604</v>
      </c>
      <c r="W28" s="261">
        <f t="shared" si="0"/>
        <v>20.325130136868246</v>
      </c>
      <c r="X28" s="261">
        <f t="shared" si="0"/>
        <v>20.721691765618075</v>
      </c>
      <c r="Y28" s="261">
        <f t="shared" si="0"/>
        <v>17.477623849683262</v>
      </c>
      <c r="DA28" s="70"/>
    </row>
    <row r="29" spans="1:105" ht="12" customHeight="1" x14ac:dyDescent="0.25">
      <c r="A29" s="60" t="s">
        <v>2913</v>
      </c>
      <c r="B29" s="329">
        <v>0</v>
      </c>
      <c r="C29" s="329">
        <v>0</v>
      </c>
      <c r="D29" s="329">
        <v>0</v>
      </c>
      <c r="E29" s="329">
        <v>6.9833223796851511</v>
      </c>
      <c r="F29" s="329">
        <v>5.1191436792639173</v>
      </c>
      <c r="G29" s="329">
        <v>5.059938102842489</v>
      </c>
      <c r="H29" s="329">
        <v>4.9279250704460464</v>
      </c>
      <c r="I29" s="329">
        <v>5.5761696361581423</v>
      </c>
      <c r="J29" s="329">
        <v>8.6873284193163105</v>
      </c>
      <c r="K29" s="329">
        <v>9.2948171094722731</v>
      </c>
      <c r="L29" s="329">
        <v>9.0825374599136666</v>
      </c>
      <c r="M29" s="329">
        <v>7.8599127376277647</v>
      </c>
      <c r="N29" s="329">
        <v>8.4360467484397095</v>
      </c>
      <c r="O29" s="329">
        <v>9.6121540748580756</v>
      </c>
      <c r="P29" s="329">
        <v>8.2544908821773113</v>
      </c>
      <c r="Q29" s="329">
        <v>9.2244836868569937</v>
      </c>
      <c r="R29" s="329">
        <v>9.3044729466318383</v>
      </c>
      <c r="S29" s="329">
        <v>8.8684033828920672</v>
      </c>
      <c r="T29" s="329">
        <v>10.75910479469154</v>
      </c>
      <c r="U29" s="329">
        <v>8.7676158469868035</v>
      </c>
      <c r="V29" s="329">
        <v>7.8540686192278848</v>
      </c>
      <c r="W29" s="329">
        <v>10.20976483135507</v>
      </c>
      <c r="X29" s="329">
        <v>10.18041917986489</v>
      </c>
      <c r="Y29" s="329">
        <v>8.8155901868440605</v>
      </c>
      <c r="DA29" s="72" t="s">
        <v>2961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2962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1.930321681278621</v>
      </c>
      <c r="F31" s="295">
        <v>1.6843809933977341</v>
      </c>
      <c r="G31" s="295">
        <v>1.1537608712828029</v>
      </c>
      <c r="H31" s="295">
        <v>1.112885104037058</v>
      </c>
      <c r="I31" s="295">
        <v>1.5331977438690301</v>
      </c>
      <c r="J31" s="295">
        <v>0.67968800942498231</v>
      </c>
      <c r="K31" s="295">
        <v>0.73172839258839673</v>
      </c>
      <c r="L31" s="295">
        <v>0.58509662441792054</v>
      </c>
      <c r="M31" s="295">
        <v>0.51565720013644156</v>
      </c>
      <c r="N31" s="295">
        <v>0.50975220105666808</v>
      </c>
      <c r="O31" s="295">
        <v>0.53640397180115595</v>
      </c>
      <c r="P31" s="295">
        <v>0.59491503017113001</v>
      </c>
      <c r="Q31" s="295">
        <v>0.63937587395241091</v>
      </c>
      <c r="R31" s="295">
        <v>0.58879395771426857</v>
      </c>
      <c r="S31" s="295">
        <v>0.66785258833491812</v>
      </c>
      <c r="T31" s="295">
        <v>0.65298098984607844</v>
      </c>
      <c r="U31" s="295">
        <v>0.48990704005909458</v>
      </c>
      <c r="V31" s="295">
        <v>0.67695063743362294</v>
      </c>
      <c r="W31" s="295">
        <v>0.7439095967622954</v>
      </c>
      <c r="X31" s="295">
        <v>0.89839063254089258</v>
      </c>
      <c r="Y31" s="295">
        <v>1.0056373487739581</v>
      </c>
      <c r="DA31" s="122" t="s">
        <v>2963</v>
      </c>
    </row>
    <row r="32" spans="1:105" ht="12" customHeight="1" x14ac:dyDescent="0.25">
      <c r="A32" s="59" t="s">
        <v>159</v>
      </c>
      <c r="B32" s="295">
        <v>0</v>
      </c>
      <c r="C32" s="295">
        <v>0</v>
      </c>
      <c r="D32" s="295">
        <v>0</v>
      </c>
      <c r="E32" s="295">
        <v>3.0586389012070492</v>
      </c>
      <c r="F32" s="295">
        <v>2.6516457645665472</v>
      </c>
      <c r="G32" s="295">
        <v>2.8844209400315952</v>
      </c>
      <c r="H32" s="295">
        <v>3.1682722738934621</v>
      </c>
      <c r="I32" s="295">
        <v>3.286937318540851</v>
      </c>
      <c r="J32" s="295">
        <v>1.693558357792331</v>
      </c>
      <c r="K32" s="295">
        <v>1.8824025231778601</v>
      </c>
      <c r="L32" s="295">
        <v>1.7124007651843229</v>
      </c>
      <c r="M32" s="295">
        <v>1.297935439234142</v>
      </c>
      <c r="N32" s="295">
        <v>1.1690408427673009</v>
      </c>
      <c r="O32" s="295">
        <v>1.4197990668405709</v>
      </c>
      <c r="P32" s="295">
        <v>1.418882874831898</v>
      </c>
      <c r="Q32" s="295">
        <v>1.598937680183067</v>
      </c>
      <c r="R32" s="295">
        <v>1.924307438170211</v>
      </c>
      <c r="S32" s="295">
        <v>1.868907894207013</v>
      </c>
      <c r="T32" s="295">
        <v>2.4059820824425322</v>
      </c>
      <c r="U32" s="295">
        <v>1.8310817664887631</v>
      </c>
      <c r="V32" s="295">
        <v>1.8646268760306861</v>
      </c>
      <c r="W32" s="295">
        <v>2.1702945677605858</v>
      </c>
      <c r="X32" s="295">
        <v>2.3063823019372638</v>
      </c>
      <c r="Y32" s="295">
        <v>2.6712653822664252</v>
      </c>
      <c r="DA32" s="122" t="s">
        <v>2964</v>
      </c>
    </row>
    <row r="33" spans="1:105" ht="12" customHeight="1" x14ac:dyDescent="0.25">
      <c r="A33" s="59" t="s">
        <v>32</v>
      </c>
      <c r="B33" s="295">
        <v>0</v>
      </c>
      <c r="C33" s="295">
        <v>0</v>
      </c>
      <c r="D33" s="295">
        <v>0</v>
      </c>
      <c r="E33" s="295">
        <v>1.99436179719948</v>
      </c>
      <c r="F33" s="295">
        <v>0.7831169212996355</v>
      </c>
      <c r="G33" s="295">
        <v>1.021756291528092</v>
      </c>
      <c r="H33" s="295">
        <v>0.64676769251552646</v>
      </c>
      <c r="I33" s="295">
        <v>0.75603457374826077</v>
      </c>
      <c r="J33" s="295">
        <v>0.32917660101081953</v>
      </c>
      <c r="K33" s="295">
        <v>0.28350048347433793</v>
      </c>
      <c r="L33" s="295">
        <v>0.36270965759057328</v>
      </c>
      <c r="M33" s="295">
        <v>0.13202655852925829</v>
      </c>
      <c r="N33" s="295">
        <v>0.14754958080797781</v>
      </c>
      <c r="O33" s="295">
        <v>4.9257968183660877E-2</v>
      </c>
      <c r="P33" s="295">
        <v>8.7072235426585098E-2</v>
      </c>
      <c r="Q33" s="295">
        <v>6.6844990164063631E-2</v>
      </c>
      <c r="R33" s="295">
        <v>0.30675885186331248</v>
      </c>
      <c r="S33" s="295">
        <v>0.22293781459515169</v>
      </c>
      <c r="T33" s="295">
        <v>0.2018679025350669</v>
      </c>
      <c r="U33" s="295">
        <v>8.6252994500127619E-2</v>
      </c>
      <c r="V33" s="295">
        <v>9.536263529450778E-2</v>
      </c>
      <c r="W33" s="295">
        <v>9.232064588908781E-2</v>
      </c>
      <c r="X33" s="295">
        <v>2.829757179808251E-2</v>
      </c>
      <c r="Y33" s="295">
        <v>0.1174893870290875</v>
      </c>
      <c r="DA33" s="122" t="s">
        <v>2965</v>
      </c>
    </row>
    <row r="34" spans="1:105" ht="12" customHeight="1" x14ac:dyDescent="0.25">
      <c r="A34" s="59" t="s">
        <v>35</v>
      </c>
      <c r="B34" s="295">
        <v>0</v>
      </c>
      <c r="C34" s="295">
        <v>0</v>
      </c>
      <c r="D34" s="295">
        <v>0</v>
      </c>
      <c r="E34" s="295">
        <v>0</v>
      </c>
      <c r="F34" s="295">
        <v>0</v>
      </c>
      <c r="G34" s="295">
        <v>0</v>
      </c>
      <c r="H34" s="295">
        <v>0</v>
      </c>
      <c r="I34" s="295">
        <v>0</v>
      </c>
      <c r="J34" s="295">
        <v>5.984905451088177</v>
      </c>
      <c r="K34" s="295">
        <v>6.3971857102316783</v>
      </c>
      <c r="L34" s="295">
        <v>6.4223304127208509</v>
      </c>
      <c r="M34" s="295">
        <v>5.9142935397279226</v>
      </c>
      <c r="N34" s="295">
        <v>6.6097041238077621</v>
      </c>
      <c r="O34" s="295">
        <v>7.606693068032687</v>
      </c>
      <c r="P34" s="295">
        <v>6.1536207417476989</v>
      </c>
      <c r="Q34" s="295">
        <v>6.9193251425574518</v>
      </c>
      <c r="R34" s="295">
        <v>6.4846126988840469</v>
      </c>
      <c r="S34" s="295">
        <v>6.1087050857549849</v>
      </c>
      <c r="T34" s="295">
        <v>7.4982738198678591</v>
      </c>
      <c r="U34" s="295">
        <v>6.3603740459388192</v>
      </c>
      <c r="V34" s="295">
        <v>5.2171284704690679</v>
      </c>
      <c r="W34" s="295">
        <v>7.203240020943098</v>
      </c>
      <c r="X34" s="295">
        <v>6.9473486735886469</v>
      </c>
      <c r="Y34" s="295">
        <v>5.0211980687745896</v>
      </c>
      <c r="DA34" s="122" t="s">
        <v>2966</v>
      </c>
    </row>
    <row r="35" spans="1:105" ht="12" customHeight="1" x14ac:dyDescent="0.25">
      <c r="A35" s="60" t="s">
        <v>2920</v>
      </c>
      <c r="B35" s="329">
        <v>16.71059302198379</v>
      </c>
      <c r="C35" s="329">
        <v>17.26389945147681</v>
      </c>
      <c r="D35" s="329">
        <v>17.15296192838322</v>
      </c>
      <c r="E35" s="329">
        <v>17.504705849373089</v>
      </c>
      <c r="F35" s="329">
        <v>18.561374579833782</v>
      </c>
      <c r="G35" s="329">
        <v>4.8836584918866164</v>
      </c>
      <c r="H35" s="329">
        <v>4.4439541756953034</v>
      </c>
      <c r="I35" s="329">
        <v>5.0253142058876454</v>
      </c>
      <c r="J35" s="329">
        <v>6.8034212927988573</v>
      </c>
      <c r="K35" s="329">
        <v>7.7662663324920231</v>
      </c>
      <c r="L35" s="329">
        <v>7.5056458666372334</v>
      </c>
      <c r="M35" s="329">
        <v>6.1190852191291718</v>
      </c>
      <c r="N35" s="329">
        <v>6.6268350816801984</v>
      </c>
      <c r="O35" s="329">
        <v>7.87404209306845</v>
      </c>
      <c r="P35" s="329">
        <v>6.6314125709788119</v>
      </c>
      <c r="Q35" s="329">
        <v>7.5135011501143669</v>
      </c>
      <c r="R35" s="329">
        <v>7.8367808122286347</v>
      </c>
      <c r="S35" s="329">
        <v>7.1292916817805514</v>
      </c>
      <c r="T35" s="329">
        <v>8.9278995374550369</v>
      </c>
      <c r="U35" s="329">
        <v>7.142831723275517</v>
      </c>
      <c r="V35" s="329">
        <v>6.4716768175729094</v>
      </c>
      <c r="W35" s="329">
        <v>8.5522886154086315</v>
      </c>
      <c r="X35" s="329">
        <v>9.091044009832169</v>
      </c>
      <c r="Y35" s="329">
        <v>7.2871318733673176</v>
      </c>
      <c r="DA35" s="72" t="s">
        <v>2967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2968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2969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1.194566660531418E-2</v>
      </c>
      <c r="F38" s="229">
        <v>4.6624640180129287E-3</v>
      </c>
      <c r="G38" s="229">
        <v>9.0631610798534004E-2</v>
      </c>
      <c r="H38" s="229">
        <v>0.1179441534549911</v>
      </c>
      <c r="I38" s="229">
        <v>0.16196649263119181</v>
      </c>
      <c r="J38" s="229">
        <v>0.14819573689670601</v>
      </c>
      <c r="K38" s="229">
        <v>9.5647393456434499E-2</v>
      </c>
      <c r="L38" s="229">
        <v>8.1429121108431785E-2</v>
      </c>
      <c r="M38" s="229">
        <v>0.1146238449716987</v>
      </c>
      <c r="N38" s="229">
        <v>0.104910752762672</v>
      </c>
      <c r="O38" s="229">
        <v>7.9351406599806357E-2</v>
      </c>
      <c r="P38" s="229">
        <v>0.1008967671648254</v>
      </c>
      <c r="Q38" s="229">
        <v>9.7644535853140091E-2</v>
      </c>
      <c r="R38" s="229">
        <v>7.5105219817489105E-2</v>
      </c>
      <c r="S38" s="229">
        <v>0.118573135196671</v>
      </c>
      <c r="T38" s="229">
        <v>9.1656599770729638E-2</v>
      </c>
      <c r="U38" s="229">
        <v>7.525987656136271E-2</v>
      </c>
      <c r="V38" s="229">
        <v>9.5730687953370919E-2</v>
      </c>
      <c r="W38" s="229">
        <v>9.8929228099393293E-2</v>
      </c>
      <c r="X38" s="229">
        <v>8.5254881909757843E-2</v>
      </c>
      <c r="Y38" s="229">
        <v>0.1492561982150406</v>
      </c>
      <c r="DA38" s="73" t="s">
        <v>2970</v>
      </c>
    </row>
    <row r="39" spans="1:105" ht="12" customHeight="1" x14ac:dyDescent="0.25">
      <c r="A39" s="64" t="s">
        <v>159</v>
      </c>
      <c r="B39" s="229">
        <v>0</v>
      </c>
      <c r="C39" s="229">
        <v>0</v>
      </c>
      <c r="D39" s="229">
        <v>0</v>
      </c>
      <c r="E39" s="229">
        <v>1.9288136548801151E-2</v>
      </c>
      <c r="F39" s="229">
        <v>7.4794907596628024E-3</v>
      </c>
      <c r="G39" s="229">
        <v>0.23088934698001229</v>
      </c>
      <c r="H39" s="229">
        <v>0.34216055997478872</v>
      </c>
      <c r="I39" s="229">
        <v>0.3538341869250029</v>
      </c>
      <c r="J39" s="229">
        <v>0.37627696435424568</v>
      </c>
      <c r="K39" s="229">
        <v>0.25073623008504681</v>
      </c>
      <c r="L39" s="229">
        <v>0.2428504603612148</v>
      </c>
      <c r="M39" s="229">
        <v>0.29400068347973102</v>
      </c>
      <c r="N39" s="229">
        <v>0.2451726046848488</v>
      </c>
      <c r="O39" s="229">
        <v>0.2140281482887911</v>
      </c>
      <c r="P39" s="229">
        <v>0.24521679963379431</v>
      </c>
      <c r="Q39" s="229">
        <v>0.24883106644820099</v>
      </c>
      <c r="R39" s="229">
        <v>0.25012816592457748</v>
      </c>
      <c r="S39" s="229">
        <v>0.33812318506290873</v>
      </c>
      <c r="T39" s="229">
        <v>0.34414142759000382</v>
      </c>
      <c r="U39" s="229">
        <v>0.28664140400724719</v>
      </c>
      <c r="V39" s="229">
        <v>0.26869988537035161</v>
      </c>
      <c r="W39" s="229">
        <v>0.29410642057530978</v>
      </c>
      <c r="X39" s="229">
        <v>0.2230317551913282</v>
      </c>
      <c r="Y39" s="229">
        <v>0.40400745584424219</v>
      </c>
      <c r="DA39" s="73" t="s">
        <v>2971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1.219279860580727E-2</v>
      </c>
      <c r="F40" s="229">
        <v>2.1415120479083101E-3</v>
      </c>
      <c r="G40" s="229">
        <v>7.9292108406237016E-2</v>
      </c>
      <c r="H40" s="229">
        <v>6.7716290405263668E-2</v>
      </c>
      <c r="I40" s="229">
        <v>7.8901891654357084E-2</v>
      </c>
      <c r="J40" s="229">
        <v>7.090450206686251E-2</v>
      </c>
      <c r="K40" s="229">
        <v>3.6609667890504238E-2</v>
      </c>
      <c r="L40" s="229">
        <v>4.9868927359702962E-2</v>
      </c>
      <c r="M40" s="229">
        <v>2.899305250349352E-2</v>
      </c>
      <c r="N40" s="229">
        <v>2.9999749364285649E-2</v>
      </c>
      <c r="O40" s="229">
        <v>7.19876325789228E-3</v>
      </c>
      <c r="P40" s="229">
        <v>1.458883986213092E-2</v>
      </c>
      <c r="Q40" s="229">
        <v>1.0085079295271551E-2</v>
      </c>
      <c r="R40" s="229">
        <v>3.8656509209989233E-2</v>
      </c>
      <c r="S40" s="229">
        <v>3.9102829305600412E-2</v>
      </c>
      <c r="T40" s="229">
        <v>2.7992986038094941E-2</v>
      </c>
      <c r="U40" s="229">
        <v>1.309009371618957E-2</v>
      </c>
      <c r="V40" s="229">
        <v>1.3322667075623041E-2</v>
      </c>
      <c r="W40" s="229">
        <v>1.212891761714875E-2</v>
      </c>
      <c r="X40" s="229">
        <v>2.6529066331946122E-3</v>
      </c>
      <c r="Y40" s="229">
        <v>1.722694914699981E-2</v>
      </c>
      <c r="DA40" s="73" t="s">
        <v>2972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2973</v>
      </c>
    </row>
    <row r="42" spans="1:105" ht="12" customHeight="1" x14ac:dyDescent="0.25">
      <c r="A42" s="64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1.301783622740488</v>
      </c>
      <c r="K42" s="229">
        <v>0.83419503072513523</v>
      </c>
      <c r="L42" s="229">
        <v>0.89166189489891212</v>
      </c>
      <c r="M42" s="229">
        <v>1.3115117008078701</v>
      </c>
      <c r="N42" s="229">
        <v>1.3570577209412329</v>
      </c>
      <c r="O42" s="229">
        <v>1.12257132632732</v>
      </c>
      <c r="P42" s="229">
        <v>1.041138350176942</v>
      </c>
      <c r="Q42" s="229">
        <v>1.054170471656346</v>
      </c>
      <c r="R42" s="229">
        <v>0.82517531376318853</v>
      </c>
      <c r="S42" s="229">
        <v>1.0819576356994549</v>
      </c>
      <c r="T42" s="229">
        <v>1.0499772939985399</v>
      </c>
      <c r="U42" s="229">
        <v>0.97473797367510173</v>
      </c>
      <c r="V42" s="229">
        <v>0.73600559738525506</v>
      </c>
      <c r="W42" s="229">
        <v>0.95562555054548703</v>
      </c>
      <c r="X42" s="229">
        <v>0.65770106576862863</v>
      </c>
      <c r="Y42" s="229">
        <v>0.74345338219641532</v>
      </c>
      <c r="DA42" s="73" t="s">
        <v>2974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2975</v>
      </c>
    </row>
    <row r="44" spans="1:105" ht="12" customHeight="1" x14ac:dyDescent="0.25">
      <c r="A44" s="64" t="s">
        <v>38</v>
      </c>
      <c r="B44" s="229">
        <v>16.71059302198379</v>
      </c>
      <c r="C44" s="229">
        <v>17.26389945147681</v>
      </c>
      <c r="D44" s="229">
        <v>17.15296192838322</v>
      </c>
      <c r="E44" s="229">
        <v>17.46127924761316</v>
      </c>
      <c r="F44" s="229">
        <v>18.547091113008189</v>
      </c>
      <c r="G44" s="229">
        <v>4.4828454257018331</v>
      </c>
      <c r="H44" s="229">
        <v>3.9161331718602601</v>
      </c>
      <c r="I44" s="229">
        <v>4.430611634677093</v>
      </c>
      <c r="J44" s="229">
        <v>4.9062604667405543</v>
      </c>
      <c r="K44" s="229">
        <v>6.5490780103349016</v>
      </c>
      <c r="L44" s="229">
        <v>6.239835462908971</v>
      </c>
      <c r="M44" s="229">
        <v>4.3699559373663783</v>
      </c>
      <c r="N44" s="229">
        <v>4.7400571997953476</v>
      </c>
      <c r="O44" s="229">
        <v>6.1441475642319467</v>
      </c>
      <c r="P44" s="229">
        <v>5.0785758976370552</v>
      </c>
      <c r="Q44" s="229">
        <v>5.9594347411548112</v>
      </c>
      <c r="R44" s="229">
        <v>6.4522352404985144</v>
      </c>
      <c r="S44" s="229">
        <v>5.3575538314314857</v>
      </c>
      <c r="T44" s="229">
        <v>7.2919780080408394</v>
      </c>
      <c r="U44" s="229">
        <v>5.6610969066083019</v>
      </c>
      <c r="V44" s="229">
        <v>5.3483248465923694</v>
      </c>
      <c r="W44" s="229">
        <v>6.8050633578513384</v>
      </c>
      <c r="X44" s="229">
        <v>7.6405294410879074</v>
      </c>
      <c r="Y44" s="229">
        <v>5.8505540203052204</v>
      </c>
      <c r="DA44" s="73" t="s">
        <v>2976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0.14963705413180911</v>
      </c>
      <c r="O45" s="229">
        <v>0.3067448843626932</v>
      </c>
      <c r="P45" s="229">
        <v>0.1509959165040648</v>
      </c>
      <c r="Q45" s="229">
        <v>0.1433352557065978</v>
      </c>
      <c r="R45" s="229">
        <v>0.19548036301487559</v>
      </c>
      <c r="S45" s="229">
        <v>0.19398106508442969</v>
      </c>
      <c r="T45" s="229">
        <v>0.12215322201683</v>
      </c>
      <c r="U45" s="229">
        <v>0.13200546870731431</v>
      </c>
      <c r="V45" s="229">
        <v>9.5931331959390621E-3</v>
      </c>
      <c r="W45" s="229">
        <v>0.38643514071995289</v>
      </c>
      <c r="X45" s="229">
        <v>0.48187395924135268</v>
      </c>
      <c r="Y45" s="229">
        <v>0.1226338676593989</v>
      </c>
      <c r="DA45" s="73" t="s">
        <v>2977</v>
      </c>
    </row>
    <row r="46" spans="1:105" ht="12" customHeight="1" x14ac:dyDescent="0.25">
      <c r="A46" s="60" t="s">
        <v>2932</v>
      </c>
      <c r="B46" s="329">
        <v>1.4137442368006159</v>
      </c>
      <c r="C46" s="329">
        <v>1.4452044701648341</v>
      </c>
      <c r="D46" s="329">
        <v>1.420953873613398</v>
      </c>
      <c r="E46" s="329">
        <v>1.4597635724720031</v>
      </c>
      <c r="F46" s="329">
        <v>1.494687748408676</v>
      </c>
      <c r="G46" s="329">
        <v>1.49804375723761</v>
      </c>
      <c r="H46" s="329">
        <v>1.5154219161833451</v>
      </c>
      <c r="I46" s="329">
        <v>1.5114136314472491</v>
      </c>
      <c r="J46" s="329">
        <v>1.6297538854721929</v>
      </c>
      <c r="K46" s="329">
        <v>1.426814171376422</v>
      </c>
      <c r="L46" s="329">
        <v>1.4985142866178061</v>
      </c>
      <c r="M46" s="329">
        <v>1.458136624719875</v>
      </c>
      <c r="N46" s="329">
        <v>1.4974383058791449</v>
      </c>
      <c r="O46" s="329">
        <v>1.4792541292455119</v>
      </c>
      <c r="P46" s="329">
        <v>1.43610682897453</v>
      </c>
      <c r="Q46" s="329">
        <v>1.465077803257544</v>
      </c>
      <c r="R46" s="329">
        <v>1.4429502050176699</v>
      </c>
      <c r="S46" s="329">
        <v>1.452523810184436</v>
      </c>
      <c r="T46" s="329">
        <v>1.480634820782526</v>
      </c>
      <c r="U46" s="329">
        <v>1.529087705340519</v>
      </c>
      <c r="V46" s="329">
        <v>1.41379571980381</v>
      </c>
      <c r="W46" s="329">
        <v>1.5630766901045461</v>
      </c>
      <c r="X46" s="329">
        <v>1.4502285759210181</v>
      </c>
      <c r="Y46" s="329">
        <v>1.3749017894718849</v>
      </c>
      <c r="DA46" s="72" t="s">
        <v>2978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2979</v>
      </c>
    </row>
    <row r="48" spans="1:105" ht="12" customHeight="1" x14ac:dyDescent="0.25">
      <c r="A48" s="132" t="s">
        <v>2936</v>
      </c>
      <c r="B48" s="316">
        <v>15.36073677638718</v>
      </c>
      <c r="C48" s="316">
        <v>15.70256123872776</v>
      </c>
      <c r="D48" s="316">
        <v>15.439071549008521</v>
      </c>
      <c r="E48" s="316">
        <v>15.8607500627169</v>
      </c>
      <c r="F48" s="316">
        <v>16.24021125501114</v>
      </c>
      <c r="G48" s="316">
        <v>16.276675253872181</v>
      </c>
      <c r="H48" s="316">
        <v>16.465493937107102</v>
      </c>
      <c r="I48" s="316">
        <v>16.4219427733582</v>
      </c>
      <c r="J48" s="316">
        <v>17.707743588533731</v>
      </c>
      <c r="K48" s="316">
        <v>15.502745365690361</v>
      </c>
      <c r="L48" s="316">
        <v>16.28178769059631</v>
      </c>
      <c r="M48" s="316">
        <v>15.843072808572311</v>
      </c>
      <c r="N48" s="316">
        <v>16.27009685114119</v>
      </c>
      <c r="O48" s="316">
        <v>16.072520554457789</v>
      </c>
      <c r="P48" s="316">
        <v>15.60371275682234</v>
      </c>
      <c r="Q48" s="316">
        <v>15.918490705006199</v>
      </c>
      <c r="R48" s="316">
        <v>15.67806800109086</v>
      </c>
      <c r="S48" s="316">
        <v>15.782087968168179</v>
      </c>
      <c r="T48" s="316">
        <v>16.087522164167229</v>
      </c>
      <c r="U48" s="316">
        <v>16.613976657404521</v>
      </c>
      <c r="V48" s="316">
        <v>15.361296153988819</v>
      </c>
      <c r="W48" s="316">
        <v>16.98327672927493</v>
      </c>
      <c r="X48" s="316">
        <v>15.75714958932797</v>
      </c>
      <c r="Y48" s="316">
        <v>14.93870244115441</v>
      </c>
      <c r="DA48" s="139" t="s">
        <v>2980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101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</v>
      </c>
      <c r="C52" s="232">
        <f t="shared" si="1"/>
        <v>1.0000000000000002</v>
      </c>
      <c r="D52" s="232">
        <f t="shared" si="1"/>
        <v>1</v>
      </c>
      <c r="E52" s="232">
        <f t="shared" si="1"/>
        <v>1</v>
      </c>
      <c r="F52" s="232">
        <f t="shared" si="1"/>
        <v>0.99999999999999989</v>
      </c>
      <c r="G52" s="232">
        <f t="shared" si="1"/>
        <v>0.99999999999999978</v>
      </c>
      <c r="H52" s="232">
        <f t="shared" si="1"/>
        <v>0.99999999999999989</v>
      </c>
      <c r="I52" s="232">
        <f t="shared" si="1"/>
        <v>1</v>
      </c>
      <c r="J52" s="232">
        <f t="shared" si="1"/>
        <v>1</v>
      </c>
      <c r="K52" s="232">
        <f t="shared" si="1"/>
        <v>1.0000000000000002</v>
      </c>
      <c r="L52" s="232">
        <f t="shared" si="1"/>
        <v>0.99999999999999989</v>
      </c>
      <c r="M52" s="232">
        <f t="shared" si="1"/>
        <v>0.99999999999999978</v>
      </c>
      <c r="N52" s="232">
        <f t="shared" si="1"/>
        <v>0.99999999999999967</v>
      </c>
      <c r="O52" s="232">
        <f t="shared" si="1"/>
        <v>0.99999999999999967</v>
      </c>
      <c r="P52" s="232">
        <f t="shared" si="1"/>
        <v>1</v>
      </c>
      <c r="Q52" s="232">
        <f t="shared" si="1"/>
        <v>0.99999999999999989</v>
      </c>
      <c r="R52" s="232">
        <f t="shared" si="1"/>
        <v>1.0000000000000002</v>
      </c>
      <c r="S52" s="232">
        <f t="shared" si="1"/>
        <v>0.99999999999999989</v>
      </c>
      <c r="T52" s="232">
        <f t="shared" si="1"/>
        <v>1</v>
      </c>
      <c r="U52" s="232">
        <f t="shared" si="1"/>
        <v>0.99999999999999956</v>
      </c>
      <c r="V52" s="232">
        <f t="shared" si="1"/>
        <v>0.99999999999999978</v>
      </c>
      <c r="W52" s="232">
        <f t="shared" si="1"/>
        <v>0.99999999999999989</v>
      </c>
      <c r="X52" s="232">
        <f t="shared" si="1"/>
        <v>1.0000000000000002</v>
      </c>
      <c r="Y52" s="232">
        <f t="shared" si="1"/>
        <v>0.99999999999999967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8.1915057137113417E-3</v>
      </c>
      <c r="C53" s="299">
        <f t="shared" si="2"/>
        <v>8.1239453707630856E-3</v>
      </c>
      <c r="D53" s="299">
        <f t="shared" si="2"/>
        <v>8.0573600348217405E-3</v>
      </c>
      <c r="E53" s="299">
        <f t="shared" si="2"/>
        <v>7.980931725710844E-3</v>
      </c>
      <c r="F53" s="299">
        <f t="shared" si="2"/>
        <v>7.7993390073400138E-3</v>
      </c>
      <c r="G53" s="299">
        <f t="shared" si="2"/>
        <v>1.8496245867205201E-2</v>
      </c>
      <c r="H53" s="299">
        <f t="shared" si="2"/>
        <v>1.9482672981428893E-2</v>
      </c>
      <c r="I53" s="299">
        <f t="shared" si="2"/>
        <v>1.8290601743568981E-2</v>
      </c>
      <c r="J53" s="299">
        <f t="shared" si="2"/>
        <v>1.6143585853278995E-2</v>
      </c>
      <c r="K53" s="299">
        <f t="shared" si="2"/>
        <v>1.37411954628892E-2</v>
      </c>
      <c r="L53" s="299">
        <f t="shared" si="2"/>
        <v>1.4478631642456986E-2</v>
      </c>
      <c r="M53" s="299">
        <f t="shared" si="2"/>
        <v>1.6095501080627534E-2</v>
      </c>
      <c r="N53" s="299">
        <f t="shared" si="2"/>
        <v>1.5602167874527124E-2</v>
      </c>
      <c r="O53" s="299">
        <f t="shared" si="2"/>
        <v>1.3934882414141668E-2</v>
      </c>
      <c r="P53" s="299">
        <f t="shared" si="2"/>
        <v>1.5212468002014222E-2</v>
      </c>
      <c r="Q53" s="299">
        <f t="shared" si="2"/>
        <v>1.4264547133590273E-2</v>
      </c>
      <c r="R53" s="299">
        <f t="shared" si="2"/>
        <v>1.3764575971732463E-2</v>
      </c>
      <c r="S53" s="299">
        <f t="shared" si="2"/>
        <v>1.4657994063768724E-2</v>
      </c>
      <c r="T53" s="299">
        <f t="shared" si="2"/>
        <v>1.285157498705506E-2</v>
      </c>
      <c r="U53" s="299">
        <f t="shared" si="2"/>
        <v>1.5110892374177362E-2</v>
      </c>
      <c r="V53" s="299">
        <f t="shared" si="2"/>
        <v>1.5296563217148186E-2</v>
      </c>
      <c r="W53" s="299">
        <f t="shared" si="2"/>
        <v>1.3698885516555579E-2</v>
      </c>
      <c r="X53" s="299">
        <f t="shared" si="2"/>
        <v>1.2547288795812078E-2</v>
      </c>
      <c r="Y53" s="299">
        <f t="shared" si="2"/>
        <v>1.3975613618223467E-2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2.3099392329762477E-3</v>
      </c>
      <c r="C54" s="233">
        <f t="shared" si="3"/>
        <v>2.2908877554794682E-3</v>
      </c>
      <c r="D54" s="233">
        <f t="shared" si="3"/>
        <v>2.2721112221768826E-3</v>
      </c>
      <c r="E54" s="233">
        <f t="shared" si="3"/>
        <v>2.2505590489995168E-3</v>
      </c>
      <c r="F54" s="233">
        <f t="shared" si="3"/>
        <v>2.1993513517521782E-3</v>
      </c>
      <c r="G54" s="233">
        <f t="shared" si="3"/>
        <v>5.2157937117612626E-3</v>
      </c>
      <c r="H54" s="233">
        <f t="shared" si="3"/>
        <v>5.4939582850707675E-3</v>
      </c>
      <c r="I54" s="233">
        <f t="shared" si="3"/>
        <v>5.1578037101888746E-3</v>
      </c>
      <c r="J54" s="233">
        <f t="shared" si="3"/>
        <v>4.5523623649545283E-3</v>
      </c>
      <c r="K54" s="233">
        <f t="shared" si="3"/>
        <v>3.8749074488946262E-3</v>
      </c>
      <c r="L54" s="233">
        <f t="shared" si="3"/>
        <v>4.0828585658850532E-3</v>
      </c>
      <c r="M54" s="233">
        <f t="shared" si="3"/>
        <v>4.538802842842438E-3</v>
      </c>
      <c r="N54" s="233">
        <f t="shared" si="3"/>
        <v>4.3996868161278631E-3</v>
      </c>
      <c r="O54" s="233">
        <f t="shared" si="3"/>
        <v>3.9295256232877345E-3</v>
      </c>
      <c r="P54" s="233">
        <f t="shared" si="3"/>
        <v>4.2897945623634991E-3</v>
      </c>
      <c r="Q54" s="233">
        <f t="shared" si="3"/>
        <v>4.0224884430423245E-3</v>
      </c>
      <c r="R54" s="233">
        <f t="shared" si="3"/>
        <v>3.881500565783211E-3</v>
      </c>
      <c r="S54" s="233">
        <f t="shared" si="3"/>
        <v>4.1334373371622402E-3</v>
      </c>
      <c r="T54" s="233">
        <f t="shared" si="3"/>
        <v>3.6240415749749419E-3</v>
      </c>
      <c r="U54" s="233">
        <f t="shared" si="3"/>
        <v>4.2611510460119394E-3</v>
      </c>
      <c r="V54" s="233">
        <f t="shared" si="3"/>
        <v>4.3135087418480307E-3</v>
      </c>
      <c r="W54" s="233">
        <f t="shared" si="3"/>
        <v>3.862976381713954E-3</v>
      </c>
      <c r="X54" s="233">
        <f t="shared" si="3"/>
        <v>3.5382352976224712E-3</v>
      </c>
      <c r="Y54" s="233">
        <f t="shared" si="3"/>
        <v>3.9410114977536988E-3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3.1336622152437613E-2</v>
      </c>
      <c r="C55" s="233">
        <f t="shared" si="4"/>
        <v>3.1078169919911577E-2</v>
      </c>
      <c r="D55" s="233">
        <f t="shared" si="4"/>
        <v>3.0823447578719188E-2</v>
      </c>
      <c r="E55" s="233">
        <f t="shared" si="4"/>
        <v>3.0531070923185782E-2</v>
      </c>
      <c r="F55" s="233">
        <f t="shared" si="4"/>
        <v>2.9836387601205584E-2</v>
      </c>
      <c r="G55" s="233">
        <f t="shared" si="4"/>
        <v>7.0757427051416924E-2</v>
      </c>
      <c r="H55" s="233">
        <f t="shared" si="4"/>
        <v>7.4531006029407071E-2</v>
      </c>
      <c r="I55" s="233">
        <f t="shared" si="4"/>
        <v>6.9970735028548517E-2</v>
      </c>
      <c r="J55" s="233">
        <f t="shared" si="4"/>
        <v>6.17573212727991E-2</v>
      </c>
      <c r="K55" s="233">
        <f t="shared" si="4"/>
        <v>5.2566971835542396E-2</v>
      </c>
      <c r="L55" s="233">
        <f t="shared" si="4"/>
        <v>5.5388035474913624E-2</v>
      </c>
      <c r="M55" s="233">
        <f t="shared" si="4"/>
        <v>6.1573372874967641E-2</v>
      </c>
      <c r="N55" s="233">
        <f t="shared" si="4"/>
        <v>5.9686125668517873E-2</v>
      </c>
      <c r="O55" s="233">
        <f t="shared" si="4"/>
        <v>5.3307921670576595E-2</v>
      </c>
      <c r="P55" s="233">
        <f t="shared" si="4"/>
        <v>5.8195327995344145E-2</v>
      </c>
      <c r="Q55" s="233">
        <f t="shared" si="4"/>
        <v>5.4569054740783524E-2</v>
      </c>
      <c r="R55" s="233">
        <f t="shared" si="4"/>
        <v>5.2656414020771758E-2</v>
      </c>
      <c r="S55" s="233">
        <f t="shared" si="4"/>
        <v>5.6074186790853527E-2</v>
      </c>
      <c r="T55" s="233">
        <f t="shared" si="4"/>
        <v>4.9163726854143823E-2</v>
      </c>
      <c r="U55" s="233">
        <f t="shared" si="4"/>
        <v>5.7806750219698756E-2</v>
      </c>
      <c r="V55" s="233">
        <f t="shared" si="4"/>
        <v>5.8517034415821872E-2</v>
      </c>
      <c r="W55" s="233">
        <f t="shared" si="4"/>
        <v>5.2405115047805886E-2</v>
      </c>
      <c r="X55" s="233">
        <f t="shared" si="4"/>
        <v>4.7999679396394365E-2</v>
      </c>
      <c r="Y55" s="233">
        <f t="shared" si="4"/>
        <v>5.3463738976543822E-2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7.1489231931386163E-2</v>
      </c>
      <c r="C56" s="233">
        <f t="shared" si="5"/>
        <v>7.0899616640230659E-2</v>
      </c>
      <c r="D56" s="233">
        <f t="shared" si="5"/>
        <v>7.0318510468703174E-2</v>
      </c>
      <c r="E56" s="233">
        <f t="shared" si="5"/>
        <v>6.96515023132908E-2</v>
      </c>
      <c r="F56" s="233">
        <f t="shared" si="5"/>
        <v>6.8066699175214088E-2</v>
      </c>
      <c r="G56" s="233">
        <f t="shared" si="5"/>
        <v>0.16142116686157887</v>
      </c>
      <c r="H56" s="233">
        <f t="shared" si="5"/>
        <v>0.17002995250084277</v>
      </c>
      <c r="I56" s="233">
        <f t="shared" si="5"/>
        <v>0.15962646135031386</v>
      </c>
      <c r="J56" s="233">
        <f t="shared" si="5"/>
        <v>0.14088893954349935</v>
      </c>
      <c r="K56" s="233">
        <f t="shared" si="5"/>
        <v>0.11992270332140473</v>
      </c>
      <c r="L56" s="233">
        <f t="shared" si="5"/>
        <v>0.12635848544964931</v>
      </c>
      <c r="M56" s="233">
        <f t="shared" si="5"/>
        <v>0.14046929221801502</v>
      </c>
      <c r="N56" s="233">
        <f t="shared" si="5"/>
        <v>0.13616385519300842</v>
      </c>
      <c r="O56" s="233">
        <f t="shared" si="5"/>
        <v>0.12161305572596869</v>
      </c>
      <c r="P56" s="233">
        <f t="shared" si="5"/>
        <v>0.1327628510866358</v>
      </c>
      <c r="Q56" s="233">
        <f t="shared" si="5"/>
        <v>0.1244901186753124</v>
      </c>
      <c r="R56" s="233">
        <f t="shared" si="5"/>
        <v>0.12012675062086184</v>
      </c>
      <c r="S56" s="233">
        <f t="shared" si="5"/>
        <v>0.12792382425121626</v>
      </c>
      <c r="T56" s="233">
        <f t="shared" si="5"/>
        <v>0.1121587723970372</v>
      </c>
      <c r="U56" s="233">
        <f t="shared" si="5"/>
        <v>0.13187637625883328</v>
      </c>
      <c r="V56" s="233">
        <f t="shared" si="5"/>
        <v>0.13349677016685677</v>
      </c>
      <c r="W56" s="233">
        <f t="shared" si="5"/>
        <v>0.11955345428805729</v>
      </c>
      <c r="X56" s="233">
        <f t="shared" si="5"/>
        <v>0.10950319394057882</v>
      </c>
      <c r="Y56" s="233">
        <f t="shared" si="5"/>
        <v>0.12196852669763324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2.6326301975469996E-2</v>
      </c>
      <c r="C57" s="300">
        <f t="shared" si="6"/>
        <v>2.6109172908826628E-2</v>
      </c>
      <c r="D57" s="300">
        <f t="shared" si="6"/>
        <v>2.589517737218237E-2</v>
      </c>
      <c r="E57" s="300">
        <f t="shared" si="6"/>
        <v>2.5036745578061952E-2</v>
      </c>
      <c r="F57" s="300">
        <f t="shared" si="6"/>
        <v>2.4541727226835768E-2</v>
      </c>
      <c r="G57" s="300">
        <f t="shared" si="6"/>
        <v>5.6791004377595503E-2</v>
      </c>
      <c r="H57" s="300">
        <f t="shared" si="6"/>
        <v>5.9069548025869653E-2</v>
      </c>
      <c r="I57" s="300">
        <f t="shared" si="6"/>
        <v>5.5402441314104177E-2</v>
      </c>
      <c r="J57" s="300">
        <f t="shared" si="6"/>
        <v>4.4786014440478882E-2</v>
      </c>
      <c r="K57" s="300">
        <f t="shared" si="6"/>
        <v>3.9475086552695902E-2</v>
      </c>
      <c r="L57" s="300">
        <f t="shared" si="6"/>
        <v>4.140475786965872E-2</v>
      </c>
      <c r="M57" s="300">
        <f t="shared" si="6"/>
        <v>4.4382074284696107E-2</v>
      </c>
      <c r="N57" s="300">
        <f t="shared" si="6"/>
        <v>4.3271531268287151E-2</v>
      </c>
      <c r="O57" s="300">
        <f t="shared" si="6"/>
        <v>3.9560660678076828E-2</v>
      </c>
      <c r="P57" s="300">
        <f t="shared" si="6"/>
        <v>4.2832824668666704E-2</v>
      </c>
      <c r="Q57" s="300">
        <f t="shared" si="6"/>
        <v>4.0433888332396722E-2</v>
      </c>
      <c r="R57" s="300">
        <f t="shared" si="6"/>
        <v>3.9540358055226536E-2</v>
      </c>
      <c r="S57" s="300">
        <f t="shared" si="6"/>
        <v>4.1182915768331718E-2</v>
      </c>
      <c r="T57" s="300">
        <f t="shared" si="6"/>
        <v>3.6826692859445051E-2</v>
      </c>
      <c r="U57" s="300">
        <f t="shared" si="6"/>
        <v>4.2750018337502804E-2</v>
      </c>
      <c r="V57" s="300">
        <f t="shared" si="6"/>
        <v>4.3680207921774683E-2</v>
      </c>
      <c r="W57" s="300">
        <f t="shared" si="6"/>
        <v>3.919513131648826E-2</v>
      </c>
      <c r="X57" s="300">
        <f t="shared" si="6"/>
        <v>3.6627788753667713E-2</v>
      </c>
      <c r="Y57" s="300">
        <f t="shared" si="6"/>
        <v>3.9819304045062238E-2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0.7442511234478445</v>
      </c>
      <c r="C58" s="301">
        <f t="shared" si="7"/>
        <v>0.74595278825631228</v>
      </c>
      <c r="D58" s="301">
        <f t="shared" si="7"/>
        <v>0.74762989523929746</v>
      </c>
      <c r="E58" s="301">
        <f t="shared" si="7"/>
        <v>0.73563204014062977</v>
      </c>
      <c r="F58" s="301">
        <f t="shared" si="7"/>
        <v>0.74447857490739722</v>
      </c>
      <c r="G58" s="301">
        <f t="shared" si="7"/>
        <v>0.46348867067513133</v>
      </c>
      <c r="H58" s="301">
        <f t="shared" si="7"/>
        <v>0.43915647932517005</v>
      </c>
      <c r="I58" s="301">
        <f t="shared" si="7"/>
        <v>0.46745803096462196</v>
      </c>
      <c r="J58" s="301">
        <f t="shared" si="7"/>
        <v>0.51801232505208894</v>
      </c>
      <c r="K58" s="301">
        <f t="shared" si="7"/>
        <v>0.57491564701707509</v>
      </c>
      <c r="L58" s="301">
        <f t="shared" si="7"/>
        <v>0.55742885566455591</v>
      </c>
      <c r="M58" s="301">
        <f t="shared" si="7"/>
        <v>0.51919144794592609</v>
      </c>
      <c r="N58" s="301">
        <f t="shared" si="7"/>
        <v>0.53073400699924034</v>
      </c>
      <c r="O58" s="301">
        <f t="shared" si="7"/>
        <v>0.57015507688542755</v>
      </c>
      <c r="P58" s="301">
        <f t="shared" si="7"/>
        <v>0.53995022212891586</v>
      </c>
      <c r="Q58" s="301">
        <f t="shared" si="7"/>
        <v>0.56230818160235907</v>
      </c>
      <c r="R58" s="301">
        <f t="shared" si="7"/>
        <v>0.57462423504718163</v>
      </c>
      <c r="S58" s="301">
        <f t="shared" si="7"/>
        <v>0.55300926860223598</v>
      </c>
      <c r="T58" s="301">
        <f t="shared" si="7"/>
        <v>0.59565176934166797</v>
      </c>
      <c r="U58" s="301">
        <f t="shared" si="7"/>
        <v>0.54257887449537223</v>
      </c>
      <c r="V58" s="301">
        <f t="shared" si="7"/>
        <v>0.53821868433966469</v>
      </c>
      <c r="W58" s="301">
        <f t="shared" si="7"/>
        <v>0.57613206106452508</v>
      </c>
      <c r="X58" s="301">
        <f t="shared" si="7"/>
        <v>0.60459136683205139</v>
      </c>
      <c r="Y58" s="301">
        <f t="shared" si="7"/>
        <v>0.56936475857083924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3.8550078362474878E-2</v>
      </c>
      <c r="C59" s="301">
        <f t="shared" si="8"/>
        <v>3.8232132357689526E-2</v>
      </c>
      <c r="D59" s="301">
        <f t="shared" si="8"/>
        <v>3.7918774837345716E-2</v>
      </c>
      <c r="E59" s="301">
        <f t="shared" si="8"/>
        <v>3.7559095260927343E-2</v>
      </c>
      <c r="F59" s="301">
        <f t="shared" si="8"/>
        <v>3.6704501030280258E-2</v>
      </c>
      <c r="G59" s="301">
        <f t="shared" si="8"/>
        <v>8.7045257918682173E-2</v>
      </c>
      <c r="H59" s="301">
        <f t="shared" si="8"/>
        <v>9.1687486573731811E-2</v>
      </c>
      <c r="I59" s="301">
        <f t="shared" si="8"/>
        <v>8.6077475271874121E-2</v>
      </c>
      <c r="J59" s="301">
        <f t="shared" si="8"/>
        <v>7.5973395056485038E-2</v>
      </c>
      <c r="K59" s="301">
        <f t="shared" si="8"/>
        <v>6.4667495867308578E-2</v>
      </c>
      <c r="L59" s="301">
        <f t="shared" si="8"/>
        <v>6.813794727187486E-2</v>
      </c>
      <c r="M59" s="301">
        <f t="shared" si="8"/>
        <v>7.574710311230036E-2</v>
      </c>
      <c r="N59" s="301">
        <f t="shared" si="8"/>
        <v>7.3425425704183797E-2</v>
      </c>
      <c r="O59" s="301">
        <f t="shared" si="8"/>
        <v>6.5579006816519458E-2</v>
      </c>
      <c r="P59" s="301">
        <f t="shared" si="8"/>
        <v>7.1591457548845355E-2</v>
      </c>
      <c r="Q59" s="301">
        <f t="shared" si="8"/>
        <v>6.7130443293797984E-2</v>
      </c>
      <c r="R59" s="301">
        <f t="shared" si="8"/>
        <v>6.4777526975088137E-2</v>
      </c>
      <c r="S59" s="301">
        <f t="shared" si="8"/>
        <v>6.898204549245926E-2</v>
      </c>
      <c r="T59" s="301">
        <f t="shared" si="8"/>
        <v>6.0480849326995073E-2</v>
      </c>
      <c r="U59" s="301">
        <f t="shared" si="8"/>
        <v>7.1113432073471025E-2</v>
      </c>
      <c r="V59" s="301">
        <f t="shared" si="8"/>
        <v>7.1987218382888032E-2</v>
      </c>
      <c r="W59" s="301">
        <f t="shared" si="8"/>
        <v>6.4468380856750412E-2</v>
      </c>
      <c r="X59" s="301">
        <f t="shared" si="8"/>
        <v>5.9048846844545283E-2</v>
      </c>
      <c r="Y59" s="301">
        <f t="shared" si="8"/>
        <v>6.5770692101744049E-2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4.1972590685630883E-2</v>
      </c>
      <c r="C60" s="301">
        <f t="shared" si="9"/>
        <v>4.2034069271322312E-2</v>
      </c>
      <c r="D60" s="301">
        <f t="shared" si="9"/>
        <v>4.2094660619779407E-2</v>
      </c>
      <c r="E60" s="301">
        <f t="shared" si="9"/>
        <v>5.6699891578818641E-2</v>
      </c>
      <c r="F60" s="301">
        <f t="shared" si="9"/>
        <v>5.2503844660950733E-2</v>
      </c>
      <c r="G60" s="301">
        <f t="shared" si="9"/>
        <v>5.6462243829272174E-2</v>
      </c>
      <c r="H60" s="301">
        <f t="shared" si="9"/>
        <v>5.5943027257493082E-2</v>
      </c>
      <c r="I60" s="301">
        <f t="shared" si="9"/>
        <v>5.8587295443539092E-2</v>
      </c>
      <c r="J60" s="301">
        <f t="shared" si="9"/>
        <v>6.7780577998053607E-2</v>
      </c>
      <c r="K60" s="301">
        <f t="shared" si="9"/>
        <v>7.1163185552700653E-2</v>
      </c>
      <c r="L60" s="301">
        <f t="shared" si="9"/>
        <v>6.9845215121154866E-2</v>
      </c>
      <c r="M60" s="301">
        <f t="shared" si="9"/>
        <v>6.8105741176114731E-2</v>
      </c>
      <c r="N60" s="301">
        <f t="shared" si="9"/>
        <v>6.8962895258648169E-2</v>
      </c>
      <c r="O60" s="301">
        <f t="shared" si="9"/>
        <v>7.1405954180865885E-2</v>
      </c>
      <c r="P60" s="301">
        <f t="shared" si="9"/>
        <v>6.910306772375141E-2</v>
      </c>
      <c r="Q60" s="301">
        <f t="shared" si="9"/>
        <v>7.0835752768950475E-2</v>
      </c>
      <c r="R60" s="301">
        <f t="shared" si="9"/>
        <v>7.0854299108137161E-2</v>
      </c>
      <c r="S60" s="301">
        <f t="shared" si="9"/>
        <v>7.0382211698095817E-2</v>
      </c>
      <c r="T60" s="301">
        <f t="shared" si="9"/>
        <v>7.3433050469163846E-2</v>
      </c>
      <c r="U60" s="301">
        <f t="shared" si="9"/>
        <v>6.8881623387876623E-2</v>
      </c>
      <c r="V60" s="301">
        <f t="shared" si="9"/>
        <v>6.8062832865183887E-2</v>
      </c>
      <c r="W60" s="301">
        <f t="shared" si="9"/>
        <v>7.1194924657183453E-2</v>
      </c>
      <c r="X60" s="301">
        <f t="shared" si="9"/>
        <v>7.1655477619442576E-2</v>
      </c>
      <c r="Y60" s="301">
        <f t="shared" si="9"/>
        <v>7.1005558296092064E-2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</v>
      </c>
      <c r="C61" s="302">
        <f t="shared" si="10"/>
        <v>0</v>
      </c>
      <c r="D61" s="302">
        <f t="shared" si="10"/>
        <v>0</v>
      </c>
      <c r="E61" s="302">
        <f t="shared" si="10"/>
        <v>1.525962690068813E-2</v>
      </c>
      <c r="F61" s="302">
        <f t="shared" si="10"/>
        <v>1.0676167831676181E-2</v>
      </c>
      <c r="G61" s="302">
        <f t="shared" si="10"/>
        <v>2.4969798921761162E-2</v>
      </c>
      <c r="H61" s="302">
        <f t="shared" si="10"/>
        <v>2.5321522976956196E-2</v>
      </c>
      <c r="I61" s="302">
        <f t="shared" si="10"/>
        <v>2.6970648321906376E-2</v>
      </c>
      <c r="J61" s="302">
        <f t="shared" si="10"/>
        <v>3.4393389082500801E-2</v>
      </c>
      <c r="K61" s="302">
        <f t="shared" si="10"/>
        <v>3.5777393864540659E-2</v>
      </c>
      <c r="L61" s="302">
        <f t="shared" si="10"/>
        <v>3.5073941982185795E-2</v>
      </c>
      <c r="M61" s="302">
        <f t="shared" si="10"/>
        <v>3.4676460177916861E-2</v>
      </c>
      <c r="N61" s="302">
        <f t="shared" si="10"/>
        <v>3.5130613631377712E-2</v>
      </c>
      <c r="O61" s="302">
        <f t="shared" si="10"/>
        <v>3.61902840530543E-2</v>
      </c>
      <c r="P61" s="302">
        <f t="shared" si="10"/>
        <v>3.494732772473947E-2</v>
      </c>
      <c r="Q61" s="302">
        <f t="shared" si="10"/>
        <v>3.5896335620982184E-2</v>
      </c>
      <c r="R61" s="302">
        <f t="shared" si="10"/>
        <v>3.5474315202610816E-2</v>
      </c>
      <c r="S61" s="302">
        <f t="shared" si="10"/>
        <v>3.576905532217467E-2</v>
      </c>
      <c r="T61" s="302">
        <f t="shared" si="10"/>
        <v>3.7324610443497615E-2</v>
      </c>
      <c r="U61" s="302">
        <f t="shared" si="10"/>
        <v>3.4629799661381612E-2</v>
      </c>
      <c r="V61" s="302">
        <f t="shared" si="10"/>
        <v>3.3963516116724761E-2</v>
      </c>
      <c r="W61" s="302">
        <f t="shared" si="10"/>
        <v>3.5762793794730692E-2</v>
      </c>
      <c r="X61" s="302">
        <f t="shared" si="10"/>
        <v>3.5203824424689487E-2</v>
      </c>
      <c r="Y61" s="302">
        <f t="shared" si="10"/>
        <v>3.5814702748495013E-2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3.8698622245397732E-2</v>
      </c>
      <c r="C62" s="302">
        <f t="shared" si="11"/>
        <v>3.8787103245340508E-2</v>
      </c>
      <c r="D62" s="302">
        <f t="shared" si="11"/>
        <v>3.8874307318743813E-2</v>
      </c>
      <c r="E62" s="302">
        <f t="shared" si="11"/>
        <v>3.8250458126461231E-2</v>
      </c>
      <c r="F62" s="302">
        <f t="shared" si="11"/>
        <v>3.8710448976772519E-2</v>
      </c>
      <c r="G62" s="302">
        <f t="shared" si="11"/>
        <v>2.4099893727248658E-2</v>
      </c>
      <c r="H62" s="302">
        <f t="shared" si="11"/>
        <v>2.2834699424158191E-2</v>
      </c>
      <c r="I62" s="302">
        <f t="shared" si="11"/>
        <v>2.4306287469306114E-2</v>
      </c>
      <c r="J62" s="302">
        <f t="shared" si="11"/>
        <v>2.6934945281350015E-2</v>
      </c>
      <c r="K62" s="302">
        <f t="shared" si="11"/>
        <v>2.9893731760609599E-2</v>
      </c>
      <c r="L62" s="302">
        <f t="shared" si="11"/>
        <v>2.8984475850184852E-2</v>
      </c>
      <c r="M62" s="302">
        <f t="shared" si="11"/>
        <v>2.6996255812180157E-2</v>
      </c>
      <c r="N62" s="302">
        <f t="shared" si="11"/>
        <v>2.7596431100435147E-2</v>
      </c>
      <c r="O62" s="302">
        <f t="shared" si="11"/>
        <v>2.9646197696644904E-2</v>
      </c>
      <c r="P62" s="302">
        <f t="shared" si="11"/>
        <v>2.8075644119534636E-2</v>
      </c>
      <c r="Q62" s="302">
        <f t="shared" si="11"/>
        <v>2.9238184827343625E-2</v>
      </c>
      <c r="R62" s="302">
        <f t="shared" si="11"/>
        <v>2.9878579292060479E-2</v>
      </c>
      <c r="S62" s="302">
        <f t="shared" si="11"/>
        <v>2.8754671789677638E-2</v>
      </c>
      <c r="T62" s="302">
        <f t="shared" si="11"/>
        <v>3.0971942245474279E-2</v>
      </c>
      <c r="U62" s="302">
        <f t="shared" si="11"/>
        <v>2.821232543816363E-2</v>
      </c>
      <c r="V62" s="302">
        <f t="shared" si="11"/>
        <v>2.7985609822375045E-2</v>
      </c>
      <c r="W62" s="302">
        <f t="shared" si="11"/>
        <v>2.9956981309361651E-2</v>
      </c>
      <c r="X62" s="302">
        <f t="shared" si="11"/>
        <v>3.1436772052789302E-2</v>
      </c>
      <c r="Y62" s="302">
        <f t="shared" si="11"/>
        <v>2.9605103731252962E-2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3.2739684402331454E-3</v>
      </c>
      <c r="C63" s="302">
        <f t="shared" si="12"/>
        <v>3.2469660259818005E-3</v>
      </c>
      <c r="D63" s="302">
        <f t="shared" si="12"/>
        <v>3.2203533010355893E-3</v>
      </c>
      <c r="E63" s="302">
        <f t="shared" si="12"/>
        <v>3.1898065516692774E-3</v>
      </c>
      <c r="F63" s="302">
        <f t="shared" si="12"/>
        <v>3.1172278525020314E-3</v>
      </c>
      <c r="G63" s="302">
        <f t="shared" si="12"/>
        <v>7.3925511802623561E-3</v>
      </c>
      <c r="H63" s="302">
        <f t="shared" si="12"/>
        <v>7.7868048563786872E-3</v>
      </c>
      <c r="I63" s="302">
        <f t="shared" si="12"/>
        <v>7.3103596523265979E-3</v>
      </c>
      <c r="J63" s="302">
        <f t="shared" si="12"/>
        <v>6.4522436342027822E-3</v>
      </c>
      <c r="K63" s="302">
        <f t="shared" si="12"/>
        <v>5.4920599275503947E-3</v>
      </c>
      <c r="L63" s="302">
        <f t="shared" si="12"/>
        <v>5.7867972887842133E-3</v>
      </c>
      <c r="M63" s="302">
        <f t="shared" si="12"/>
        <v>6.4330251860177136E-3</v>
      </c>
      <c r="N63" s="302">
        <f t="shared" si="12"/>
        <v>6.2358505268353065E-3</v>
      </c>
      <c r="O63" s="302">
        <f t="shared" si="12"/>
        <v>5.5694724311666855E-3</v>
      </c>
      <c r="P63" s="302">
        <f t="shared" si="12"/>
        <v>6.0800958794773085E-3</v>
      </c>
      <c r="Q63" s="302">
        <f t="shared" si="12"/>
        <v>5.7012323206246688E-3</v>
      </c>
      <c r="R63" s="302">
        <f t="shared" si="12"/>
        <v>5.5014046134658646E-3</v>
      </c>
      <c r="S63" s="302">
        <f t="shared" si="12"/>
        <v>5.8584845862435161E-3</v>
      </c>
      <c r="T63" s="302">
        <f t="shared" si="12"/>
        <v>5.1364977801919521E-3</v>
      </c>
      <c r="U63" s="302">
        <f t="shared" si="12"/>
        <v>6.0394982883313813E-3</v>
      </c>
      <c r="V63" s="302">
        <f t="shared" si="12"/>
        <v>6.1137069260840844E-3</v>
      </c>
      <c r="W63" s="302">
        <f t="shared" si="12"/>
        <v>5.4751495530911106E-3</v>
      </c>
      <c r="X63" s="302">
        <f t="shared" si="12"/>
        <v>5.0148811419637972E-3</v>
      </c>
      <c r="Y63" s="302">
        <f t="shared" si="12"/>
        <v>5.585751816344099E-3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3.5572606498068336E-2</v>
      </c>
      <c r="C65" s="235">
        <f t="shared" si="14"/>
        <v>3.5279217519464577E-2</v>
      </c>
      <c r="D65" s="235">
        <f t="shared" si="14"/>
        <v>3.49900626269741E-2</v>
      </c>
      <c r="E65" s="235">
        <f t="shared" si="14"/>
        <v>3.4658163430375359E-2</v>
      </c>
      <c r="F65" s="235">
        <f t="shared" si="14"/>
        <v>3.3869575039024144E-2</v>
      </c>
      <c r="G65" s="235">
        <f t="shared" si="14"/>
        <v>8.0322189707356148E-2</v>
      </c>
      <c r="H65" s="235">
        <f t="shared" si="14"/>
        <v>8.4605869020985797E-2</v>
      </c>
      <c r="I65" s="235">
        <f t="shared" si="14"/>
        <v>7.9429155173240285E-2</v>
      </c>
      <c r="J65" s="235">
        <f t="shared" si="14"/>
        <v>7.0105478418361677E-2</v>
      </c>
      <c r="K65" s="235">
        <f t="shared" si="14"/>
        <v>5.9672806941488854E-2</v>
      </c>
      <c r="L65" s="235">
        <f t="shared" si="14"/>
        <v>6.2875212939850628E-2</v>
      </c>
      <c r="M65" s="235">
        <f t="shared" si="14"/>
        <v>6.9896664464509886E-2</v>
      </c>
      <c r="N65" s="235">
        <f t="shared" si="14"/>
        <v>6.7754305217458954E-2</v>
      </c>
      <c r="O65" s="235">
        <f t="shared" si="14"/>
        <v>6.0513916005135358E-2</v>
      </c>
      <c r="P65" s="235">
        <f t="shared" si="14"/>
        <v>6.6061986283463048E-2</v>
      </c>
      <c r="Q65" s="235">
        <f t="shared" si="14"/>
        <v>6.1945525009767022E-2</v>
      </c>
      <c r="R65" s="235">
        <f t="shared" si="14"/>
        <v>5.9774339635217416E-2</v>
      </c>
      <c r="S65" s="235">
        <f t="shared" si="14"/>
        <v>6.3654115995876462E-2</v>
      </c>
      <c r="T65" s="235">
        <f t="shared" si="14"/>
        <v>5.5809522189516923E-2</v>
      </c>
      <c r="U65" s="235">
        <f t="shared" si="14"/>
        <v>6.562088180705565E-2</v>
      </c>
      <c r="V65" s="235">
        <f t="shared" si="14"/>
        <v>6.6427179948813683E-2</v>
      </c>
      <c r="W65" s="235">
        <f t="shared" si="14"/>
        <v>5.9489070870919931E-2</v>
      </c>
      <c r="X65" s="235">
        <f t="shared" si="14"/>
        <v>5.4488122519885454E-2</v>
      </c>
      <c r="Y65" s="235">
        <f t="shared" si="14"/>
        <v>6.0690796196107941E-2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341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0.41167437602878509</v>
      </c>
      <c r="C69" s="322">
        <f>IF(C$5=0,0,C$5/WWP_fec!C$5)</f>
        <v>0.41149998180054481</v>
      </c>
      <c r="D69" s="322">
        <f>IF(D$5=0,0,D$5/WWP_fec!D$5)</f>
        <v>0.41132824887913716</v>
      </c>
      <c r="E69" s="322">
        <f>IF(E$5=0,0,E$5/WWP_fec!E$5)</f>
        <v>0.40909842247262046</v>
      </c>
      <c r="F69" s="322">
        <f>IF(F$5=0,0,F$5/WWP_fec!F$5)</f>
        <v>0.40927587144002692</v>
      </c>
      <c r="G69" s="322">
        <f>IF(G$5=0,0,G$5/WWP_fec!G$5)</f>
        <v>0.4376556645130385</v>
      </c>
      <c r="H69" s="322">
        <f>IF(H$5=0,0,H$5/WWP_fec!H$5)</f>
        <v>0.44120999494498614</v>
      </c>
      <c r="I69" s="322">
        <f>IF(I$5=0,0,I$5/WWP_fec!I$5)</f>
        <v>0.4377110493555938</v>
      </c>
      <c r="J69" s="322">
        <f>IF(J$5=0,0,J$5/WWP_fec!J$5)</f>
        <v>0.43788857667498793</v>
      </c>
      <c r="K69" s="322">
        <f>IF(K$5=0,0,K$5/WWP_fec!K$5)</f>
        <v>0.42765771813496795</v>
      </c>
      <c r="L69" s="322">
        <f>IF(L$5=0,0,L$5/WWP_fec!L$5)</f>
        <v>0.42998859832649833</v>
      </c>
      <c r="M69" s="322">
        <f>IF(M$5=0,0,M$5/WWP_fec!M$5)</f>
        <v>0.43843090857442485</v>
      </c>
      <c r="N69" s="322">
        <f>IF(N$5=0,0,N$5/WWP_fec!N$5)</f>
        <v>0.43748579585379155</v>
      </c>
      <c r="O69" s="322">
        <f>IF(O$5=0,0,O$5/WWP_fec!O$5)</f>
        <v>0.43120861117793463</v>
      </c>
      <c r="P69" s="322">
        <f>IF(P$5=0,0,P$5/WWP_fec!P$5)</f>
        <v>0.43465442944447252</v>
      </c>
      <c r="Q69" s="322">
        <f>IF(Q$5=0,0,Q$5/WWP_fec!Q$5)</f>
        <v>0.43125141593524075</v>
      </c>
      <c r="R69" s="322">
        <f>IF(R$5=0,0,R$5/WWP_fec!R$5)</f>
        <v>0.42866695546605244</v>
      </c>
      <c r="S69" s="322">
        <f>IF(S$5=0,0,S$5/WWP_fec!S$5)</f>
        <v>0.43340803774948983</v>
      </c>
      <c r="T69" s="322">
        <f>IF(T$5=0,0,T$5/WWP_fec!T$5)</f>
        <v>0.4264221321045521</v>
      </c>
      <c r="U69" s="322">
        <f>IF(U$5=0,0,U$5/WWP_fec!U$5)</f>
        <v>0.43331108736992119</v>
      </c>
      <c r="V69" s="322">
        <f>IF(V$5=0,0,V$5/WWP_fec!V$5)</f>
        <v>0.43237692562326746</v>
      </c>
      <c r="W69" s="322">
        <f>IF(W$5=0,0,W$5/WWP_fec!W$5)</f>
        <v>0.42982271638864311</v>
      </c>
      <c r="X69" s="322">
        <f>IF(X$5=0,0,X$5/WWP_fec!X$5)</f>
        <v>0.42548796325923988</v>
      </c>
      <c r="Y69" s="322">
        <f>IF(Y$5=0,0,Y$5/WWP_fec!Y$5)</f>
        <v>0.42948219920512282</v>
      </c>
      <c r="DA69" s="95"/>
    </row>
    <row r="70" spans="1:105" ht="12" customHeight="1" x14ac:dyDescent="0.25">
      <c r="A70" s="55" t="s">
        <v>91</v>
      </c>
      <c r="B70" s="334">
        <f>IF(B$6=0,0,B$6/WWP_fec!B$6)</f>
        <v>0.46563168864255228</v>
      </c>
      <c r="C70" s="334">
        <f>IF(C$6=0,0,C$6/WWP_fec!C$6)</f>
        <v>0.46563168864255217</v>
      </c>
      <c r="D70" s="334">
        <f>IF(D$6=0,0,D$6/WWP_fec!D$6)</f>
        <v>0.46563168864255233</v>
      </c>
      <c r="E70" s="334">
        <f>IF(E$6=0,0,E$6/WWP_fec!E$6)</f>
        <v>0.46563168864255233</v>
      </c>
      <c r="F70" s="334">
        <f>IF(F$6=0,0,F$6/WWP_fec!F$6)</f>
        <v>0.46563168864255228</v>
      </c>
      <c r="G70" s="334">
        <f>IF(G$6=0,0,G$6/WWP_fec!G$6)</f>
        <v>0.46563168864255228</v>
      </c>
      <c r="H70" s="334">
        <f>IF(H$6=0,0,H$6/WWP_fec!H$6)</f>
        <v>0.46563168864255217</v>
      </c>
      <c r="I70" s="334">
        <f>IF(I$6=0,0,I$6/WWP_fec!I$6)</f>
        <v>0.46563168864255222</v>
      </c>
      <c r="J70" s="334">
        <f>IF(J$6=0,0,J$6/WWP_fec!J$6)</f>
        <v>0.46563168864255222</v>
      </c>
      <c r="K70" s="334">
        <f>IF(K$6=0,0,K$6/WWP_fec!K$6)</f>
        <v>0.46563168864255222</v>
      </c>
      <c r="L70" s="334">
        <f>IF(L$6=0,0,L$6/WWP_fec!L$6)</f>
        <v>0.46563168864255222</v>
      </c>
      <c r="M70" s="334">
        <f>IF(M$6=0,0,M$6/WWP_fec!M$6)</f>
        <v>0.46563168864255217</v>
      </c>
      <c r="N70" s="334">
        <f>IF(N$6=0,0,N$6/WWP_fec!N$6)</f>
        <v>0.46563168864255222</v>
      </c>
      <c r="O70" s="334">
        <f>IF(O$6=0,0,O$6/WWP_fec!O$6)</f>
        <v>0.46563168864255222</v>
      </c>
      <c r="P70" s="334">
        <f>IF(P$6=0,0,P$6/WWP_fec!P$6)</f>
        <v>0.46563168864255222</v>
      </c>
      <c r="Q70" s="334">
        <f>IF(Q$6=0,0,Q$6/WWP_fec!Q$6)</f>
        <v>0.46563168864255228</v>
      </c>
      <c r="R70" s="334">
        <f>IF(R$6=0,0,R$6/WWP_fec!R$6)</f>
        <v>0.46563168864255233</v>
      </c>
      <c r="S70" s="334">
        <f>IF(S$6=0,0,S$6/WWP_fec!S$6)</f>
        <v>0.46563168864255228</v>
      </c>
      <c r="T70" s="334">
        <f>IF(T$6=0,0,T$6/WWP_fec!T$6)</f>
        <v>0.46563168864255222</v>
      </c>
      <c r="U70" s="334">
        <f>IF(U$6=0,0,U$6/WWP_fec!U$6)</f>
        <v>0.46563168864255228</v>
      </c>
      <c r="V70" s="334">
        <f>IF(V$6=0,0,V$6/WWP_fec!V$6)</f>
        <v>0.46563168864255217</v>
      </c>
      <c r="W70" s="334">
        <f>IF(W$6=0,0,W$6/WWP_fec!W$6)</f>
        <v>0.46563168864255222</v>
      </c>
      <c r="X70" s="334">
        <f>IF(X$6=0,0,X$6/WWP_fec!X$6)</f>
        <v>0.46563168864255222</v>
      </c>
      <c r="Y70" s="334">
        <f>IF(Y$6=0,0,Y$6/WWP_fec!Y$6)</f>
        <v>0.46563168864255217</v>
      </c>
      <c r="DA70" s="67"/>
    </row>
    <row r="71" spans="1:105" ht="12" customHeight="1" x14ac:dyDescent="0.25">
      <c r="A71" s="173" t="s">
        <v>92</v>
      </c>
      <c r="B71" s="335">
        <f>IF(B$7=0,0,B$7/WWP_fec!B$7)</f>
        <v>0.12080006629295124</v>
      </c>
      <c r="C71" s="335">
        <f>IF(C$7=0,0,C$7/WWP_fec!C$7)</f>
        <v>0.1208000662929512</v>
      </c>
      <c r="D71" s="335">
        <f>IF(D$7=0,0,D$7/WWP_fec!D$7)</f>
        <v>0.12080006629295126</v>
      </c>
      <c r="E71" s="335">
        <f>IF(E$7=0,0,E$7/WWP_fec!E$7)</f>
        <v>0.12080006629295129</v>
      </c>
      <c r="F71" s="335">
        <f>IF(F$7=0,0,F$7/WWP_fec!F$7)</f>
        <v>0.12080006629295127</v>
      </c>
      <c r="G71" s="335">
        <f>IF(G$7=0,0,G$7/WWP_fec!G$7)</f>
        <v>0.12080006629295124</v>
      </c>
      <c r="H71" s="335">
        <f>IF(H$7=0,0,H$7/WWP_fec!H$7)</f>
        <v>0.1208000662929513</v>
      </c>
      <c r="I71" s="335">
        <f>IF(I$7=0,0,I$7/WWP_fec!I$7)</f>
        <v>0.12080006629295122</v>
      </c>
      <c r="J71" s="335">
        <f>IF(J$7=0,0,J$7/WWP_fec!J$7)</f>
        <v>0.12080006629295127</v>
      </c>
      <c r="K71" s="335">
        <f>IF(K$7=0,0,K$7/WWP_fec!K$7)</f>
        <v>0.12080006629295122</v>
      </c>
      <c r="L71" s="335">
        <f>IF(L$7=0,0,L$7/WWP_fec!L$7)</f>
        <v>0.1208000662929512</v>
      </c>
      <c r="M71" s="335">
        <f>IF(M$7=0,0,M$7/WWP_fec!M$7)</f>
        <v>0.12080006629295122</v>
      </c>
      <c r="N71" s="335">
        <f>IF(N$7=0,0,N$7/WWP_fec!N$7)</f>
        <v>0.12080006629295126</v>
      </c>
      <c r="O71" s="335">
        <f>IF(O$7=0,0,O$7/WWP_fec!O$7)</f>
        <v>0.12080006629295126</v>
      </c>
      <c r="P71" s="335">
        <f>IF(P$7=0,0,P$7/WWP_fec!P$7)</f>
        <v>0.12080006629295126</v>
      </c>
      <c r="Q71" s="335">
        <f>IF(Q$7=0,0,Q$7/WWP_fec!Q$7)</f>
        <v>0.12080006629295123</v>
      </c>
      <c r="R71" s="335">
        <f>IF(R$7=0,0,R$7/WWP_fec!R$7)</f>
        <v>0.12080006629295126</v>
      </c>
      <c r="S71" s="335">
        <f>IF(S$7=0,0,S$7/WWP_fec!S$7)</f>
        <v>0.12080006629295123</v>
      </c>
      <c r="T71" s="335">
        <f>IF(T$7=0,0,T$7/WWP_fec!T$7)</f>
        <v>0.12080006629295117</v>
      </c>
      <c r="U71" s="335">
        <f>IF(U$7=0,0,U$7/WWP_fec!U$7)</f>
        <v>0.12080006629295119</v>
      </c>
      <c r="V71" s="335">
        <f>IF(V$7=0,0,V$7/WWP_fec!V$7)</f>
        <v>0.12080006629295124</v>
      </c>
      <c r="W71" s="335">
        <f>IF(W$7=0,0,W$7/WWP_fec!W$7)</f>
        <v>0.12080006629295122</v>
      </c>
      <c r="X71" s="335">
        <f>IF(X$7=0,0,X$7/WWP_fec!X$7)</f>
        <v>0.1208000662929513</v>
      </c>
      <c r="Y71" s="335">
        <f>IF(Y$7=0,0,Y$7/WWP_fec!Y$7)</f>
        <v>0.12080006629295123</v>
      </c>
      <c r="DA71" s="177"/>
    </row>
    <row r="72" spans="1:105" ht="12" customHeight="1" x14ac:dyDescent="0.25">
      <c r="A72" s="173" t="s">
        <v>93</v>
      </c>
      <c r="B72" s="335">
        <f>IF(B$8=0,0,B$8/WWP_fec!B$8)</f>
        <v>0.66079556220658697</v>
      </c>
      <c r="C72" s="335">
        <f>IF(C$8=0,0,C$8/WWP_fec!C$8)</f>
        <v>0.66079556220658686</v>
      </c>
      <c r="D72" s="335">
        <f>IF(D$8=0,0,D$8/WWP_fec!D$8)</f>
        <v>0.66079556220658675</v>
      </c>
      <c r="E72" s="335">
        <f>IF(E$8=0,0,E$8/WWP_fec!E$8)</f>
        <v>0.66079556220658697</v>
      </c>
      <c r="F72" s="335">
        <f>IF(F$8=0,0,F$8/WWP_fec!F$8)</f>
        <v>0.66079556220658675</v>
      </c>
      <c r="G72" s="335">
        <f>IF(G$8=0,0,G$8/WWP_fec!G$8)</f>
        <v>0.66079556220658697</v>
      </c>
      <c r="H72" s="335">
        <f>IF(H$8=0,0,H$8/WWP_fec!H$8)</f>
        <v>0.66079556220658686</v>
      </c>
      <c r="I72" s="335">
        <f>IF(I$8=0,0,I$8/WWP_fec!I$8)</f>
        <v>0.66079556220658675</v>
      </c>
      <c r="J72" s="335">
        <f>IF(J$8=0,0,J$8/WWP_fec!J$8)</f>
        <v>0.66079556220658664</v>
      </c>
      <c r="K72" s="335">
        <f>IF(K$8=0,0,K$8/WWP_fec!K$8)</f>
        <v>0.66079556220658708</v>
      </c>
      <c r="L72" s="335">
        <f>IF(L$8=0,0,L$8/WWP_fec!L$8)</f>
        <v>0.66079556220658653</v>
      </c>
      <c r="M72" s="335">
        <f>IF(M$8=0,0,M$8/WWP_fec!M$8)</f>
        <v>0.66079556220658697</v>
      </c>
      <c r="N72" s="335">
        <f>IF(N$8=0,0,N$8/WWP_fec!N$8)</f>
        <v>0.66079556220658697</v>
      </c>
      <c r="O72" s="335">
        <f>IF(O$8=0,0,O$8/WWP_fec!O$8)</f>
        <v>0.66079556220658686</v>
      </c>
      <c r="P72" s="335">
        <f>IF(P$8=0,0,P$8/WWP_fec!P$8)</f>
        <v>0.66079556220658719</v>
      </c>
      <c r="Q72" s="335">
        <f>IF(Q$8=0,0,Q$8/WWP_fec!Q$8)</f>
        <v>0.66079556220658686</v>
      </c>
      <c r="R72" s="335">
        <f>IF(R$8=0,0,R$8/WWP_fec!R$8)</f>
        <v>0.66079556220658719</v>
      </c>
      <c r="S72" s="335">
        <f>IF(S$8=0,0,S$8/WWP_fec!S$8)</f>
        <v>0.66079556220658675</v>
      </c>
      <c r="T72" s="335">
        <f>IF(T$8=0,0,T$8/WWP_fec!T$8)</f>
        <v>0.66079556220658708</v>
      </c>
      <c r="U72" s="335">
        <f>IF(U$8=0,0,U$8/WWP_fec!U$8)</f>
        <v>0.66079556220658675</v>
      </c>
      <c r="V72" s="335">
        <f>IF(V$8=0,0,V$8/WWP_fec!V$8)</f>
        <v>0.66079556220658686</v>
      </c>
      <c r="W72" s="335">
        <f>IF(W$8=0,0,W$8/WWP_fec!W$8)</f>
        <v>0.66079556220658664</v>
      </c>
      <c r="X72" s="335">
        <f>IF(X$8=0,0,X$8/WWP_fec!X$8)</f>
        <v>0.66079556220658697</v>
      </c>
      <c r="Y72" s="335">
        <f>IF(Y$8=0,0,Y$8/WWP_fec!Y$8)</f>
        <v>0.66079556220658719</v>
      </c>
      <c r="DA72" s="177"/>
    </row>
    <row r="73" spans="1:105" ht="12" customHeight="1" x14ac:dyDescent="0.25">
      <c r="A73" s="173" t="s">
        <v>94</v>
      </c>
      <c r="B73" s="335">
        <f>IF(B$9=0,0,B$9/WWP_fec!B$9)</f>
        <v>0.49191906694130588</v>
      </c>
      <c r="C73" s="335">
        <f>IF(C$9=0,0,C$9/WWP_fec!C$9)</f>
        <v>0.49191906694130583</v>
      </c>
      <c r="D73" s="335">
        <f>IF(D$9=0,0,D$9/WWP_fec!D$9)</f>
        <v>0.49191906694130583</v>
      </c>
      <c r="E73" s="335">
        <f>IF(E$9=0,0,E$9/WWP_fec!E$9)</f>
        <v>0.49191906694130583</v>
      </c>
      <c r="F73" s="335">
        <f>IF(F$9=0,0,F$9/WWP_fec!F$9)</f>
        <v>0.49191906694130577</v>
      </c>
      <c r="G73" s="335">
        <f>IF(G$9=0,0,G$9/WWP_fec!G$9)</f>
        <v>0.49191906694130583</v>
      </c>
      <c r="H73" s="335">
        <f>IF(H$9=0,0,H$9/WWP_fec!H$9)</f>
        <v>0.49191906694130599</v>
      </c>
      <c r="I73" s="335">
        <f>IF(I$9=0,0,I$9/WWP_fec!I$9)</f>
        <v>0.49191906694130572</v>
      </c>
      <c r="J73" s="335">
        <f>IF(J$9=0,0,J$9/WWP_fec!J$9)</f>
        <v>0.49191906694130599</v>
      </c>
      <c r="K73" s="335">
        <f>IF(K$9=0,0,K$9/WWP_fec!K$9)</f>
        <v>0.49191906694130594</v>
      </c>
      <c r="L73" s="335">
        <f>IF(L$9=0,0,L$9/WWP_fec!L$9)</f>
        <v>0.49191906694130599</v>
      </c>
      <c r="M73" s="335">
        <f>IF(M$9=0,0,M$9/WWP_fec!M$9)</f>
        <v>0.49191906694130588</v>
      </c>
      <c r="N73" s="335">
        <f>IF(N$9=0,0,N$9/WWP_fec!N$9)</f>
        <v>0.49191906694130588</v>
      </c>
      <c r="O73" s="335">
        <f>IF(O$9=0,0,O$9/WWP_fec!O$9)</f>
        <v>0.49191906694130599</v>
      </c>
      <c r="P73" s="335">
        <f>IF(P$9=0,0,P$9/WWP_fec!P$9)</f>
        <v>0.49191906694130583</v>
      </c>
      <c r="Q73" s="335">
        <f>IF(Q$9=0,0,Q$9/WWP_fec!Q$9)</f>
        <v>0.49191906694130599</v>
      </c>
      <c r="R73" s="335">
        <f>IF(R$9=0,0,R$9/WWP_fec!R$9)</f>
        <v>0.49191906694130594</v>
      </c>
      <c r="S73" s="335">
        <f>IF(S$9=0,0,S$9/WWP_fec!S$9)</f>
        <v>0.49191906694130588</v>
      </c>
      <c r="T73" s="335">
        <f>IF(T$9=0,0,T$9/WWP_fec!T$9)</f>
        <v>0.49191906694130577</v>
      </c>
      <c r="U73" s="335">
        <f>IF(U$9=0,0,U$9/WWP_fec!U$9)</f>
        <v>0.49191906694130588</v>
      </c>
      <c r="V73" s="335">
        <f>IF(V$9=0,0,V$9/WWP_fec!V$9)</f>
        <v>0.49191906694130588</v>
      </c>
      <c r="W73" s="335">
        <f>IF(W$9=0,0,W$9/WWP_fec!W$9)</f>
        <v>0.49191906694130605</v>
      </c>
      <c r="X73" s="335">
        <f>IF(X$9=0,0,X$9/WWP_fec!X$9)</f>
        <v>0.49191906694130583</v>
      </c>
      <c r="Y73" s="335">
        <f>IF(Y$9=0,0,Y$9/WWP_fec!Y$9)</f>
        <v>0.49191906694130599</v>
      </c>
      <c r="DA73" s="177"/>
    </row>
    <row r="74" spans="1:105" ht="12" customHeight="1" x14ac:dyDescent="0.25">
      <c r="A74" s="56" t="s">
        <v>95</v>
      </c>
      <c r="B74" s="336">
        <f>IF(B$10=0,0,B$10/WWP_fec!B$10)</f>
        <v>0.81949667211732435</v>
      </c>
      <c r="C74" s="336">
        <f>IF(C$10=0,0,C$10/WWP_fec!C$10)</f>
        <v>0.81949667211732447</v>
      </c>
      <c r="D74" s="336">
        <f>IF(D$10=0,0,D$10/WWP_fec!D$10)</f>
        <v>0.81949667211732369</v>
      </c>
      <c r="E74" s="336">
        <f>IF(E$10=0,0,E$10/WWP_fec!E$10)</f>
        <v>0.81521533879586072</v>
      </c>
      <c r="F74" s="336">
        <f>IF(F$10=0,0,F$10/WWP_fec!F$10)</f>
        <v>0.81775309754831271</v>
      </c>
      <c r="G74" s="336">
        <f>IF(G$10=0,0,G$10/WWP_fec!G$10)</f>
        <v>0.81569926780582158</v>
      </c>
      <c r="H74" s="336">
        <f>IF(H$10=0,0,H$10/WWP_fec!H$10)</f>
        <v>0.81502207994139553</v>
      </c>
      <c r="I74" s="336">
        <f>IF(I$10=0,0,I$10/WWP_fec!I$10)</f>
        <v>0.81356879435707319</v>
      </c>
      <c r="J74" s="336">
        <f>IF(J$10=0,0,J$10/WWP_fec!J$10)</f>
        <v>0.79344318008466463</v>
      </c>
      <c r="K74" s="336">
        <f>IF(K$10=0,0,K$10/WWP_fec!K$10)</f>
        <v>0.78711479961650588</v>
      </c>
      <c r="L74" s="336">
        <f>IF(L$10=0,0,L$10/WWP_fec!L$10)</f>
        <v>0.79168984745727333</v>
      </c>
      <c r="M74" s="336">
        <f>IF(M$10=0,0,M$10/WWP_fec!M$10)</f>
        <v>0.79224470760042276</v>
      </c>
      <c r="N74" s="336">
        <f>IF(N$10=0,0,N$10/WWP_fec!N$10)</f>
        <v>0.79082971349773989</v>
      </c>
      <c r="O74" s="336">
        <f>IF(O$10=0,0,O$10/WWP_fec!O$10)</f>
        <v>0.78518411487182216</v>
      </c>
      <c r="P74" s="336">
        <f>IF(P$10=0,0,P$10/WWP_fec!P$10)</f>
        <v>0.79226810636702294</v>
      </c>
      <c r="Q74" s="336">
        <f>IF(Q$10=0,0,Q$10/WWP_fec!Q$10)</f>
        <v>0.78704556933129888</v>
      </c>
      <c r="R74" s="336">
        <f>IF(R$10=0,0,R$10/WWP_fec!R$10)</f>
        <v>0.78793018843053753</v>
      </c>
      <c r="S74" s="336">
        <f>IF(S$10=0,0,S$10/WWP_fec!S$10)</f>
        <v>0.78641977353143699</v>
      </c>
      <c r="T74" s="336">
        <f>IF(T$10=0,0,T$10/WWP_fec!T$10)</f>
        <v>0.77432045095456659</v>
      </c>
      <c r="U74" s="336">
        <f>IF(U$10=0,0,U$10/WWP_fec!U$10)</f>
        <v>0.79304150527993089</v>
      </c>
      <c r="V74" s="336">
        <f>IF(V$10=0,0,V$10/WWP_fec!V$10)</f>
        <v>0.79648308316163663</v>
      </c>
      <c r="W74" s="336">
        <f>IF(W$10=0,0,W$10/WWP_fec!W$10)</f>
        <v>0.78583726768843798</v>
      </c>
      <c r="X74" s="336">
        <f>IF(X$10=0,0,X$10/WWP_fec!X$10)</f>
        <v>0.78548009390754081</v>
      </c>
      <c r="Y74" s="336">
        <f>IF(Y$10=0,0,Y$10/WWP_fec!Y$10)</f>
        <v>0.78456590783545743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0.40235498741126768</v>
      </c>
      <c r="C75" s="349">
        <f>IF(C$16=0,0,C$16/WWP_fec!C$16)</f>
        <v>0.40235498741126768</v>
      </c>
      <c r="D75" s="349">
        <f>IF(D$16=0,0,D$16/WWP_fec!D$16)</f>
        <v>0.40235498741126774</v>
      </c>
      <c r="E75" s="349">
        <f>IF(E$16=0,0,E$16/WWP_fec!E$16)</f>
        <v>0.40244200569912475</v>
      </c>
      <c r="F75" s="349">
        <f>IF(F$16=0,0,F$16/WWP_fec!F$16)</f>
        <v>0.40238619469094433</v>
      </c>
      <c r="G75" s="349">
        <f>IF(G$16=0,0,G$16/WWP_fec!G$16)</f>
        <v>0.40548022027223768</v>
      </c>
      <c r="H75" s="349">
        <f>IF(H$16=0,0,H$16/WWP_fec!H$16)</f>
        <v>0.40721382139868545</v>
      </c>
      <c r="I75" s="349">
        <f>IF(I$16=0,0,I$16/WWP_fec!I$16)</f>
        <v>0.40723077743048547</v>
      </c>
      <c r="J75" s="349">
        <f>IF(J$16=0,0,J$16/WWP_fec!J$16)</f>
        <v>0.41875660103161694</v>
      </c>
      <c r="K75" s="349">
        <f>IF(K$16=0,0,K$16/WWP_fec!K$16)</f>
        <v>0.41145537977567437</v>
      </c>
      <c r="L75" s="349">
        <f>IF(L$16=0,0,L$16/WWP_fec!L$16)</f>
        <v>0.41214656456338317</v>
      </c>
      <c r="M75" s="349">
        <f>IF(M$16=0,0,M$16/WWP_fec!M$16)</f>
        <v>0.4197985020223462</v>
      </c>
      <c r="N75" s="349">
        <f>IF(N$16=0,0,N$16/WWP_fec!N$16)</f>
        <v>0.42001959953669382</v>
      </c>
      <c r="O75" s="349">
        <f>IF(O$16=0,0,O$16/WWP_fec!O$16)</f>
        <v>0.41607232977590375</v>
      </c>
      <c r="P75" s="349">
        <f>IF(P$16=0,0,P$16/WWP_fec!P$16)</f>
        <v>0.4166985322142609</v>
      </c>
      <c r="Q75" s="349">
        <f>IF(Q$16=0,0,Q$16/WWP_fec!Q$16)</f>
        <v>0.41500468347834513</v>
      </c>
      <c r="R75" s="349">
        <f>IF(R$16=0,0,R$16/WWP_fec!R$16)</f>
        <v>0.4128189354148456</v>
      </c>
      <c r="S75" s="349">
        <f>IF(S$16=0,0,S$16/WWP_fec!S$16)</f>
        <v>0.41722801823581801</v>
      </c>
      <c r="T75" s="349">
        <f>IF(T$16=0,0,T$16/WWP_fec!T$16)</f>
        <v>0.41321681440964669</v>
      </c>
      <c r="U75" s="349">
        <f>IF(U$16=0,0,U$16/WWP_fec!U$16)</f>
        <v>0.41489213463120589</v>
      </c>
      <c r="V75" s="349">
        <f>IF(V$16=0,0,V$16/WWP_fec!V$16)</f>
        <v>0.41251695881148709</v>
      </c>
      <c r="W75" s="349">
        <f>IF(W$16=0,0,W$16/WWP_fec!W$16)</f>
        <v>0.41482439377659441</v>
      </c>
      <c r="X75" s="349">
        <f>IF(X$16=0,0,X$16/WWP_fec!X$16)</f>
        <v>0.41212807213026043</v>
      </c>
      <c r="Y75" s="349">
        <f>IF(Y$16=0,0,Y$16/WWP_fec!Y$16)</f>
        <v>0.41371671391475306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0.43077057465566854</v>
      </c>
      <c r="C76" s="349">
        <f>IF(C$27=0,0,C$27/WWP_fec!C$27)</f>
        <v>0.43077057465566843</v>
      </c>
      <c r="D76" s="349">
        <f>IF(D$27=0,0,D$27/WWP_fec!D$27)</f>
        <v>0.43077057465566843</v>
      </c>
      <c r="E76" s="349">
        <f>IF(E$27=0,0,E$27/WWP_fec!E$27)</f>
        <v>0.4307705746556687</v>
      </c>
      <c r="F76" s="349">
        <f>IF(F$27=0,0,F$27/WWP_fec!F$27)</f>
        <v>0.43077057465566859</v>
      </c>
      <c r="G76" s="349">
        <f>IF(G$27=0,0,G$27/WWP_fec!G$27)</f>
        <v>0.43077057465566843</v>
      </c>
      <c r="H76" s="349">
        <f>IF(H$27=0,0,H$27/WWP_fec!H$27)</f>
        <v>0.43077057465566848</v>
      </c>
      <c r="I76" s="349">
        <f>IF(I$27=0,0,I$27/WWP_fec!I$27)</f>
        <v>0.43077057465566837</v>
      </c>
      <c r="J76" s="349">
        <f>IF(J$27=0,0,J$27/WWP_fec!J$27)</f>
        <v>0.4307705746556687</v>
      </c>
      <c r="K76" s="349">
        <f>IF(K$27=0,0,K$27/WWP_fec!K$27)</f>
        <v>0.43077057465566848</v>
      </c>
      <c r="L76" s="349">
        <f>IF(L$27=0,0,L$27/WWP_fec!L$27)</f>
        <v>0.43077057465566859</v>
      </c>
      <c r="M76" s="349">
        <f>IF(M$27=0,0,M$27/WWP_fec!M$27)</f>
        <v>0.43077057465566859</v>
      </c>
      <c r="N76" s="349">
        <f>IF(N$27=0,0,N$27/WWP_fec!N$27)</f>
        <v>0.43077057465566881</v>
      </c>
      <c r="O76" s="349">
        <f>IF(O$27=0,0,O$27/WWP_fec!O$27)</f>
        <v>0.43077057465566843</v>
      </c>
      <c r="P76" s="349">
        <f>IF(P$27=0,0,P$27/WWP_fec!P$27)</f>
        <v>0.43077057465566854</v>
      </c>
      <c r="Q76" s="349">
        <f>IF(Q$27=0,0,Q$27/WWP_fec!Q$27)</f>
        <v>0.43077057465566865</v>
      </c>
      <c r="R76" s="349">
        <f>IF(R$27=0,0,R$27/WWP_fec!R$27)</f>
        <v>0.43077057465566848</v>
      </c>
      <c r="S76" s="349">
        <f>IF(S$27=0,0,S$27/WWP_fec!S$27)</f>
        <v>0.43077057465566854</v>
      </c>
      <c r="T76" s="349">
        <f>IF(T$27=0,0,T$27/WWP_fec!T$27)</f>
        <v>0.43077057465566859</v>
      </c>
      <c r="U76" s="349">
        <f>IF(U$27=0,0,U$27/WWP_fec!U$27)</f>
        <v>0.4307705746556687</v>
      </c>
      <c r="V76" s="349">
        <f>IF(V$27=0,0,V$27/WWP_fec!V$27)</f>
        <v>0.43077057465566854</v>
      </c>
      <c r="W76" s="349">
        <f>IF(W$27=0,0,W$27/WWP_fec!W$27)</f>
        <v>0.43077057465566865</v>
      </c>
      <c r="X76" s="349">
        <f>IF(X$27=0,0,X$27/WWP_fec!X$27)</f>
        <v>0.43077057465566859</v>
      </c>
      <c r="Y76" s="349">
        <f>IF(Y$27=0,0,Y$27/WWP_fec!Y$27)</f>
        <v>0.43077057465566859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0.26648453770968716</v>
      </c>
      <c r="C77" s="349">
        <f>IF(C$28=0,0,C$28/WWP_fec!C$28)</f>
        <v>0.26640204097368098</v>
      </c>
      <c r="D77" s="349">
        <f>IF(D$28=0,0,D$28/WWP_fec!D$28)</f>
        <v>0.26632102032602573</v>
      </c>
      <c r="E77" s="349">
        <f>IF(E$28=0,0,E$28/WWP_fec!E$28)</f>
        <v>0.27517697063063207</v>
      </c>
      <c r="F77" s="349">
        <f>IF(F$28=0,0,F$28/WWP_fec!F$28)</f>
        <v>0.27332826876502841</v>
      </c>
      <c r="G77" s="349">
        <f>IF(G$28=0,0,G$28/WWP_fec!G$28)</f>
        <v>0.2937684601599958</v>
      </c>
      <c r="H77" s="349">
        <f>IF(H$28=0,0,H$28/WWP_fec!H$28)</f>
        <v>0.29658153519589042</v>
      </c>
      <c r="I77" s="349">
        <f>IF(I$28=0,0,I$28/WWP_fec!I$28)</f>
        <v>0.29532004698997283</v>
      </c>
      <c r="J77" s="349">
        <f>IF(J$28=0,0,J$28/WWP_fec!J$28)</f>
        <v>0.30513460171724771</v>
      </c>
      <c r="K77" s="349">
        <f>IF(K$28=0,0,K$28/WWP_fec!K$28)</f>
        <v>0.30012427293438765</v>
      </c>
      <c r="L77" s="349">
        <f>IF(L$28=0,0,L$28/WWP_fec!L$28)</f>
        <v>0.30108910301099723</v>
      </c>
      <c r="M77" s="349">
        <f>IF(M$28=0,0,M$28/WWP_fec!M$28)</f>
        <v>0.30639320263167547</v>
      </c>
      <c r="N77" s="349">
        <f>IF(N$28=0,0,N$28/WWP_fec!N$28)</f>
        <v>0.30629003181689168</v>
      </c>
      <c r="O77" s="349">
        <f>IF(O$28=0,0,O$28/WWP_fec!O$28)</f>
        <v>0.30339563547088677</v>
      </c>
      <c r="P77" s="349">
        <f>IF(P$28=0,0,P$28/WWP_fec!P$28)</f>
        <v>0.30434963248084129</v>
      </c>
      <c r="Q77" s="349">
        <f>IF(Q$28=0,0,Q$28/WWP_fec!Q$28)</f>
        <v>0.30293285321788899</v>
      </c>
      <c r="R77" s="349">
        <f>IF(R$28=0,0,R$28/WWP_fec!R$28)</f>
        <v>0.30050390097720131</v>
      </c>
      <c r="S77" s="349">
        <f>IF(S$28=0,0,S$28/WWP_fec!S$28)</f>
        <v>0.30325454249786676</v>
      </c>
      <c r="T77" s="349">
        <f>IF(T$28=0,0,T$28/WWP_fec!T$28)</f>
        <v>0.30024144352218679</v>
      </c>
      <c r="U77" s="349">
        <f>IF(U$28=0,0,U$28/WWP_fec!U$28)</f>
        <v>0.30318072047594585</v>
      </c>
      <c r="V77" s="349">
        <f>IF(V$28=0,0,V$28/WWP_fec!V$28)</f>
        <v>0.30189259996542167</v>
      </c>
      <c r="W77" s="349">
        <f>IF(W$28=0,0,W$28/WWP_fec!W$28)</f>
        <v>0.30162510582698121</v>
      </c>
      <c r="X77" s="349">
        <f>IF(X$28=0,0,X$28/WWP_fec!X$28)</f>
        <v>0.29901847473222049</v>
      </c>
      <c r="Y77" s="349">
        <f>IF(Y$28=0,0,Y$28/WWP_fec!Y$28)</f>
        <v>0.30026206593021088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0.50256567043161315</v>
      </c>
      <c r="C78" s="337">
        <f>IF(C$48=0,0,C$48/WWP_fec!C$48)</f>
        <v>0.50256567043161327</v>
      </c>
      <c r="D78" s="337">
        <f>IF(D$48=0,0,D$48/WWP_fec!D$48)</f>
        <v>0.50256567043161349</v>
      </c>
      <c r="E78" s="337">
        <f>IF(E$48=0,0,E$48/WWP_fec!E$48)</f>
        <v>0.50256567043161304</v>
      </c>
      <c r="F78" s="337">
        <f>IF(F$48=0,0,F$48/WWP_fec!F$48)</f>
        <v>0.50256567043161327</v>
      </c>
      <c r="G78" s="337">
        <f>IF(G$48=0,0,G$48/WWP_fec!G$48)</f>
        <v>0.50256567043161338</v>
      </c>
      <c r="H78" s="337">
        <f>IF(H$48=0,0,H$48/WWP_fec!H$48)</f>
        <v>0.50256567043161338</v>
      </c>
      <c r="I78" s="337">
        <f>IF(I$48=0,0,I$48/WWP_fec!I$48)</f>
        <v>0.50256567043161338</v>
      </c>
      <c r="J78" s="337">
        <f>IF(J$48=0,0,J$48/WWP_fec!J$48)</f>
        <v>0.50256567043161327</v>
      </c>
      <c r="K78" s="337">
        <f>IF(K$48=0,0,K$48/WWP_fec!K$48)</f>
        <v>0.50256567043161327</v>
      </c>
      <c r="L78" s="337">
        <f>IF(L$48=0,0,L$48/WWP_fec!L$48)</f>
        <v>0.5025656704316136</v>
      </c>
      <c r="M78" s="337">
        <f>IF(M$48=0,0,M$48/WWP_fec!M$48)</f>
        <v>0.50256567043161327</v>
      </c>
      <c r="N78" s="337">
        <f>IF(N$48=0,0,N$48/WWP_fec!N$48)</f>
        <v>0.50256567043161338</v>
      </c>
      <c r="O78" s="337">
        <f>IF(O$48=0,0,O$48/WWP_fec!O$48)</f>
        <v>0.50256567043161338</v>
      </c>
      <c r="P78" s="337">
        <f>IF(P$48=0,0,P$48/WWP_fec!P$48)</f>
        <v>0.50256567043161315</v>
      </c>
      <c r="Q78" s="337">
        <f>IF(Q$48=0,0,Q$48/WWP_fec!Q$48)</f>
        <v>0.50256567043161304</v>
      </c>
      <c r="R78" s="337">
        <f>IF(R$48=0,0,R$48/WWP_fec!R$48)</f>
        <v>0.50256567043161349</v>
      </c>
      <c r="S78" s="337">
        <f>IF(S$48=0,0,S$48/WWP_fec!S$48)</f>
        <v>0.50256567043161338</v>
      </c>
      <c r="T78" s="337">
        <f>IF(T$48=0,0,T$48/WWP_fec!T$48)</f>
        <v>0.50256567043161338</v>
      </c>
      <c r="U78" s="337">
        <f>IF(U$48=0,0,U$48/WWP_fec!U$48)</f>
        <v>0.50256567043161327</v>
      </c>
      <c r="V78" s="337">
        <f>IF(V$48=0,0,V$48/WWP_fec!V$48)</f>
        <v>0.50256567043161327</v>
      </c>
      <c r="W78" s="337">
        <f>IF(W$48=0,0,W$48/WWP_fec!W$48)</f>
        <v>0.50256567043161349</v>
      </c>
      <c r="X78" s="337">
        <f>IF(X$48=0,0,X$48/WWP_fec!X$48)</f>
        <v>0.50256567043161349</v>
      </c>
      <c r="Y78" s="337">
        <f>IF(Y$48=0,0,Y$48/WWP_fec!Y$48)</f>
        <v>0.50256567043161327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FR: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0</v>
      </c>
      <c r="C5" s="223">
        <v>0</v>
      </c>
      <c r="D5" s="223">
        <v>0</v>
      </c>
      <c r="E5" s="223">
        <v>76.908413159996186</v>
      </c>
      <c r="F5" s="223">
        <v>52.211951280080619</v>
      </c>
      <c r="G5" s="223">
        <v>108.2213100002881</v>
      </c>
      <c r="H5" s="223">
        <v>123.8722372804032</v>
      </c>
      <c r="I5" s="223">
        <v>138.83327424034081</v>
      </c>
      <c r="J5" s="223">
        <v>290.69598168057649</v>
      </c>
      <c r="K5" s="223">
        <v>218.53392156042031</v>
      </c>
      <c r="L5" s="223">
        <v>221.279484240394</v>
      </c>
      <c r="M5" s="223">
        <v>260.51628960050039</v>
      </c>
      <c r="N5" s="223">
        <v>261.41179569825579</v>
      </c>
      <c r="O5" s="223">
        <v>236.1190477374787</v>
      </c>
      <c r="P5" s="223">
        <v>224.98747115313441</v>
      </c>
      <c r="Q5" s="223">
        <v>234.26280751168889</v>
      </c>
      <c r="R5" s="223">
        <v>214.30120502341859</v>
      </c>
      <c r="S5" s="223">
        <v>253.85033039937281</v>
      </c>
      <c r="T5" s="223">
        <v>265.766927083805</v>
      </c>
      <c r="U5" s="223">
        <v>223.08539909563791</v>
      </c>
      <c r="V5" s="223">
        <v>191.29376827797509</v>
      </c>
      <c r="W5" s="223">
        <v>237.27970882805519</v>
      </c>
      <c r="X5" s="223">
        <v>192.68364677949509</v>
      </c>
      <c r="Y5" s="223">
        <v>226.05912266169349</v>
      </c>
      <c r="DA5" s="89" t="s">
        <v>2981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2982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2983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2984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2985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0.82359656141630111</v>
      </c>
      <c r="F10" s="260">
        <v>0.3434133338699486</v>
      </c>
      <c r="G10" s="260">
        <v>0.73329419915124472</v>
      </c>
      <c r="H10" s="260">
        <v>0.86384093284085728</v>
      </c>
      <c r="I10" s="260">
        <v>1.142326428855394</v>
      </c>
      <c r="J10" s="260">
        <v>5.2996848329051476</v>
      </c>
      <c r="K10" s="260">
        <v>6.0166710882290886</v>
      </c>
      <c r="L10" s="260">
        <v>5.3768396481557659</v>
      </c>
      <c r="M10" s="260">
        <v>4.9516544467576784</v>
      </c>
      <c r="N10" s="260">
        <v>5.401725232020504</v>
      </c>
      <c r="O10" s="260">
        <v>6.5813866559190677</v>
      </c>
      <c r="P10" s="260">
        <v>4.9723988482206227</v>
      </c>
      <c r="Q10" s="260">
        <v>6.1260554088891617</v>
      </c>
      <c r="R10" s="260">
        <v>5.8885533196130604</v>
      </c>
      <c r="S10" s="260">
        <v>6.0587531034392086</v>
      </c>
      <c r="T10" s="260">
        <v>8.6958901169921319</v>
      </c>
      <c r="U10" s="260">
        <v>5.0812369107977808</v>
      </c>
      <c r="V10" s="260">
        <v>4.0827045858209807</v>
      </c>
      <c r="W10" s="260">
        <v>6.7205556171109118</v>
      </c>
      <c r="X10" s="260">
        <v>6.377112951839635</v>
      </c>
      <c r="Y10" s="260">
        <v>5.9582825844537348</v>
      </c>
      <c r="DA10" s="68" t="s">
        <v>2986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0.82359656141630111</v>
      </c>
      <c r="F11" s="226">
        <v>0.3434133338699486</v>
      </c>
      <c r="G11" s="226">
        <v>0.73329419915124472</v>
      </c>
      <c r="H11" s="226">
        <v>0.86384093284085728</v>
      </c>
      <c r="I11" s="226">
        <v>1.142326428855394</v>
      </c>
      <c r="J11" s="226">
        <v>1.526947699946213</v>
      </c>
      <c r="K11" s="226">
        <v>1.7821740457463751</v>
      </c>
      <c r="L11" s="226">
        <v>1.484420915586147</v>
      </c>
      <c r="M11" s="226">
        <v>1.182951346260062</v>
      </c>
      <c r="N11" s="226">
        <v>1.0906050912712131</v>
      </c>
      <c r="O11" s="226">
        <v>1.3868128414318901</v>
      </c>
      <c r="P11" s="226">
        <v>1.2332399258729001</v>
      </c>
      <c r="Q11" s="226">
        <v>1.5219979671615209</v>
      </c>
      <c r="R11" s="226">
        <v>1.7312456511139169</v>
      </c>
      <c r="S11" s="226">
        <v>1.8042053559965281</v>
      </c>
      <c r="T11" s="226">
        <v>2.6579861357192112</v>
      </c>
      <c r="U11" s="226">
        <v>1.442625590203042</v>
      </c>
      <c r="V11" s="226">
        <v>1.349228182906004</v>
      </c>
      <c r="W11" s="226">
        <v>1.989936786244999</v>
      </c>
      <c r="X11" s="226">
        <v>2.0209571852321591</v>
      </c>
      <c r="Y11" s="226">
        <v>2.5379337462171292</v>
      </c>
      <c r="DA11" s="69" t="s">
        <v>2987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3.7727371329589339</v>
      </c>
      <c r="K12" s="226">
        <v>4.2344970424827144</v>
      </c>
      <c r="L12" s="226">
        <v>3.8924187325696189</v>
      </c>
      <c r="M12" s="226">
        <v>3.7687031004976159</v>
      </c>
      <c r="N12" s="226">
        <v>4.3111201407492912</v>
      </c>
      <c r="O12" s="226">
        <v>5.1945738144871774</v>
      </c>
      <c r="P12" s="226">
        <v>3.7391589223477228</v>
      </c>
      <c r="Q12" s="226">
        <v>4.6040574417276412</v>
      </c>
      <c r="R12" s="226">
        <v>4.1573076684991426</v>
      </c>
      <c r="S12" s="226">
        <v>4.2545477474426807</v>
      </c>
      <c r="T12" s="226">
        <v>6.0379039812729207</v>
      </c>
      <c r="U12" s="226">
        <v>3.6386113205947388</v>
      </c>
      <c r="V12" s="226">
        <v>2.733476402914977</v>
      </c>
      <c r="W12" s="226">
        <v>4.7306188308659127</v>
      </c>
      <c r="X12" s="226">
        <v>4.3561557666074764</v>
      </c>
      <c r="Y12" s="226">
        <v>3.4203488382366061</v>
      </c>
      <c r="DA12" s="69" t="s">
        <v>2988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2989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2990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2991</v>
      </c>
    </row>
    <row r="16" spans="1:105" ht="12" customHeight="1" x14ac:dyDescent="0.25">
      <c r="A16" s="57" t="s">
        <v>2898</v>
      </c>
      <c r="B16" s="261">
        <v>0</v>
      </c>
      <c r="C16" s="261">
        <v>0</v>
      </c>
      <c r="D16" s="261">
        <v>0</v>
      </c>
      <c r="E16" s="261">
        <v>5.7294022067656059</v>
      </c>
      <c r="F16" s="261">
        <v>1.8293752611550269</v>
      </c>
      <c r="G16" s="261">
        <v>52.637823625927723</v>
      </c>
      <c r="H16" s="261">
        <v>68.592430698682449</v>
      </c>
      <c r="I16" s="261">
        <v>76.681494843375916</v>
      </c>
      <c r="J16" s="261">
        <v>199.96273267023989</v>
      </c>
      <c r="K16" s="261">
        <v>128.1351409276586</v>
      </c>
      <c r="L16" s="261">
        <v>132.9906202528995</v>
      </c>
      <c r="M16" s="261">
        <v>179.8959664651162</v>
      </c>
      <c r="N16" s="261">
        <v>176.8247501780142</v>
      </c>
      <c r="O16" s="261">
        <v>144.2434007819833</v>
      </c>
      <c r="P16" s="261">
        <v>144.1654139616314</v>
      </c>
      <c r="Q16" s="261">
        <v>144.8185496419035</v>
      </c>
      <c r="R16" s="261">
        <v>124.5867424805509</v>
      </c>
      <c r="S16" s="261">
        <v>164.51329192602779</v>
      </c>
      <c r="T16" s="261">
        <v>159.6677727843113</v>
      </c>
      <c r="U16" s="261">
        <v>138.66564424389171</v>
      </c>
      <c r="V16" s="261">
        <v>115.93157099649569</v>
      </c>
      <c r="W16" s="261">
        <v>139.84498368226019</v>
      </c>
      <c r="X16" s="261">
        <v>99.283281813751813</v>
      </c>
      <c r="Y16" s="261">
        <v>138.4590126625686</v>
      </c>
      <c r="DA16" s="70" t="s">
        <v>2992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2993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2994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1.311449713139432</v>
      </c>
      <c r="F19" s="229">
        <v>0.51186654549908694</v>
      </c>
      <c r="G19" s="229">
        <v>9.949951217475471</v>
      </c>
      <c r="H19" s="229">
        <v>12.94844660625391</v>
      </c>
      <c r="I19" s="229">
        <v>17.781419599043769</v>
      </c>
      <c r="J19" s="229">
        <v>16.2696032848608</v>
      </c>
      <c r="K19" s="229">
        <v>10.50060669323997</v>
      </c>
      <c r="L19" s="229">
        <v>8.9396599660115914</v>
      </c>
      <c r="M19" s="229">
        <v>12.58392801120028</v>
      </c>
      <c r="N19" s="229">
        <v>11.51758048852974</v>
      </c>
      <c r="O19" s="229">
        <v>8.711558999665332</v>
      </c>
      <c r="P19" s="229">
        <v>11.07690685893925</v>
      </c>
      <c r="Q19" s="229">
        <v>10.719862085994111</v>
      </c>
      <c r="R19" s="229">
        <v>8.2453932659649531</v>
      </c>
      <c r="S19" s="229">
        <v>13.017499087957111</v>
      </c>
      <c r="T19" s="229">
        <v>10.062479177443739</v>
      </c>
      <c r="U19" s="229">
        <v>8.2623721880368191</v>
      </c>
      <c r="V19" s="229">
        <v>10.509751142664401</v>
      </c>
      <c r="W19" s="229">
        <v>10.860901454786781</v>
      </c>
      <c r="X19" s="229">
        <v>9.3596694197500092</v>
      </c>
      <c r="Y19" s="229">
        <v>16.386025560626209</v>
      </c>
      <c r="DA19" s="73" t="s">
        <v>2995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2.5528076399634592</v>
      </c>
      <c r="F20" s="229">
        <v>0.98991943083740042</v>
      </c>
      <c r="G20" s="229">
        <v>30.55847761474833</v>
      </c>
      <c r="H20" s="229">
        <v>45.285353999223183</v>
      </c>
      <c r="I20" s="229">
        <v>46.830372305641333</v>
      </c>
      <c r="J20" s="229">
        <v>49.80070038987148</v>
      </c>
      <c r="K20" s="229">
        <v>33.185236020974088</v>
      </c>
      <c r="L20" s="229">
        <v>32.141545089656908</v>
      </c>
      <c r="M20" s="229">
        <v>38.911337497151038</v>
      </c>
      <c r="N20" s="229">
        <v>32.44888363195065</v>
      </c>
      <c r="O20" s="229">
        <v>28.326878064994691</v>
      </c>
      <c r="P20" s="229">
        <v>32.454732885611342</v>
      </c>
      <c r="Q20" s="229">
        <v>32.933085364781093</v>
      </c>
      <c r="R20" s="229">
        <v>32.466044733506259</v>
      </c>
      <c r="S20" s="229">
        <v>43.331933501444873</v>
      </c>
      <c r="T20" s="229">
        <v>43.621813314313343</v>
      </c>
      <c r="U20" s="229">
        <v>36.433100053545232</v>
      </c>
      <c r="V20" s="229">
        <v>34.165682276149141</v>
      </c>
      <c r="W20" s="229">
        <v>37.642437569810298</v>
      </c>
      <c r="X20" s="229">
        <v>28.368892237422841</v>
      </c>
      <c r="Y20" s="229">
        <v>50.87458092928005</v>
      </c>
      <c r="DA20" s="73" t="s">
        <v>2996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1.865144853662716</v>
      </c>
      <c r="F21" s="229">
        <v>0.32758928481853961</v>
      </c>
      <c r="G21" s="229">
        <v>12.129394793703931</v>
      </c>
      <c r="H21" s="229">
        <v>10.35863009320536</v>
      </c>
      <c r="I21" s="229">
        <v>12.069702938690821</v>
      </c>
      <c r="J21" s="229">
        <v>10.84633408678943</v>
      </c>
      <c r="K21" s="229">
        <v>5.6002182819417028</v>
      </c>
      <c r="L21" s="229">
        <v>7.6285007429163159</v>
      </c>
      <c r="M21" s="229">
        <v>4.4350968483239006</v>
      </c>
      <c r="N21" s="229">
        <v>4.5890922951289159</v>
      </c>
      <c r="O21" s="229">
        <v>1.101202166728076</v>
      </c>
      <c r="P21" s="229">
        <v>2.2316697314103968</v>
      </c>
      <c r="Q21" s="229">
        <v>1.542724878388225</v>
      </c>
      <c r="R21" s="229">
        <v>5.9133256887583263</v>
      </c>
      <c r="S21" s="229">
        <v>5.981599729553106</v>
      </c>
      <c r="T21" s="229">
        <v>4.2821156598730052</v>
      </c>
      <c r="U21" s="229">
        <v>2.002405002989645</v>
      </c>
      <c r="V21" s="229">
        <v>2.0379819872793541</v>
      </c>
      <c r="W21" s="229">
        <v>1.8553729135942081</v>
      </c>
      <c r="X21" s="229">
        <v>0.40581783675110661</v>
      </c>
      <c r="Y21" s="229">
        <v>2.6352240026774951</v>
      </c>
      <c r="DA21" s="73" t="s">
        <v>2997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2998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123.0460949087182</v>
      </c>
      <c r="K23" s="229">
        <v>78.8490799315028</v>
      </c>
      <c r="L23" s="229">
        <v>84.280914454314726</v>
      </c>
      <c r="M23" s="229">
        <v>123.965604108441</v>
      </c>
      <c r="N23" s="229">
        <v>128.26919376240491</v>
      </c>
      <c r="O23" s="229">
        <v>106.10376155059519</v>
      </c>
      <c r="P23" s="229">
        <v>98.402104485670463</v>
      </c>
      <c r="Q23" s="229">
        <v>99.622877312740101</v>
      </c>
      <c r="R23" s="229">
        <v>77.961978792321361</v>
      </c>
      <c r="S23" s="229">
        <v>102.18225960707269</v>
      </c>
      <c r="T23" s="229">
        <v>99.091683264017007</v>
      </c>
      <c r="U23" s="229">
        <v>91.892096743225352</v>
      </c>
      <c r="V23" s="229">
        <v>69.218155590402759</v>
      </c>
      <c r="W23" s="229">
        <v>89.486271744068887</v>
      </c>
      <c r="X23" s="229">
        <v>61.148902319827869</v>
      </c>
      <c r="Y23" s="229">
        <v>68.563182169984856</v>
      </c>
      <c r="DA23" s="73" t="s">
        <v>2999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3000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2.609681368664245</v>
      </c>
      <c r="U25" s="229">
        <v>7.5670256094604302E-2</v>
      </c>
      <c r="V25" s="229">
        <v>0</v>
      </c>
      <c r="W25" s="229">
        <v>0</v>
      </c>
      <c r="X25" s="229">
        <v>0</v>
      </c>
      <c r="Y25" s="229">
        <v>0</v>
      </c>
      <c r="DA25" s="73" t="s">
        <v>3001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3002</v>
      </c>
    </row>
    <row r="27" spans="1:105" ht="12" customHeight="1" x14ac:dyDescent="0.25">
      <c r="A27" s="57" t="s">
        <v>2910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3003</v>
      </c>
    </row>
    <row r="28" spans="1:105" ht="12" customHeight="1" x14ac:dyDescent="0.25">
      <c r="A28" s="57" t="s">
        <v>2912</v>
      </c>
      <c r="B28" s="261">
        <f t="shared" ref="B28:Y28" si="0">B29+B35+B46+B47</f>
        <v>0</v>
      </c>
      <c r="C28" s="261">
        <f t="shared" si="0"/>
        <v>0</v>
      </c>
      <c r="D28" s="261">
        <f t="shared" si="0"/>
        <v>0</v>
      </c>
      <c r="E28" s="261">
        <f t="shared" si="0"/>
        <v>70.355414391814264</v>
      </c>
      <c r="F28" s="261">
        <f t="shared" si="0"/>
        <v>50.039162685055643</v>
      </c>
      <c r="G28" s="261">
        <f t="shared" si="0"/>
        <v>54.850192175209088</v>
      </c>
      <c r="H28" s="261">
        <f t="shared" si="0"/>
        <v>54.415965648879961</v>
      </c>
      <c r="I28" s="261">
        <f t="shared" si="0"/>
        <v>61.009452968109514</v>
      </c>
      <c r="J28" s="261">
        <f t="shared" si="0"/>
        <v>85.433564177431464</v>
      </c>
      <c r="K28" s="261">
        <f t="shared" si="0"/>
        <v>84.382109544532682</v>
      </c>
      <c r="L28" s="261">
        <f t="shared" si="0"/>
        <v>82.9120243393387</v>
      </c>
      <c r="M28" s="261">
        <f t="shared" si="0"/>
        <v>75.668668688626511</v>
      </c>
      <c r="N28" s="261">
        <f t="shared" si="0"/>
        <v>79.185320288221064</v>
      </c>
      <c r="O28" s="261">
        <f t="shared" si="0"/>
        <v>85.294260299576379</v>
      </c>
      <c r="P28" s="261">
        <f t="shared" si="0"/>
        <v>75.849658343282286</v>
      </c>
      <c r="Q28" s="261">
        <f t="shared" si="0"/>
        <v>83.318202460896259</v>
      </c>
      <c r="R28" s="261">
        <f t="shared" si="0"/>
        <v>83.825909223254641</v>
      </c>
      <c r="S28" s="261">
        <f t="shared" si="0"/>
        <v>83.278285369905788</v>
      </c>
      <c r="T28" s="261">
        <f t="shared" si="0"/>
        <v>97.403264182501545</v>
      </c>
      <c r="U28" s="261">
        <f t="shared" si="0"/>
        <v>79.338517940948407</v>
      </c>
      <c r="V28" s="261">
        <f t="shared" si="0"/>
        <v>71.279492695658448</v>
      </c>
      <c r="W28" s="261">
        <f t="shared" si="0"/>
        <v>90.71416952868411</v>
      </c>
      <c r="X28" s="261">
        <f t="shared" si="0"/>
        <v>87.023252013903686</v>
      </c>
      <c r="Y28" s="261">
        <f t="shared" si="0"/>
        <v>81.64182741467117</v>
      </c>
      <c r="DA28" s="70"/>
    </row>
    <row r="29" spans="1:105" ht="12" customHeight="1" x14ac:dyDescent="0.25">
      <c r="A29" s="60" t="s">
        <v>2913</v>
      </c>
      <c r="B29" s="329">
        <v>0</v>
      </c>
      <c r="C29" s="329">
        <v>0</v>
      </c>
      <c r="D29" s="329">
        <v>0</v>
      </c>
      <c r="E29" s="329">
        <v>69.89124841925306</v>
      </c>
      <c r="F29" s="329">
        <v>49.890956342294309</v>
      </c>
      <c r="G29" s="329">
        <v>50.585753108951437</v>
      </c>
      <c r="H29" s="329">
        <v>48.858968399150363</v>
      </c>
      <c r="I29" s="329">
        <v>54.797122371142073</v>
      </c>
      <c r="J29" s="329">
        <v>69.233637389907926</v>
      </c>
      <c r="K29" s="329">
        <v>74.001275705057893</v>
      </c>
      <c r="L29" s="329">
        <v>72.137825153547325</v>
      </c>
      <c r="M29" s="329">
        <v>61.094445546198934</v>
      </c>
      <c r="N29" s="329">
        <v>64.859910903913857</v>
      </c>
      <c r="O29" s="329">
        <v>73.608420138024542</v>
      </c>
      <c r="P29" s="329">
        <v>64.170136262920977</v>
      </c>
      <c r="Q29" s="329">
        <v>71.585766769776427</v>
      </c>
      <c r="R29" s="329">
        <v>73.732547925730472</v>
      </c>
      <c r="S29" s="329">
        <v>69.950285451185039</v>
      </c>
      <c r="T29" s="329">
        <v>84.467822688518879</v>
      </c>
      <c r="U29" s="329">
        <v>68.104558219061943</v>
      </c>
      <c r="V29" s="329">
        <v>61.887327778593743</v>
      </c>
      <c r="W29" s="329">
        <v>79.384665940677763</v>
      </c>
      <c r="X29" s="329">
        <v>78.979843749123475</v>
      </c>
      <c r="Y29" s="329">
        <v>70.424607894544906</v>
      </c>
      <c r="DA29" s="72" t="s">
        <v>3004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3005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15.99797926250494</v>
      </c>
      <c r="F31" s="295">
        <v>13.95968996456863</v>
      </c>
      <c r="G31" s="295">
        <v>9.5620552116710744</v>
      </c>
      <c r="H31" s="295">
        <v>9.2232880087335545</v>
      </c>
      <c r="I31" s="295">
        <v>12.706724454075969</v>
      </c>
      <c r="J31" s="295">
        <v>5.6330687186560358</v>
      </c>
      <c r="K31" s="295">
        <v>6.0643652112228352</v>
      </c>
      <c r="L31" s="295">
        <v>4.8491211360167412</v>
      </c>
      <c r="M31" s="295">
        <v>4.2736261392866917</v>
      </c>
      <c r="N31" s="295">
        <v>4.2246871185320014</v>
      </c>
      <c r="O31" s="295">
        <v>4.4455697205431468</v>
      </c>
      <c r="P31" s="295">
        <v>4.9304934032166106</v>
      </c>
      <c r="Q31" s="295">
        <v>5.2989727420257031</v>
      </c>
      <c r="R31" s="295">
        <v>4.8797636252843146</v>
      </c>
      <c r="S31" s="295">
        <v>5.5349799788370637</v>
      </c>
      <c r="T31" s="295">
        <v>5.411728229384007</v>
      </c>
      <c r="U31" s="295">
        <v>4.060215840413238</v>
      </c>
      <c r="V31" s="295">
        <v>5.6103821266873224</v>
      </c>
      <c r="W31" s="295">
        <v>6.1653197068679786</v>
      </c>
      <c r="X31" s="295">
        <v>7.4456163697533393</v>
      </c>
      <c r="Y31" s="295">
        <v>8.334447883644776</v>
      </c>
      <c r="DA31" s="122" t="s">
        <v>3006</v>
      </c>
    </row>
    <row r="32" spans="1:105" ht="12" customHeight="1" x14ac:dyDescent="0.25">
      <c r="A32" s="59" t="s">
        <v>159</v>
      </c>
      <c r="B32" s="295">
        <v>0</v>
      </c>
      <c r="C32" s="295">
        <v>0</v>
      </c>
      <c r="D32" s="295">
        <v>0</v>
      </c>
      <c r="E32" s="295">
        <v>31.140929977051691</v>
      </c>
      <c r="F32" s="295">
        <v>26.997209459974371</v>
      </c>
      <c r="G32" s="295">
        <v>29.367164094597079</v>
      </c>
      <c r="H32" s="295">
        <v>32.257140583223027</v>
      </c>
      <c r="I32" s="295">
        <v>33.46530537986829</v>
      </c>
      <c r="J32" s="295">
        <v>17.242631096874149</v>
      </c>
      <c r="K32" s="295">
        <v>19.165310798791481</v>
      </c>
      <c r="L32" s="295">
        <v>17.434471359208331</v>
      </c>
      <c r="M32" s="295">
        <v>13.21467421733683</v>
      </c>
      <c r="N32" s="295">
        <v>11.902359252203089</v>
      </c>
      <c r="O32" s="295">
        <v>14.45540475684043</v>
      </c>
      <c r="P32" s="295">
        <v>14.44607672822732</v>
      </c>
      <c r="Q32" s="295">
        <v>16.279269290860221</v>
      </c>
      <c r="R32" s="295">
        <v>19.213956088833879</v>
      </c>
      <c r="S32" s="295">
        <v>18.424536291819759</v>
      </c>
      <c r="T32" s="295">
        <v>23.4603614444407</v>
      </c>
      <c r="U32" s="295">
        <v>17.903605234214542</v>
      </c>
      <c r="V32" s="295">
        <v>18.238541577835139</v>
      </c>
      <c r="W32" s="295">
        <v>21.36817676965611</v>
      </c>
      <c r="X32" s="295">
        <v>22.567451793651671</v>
      </c>
      <c r="Y32" s="295">
        <v>25.876411689250979</v>
      </c>
      <c r="DA32" s="122" t="s">
        <v>3007</v>
      </c>
    </row>
    <row r="33" spans="1:105" ht="12" customHeight="1" x14ac:dyDescent="0.25">
      <c r="A33" s="59" t="s">
        <v>32</v>
      </c>
      <c r="B33" s="295">
        <v>0</v>
      </c>
      <c r="C33" s="295">
        <v>0</v>
      </c>
      <c r="D33" s="295">
        <v>0</v>
      </c>
      <c r="E33" s="295">
        <v>22.752339179696431</v>
      </c>
      <c r="F33" s="295">
        <v>8.9340569177513078</v>
      </c>
      <c r="G33" s="295">
        <v>11.65653380268329</v>
      </c>
      <c r="H33" s="295">
        <v>7.3785398071937651</v>
      </c>
      <c r="I33" s="295">
        <v>8.6250925371978084</v>
      </c>
      <c r="J33" s="295">
        <v>3.7553555662441571</v>
      </c>
      <c r="K33" s="295">
        <v>3.2342673063000351</v>
      </c>
      <c r="L33" s="295">
        <v>4.1379117694896603</v>
      </c>
      <c r="M33" s="295">
        <v>1.5062026582157151</v>
      </c>
      <c r="N33" s="295">
        <v>1.6832944318725109</v>
      </c>
      <c r="O33" s="295">
        <v>0.56195119711533947</v>
      </c>
      <c r="P33" s="295">
        <v>0.99334886796464761</v>
      </c>
      <c r="Q33" s="295">
        <v>0.76258976220457853</v>
      </c>
      <c r="R33" s="295">
        <v>3.4996064674769922</v>
      </c>
      <c r="S33" s="295">
        <v>2.5433483437016622</v>
      </c>
      <c r="T33" s="295">
        <v>2.3029758163344649</v>
      </c>
      <c r="U33" s="295">
        <v>0.98400269644510507</v>
      </c>
      <c r="V33" s="295">
        <v>1.087928492381421</v>
      </c>
      <c r="W33" s="295">
        <v>1.053224470859174</v>
      </c>
      <c r="X33" s="295">
        <v>0.32282806079412069</v>
      </c>
      <c r="Y33" s="295">
        <v>1.3403577963908679</v>
      </c>
      <c r="DA33" s="122" t="s">
        <v>3008</v>
      </c>
    </row>
    <row r="34" spans="1:105" ht="12" customHeight="1" x14ac:dyDescent="0.25">
      <c r="A34" s="59" t="s">
        <v>35</v>
      </c>
      <c r="B34" s="295">
        <v>0</v>
      </c>
      <c r="C34" s="295">
        <v>0</v>
      </c>
      <c r="D34" s="295">
        <v>0</v>
      </c>
      <c r="E34" s="295">
        <v>0</v>
      </c>
      <c r="F34" s="295">
        <v>0</v>
      </c>
      <c r="G34" s="295">
        <v>0</v>
      </c>
      <c r="H34" s="295">
        <v>0</v>
      </c>
      <c r="I34" s="295">
        <v>0</v>
      </c>
      <c r="J34" s="295">
        <v>42.602582008133602</v>
      </c>
      <c r="K34" s="295">
        <v>45.53733238874355</v>
      </c>
      <c r="L34" s="295">
        <v>45.716320888832598</v>
      </c>
      <c r="M34" s="295">
        <v>42.099942531359687</v>
      </c>
      <c r="N34" s="295">
        <v>47.049570101306259</v>
      </c>
      <c r="O34" s="295">
        <v>54.145494463525623</v>
      </c>
      <c r="P34" s="295">
        <v>43.800217263512401</v>
      </c>
      <c r="Q34" s="295">
        <v>49.244934974685918</v>
      </c>
      <c r="R34" s="295">
        <v>46.139221744135291</v>
      </c>
      <c r="S34" s="295">
        <v>43.447420836826552</v>
      </c>
      <c r="T34" s="295">
        <v>53.292757198359702</v>
      </c>
      <c r="U34" s="295">
        <v>45.156734447989059</v>
      </c>
      <c r="V34" s="295">
        <v>36.950475581689872</v>
      </c>
      <c r="W34" s="295">
        <v>50.797944993294507</v>
      </c>
      <c r="X34" s="295">
        <v>48.64394752492435</v>
      </c>
      <c r="Y34" s="295">
        <v>34.873390525258287</v>
      </c>
      <c r="DA34" s="122" t="s">
        <v>3009</v>
      </c>
    </row>
    <row r="35" spans="1:105" ht="12" customHeight="1" x14ac:dyDescent="0.25">
      <c r="A35" s="60" t="s">
        <v>2920</v>
      </c>
      <c r="B35" s="329">
        <v>0</v>
      </c>
      <c r="C35" s="329">
        <v>0</v>
      </c>
      <c r="D35" s="329">
        <v>0</v>
      </c>
      <c r="E35" s="329">
        <v>0.46416597256120701</v>
      </c>
      <c r="F35" s="329">
        <v>0.14820634276133199</v>
      </c>
      <c r="G35" s="329">
        <v>4.2644390662576486</v>
      </c>
      <c r="H35" s="329">
        <v>5.5569972497295943</v>
      </c>
      <c r="I35" s="329">
        <v>6.2123305969674423</v>
      </c>
      <c r="J35" s="329">
        <v>16.19992678752353</v>
      </c>
      <c r="K35" s="329">
        <v>10.380833839474789</v>
      </c>
      <c r="L35" s="329">
        <v>10.774199185791369</v>
      </c>
      <c r="M35" s="329">
        <v>14.574223142427581</v>
      </c>
      <c r="N35" s="329">
        <v>14.325409384307211</v>
      </c>
      <c r="O35" s="329">
        <v>11.685840161551839</v>
      </c>
      <c r="P35" s="329">
        <v>11.679522080361309</v>
      </c>
      <c r="Q35" s="329">
        <v>11.732435691119839</v>
      </c>
      <c r="R35" s="329">
        <v>10.09336129752417</v>
      </c>
      <c r="S35" s="329">
        <v>13.327999918720749</v>
      </c>
      <c r="T35" s="329">
        <v>12.935441493982671</v>
      </c>
      <c r="U35" s="329">
        <v>11.233959721886469</v>
      </c>
      <c r="V35" s="329">
        <v>9.3921649170647061</v>
      </c>
      <c r="W35" s="329">
        <v>11.32950358800635</v>
      </c>
      <c r="X35" s="329">
        <v>8.0434082647802185</v>
      </c>
      <c r="Y35" s="329">
        <v>11.21721952012626</v>
      </c>
      <c r="DA35" s="72" t="s">
        <v>3010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3011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3012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0.1062467443541765</v>
      </c>
      <c r="F38" s="229">
        <v>4.1468729954508683E-2</v>
      </c>
      <c r="G38" s="229">
        <v>0.80609261090840589</v>
      </c>
      <c r="H38" s="229">
        <v>1.0490149050893101</v>
      </c>
      <c r="I38" s="229">
        <v>1.440556906960174</v>
      </c>
      <c r="J38" s="229">
        <v>1.3180775165312759</v>
      </c>
      <c r="K38" s="229">
        <v>0.85070381557345109</v>
      </c>
      <c r="L38" s="229">
        <v>0.72424413799930287</v>
      </c>
      <c r="M38" s="229">
        <v>1.019483529548959</v>
      </c>
      <c r="N38" s="229">
        <v>0.9330936729659941</v>
      </c>
      <c r="O38" s="229">
        <v>0.70576459980922102</v>
      </c>
      <c r="P38" s="229">
        <v>0.89739261786823765</v>
      </c>
      <c r="Q38" s="229">
        <v>0.86846673200770597</v>
      </c>
      <c r="R38" s="229">
        <v>0.66799830878112154</v>
      </c>
      <c r="S38" s="229">
        <v>1.0546091732469349</v>
      </c>
      <c r="T38" s="229">
        <v>0.81520903319716087</v>
      </c>
      <c r="U38" s="229">
        <v>0.66937385156763107</v>
      </c>
      <c r="V38" s="229">
        <v>0.85144465067412078</v>
      </c>
      <c r="W38" s="229">
        <v>0.87989299838288959</v>
      </c>
      <c r="X38" s="229">
        <v>0.75827109047074526</v>
      </c>
      <c r="Y38" s="229">
        <v>1.3275094357626791</v>
      </c>
      <c r="DA38" s="73" t="s">
        <v>3013</v>
      </c>
    </row>
    <row r="39" spans="1:105" ht="12" customHeight="1" x14ac:dyDescent="0.25">
      <c r="A39" s="64" t="s">
        <v>159</v>
      </c>
      <c r="B39" s="229">
        <v>0</v>
      </c>
      <c r="C39" s="229">
        <v>0</v>
      </c>
      <c r="D39" s="229">
        <v>0</v>
      </c>
      <c r="E39" s="229">
        <v>0.20681502156823439</v>
      </c>
      <c r="F39" s="229">
        <v>8.0198055362440776E-2</v>
      </c>
      <c r="G39" s="229">
        <v>2.475686811669465</v>
      </c>
      <c r="H39" s="229">
        <v>3.6687807249779838</v>
      </c>
      <c r="I39" s="229">
        <v>3.7939499658416458</v>
      </c>
      <c r="J39" s="229">
        <v>4.034590293451128</v>
      </c>
      <c r="K39" s="229">
        <v>2.6884929345961011</v>
      </c>
      <c r="L39" s="229">
        <v>2.6039385956432382</v>
      </c>
      <c r="M39" s="229">
        <v>3.1523914993600268</v>
      </c>
      <c r="N39" s="229">
        <v>2.6288375446506671</v>
      </c>
      <c r="O39" s="229">
        <v>2.2948943767876231</v>
      </c>
      <c r="P39" s="229">
        <v>2.6293114203564021</v>
      </c>
      <c r="Q39" s="229">
        <v>2.6680650172776832</v>
      </c>
      <c r="R39" s="229">
        <v>2.6302278466588538</v>
      </c>
      <c r="S39" s="229">
        <v>3.5105248908699198</v>
      </c>
      <c r="T39" s="229">
        <v>3.5340094256276759</v>
      </c>
      <c r="U39" s="229">
        <v>2.951617762112094</v>
      </c>
      <c r="V39" s="229">
        <v>2.7679235231904791</v>
      </c>
      <c r="W39" s="229">
        <v>3.0495919144118009</v>
      </c>
      <c r="X39" s="229">
        <v>2.298298143620999</v>
      </c>
      <c r="Y39" s="229">
        <v>4.1215904353508401</v>
      </c>
      <c r="DA39" s="73" t="s">
        <v>3014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0.15110420663879609</v>
      </c>
      <c r="F40" s="229">
        <v>2.6539557444382501E-2</v>
      </c>
      <c r="G40" s="229">
        <v>0.98265964367977787</v>
      </c>
      <c r="H40" s="229">
        <v>0.83920161966229978</v>
      </c>
      <c r="I40" s="229">
        <v>0.97782372416562291</v>
      </c>
      <c r="J40" s="229">
        <v>0.87871282699848907</v>
      </c>
      <c r="K40" s="229">
        <v>0.45370017177760108</v>
      </c>
      <c r="L40" s="229">
        <v>0.61802092761760685</v>
      </c>
      <c r="M40" s="229">
        <v>0.35930817347304922</v>
      </c>
      <c r="N40" s="229">
        <v>0.37178407300962568</v>
      </c>
      <c r="O40" s="229">
        <v>8.921359615882124E-2</v>
      </c>
      <c r="P40" s="229">
        <v>0.18079812062981129</v>
      </c>
      <c r="Q40" s="229">
        <v>0.1249834394111574</v>
      </c>
      <c r="R40" s="229">
        <v>0.47906648378647648</v>
      </c>
      <c r="S40" s="229">
        <v>0.4845976867641224</v>
      </c>
      <c r="T40" s="229">
        <v>0.34691444380313219</v>
      </c>
      <c r="U40" s="229">
        <v>0.16222430056953749</v>
      </c>
      <c r="V40" s="229">
        <v>0.16510656034423571</v>
      </c>
      <c r="W40" s="229">
        <v>0.15031253555304969</v>
      </c>
      <c r="X40" s="229">
        <v>3.287722245364938E-2</v>
      </c>
      <c r="Y40" s="229">
        <v>0.21349196093704739</v>
      </c>
      <c r="DA40" s="73" t="s">
        <v>3015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3016</v>
      </c>
    </row>
    <row r="42" spans="1:105" ht="12" customHeight="1" x14ac:dyDescent="0.25">
      <c r="A42" s="64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9.9685461505426325</v>
      </c>
      <c r="K42" s="229">
        <v>6.3879369175276404</v>
      </c>
      <c r="L42" s="229">
        <v>6.827995524531226</v>
      </c>
      <c r="M42" s="229">
        <v>10.043039940045549</v>
      </c>
      <c r="N42" s="229">
        <v>10.39169409368092</v>
      </c>
      <c r="O42" s="229">
        <v>8.5959675887961726</v>
      </c>
      <c r="P42" s="229">
        <v>7.972019921506857</v>
      </c>
      <c r="Q42" s="229">
        <v>8.0709205024232986</v>
      </c>
      <c r="R42" s="229">
        <v>6.3160686582977208</v>
      </c>
      <c r="S42" s="229">
        <v>8.2782681678397712</v>
      </c>
      <c r="T42" s="229">
        <v>8.0278859600144727</v>
      </c>
      <c r="U42" s="229">
        <v>7.4446134022743919</v>
      </c>
      <c r="V42" s="229">
        <v>5.6076901828558707</v>
      </c>
      <c r="W42" s="229">
        <v>7.2497061396586107</v>
      </c>
      <c r="X42" s="229">
        <v>4.9539618082348253</v>
      </c>
      <c r="Y42" s="229">
        <v>5.554627688075696</v>
      </c>
      <c r="DA42" s="73" t="s">
        <v>3017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3018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0.21142263134022929</v>
      </c>
      <c r="U44" s="229">
        <v>6.1304053628198256E-3</v>
      </c>
      <c r="V44" s="229">
        <v>0</v>
      </c>
      <c r="W44" s="229">
        <v>0</v>
      </c>
      <c r="X44" s="229">
        <v>0</v>
      </c>
      <c r="Y44" s="229">
        <v>0</v>
      </c>
      <c r="DA44" s="73" t="s">
        <v>3019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3020</v>
      </c>
    </row>
    <row r="46" spans="1:105" ht="12" customHeight="1" x14ac:dyDescent="0.25">
      <c r="A46" s="60" t="s">
        <v>2932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0</v>
      </c>
      <c r="U46" s="329">
        <v>0</v>
      </c>
      <c r="V46" s="329">
        <v>0</v>
      </c>
      <c r="W46" s="329">
        <v>0</v>
      </c>
      <c r="X46" s="329">
        <v>0</v>
      </c>
      <c r="Y46" s="329">
        <v>0</v>
      </c>
      <c r="DA46" s="72" t="s">
        <v>3021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3022</v>
      </c>
    </row>
    <row r="48" spans="1:105" ht="12" customHeight="1" x14ac:dyDescent="0.25">
      <c r="A48" s="132" t="s">
        <v>2936</v>
      </c>
      <c r="B48" s="316">
        <v>0</v>
      </c>
      <c r="C48" s="316">
        <v>0</v>
      </c>
      <c r="D48" s="316">
        <v>0</v>
      </c>
      <c r="E48" s="316">
        <v>0</v>
      </c>
      <c r="F48" s="316">
        <v>0</v>
      </c>
      <c r="G48" s="316">
        <v>0</v>
      </c>
      <c r="H48" s="316">
        <v>0</v>
      </c>
      <c r="I48" s="316">
        <v>0</v>
      </c>
      <c r="J48" s="316">
        <v>0</v>
      </c>
      <c r="K48" s="316">
        <v>0</v>
      </c>
      <c r="L48" s="316">
        <v>0</v>
      </c>
      <c r="M48" s="316">
        <v>0</v>
      </c>
      <c r="N48" s="316">
        <v>0</v>
      </c>
      <c r="O48" s="316">
        <v>0</v>
      </c>
      <c r="P48" s="316">
        <v>0</v>
      </c>
      <c r="Q48" s="316">
        <v>0</v>
      </c>
      <c r="R48" s="316">
        <v>0</v>
      </c>
      <c r="S48" s="316">
        <v>0</v>
      </c>
      <c r="T48" s="316">
        <v>0</v>
      </c>
      <c r="U48" s="316">
        <v>0</v>
      </c>
      <c r="V48" s="316">
        <v>0</v>
      </c>
      <c r="W48" s="316">
        <v>0</v>
      </c>
      <c r="X48" s="316">
        <v>0</v>
      </c>
      <c r="Y48" s="316">
        <v>0</v>
      </c>
      <c r="DA48" s="139" t="s">
        <v>3023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429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0</v>
      </c>
      <c r="C52" s="232">
        <f t="shared" si="1"/>
        <v>0</v>
      </c>
      <c r="D52" s="232">
        <f t="shared" si="1"/>
        <v>0</v>
      </c>
      <c r="E52" s="232">
        <f t="shared" si="1"/>
        <v>0.99999999999999989</v>
      </c>
      <c r="F52" s="232">
        <f t="shared" si="1"/>
        <v>1</v>
      </c>
      <c r="G52" s="232">
        <f t="shared" si="1"/>
        <v>0.99999999999999956</v>
      </c>
      <c r="H52" s="232">
        <f t="shared" si="1"/>
        <v>1.0000000000000007</v>
      </c>
      <c r="I52" s="232">
        <f t="shared" si="1"/>
        <v>1</v>
      </c>
      <c r="J52" s="232">
        <f t="shared" si="1"/>
        <v>0.99999999999999989</v>
      </c>
      <c r="K52" s="232">
        <f t="shared" si="1"/>
        <v>1.0000000000000002</v>
      </c>
      <c r="L52" s="232">
        <f t="shared" si="1"/>
        <v>0.99999999999999978</v>
      </c>
      <c r="M52" s="232">
        <f t="shared" si="1"/>
        <v>1</v>
      </c>
      <c r="N52" s="232">
        <f t="shared" si="1"/>
        <v>1</v>
      </c>
      <c r="O52" s="232">
        <f t="shared" si="1"/>
        <v>1.0000000000000002</v>
      </c>
      <c r="P52" s="232">
        <f t="shared" si="1"/>
        <v>0.99999999999999967</v>
      </c>
      <c r="Q52" s="232">
        <f t="shared" si="1"/>
        <v>1</v>
      </c>
      <c r="R52" s="232">
        <f t="shared" si="1"/>
        <v>1</v>
      </c>
      <c r="S52" s="232">
        <f t="shared" si="1"/>
        <v>0.99999999999999989</v>
      </c>
      <c r="T52" s="232">
        <f t="shared" si="1"/>
        <v>0.99999999999999989</v>
      </c>
      <c r="U52" s="232">
        <f t="shared" si="1"/>
        <v>1</v>
      </c>
      <c r="V52" s="232">
        <f t="shared" si="1"/>
        <v>1.0000000000000002</v>
      </c>
      <c r="W52" s="232">
        <f t="shared" si="1"/>
        <v>1</v>
      </c>
      <c r="X52" s="232">
        <f t="shared" si="1"/>
        <v>1.0000000000000002</v>
      </c>
      <c r="Y52" s="232">
        <f t="shared" si="1"/>
        <v>1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0</v>
      </c>
      <c r="C53" s="299">
        <f t="shared" si="2"/>
        <v>0</v>
      </c>
      <c r="D53" s="299">
        <f t="shared" si="2"/>
        <v>0</v>
      </c>
      <c r="E53" s="299">
        <f t="shared" si="2"/>
        <v>0</v>
      </c>
      <c r="F53" s="299">
        <f t="shared" si="2"/>
        <v>0</v>
      </c>
      <c r="G53" s="299">
        <f t="shared" si="2"/>
        <v>0</v>
      </c>
      <c r="H53" s="299">
        <f t="shared" si="2"/>
        <v>0</v>
      </c>
      <c r="I53" s="299">
        <f t="shared" si="2"/>
        <v>0</v>
      </c>
      <c r="J53" s="299">
        <f t="shared" si="2"/>
        <v>0</v>
      </c>
      <c r="K53" s="299">
        <f t="shared" si="2"/>
        <v>0</v>
      </c>
      <c r="L53" s="299">
        <f t="shared" si="2"/>
        <v>0</v>
      </c>
      <c r="M53" s="299">
        <f t="shared" si="2"/>
        <v>0</v>
      </c>
      <c r="N53" s="299">
        <f t="shared" si="2"/>
        <v>0</v>
      </c>
      <c r="O53" s="299">
        <f t="shared" si="2"/>
        <v>0</v>
      </c>
      <c r="P53" s="299">
        <f t="shared" si="2"/>
        <v>0</v>
      </c>
      <c r="Q53" s="299">
        <f t="shared" si="2"/>
        <v>0</v>
      </c>
      <c r="R53" s="299">
        <f t="shared" si="2"/>
        <v>0</v>
      </c>
      <c r="S53" s="299">
        <f t="shared" si="2"/>
        <v>0</v>
      </c>
      <c r="T53" s="299">
        <f t="shared" si="2"/>
        <v>0</v>
      </c>
      <c r="U53" s="299">
        <f t="shared" si="2"/>
        <v>0</v>
      </c>
      <c r="V53" s="299">
        <f t="shared" si="2"/>
        <v>0</v>
      </c>
      <c r="W53" s="299">
        <f t="shared" si="2"/>
        <v>0</v>
      </c>
      <c r="X53" s="299">
        <f t="shared" si="2"/>
        <v>0</v>
      </c>
      <c r="Y53" s="299">
        <f t="shared" si="2"/>
        <v>0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0</v>
      </c>
      <c r="C54" s="233">
        <f t="shared" si="3"/>
        <v>0</v>
      </c>
      <c r="D54" s="233">
        <f t="shared" si="3"/>
        <v>0</v>
      </c>
      <c r="E54" s="233">
        <f t="shared" si="3"/>
        <v>0</v>
      </c>
      <c r="F54" s="233">
        <f t="shared" si="3"/>
        <v>0</v>
      </c>
      <c r="G54" s="233">
        <f t="shared" si="3"/>
        <v>0</v>
      </c>
      <c r="H54" s="233">
        <f t="shared" si="3"/>
        <v>0</v>
      </c>
      <c r="I54" s="233">
        <f t="shared" si="3"/>
        <v>0</v>
      </c>
      <c r="J54" s="233">
        <f t="shared" si="3"/>
        <v>0</v>
      </c>
      <c r="K54" s="233">
        <f t="shared" si="3"/>
        <v>0</v>
      </c>
      <c r="L54" s="233">
        <f t="shared" si="3"/>
        <v>0</v>
      </c>
      <c r="M54" s="233">
        <f t="shared" si="3"/>
        <v>0</v>
      </c>
      <c r="N54" s="233">
        <f t="shared" si="3"/>
        <v>0</v>
      </c>
      <c r="O54" s="233">
        <f t="shared" si="3"/>
        <v>0</v>
      </c>
      <c r="P54" s="233">
        <f t="shared" si="3"/>
        <v>0</v>
      </c>
      <c r="Q54" s="233">
        <f t="shared" si="3"/>
        <v>0</v>
      </c>
      <c r="R54" s="233">
        <f t="shared" si="3"/>
        <v>0</v>
      </c>
      <c r="S54" s="233">
        <f t="shared" si="3"/>
        <v>0</v>
      </c>
      <c r="T54" s="233">
        <f t="shared" si="3"/>
        <v>0</v>
      </c>
      <c r="U54" s="233">
        <f t="shared" si="3"/>
        <v>0</v>
      </c>
      <c r="V54" s="233">
        <f t="shared" si="3"/>
        <v>0</v>
      </c>
      <c r="W54" s="233">
        <f t="shared" si="3"/>
        <v>0</v>
      </c>
      <c r="X54" s="233">
        <f t="shared" si="3"/>
        <v>0</v>
      </c>
      <c r="Y54" s="233">
        <f t="shared" si="3"/>
        <v>0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0</v>
      </c>
      <c r="C55" s="233">
        <f t="shared" si="4"/>
        <v>0</v>
      </c>
      <c r="D55" s="233">
        <f t="shared" si="4"/>
        <v>0</v>
      </c>
      <c r="E55" s="233">
        <f t="shared" si="4"/>
        <v>0</v>
      </c>
      <c r="F55" s="233">
        <f t="shared" si="4"/>
        <v>0</v>
      </c>
      <c r="G55" s="233">
        <f t="shared" si="4"/>
        <v>0</v>
      </c>
      <c r="H55" s="233">
        <f t="shared" si="4"/>
        <v>0</v>
      </c>
      <c r="I55" s="233">
        <f t="shared" si="4"/>
        <v>0</v>
      </c>
      <c r="J55" s="233">
        <f t="shared" si="4"/>
        <v>0</v>
      </c>
      <c r="K55" s="233">
        <f t="shared" si="4"/>
        <v>0</v>
      </c>
      <c r="L55" s="233">
        <f t="shared" si="4"/>
        <v>0</v>
      </c>
      <c r="M55" s="233">
        <f t="shared" si="4"/>
        <v>0</v>
      </c>
      <c r="N55" s="233">
        <f t="shared" si="4"/>
        <v>0</v>
      </c>
      <c r="O55" s="233">
        <f t="shared" si="4"/>
        <v>0</v>
      </c>
      <c r="P55" s="233">
        <f t="shared" si="4"/>
        <v>0</v>
      </c>
      <c r="Q55" s="233">
        <f t="shared" si="4"/>
        <v>0</v>
      </c>
      <c r="R55" s="233">
        <f t="shared" si="4"/>
        <v>0</v>
      </c>
      <c r="S55" s="233">
        <f t="shared" si="4"/>
        <v>0</v>
      </c>
      <c r="T55" s="233">
        <f t="shared" si="4"/>
        <v>0</v>
      </c>
      <c r="U55" s="233">
        <f t="shared" si="4"/>
        <v>0</v>
      </c>
      <c r="V55" s="233">
        <f t="shared" si="4"/>
        <v>0</v>
      </c>
      <c r="W55" s="233">
        <f t="shared" si="4"/>
        <v>0</v>
      </c>
      <c r="X55" s="233">
        <f t="shared" si="4"/>
        <v>0</v>
      </c>
      <c r="Y55" s="233">
        <f t="shared" si="4"/>
        <v>0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</v>
      </c>
      <c r="C56" s="233">
        <f t="shared" si="5"/>
        <v>0</v>
      </c>
      <c r="D56" s="233">
        <f t="shared" si="5"/>
        <v>0</v>
      </c>
      <c r="E56" s="233">
        <f t="shared" si="5"/>
        <v>0</v>
      </c>
      <c r="F56" s="233">
        <f t="shared" si="5"/>
        <v>0</v>
      </c>
      <c r="G56" s="233">
        <f t="shared" si="5"/>
        <v>0</v>
      </c>
      <c r="H56" s="233">
        <f t="shared" si="5"/>
        <v>0</v>
      </c>
      <c r="I56" s="233">
        <f t="shared" si="5"/>
        <v>0</v>
      </c>
      <c r="J56" s="233">
        <f t="shared" si="5"/>
        <v>0</v>
      </c>
      <c r="K56" s="233">
        <f t="shared" si="5"/>
        <v>0</v>
      </c>
      <c r="L56" s="233">
        <f t="shared" si="5"/>
        <v>0</v>
      </c>
      <c r="M56" s="233">
        <f t="shared" si="5"/>
        <v>0</v>
      </c>
      <c r="N56" s="233">
        <f t="shared" si="5"/>
        <v>0</v>
      </c>
      <c r="O56" s="233">
        <f t="shared" si="5"/>
        <v>0</v>
      </c>
      <c r="P56" s="233">
        <f t="shared" si="5"/>
        <v>0</v>
      </c>
      <c r="Q56" s="233">
        <f t="shared" si="5"/>
        <v>0</v>
      </c>
      <c r="R56" s="233">
        <f t="shared" si="5"/>
        <v>0</v>
      </c>
      <c r="S56" s="233">
        <f t="shared" si="5"/>
        <v>0</v>
      </c>
      <c r="T56" s="233">
        <f t="shared" si="5"/>
        <v>0</v>
      </c>
      <c r="U56" s="233">
        <f t="shared" si="5"/>
        <v>0</v>
      </c>
      <c r="V56" s="233">
        <f t="shared" si="5"/>
        <v>0</v>
      </c>
      <c r="W56" s="233">
        <f t="shared" si="5"/>
        <v>0</v>
      </c>
      <c r="X56" s="233">
        <f t="shared" si="5"/>
        <v>0</v>
      </c>
      <c r="Y56" s="233">
        <f t="shared" si="5"/>
        <v>0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0</v>
      </c>
      <c r="C57" s="300">
        <f t="shared" si="6"/>
        <v>0</v>
      </c>
      <c r="D57" s="300">
        <f t="shared" si="6"/>
        <v>0</v>
      </c>
      <c r="E57" s="300">
        <f t="shared" si="6"/>
        <v>1.0708796704762774E-2</v>
      </c>
      <c r="F57" s="300">
        <f t="shared" si="6"/>
        <v>6.5772936167004395E-3</v>
      </c>
      <c r="G57" s="300">
        <f t="shared" si="6"/>
        <v>6.7758762035803541E-3</v>
      </c>
      <c r="H57" s="300">
        <f t="shared" si="6"/>
        <v>6.9736443920474702E-3</v>
      </c>
      <c r="I57" s="300">
        <f t="shared" si="6"/>
        <v>8.228045006544029E-3</v>
      </c>
      <c r="J57" s="300">
        <f t="shared" si="6"/>
        <v>1.8231021984777777E-2</v>
      </c>
      <c r="K57" s="300">
        <f t="shared" si="6"/>
        <v>2.7531977851619698E-2</v>
      </c>
      <c r="L57" s="300">
        <f t="shared" si="6"/>
        <v>2.4298861987198349E-2</v>
      </c>
      <c r="M57" s="300">
        <f t="shared" si="6"/>
        <v>1.9007081877110258E-2</v>
      </c>
      <c r="N57" s="300">
        <f t="shared" si="6"/>
        <v>2.0663662929180305E-2</v>
      </c>
      <c r="O57" s="300">
        <f t="shared" si="6"/>
        <v>2.7873171262474211E-2</v>
      </c>
      <c r="P57" s="300">
        <f t="shared" si="6"/>
        <v>2.2100781091211219E-2</v>
      </c>
      <c r="Q57" s="300">
        <f t="shared" si="6"/>
        <v>2.6150354270741388E-2</v>
      </c>
      <c r="R57" s="300">
        <f t="shared" si="6"/>
        <v>2.747792910902935E-2</v>
      </c>
      <c r="S57" s="300">
        <f t="shared" si="6"/>
        <v>2.3867422563158412E-2</v>
      </c>
      <c r="T57" s="300">
        <f t="shared" si="6"/>
        <v>3.2719985938092416E-2</v>
      </c>
      <c r="U57" s="300">
        <f t="shared" si="6"/>
        <v>2.277709312844552E-2</v>
      </c>
      <c r="V57" s="300">
        <f t="shared" si="6"/>
        <v>2.1342590626832508E-2</v>
      </c>
      <c r="W57" s="300">
        <f t="shared" si="6"/>
        <v>2.8323347370511839E-2</v>
      </c>
      <c r="X57" s="300">
        <f t="shared" si="6"/>
        <v>3.3096285327926807E-2</v>
      </c>
      <c r="Y57" s="300">
        <f t="shared" si="6"/>
        <v>2.6357187068139439E-2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</v>
      </c>
      <c r="C58" s="301">
        <f t="shared" si="7"/>
        <v>0</v>
      </c>
      <c r="D58" s="301">
        <f t="shared" si="7"/>
        <v>0</v>
      </c>
      <c r="E58" s="301">
        <f t="shared" si="7"/>
        <v>7.4496429861925006E-2</v>
      </c>
      <c r="F58" s="301">
        <f t="shared" si="7"/>
        <v>3.5037481195477782E-2</v>
      </c>
      <c r="G58" s="301">
        <f t="shared" si="7"/>
        <v>0.48639056047083146</v>
      </c>
      <c r="H58" s="301">
        <f t="shared" si="7"/>
        <v>0.55373530182887798</v>
      </c>
      <c r="I58" s="301">
        <f t="shared" si="7"/>
        <v>0.55232792904263694</v>
      </c>
      <c r="J58" s="301">
        <f t="shared" si="7"/>
        <v>0.68787580589938657</v>
      </c>
      <c r="K58" s="301">
        <f t="shared" si="7"/>
        <v>0.58633982318498667</v>
      </c>
      <c r="L58" s="301">
        <f t="shared" si="7"/>
        <v>0.60100745764763674</v>
      </c>
      <c r="M58" s="301">
        <f t="shared" si="7"/>
        <v>0.69053634512062645</v>
      </c>
      <c r="N58" s="301">
        <f t="shared" si="7"/>
        <v>0.6764222314670173</v>
      </c>
      <c r="O58" s="301">
        <f t="shared" si="7"/>
        <v>0.61089269232677768</v>
      </c>
      <c r="P58" s="301">
        <f t="shared" si="7"/>
        <v>0.64077085369570352</v>
      </c>
      <c r="Q58" s="301">
        <f t="shared" si="7"/>
        <v>0.61818839780906132</v>
      </c>
      <c r="R58" s="301">
        <f t="shared" si="7"/>
        <v>0.5813627714642865</v>
      </c>
      <c r="S58" s="301">
        <f t="shared" si="7"/>
        <v>0.64807200237717022</v>
      </c>
      <c r="T58" s="301">
        <f t="shared" si="7"/>
        <v>0.60078119778223127</v>
      </c>
      <c r="U58" s="301">
        <f t="shared" si="7"/>
        <v>0.62158099456990912</v>
      </c>
      <c r="V58" s="301">
        <f t="shared" si="7"/>
        <v>0.60603945460487674</v>
      </c>
      <c r="W58" s="301">
        <f t="shared" si="7"/>
        <v>0.58936764703971756</v>
      </c>
      <c r="X58" s="301">
        <f t="shared" si="7"/>
        <v>0.51526573984439084</v>
      </c>
      <c r="Y58" s="301">
        <f t="shared" si="7"/>
        <v>0.61249026817545449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</v>
      </c>
      <c r="C59" s="301">
        <f t="shared" si="8"/>
        <v>0</v>
      </c>
      <c r="D59" s="301">
        <f t="shared" si="8"/>
        <v>0</v>
      </c>
      <c r="E59" s="301">
        <f t="shared" si="8"/>
        <v>0</v>
      </c>
      <c r="F59" s="301">
        <f t="shared" si="8"/>
        <v>0</v>
      </c>
      <c r="G59" s="301">
        <f t="shared" si="8"/>
        <v>0</v>
      </c>
      <c r="H59" s="301">
        <f t="shared" si="8"/>
        <v>0</v>
      </c>
      <c r="I59" s="301">
        <f t="shared" si="8"/>
        <v>0</v>
      </c>
      <c r="J59" s="301">
        <f t="shared" si="8"/>
        <v>0</v>
      </c>
      <c r="K59" s="301">
        <f t="shared" si="8"/>
        <v>0</v>
      </c>
      <c r="L59" s="301">
        <f t="shared" si="8"/>
        <v>0</v>
      </c>
      <c r="M59" s="301">
        <f t="shared" si="8"/>
        <v>0</v>
      </c>
      <c r="N59" s="301">
        <f t="shared" si="8"/>
        <v>0</v>
      </c>
      <c r="O59" s="301">
        <f t="shared" si="8"/>
        <v>0</v>
      </c>
      <c r="P59" s="301">
        <f t="shared" si="8"/>
        <v>0</v>
      </c>
      <c r="Q59" s="301">
        <f t="shared" si="8"/>
        <v>0</v>
      </c>
      <c r="R59" s="301">
        <f t="shared" si="8"/>
        <v>0</v>
      </c>
      <c r="S59" s="301">
        <f t="shared" si="8"/>
        <v>0</v>
      </c>
      <c r="T59" s="301">
        <f t="shared" si="8"/>
        <v>0</v>
      </c>
      <c r="U59" s="301">
        <f t="shared" si="8"/>
        <v>0</v>
      </c>
      <c r="V59" s="301">
        <f t="shared" si="8"/>
        <v>0</v>
      </c>
      <c r="W59" s="301">
        <f t="shared" si="8"/>
        <v>0</v>
      </c>
      <c r="X59" s="301">
        <f t="shared" si="8"/>
        <v>0</v>
      </c>
      <c r="Y59" s="301">
        <f t="shared" si="8"/>
        <v>0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</v>
      </c>
      <c r="C60" s="301">
        <f t="shared" si="9"/>
        <v>0</v>
      </c>
      <c r="D60" s="301">
        <f t="shared" si="9"/>
        <v>0</v>
      </c>
      <c r="E60" s="301">
        <f t="shared" si="9"/>
        <v>0.91479477343331206</v>
      </c>
      <c r="F60" s="301">
        <f t="shared" si="9"/>
        <v>0.95838522518782177</v>
      </c>
      <c r="G60" s="301">
        <f t="shared" si="9"/>
        <v>0.50683356332558782</v>
      </c>
      <c r="H60" s="301">
        <f t="shared" si="9"/>
        <v>0.43929105377907518</v>
      </c>
      <c r="I60" s="301">
        <f t="shared" si="9"/>
        <v>0.43944402595081911</v>
      </c>
      <c r="J60" s="301">
        <f t="shared" si="9"/>
        <v>0.2938931721158356</v>
      </c>
      <c r="K60" s="301">
        <f t="shared" si="9"/>
        <v>0.38612819896339384</v>
      </c>
      <c r="L60" s="301">
        <f t="shared" si="9"/>
        <v>0.37469368036516476</v>
      </c>
      <c r="M60" s="301">
        <f t="shared" si="9"/>
        <v>0.2904565730022633</v>
      </c>
      <c r="N60" s="301">
        <f t="shared" si="9"/>
        <v>0.30291410560380239</v>
      </c>
      <c r="O60" s="301">
        <f t="shared" si="9"/>
        <v>0.36123413641074836</v>
      </c>
      <c r="P60" s="301">
        <f t="shared" si="9"/>
        <v>0.33712836521308481</v>
      </c>
      <c r="Q60" s="301">
        <f t="shared" si="9"/>
        <v>0.35566124792019738</v>
      </c>
      <c r="R60" s="301">
        <f t="shared" si="9"/>
        <v>0.39115929942668426</v>
      </c>
      <c r="S60" s="301">
        <f t="shared" si="9"/>
        <v>0.32806057505967123</v>
      </c>
      <c r="T60" s="301">
        <f t="shared" si="9"/>
        <v>0.36649881627967618</v>
      </c>
      <c r="U60" s="301">
        <f t="shared" si="9"/>
        <v>0.35564191230164532</v>
      </c>
      <c r="V60" s="301">
        <f t="shared" si="9"/>
        <v>0.3726179547682909</v>
      </c>
      <c r="W60" s="301">
        <f t="shared" si="9"/>
        <v>0.38230900558977066</v>
      </c>
      <c r="X60" s="301">
        <f t="shared" si="9"/>
        <v>0.45163797482768259</v>
      </c>
      <c r="Y60" s="301">
        <f t="shared" si="9"/>
        <v>0.36115254475640618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</v>
      </c>
      <c r="C61" s="302">
        <f t="shared" si="10"/>
        <v>0</v>
      </c>
      <c r="D61" s="302">
        <f t="shared" si="10"/>
        <v>0</v>
      </c>
      <c r="E61" s="302">
        <f t="shared" si="10"/>
        <v>0.90875946528574203</v>
      </c>
      <c r="F61" s="302">
        <f t="shared" si="10"/>
        <v>0.95554667311061037</v>
      </c>
      <c r="G61" s="302">
        <f t="shared" si="10"/>
        <v>0.46742876341837641</v>
      </c>
      <c r="H61" s="302">
        <f t="shared" si="10"/>
        <v>0.39443033783712839</v>
      </c>
      <c r="I61" s="302">
        <f t="shared" si="10"/>
        <v>0.39469732793508994</v>
      </c>
      <c r="J61" s="302">
        <f t="shared" si="10"/>
        <v>0.23816509946113895</v>
      </c>
      <c r="K61" s="302">
        <f t="shared" si="10"/>
        <v>0.33862603652860362</v>
      </c>
      <c r="L61" s="302">
        <f t="shared" si="10"/>
        <v>0.32600322348536437</v>
      </c>
      <c r="M61" s="302">
        <f t="shared" si="10"/>
        <v>0.23451295748103418</v>
      </c>
      <c r="N61" s="302">
        <f t="shared" si="10"/>
        <v>0.24811394118871669</v>
      </c>
      <c r="O61" s="302">
        <f t="shared" si="10"/>
        <v>0.31174282991291613</v>
      </c>
      <c r="P61" s="302">
        <f t="shared" si="10"/>
        <v>0.28521648754051959</v>
      </c>
      <c r="Q61" s="302">
        <f t="shared" si="10"/>
        <v>0.30557888181291665</v>
      </c>
      <c r="R61" s="302">
        <f t="shared" si="10"/>
        <v>0.34406035149299818</v>
      </c>
      <c r="S61" s="302">
        <f t="shared" si="10"/>
        <v>0.27555719679834567</v>
      </c>
      <c r="T61" s="302">
        <f t="shared" si="10"/>
        <v>0.31782668978177037</v>
      </c>
      <c r="U61" s="302">
        <f t="shared" si="10"/>
        <v>0.3052846958839523</v>
      </c>
      <c r="V61" s="302">
        <f t="shared" si="10"/>
        <v>0.32351983201388607</v>
      </c>
      <c r="W61" s="302">
        <f t="shared" si="10"/>
        <v>0.33456154482305051</v>
      </c>
      <c r="X61" s="302">
        <f t="shared" si="10"/>
        <v>0.40989386006123851</v>
      </c>
      <c r="Y61" s="302">
        <f t="shared" si="10"/>
        <v>0.31153181108261729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0</v>
      </c>
      <c r="C62" s="302">
        <f t="shared" si="11"/>
        <v>0</v>
      </c>
      <c r="D62" s="302">
        <f t="shared" si="11"/>
        <v>0</v>
      </c>
      <c r="E62" s="302">
        <f t="shared" si="11"/>
        <v>6.0353081475700288E-3</v>
      </c>
      <c r="F62" s="302">
        <f t="shared" si="11"/>
        <v>2.8385520772113756E-3</v>
      </c>
      <c r="G62" s="302">
        <f t="shared" si="11"/>
        <v>3.9404799907211401E-2</v>
      </c>
      <c r="H62" s="302">
        <f t="shared" si="11"/>
        <v>4.4860715941946752E-2</v>
      </c>
      <c r="I62" s="302">
        <f t="shared" si="11"/>
        <v>4.4746698015729169E-2</v>
      </c>
      <c r="J62" s="302">
        <f t="shared" si="11"/>
        <v>5.5728072654696641E-2</v>
      </c>
      <c r="K62" s="302">
        <f t="shared" si="11"/>
        <v>4.7502162434790218E-2</v>
      </c>
      <c r="L62" s="302">
        <f t="shared" si="11"/>
        <v>4.8690456879800371E-2</v>
      </c>
      <c r="M62" s="302">
        <f t="shared" si="11"/>
        <v>5.5943615521229145E-2</v>
      </c>
      <c r="N62" s="302">
        <f t="shared" si="11"/>
        <v>5.48001644150857E-2</v>
      </c>
      <c r="O62" s="302">
        <f t="shared" si="11"/>
        <v>4.9491306497832233E-2</v>
      </c>
      <c r="P62" s="302">
        <f t="shared" si="11"/>
        <v>5.1911877672565221E-2</v>
      </c>
      <c r="Q62" s="302">
        <f t="shared" si="11"/>
        <v>5.0082366107280736E-2</v>
      </c>
      <c r="R62" s="302">
        <f t="shared" si="11"/>
        <v>4.7098947933686047E-2</v>
      </c>
      <c r="S62" s="302">
        <f t="shared" si="11"/>
        <v>5.2503378261325589E-2</v>
      </c>
      <c r="T62" s="302">
        <f t="shared" si="11"/>
        <v>4.8672126497905824E-2</v>
      </c>
      <c r="U62" s="302">
        <f t="shared" si="11"/>
        <v>5.0357216417693078E-2</v>
      </c>
      <c r="V62" s="302">
        <f t="shared" si="11"/>
        <v>4.9098122754404894E-2</v>
      </c>
      <c r="W62" s="302">
        <f t="shared" si="11"/>
        <v>4.7747460766720165E-2</v>
      </c>
      <c r="X62" s="302">
        <f t="shared" si="11"/>
        <v>4.1744114766444095E-2</v>
      </c>
      <c r="Y62" s="302">
        <f t="shared" si="11"/>
        <v>4.9620733673788858E-2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0</v>
      </c>
      <c r="C63" s="302">
        <f t="shared" si="12"/>
        <v>0</v>
      </c>
      <c r="D63" s="302">
        <f t="shared" si="12"/>
        <v>0</v>
      </c>
      <c r="E63" s="302">
        <f t="shared" si="12"/>
        <v>0</v>
      </c>
      <c r="F63" s="302">
        <f t="shared" si="12"/>
        <v>0</v>
      </c>
      <c r="G63" s="302">
        <f t="shared" si="12"/>
        <v>0</v>
      </c>
      <c r="H63" s="302">
        <f t="shared" si="12"/>
        <v>0</v>
      </c>
      <c r="I63" s="302">
        <f t="shared" si="12"/>
        <v>0</v>
      </c>
      <c r="J63" s="302">
        <f t="shared" si="12"/>
        <v>0</v>
      </c>
      <c r="K63" s="302">
        <f t="shared" si="12"/>
        <v>0</v>
      </c>
      <c r="L63" s="302">
        <f t="shared" si="12"/>
        <v>0</v>
      </c>
      <c r="M63" s="302">
        <f t="shared" si="12"/>
        <v>0</v>
      </c>
      <c r="N63" s="302">
        <f t="shared" si="12"/>
        <v>0</v>
      </c>
      <c r="O63" s="302">
        <f t="shared" si="12"/>
        <v>0</v>
      </c>
      <c r="P63" s="302">
        <f t="shared" si="12"/>
        <v>0</v>
      </c>
      <c r="Q63" s="302">
        <f t="shared" si="12"/>
        <v>0</v>
      </c>
      <c r="R63" s="302">
        <f t="shared" si="12"/>
        <v>0</v>
      </c>
      <c r="S63" s="302">
        <f t="shared" si="12"/>
        <v>0</v>
      </c>
      <c r="T63" s="302">
        <f t="shared" si="12"/>
        <v>0</v>
      </c>
      <c r="U63" s="302">
        <f t="shared" si="12"/>
        <v>0</v>
      </c>
      <c r="V63" s="302">
        <f t="shared" si="12"/>
        <v>0</v>
      </c>
      <c r="W63" s="302">
        <f t="shared" si="12"/>
        <v>0</v>
      </c>
      <c r="X63" s="302">
        <f t="shared" si="12"/>
        <v>0</v>
      </c>
      <c r="Y63" s="302">
        <f t="shared" si="12"/>
        <v>0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</v>
      </c>
      <c r="C65" s="235">
        <f t="shared" si="14"/>
        <v>0</v>
      </c>
      <c r="D65" s="235">
        <f t="shared" si="14"/>
        <v>0</v>
      </c>
      <c r="E65" s="235">
        <f t="shared" si="14"/>
        <v>0</v>
      </c>
      <c r="F65" s="235">
        <f t="shared" si="14"/>
        <v>0</v>
      </c>
      <c r="G65" s="235">
        <f t="shared" si="14"/>
        <v>0</v>
      </c>
      <c r="H65" s="235">
        <f t="shared" si="14"/>
        <v>0</v>
      </c>
      <c r="I65" s="235">
        <f t="shared" si="14"/>
        <v>0</v>
      </c>
      <c r="J65" s="235">
        <f t="shared" si="14"/>
        <v>0</v>
      </c>
      <c r="K65" s="235">
        <f t="shared" si="14"/>
        <v>0</v>
      </c>
      <c r="L65" s="235">
        <f t="shared" si="14"/>
        <v>0</v>
      </c>
      <c r="M65" s="235">
        <f t="shared" si="14"/>
        <v>0</v>
      </c>
      <c r="N65" s="235">
        <f t="shared" si="14"/>
        <v>0</v>
      </c>
      <c r="O65" s="235">
        <f t="shared" si="14"/>
        <v>0</v>
      </c>
      <c r="P65" s="235">
        <f t="shared" si="14"/>
        <v>0</v>
      </c>
      <c r="Q65" s="235">
        <f t="shared" si="14"/>
        <v>0</v>
      </c>
      <c r="R65" s="235">
        <f t="shared" si="14"/>
        <v>0</v>
      </c>
      <c r="S65" s="235">
        <f t="shared" si="14"/>
        <v>0</v>
      </c>
      <c r="T65" s="235">
        <f t="shared" si="14"/>
        <v>0</v>
      </c>
      <c r="U65" s="235">
        <f t="shared" si="14"/>
        <v>0</v>
      </c>
      <c r="V65" s="235">
        <f t="shared" si="14"/>
        <v>0</v>
      </c>
      <c r="W65" s="235">
        <f t="shared" si="14"/>
        <v>0</v>
      </c>
      <c r="X65" s="235">
        <f t="shared" si="14"/>
        <v>0</v>
      </c>
      <c r="Y65" s="235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430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</v>
      </c>
      <c r="C69" s="322">
        <f>IF(C$5=0,0,C$5/WWP_fec!C$5)</f>
        <v>0</v>
      </c>
      <c r="D69" s="322">
        <f>IF(D$5=0,0,D$5/WWP_fec!D$5)</f>
        <v>0</v>
      </c>
      <c r="E69" s="322">
        <f>IF(E$5=0,0,E$5/WWP_fec!E$5)</f>
        <v>6.8751706027613976E-2</v>
      </c>
      <c r="F69" s="322">
        <f>IF(F$5=0,0,F$5/WWP_fec!F$5)</f>
        <v>4.4566049597163399E-2</v>
      </c>
      <c r="G69" s="322">
        <f>IF(G$5=0,0,G$5/WWP_fec!G$5)</f>
        <v>0.23373038872122145</v>
      </c>
      <c r="H69" s="322">
        <f>IF(H$5=0,0,H$5/WWP_fec!H$5)</f>
        <v>0.28083100295602209</v>
      </c>
      <c r="I69" s="322">
        <f>IF(I$5=0,0,I$5/WWP_fec!I$5)</f>
        <v>0.29392497164116504</v>
      </c>
      <c r="J69" s="322">
        <f>IF(J$5=0,0,J$5/WWP_fec!J$5)</f>
        <v>0.5039545573985813</v>
      </c>
      <c r="K69" s="322">
        <f>IF(K$5=0,0,K$5/WWP_fec!K$5)</f>
        <v>0.3597352756273926</v>
      </c>
      <c r="L69" s="322">
        <f>IF(L$5=0,0,L$5/WWP_fec!L$5)</f>
        <v>0.36743072685386996</v>
      </c>
      <c r="M69" s="322">
        <f>IF(M$5=0,0,M$5/WWP_fec!M$5)</f>
        <v>0.50391012059094997</v>
      </c>
      <c r="N69" s="322">
        <f>IF(N$5=0,0,N$5/WWP_fec!N$5)</f>
        <v>0.47625099437182639</v>
      </c>
      <c r="O69" s="322">
        <f>IF(O$5=0,0,O$5/WWP_fec!O$5)</f>
        <v>0.38334492347756283</v>
      </c>
      <c r="P69" s="322">
        <f>IF(P$5=0,0,P$5/WWP_fec!P$5)</f>
        <v>0.41402457932822828</v>
      </c>
      <c r="Q69" s="322">
        <f>IF(Q$5=0,0,Q$5/WWP_fec!Q$5)</f>
        <v>0.39313519716105327</v>
      </c>
      <c r="R69" s="322">
        <f>IF(R$5=0,0,R$5/WWP_fec!R$5)</f>
        <v>0.35024090196737057</v>
      </c>
      <c r="S69" s="322">
        <f>IF(S$5=0,0,S$5/WWP_fec!S$5)</f>
        <v>0.44374832389551111</v>
      </c>
      <c r="T69" s="322">
        <f>IF(T$5=0,0,T$5/WWP_fec!T$5)</f>
        <v>0.39315139257725912</v>
      </c>
      <c r="U69" s="322">
        <f>IF(U$5=0,0,U$5/WWP_fec!U$5)</f>
        <v>0.38180306861319574</v>
      </c>
      <c r="V69" s="322">
        <f>IF(V$5=0,0,V$5/WWP_fec!V$5)</f>
        <v>0.35766898731695529</v>
      </c>
      <c r="W69" s="322">
        <f>IF(W$5=0,0,W$5/WWP_fec!W$5)</f>
        <v>0.35724459357643479</v>
      </c>
      <c r="X69" s="322">
        <f>IF(X$5=0,0,X$5/WWP_fec!X$5)</f>
        <v>0.28350212717866691</v>
      </c>
      <c r="Y69" s="322">
        <f>IF(Y$5=0,0,Y$5/WWP_fec!Y$5)</f>
        <v>0.39443656156712786</v>
      </c>
      <c r="DA69" s="95"/>
    </row>
    <row r="70" spans="1:105" ht="12" customHeight="1" x14ac:dyDescent="0.25">
      <c r="A70" s="55" t="s">
        <v>91</v>
      </c>
      <c r="B70" s="334">
        <f>IF(B$6=0,0,B$6/WWP_fec!B$6)</f>
        <v>0</v>
      </c>
      <c r="C70" s="334">
        <f>IF(C$6=0,0,C$6/WWP_fec!C$6)</f>
        <v>0</v>
      </c>
      <c r="D70" s="334">
        <f>IF(D$6=0,0,D$6/WWP_fec!D$6)</f>
        <v>0</v>
      </c>
      <c r="E70" s="334">
        <f>IF(E$6=0,0,E$6/WWP_fec!E$6)</f>
        <v>0</v>
      </c>
      <c r="F70" s="334">
        <f>IF(F$6=0,0,F$6/WWP_fec!F$6)</f>
        <v>0</v>
      </c>
      <c r="G70" s="334">
        <f>IF(G$6=0,0,G$6/WWP_fec!G$6)</f>
        <v>0</v>
      </c>
      <c r="H70" s="334">
        <f>IF(H$6=0,0,H$6/WWP_fec!H$6)</f>
        <v>0</v>
      </c>
      <c r="I70" s="334">
        <f>IF(I$6=0,0,I$6/WWP_fec!I$6)</f>
        <v>0</v>
      </c>
      <c r="J70" s="334">
        <f>IF(J$6=0,0,J$6/WWP_fec!J$6)</f>
        <v>0</v>
      </c>
      <c r="K70" s="334">
        <f>IF(K$6=0,0,K$6/WWP_fec!K$6)</f>
        <v>0</v>
      </c>
      <c r="L70" s="334">
        <f>IF(L$6=0,0,L$6/WWP_fec!L$6)</f>
        <v>0</v>
      </c>
      <c r="M70" s="334">
        <f>IF(M$6=0,0,M$6/WWP_fec!M$6)</f>
        <v>0</v>
      </c>
      <c r="N70" s="334">
        <f>IF(N$6=0,0,N$6/WWP_fec!N$6)</f>
        <v>0</v>
      </c>
      <c r="O70" s="334">
        <f>IF(O$6=0,0,O$6/WWP_fec!O$6)</f>
        <v>0</v>
      </c>
      <c r="P70" s="334">
        <f>IF(P$6=0,0,P$6/WWP_fec!P$6)</f>
        <v>0</v>
      </c>
      <c r="Q70" s="334">
        <f>IF(Q$6=0,0,Q$6/WWP_fec!Q$6)</f>
        <v>0</v>
      </c>
      <c r="R70" s="334">
        <f>IF(R$6=0,0,R$6/WWP_fec!R$6)</f>
        <v>0</v>
      </c>
      <c r="S70" s="334">
        <f>IF(S$6=0,0,S$6/WWP_fec!S$6)</f>
        <v>0</v>
      </c>
      <c r="T70" s="334">
        <f>IF(T$6=0,0,T$6/WWP_fec!T$6)</f>
        <v>0</v>
      </c>
      <c r="U70" s="334">
        <f>IF(U$6=0,0,U$6/WWP_fec!U$6)</f>
        <v>0</v>
      </c>
      <c r="V70" s="334">
        <f>IF(V$6=0,0,V$6/WWP_fec!V$6)</f>
        <v>0</v>
      </c>
      <c r="W70" s="334">
        <f>IF(W$6=0,0,W$6/WWP_fec!W$6)</f>
        <v>0</v>
      </c>
      <c r="X70" s="334">
        <f>IF(X$6=0,0,X$6/WWP_fec!X$6)</f>
        <v>0</v>
      </c>
      <c r="Y70" s="334">
        <f>IF(Y$6=0,0,Y$6/WWP_fec!Y$6)</f>
        <v>0</v>
      </c>
      <c r="DA70" s="67"/>
    </row>
    <row r="71" spans="1:105" ht="12" customHeight="1" x14ac:dyDescent="0.25">
      <c r="A71" s="173" t="s">
        <v>92</v>
      </c>
      <c r="B71" s="335">
        <f>IF(B$7=0,0,B$7/WWP_fec!B$7)</f>
        <v>0</v>
      </c>
      <c r="C71" s="335">
        <f>IF(C$7=0,0,C$7/WWP_fec!C$7)</f>
        <v>0</v>
      </c>
      <c r="D71" s="335">
        <f>IF(D$7=0,0,D$7/WWP_fec!D$7)</f>
        <v>0</v>
      </c>
      <c r="E71" s="335">
        <f>IF(E$7=0,0,E$7/WWP_fec!E$7)</f>
        <v>0</v>
      </c>
      <c r="F71" s="335">
        <f>IF(F$7=0,0,F$7/WWP_fec!F$7)</f>
        <v>0</v>
      </c>
      <c r="G71" s="335">
        <f>IF(G$7=0,0,G$7/WWP_fec!G$7)</f>
        <v>0</v>
      </c>
      <c r="H71" s="335">
        <f>IF(H$7=0,0,H$7/WWP_fec!H$7)</f>
        <v>0</v>
      </c>
      <c r="I71" s="335">
        <f>IF(I$7=0,0,I$7/WWP_fec!I$7)</f>
        <v>0</v>
      </c>
      <c r="J71" s="335">
        <f>IF(J$7=0,0,J$7/WWP_fec!J$7)</f>
        <v>0</v>
      </c>
      <c r="K71" s="335">
        <f>IF(K$7=0,0,K$7/WWP_fec!K$7)</f>
        <v>0</v>
      </c>
      <c r="L71" s="335">
        <f>IF(L$7=0,0,L$7/WWP_fec!L$7)</f>
        <v>0</v>
      </c>
      <c r="M71" s="335">
        <f>IF(M$7=0,0,M$7/WWP_fec!M$7)</f>
        <v>0</v>
      </c>
      <c r="N71" s="335">
        <f>IF(N$7=0,0,N$7/WWP_fec!N$7)</f>
        <v>0</v>
      </c>
      <c r="O71" s="335">
        <f>IF(O$7=0,0,O$7/WWP_fec!O$7)</f>
        <v>0</v>
      </c>
      <c r="P71" s="335">
        <f>IF(P$7=0,0,P$7/WWP_fec!P$7)</f>
        <v>0</v>
      </c>
      <c r="Q71" s="335">
        <f>IF(Q$7=0,0,Q$7/WWP_fec!Q$7)</f>
        <v>0</v>
      </c>
      <c r="R71" s="335">
        <f>IF(R$7=0,0,R$7/WWP_fec!R$7)</f>
        <v>0</v>
      </c>
      <c r="S71" s="335">
        <f>IF(S$7=0,0,S$7/WWP_fec!S$7)</f>
        <v>0</v>
      </c>
      <c r="T71" s="335">
        <f>IF(T$7=0,0,T$7/WWP_fec!T$7)</f>
        <v>0</v>
      </c>
      <c r="U71" s="335">
        <f>IF(U$7=0,0,U$7/WWP_fec!U$7)</f>
        <v>0</v>
      </c>
      <c r="V71" s="335">
        <f>IF(V$7=0,0,V$7/WWP_fec!V$7)</f>
        <v>0</v>
      </c>
      <c r="W71" s="335">
        <f>IF(W$7=0,0,W$7/WWP_fec!W$7)</f>
        <v>0</v>
      </c>
      <c r="X71" s="335">
        <f>IF(X$7=0,0,X$7/WWP_fec!X$7)</f>
        <v>0</v>
      </c>
      <c r="Y71" s="335">
        <f>IF(Y$7=0,0,Y$7/WWP_fec!Y$7)</f>
        <v>0</v>
      </c>
      <c r="DA71" s="177"/>
    </row>
    <row r="72" spans="1:105" ht="12" customHeight="1" x14ac:dyDescent="0.25">
      <c r="A72" s="173" t="s">
        <v>93</v>
      </c>
      <c r="B72" s="335">
        <f>IF(B$8=0,0,B$8/WWP_fec!B$8)</f>
        <v>0</v>
      </c>
      <c r="C72" s="335">
        <f>IF(C$8=0,0,C$8/WWP_fec!C$8)</f>
        <v>0</v>
      </c>
      <c r="D72" s="335">
        <f>IF(D$8=0,0,D$8/WWP_fec!D$8)</f>
        <v>0</v>
      </c>
      <c r="E72" s="335">
        <f>IF(E$8=0,0,E$8/WWP_fec!E$8)</f>
        <v>0</v>
      </c>
      <c r="F72" s="335">
        <f>IF(F$8=0,0,F$8/WWP_fec!F$8)</f>
        <v>0</v>
      </c>
      <c r="G72" s="335">
        <f>IF(G$8=0,0,G$8/WWP_fec!G$8)</f>
        <v>0</v>
      </c>
      <c r="H72" s="335">
        <f>IF(H$8=0,0,H$8/WWP_fec!H$8)</f>
        <v>0</v>
      </c>
      <c r="I72" s="335">
        <f>IF(I$8=0,0,I$8/WWP_fec!I$8)</f>
        <v>0</v>
      </c>
      <c r="J72" s="335">
        <f>IF(J$8=0,0,J$8/WWP_fec!J$8)</f>
        <v>0</v>
      </c>
      <c r="K72" s="335">
        <f>IF(K$8=0,0,K$8/WWP_fec!K$8)</f>
        <v>0</v>
      </c>
      <c r="L72" s="335">
        <f>IF(L$8=0,0,L$8/WWP_fec!L$8)</f>
        <v>0</v>
      </c>
      <c r="M72" s="335">
        <f>IF(M$8=0,0,M$8/WWP_fec!M$8)</f>
        <v>0</v>
      </c>
      <c r="N72" s="335">
        <f>IF(N$8=0,0,N$8/WWP_fec!N$8)</f>
        <v>0</v>
      </c>
      <c r="O72" s="335">
        <f>IF(O$8=0,0,O$8/WWP_fec!O$8)</f>
        <v>0</v>
      </c>
      <c r="P72" s="335">
        <f>IF(P$8=0,0,P$8/WWP_fec!P$8)</f>
        <v>0</v>
      </c>
      <c r="Q72" s="335">
        <f>IF(Q$8=0,0,Q$8/WWP_fec!Q$8)</f>
        <v>0</v>
      </c>
      <c r="R72" s="335">
        <f>IF(R$8=0,0,R$8/WWP_fec!R$8)</f>
        <v>0</v>
      </c>
      <c r="S72" s="335">
        <f>IF(S$8=0,0,S$8/WWP_fec!S$8)</f>
        <v>0</v>
      </c>
      <c r="T72" s="335">
        <f>IF(T$8=0,0,T$8/WWP_fec!T$8)</f>
        <v>0</v>
      </c>
      <c r="U72" s="335">
        <f>IF(U$8=0,0,U$8/WWP_fec!U$8)</f>
        <v>0</v>
      </c>
      <c r="V72" s="335">
        <f>IF(V$8=0,0,V$8/WWP_fec!V$8)</f>
        <v>0</v>
      </c>
      <c r="W72" s="335">
        <f>IF(W$8=0,0,W$8/WWP_fec!W$8)</f>
        <v>0</v>
      </c>
      <c r="X72" s="335">
        <f>IF(X$8=0,0,X$8/WWP_fec!X$8)</f>
        <v>0</v>
      </c>
      <c r="Y72" s="335">
        <f>IF(Y$8=0,0,Y$8/WWP_fec!Y$8)</f>
        <v>0</v>
      </c>
      <c r="DA72" s="177"/>
    </row>
    <row r="73" spans="1:105" ht="12" customHeight="1" x14ac:dyDescent="0.25">
      <c r="A73" s="173" t="s">
        <v>94</v>
      </c>
      <c r="B73" s="335">
        <f>IF(B$9=0,0,B$9/WWP_fec!B$9)</f>
        <v>0</v>
      </c>
      <c r="C73" s="335">
        <f>IF(C$9=0,0,C$9/WWP_fec!C$9)</f>
        <v>0</v>
      </c>
      <c r="D73" s="335">
        <f>IF(D$9=0,0,D$9/WWP_fec!D$9)</f>
        <v>0</v>
      </c>
      <c r="E73" s="335">
        <f>IF(E$9=0,0,E$9/WWP_fec!E$9)</f>
        <v>0</v>
      </c>
      <c r="F73" s="335">
        <f>IF(F$9=0,0,F$9/WWP_fec!F$9)</f>
        <v>0</v>
      </c>
      <c r="G73" s="335">
        <f>IF(G$9=0,0,G$9/WWP_fec!G$9)</f>
        <v>0</v>
      </c>
      <c r="H73" s="335">
        <f>IF(H$9=0,0,H$9/WWP_fec!H$9)</f>
        <v>0</v>
      </c>
      <c r="I73" s="335">
        <f>IF(I$9=0,0,I$9/WWP_fec!I$9)</f>
        <v>0</v>
      </c>
      <c r="J73" s="335">
        <f>IF(J$9=0,0,J$9/WWP_fec!J$9)</f>
        <v>0</v>
      </c>
      <c r="K73" s="335">
        <f>IF(K$9=0,0,K$9/WWP_fec!K$9)</f>
        <v>0</v>
      </c>
      <c r="L73" s="335">
        <f>IF(L$9=0,0,L$9/WWP_fec!L$9)</f>
        <v>0</v>
      </c>
      <c r="M73" s="335">
        <f>IF(M$9=0,0,M$9/WWP_fec!M$9)</f>
        <v>0</v>
      </c>
      <c r="N73" s="335">
        <f>IF(N$9=0,0,N$9/WWP_fec!N$9)</f>
        <v>0</v>
      </c>
      <c r="O73" s="335">
        <f>IF(O$9=0,0,O$9/WWP_fec!O$9)</f>
        <v>0</v>
      </c>
      <c r="P73" s="335">
        <f>IF(P$9=0,0,P$9/WWP_fec!P$9)</f>
        <v>0</v>
      </c>
      <c r="Q73" s="335">
        <f>IF(Q$9=0,0,Q$9/WWP_fec!Q$9)</f>
        <v>0</v>
      </c>
      <c r="R73" s="335">
        <f>IF(R$9=0,0,R$9/WWP_fec!R$9)</f>
        <v>0</v>
      </c>
      <c r="S73" s="335">
        <f>IF(S$9=0,0,S$9/WWP_fec!S$9)</f>
        <v>0</v>
      </c>
      <c r="T73" s="335">
        <f>IF(T$9=0,0,T$9/WWP_fec!T$9)</f>
        <v>0</v>
      </c>
      <c r="U73" s="335">
        <f>IF(U$9=0,0,U$9/WWP_fec!U$9)</f>
        <v>0</v>
      </c>
      <c r="V73" s="335">
        <f>IF(V$9=0,0,V$9/WWP_fec!V$9)</f>
        <v>0</v>
      </c>
      <c r="W73" s="335">
        <f>IF(W$9=0,0,W$9/WWP_fec!W$9)</f>
        <v>0</v>
      </c>
      <c r="X73" s="335">
        <f>IF(X$9=0,0,X$9/WWP_fec!X$9)</f>
        <v>0</v>
      </c>
      <c r="Y73" s="335">
        <f>IF(Y$9=0,0,Y$9/WWP_fec!Y$9)</f>
        <v>0</v>
      </c>
      <c r="DA73" s="177"/>
    </row>
    <row r="74" spans="1:105" ht="12" customHeight="1" x14ac:dyDescent="0.25">
      <c r="A74" s="56" t="s">
        <v>95</v>
      </c>
      <c r="B74" s="336">
        <f>IF(B$10=0,0,B$10/WWP_fec!B$10)</f>
        <v>0</v>
      </c>
      <c r="C74" s="336">
        <f>IF(C$10=0,0,C$10/WWP_fec!C$10)</f>
        <v>0</v>
      </c>
      <c r="D74" s="336">
        <f>IF(D$10=0,0,D$10/WWP_fec!D$10)</f>
        <v>0</v>
      </c>
      <c r="E74" s="336">
        <f>IF(E$10=0,0,E$10/WWP_fec!E$10)</f>
        <v>5.8599082347772828E-2</v>
      </c>
      <c r="F74" s="336">
        <f>IF(F$10=0,0,F$10/WWP_fec!F$10)</f>
        <v>2.3864497827520526E-2</v>
      </c>
      <c r="G74" s="336">
        <f>IF(G$10=0,0,G$10/WWP_fec!G$10)</f>
        <v>5.1975492504155729E-2</v>
      </c>
      <c r="H74" s="336">
        <f>IF(H$10=0,0,H$10/WWP_fec!H$10)</f>
        <v>6.1244237647974133E-2</v>
      </c>
      <c r="I74" s="336">
        <f>IF(I$10=0,0,I$10/WWP_fec!I$10)</f>
        <v>8.1135518059054834E-2</v>
      </c>
      <c r="J74" s="336">
        <f>IF(J$10=0,0,J$10/WWP_fec!J$10)</f>
        <v>0.37171680172555749</v>
      </c>
      <c r="K74" s="336">
        <f>IF(K$10=0,0,K$10/WWP_fec!K$10)</f>
        <v>0.46178424454437406</v>
      </c>
      <c r="L74" s="336">
        <f>IF(L$10=0,0,L$10/WWP_fec!L$10)</f>
        <v>0.39701717309338652</v>
      </c>
      <c r="M74" s="336">
        <f>IF(M$10=0,0,M$10/WWP_fec!M$10)</f>
        <v>0.38995914864091824</v>
      </c>
      <c r="N74" s="336">
        <f>IF(N$10=0,0,N$10/WWP_fec!N$10)</f>
        <v>0.41111181837064142</v>
      </c>
      <c r="O74" s="336">
        <f>IF(O$10=0,0,O$10/WWP_fec!O$10)</f>
        <v>0.49180919423258224</v>
      </c>
      <c r="P74" s="336">
        <f>IF(P$10=0,0,P$10/WWP_fec!P$10)</f>
        <v>0.38939027021702666</v>
      </c>
      <c r="Q74" s="336">
        <f>IF(Q$10=0,0,Q$10/WWP_fec!Q$10)</f>
        <v>0.46402709647247159</v>
      </c>
      <c r="R74" s="336">
        <f>IF(R$10=0,0,R$10/WWP_fec!R$10)</f>
        <v>0.44738147537740941</v>
      </c>
      <c r="S74" s="336">
        <f>IF(S$10=0,0,S$10/WWP_fec!S$10)</f>
        <v>0.46664070521158912</v>
      </c>
      <c r="T74" s="336">
        <f>IF(T$10=0,0,T$10/WWP_fec!T$10)</f>
        <v>0.63429487065770429</v>
      </c>
      <c r="U74" s="336">
        <f>IF(U$10=0,0,U$10/WWP_fec!U$10)</f>
        <v>0.3723038459025072</v>
      </c>
      <c r="V74" s="336">
        <f>IF(V$10=0,0,V$10/WWP_fec!V$10)</f>
        <v>0.32192727185270231</v>
      </c>
      <c r="W74" s="336">
        <f>IF(W$10=0,0,W$10/WWP_fec!W$10)</f>
        <v>0.47197758802135653</v>
      </c>
      <c r="X74" s="336">
        <f>IF(X$10=0,0,X$10/WWP_fec!X$10)</f>
        <v>0.47290377163398045</v>
      </c>
      <c r="Y74" s="336">
        <f>IF(Y$10=0,0,Y$10/WWP_fec!Y$10)</f>
        <v>0.47694337684809207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</v>
      </c>
      <c r="C75" s="349">
        <f>IF(C$16=0,0,C$16/WWP_fec!C$16)</f>
        <v>0</v>
      </c>
      <c r="D75" s="349">
        <f>IF(D$16=0,0,D$16/WWP_fec!D$16)</f>
        <v>0</v>
      </c>
      <c r="E75" s="349">
        <f>IF(E$16=0,0,E$16/WWP_fec!E$16)</f>
        <v>6.8491046676272122E-3</v>
      </c>
      <c r="F75" s="349">
        <f>IF(F$16=0,0,F$16/WWP_fec!F$16)</f>
        <v>2.062109597130617E-3</v>
      </c>
      <c r="G75" s="349">
        <f>IF(G$16=0,0,G$16/WWP_fec!G$16)</f>
        <v>0.22724708247575984</v>
      </c>
      <c r="H75" s="349">
        <f>IF(H$16=0,0,H$16/WWP_fec!H$16)</f>
        <v>0.32681737382482151</v>
      </c>
      <c r="I75" s="349">
        <f>IF(I$16=0,0,I$16/WWP_fec!I$16)</f>
        <v>0.32310519993866221</v>
      </c>
      <c r="J75" s="349">
        <f>IF(J$16=0,0,J$16/WWP_fec!J$16)</f>
        <v>0.63996963593135159</v>
      </c>
      <c r="K75" s="349">
        <f>IF(K$16=0,0,K$16/WWP_fec!K$16)</f>
        <v>0.35298375650240932</v>
      </c>
      <c r="L75" s="349">
        <f>IF(L$16=0,0,L$16/WWP_fec!L$16)</f>
        <v>0.37971751556678179</v>
      </c>
      <c r="M75" s="349">
        <f>IF(M$16=0,0,M$16/WWP_fec!M$16)</f>
        <v>0.64172921841442709</v>
      </c>
      <c r="N75" s="349">
        <f>IF(N$16=0,0,N$16/WWP_fec!N$16)</f>
        <v>0.58275022731266046</v>
      </c>
      <c r="O75" s="349">
        <f>IF(O$16=0,0,O$16/WWP_fec!O$16)</f>
        <v>0.39631732710633466</v>
      </c>
      <c r="P75" s="349">
        <f>IF(P$16=0,0,P$16/WWP_fec!P$16)</f>
        <v>0.47103481785512741</v>
      </c>
      <c r="Q75" s="349">
        <f>IF(Q$16=0,0,Q$16/WWP_fec!Q$16)</f>
        <v>0.41592099078221906</v>
      </c>
      <c r="R75" s="349">
        <f>IF(R$16=0,0,R$16/WWP_fec!R$16)</f>
        <v>0.34124770923148895</v>
      </c>
      <c r="S75" s="349">
        <f>IF(S$16=0,0,S$16/WWP_fec!S$16)</f>
        <v>0.50061525430950249</v>
      </c>
      <c r="T75" s="349">
        <f>IF(T$16=0,0,T$16/WWP_fec!T$16)</f>
        <v>0.38425715464602811</v>
      </c>
      <c r="U75" s="349">
        <f>IF(U$16=0,0,U$16/WWP_fec!U$16)</f>
        <v>0.41880288165059459</v>
      </c>
      <c r="V75" s="349">
        <f>IF(V$16=0,0,V$16/WWP_fec!V$16)</f>
        <v>0.38424012209808195</v>
      </c>
      <c r="W75" s="349">
        <f>IF(W$16=0,0,W$16/WWP_fec!W$16)</f>
        <v>0.35269949327813094</v>
      </c>
      <c r="X75" s="349">
        <f>IF(X$16=0,0,X$16/WWP_fec!X$16)</f>
        <v>0.23402947926076131</v>
      </c>
      <c r="Y75" s="349">
        <f>IF(Y$16=0,0,Y$16/WWP_fec!Y$16)</f>
        <v>0.40873673602367921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</v>
      </c>
      <c r="C76" s="349">
        <f>IF(C$27=0,0,C$27/WWP_fec!C$27)</f>
        <v>0</v>
      </c>
      <c r="D76" s="349">
        <f>IF(D$27=0,0,D$27/WWP_fec!D$27)</f>
        <v>0</v>
      </c>
      <c r="E76" s="349">
        <f>IF(E$27=0,0,E$27/WWP_fec!E$27)</f>
        <v>0</v>
      </c>
      <c r="F76" s="349">
        <f>IF(F$27=0,0,F$27/WWP_fec!F$27)</f>
        <v>0</v>
      </c>
      <c r="G76" s="349">
        <f>IF(G$27=0,0,G$27/WWP_fec!G$27)</f>
        <v>0</v>
      </c>
      <c r="H76" s="349">
        <f>IF(H$27=0,0,H$27/WWP_fec!H$27)</f>
        <v>0</v>
      </c>
      <c r="I76" s="349">
        <f>IF(I$27=0,0,I$27/WWP_fec!I$27)</f>
        <v>0</v>
      </c>
      <c r="J76" s="349">
        <f>IF(J$27=0,0,J$27/WWP_fec!J$27)</f>
        <v>0</v>
      </c>
      <c r="K76" s="349">
        <f>IF(K$27=0,0,K$27/WWP_fec!K$27)</f>
        <v>0</v>
      </c>
      <c r="L76" s="349">
        <f>IF(L$27=0,0,L$27/WWP_fec!L$27)</f>
        <v>0</v>
      </c>
      <c r="M76" s="349">
        <f>IF(M$27=0,0,M$27/WWP_fec!M$27)</f>
        <v>0</v>
      </c>
      <c r="N76" s="349">
        <f>IF(N$27=0,0,N$27/WWP_fec!N$27)</f>
        <v>0</v>
      </c>
      <c r="O76" s="349">
        <f>IF(O$27=0,0,O$27/WWP_fec!O$27)</f>
        <v>0</v>
      </c>
      <c r="P76" s="349">
        <f>IF(P$27=0,0,P$27/WWP_fec!P$27)</f>
        <v>0</v>
      </c>
      <c r="Q76" s="349">
        <f>IF(Q$27=0,0,Q$27/WWP_fec!Q$27)</f>
        <v>0</v>
      </c>
      <c r="R76" s="349">
        <f>IF(R$27=0,0,R$27/WWP_fec!R$27)</f>
        <v>0</v>
      </c>
      <c r="S76" s="349">
        <f>IF(S$27=0,0,S$27/WWP_fec!S$27)</f>
        <v>0</v>
      </c>
      <c r="T76" s="349">
        <f>IF(T$27=0,0,T$27/WWP_fec!T$27)</f>
        <v>0</v>
      </c>
      <c r="U76" s="349">
        <f>IF(U$27=0,0,U$27/WWP_fec!U$27)</f>
        <v>0</v>
      </c>
      <c r="V76" s="349">
        <f>IF(V$27=0,0,V$27/WWP_fec!V$27)</f>
        <v>0</v>
      </c>
      <c r="W76" s="349">
        <f>IF(W$27=0,0,W$27/WWP_fec!W$27)</f>
        <v>0</v>
      </c>
      <c r="X76" s="349">
        <f>IF(X$27=0,0,X$27/WWP_fec!X$27)</f>
        <v>0</v>
      </c>
      <c r="Y76" s="349">
        <f>IF(Y$27=0,0,Y$27/WWP_fec!Y$27)</f>
        <v>0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0</v>
      </c>
      <c r="C77" s="349">
        <f>IF(C$28=0,0,C$28/WWP_fec!C$28)</f>
        <v>0</v>
      </c>
      <c r="D77" s="349">
        <f>IF(D$28=0,0,D$28/WWP_fec!D$28)</f>
        <v>0</v>
      </c>
      <c r="E77" s="349">
        <f>IF(E$28=0,0,E$28/WWP_fec!E$28)</f>
        <v>0.74612090107260975</v>
      </c>
      <c r="F77" s="349">
        <f>IF(F$28=0,0,F$28/WWP_fec!F$28)</f>
        <v>0.54327729048492501</v>
      </c>
      <c r="G77" s="349">
        <f>IF(G$28=0,0,G$28/WWP_fec!G$28)</f>
        <v>1.4082995094336541</v>
      </c>
      <c r="H77" s="349">
        <f>IF(H$28=0,0,H$28/WWP_fec!H$28)</f>
        <v>1.4823481403416645</v>
      </c>
      <c r="I77" s="349">
        <f>IF(I$28=0,0,I$28/WWP_fec!I$28)</f>
        <v>1.4874487757204573</v>
      </c>
      <c r="J77" s="349">
        <f>IF(J$28=0,0,J$28/WWP_fec!J$28)</f>
        <v>1.5226617856170483</v>
      </c>
      <c r="K77" s="349">
        <f>IF(K$28=0,0,K$28/WWP_fec!K$28)</f>
        <v>1.3698214802665458</v>
      </c>
      <c r="L77" s="349">
        <f>IF(L$28=0,0,L$28/WWP_fec!L$28)</f>
        <v>1.3802357716746223</v>
      </c>
      <c r="M77" s="349">
        <f>IF(M$28=0,0,M$28/WWP_fec!M$28)</f>
        <v>1.5018568126109775</v>
      </c>
      <c r="N77" s="349">
        <f>IF(N$28=0,0,N$28/WWP_fec!N$28)</f>
        <v>1.4645655441036443</v>
      </c>
      <c r="O77" s="349">
        <f>IF(O$28=0,0,O$28/WWP_fec!O$28)</f>
        <v>1.3644762396950783</v>
      </c>
      <c r="P77" s="349">
        <f>IF(P$28=0,0,P$28/WWP_fec!P$28)</f>
        <v>1.4143365456550787</v>
      </c>
      <c r="Q77" s="349">
        <f>IF(Q$28=0,0,Q$28/WWP_fec!Q$28)</f>
        <v>1.3865700127123031</v>
      </c>
      <c r="R77" s="349">
        <f>IF(R$28=0,0,R$28/WWP_fec!R$28)</f>
        <v>1.3554528767285516</v>
      </c>
      <c r="S77" s="349">
        <f>IF(S$28=0,0,S$28/WWP_fec!S$28)</f>
        <v>1.4472321814968896</v>
      </c>
      <c r="T77" s="349">
        <f>IF(T$28=0,0,T$28/WWP_fec!T$28)</f>
        <v>1.3815662876074879</v>
      </c>
      <c r="U77" s="349">
        <f>IF(U$28=0,0,U$28/WWP_fec!U$28)</f>
        <v>1.3792746567324463</v>
      </c>
      <c r="V77" s="349">
        <f>IF(V$28=0,0,V$28/WWP_fec!V$28)</f>
        <v>1.367177807790092</v>
      </c>
      <c r="W77" s="349">
        <f>IF(W$28=0,0,W$28/WWP_fec!W$28)</f>
        <v>1.3461990550537271</v>
      </c>
      <c r="X77" s="349">
        <f>IF(X$28=0,0,X$28/WWP_fec!X$28)</f>
        <v>1.2557642675976246</v>
      </c>
      <c r="Y77" s="349">
        <f>IF(Y$28=0,0,Y$28/WWP_fec!Y$28)</f>
        <v>1.4025901905590641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</v>
      </c>
      <c r="C78" s="337">
        <f>IF(C$48=0,0,C$48/WWP_fec!C$48)</f>
        <v>0</v>
      </c>
      <c r="D78" s="337">
        <f>IF(D$48=0,0,D$48/WWP_fec!D$48)</f>
        <v>0</v>
      </c>
      <c r="E78" s="337">
        <f>IF(E$48=0,0,E$48/WWP_fec!E$48)</f>
        <v>0</v>
      </c>
      <c r="F78" s="337">
        <f>IF(F$48=0,0,F$48/WWP_fec!F$48)</f>
        <v>0</v>
      </c>
      <c r="G78" s="337">
        <f>IF(G$48=0,0,G$48/WWP_fec!G$48)</f>
        <v>0</v>
      </c>
      <c r="H78" s="337">
        <f>IF(H$48=0,0,H$48/WWP_fec!H$48)</f>
        <v>0</v>
      </c>
      <c r="I78" s="337">
        <f>IF(I$48=0,0,I$48/WWP_fec!I$48)</f>
        <v>0</v>
      </c>
      <c r="J78" s="337">
        <f>IF(J$48=0,0,J$48/WWP_fec!J$48)</f>
        <v>0</v>
      </c>
      <c r="K78" s="337">
        <f>IF(K$48=0,0,K$48/WWP_fec!K$48)</f>
        <v>0</v>
      </c>
      <c r="L78" s="337">
        <f>IF(L$48=0,0,L$48/WWP_fec!L$48)</f>
        <v>0</v>
      </c>
      <c r="M78" s="337">
        <f>IF(M$48=0,0,M$48/WWP_fec!M$48)</f>
        <v>0</v>
      </c>
      <c r="N78" s="337">
        <f>IF(N$48=0,0,N$48/WWP_fec!N$48)</f>
        <v>0</v>
      </c>
      <c r="O78" s="337">
        <f>IF(O$48=0,0,O$48/WWP_fec!O$48)</f>
        <v>0</v>
      </c>
      <c r="P78" s="337">
        <f>IF(P$48=0,0,P$48/WWP_fec!P$48)</f>
        <v>0</v>
      </c>
      <c r="Q78" s="337">
        <f>IF(Q$48=0,0,Q$48/WWP_fec!Q$48)</f>
        <v>0</v>
      </c>
      <c r="R78" s="337">
        <f>IF(R$48=0,0,R$48/WWP_fec!R$48)</f>
        <v>0</v>
      </c>
      <c r="S78" s="337">
        <f>IF(S$48=0,0,S$48/WWP_fec!S$48)</f>
        <v>0</v>
      </c>
      <c r="T78" s="337">
        <f>IF(T$48=0,0,T$48/WWP_fec!T$48)</f>
        <v>0</v>
      </c>
      <c r="U78" s="337">
        <f>IF(U$48=0,0,U$48/WWP_fec!U$48)</f>
        <v>0</v>
      </c>
      <c r="V78" s="337">
        <f>IF(V$48=0,0,V$48/WWP_fec!V$48)</f>
        <v>0</v>
      </c>
      <c r="W78" s="337">
        <f>IF(W$48=0,0,W$48/WWP_fec!W$48)</f>
        <v>0</v>
      </c>
      <c r="X78" s="337">
        <f>IF(X$48=0,0,X$48/WWP_fec!X$48)</f>
        <v>0</v>
      </c>
      <c r="Y78" s="337">
        <f>IF(Y$48=0,0,Y$48/WWP_fec!Y$48)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FR: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121066.5603527466</v>
      </c>
      <c r="C3" s="203">
        <v>126246.6445195384</v>
      </c>
      <c r="D3" s="203">
        <v>127825.81117251579</v>
      </c>
      <c r="E3" s="203">
        <v>130654.8661172056</v>
      </c>
      <c r="F3" s="203">
        <v>136436.50655983639</v>
      </c>
      <c r="G3" s="203">
        <v>140344.363465009</v>
      </c>
      <c r="H3" s="203">
        <v>148748.55092230299</v>
      </c>
      <c r="I3" s="203">
        <v>158346.1392562823</v>
      </c>
      <c r="J3" s="203">
        <v>164342.16768774291</v>
      </c>
      <c r="K3" s="203">
        <v>157503.8586876936</v>
      </c>
      <c r="L3" s="203">
        <v>154107.59391542309</v>
      </c>
      <c r="M3" s="203">
        <v>158702.39105960261</v>
      </c>
      <c r="N3" s="203">
        <v>154725.33607056091</v>
      </c>
      <c r="O3" s="203">
        <v>157177.62019169331</v>
      </c>
      <c r="P3" s="203">
        <v>155452.8226006192</v>
      </c>
      <c r="Q3" s="203">
        <v>150881.87718000001</v>
      </c>
      <c r="R3" s="203">
        <v>149674.26762841881</v>
      </c>
      <c r="S3" s="203">
        <v>153991.60497085299</v>
      </c>
      <c r="T3" s="203">
        <v>157036.54853898811</v>
      </c>
      <c r="U3" s="203">
        <v>163572.13036969441</v>
      </c>
      <c r="V3" s="203">
        <v>147808.81863564489</v>
      </c>
      <c r="W3" s="203">
        <v>158946.6540899729</v>
      </c>
      <c r="X3" s="203">
        <v>157956.43468533221</v>
      </c>
      <c r="Y3" s="203">
        <v>169000.8633882874</v>
      </c>
      <c r="DA3" s="112" t="s">
        <v>3024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147969.85815972299</v>
      </c>
      <c r="C5" s="203">
        <v>168400.71884732941</v>
      </c>
      <c r="D5" s="203">
        <v>191888.36178303251</v>
      </c>
      <c r="E5" s="203">
        <v>191090.10888508431</v>
      </c>
      <c r="F5" s="203">
        <v>192200.1637521821</v>
      </c>
      <c r="G5" s="203">
        <v>232766.00723610219</v>
      </c>
      <c r="H5" s="203">
        <v>230350.55538399579</v>
      </c>
      <c r="I5" s="203">
        <v>247041.16497056501</v>
      </c>
      <c r="J5" s="203">
        <v>254876.66052811901</v>
      </c>
      <c r="K5" s="203">
        <v>194182.65981730371</v>
      </c>
      <c r="L5" s="203">
        <v>196578.67444990561</v>
      </c>
      <c r="M5" s="203">
        <v>181361.48757623709</v>
      </c>
      <c r="N5" s="203">
        <v>167463.29275143309</v>
      </c>
      <c r="O5" s="203">
        <v>163299.69209729321</v>
      </c>
      <c r="P5" s="203">
        <v>158915.44439632079</v>
      </c>
      <c r="Q5" s="203">
        <v>167101.42124174099</v>
      </c>
      <c r="R5" s="203">
        <v>167992.0034606093</v>
      </c>
      <c r="S5" s="203">
        <v>167304.70693882089</v>
      </c>
      <c r="T5" s="203">
        <v>168004.2245807985</v>
      </c>
      <c r="U5" s="203">
        <v>169359.8235795458</v>
      </c>
      <c r="V5" s="203">
        <v>155457.1777746031</v>
      </c>
      <c r="W5" s="203">
        <v>171383.83994717049</v>
      </c>
      <c r="X5" s="203">
        <v>175531.0979167292</v>
      </c>
      <c r="Y5" s="203">
        <v>177370.11558332111</v>
      </c>
      <c r="DA5" s="112" t="s">
        <v>3025</v>
      </c>
    </row>
    <row r="6" spans="1:105" ht="12" customHeight="1" x14ac:dyDescent="0.25">
      <c r="A6" s="154" t="s">
        <v>2112</v>
      </c>
      <c r="B6" s="338">
        <v>184962.32269965371</v>
      </c>
      <c r="C6" s="338">
        <v>183044.48207271149</v>
      </c>
      <c r="D6" s="338">
        <v>217778.01898597169</v>
      </c>
      <c r="E6" s="338">
        <v>222950.74404833681</v>
      </c>
      <c r="F6" s="338">
        <v>219746.54820341151</v>
      </c>
      <c r="G6" s="338">
        <v>262691.53127286909</v>
      </c>
      <c r="H6" s="338">
        <v>266061.3639459649</v>
      </c>
      <c r="I6" s="338">
        <v>279597.43885894289</v>
      </c>
      <c r="J6" s="338">
        <v>279307.04044971219</v>
      </c>
      <c r="K6" s="338">
        <v>271976.76494167169</v>
      </c>
      <c r="L6" s="338">
        <v>262728.64880668907</v>
      </c>
      <c r="M6" s="338">
        <v>266909.17477359198</v>
      </c>
      <c r="N6" s="338">
        <v>267199.57318282279</v>
      </c>
      <c r="O6" s="338">
        <v>257951.45704784009</v>
      </c>
      <c r="P6" s="338">
        <v>248993.73932208819</v>
      </c>
      <c r="Q6" s="338">
        <v>248703.34091285741</v>
      </c>
      <c r="R6" s="338">
        <v>246785.50028591519</v>
      </c>
      <c r="S6" s="338">
        <v>244867.65965897299</v>
      </c>
      <c r="T6" s="338">
        <v>244867.65965897299</v>
      </c>
      <c r="U6" s="338">
        <v>250280.09454007141</v>
      </c>
      <c r="V6" s="338">
        <v>248362.25391312921</v>
      </c>
      <c r="W6" s="338">
        <v>248362.25391312921</v>
      </c>
      <c r="X6" s="338">
        <v>253774.6887942274</v>
      </c>
      <c r="Y6" s="338">
        <v>259187.12367532571</v>
      </c>
      <c r="DA6" s="160" t="s">
        <v>3026</v>
      </c>
    </row>
    <row r="7" spans="1:105" ht="12" customHeight="1" x14ac:dyDescent="0.25">
      <c r="A7" s="156" t="s">
        <v>2114</v>
      </c>
      <c r="B7" s="339">
        <v>0</v>
      </c>
      <c r="C7" s="340">
        <v>7330.2755080404804</v>
      </c>
      <c r="D7" s="340">
        <v>43981.653048242879</v>
      </c>
      <c r="E7" s="340">
        <v>5172.725062365168</v>
      </c>
      <c r="F7" s="340">
        <v>6043.9202900573382</v>
      </c>
      <c r="G7" s="340">
        <v>52193.099204440259</v>
      </c>
      <c r="H7" s="340">
        <v>3369.832673095822</v>
      </c>
      <c r="I7" s="340">
        <v>22784.19104796074</v>
      </c>
      <c r="J7" s="340">
        <v>1627.4422177114809</v>
      </c>
      <c r="K7" s="340">
        <v>0</v>
      </c>
      <c r="L7" s="340">
        <v>0</v>
      </c>
      <c r="M7" s="340">
        <v>13428.642101885671</v>
      </c>
      <c r="N7" s="340">
        <v>290.39840923072347</v>
      </c>
      <c r="O7" s="340">
        <v>0</v>
      </c>
      <c r="P7" s="340">
        <v>0</v>
      </c>
      <c r="Q7" s="340">
        <v>0</v>
      </c>
      <c r="R7" s="340">
        <v>7330.2755080404804</v>
      </c>
      <c r="S7" s="340">
        <v>0</v>
      </c>
      <c r="T7" s="340">
        <v>7330.2755080404804</v>
      </c>
      <c r="U7" s="340">
        <v>14660.551016080961</v>
      </c>
      <c r="V7" s="340">
        <v>0</v>
      </c>
      <c r="W7" s="340">
        <v>7330.2755080404804</v>
      </c>
      <c r="X7" s="340">
        <v>14660.551016080961</v>
      </c>
      <c r="Y7" s="340">
        <v>14660.551016080961</v>
      </c>
      <c r="DA7" s="161" t="s">
        <v>3027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9248.1161349827016</v>
      </c>
      <c r="D8" s="342">
        <f t="shared" si="0"/>
        <v>9248.1161349826725</v>
      </c>
      <c r="E8" s="342">
        <f t="shared" si="0"/>
        <v>0</v>
      </c>
      <c r="F8" s="342">
        <f t="shared" si="0"/>
        <v>9248.1161349826434</v>
      </c>
      <c r="G8" s="342">
        <f t="shared" si="0"/>
        <v>9248.1161349826725</v>
      </c>
      <c r="H8" s="342">
        <f t="shared" si="0"/>
        <v>0</v>
      </c>
      <c r="I8" s="342">
        <f t="shared" si="0"/>
        <v>9248.1161349827307</v>
      </c>
      <c r="J8" s="342">
        <f t="shared" si="0"/>
        <v>1917.8406269421685</v>
      </c>
      <c r="K8" s="342">
        <f t="shared" si="0"/>
        <v>7330.2755080405041</v>
      </c>
      <c r="L8" s="342">
        <f t="shared" si="0"/>
        <v>9248.1161349826143</v>
      </c>
      <c r="M8" s="342">
        <f t="shared" si="0"/>
        <v>9248.1161349827889</v>
      </c>
      <c r="N8" s="342">
        <f t="shared" si="0"/>
        <v>0</v>
      </c>
      <c r="O8" s="342">
        <f t="shared" si="0"/>
        <v>9248.1161349827016</v>
      </c>
      <c r="P8" s="342">
        <f t="shared" si="0"/>
        <v>8957.7177257518924</v>
      </c>
      <c r="Q8" s="342">
        <f t="shared" si="0"/>
        <v>290.39840923078009</v>
      </c>
      <c r="R8" s="342">
        <f t="shared" si="0"/>
        <v>9248.1161349827016</v>
      </c>
      <c r="S8" s="342">
        <f t="shared" si="0"/>
        <v>1917.8406269421976</v>
      </c>
      <c r="T8" s="342">
        <f t="shared" si="0"/>
        <v>7330.275508040475</v>
      </c>
      <c r="U8" s="342">
        <f t="shared" si="0"/>
        <v>9248.116134982527</v>
      </c>
      <c r="V8" s="342">
        <f t="shared" si="0"/>
        <v>1917.8406269421976</v>
      </c>
      <c r="W8" s="342">
        <f t="shared" si="0"/>
        <v>7330.275508040475</v>
      </c>
      <c r="X8" s="342">
        <f t="shared" si="0"/>
        <v>9248.1161349827598</v>
      </c>
      <c r="Y8" s="342">
        <f t="shared" si="0"/>
        <v>9248.1161349826725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36992.464539930719</v>
      </c>
      <c r="C9" s="343">
        <f t="shared" si="1"/>
        <v>14643.763225382078</v>
      </c>
      <c r="D9" s="343">
        <f t="shared" si="1"/>
        <v>25889.657202939183</v>
      </c>
      <c r="E9" s="343">
        <f t="shared" si="1"/>
        <v>31860.635163252504</v>
      </c>
      <c r="F9" s="343">
        <f t="shared" si="1"/>
        <v>27546.384451229416</v>
      </c>
      <c r="G9" s="343">
        <f t="shared" si="1"/>
        <v>29925.524036766903</v>
      </c>
      <c r="H9" s="343">
        <f t="shared" si="1"/>
        <v>35710.808561969112</v>
      </c>
      <c r="I9" s="343">
        <f t="shared" si="1"/>
        <v>32556.27388837788</v>
      </c>
      <c r="J9" s="343">
        <f t="shared" si="1"/>
        <v>24430.379921593179</v>
      </c>
      <c r="K9" s="343">
        <f t="shared" si="1"/>
        <v>77794.105124367983</v>
      </c>
      <c r="L9" s="343">
        <f t="shared" si="1"/>
        <v>66149.974356783467</v>
      </c>
      <c r="M9" s="343">
        <f t="shared" si="1"/>
        <v>85547.687197354884</v>
      </c>
      <c r="N9" s="343">
        <f t="shared" si="1"/>
        <v>99736.280431389692</v>
      </c>
      <c r="O9" s="343">
        <f t="shared" si="1"/>
        <v>94651.764950546873</v>
      </c>
      <c r="P9" s="343">
        <f t="shared" si="1"/>
        <v>90078.294925767404</v>
      </c>
      <c r="Q9" s="343">
        <f t="shared" si="1"/>
        <v>81601.919671116426</v>
      </c>
      <c r="R9" s="343">
        <f t="shared" si="1"/>
        <v>78793.496825305891</v>
      </c>
      <c r="S9" s="343">
        <f t="shared" si="1"/>
        <v>77562.952720152098</v>
      </c>
      <c r="T9" s="343">
        <f t="shared" si="1"/>
        <v>76863.435078174487</v>
      </c>
      <c r="U9" s="343">
        <f t="shared" si="1"/>
        <v>80920.27096052561</v>
      </c>
      <c r="V9" s="343">
        <f t="shared" si="1"/>
        <v>92905.076138526114</v>
      </c>
      <c r="W9" s="343">
        <f t="shared" si="1"/>
        <v>76978.413965958724</v>
      </c>
      <c r="X9" s="343">
        <f t="shared" si="1"/>
        <v>78243.590877498209</v>
      </c>
      <c r="Y9" s="343">
        <f t="shared" si="1"/>
        <v>81817.008092004602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3028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4010.7263112639648</v>
      </c>
      <c r="C12" s="210">
        <v>4348.195356835774</v>
      </c>
      <c r="D12" s="210">
        <v>3724.8666380051659</v>
      </c>
      <c r="E12" s="210">
        <v>3674.4611349956981</v>
      </c>
      <c r="F12" s="210">
        <v>3737.4715391229588</v>
      </c>
      <c r="G12" s="210">
        <v>7314.1587274290596</v>
      </c>
      <c r="H12" s="210">
        <v>6705.6269131556264</v>
      </c>
      <c r="I12" s="210">
        <v>8060.6547721410161</v>
      </c>
      <c r="J12" s="210">
        <v>7749.0729148753198</v>
      </c>
      <c r="K12" s="210">
        <v>5087.5436801375808</v>
      </c>
      <c r="L12" s="210">
        <v>5730.1695614789296</v>
      </c>
      <c r="M12" s="210">
        <v>3366.5014617368788</v>
      </c>
      <c r="N12" s="210">
        <v>3383.770937231302</v>
      </c>
      <c r="O12" s="210">
        <v>3340.5246775580481</v>
      </c>
      <c r="P12" s="210">
        <v>3210.6266552020638</v>
      </c>
      <c r="Q12" s="210">
        <v>3200.350644883923</v>
      </c>
      <c r="R12" s="210">
        <v>3262.983147033533</v>
      </c>
      <c r="S12" s="210">
        <v>3227.6544282029208</v>
      </c>
      <c r="T12" s="210">
        <v>3126.380567497853</v>
      </c>
      <c r="U12" s="210">
        <v>3115.828202923467</v>
      </c>
      <c r="V12" s="210">
        <v>2747.6101461736921</v>
      </c>
      <c r="W12" s="210">
        <v>3099.942992261389</v>
      </c>
      <c r="X12" s="210">
        <v>2967.8248495270859</v>
      </c>
      <c r="Y12" s="210">
        <v>2816.8165090283769</v>
      </c>
      <c r="DA12" s="109" t="s">
        <v>3029</v>
      </c>
    </row>
    <row r="13" spans="1:105" ht="12" customHeight="1" x14ac:dyDescent="0.25">
      <c r="A13" s="24" t="s">
        <v>28</v>
      </c>
      <c r="B13" s="213">
        <v>979.29208942390358</v>
      </c>
      <c r="C13" s="213">
        <v>934.91444539982797</v>
      </c>
      <c r="D13" s="213">
        <v>10.58082545141874</v>
      </c>
      <c r="E13" s="213">
        <v>21.328890799656062</v>
      </c>
      <c r="F13" s="213">
        <v>16.241530524505588</v>
      </c>
      <c r="G13" s="213">
        <v>14.61736887360275</v>
      </c>
      <c r="H13" s="213">
        <v>15.023387790197759</v>
      </c>
      <c r="I13" s="213">
        <v>20.7079105760963</v>
      </c>
      <c r="J13" s="213">
        <v>27.204557179707649</v>
      </c>
      <c r="K13" s="213">
        <v>20.7079105760963</v>
      </c>
      <c r="L13" s="213">
        <v>21.1140154772141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8.8130696474634558</v>
      </c>
      <c r="W13" s="213">
        <v>8.255803955288048</v>
      </c>
      <c r="X13" s="213">
        <v>8.6568357695614786</v>
      </c>
      <c r="Y13" s="213">
        <v>7.7762682717110909</v>
      </c>
      <c r="DA13" s="85" t="s">
        <v>3030</v>
      </c>
    </row>
    <row r="14" spans="1:105" ht="12" customHeight="1" x14ac:dyDescent="0.25">
      <c r="A14" s="14" t="s">
        <v>29</v>
      </c>
      <c r="B14" s="204">
        <f t="shared" ref="B14:Y14" si="2">B15+B16+B17+B18+B19</f>
        <v>1383.782373172829</v>
      </c>
      <c r="C14" s="204">
        <f t="shared" si="2"/>
        <v>1698.7938091143596</v>
      </c>
      <c r="D14" s="204">
        <f t="shared" si="2"/>
        <v>1881.5706792777294</v>
      </c>
      <c r="E14" s="204">
        <f t="shared" si="2"/>
        <v>1760.5511607910578</v>
      </c>
      <c r="F14" s="204">
        <f t="shared" si="2"/>
        <v>1645.7305245055898</v>
      </c>
      <c r="G14" s="204">
        <f t="shared" si="2"/>
        <v>1532.3528804815141</v>
      </c>
      <c r="H14" s="204">
        <f t="shared" si="2"/>
        <v>1610.3737747205505</v>
      </c>
      <c r="I14" s="204">
        <f t="shared" si="2"/>
        <v>1364.5631986242481</v>
      </c>
      <c r="J14" s="204">
        <f t="shared" si="2"/>
        <v>1175.8853826311265</v>
      </c>
      <c r="K14" s="204">
        <f t="shared" si="2"/>
        <v>1127.0415305245056</v>
      </c>
      <c r="L14" s="204">
        <f t="shared" si="2"/>
        <v>966.44462596732581</v>
      </c>
      <c r="M14" s="204">
        <f t="shared" si="2"/>
        <v>1263.2227858985384</v>
      </c>
      <c r="N14" s="204">
        <f t="shared" si="2"/>
        <v>1230.3619088564055</v>
      </c>
      <c r="O14" s="204">
        <f t="shared" si="2"/>
        <v>1240.3634565778157</v>
      </c>
      <c r="P14" s="204">
        <f t="shared" si="2"/>
        <v>1189.9395528804816</v>
      </c>
      <c r="Q14" s="204">
        <f t="shared" si="2"/>
        <v>1171.9677558039552</v>
      </c>
      <c r="R14" s="204">
        <f t="shared" si="2"/>
        <v>1144.8311263972478</v>
      </c>
      <c r="S14" s="204">
        <f t="shared" si="2"/>
        <v>1208.6496990541702</v>
      </c>
      <c r="T14" s="204">
        <f t="shared" si="2"/>
        <v>1214.4857265692174</v>
      </c>
      <c r="U14" s="204">
        <f t="shared" si="2"/>
        <v>1200.7199484092866</v>
      </c>
      <c r="V14" s="204">
        <f t="shared" si="2"/>
        <v>1187.9788478073949</v>
      </c>
      <c r="W14" s="204">
        <f t="shared" si="2"/>
        <v>1229.5104041272573</v>
      </c>
      <c r="X14" s="204">
        <f t="shared" si="2"/>
        <v>1195.4398968185731</v>
      </c>
      <c r="Y14" s="204">
        <f t="shared" si="2"/>
        <v>1197.7635425623387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0.32510748065348238</v>
      </c>
      <c r="W15" s="204">
        <v>0</v>
      </c>
      <c r="X15" s="204">
        <v>0</v>
      </c>
      <c r="Y15" s="204">
        <v>0</v>
      </c>
      <c r="DA15" s="71" t="s">
        <v>3031</v>
      </c>
    </row>
    <row r="16" spans="1:105" ht="12" customHeight="1" x14ac:dyDescent="0.25">
      <c r="A16" s="18" t="s">
        <v>31</v>
      </c>
      <c r="B16" s="204">
        <v>124.2715391229579</v>
      </c>
      <c r="C16" s="204">
        <v>65.524935511607907</v>
      </c>
      <c r="D16" s="204">
        <v>65.524935511607907</v>
      </c>
      <c r="E16" s="204">
        <v>42.84892519346517</v>
      </c>
      <c r="F16" s="204">
        <v>53.83585554600171</v>
      </c>
      <c r="G16" s="204">
        <v>50.539724849527083</v>
      </c>
      <c r="H16" s="204">
        <v>59.329320722269983</v>
      </c>
      <c r="I16" s="204">
        <v>52.737145313843499</v>
      </c>
      <c r="J16" s="204">
        <v>52.737145313843499</v>
      </c>
      <c r="K16" s="204">
        <v>37.355460017196897</v>
      </c>
      <c r="L16" s="204">
        <v>37.355460017196897</v>
      </c>
      <c r="M16" s="204">
        <v>84.678331900257945</v>
      </c>
      <c r="N16" s="204">
        <v>79.064058469475498</v>
      </c>
      <c r="O16" s="204">
        <v>80.977901977644024</v>
      </c>
      <c r="P16" s="204">
        <v>69.725107480653492</v>
      </c>
      <c r="Q16" s="204">
        <v>65.767669819432498</v>
      </c>
      <c r="R16" s="204">
        <v>66.531212381771269</v>
      </c>
      <c r="S16" s="204">
        <v>68.659501289767832</v>
      </c>
      <c r="T16" s="204">
        <v>67.063026655202052</v>
      </c>
      <c r="U16" s="204">
        <v>69.098882201203779</v>
      </c>
      <c r="V16" s="204">
        <v>71.038091143594144</v>
      </c>
      <c r="W16" s="204">
        <v>75.62846087704213</v>
      </c>
      <c r="X16" s="204">
        <v>69.803181427343077</v>
      </c>
      <c r="Y16" s="204">
        <v>73.619948409286309</v>
      </c>
      <c r="DA16" s="71" t="s">
        <v>3032</v>
      </c>
    </row>
    <row r="17" spans="1:105" ht="12" customHeight="1" x14ac:dyDescent="0.25">
      <c r="A17" s="18" t="s">
        <v>71</v>
      </c>
      <c r="B17" s="204">
        <v>903.79286328460864</v>
      </c>
      <c r="C17" s="204">
        <v>1138.984436801376</v>
      </c>
      <c r="D17" s="204">
        <v>1543.6371453138429</v>
      </c>
      <c r="E17" s="204">
        <v>1538.471109200344</v>
      </c>
      <c r="F17" s="204">
        <v>1424.510404127258</v>
      </c>
      <c r="G17" s="204">
        <v>1314.619604471196</v>
      </c>
      <c r="H17" s="204">
        <v>1315.6370593293209</v>
      </c>
      <c r="I17" s="204">
        <v>1102.9780739466901</v>
      </c>
      <c r="J17" s="204">
        <v>951.36938950988826</v>
      </c>
      <c r="K17" s="204">
        <v>760.07807394668964</v>
      </c>
      <c r="L17" s="204">
        <v>695.97506448839204</v>
      </c>
      <c r="M17" s="204">
        <v>1156.4888220120381</v>
      </c>
      <c r="N17" s="204">
        <v>1126.7123817712809</v>
      </c>
      <c r="O17" s="204">
        <v>1140.9605331040409</v>
      </c>
      <c r="P17" s="204">
        <v>1109.365864144454</v>
      </c>
      <c r="Q17" s="204">
        <v>1095.5807394668959</v>
      </c>
      <c r="R17" s="204">
        <v>1067.176096302665</v>
      </c>
      <c r="S17" s="204">
        <v>1076.7975924333621</v>
      </c>
      <c r="T17" s="204">
        <v>1093.3208082545141</v>
      </c>
      <c r="U17" s="204">
        <v>1104.6040412725711</v>
      </c>
      <c r="V17" s="204">
        <v>1104.782029234738</v>
      </c>
      <c r="W17" s="204">
        <v>1124.395614789338</v>
      </c>
      <c r="X17" s="204">
        <v>1105.876870163371</v>
      </c>
      <c r="Y17" s="204">
        <v>1119.266294067068</v>
      </c>
      <c r="DA17" s="71" t="s">
        <v>3033</v>
      </c>
    </row>
    <row r="18" spans="1:105" ht="12" customHeight="1" x14ac:dyDescent="0.25">
      <c r="A18" s="18" t="s">
        <v>32</v>
      </c>
      <c r="B18" s="204">
        <v>104.21324161650899</v>
      </c>
      <c r="C18" s="204">
        <v>36.667669819432497</v>
      </c>
      <c r="D18" s="204">
        <v>3.8597592433362</v>
      </c>
      <c r="E18" s="204">
        <v>47.770335339638869</v>
      </c>
      <c r="F18" s="204">
        <v>42.037919174548577</v>
      </c>
      <c r="G18" s="204">
        <v>60.190627687016352</v>
      </c>
      <c r="H18" s="204">
        <v>38.216251074806529</v>
      </c>
      <c r="I18" s="204">
        <v>42.993379191745483</v>
      </c>
      <c r="J18" s="204">
        <v>33.439294926913149</v>
      </c>
      <c r="K18" s="204">
        <v>27.706792777300091</v>
      </c>
      <c r="L18" s="204">
        <v>22.929750644883921</v>
      </c>
      <c r="M18" s="204">
        <v>22.055631986242471</v>
      </c>
      <c r="N18" s="204">
        <v>24.58546861564918</v>
      </c>
      <c r="O18" s="204">
        <v>18.4250214961307</v>
      </c>
      <c r="P18" s="204">
        <v>10.848581255374031</v>
      </c>
      <c r="Q18" s="204">
        <v>10.61934651762683</v>
      </c>
      <c r="R18" s="204">
        <v>11.12381771281169</v>
      </c>
      <c r="S18" s="204">
        <v>63.192605331040397</v>
      </c>
      <c r="T18" s="204">
        <v>54.101891659501277</v>
      </c>
      <c r="U18" s="204">
        <v>27.017024935511611</v>
      </c>
      <c r="V18" s="204">
        <v>11.833619948409289</v>
      </c>
      <c r="W18" s="204">
        <v>5.4095442820292341</v>
      </c>
      <c r="X18" s="204">
        <v>13.740670679277731</v>
      </c>
      <c r="Y18" s="204">
        <v>4.8773000859845217</v>
      </c>
      <c r="DA18" s="71" t="s">
        <v>3034</v>
      </c>
    </row>
    <row r="19" spans="1:105" ht="12" customHeight="1" x14ac:dyDescent="0.25">
      <c r="A19" s="18" t="s">
        <v>33</v>
      </c>
      <c r="B19" s="204">
        <v>251.5047291487532</v>
      </c>
      <c r="C19" s="204">
        <v>457.61676698194321</v>
      </c>
      <c r="D19" s="204">
        <v>268.54883920894241</v>
      </c>
      <c r="E19" s="204">
        <v>131.46079105760961</v>
      </c>
      <c r="F19" s="204">
        <v>125.3463456577816</v>
      </c>
      <c r="G19" s="204">
        <v>107.0029234737747</v>
      </c>
      <c r="H19" s="204">
        <v>197.191143594153</v>
      </c>
      <c r="I19" s="204">
        <v>165.854600171969</v>
      </c>
      <c r="J19" s="204">
        <v>138.33955288048151</v>
      </c>
      <c r="K19" s="204">
        <v>301.90120378331898</v>
      </c>
      <c r="L19" s="204">
        <v>210.18435081685291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24.076784178847799</v>
      </c>
      <c r="X19" s="204">
        <v>6.0191745485812547</v>
      </c>
      <c r="Y19" s="204">
        <v>0</v>
      </c>
      <c r="DA19" s="71" t="s">
        <v>3035</v>
      </c>
    </row>
    <row r="20" spans="1:105" ht="12" customHeight="1" x14ac:dyDescent="0.25">
      <c r="A20" s="14" t="s">
        <v>34</v>
      </c>
      <c r="B20" s="204">
        <f t="shared" ref="B20:Y20" si="3">B21+B22</f>
        <v>506.03533963886485</v>
      </c>
      <c r="C20" s="204">
        <f t="shared" si="3"/>
        <v>511.73559759243329</v>
      </c>
      <c r="D20" s="204">
        <f t="shared" si="3"/>
        <v>717.40988822012037</v>
      </c>
      <c r="E20" s="204">
        <f t="shared" si="3"/>
        <v>519.49423903697323</v>
      </c>
      <c r="F20" s="204">
        <f t="shared" si="3"/>
        <v>610.75313843508161</v>
      </c>
      <c r="G20" s="204">
        <f t="shared" si="3"/>
        <v>3796.3467755803949</v>
      </c>
      <c r="H20" s="204">
        <f t="shared" si="3"/>
        <v>3669.5199484092859</v>
      </c>
      <c r="I20" s="204">
        <f t="shared" si="3"/>
        <v>3991.5079965606201</v>
      </c>
      <c r="J20" s="204">
        <f t="shared" si="3"/>
        <v>4412.5293207222694</v>
      </c>
      <c r="K20" s="204">
        <f t="shared" si="3"/>
        <v>2090.905417024936</v>
      </c>
      <c r="L20" s="204">
        <f t="shared" si="3"/>
        <v>3369.4576096302658</v>
      </c>
      <c r="M20" s="204">
        <f t="shared" si="3"/>
        <v>786.68202923473768</v>
      </c>
      <c r="N20" s="204">
        <f t="shared" si="3"/>
        <v>742.72259785289702</v>
      </c>
      <c r="O20" s="204">
        <f t="shared" si="3"/>
        <v>731.33913546876636</v>
      </c>
      <c r="P20" s="204">
        <f t="shared" si="3"/>
        <v>747.03929753609839</v>
      </c>
      <c r="Q20" s="204">
        <f t="shared" si="3"/>
        <v>764.0913663811034</v>
      </c>
      <c r="R20" s="204">
        <f t="shared" si="3"/>
        <v>800.74224608539453</v>
      </c>
      <c r="S20" s="204">
        <f t="shared" si="3"/>
        <v>696.54853780214546</v>
      </c>
      <c r="T20" s="204">
        <f t="shared" si="3"/>
        <v>585.30148094011031</v>
      </c>
      <c r="U20" s="204">
        <f t="shared" si="3"/>
        <v>580.73090944530259</v>
      </c>
      <c r="V20" s="204">
        <f t="shared" si="3"/>
        <v>335.09143663469058</v>
      </c>
      <c r="W20" s="204">
        <f t="shared" si="3"/>
        <v>584.55277928565386</v>
      </c>
      <c r="X20" s="204">
        <f t="shared" si="3"/>
        <v>521.59999103125938</v>
      </c>
      <c r="Y20" s="204">
        <f t="shared" si="3"/>
        <v>452.79738481353547</v>
      </c>
      <c r="DA20" s="71"/>
    </row>
    <row r="21" spans="1:105" ht="12" customHeight="1" x14ac:dyDescent="0.25">
      <c r="A21" s="18" t="s">
        <v>73</v>
      </c>
      <c r="B21" s="204">
        <v>478.47730008598438</v>
      </c>
      <c r="C21" s="204">
        <v>487.35898538263109</v>
      </c>
      <c r="D21" s="204">
        <v>714.40042992261397</v>
      </c>
      <c r="E21" s="204">
        <v>519.49423903697323</v>
      </c>
      <c r="F21" s="204">
        <v>610.75313843508161</v>
      </c>
      <c r="G21" s="204">
        <v>3796.3467755803949</v>
      </c>
      <c r="H21" s="204">
        <v>3669.5199484092859</v>
      </c>
      <c r="I21" s="204">
        <v>3991.5079965606201</v>
      </c>
      <c r="J21" s="204">
        <v>4412.5293207222694</v>
      </c>
      <c r="K21" s="204">
        <v>2090.905417024936</v>
      </c>
      <c r="L21" s="204">
        <v>3369.4576096302658</v>
      </c>
      <c r="M21" s="204">
        <v>786.68202923473768</v>
      </c>
      <c r="N21" s="204">
        <v>742.72259785289702</v>
      </c>
      <c r="O21" s="204">
        <v>731.33913546876636</v>
      </c>
      <c r="P21" s="204">
        <v>747.03929753609839</v>
      </c>
      <c r="Q21" s="204">
        <v>764.0913663811034</v>
      </c>
      <c r="R21" s="204">
        <v>800.74224608539453</v>
      </c>
      <c r="S21" s="204">
        <v>696.54853780214546</v>
      </c>
      <c r="T21" s="204">
        <v>585.30148094011031</v>
      </c>
      <c r="U21" s="204">
        <v>580.73090944530259</v>
      </c>
      <c r="V21" s="204">
        <v>335.09143663469058</v>
      </c>
      <c r="W21" s="204">
        <v>584.55277928565386</v>
      </c>
      <c r="X21" s="204">
        <v>521.59999103125938</v>
      </c>
      <c r="Y21" s="204">
        <v>452.79738481353547</v>
      </c>
      <c r="DA21" s="71" t="s">
        <v>3036</v>
      </c>
    </row>
    <row r="22" spans="1:105" ht="12" customHeight="1" x14ac:dyDescent="0.25">
      <c r="A22" s="18" t="s">
        <v>36</v>
      </c>
      <c r="B22" s="204">
        <v>27.55803955288048</v>
      </c>
      <c r="C22" s="204">
        <v>24.376612209802229</v>
      </c>
      <c r="D22" s="204">
        <v>3.0094582975064492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3037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72.561392949269134</v>
      </c>
      <c r="H23" s="204">
        <f t="shared" si="4"/>
        <v>65.395958727429047</v>
      </c>
      <c r="I23" s="204">
        <f t="shared" si="4"/>
        <v>39.911092003439386</v>
      </c>
      <c r="J23" s="204">
        <f t="shared" si="4"/>
        <v>46.097248495270854</v>
      </c>
      <c r="K23" s="204">
        <f t="shared" si="4"/>
        <v>48.031900257953566</v>
      </c>
      <c r="L23" s="204">
        <f t="shared" si="4"/>
        <v>53.812725709372302</v>
      </c>
      <c r="M23" s="204">
        <f t="shared" si="4"/>
        <v>57.077815993121241</v>
      </c>
      <c r="N23" s="204">
        <f t="shared" si="4"/>
        <v>59.21540730617415</v>
      </c>
      <c r="O23" s="204">
        <f t="shared" si="4"/>
        <v>50.403512854535393</v>
      </c>
      <c r="P23" s="204">
        <f t="shared" si="4"/>
        <v>48.539206333204973</v>
      </c>
      <c r="Q23" s="204">
        <f t="shared" si="4"/>
        <v>49.469596645551611</v>
      </c>
      <c r="R23" s="204">
        <f t="shared" si="4"/>
        <v>79.774778850117087</v>
      </c>
      <c r="S23" s="204">
        <f t="shared" si="4"/>
        <v>76.00503055555015</v>
      </c>
      <c r="T23" s="204">
        <f t="shared" si="4"/>
        <v>107.25991200915877</v>
      </c>
      <c r="U23" s="204">
        <f t="shared" si="4"/>
        <v>102.09101660800786</v>
      </c>
      <c r="V23" s="204">
        <f t="shared" si="4"/>
        <v>98.918967492566466</v>
      </c>
      <c r="W23" s="204">
        <f t="shared" si="4"/>
        <v>95.995973938765644</v>
      </c>
      <c r="X23" s="204">
        <f t="shared" si="4"/>
        <v>102.07851283804399</v>
      </c>
      <c r="Y23" s="204">
        <f t="shared" si="4"/>
        <v>112.24904682876888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72.489767841788478</v>
      </c>
      <c r="H24" s="204">
        <v>65.324333619948391</v>
      </c>
      <c r="I24" s="204">
        <v>39.839466895958729</v>
      </c>
      <c r="J24" s="204">
        <v>46.001719690455722</v>
      </c>
      <c r="K24" s="204">
        <v>47.912467755803952</v>
      </c>
      <c r="L24" s="204">
        <v>53.693293207222688</v>
      </c>
      <c r="M24" s="204">
        <v>56.874806534823733</v>
      </c>
      <c r="N24" s="204">
        <v>59.027171109200332</v>
      </c>
      <c r="O24" s="204">
        <v>50.134737747205513</v>
      </c>
      <c r="P24" s="204">
        <v>47.838607050730857</v>
      </c>
      <c r="Q24" s="204">
        <v>43.248323301805669</v>
      </c>
      <c r="R24" s="204">
        <v>39.478417884780733</v>
      </c>
      <c r="S24" s="204">
        <v>18.68263112639724</v>
      </c>
      <c r="T24" s="204">
        <v>31.782373172828891</v>
      </c>
      <c r="U24" s="204">
        <v>25.913585554600171</v>
      </c>
      <c r="V24" s="204">
        <v>22.5274290627687</v>
      </c>
      <c r="W24" s="204">
        <v>19.884350816852969</v>
      </c>
      <c r="X24" s="204">
        <v>21.864230438521059</v>
      </c>
      <c r="Y24" s="204">
        <v>25.16225279449699</v>
      </c>
      <c r="DA24" s="71" t="s">
        <v>3038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8.5285443512952645E-3</v>
      </c>
      <c r="O25" s="204">
        <v>2.0537790046995921E-2</v>
      </c>
      <c r="P25" s="204">
        <v>0.2892493254663801</v>
      </c>
      <c r="Q25" s="204">
        <v>5.7698545991199763</v>
      </c>
      <c r="R25" s="204">
        <v>9.2002302688617164</v>
      </c>
      <c r="S25" s="204">
        <v>8.0934226449740745</v>
      </c>
      <c r="T25" s="204">
        <v>9.1251742619532621</v>
      </c>
      <c r="U25" s="204">
        <v>9.8910166080078596</v>
      </c>
      <c r="V25" s="204">
        <v>9.1129485759714619</v>
      </c>
      <c r="W25" s="204">
        <v>11.51282690523168</v>
      </c>
      <c r="X25" s="204">
        <v>16.31376649238624</v>
      </c>
      <c r="Y25" s="204">
        <v>16.967791454736201</v>
      </c>
      <c r="DA25" s="71" t="s">
        <v>3039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30.633791917454861</v>
      </c>
      <c r="S26" s="204">
        <v>48.700085984522772</v>
      </c>
      <c r="T26" s="204">
        <v>65.366466036113493</v>
      </c>
      <c r="U26" s="204">
        <v>65.018658641444546</v>
      </c>
      <c r="V26" s="204">
        <v>65.945485812553727</v>
      </c>
      <c r="W26" s="204">
        <v>62.581169389509881</v>
      </c>
      <c r="X26" s="204">
        <v>61.786500429922597</v>
      </c>
      <c r="Y26" s="204">
        <v>67.384006878761824</v>
      </c>
      <c r="DA26" s="71" t="s">
        <v>3040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7.1625107480653469E-2</v>
      </c>
      <c r="H27" s="204">
        <v>7.1625107480653469E-2</v>
      </c>
      <c r="I27" s="204">
        <v>7.1625107480653469E-2</v>
      </c>
      <c r="J27" s="204">
        <v>9.5528804815133275E-2</v>
      </c>
      <c r="K27" s="204">
        <v>0.1194325021496131</v>
      </c>
      <c r="L27" s="204">
        <v>0.1194325021496131</v>
      </c>
      <c r="M27" s="204">
        <v>0.20300945829750641</v>
      </c>
      <c r="N27" s="204">
        <v>0.17970765262252791</v>
      </c>
      <c r="O27" s="204">
        <v>0.24823731728288909</v>
      </c>
      <c r="P27" s="204">
        <v>0.41134995700773858</v>
      </c>
      <c r="Q27" s="204">
        <v>0.45141874462596732</v>
      </c>
      <c r="R27" s="204">
        <v>0.46233877901977638</v>
      </c>
      <c r="S27" s="204">
        <v>0.52889079965606189</v>
      </c>
      <c r="T27" s="204">
        <v>0.98589853826311247</v>
      </c>
      <c r="U27" s="204">
        <v>1.2677558039552881</v>
      </c>
      <c r="V27" s="204">
        <v>1.333104041272571</v>
      </c>
      <c r="W27" s="204">
        <v>2.0176268271711089</v>
      </c>
      <c r="X27" s="204">
        <v>2.1140154772141009</v>
      </c>
      <c r="Y27" s="204">
        <v>2.7349957007738599</v>
      </c>
      <c r="DA27" s="71" t="s">
        <v>3041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3042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3043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1392.373860705073</v>
      </c>
      <c r="J30" s="204">
        <v>1512.1199484092861</v>
      </c>
      <c r="K30" s="204">
        <v>1322.181083404987</v>
      </c>
      <c r="L30" s="204">
        <v>791.65356835769558</v>
      </c>
      <c r="M30" s="204">
        <v>78.261220980223541</v>
      </c>
      <c r="N30" s="204">
        <v>90.94643164230439</v>
      </c>
      <c r="O30" s="204">
        <v>60.474548581255377</v>
      </c>
      <c r="P30" s="204">
        <v>48.778847807394662</v>
      </c>
      <c r="Q30" s="204">
        <v>45.002665520206349</v>
      </c>
      <c r="R30" s="204">
        <v>47.619690455717972</v>
      </c>
      <c r="S30" s="204">
        <v>55.560705073086837</v>
      </c>
      <c r="T30" s="204">
        <v>51.347119518486657</v>
      </c>
      <c r="U30" s="204">
        <v>54.512295786758379</v>
      </c>
      <c r="V30" s="204">
        <v>42.706964746345662</v>
      </c>
      <c r="W30" s="204">
        <v>43.149699054170242</v>
      </c>
      <c r="X30" s="204">
        <v>50.678159931212377</v>
      </c>
      <c r="Y30" s="204">
        <v>28.471367153912301</v>
      </c>
      <c r="DA30" s="71" t="s">
        <v>3044</v>
      </c>
    </row>
    <row r="31" spans="1:105" ht="12" customHeight="1" x14ac:dyDescent="0.25">
      <c r="A31" s="21" t="s">
        <v>40</v>
      </c>
      <c r="B31" s="207">
        <v>1141.616509028375</v>
      </c>
      <c r="C31" s="207">
        <v>1202.751504729149</v>
      </c>
      <c r="D31" s="207">
        <v>1115.3052450558901</v>
      </c>
      <c r="E31" s="207">
        <v>1373.086844368014</v>
      </c>
      <c r="F31" s="207">
        <v>1464.7463456577821</v>
      </c>
      <c r="G31" s="207">
        <v>1898.2803095442821</v>
      </c>
      <c r="H31" s="207">
        <v>1345.3138435081689</v>
      </c>
      <c r="I31" s="207">
        <v>1251.5907136715391</v>
      </c>
      <c r="J31" s="207">
        <v>575.2364574376611</v>
      </c>
      <c r="K31" s="207">
        <v>478.67583834909709</v>
      </c>
      <c r="L31" s="207">
        <v>527.68701633705928</v>
      </c>
      <c r="M31" s="207">
        <v>1181.257609630266</v>
      </c>
      <c r="N31" s="207">
        <v>1260.524591573517</v>
      </c>
      <c r="O31" s="207">
        <v>1257.944024075666</v>
      </c>
      <c r="P31" s="207">
        <v>1176.3297506448839</v>
      </c>
      <c r="Q31" s="207">
        <v>1169.8192605331039</v>
      </c>
      <c r="R31" s="207">
        <v>1190.015305245056</v>
      </c>
      <c r="S31" s="207">
        <v>1190.890455717971</v>
      </c>
      <c r="T31" s="207">
        <v>1167.9863284608771</v>
      </c>
      <c r="U31" s="207">
        <v>1177.774032674118</v>
      </c>
      <c r="V31" s="207">
        <v>1074.1008598452279</v>
      </c>
      <c r="W31" s="207">
        <v>1138.4783319002579</v>
      </c>
      <c r="X31" s="207">
        <v>1089.3714531384351</v>
      </c>
      <c r="Y31" s="207">
        <v>1017.758899398108</v>
      </c>
      <c r="DA31" s="86" t="s">
        <v>3045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OIS_emi!B5</f>
        <v>9701.9988487275805</v>
      </c>
      <c r="C33" s="203">
        <f>OIS_emi!C5</f>
        <v>10486.86879024331</v>
      </c>
      <c r="D33" s="203">
        <f>OIS_emi!D5</f>
        <v>7684.0657318761969</v>
      </c>
      <c r="E33" s="203">
        <f>OIS_emi!E5</f>
        <v>6887.8385722807188</v>
      </c>
      <c r="F33" s="203">
        <f>OIS_emi!F5</f>
        <v>6712.7765220004721</v>
      </c>
      <c r="G33" s="203">
        <f>OIS_emi!G5</f>
        <v>13822.5241454364</v>
      </c>
      <c r="H33" s="203">
        <f>OIS_emi!H5</f>
        <v>13849.678663560429</v>
      </c>
      <c r="I33" s="203">
        <f>OIS_emi!I5</f>
        <v>13840.388403481949</v>
      </c>
      <c r="J33" s="203">
        <f>OIS_emi!J5</f>
        <v>14243.118824161</v>
      </c>
      <c r="K33" s="203">
        <f>OIS_emi!K5</f>
        <v>8777.6295829219907</v>
      </c>
      <c r="L33" s="203">
        <f>OIS_emi!L5</f>
        <v>11205.39164844205</v>
      </c>
      <c r="M33" s="203">
        <f>OIS_emi!M5</f>
        <v>5749.4285770125362</v>
      </c>
      <c r="N33" s="203">
        <f>OIS_emi!N5</f>
        <v>5554.5401214417916</v>
      </c>
      <c r="O33" s="203">
        <f>OIS_emi!O5</f>
        <v>5561.110956442777</v>
      </c>
      <c r="P33" s="203">
        <f>OIS_emi!P5</f>
        <v>5438.3027215257944</v>
      </c>
      <c r="Q33" s="203">
        <f>OIS_emi!Q5</f>
        <v>5405.2878824672443</v>
      </c>
      <c r="R33" s="203">
        <f>OIS_emi!R5</f>
        <v>5406.6781179734899</v>
      </c>
      <c r="S33" s="203">
        <f>OIS_emi!S5</f>
        <v>5364.957366136362</v>
      </c>
      <c r="T33" s="203">
        <f>OIS_emi!T5</f>
        <v>5121.8198044620631</v>
      </c>
      <c r="U33" s="203">
        <f>OIS_emi!U5</f>
        <v>5063.9868850610101</v>
      </c>
      <c r="V33" s="203">
        <f>OIS_emi!V5</f>
        <v>4485.0498262283891</v>
      </c>
      <c r="W33" s="203">
        <f>OIS_emi!W5</f>
        <v>5182.3549285368399</v>
      </c>
      <c r="X33" s="203">
        <f>OIS_emi!X5</f>
        <v>4941.4017409099206</v>
      </c>
      <c r="Y33" s="203">
        <f>OIS_emi!Y5</f>
        <v>4782.4862504957518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33.128275054466556</v>
      </c>
      <c r="C35" s="284">
        <f t="shared" si="5"/>
        <v>34.442066744695389</v>
      </c>
      <c r="D35" s="284">
        <f t="shared" si="5"/>
        <v>29.140176024214902</v>
      </c>
      <c r="E35" s="284">
        <f t="shared" si="5"/>
        <v>28.123415868028033</v>
      </c>
      <c r="F35" s="284">
        <f t="shared" si="5"/>
        <v>27.393486049746013</v>
      </c>
      <c r="G35" s="284">
        <f t="shared" si="5"/>
        <v>52.115799643443772</v>
      </c>
      <c r="H35" s="284">
        <f t="shared" si="5"/>
        <v>45.080283952871781</v>
      </c>
      <c r="I35" s="284">
        <f t="shared" si="5"/>
        <v>50.905281366506152</v>
      </c>
      <c r="J35" s="284">
        <f t="shared" si="5"/>
        <v>47.152067079940721</v>
      </c>
      <c r="K35" s="284">
        <f t="shared" si="5"/>
        <v>32.301073272277172</v>
      </c>
      <c r="L35" s="284">
        <f t="shared" si="5"/>
        <v>37.182914974480397</v>
      </c>
      <c r="M35" s="284">
        <f t="shared" si="5"/>
        <v>21.212670075478247</v>
      </c>
      <c r="N35" s="284">
        <f t="shared" si="5"/>
        <v>21.86953360817499</v>
      </c>
      <c r="O35" s="284">
        <f t="shared" si="5"/>
        <v>21.253182695373269</v>
      </c>
      <c r="P35" s="284">
        <f t="shared" si="5"/>
        <v>20.653382817310618</v>
      </c>
      <c r="Q35" s="284">
        <f t="shared" si="5"/>
        <v>21.210967842519274</v>
      </c>
      <c r="R35" s="284">
        <f t="shared" si="5"/>
        <v>21.800561971909641</v>
      </c>
      <c r="S35" s="284">
        <f t="shared" si="5"/>
        <v>20.959937581102817</v>
      </c>
      <c r="T35" s="284">
        <f t="shared" si="5"/>
        <v>19.90861743068464</v>
      </c>
      <c r="U35" s="284">
        <f t="shared" si="5"/>
        <v>19.048649643929487</v>
      </c>
      <c r="V35" s="284">
        <f t="shared" si="5"/>
        <v>18.588945988037896</v>
      </c>
      <c r="W35" s="284">
        <f t="shared" si="5"/>
        <v>19.503040249633969</v>
      </c>
      <c r="X35" s="284">
        <f t="shared" si="5"/>
        <v>18.788882234771517</v>
      </c>
      <c r="Y35" s="284">
        <f t="shared" si="5"/>
        <v>16.667468156991653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27.105022341338394</v>
      </c>
      <c r="C36" s="344">
        <f t="shared" si="6"/>
        <v>25.82052729108484</v>
      </c>
      <c r="D36" s="344">
        <f t="shared" si="6"/>
        <v>19.411633948998219</v>
      </c>
      <c r="E36" s="344">
        <f t="shared" si="6"/>
        <v>19.228944692293862</v>
      </c>
      <c r="F36" s="344">
        <f t="shared" si="6"/>
        <v>19.445725051212534</v>
      </c>
      <c r="G36" s="344">
        <f t="shared" si="6"/>
        <v>31.422795855281688</v>
      </c>
      <c r="H36" s="344">
        <f t="shared" si="6"/>
        <v>29.110530695171562</v>
      </c>
      <c r="I36" s="344">
        <f t="shared" si="6"/>
        <v>32.628791938790627</v>
      </c>
      <c r="J36" s="344">
        <f t="shared" si="6"/>
        <v>30.403226795340135</v>
      </c>
      <c r="K36" s="344">
        <f t="shared" si="6"/>
        <v>26.199783672363868</v>
      </c>
      <c r="L36" s="344">
        <f t="shared" si="6"/>
        <v>29.149497408678254</v>
      </c>
      <c r="M36" s="344">
        <f t="shared" si="6"/>
        <v>18.562383374373994</v>
      </c>
      <c r="N36" s="344">
        <f t="shared" si="6"/>
        <v>20.206045645202117</v>
      </c>
      <c r="O36" s="344">
        <f t="shared" si="6"/>
        <v>20.456405242747053</v>
      </c>
      <c r="P36" s="344">
        <f t="shared" si="6"/>
        <v>20.203364546463149</v>
      </c>
      <c r="Q36" s="344">
        <f t="shared" si="6"/>
        <v>19.152144973405491</v>
      </c>
      <c r="R36" s="344">
        <f t="shared" si="6"/>
        <v>19.423443258111011</v>
      </c>
      <c r="S36" s="344">
        <f t="shared" si="6"/>
        <v>19.292071856550891</v>
      </c>
      <c r="T36" s="344">
        <f t="shared" si="6"/>
        <v>18.608940193609705</v>
      </c>
      <c r="U36" s="344">
        <f t="shared" si="6"/>
        <v>18.397682148387506</v>
      </c>
      <c r="V36" s="344">
        <f t="shared" si="6"/>
        <v>17.674385869512207</v>
      </c>
      <c r="W36" s="344">
        <f t="shared" si="6"/>
        <v>18.087720482963586</v>
      </c>
      <c r="X36" s="344">
        <f t="shared" si="6"/>
        <v>16.907686926991151</v>
      </c>
      <c r="Y36" s="344">
        <f t="shared" si="6"/>
        <v>15.881009603927069</v>
      </c>
      <c r="DA36" s="119"/>
    </row>
    <row r="37" spans="1:105" ht="12" customHeight="1" x14ac:dyDescent="0.25">
      <c r="A37" s="158" t="s">
        <v>2136</v>
      </c>
      <c r="B37" s="344">
        <f>IF(OIS_ued!B$5=0,"",OIS_ued!B$5/B$5*1000)</f>
        <v>9.6638952353502745</v>
      </c>
      <c r="C37" s="344">
        <f>IF(OIS_ued!C$5=0,"",OIS_ued!C$5/C$5*1000)</f>
        <v>9.1809078005103562</v>
      </c>
      <c r="D37" s="344">
        <f>IF(OIS_ued!D$5=0,"",OIS_ued!D$5/D$5*1000)</f>
        <v>7.14708868939013</v>
      </c>
      <c r="E37" s="344">
        <f>IF(OIS_ued!E$5=0,"",OIS_ued!E$5/E$5*1000)</f>
        <v>7.3249448470083092</v>
      </c>
      <c r="F37" s="344">
        <f>IF(OIS_ued!F$5=0,"",OIS_ued!F$5/F$5*1000)</f>
        <v>7.4863749196133558</v>
      </c>
      <c r="G37" s="344">
        <f>IF(OIS_ued!G$5=0,"",OIS_ued!G$5/G$5*1000)</f>
        <v>11.63616837058423</v>
      </c>
      <c r="H37" s="344">
        <f>IF(OIS_ued!H$5=0,"",OIS_ued!H$5/H$5*1000)</f>
        <v>10.511203876793958</v>
      </c>
      <c r="I37" s="344">
        <f>IF(OIS_ued!I$5=0,"",OIS_ued!I$5/I$5*1000)</f>
        <v>11.86640749498134</v>
      </c>
      <c r="J37" s="344">
        <f>IF(OIS_ued!J$5=0,"",OIS_ued!J$5/J$5*1000)</f>
        <v>10.71043823806207</v>
      </c>
      <c r="K37" s="344">
        <f>IF(OIS_ued!K$5=0,"",OIS_ued!K$5/K$5*1000)</f>
        <v>9.341492162024565</v>
      </c>
      <c r="L37" s="344">
        <f>IF(OIS_ued!L$5=0,"",OIS_ued!L$5/L$5*1000)</f>
        <v>10.24042932806482</v>
      </c>
      <c r="M37" s="344">
        <f>IF(OIS_ued!M$5=0,"",OIS_ued!M$5/M$5*1000)</f>
        <v>7.1070872158252474</v>
      </c>
      <c r="N37" s="344">
        <f>IF(OIS_ued!N$5=0,"",OIS_ued!N$5/N$5*1000)</f>
        <v>7.8197695306474904</v>
      </c>
      <c r="O37" s="344">
        <f>IF(OIS_ued!O$5=0,"",OIS_ued!O$5/O$5*1000)</f>
        <v>7.9192222465667639</v>
      </c>
      <c r="P37" s="344">
        <f>IF(OIS_ued!P$5=0,"",OIS_ued!P$5/P$5*1000)</f>
        <v>7.7812395325945731</v>
      </c>
      <c r="Q37" s="344">
        <f>IF(OIS_ued!Q$5=0,"",OIS_ued!Q$5/Q$5*1000)</f>
        <v>7.368931830968374</v>
      </c>
      <c r="R37" s="344">
        <f>IF(OIS_ued!R$5=0,"",OIS_ued!R$5/R$5*1000)</f>
        <v>7.4707941587624545</v>
      </c>
      <c r="S37" s="344">
        <f>IF(OIS_ued!S$5=0,"",OIS_ued!S$5/S$5*1000)</f>
        <v>7.4261850145839139</v>
      </c>
      <c r="T37" s="344">
        <f>IF(OIS_ued!T$5=0,"",OIS_ued!T$5/T$5*1000)</f>
        <v>7.165564003713051</v>
      </c>
      <c r="U37" s="344">
        <f>IF(OIS_ued!U$5=0,"",OIS_ued!U$5/U$5*1000)</f>
        <v>7.1027616622855421</v>
      </c>
      <c r="V37" s="344">
        <f>IF(OIS_ued!V$5=0,"",OIS_ued!V$5/V$5*1000)</f>
        <v>6.8505227651387406</v>
      </c>
      <c r="W37" s="344">
        <f>IF(OIS_ued!W$5=0,"",OIS_ued!W$5/W$5*1000)</f>
        <v>6.9385330222028712</v>
      </c>
      <c r="X37" s="344">
        <f>IF(OIS_ued!X$5=0,"",OIS_ued!X$5/X$5*1000)</f>
        <v>6.4840205923615963</v>
      </c>
      <c r="Y37" s="344">
        <f>IF(OIS_ued!Y$5=0,"",OIS_ued!Y$5/Y$5*1000)</f>
        <v>6.0620571361235349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2.4190129407434018</v>
      </c>
      <c r="C38" s="345">
        <f t="shared" si="7"/>
        <v>2.4117749847087624</v>
      </c>
      <c r="D38" s="345">
        <f t="shared" si="7"/>
        <v>2.0629102941498494</v>
      </c>
      <c r="E38" s="345">
        <f t="shared" si="7"/>
        <v>1.8745166486265701</v>
      </c>
      <c r="F38" s="345">
        <f t="shared" si="7"/>
        <v>1.7960742849096594</v>
      </c>
      <c r="G38" s="345">
        <f t="shared" si="7"/>
        <v>1.8898310332807124</v>
      </c>
      <c r="H38" s="345">
        <f t="shared" si="7"/>
        <v>2.0653816329072887</v>
      </c>
      <c r="I38" s="345">
        <f t="shared" si="7"/>
        <v>1.7170302903080117</v>
      </c>
      <c r="J38" s="345">
        <f t="shared" si="7"/>
        <v>1.8380416574503438</v>
      </c>
      <c r="K38" s="345">
        <f t="shared" si="7"/>
        <v>1.7253177829589899</v>
      </c>
      <c r="L38" s="345">
        <f t="shared" si="7"/>
        <v>1.9555078655560747</v>
      </c>
      <c r="M38" s="345">
        <f t="shared" si="7"/>
        <v>1.7078348672530306</v>
      </c>
      <c r="N38" s="345">
        <f t="shared" si="7"/>
        <v>1.6415236800829889</v>
      </c>
      <c r="O38" s="345">
        <f t="shared" si="7"/>
        <v>1.6647417676040031</v>
      </c>
      <c r="P38" s="345">
        <f t="shared" si="7"/>
        <v>1.6938446308337678</v>
      </c>
      <c r="Q38" s="345">
        <f t="shared" si="7"/>
        <v>1.6889673920912796</v>
      </c>
      <c r="R38" s="345">
        <f t="shared" si="7"/>
        <v>1.6569739634998877</v>
      </c>
      <c r="S38" s="345">
        <f t="shared" si="7"/>
        <v>1.6621845632722954</v>
      </c>
      <c r="T38" s="345">
        <f t="shared" si="7"/>
        <v>1.6382585849301217</v>
      </c>
      <c r="U38" s="345">
        <f t="shared" si="7"/>
        <v>1.6252458592902066</v>
      </c>
      <c r="V38" s="345">
        <f t="shared" si="7"/>
        <v>1.6323457796493606</v>
      </c>
      <c r="W38" s="345">
        <f t="shared" si="7"/>
        <v>1.6717581392541494</v>
      </c>
      <c r="X38" s="345">
        <f t="shared" si="7"/>
        <v>1.6649910259014504</v>
      </c>
      <c r="Y38" s="345">
        <f t="shared" si="7"/>
        <v>1.6978337904393377</v>
      </c>
      <c r="DA38" s="164"/>
    </row>
    <row r="39" spans="1:105" ht="10.15" customHeight="1" x14ac:dyDescent="0.25"/>
    <row r="40" spans="1:105" ht="12" customHeight="1" x14ac:dyDescent="0.25">
      <c r="A40" s="8" t="s">
        <v>3046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FR: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4010.7263112639648</v>
      </c>
      <c r="C5" s="223">
        <v>4348.195356835774</v>
      </c>
      <c r="D5" s="223">
        <v>3724.8666380051659</v>
      </c>
      <c r="E5" s="223">
        <v>3674.4611349956981</v>
      </c>
      <c r="F5" s="223">
        <v>3737.4715391229588</v>
      </c>
      <c r="G5" s="223">
        <v>7314.1587274290596</v>
      </c>
      <c r="H5" s="223">
        <v>6705.6269131556264</v>
      </c>
      <c r="I5" s="223">
        <v>8060.6547721410161</v>
      </c>
      <c r="J5" s="223">
        <v>7749.0729148753198</v>
      </c>
      <c r="K5" s="223">
        <v>5087.5436801375808</v>
      </c>
      <c r="L5" s="223">
        <v>5730.1695614789296</v>
      </c>
      <c r="M5" s="223">
        <v>3366.5014617368788</v>
      </c>
      <c r="N5" s="223">
        <v>3383.770937231302</v>
      </c>
      <c r="O5" s="223">
        <v>3340.5246775580481</v>
      </c>
      <c r="P5" s="223">
        <v>3210.6266552020638</v>
      </c>
      <c r="Q5" s="223">
        <v>3200.350644883923</v>
      </c>
      <c r="R5" s="223">
        <v>3262.983147033533</v>
      </c>
      <c r="S5" s="223">
        <v>3227.6544282029208</v>
      </c>
      <c r="T5" s="223">
        <v>3126.380567497853</v>
      </c>
      <c r="U5" s="223">
        <v>3115.828202923467</v>
      </c>
      <c r="V5" s="223">
        <v>2747.6101461736921</v>
      </c>
      <c r="W5" s="223">
        <v>3099.942992261389</v>
      </c>
      <c r="X5" s="223">
        <v>2967.8248495270859</v>
      </c>
      <c r="Y5" s="223">
        <v>2816.8165090283769</v>
      </c>
      <c r="DA5" s="89" t="s">
        <v>3029</v>
      </c>
    </row>
    <row r="6" spans="1:105" ht="12" customHeight="1" x14ac:dyDescent="0.25">
      <c r="A6" s="55" t="s">
        <v>91</v>
      </c>
      <c r="B6" s="259">
        <v>58.471645345079899</v>
      </c>
      <c r="C6" s="259">
        <v>60.167423237422653</v>
      </c>
      <c r="D6" s="259">
        <v>56.598918462975362</v>
      </c>
      <c r="E6" s="259">
        <v>64.952215873120238</v>
      </c>
      <c r="F6" s="259">
        <v>68.50870076922827</v>
      </c>
      <c r="G6" s="259">
        <v>83.29470031998116</v>
      </c>
      <c r="H6" s="259">
        <v>66.472605030091614</v>
      </c>
      <c r="I6" s="259">
        <v>64.297460104635519</v>
      </c>
      <c r="J6" s="259">
        <v>40.549178938310973</v>
      </c>
      <c r="K6" s="259">
        <v>32.308730382997503</v>
      </c>
      <c r="L6" s="259">
        <v>35.836600286996713</v>
      </c>
      <c r="M6" s="259">
        <v>78.191388574934095</v>
      </c>
      <c r="N6" s="259">
        <v>81.693611535009637</v>
      </c>
      <c r="O6" s="259">
        <v>81.596107102295932</v>
      </c>
      <c r="P6" s="259">
        <v>75.646215928250328</v>
      </c>
      <c r="Q6" s="259">
        <v>74.145623401898149</v>
      </c>
      <c r="R6" s="259">
        <v>74.71620858863372</v>
      </c>
      <c r="S6" s="259">
        <v>74.687528589657475</v>
      </c>
      <c r="T6" s="259">
        <v>74.488406117004388</v>
      </c>
      <c r="U6" s="259">
        <v>75.36744568574025</v>
      </c>
      <c r="V6" s="259">
        <v>69.725581831480653</v>
      </c>
      <c r="W6" s="259">
        <v>74.189964282847598</v>
      </c>
      <c r="X6" s="259">
        <v>70.768645908358451</v>
      </c>
      <c r="Y6" s="259">
        <v>66.912661593527758</v>
      </c>
      <c r="DA6" s="67" t="s">
        <v>3047</v>
      </c>
    </row>
    <row r="7" spans="1:105" ht="12" customHeight="1" x14ac:dyDescent="0.25">
      <c r="A7" s="173" t="s">
        <v>92</v>
      </c>
      <c r="B7" s="224">
        <v>31.121839082972219</v>
      </c>
      <c r="C7" s="224">
        <v>32.330920348577287</v>
      </c>
      <c r="D7" s="224">
        <v>30.21815545919295</v>
      </c>
      <c r="E7" s="224">
        <v>35.631019802650059</v>
      </c>
      <c r="F7" s="224">
        <v>37.763980484985723</v>
      </c>
      <c r="G7" s="224">
        <v>47.540759957645001</v>
      </c>
      <c r="H7" s="224">
        <v>36.096800653247129</v>
      </c>
      <c r="I7" s="224">
        <v>34.363171140794861</v>
      </c>
      <c r="J7" s="224">
        <v>19.34491445459653</v>
      </c>
      <c r="K7" s="224">
        <v>15.65119640683962</v>
      </c>
      <c r="L7" s="224">
        <v>17.31762814451946</v>
      </c>
      <c r="M7" s="224">
        <v>37.86520008198584</v>
      </c>
      <c r="N7" s="224">
        <v>39.817380592973073</v>
      </c>
      <c r="O7" s="224">
        <v>39.756958410972139</v>
      </c>
      <c r="P7" s="224">
        <v>36.987407479494422</v>
      </c>
      <c r="Q7" s="224">
        <v>36.442358124905979</v>
      </c>
      <c r="R7" s="224">
        <v>36.849462955591349</v>
      </c>
      <c r="S7" s="224">
        <v>36.838276823017182</v>
      </c>
      <c r="T7" s="224">
        <v>36.511028583148352</v>
      </c>
      <c r="U7" s="224">
        <v>36.894808713274827</v>
      </c>
      <c r="V7" s="224">
        <v>33.941685488988583</v>
      </c>
      <c r="W7" s="224">
        <v>36.100501653161253</v>
      </c>
      <c r="X7" s="224">
        <v>34.475722671443187</v>
      </c>
      <c r="Y7" s="224">
        <v>32.472884678422069</v>
      </c>
      <c r="DA7" s="177" t="s">
        <v>3048</v>
      </c>
    </row>
    <row r="8" spans="1:105" ht="12" customHeight="1" x14ac:dyDescent="0.25">
      <c r="A8" s="173" t="s">
        <v>93</v>
      </c>
      <c r="B8" s="224">
        <v>55.331603637518732</v>
      </c>
      <c r="C8" s="224">
        <v>57.818860610973687</v>
      </c>
      <c r="D8" s="224">
        <v>53.827482576703098</v>
      </c>
      <c r="E8" s="224">
        <v>64.516011571737423</v>
      </c>
      <c r="F8" s="224">
        <v>68.572590534887183</v>
      </c>
      <c r="G8" s="224">
        <v>88.05530408594926</v>
      </c>
      <c r="H8" s="224">
        <v>64.965782636551907</v>
      </c>
      <c r="I8" s="224">
        <v>61.249161578835498</v>
      </c>
      <c r="J8" s="224">
        <v>31.928485527687851</v>
      </c>
      <c r="K8" s="224">
        <v>26.124041393553281</v>
      </c>
      <c r="L8" s="224">
        <v>28.854036309701591</v>
      </c>
      <c r="M8" s="224">
        <v>63.186885130298798</v>
      </c>
      <c r="N8" s="224">
        <v>66.754725797816022</v>
      </c>
      <c r="O8" s="224">
        <v>66.637910140608426</v>
      </c>
      <c r="P8" s="224">
        <v>62.151586020978698</v>
      </c>
      <c r="Q8" s="224">
        <v>61.461955553625543</v>
      </c>
      <c r="R8" s="224">
        <v>62.299660313973931</v>
      </c>
      <c r="S8" s="224">
        <v>62.284265740552712</v>
      </c>
      <c r="T8" s="224">
        <v>61.458710108968752</v>
      </c>
      <c r="U8" s="224">
        <v>62.048398465853182</v>
      </c>
      <c r="V8" s="224">
        <v>56.852878306505289</v>
      </c>
      <c r="W8" s="224">
        <v>60.451588051387233</v>
      </c>
      <c r="X8" s="224">
        <v>57.779058066111233</v>
      </c>
      <c r="Y8" s="224">
        <v>54.272767890610822</v>
      </c>
      <c r="DA8" s="177" t="s">
        <v>3049</v>
      </c>
    </row>
    <row r="9" spans="1:105" ht="12" customHeight="1" x14ac:dyDescent="0.25">
      <c r="A9" s="173" t="s">
        <v>94</v>
      </c>
      <c r="B9" s="224">
        <v>20.591656523860831</v>
      </c>
      <c r="C9" s="224">
        <v>21.145908930683159</v>
      </c>
      <c r="D9" s="224">
        <v>19.91910647161037</v>
      </c>
      <c r="E9" s="224">
        <v>22.725395142436579</v>
      </c>
      <c r="F9" s="224">
        <v>23.944238794645479</v>
      </c>
      <c r="G9" s="224">
        <v>28.884191132543059</v>
      </c>
      <c r="H9" s="224">
        <v>23.308941794346861</v>
      </c>
      <c r="I9" s="224">
        <v>22.623617384514969</v>
      </c>
      <c r="J9" s="224">
        <v>14.5934892647841</v>
      </c>
      <c r="K9" s="224">
        <v>11.59449911584872</v>
      </c>
      <c r="L9" s="224">
        <v>12.866493985676399</v>
      </c>
      <c r="M9" s="224">
        <v>28.06200463716177</v>
      </c>
      <c r="N9" s="224">
        <v>29.283020693951041</v>
      </c>
      <c r="O9" s="224">
        <v>29.24987743487603</v>
      </c>
      <c r="P9" s="224">
        <v>27.09887065814813</v>
      </c>
      <c r="Q9" s="224">
        <v>26.534877712373291</v>
      </c>
      <c r="R9" s="224">
        <v>26.721329955713308</v>
      </c>
      <c r="S9" s="224">
        <v>26.710658395020669</v>
      </c>
      <c r="T9" s="224">
        <v>26.671534321755011</v>
      </c>
      <c r="U9" s="224">
        <v>26.99288288132977</v>
      </c>
      <c r="V9" s="224">
        <v>24.99904139715342</v>
      </c>
      <c r="W9" s="224">
        <v>26.601694767354079</v>
      </c>
      <c r="X9" s="224">
        <v>25.369333533184541</v>
      </c>
      <c r="Y9" s="224">
        <v>24.004452213570509</v>
      </c>
      <c r="DA9" s="177" t="s">
        <v>3050</v>
      </c>
    </row>
    <row r="10" spans="1:105" ht="12" customHeight="1" x14ac:dyDescent="0.25">
      <c r="A10" s="56" t="s">
        <v>95</v>
      </c>
      <c r="B10" s="260">
        <v>69.813335880547726</v>
      </c>
      <c r="C10" s="260">
        <v>71.326344811534909</v>
      </c>
      <c r="D10" s="260">
        <v>66.739009314850961</v>
      </c>
      <c r="E10" s="260">
        <v>66.557464861872873</v>
      </c>
      <c r="F10" s="260">
        <v>67.570365800850681</v>
      </c>
      <c r="G10" s="260">
        <v>147.67675138486021</v>
      </c>
      <c r="H10" s="260">
        <v>150.6418841061238</v>
      </c>
      <c r="I10" s="260">
        <v>187.28366726050271</v>
      </c>
      <c r="J10" s="260">
        <v>202.84388709921859</v>
      </c>
      <c r="K10" s="260">
        <v>109.2789273871898</v>
      </c>
      <c r="L10" s="260">
        <v>144.9092779168648</v>
      </c>
      <c r="M10" s="260">
        <v>60.043844943999432</v>
      </c>
      <c r="N10" s="260">
        <v>61.947798257514037</v>
      </c>
      <c r="O10" s="260">
        <v>61.774225258495321</v>
      </c>
      <c r="P10" s="260">
        <v>57.945240214520261</v>
      </c>
      <c r="Q10" s="260">
        <v>57.216771491685201</v>
      </c>
      <c r="R10" s="260">
        <v>57.7103908671765</v>
      </c>
      <c r="S10" s="260">
        <v>57.797340365357343</v>
      </c>
      <c r="T10" s="260">
        <v>56.815925490089853</v>
      </c>
      <c r="U10" s="260">
        <v>56.978866290174167</v>
      </c>
      <c r="V10" s="260">
        <v>51.84673235340005</v>
      </c>
      <c r="W10" s="260">
        <v>56.239644249129888</v>
      </c>
      <c r="X10" s="260">
        <v>53.126946199892643</v>
      </c>
      <c r="Y10" s="260">
        <v>50.484390984780511</v>
      </c>
      <c r="DA10" s="68" t="s">
        <v>3051</v>
      </c>
    </row>
    <row r="11" spans="1:105" ht="12" customHeight="1" x14ac:dyDescent="0.25">
      <c r="A11" s="37" t="s">
        <v>159</v>
      </c>
      <c r="B11" s="226">
        <v>17.22756513826085</v>
      </c>
      <c r="C11" s="226">
        <v>18.046132873133711</v>
      </c>
      <c r="D11" s="226">
        <v>20.903666948019339</v>
      </c>
      <c r="E11" s="226">
        <v>18.87561115025024</v>
      </c>
      <c r="F11" s="226">
        <v>16.981091074639981</v>
      </c>
      <c r="G11" s="226">
        <v>16.25905863494237</v>
      </c>
      <c r="H11" s="226">
        <v>16.515885176363941</v>
      </c>
      <c r="I11" s="226">
        <v>12.966614465566719</v>
      </c>
      <c r="J11" s="226">
        <v>9.238151402218362</v>
      </c>
      <c r="K11" s="226">
        <v>7.583786274476088</v>
      </c>
      <c r="L11" s="226">
        <v>6.1225984895366867</v>
      </c>
      <c r="M11" s="226">
        <v>7.3596558683432729</v>
      </c>
      <c r="N11" s="226">
        <v>6.6308370474264917</v>
      </c>
      <c r="O11" s="226">
        <v>6.8819345277036899</v>
      </c>
      <c r="P11" s="226">
        <v>7.2518696789790127</v>
      </c>
      <c r="Q11" s="226">
        <v>7.3927748213621314</v>
      </c>
      <c r="R11" s="226">
        <v>7.4315226599558084</v>
      </c>
      <c r="S11" s="226">
        <v>7.7897968048218429</v>
      </c>
      <c r="T11" s="226">
        <v>7.9762929721472986</v>
      </c>
      <c r="U11" s="226">
        <v>7.8676476892850324</v>
      </c>
      <c r="V11" s="226">
        <v>7.9628705492169756</v>
      </c>
      <c r="W11" s="226">
        <v>8.1991399584039915</v>
      </c>
      <c r="X11" s="226">
        <v>8.0867231751324606</v>
      </c>
      <c r="Y11" s="226">
        <v>8.5426015152756616</v>
      </c>
      <c r="DA11" s="69" t="s">
        <v>3052</v>
      </c>
    </row>
    <row r="12" spans="1:105" ht="12" customHeight="1" x14ac:dyDescent="0.25">
      <c r="A12" s="37" t="s">
        <v>35</v>
      </c>
      <c r="B12" s="226">
        <v>22.53297373754096</v>
      </c>
      <c r="C12" s="226">
        <v>22.44398072543768</v>
      </c>
      <c r="D12" s="226">
        <v>15.031261367541889</v>
      </c>
      <c r="E12" s="226">
        <v>6.5760539480545219</v>
      </c>
      <c r="F12" s="226">
        <v>7.4489591967844344</v>
      </c>
      <c r="G12" s="226">
        <v>110.6710839127241</v>
      </c>
      <c r="H12" s="226">
        <v>118.12007187493801</v>
      </c>
      <c r="I12" s="226">
        <v>157.85786552058789</v>
      </c>
      <c r="J12" s="226">
        <v>183.87428436114411</v>
      </c>
      <c r="K12" s="226">
        <v>95.351009472276516</v>
      </c>
      <c r="L12" s="226">
        <v>131.11541726334929</v>
      </c>
      <c r="M12" s="226">
        <v>13.44723615102075</v>
      </c>
      <c r="N12" s="226">
        <v>11.49630383182434</v>
      </c>
      <c r="O12" s="226">
        <v>10.948102090605349</v>
      </c>
      <c r="P12" s="226">
        <v>11.535759821579999</v>
      </c>
      <c r="Q12" s="226">
        <v>11.87693353567032</v>
      </c>
      <c r="R12" s="226">
        <v>12.45729375285271</v>
      </c>
      <c r="S12" s="226">
        <v>11.07320705939796</v>
      </c>
      <c r="T12" s="226">
        <v>8.2707847758211805</v>
      </c>
      <c r="U12" s="226">
        <v>7.4698628573743271</v>
      </c>
      <c r="V12" s="226">
        <v>3.163798830049017</v>
      </c>
      <c r="W12" s="226">
        <v>7.188238318659125</v>
      </c>
      <c r="X12" s="226">
        <v>6.1585579654080798</v>
      </c>
      <c r="Y12" s="226">
        <v>5.2915664191560179</v>
      </c>
      <c r="DA12" s="69" t="s">
        <v>3053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7.1625107480644129E-2</v>
      </c>
      <c r="H13" s="226">
        <v>7.1625107480640368E-2</v>
      </c>
      <c r="I13" s="226">
        <v>7.1625107480646988E-2</v>
      </c>
      <c r="J13" s="226">
        <v>9.5528804815122215E-2</v>
      </c>
      <c r="K13" s="226">
        <v>0.1194325021495964</v>
      </c>
      <c r="L13" s="226">
        <v>0.1194325021495964</v>
      </c>
      <c r="M13" s="226">
        <v>0.20300945829751049</v>
      </c>
      <c r="N13" s="226">
        <v>0.17970765262256669</v>
      </c>
      <c r="O13" s="226">
        <v>0.2482373172829366</v>
      </c>
      <c r="P13" s="226">
        <v>0.41134995700778509</v>
      </c>
      <c r="Q13" s="226">
        <v>0.45141874462600468</v>
      </c>
      <c r="R13" s="226">
        <v>0.46233877901983972</v>
      </c>
      <c r="S13" s="226">
        <v>0.52889079965613406</v>
      </c>
      <c r="T13" s="226">
        <v>0.9858985382626928</v>
      </c>
      <c r="U13" s="226">
        <v>1.2677558039546959</v>
      </c>
      <c r="V13" s="226">
        <v>1.3331040412717461</v>
      </c>
      <c r="W13" s="226">
        <v>2.0176268271701998</v>
      </c>
      <c r="X13" s="226">
        <v>2.11401547721269</v>
      </c>
      <c r="Y13" s="226">
        <v>2.7349957007716021</v>
      </c>
      <c r="DA13" s="69" t="s">
        <v>3054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3055</v>
      </c>
    </row>
    <row r="15" spans="1:105" ht="12" customHeight="1" x14ac:dyDescent="0.25">
      <c r="A15" s="37" t="s">
        <v>40</v>
      </c>
      <c r="B15" s="226">
        <v>30.05279700474593</v>
      </c>
      <c r="C15" s="226">
        <v>30.836231212963511</v>
      </c>
      <c r="D15" s="226">
        <v>30.804080999289731</v>
      </c>
      <c r="E15" s="226">
        <v>41.105799763568101</v>
      </c>
      <c r="F15" s="226">
        <v>43.140315529426253</v>
      </c>
      <c r="G15" s="226">
        <v>20.674983729713119</v>
      </c>
      <c r="H15" s="226">
        <v>15.934301947341259</v>
      </c>
      <c r="I15" s="226">
        <v>16.38756216686739</v>
      </c>
      <c r="J15" s="226">
        <v>9.6359225310409542</v>
      </c>
      <c r="K15" s="226">
        <v>6.2246991382875514</v>
      </c>
      <c r="L15" s="226">
        <v>7.551829661829256</v>
      </c>
      <c r="M15" s="226">
        <v>39.033943466337909</v>
      </c>
      <c r="N15" s="226">
        <v>43.640949725640638</v>
      </c>
      <c r="O15" s="226">
        <v>43.69595132290334</v>
      </c>
      <c r="P15" s="226">
        <v>38.746260756953468</v>
      </c>
      <c r="Q15" s="226">
        <v>37.49564439002674</v>
      </c>
      <c r="R15" s="226">
        <v>37.359235675348138</v>
      </c>
      <c r="S15" s="226">
        <v>38.405445701481398</v>
      </c>
      <c r="T15" s="226">
        <v>39.582949203858668</v>
      </c>
      <c r="U15" s="226">
        <v>40.373599939560123</v>
      </c>
      <c r="V15" s="226">
        <v>39.386958932862314</v>
      </c>
      <c r="W15" s="226">
        <v>38.834639144896578</v>
      </c>
      <c r="X15" s="226">
        <v>36.767649582139413</v>
      </c>
      <c r="Y15" s="226">
        <v>33.915227349577229</v>
      </c>
      <c r="DA15" s="69" t="s">
        <v>3056</v>
      </c>
    </row>
    <row r="16" spans="1:105" ht="12" customHeight="1" x14ac:dyDescent="0.25">
      <c r="A16" s="57" t="s">
        <v>3057</v>
      </c>
      <c r="B16" s="261">
        <v>923.40268349184907</v>
      </c>
      <c r="C16" s="261">
        <v>1006.253068859533</v>
      </c>
      <c r="D16" s="261">
        <v>622.02149356317022</v>
      </c>
      <c r="E16" s="261">
        <v>466.73614619779329</v>
      </c>
      <c r="F16" s="261">
        <v>473.26718055554102</v>
      </c>
      <c r="G16" s="261">
        <v>1830.798451661974</v>
      </c>
      <c r="H16" s="261">
        <v>1851.4463842300961</v>
      </c>
      <c r="I16" s="261">
        <v>2703.4599005179271</v>
      </c>
      <c r="J16" s="261">
        <v>2853.401185466425</v>
      </c>
      <c r="K16" s="261">
        <v>1915.0078622908279</v>
      </c>
      <c r="L16" s="261">
        <v>1988.2919474695721</v>
      </c>
      <c r="M16" s="261">
        <v>489.37515701764579</v>
      </c>
      <c r="N16" s="261">
        <v>483.00452844496903</v>
      </c>
      <c r="O16" s="261">
        <v>461.28632045610948</v>
      </c>
      <c r="P16" s="261">
        <v>447.5432019946511</v>
      </c>
      <c r="Q16" s="261">
        <v>444.70291523638349</v>
      </c>
      <c r="R16" s="261">
        <v>454.23906938813491</v>
      </c>
      <c r="S16" s="261">
        <v>446.20282229593249</v>
      </c>
      <c r="T16" s="261">
        <v>407.38609371070783</v>
      </c>
      <c r="U16" s="261">
        <v>391.14706657983078</v>
      </c>
      <c r="V16" s="261">
        <v>298.19641652029622</v>
      </c>
      <c r="W16" s="261">
        <v>373.6222753291529</v>
      </c>
      <c r="X16" s="261">
        <v>349.27440837108873</v>
      </c>
      <c r="Y16" s="261">
        <v>317.87446381775192</v>
      </c>
      <c r="DA16" s="70" t="s">
        <v>3058</v>
      </c>
    </row>
    <row r="17" spans="1:105" ht="12" customHeight="1" x14ac:dyDescent="0.25">
      <c r="A17" s="46" t="s">
        <v>28</v>
      </c>
      <c r="B17" s="229">
        <v>380.72137021856452</v>
      </c>
      <c r="C17" s="229">
        <v>323.34190564520952</v>
      </c>
      <c r="D17" s="229">
        <v>3.4824679061847239</v>
      </c>
      <c r="E17" s="229">
        <v>7.760396070009393</v>
      </c>
      <c r="F17" s="229">
        <v>6.0428429081593311</v>
      </c>
      <c r="G17" s="229">
        <v>6.3256209991042942</v>
      </c>
      <c r="H17" s="229">
        <v>6.3904395534331826</v>
      </c>
      <c r="I17" s="229">
        <v>6.9094976589718886</v>
      </c>
      <c r="J17" s="229">
        <v>9.0215629091420233</v>
      </c>
      <c r="K17" s="229">
        <v>4.8227626603105929</v>
      </c>
      <c r="L17" s="229">
        <v>7.3249558273794158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3.3577700494084222</v>
      </c>
      <c r="W17" s="229">
        <v>3.104177845862242</v>
      </c>
      <c r="X17" s="229">
        <v>3.3106248423144109</v>
      </c>
      <c r="Y17" s="229">
        <v>3.103821814111269</v>
      </c>
      <c r="DA17" s="73" t="s">
        <v>3059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0.27124184282584229</v>
      </c>
      <c r="W18" s="229">
        <v>0</v>
      </c>
      <c r="X18" s="229">
        <v>0</v>
      </c>
      <c r="Y18" s="229">
        <v>0</v>
      </c>
      <c r="DA18" s="73" t="s">
        <v>3060</v>
      </c>
    </row>
    <row r="19" spans="1:105" ht="12" customHeight="1" x14ac:dyDescent="0.25">
      <c r="A19" s="46" t="s">
        <v>31</v>
      </c>
      <c r="B19" s="229">
        <v>48.313298110980938</v>
      </c>
      <c r="C19" s="229">
        <v>21.580021156849629</v>
      </c>
      <c r="D19" s="229">
        <v>20.759101848750529</v>
      </c>
      <c r="E19" s="229">
        <v>14.614688281202961</v>
      </c>
      <c r="F19" s="229">
        <v>17.172024768251759</v>
      </c>
      <c r="G19" s="229">
        <v>17.268659145860219</v>
      </c>
      <c r="H19" s="229">
        <v>17.98851415044474</v>
      </c>
      <c r="I19" s="229">
        <v>14.36633167858149</v>
      </c>
      <c r="J19" s="229">
        <v>14.738291941095021</v>
      </c>
      <c r="K19" s="229">
        <v>7.4321439920290722</v>
      </c>
      <c r="L19" s="229">
        <v>9.8374441845382155</v>
      </c>
      <c r="M19" s="229">
        <v>21.136097875110341</v>
      </c>
      <c r="N19" s="229">
        <v>18.932279069296019</v>
      </c>
      <c r="O19" s="229">
        <v>21.39576206236562</v>
      </c>
      <c r="P19" s="229">
        <v>17.963432802274792</v>
      </c>
      <c r="Q19" s="229">
        <v>16.76973463898177</v>
      </c>
      <c r="R19" s="229">
        <v>17.480506396093819</v>
      </c>
      <c r="S19" s="229">
        <v>18.191450620972279</v>
      </c>
      <c r="T19" s="229">
        <v>17.243206112976981</v>
      </c>
      <c r="U19" s="229">
        <v>17.882624578333839</v>
      </c>
      <c r="V19" s="229">
        <v>18.590760634182502</v>
      </c>
      <c r="W19" s="229">
        <v>20.120641551879569</v>
      </c>
      <c r="X19" s="229">
        <v>17.929865321668931</v>
      </c>
      <c r="Y19" s="229">
        <v>18.883547295004199</v>
      </c>
      <c r="DA19" s="73" t="s">
        <v>3061</v>
      </c>
    </row>
    <row r="20" spans="1:105" ht="12" customHeight="1" x14ac:dyDescent="0.25">
      <c r="A20" s="46" t="s">
        <v>159</v>
      </c>
      <c r="B20" s="229">
        <v>112.2225465912904</v>
      </c>
      <c r="C20" s="229">
        <v>130.1178549126557</v>
      </c>
      <c r="D20" s="229">
        <v>172.2155897727983</v>
      </c>
      <c r="E20" s="229">
        <v>171.28742750124749</v>
      </c>
      <c r="F20" s="229">
        <v>156.14057047838941</v>
      </c>
      <c r="G20" s="229">
        <v>131.40436097008279</v>
      </c>
      <c r="H20" s="229">
        <v>138.4803955375898</v>
      </c>
      <c r="I20" s="229">
        <v>114.4516350013263</v>
      </c>
      <c r="J20" s="229">
        <v>89.044804377876616</v>
      </c>
      <c r="K20" s="229">
        <v>66.498512644780249</v>
      </c>
      <c r="L20" s="229">
        <v>56.0274467487584</v>
      </c>
      <c r="M20" s="229">
        <v>113.5448602767939</v>
      </c>
      <c r="N20" s="229">
        <v>110.5247838960146</v>
      </c>
      <c r="O20" s="229">
        <v>117.20350287628111</v>
      </c>
      <c r="P20" s="229">
        <v>111.8320819592286</v>
      </c>
      <c r="Q20" s="229">
        <v>109.43241924223</v>
      </c>
      <c r="R20" s="229">
        <v>108.8021700486524</v>
      </c>
      <c r="S20" s="229">
        <v>116.23072517188299</v>
      </c>
      <c r="T20" s="229">
        <v>122.162315647526</v>
      </c>
      <c r="U20" s="229">
        <v>121.9629925822848</v>
      </c>
      <c r="V20" s="229">
        <v>121.99565880375241</v>
      </c>
      <c r="W20" s="229">
        <v>117.7202344698853</v>
      </c>
      <c r="X20" s="229">
        <v>116.49304218030279</v>
      </c>
      <c r="Y20" s="229">
        <v>126.1516946217187</v>
      </c>
      <c r="DA20" s="73" t="s">
        <v>3062</v>
      </c>
    </row>
    <row r="21" spans="1:105" ht="12" customHeight="1" x14ac:dyDescent="0.25">
      <c r="A21" s="46" t="s">
        <v>32</v>
      </c>
      <c r="B21" s="229">
        <v>19.408917925504241</v>
      </c>
      <c r="C21" s="229">
        <v>6.8290726111649622</v>
      </c>
      <c r="D21" s="229">
        <v>0.71885059139068808</v>
      </c>
      <c r="E21" s="229">
        <v>16.023509367827511</v>
      </c>
      <c r="F21" s="229">
        <v>14.3979441893181</v>
      </c>
      <c r="G21" s="229">
        <v>19.043698229106301</v>
      </c>
      <c r="H21" s="229">
        <v>11.843879494934271</v>
      </c>
      <c r="I21" s="229">
        <v>12.539621753295931</v>
      </c>
      <c r="J21" s="229">
        <v>9.4333281260356543</v>
      </c>
      <c r="K21" s="229">
        <v>5.7178217093260999</v>
      </c>
      <c r="L21" s="229">
        <v>5.6576587462808803</v>
      </c>
      <c r="M21" s="229">
        <v>6.6515085620584884</v>
      </c>
      <c r="N21" s="229">
        <v>7.7336868414214912</v>
      </c>
      <c r="O21" s="229">
        <v>6.3838040310002757</v>
      </c>
      <c r="P21" s="229">
        <v>3.447932315313238</v>
      </c>
      <c r="Q21" s="229">
        <v>3.6840026524645029</v>
      </c>
      <c r="R21" s="229">
        <v>3.92445235082968</v>
      </c>
      <c r="S21" s="229">
        <v>25.301324546206182</v>
      </c>
      <c r="T21" s="229">
        <v>21.50430248132821</v>
      </c>
      <c r="U21" s="229">
        <v>10.53317983568035</v>
      </c>
      <c r="V21" s="229">
        <v>4.448853383884205</v>
      </c>
      <c r="W21" s="229">
        <v>2.0339857399024242</v>
      </c>
      <c r="X21" s="229">
        <v>5.2018510183514826</v>
      </c>
      <c r="Y21" s="229">
        <v>0.78457592032430445</v>
      </c>
      <c r="DA21" s="73" t="s">
        <v>3063</v>
      </c>
    </row>
    <row r="22" spans="1:105" ht="12" customHeight="1" x14ac:dyDescent="0.25">
      <c r="A22" s="46" t="s">
        <v>33</v>
      </c>
      <c r="B22" s="229">
        <v>209.83400959107371</v>
      </c>
      <c r="C22" s="229">
        <v>381.79624453555732</v>
      </c>
      <c r="D22" s="229">
        <v>224.05415553398711</v>
      </c>
      <c r="E22" s="229">
        <v>109.6796270394008</v>
      </c>
      <c r="F22" s="229">
        <v>104.5782573792191</v>
      </c>
      <c r="G22" s="229">
        <v>89.274076660388161</v>
      </c>
      <c r="H22" s="229">
        <v>164.51940468979791</v>
      </c>
      <c r="I22" s="229">
        <v>138.37487621410961</v>
      </c>
      <c r="J22" s="229">
        <v>115.4186768742203</v>
      </c>
      <c r="K22" s="229">
        <v>251.88051256395551</v>
      </c>
      <c r="L22" s="229">
        <v>175.35982418496201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20.08760701802737</v>
      </c>
      <c r="X22" s="229">
        <v>5.0218838199789886</v>
      </c>
      <c r="Y22" s="229">
        <v>0</v>
      </c>
      <c r="DA22" s="73" t="s">
        <v>3064</v>
      </c>
    </row>
    <row r="23" spans="1:105" ht="12" customHeight="1" x14ac:dyDescent="0.25">
      <c r="A23" s="46" t="s">
        <v>35</v>
      </c>
      <c r="B23" s="229">
        <v>129.91047265308859</v>
      </c>
      <c r="C23" s="229">
        <v>122.2502121454219</v>
      </c>
      <c r="D23" s="229">
        <v>198.2804936072603</v>
      </c>
      <c r="E23" s="229">
        <v>147.3704979381051</v>
      </c>
      <c r="F23" s="229">
        <v>174.9355408322034</v>
      </c>
      <c r="G23" s="229">
        <v>1496.959068793064</v>
      </c>
      <c r="H23" s="229">
        <v>1448.818720664269</v>
      </c>
      <c r="I23" s="229">
        <v>1217.3785464816769</v>
      </c>
      <c r="J23" s="229">
        <v>1314.0795767260061</v>
      </c>
      <c r="K23" s="229">
        <v>433.07425109926692</v>
      </c>
      <c r="L23" s="229">
        <v>1024.909404815038</v>
      </c>
      <c r="M23" s="229">
        <v>230.4775312741225</v>
      </c>
      <c r="N23" s="229">
        <v>215.4848500590447</v>
      </c>
      <c r="O23" s="229">
        <v>220.76095763808669</v>
      </c>
      <c r="P23" s="229">
        <v>230.630311519076</v>
      </c>
      <c r="Q23" s="229">
        <v>238.85072539827979</v>
      </c>
      <c r="R23" s="229">
        <v>249.18748842921769</v>
      </c>
      <c r="S23" s="229">
        <v>222.30517021369229</v>
      </c>
      <c r="T23" s="229">
        <v>175.12679714515039</v>
      </c>
      <c r="U23" s="229">
        <v>171.89623276577271</v>
      </c>
      <c r="V23" s="229">
        <v>93.108537954675683</v>
      </c>
      <c r="W23" s="229">
        <v>156.97121585216519</v>
      </c>
      <c r="X23" s="229">
        <v>138.5933695943792</v>
      </c>
      <c r="Y23" s="229">
        <v>122.14238370400049</v>
      </c>
      <c r="DA23" s="73" t="s">
        <v>3065</v>
      </c>
    </row>
    <row r="24" spans="1:105" ht="12" customHeight="1" x14ac:dyDescent="0.25">
      <c r="A24" s="46" t="s">
        <v>36</v>
      </c>
      <c r="B24" s="229">
        <v>22.992068401346721</v>
      </c>
      <c r="C24" s="229">
        <v>20.337757852673558</v>
      </c>
      <c r="D24" s="229">
        <v>2.5108343027985991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3066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70.522966864368328</v>
      </c>
      <c r="H25" s="229">
        <v>63.405030139626938</v>
      </c>
      <c r="I25" s="229">
        <v>37.761871666886819</v>
      </c>
      <c r="J25" s="229">
        <v>40.08154275495054</v>
      </c>
      <c r="K25" s="229">
        <v>42.467180312889511</v>
      </c>
      <c r="L25" s="229">
        <v>48.687265010820127</v>
      </c>
      <c r="M25" s="229">
        <v>50.713267093044408</v>
      </c>
      <c r="N25" s="229">
        <v>52.96471537836868</v>
      </c>
      <c r="O25" s="229">
        <v>44.017632826543597</v>
      </c>
      <c r="P25" s="229">
        <v>42.003110715880467</v>
      </c>
      <c r="Q25" s="229">
        <v>37.321251108727189</v>
      </c>
      <c r="R25" s="229">
        <v>33.714082317149547</v>
      </c>
      <c r="S25" s="229">
        <v>16.366209250191691</v>
      </c>
      <c r="T25" s="229">
        <v>27.203993407088511</v>
      </c>
      <c r="U25" s="229">
        <v>21.96781717413241</v>
      </c>
      <c r="V25" s="229">
        <v>19.342133506221359</v>
      </c>
      <c r="W25" s="229">
        <v>16.95635948796458</v>
      </c>
      <c r="X25" s="229">
        <v>18.803163488654359</v>
      </c>
      <c r="Y25" s="229">
        <v>21.591364179660761</v>
      </c>
      <c r="DA25" s="73" t="s">
        <v>3067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1161.677520063078</v>
      </c>
      <c r="J26" s="229">
        <v>1261.583401757099</v>
      </c>
      <c r="K26" s="229">
        <v>1103.1146773082701</v>
      </c>
      <c r="L26" s="229">
        <v>660.48794795179504</v>
      </c>
      <c r="M26" s="229">
        <v>66.85189193651631</v>
      </c>
      <c r="N26" s="229">
        <v>77.364213200823613</v>
      </c>
      <c r="O26" s="229">
        <v>51.524661021832102</v>
      </c>
      <c r="P26" s="229">
        <v>41.666332682878078</v>
      </c>
      <c r="Q26" s="229">
        <v>38.644782195700152</v>
      </c>
      <c r="R26" s="229">
        <v>41.130369846191847</v>
      </c>
      <c r="S26" s="229">
        <v>47.807942492987003</v>
      </c>
      <c r="T26" s="229">
        <v>44.145478916637678</v>
      </c>
      <c r="U26" s="229">
        <v>46.904219643626831</v>
      </c>
      <c r="V26" s="229">
        <v>37.081460345345803</v>
      </c>
      <c r="W26" s="229">
        <v>36.628053363466208</v>
      </c>
      <c r="X26" s="229">
        <v>43.920608105438582</v>
      </c>
      <c r="Y26" s="229">
        <v>25.217076282932211</v>
      </c>
      <c r="DA26" s="73" t="s">
        <v>3068</v>
      </c>
    </row>
    <row r="27" spans="1:105" ht="12" customHeight="1" x14ac:dyDescent="0.25">
      <c r="A27" s="57" t="s">
        <v>3069</v>
      </c>
      <c r="B27" s="261">
        <f t="shared" ref="B27:Y27" si="0">B28+B34</f>
        <v>1290.0895481144576</v>
      </c>
      <c r="C27" s="261">
        <f t="shared" si="0"/>
        <v>1381.9788129139818</v>
      </c>
      <c r="D27" s="261">
        <f t="shared" si="0"/>
        <v>1219.0384425507752</v>
      </c>
      <c r="E27" s="261">
        <f t="shared" si="0"/>
        <v>1129.667965100175</v>
      </c>
      <c r="F27" s="261">
        <f t="shared" si="0"/>
        <v>1126.3035596904442</v>
      </c>
      <c r="G27" s="261">
        <f t="shared" si="0"/>
        <v>2356.4195963546272</v>
      </c>
      <c r="H27" s="261">
        <f t="shared" si="0"/>
        <v>2264.9664962954221</v>
      </c>
      <c r="I27" s="261">
        <f t="shared" si="0"/>
        <v>2623.1577701206857</v>
      </c>
      <c r="J27" s="261">
        <f t="shared" si="0"/>
        <v>2727.9732865900246</v>
      </c>
      <c r="K27" s="261">
        <f t="shared" si="0"/>
        <v>1649.7571446072689</v>
      </c>
      <c r="L27" s="261">
        <f t="shared" si="0"/>
        <v>2052.3463872622401</v>
      </c>
      <c r="M27" s="261">
        <f t="shared" si="0"/>
        <v>1057.8472122909698</v>
      </c>
      <c r="N27" s="261">
        <f t="shared" si="0"/>
        <v>1026.7769474867982</v>
      </c>
      <c r="O27" s="261">
        <f t="shared" si="0"/>
        <v>1013.3156136417712</v>
      </c>
      <c r="P27" s="261">
        <f t="shared" si="0"/>
        <v>989.8907501116305</v>
      </c>
      <c r="Q27" s="261">
        <f t="shared" si="0"/>
        <v>989.65531391686295</v>
      </c>
      <c r="R27" s="261">
        <f t="shared" si="0"/>
        <v>1012.9903230519853</v>
      </c>
      <c r="S27" s="261">
        <f t="shared" si="0"/>
        <v>992.07914061524662</v>
      </c>
      <c r="T27" s="261">
        <f t="shared" si="0"/>
        <v>959.24330458328529</v>
      </c>
      <c r="U27" s="261">
        <f t="shared" si="0"/>
        <v>954.62014939964479</v>
      </c>
      <c r="V27" s="261">
        <f t="shared" si="0"/>
        <v>833.25083433943041</v>
      </c>
      <c r="W27" s="261">
        <f t="shared" si="0"/>
        <v>974.65166316657371</v>
      </c>
      <c r="X27" s="261">
        <f t="shared" si="0"/>
        <v>937.6973406557313</v>
      </c>
      <c r="Y27" s="261">
        <f t="shared" si="0"/>
        <v>902.26036454483994</v>
      </c>
      <c r="DA27" s="70"/>
    </row>
    <row r="28" spans="1:105" ht="12" customHeight="1" x14ac:dyDescent="0.25">
      <c r="A28" s="60" t="s">
        <v>3070</v>
      </c>
      <c r="B28" s="262">
        <v>1238.389401500589</v>
      </c>
      <c r="C28" s="262">
        <v>1326.3888186774429</v>
      </c>
      <c r="D28" s="262">
        <v>1168.2681438817119</v>
      </c>
      <c r="E28" s="262">
        <v>1063.971521438219</v>
      </c>
      <c r="F28" s="262">
        <v>1055.590637166252</v>
      </c>
      <c r="G28" s="262">
        <v>2257.760818862444</v>
      </c>
      <c r="H28" s="262">
        <v>2200.6044523980609</v>
      </c>
      <c r="I28" s="262">
        <v>2565.2105881926082</v>
      </c>
      <c r="J28" s="262">
        <v>2709.571819088289</v>
      </c>
      <c r="K28" s="262">
        <v>1633.242303068721</v>
      </c>
      <c r="L28" s="262">
        <v>2034.3601968577379</v>
      </c>
      <c r="M28" s="262">
        <v>1017.978632454595</v>
      </c>
      <c r="N28" s="262">
        <v>983.12457803002371</v>
      </c>
      <c r="O28" s="262">
        <v>969.81594566281058</v>
      </c>
      <c r="P28" s="262">
        <v>948.55317403481604</v>
      </c>
      <c r="Q28" s="262">
        <v>947.66625636495189</v>
      </c>
      <c r="R28" s="262">
        <v>969.6902458666724</v>
      </c>
      <c r="S28" s="262">
        <v>948.7726089667201</v>
      </c>
      <c r="T28" s="262">
        <v>917.83854994832564</v>
      </c>
      <c r="U28" s="262">
        <v>913.09402705121295</v>
      </c>
      <c r="V28" s="262">
        <v>796.32488556953945</v>
      </c>
      <c r="W28" s="262">
        <v>935.473723178093</v>
      </c>
      <c r="X28" s="262">
        <v>900.01399441914532</v>
      </c>
      <c r="Y28" s="262">
        <v>867.60014801541729</v>
      </c>
      <c r="DA28" s="72" t="s">
        <v>3071</v>
      </c>
    </row>
    <row r="29" spans="1:105" ht="12" customHeight="1" x14ac:dyDescent="0.25">
      <c r="A29" s="59" t="s">
        <v>28</v>
      </c>
      <c r="B29" s="230">
        <v>456.73681654215483</v>
      </c>
      <c r="C29" s="230">
        <v>478.04402112035649</v>
      </c>
      <c r="D29" s="230">
        <v>5.5954391574627262</v>
      </c>
      <c r="E29" s="230">
        <v>10.504249500107999</v>
      </c>
      <c r="F29" s="230">
        <v>7.8590791924662469</v>
      </c>
      <c r="G29" s="230">
        <v>6.144584562495341</v>
      </c>
      <c r="H29" s="230">
        <v>6.4313340056485062</v>
      </c>
      <c r="I29" s="230">
        <v>10.85263135630327</v>
      </c>
      <c r="J29" s="230">
        <v>14.31564314113745</v>
      </c>
      <c r="K29" s="230">
        <v>13.037030963239321</v>
      </c>
      <c r="L29" s="230">
        <v>10.77240543797816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4.1820816654248487</v>
      </c>
      <c r="W29" s="230">
        <v>3.960847713924939</v>
      </c>
      <c r="X29" s="230">
        <v>4.0949845887854854</v>
      </c>
      <c r="Y29" s="230">
        <v>3.5424119516197319</v>
      </c>
      <c r="DA29" s="71" t="s">
        <v>3072</v>
      </c>
    </row>
    <row r="30" spans="1:105" ht="12" customHeight="1" x14ac:dyDescent="0.25">
      <c r="A30" s="59" t="s">
        <v>31</v>
      </c>
      <c r="B30" s="230">
        <v>57.959609577979897</v>
      </c>
      <c r="C30" s="230">
        <v>35.554483003327682</v>
      </c>
      <c r="D30" s="230">
        <v>36.26090699250711</v>
      </c>
      <c r="E30" s="230">
        <v>22.867511974265909</v>
      </c>
      <c r="F30" s="230">
        <v>31.12446978514286</v>
      </c>
      <c r="G30" s="230">
        <v>27.78387618653424</v>
      </c>
      <c r="H30" s="230">
        <v>35.866521175527417</v>
      </c>
      <c r="I30" s="230">
        <v>33.056852822600348</v>
      </c>
      <c r="J30" s="230">
        <v>32.532277395751173</v>
      </c>
      <c r="K30" s="230">
        <v>26.598867113966119</v>
      </c>
      <c r="L30" s="230">
        <v>24.22154629161199</v>
      </c>
      <c r="M30" s="230">
        <v>58.782428242867368</v>
      </c>
      <c r="N30" s="230">
        <v>55.925351852109777</v>
      </c>
      <c r="O30" s="230">
        <v>54.574572692902308</v>
      </c>
      <c r="P30" s="230">
        <v>47.896316287749137</v>
      </c>
      <c r="Q30" s="230">
        <v>45.567144082401818</v>
      </c>
      <c r="R30" s="230">
        <v>45.318673298636412</v>
      </c>
      <c r="S30" s="230">
        <v>46.595915389746757</v>
      </c>
      <c r="T30" s="230">
        <v>46.193248174039951</v>
      </c>
      <c r="U30" s="230">
        <v>47.370586229196903</v>
      </c>
      <c r="V30" s="230">
        <v>48.095351468968687</v>
      </c>
      <c r="W30" s="230">
        <v>50.729624906595497</v>
      </c>
      <c r="X30" s="230">
        <v>47.878685389874903</v>
      </c>
      <c r="Y30" s="230">
        <v>50.815317075715917</v>
      </c>
      <c r="DA30" s="71" t="s">
        <v>3073</v>
      </c>
    </row>
    <row r="31" spans="1:105" ht="12" customHeight="1" x14ac:dyDescent="0.25">
      <c r="A31" s="59" t="s">
        <v>159</v>
      </c>
      <c r="B31" s="230">
        <v>384.76469954832339</v>
      </c>
      <c r="C31" s="230">
        <v>513.18179074497959</v>
      </c>
      <c r="D31" s="230">
        <v>711.40768644419995</v>
      </c>
      <c r="E31" s="230">
        <v>695.31491789563688</v>
      </c>
      <c r="F31" s="230">
        <v>629.26160322449186</v>
      </c>
      <c r="G31" s="230">
        <v>578.96773160824637</v>
      </c>
      <c r="H31" s="230">
        <v>611.70578788183479</v>
      </c>
      <c r="I31" s="230">
        <v>496.68054520367531</v>
      </c>
      <c r="J31" s="230">
        <v>379.06865612612222</v>
      </c>
      <c r="K31" s="230">
        <v>294.71780554470718</v>
      </c>
      <c r="L31" s="230">
        <v>243.95655298024789</v>
      </c>
      <c r="M31" s="230">
        <v>485.77041327850952</v>
      </c>
      <c r="N31" s="230">
        <v>476.86627398071658</v>
      </c>
      <c r="O31" s="230">
        <v>484.35405307406103</v>
      </c>
      <c r="P31" s="230">
        <v>470.34940340925249</v>
      </c>
      <c r="Q31" s="230">
        <v>459.71872421010443</v>
      </c>
      <c r="R31" s="230">
        <v>454.63325860149001</v>
      </c>
      <c r="S31" s="230">
        <v>479.14485232124349</v>
      </c>
      <c r="T31" s="230">
        <v>495.1262778874389</v>
      </c>
      <c r="U31" s="230">
        <v>498.82191956730298</v>
      </c>
      <c r="V31" s="230">
        <v>520.87779943730084</v>
      </c>
      <c r="W31" s="230">
        <v>493.26477883437201</v>
      </c>
      <c r="X31" s="230">
        <v>488.50674934484459</v>
      </c>
      <c r="Y31" s="230">
        <v>500.35187081886409</v>
      </c>
      <c r="DA31" s="71" t="s">
        <v>3074</v>
      </c>
    </row>
    <row r="32" spans="1:105" ht="12" customHeight="1" x14ac:dyDescent="0.25">
      <c r="A32" s="59" t="s">
        <v>32</v>
      </c>
      <c r="B32" s="230">
        <v>84.804323691128431</v>
      </c>
      <c r="C32" s="230">
        <v>29.838597208267981</v>
      </c>
      <c r="D32" s="230">
        <v>3.140908651983557</v>
      </c>
      <c r="E32" s="230">
        <v>25.981911597092569</v>
      </c>
      <c r="F32" s="230">
        <v>22.54776657273004</v>
      </c>
      <c r="G32" s="230">
        <v>35.252612516099319</v>
      </c>
      <c r="H32" s="230">
        <v>22.732088473533111</v>
      </c>
      <c r="I32" s="230">
        <v>25.56098077521634</v>
      </c>
      <c r="J32" s="230">
        <v>20.47467376642976</v>
      </c>
      <c r="K32" s="230">
        <v>19.229478965226249</v>
      </c>
      <c r="L32" s="230">
        <v>15.4975489528483</v>
      </c>
      <c r="M32" s="230">
        <v>13.32753270027327</v>
      </c>
      <c r="N32" s="230">
        <v>14.237458134742729</v>
      </c>
      <c r="O32" s="230">
        <v>9.8879448442721838</v>
      </c>
      <c r="P32" s="230">
        <v>6.3451033309009874</v>
      </c>
      <c r="Q32" s="230">
        <v>5.7410776570910116</v>
      </c>
      <c r="R32" s="230">
        <v>5.9194268959609699</v>
      </c>
      <c r="S32" s="230">
        <v>29.064870556326909</v>
      </c>
      <c r="T32" s="230">
        <v>24.758233700973729</v>
      </c>
      <c r="U32" s="230">
        <v>12.645148820650901</v>
      </c>
      <c r="V32" s="230">
        <v>5.7139537367807938</v>
      </c>
      <c r="W32" s="230">
        <v>2.5953112766355222</v>
      </c>
      <c r="X32" s="230">
        <v>6.5869095556173267</v>
      </c>
      <c r="Y32" s="230">
        <v>4.0923118264082436</v>
      </c>
      <c r="DA32" s="71" t="s">
        <v>3075</v>
      </c>
    </row>
    <row r="33" spans="1:105" ht="12" customHeight="1" x14ac:dyDescent="0.25">
      <c r="A33" s="59" t="s">
        <v>35</v>
      </c>
      <c r="B33" s="230">
        <v>254.12395214100221</v>
      </c>
      <c r="C33" s="230">
        <v>269.76992660051161</v>
      </c>
      <c r="D33" s="230">
        <v>411.86320263555888</v>
      </c>
      <c r="E33" s="230">
        <v>309.30293047111547</v>
      </c>
      <c r="F33" s="230">
        <v>364.79771839142109</v>
      </c>
      <c r="G33" s="230">
        <v>1609.6120139890691</v>
      </c>
      <c r="H33" s="230">
        <v>1523.8687208615181</v>
      </c>
      <c r="I33" s="230">
        <v>1999.0595780348119</v>
      </c>
      <c r="J33" s="230">
        <v>2263.1805686588491</v>
      </c>
      <c r="K33" s="230">
        <v>1279.659120481582</v>
      </c>
      <c r="L33" s="230">
        <v>1739.9121431950521</v>
      </c>
      <c r="M33" s="230">
        <v>460.09825823294477</v>
      </c>
      <c r="N33" s="230">
        <v>436.09549406245458</v>
      </c>
      <c r="O33" s="230">
        <v>420.99937505157521</v>
      </c>
      <c r="P33" s="230">
        <v>423.96235100691331</v>
      </c>
      <c r="Q33" s="230">
        <v>436.63931041535471</v>
      </c>
      <c r="R33" s="230">
        <v>463.81888707058511</v>
      </c>
      <c r="S33" s="230">
        <v>393.96697069940291</v>
      </c>
      <c r="T33" s="230">
        <v>351.76079018587302</v>
      </c>
      <c r="U33" s="230">
        <v>354.2563724340622</v>
      </c>
      <c r="V33" s="230">
        <v>217.45569926106421</v>
      </c>
      <c r="W33" s="230">
        <v>384.92316044656508</v>
      </c>
      <c r="X33" s="230">
        <v>352.94666554002299</v>
      </c>
      <c r="Y33" s="230">
        <v>308.79823634280922</v>
      </c>
      <c r="DA33" s="71" t="s">
        <v>3076</v>
      </c>
    </row>
    <row r="34" spans="1:105" ht="12" customHeight="1" x14ac:dyDescent="0.25">
      <c r="A34" s="60" t="s">
        <v>3077</v>
      </c>
      <c r="B34" s="262">
        <v>51.700146613868689</v>
      </c>
      <c r="C34" s="262">
        <v>55.5899942365388</v>
      </c>
      <c r="D34" s="262">
        <v>50.770298669063408</v>
      </c>
      <c r="E34" s="262">
        <v>65.696443661955911</v>
      </c>
      <c r="F34" s="262">
        <v>70.712922524192209</v>
      </c>
      <c r="G34" s="262">
        <v>98.658777492182992</v>
      </c>
      <c r="H34" s="262">
        <v>64.362043897361033</v>
      </c>
      <c r="I34" s="262">
        <v>57.947181928077477</v>
      </c>
      <c r="J34" s="262">
        <v>18.401467501735841</v>
      </c>
      <c r="K34" s="262">
        <v>16.514841538547891</v>
      </c>
      <c r="L34" s="262">
        <v>17.986190404501961</v>
      </c>
      <c r="M34" s="262">
        <v>39.868579836374799</v>
      </c>
      <c r="N34" s="262">
        <v>43.652369456774608</v>
      </c>
      <c r="O34" s="262">
        <v>43.499667978960559</v>
      </c>
      <c r="P34" s="262">
        <v>41.3375760768145</v>
      </c>
      <c r="Q34" s="262">
        <v>41.98905755191106</v>
      </c>
      <c r="R34" s="262">
        <v>43.300077185312958</v>
      </c>
      <c r="S34" s="262">
        <v>43.306531648526473</v>
      </c>
      <c r="T34" s="262">
        <v>41.40475463495968</v>
      </c>
      <c r="U34" s="262">
        <v>41.526122348431862</v>
      </c>
      <c r="V34" s="262">
        <v>36.925948769890937</v>
      </c>
      <c r="W34" s="262">
        <v>39.177939988480738</v>
      </c>
      <c r="X34" s="262">
        <v>37.683346236585997</v>
      </c>
      <c r="Y34" s="262">
        <v>34.660216529422662</v>
      </c>
      <c r="DA34" s="72" t="s">
        <v>3078</v>
      </c>
    </row>
    <row r="35" spans="1:105" ht="12" customHeight="1" x14ac:dyDescent="0.25">
      <c r="A35" s="57" t="s">
        <v>3079</v>
      </c>
      <c r="B35" s="261">
        <f t="shared" ref="B35:Y35" si="1">B36+B42+B53</f>
        <v>249.64461924012792</v>
      </c>
      <c r="C35" s="261">
        <f t="shared" si="1"/>
        <v>261.30951378640174</v>
      </c>
      <c r="D35" s="261">
        <f t="shared" si="1"/>
        <v>131.71096515363109</v>
      </c>
      <c r="E35" s="261">
        <f t="shared" si="1"/>
        <v>89.734271012493593</v>
      </c>
      <c r="F35" s="261">
        <f t="shared" si="1"/>
        <v>94.187987398475769</v>
      </c>
      <c r="G35" s="261">
        <f t="shared" si="1"/>
        <v>522.82713343513967</v>
      </c>
      <c r="H35" s="261">
        <f t="shared" si="1"/>
        <v>530.31807044125378</v>
      </c>
      <c r="I35" s="261">
        <f t="shared" si="1"/>
        <v>757.94133473898171</v>
      </c>
      <c r="J35" s="261">
        <f t="shared" si="1"/>
        <v>796.5499853851195</v>
      </c>
      <c r="K35" s="261">
        <f t="shared" si="1"/>
        <v>485.31915747073651</v>
      </c>
      <c r="L35" s="261">
        <f t="shared" si="1"/>
        <v>550.47879776496757</v>
      </c>
      <c r="M35" s="261">
        <f t="shared" si="1"/>
        <v>96.265784066731385</v>
      </c>
      <c r="N35" s="261">
        <f t="shared" si="1"/>
        <v>95.760814856886867</v>
      </c>
      <c r="O35" s="261">
        <f t="shared" si="1"/>
        <v>92.661533849489786</v>
      </c>
      <c r="P35" s="261">
        <f t="shared" si="1"/>
        <v>89.883124806464195</v>
      </c>
      <c r="Q35" s="261">
        <f t="shared" si="1"/>
        <v>90.04031407978988</v>
      </c>
      <c r="R35" s="261">
        <f t="shared" si="1"/>
        <v>92.236413523226318</v>
      </c>
      <c r="S35" s="261">
        <f t="shared" si="1"/>
        <v>91.559211053059656</v>
      </c>
      <c r="T35" s="261">
        <f t="shared" si="1"/>
        <v>78.160633880355377</v>
      </c>
      <c r="U35" s="261">
        <f t="shared" si="1"/>
        <v>72.321746178187738</v>
      </c>
      <c r="V35" s="261">
        <f t="shared" si="1"/>
        <v>45.53748203270063</v>
      </c>
      <c r="W35" s="261">
        <f t="shared" si="1"/>
        <v>63.076885774552665</v>
      </c>
      <c r="X35" s="261">
        <f t="shared" si="1"/>
        <v>55.817579756947431</v>
      </c>
      <c r="Y35" s="261">
        <f t="shared" si="1"/>
        <v>47.395098723188283</v>
      </c>
      <c r="DA35" s="70"/>
    </row>
    <row r="36" spans="1:105" ht="12" customHeight="1" x14ac:dyDescent="0.25">
      <c r="A36" s="60" t="s">
        <v>3080</v>
      </c>
      <c r="B36" s="262">
        <v>97.62961528798354</v>
      </c>
      <c r="C36" s="262">
        <v>97.381726055091818</v>
      </c>
      <c r="D36" s="262">
        <v>47.194250484218799</v>
      </c>
      <c r="E36" s="262">
        <v>32.288498352088382</v>
      </c>
      <c r="F36" s="262">
        <v>34.126373210190707</v>
      </c>
      <c r="G36" s="262">
        <v>213.86075921962481</v>
      </c>
      <c r="H36" s="262">
        <v>216.92737100716349</v>
      </c>
      <c r="I36" s="262">
        <v>281.56251232508941</v>
      </c>
      <c r="J36" s="262">
        <v>296.67391891230102</v>
      </c>
      <c r="K36" s="262">
        <v>155.17014147043079</v>
      </c>
      <c r="L36" s="262">
        <v>208.76758965713569</v>
      </c>
      <c r="M36" s="262">
        <v>36.799903060231621</v>
      </c>
      <c r="N36" s="262">
        <v>36.13751866372052</v>
      </c>
      <c r="O36" s="262">
        <v>35.44325200391394</v>
      </c>
      <c r="P36" s="262">
        <v>34.628279234032583</v>
      </c>
      <c r="Q36" s="262">
        <v>34.748377666296662</v>
      </c>
      <c r="R36" s="262">
        <v>35.623937608443633</v>
      </c>
      <c r="S36" s="262">
        <v>35.598880186311412</v>
      </c>
      <c r="T36" s="262">
        <v>29.812141966203079</v>
      </c>
      <c r="U36" s="262">
        <v>27.362045151177789</v>
      </c>
      <c r="V36" s="262">
        <v>16.546620996118371</v>
      </c>
      <c r="W36" s="262">
        <v>23.280636094586729</v>
      </c>
      <c r="X36" s="262">
        <v>20.62080662578996</v>
      </c>
      <c r="Y36" s="262">
        <v>17.70174485905013</v>
      </c>
      <c r="DA36" s="72" t="s">
        <v>3081</v>
      </c>
    </row>
    <row r="37" spans="1:105" ht="12" customHeight="1" x14ac:dyDescent="0.25">
      <c r="A37" s="59" t="s">
        <v>28</v>
      </c>
      <c r="B37" s="230">
        <v>66.226838398612458</v>
      </c>
      <c r="C37" s="230">
        <v>69.31638306245172</v>
      </c>
      <c r="D37" s="230">
        <v>0.81133867783209535</v>
      </c>
      <c r="E37" s="230">
        <v>1.5231161775156601</v>
      </c>
      <c r="F37" s="230">
        <v>1.139566482907606</v>
      </c>
      <c r="G37" s="230">
        <v>0.89096476156182458</v>
      </c>
      <c r="H37" s="230">
        <v>0.93254343081903379</v>
      </c>
      <c r="I37" s="230">
        <v>1.5736315466639741</v>
      </c>
      <c r="J37" s="230">
        <v>2.075768255464931</v>
      </c>
      <c r="K37" s="230">
        <v>1.8903694896697021</v>
      </c>
      <c r="L37" s="230">
        <v>1.561998788506832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0.60640184148660303</v>
      </c>
      <c r="W37" s="230">
        <v>0.57432291851911599</v>
      </c>
      <c r="X37" s="230">
        <v>0.59377276537389556</v>
      </c>
      <c r="Y37" s="230">
        <v>0.51364973298486105</v>
      </c>
      <c r="DA37" s="71" t="s">
        <v>3082</v>
      </c>
    </row>
    <row r="38" spans="1:105" ht="12" customHeight="1" x14ac:dyDescent="0.25">
      <c r="A38" s="59" t="s">
        <v>31</v>
      </c>
      <c r="B38" s="230">
        <v>8.4041433888070856</v>
      </c>
      <c r="C38" s="230">
        <v>4.3555815609039374</v>
      </c>
      <c r="D38" s="230">
        <v>4.5913178093847131</v>
      </c>
      <c r="E38" s="230">
        <v>2.667588577632432</v>
      </c>
      <c r="F38" s="230">
        <v>2.6980883038128489</v>
      </c>
      <c r="G38" s="230">
        <v>2.2769076168939142</v>
      </c>
      <c r="H38" s="230">
        <v>2.3187572157984939</v>
      </c>
      <c r="I38" s="230">
        <v>2.838708913059603</v>
      </c>
      <c r="J38" s="230">
        <v>2.934138768242692</v>
      </c>
      <c r="K38" s="230">
        <v>2.2065234316332871</v>
      </c>
      <c r="L38" s="230">
        <v>1.706884869098714</v>
      </c>
      <c r="M38" s="230">
        <v>2.224854276998574</v>
      </c>
      <c r="N38" s="230">
        <v>2.006979285328736</v>
      </c>
      <c r="O38" s="230">
        <v>2.3033453221280449</v>
      </c>
      <c r="P38" s="230">
        <v>1.749940626158548</v>
      </c>
      <c r="Q38" s="230">
        <v>1.5434445955875671</v>
      </c>
      <c r="R38" s="230">
        <v>1.6740088736937031</v>
      </c>
      <c r="S38" s="230">
        <v>1.704352755580268</v>
      </c>
      <c r="T38" s="230">
        <v>1.6529678705906661</v>
      </c>
      <c r="U38" s="230">
        <v>1.7677237378735771</v>
      </c>
      <c r="V38" s="230">
        <v>2.0727387171036731</v>
      </c>
      <c r="W38" s="230">
        <v>2.3045652945411761</v>
      </c>
      <c r="X38" s="230">
        <v>1.8956625623049941</v>
      </c>
      <c r="Y38" s="230">
        <v>1.782302893233445</v>
      </c>
      <c r="DA38" s="71" t="s">
        <v>3083</v>
      </c>
    </row>
    <row r="39" spans="1:105" ht="12" customHeight="1" x14ac:dyDescent="0.25">
      <c r="A39" s="59" t="s">
        <v>159</v>
      </c>
      <c r="B39" s="230">
        <v>5.7938904903659374</v>
      </c>
      <c r="C39" s="230">
        <v>4.1043663768943386</v>
      </c>
      <c r="D39" s="230">
        <v>3.4628922994329301</v>
      </c>
      <c r="E39" s="230">
        <v>3.4557357627340708</v>
      </c>
      <c r="F39" s="230">
        <v>3.2551357817067519</v>
      </c>
      <c r="G39" s="230">
        <v>2.3449636269159408</v>
      </c>
      <c r="H39" s="230">
        <v>2.6250720165660808</v>
      </c>
      <c r="I39" s="230">
        <v>3.1122645069850332</v>
      </c>
      <c r="J39" s="230">
        <v>1.8537438987279999</v>
      </c>
      <c r="K39" s="230">
        <v>1.4085407297178489</v>
      </c>
      <c r="L39" s="230">
        <v>1.296685977760945</v>
      </c>
      <c r="M39" s="230">
        <v>1.621894668490341</v>
      </c>
      <c r="N39" s="230">
        <v>1.548436144016436</v>
      </c>
      <c r="O39" s="230">
        <v>2.2766894482101292</v>
      </c>
      <c r="P39" s="230">
        <v>1.707829793748175</v>
      </c>
      <c r="Q39" s="230">
        <v>1.6075822184985871</v>
      </c>
      <c r="R39" s="230">
        <v>1.668851038579148</v>
      </c>
      <c r="S39" s="230">
        <v>2.037094680370255</v>
      </c>
      <c r="T39" s="230">
        <v>2.8124591500764118</v>
      </c>
      <c r="U39" s="230">
        <v>2.4871298453661019</v>
      </c>
      <c r="V39" s="230">
        <v>1.594284498687949</v>
      </c>
      <c r="W39" s="230">
        <v>1.7023921067017269</v>
      </c>
      <c r="X39" s="230">
        <v>1.8972335768653099</v>
      </c>
      <c r="Y39" s="230">
        <v>3.265617415785897</v>
      </c>
      <c r="DA39" s="71" t="s">
        <v>3084</v>
      </c>
    </row>
    <row r="40" spans="1:105" ht="12" customHeight="1" x14ac:dyDescent="0.25">
      <c r="A40" s="59" t="s">
        <v>32</v>
      </c>
      <c r="B40" s="230">
        <v>0</v>
      </c>
      <c r="C40" s="230">
        <v>0</v>
      </c>
      <c r="D40" s="230">
        <v>0</v>
      </c>
      <c r="E40" s="230">
        <v>2.865512936609433</v>
      </c>
      <c r="F40" s="230">
        <v>2.4802911340494029</v>
      </c>
      <c r="G40" s="230">
        <v>2.4458450176244089</v>
      </c>
      <c r="H40" s="230">
        <v>1.541924125123886</v>
      </c>
      <c r="I40" s="230">
        <v>2.6137130500432089</v>
      </c>
      <c r="J40" s="230">
        <v>1.8953918939368839</v>
      </c>
      <c r="K40" s="230">
        <v>1.8315468658781751</v>
      </c>
      <c r="L40" s="230">
        <v>0.91884377088010405</v>
      </c>
      <c r="M40" s="230">
        <v>0.97065131750465461</v>
      </c>
      <c r="N40" s="230">
        <v>1.247351423403313</v>
      </c>
      <c r="O40" s="230">
        <v>0.99044709700635902</v>
      </c>
      <c r="P40" s="230">
        <v>0.47787086152096242</v>
      </c>
      <c r="Q40" s="230">
        <v>0.53727658485616825</v>
      </c>
      <c r="R40" s="230">
        <v>0.57411832359288839</v>
      </c>
      <c r="S40" s="230">
        <v>3.8850183452974849</v>
      </c>
      <c r="T40" s="230">
        <v>3.573126747269741</v>
      </c>
      <c r="U40" s="230">
        <v>1.764517516038822</v>
      </c>
      <c r="V40" s="230">
        <v>0.79576634098377108</v>
      </c>
      <c r="W40" s="230">
        <v>0.37632013511215068</v>
      </c>
      <c r="X40" s="230">
        <v>0.92628409853950366</v>
      </c>
      <c r="Y40" s="230">
        <v>1.874260950983041E-4</v>
      </c>
      <c r="DA40" s="71" t="s">
        <v>3085</v>
      </c>
    </row>
    <row r="41" spans="1:105" ht="12" customHeight="1" x14ac:dyDescent="0.25">
      <c r="A41" s="59" t="s">
        <v>35</v>
      </c>
      <c r="B41" s="230">
        <v>17.204743010198069</v>
      </c>
      <c r="C41" s="230">
        <v>19.605395054841821</v>
      </c>
      <c r="D41" s="230">
        <v>38.328701697569059</v>
      </c>
      <c r="E41" s="230">
        <v>21.776544897596789</v>
      </c>
      <c r="F41" s="230">
        <v>24.5532915077141</v>
      </c>
      <c r="G41" s="230">
        <v>205.90207819662871</v>
      </c>
      <c r="H41" s="230">
        <v>209.509074218856</v>
      </c>
      <c r="I41" s="230">
        <v>271.42419430833752</v>
      </c>
      <c r="J41" s="230">
        <v>287.91487609592849</v>
      </c>
      <c r="K41" s="230">
        <v>147.8331609535318</v>
      </c>
      <c r="L41" s="230">
        <v>203.28317625088911</v>
      </c>
      <c r="M41" s="230">
        <v>31.982502797238048</v>
      </c>
      <c r="N41" s="230">
        <v>31.33475181097203</v>
      </c>
      <c r="O41" s="230">
        <v>29.8727701365694</v>
      </c>
      <c r="P41" s="230">
        <v>30.69263795260489</v>
      </c>
      <c r="Q41" s="230">
        <v>31.060074267354342</v>
      </c>
      <c r="R41" s="230">
        <v>31.706959372577892</v>
      </c>
      <c r="S41" s="230">
        <v>27.972414405063411</v>
      </c>
      <c r="T41" s="230">
        <v>21.77358819826626</v>
      </c>
      <c r="U41" s="230">
        <v>21.34267405189928</v>
      </c>
      <c r="V41" s="230">
        <v>11.47742959785637</v>
      </c>
      <c r="W41" s="230">
        <v>18.323035639712561</v>
      </c>
      <c r="X41" s="230">
        <v>15.30785362270626</v>
      </c>
      <c r="Y41" s="230">
        <v>12.13998739095083</v>
      </c>
      <c r="DA41" s="71" t="s">
        <v>3086</v>
      </c>
    </row>
    <row r="42" spans="1:105" ht="12" customHeight="1" x14ac:dyDescent="0.25">
      <c r="A42" s="60" t="s">
        <v>3087</v>
      </c>
      <c r="B42" s="262">
        <v>146.66034590999371</v>
      </c>
      <c r="C42" s="262">
        <v>158.17025261395409</v>
      </c>
      <c r="D42" s="262">
        <v>79.25836230725929</v>
      </c>
      <c r="E42" s="262">
        <v>50.641498138274052</v>
      </c>
      <c r="F42" s="262">
        <v>52.737775783993733</v>
      </c>
      <c r="G42" s="262">
        <v>298.74814368953872</v>
      </c>
      <c r="H42" s="262">
        <v>306.72463060186368</v>
      </c>
      <c r="I42" s="262">
        <v>470.37714999991289</v>
      </c>
      <c r="J42" s="262">
        <v>497.97020019585301</v>
      </c>
      <c r="K42" s="262">
        <v>328.43855026952752</v>
      </c>
      <c r="L42" s="262">
        <v>339.84835267307989</v>
      </c>
      <c r="M42" s="262">
        <v>55.336635237732366</v>
      </c>
      <c r="N42" s="262">
        <v>55.102157928000409</v>
      </c>
      <c r="O42" s="262">
        <v>52.712959090612067</v>
      </c>
      <c r="P42" s="262">
        <v>50.973453764475828</v>
      </c>
      <c r="Q42" s="262">
        <v>50.943069738473852</v>
      </c>
      <c r="R42" s="262">
        <v>52.127825063446693</v>
      </c>
      <c r="S42" s="262">
        <v>51.47501151743657</v>
      </c>
      <c r="T42" s="262">
        <v>44.060142326960033</v>
      </c>
      <c r="U42" s="262">
        <v>40.658781212350938</v>
      </c>
      <c r="V42" s="262">
        <v>25.166387771129269</v>
      </c>
      <c r="W42" s="262">
        <v>35.738534466873283</v>
      </c>
      <c r="X42" s="262">
        <v>31.293855128082491</v>
      </c>
      <c r="Y42" s="262">
        <v>26.103545723590809</v>
      </c>
      <c r="DA42" s="72" t="s">
        <v>3088</v>
      </c>
    </row>
    <row r="43" spans="1:105" ht="12" customHeight="1" x14ac:dyDescent="0.25">
      <c r="A43" s="64" t="s">
        <v>28</v>
      </c>
      <c r="B43" s="229">
        <v>70.316774053208121</v>
      </c>
      <c r="C43" s="229">
        <v>59.719158155307817</v>
      </c>
      <c r="D43" s="229">
        <v>0.64318929291035543</v>
      </c>
      <c r="E43" s="229">
        <v>1.433294949282693</v>
      </c>
      <c r="F43" s="229">
        <v>1.116073991770246</v>
      </c>
      <c r="G43" s="229">
        <v>1.168301275772611</v>
      </c>
      <c r="H43" s="229">
        <v>1.180272843422159</v>
      </c>
      <c r="I43" s="229">
        <v>1.276139517537926</v>
      </c>
      <c r="J43" s="229">
        <v>1.666224305519717</v>
      </c>
      <c r="K43" s="229">
        <v>0.89073306313913048</v>
      </c>
      <c r="L43" s="229">
        <v>1.352871953491549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0.6201584054799365</v>
      </c>
      <c r="W43" s="229">
        <v>0.57332156606591833</v>
      </c>
      <c r="X43" s="229">
        <v>0.61145099072930642</v>
      </c>
      <c r="Y43" s="229">
        <v>0.57325580930481346</v>
      </c>
      <c r="DA43" s="73" t="s">
        <v>3089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5.009661360698299E-2</v>
      </c>
      <c r="W44" s="229">
        <v>0</v>
      </c>
      <c r="X44" s="229">
        <v>0</v>
      </c>
      <c r="Y44" s="229">
        <v>0</v>
      </c>
      <c r="DA44" s="73" t="s">
        <v>3090</v>
      </c>
    </row>
    <row r="45" spans="1:105" ht="12" customHeight="1" x14ac:dyDescent="0.25">
      <c r="A45" s="64" t="s">
        <v>31</v>
      </c>
      <c r="B45" s="229">
        <v>8.9231536046554218</v>
      </c>
      <c r="C45" s="229">
        <v>3.752527939312889</v>
      </c>
      <c r="D45" s="229">
        <v>3.6397703400946582</v>
      </c>
      <c r="E45" s="229">
        <v>2.5102755072309382</v>
      </c>
      <c r="F45" s="229">
        <v>2.6424664366240118</v>
      </c>
      <c r="G45" s="229">
        <v>2.9856557614809192</v>
      </c>
      <c r="H45" s="229">
        <v>2.9347332058223721</v>
      </c>
      <c r="I45" s="229">
        <v>2.3020564314576779</v>
      </c>
      <c r="J45" s="229">
        <v>2.35524043618185</v>
      </c>
      <c r="K45" s="229">
        <v>1.039703288636125</v>
      </c>
      <c r="L45" s="229">
        <v>1.478360088518496</v>
      </c>
      <c r="M45" s="229">
        <v>2.3575788052329338</v>
      </c>
      <c r="N45" s="229">
        <v>2.0455510082329069</v>
      </c>
      <c r="O45" s="229">
        <v>2.5150052075462148</v>
      </c>
      <c r="P45" s="229">
        <v>1.9674001949748321</v>
      </c>
      <c r="Q45" s="229">
        <v>1.755287272013426</v>
      </c>
      <c r="R45" s="229">
        <v>1.9140221471281931</v>
      </c>
      <c r="S45" s="229">
        <v>2.016100947522895</v>
      </c>
      <c r="T45" s="229">
        <v>1.8355097223640939</v>
      </c>
      <c r="U45" s="229">
        <v>1.932551901567402</v>
      </c>
      <c r="V45" s="229">
        <v>2.119759950966345</v>
      </c>
      <c r="W45" s="229">
        <v>2.3005472029121781</v>
      </c>
      <c r="X45" s="229">
        <v>1.952101577242199</v>
      </c>
      <c r="Y45" s="229">
        <v>1.989128820430949</v>
      </c>
      <c r="DA45" s="73" t="s">
        <v>3091</v>
      </c>
    </row>
    <row r="46" spans="1:105" ht="12" customHeight="1" x14ac:dyDescent="0.25">
      <c r="A46" s="64" t="s">
        <v>159</v>
      </c>
      <c r="B46" s="229">
        <v>6.1517007055047426</v>
      </c>
      <c r="C46" s="229">
        <v>3.536094844536906</v>
      </c>
      <c r="D46" s="229">
        <v>2.7452102437028341</v>
      </c>
      <c r="E46" s="229">
        <v>3.2519440656596892</v>
      </c>
      <c r="F46" s="229">
        <v>3.1880302203817732</v>
      </c>
      <c r="G46" s="229">
        <v>3.074896017395587</v>
      </c>
      <c r="H46" s="229">
        <v>3.322420287127231</v>
      </c>
      <c r="I46" s="229">
        <v>2.5238968644306081</v>
      </c>
      <c r="J46" s="229">
        <v>1.4880048059977951</v>
      </c>
      <c r="K46" s="229">
        <v>0.66369765571968897</v>
      </c>
      <c r="L46" s="229">
        <v>1.12308031523859</v>
      </c>
      <c r="M46" s="229">
        <v>1.7186494119118321</v>
      </c>
      <c r="N46" s="229">
        <v>1.578195220414687</v>
      </c>
      <c r="O46" s="229">
        <v>2.485899861912102</v>
      </c>
      <c r="P46" s="229">
        <v>1.9200563830441431</v>
      </c>
      <c r="Q46" s="229">
        <v>1.8282279875238869</v>
      </c>
      <c r="R46" s="229">
        <v>1.9081248004679501</v>
      </c>
      <c r="S46" s="229">
        <v>2.4097056796731291</v>
      </c>
      <c r="T46" s="229">
        <v>3.1230468574518819</v>
      </c>
      <c r="U46" s="229">
        <v>2.7190377145068618</v>
      </c>
      <c r="V46" s="229">
        <v>1.6304517317491389</v>
      </c>
      <c r="W46" s="229">
        <v>1.699423925461901</v>
      </c>
      <c r="X46" s="229">
        <v>1.953719365166088</v>
      </c>
      <c r="Y46" s="229">
        <v>3.644573401581837</v>
      </c>
      <c r="DA46" s="73" t="s">
        <v>3092</v>
      </c>
    </row>
    <row r="47" spans="1:105" ht="12" customHeight="1" x14ac:dyDescent="0.25">
      <c r="A47" s="64" t="s">
        <v>32</v>
      </c>
      <c r="B47" s="229">
        <v>0</v>
      </c>
      <c r="C47" s="229">
        <v>0</v>
      </c>
      <c r="D47" s="229">
        <v>0</v>
      </c>
      <c r="E47" s="229">
        <v>2.6965278681798361</v>
      </c>
      <c r="F47" s="229">
        <v>2.429159218221153</v>
      </c>
      <c r="G47" s="229">
        <v>3.2071794280882981</v>
      </c>
      <c r="H47" s="229">
        <v>1.9515350292080449</v>
      </c>
      <c r="I47" s="229">
        <v>2.1195956052963911</v>
      </c>
      <c r="J47" s="229">
        <v>1.5214357546167041</v>
      </c>
      <c r="K47" s="229">
        <v>0.86301612411846196</v>
      </c>
      <c r="L47" s="229">
        <v>0.79582518015421022</v>
      </c>
      <c r="M47" s="229">
        <v>1.02855589108853</v>
      </c>
      <c r="N47" s="229">
        <v>1.2713240143609501</v>
      </c>
      <c r="O47" s="229">
        <v>1.0814616387909319</v>
      </c>
      <c r="P47" s="229">
        <v>0.53725435713380065</v>
      </c>
      <c r="Q47" s="229">
        <v>0.61101950380658732</v>
      </c>
      <c r="R47" s="229">
        <v>0.65643331029914398</v>
      </c>
      <c r="S47" s="229">
        <v>4.5956385152388197</v>
      </c>
      <c r="T47" s="229">
        <v>3.9677170987656312</v>
      </c>
      <c r="U47" s="229">
        <v>1.9290467214474281</v>
      </c>
      <c r="V47" s="229">
        <v>0.81381874426580481</v>
      </c>
      <c r="W47" s="229">
        <v>0.3756640075603303</v>
      </c>
      <c r="X47" s="229">
        <v>0.95386208795234539</v>
      </c>
      <c r="Y47" s="229">
        <v>2.0917580781373821E-4</v>
      </c>
      <c r="DA47" s="73" t="s">
        <v>3093</v>
      </c>
    </row>
    <row r="48" spans="1:105" ht="12" customHeight="1" x14ac:dyDescent="0.25">
      <c r="A48" s="64" t="s">
        <v>33</v>
      </c>
      <c r="B48" s="229">
        <v>38.75498407831369</v>
      </c>
      <c r="C48" s="229">
        <v>70.515296385800596</v>
      </c>
      <c r="D48" s="229">
        <v>41.381353038630927</v>
      </c>
      <c r="E48" s="229">
        <v>20.257117556448701</v>
      </c>
      <c r="F48" s="229">
        <v>19.31492758284422</v>
      </c>
      <c r="G48" s="229">
        <v>16.488344412433509</v>
      </c>
      <c r="H48" s="229">
        <v>30.38566970984477</v>
      </c>
      <c r="I48" s="229">
        <v>25.55694443892747</v>
      </c>
      <c r="J48" s="229">
        <v>21.31708293292186</v>
      </c>
      <c r="K48" s="229">
        <v>46.52070116315808</v>
      </c>
      <c r="L48" s="229">
        <v>32.387825059952512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3.7100510621334002</v>
      </c>
      <c r="X48" s="229">
        <v>0.92750945314208078</v>
      </c>
      <c r="Y48" s="229">
        <v>0</v>
      </c>
      <c r="DA48" s="73" t="s">
        <v>3094</v>
      </c>
    </row>
    <row r="49" spans="1:105" ht="12" customHeight="1" x14ac:dyDescent="0.25">
      <c r="A49" s="64" t="s">
        <v>35</v>
      </c>
      <c r="B49" s="229">
        <v>18.267247178705059</v>
      </c>
      <c r="C49" s="229">
        <v>16.890922986020801</v>
      </c>
      <c r="D49" s="229">
        <v>30.38510453970148</v>
      </c>
      <c r="E49" s="229">
        <v>20.492338191472189</v>
      </c>
      <c r="F49" s="229">
        <v>24.047118334152319</v>
      </c>
      <c r="G49" s="229">
        <v>269.99458454413963</v>
      </c>
      <c r="H49" s="229">
        <v>265.16499133327682</v>
      </c>
      <c r="I49" s="229">
        <v>220.11197037010439</v>
      </c>
      <c r="J49" s="229">
        <v>231.10998215178111</v>
      </c>
      <c r="K49" s="229">
        <v>69.65827845258309</v>
      </c>
      <c r="L49" s="229">
        <v>176.06678685673279</v>
      </c>
      <c r="M49" s="229">
        <v>33.890431167829583</v>
      </c>
      <c r="N49" s="229">
        <v>31.936967973818881</v>
      </c>
      <c r="O49" s="229">
        <v>32.617850105033682</v>
      </c>
      <c r="P49" s="229">
        <v>34.506714679116087</v>
      </c>
      <c r="Q49" s="229">
        <v>35.323168181831697</v>
      </c>
      <c r="R49" s="229">
        <v>36.252987311411417</v>
      </c>
      <c r="S49" s="229">
        <v>33.088931268428048</v>
      </c>
      <c r="T49" s="229">
        <v>24.178106265543221</v>
      </c>
      <c r="U49" s="229">
        <v>23.332732620961721</v>
      </c>
      <c r="V49" s="229">
        <v>11.737801489793281</v>
      </c>
      <c r="W49" s="229">
        <v>18.291088774810909</v>
      </c>
      <c r="X49" s="229">
        <v>15.7636099352738</v>
      </c>
      <c r="Y49" s="229">
        <v>13.54876260970404</v>
      </c>
      <c r="DA49" s="73" t="s">
        <v>3095</v>
      </c>
    </row>
    <row r="50" spans="1:105" ht="12" customHeight="1" x14ac:dyDescent="0.25">
      <c r="A50" s="64" t="s">
        <v>36</v>
      </c>
      <c r="B50" s="229">
        <v>4.24648628960668</v>
      </c>
      <c r="C50" s="229">
        <v>3.756252302975069</v>
      </c>
      <c r="D50" s="229">
        <v>0.46373485221903232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3096</v>
      </c>
    </row>
    <row r="51" spans="1:105" ht="12" customHeight="1" x14ac:dyDescent="0.25">
      <c r="A51" s="64" t="s">
        <v>38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1.829182250228151</v>
      </c>
      <c r="H51" s="229">
        <v>1.7850081931624</v>
      </c>
      <c r="I51" s="229">
        <v>1.9322241343914091</v>
      </c>
      <c r="J51" s="229">
        <v>5.5059371499670133</v>
      </c>
      <c r="K51" s="229">
        <v>5.064276076713214</v>
      </c>
      <c r="L51" s="229">
        <v>4.6557521710424359</v>
      </c>
      <c r="M51" s="229">
        <v>5.7304113175704749</v>
      </c>
      <c r="N51" s="229">
        <v>5.6382605776481043</v>
      </c>
      <c r="O51" s="229">
        <v>5.6890859174520667</v>
      </c>
      <c r="P51" s="229">
        <v>5.4271817224865533</v>
      </c>
      <c r="Q51" s="229">
        <v>5.5123499404905383</v>
      </c>
      <c r="R51" s="229">
        <v>5.3610001342906068</v>
      </c>
      <c r="S51" s="229">
        <v>2.1543398790352422</v>
      </c>
      <c r="T51" s="229">
        <v>4.2580266626525241</v>
      </c>
      <c r="U51" s="229">
        <v>3.6696796308570159</v>
      </c>
      <c r="V51" s="229">
        <v>2.962417733385585</v>
      </c>
      <c r="W51" s="229">
        <v>2.723117300071666</v>
      </c>
      <c r="X51" s="229">
        <v>2.846881507347204</v>
      </c>
      <c r="Y51" s="229">
        <v>3.3210305193934779</v>
      </c>
      <c r="DA51" s="73" t="s">
        <v>3097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214.554322637767</v>
      </c>
      <c r="J52" s="229">
        <v>233.00629265886681</v>
      </c>
      <c r="K52" s="229">
        <v>203.73814444545971</v>
      </c>
      <c r="L52" s="229">
        <v>121.98785104794941</v>
      </c>
      <c r="M52" s="229">
        <v>10.611008644099019</v>
      </c>
      <c r="N52" s="229">
        <v>12.63185913352487</v>
      </c>
      <c r="O52" s="229">
        <v>8.3236563598770701</v>
      </c>
      <c r="P52" s="229">
        <v>6.6148464277204084</v>
      </c>
      <c r="Q52" s="229">
        <v>5.9130168528077043</v>
      </c>
      <c r="R52" s="229">
        <v>6.0352573598493846</v>
      </c>
      <c r="S52" s="229">
        <v>7.2102952275384382</v>
      </c>
      <c r="T52" s="229">
        <v>6.697735720182675</v>
      </c>
      <c r="U52" s="229">
        <v>7.0757326230105004</v>
      </c>
      <c r="V52" s="229">
        <v>5.2318831018821976</v>
      </c>
      <c r="W52" s="229">
        <v>6.0653206278569831</v>
      </c>
      <c r="X52" s="229">
        <v>6.2847202112294607</v>
      </c>
      <c r="Y52" s="229">
        <v>3.0265853873678759</v>
      </c>
      <c r="DA52" s="73" t="s">
        <v>3098</v>
      </c>
    </row>
    <row r="53" spans="1:105" ht="12" customHeight="1" x14ac:dyDescent="0.25">
      <c r="A53" s="60" t="s">
        <v>3099</v>
      </c>
      <c r="B53" s="262">
        <v>5.3546580421506862</v>
      </c>
      <c r="C53" s="262">
        <v>5.7575351173558067</v>
      </c>
      <c r="D53" s="262">
        <v>5.2583523621529968</v>
      </c>
      <c r="E53" s="262">
        <v>6.8042745221311502</v>
      </c>
      <c r="F53" s="262">
        <v>7.3238384042913349</v>
      </c>
      <c r="G53" s="262">
        <v>10.2182305259761</v>
      </c>
      <c r="H53" s="262">
        <v>6.6660688322266788</v>
      </c>
      <c r="I53" s="262">
        <v>6.0016724139794544</v>
      </c>
      <c r="J53" s="262">
        <v>1.9058662769654979</v>
      </c>
      <c r="K53" s="262">
        <v>1.7104657307781741</v>
      </c>
      <c r="L53" s="262">
        <v>1.8628554347519879</v>
      </c>
      <c r="M53" s="262">
        <v>4.1292457687673894</v>
      </c>
      <c r="N53" s="262">
        <v>4.5211382651659431</v>
      </c>
      <c r="O53" s="262">
        <v>4.5053227549637729</v>
      </c>
      <c r="P53" s="262">
        <v>4.2813918079557887</v>
      </c>
      <c r="Q53" s="262">
        <v>4.3488666750193614</v>
      </c>
      <c r="R53" s="262">
        <v>4.4846508513359842</v>
      </c>
      <c r="S53" s="262">
        <v>4.4853193493116699</v>
      </c>
      <c r="T53" s="262">
        <v>4.2883495871922532</v>
      </c>
      <c r="U53" s="262">
        <v>4.3009198146590153</v>
      </c>
      <c r="V53" s="262">
        <v>3.8244732654529878</v>
      </c>
      <c r="W53" s="262">
        <v>4.0577152130926466</v>
      </c>
      <c r="X53" s="262">
        <v>3.9029180030749782</v>
      </c>
      <c r="Y53" s="262">
        <v>3.5898081405473472</v>
      </c>
      <c r="DA53" s="72" t="s">
        <v>3100</v>
      </c>
    </row>
    <row r="54" spans="1:105" ht="12" customHeight="1" x14ac:dyDescent="0.25">
      <c r="A54" s="57" t="s">
        <v>3101</v>
      </c>
      <c r="B54" s="261">
        <f t="shared" ref="B54:Y54" si="2">B55+B56+B67</f>
        <v>80.441249058046367</v>
      </c>
      <c r="C54" s="261">
        <f t="shared" si="2"/>
        <v>83.955352764643038</v>
      </c>
      <c r="D54" s="261">
        <f t="shared" si="2"/>
        <v>57.914635101226573</v>
      </c>
      <c r="E54" s="261">
        <f t="shared" si="2"/>
        <v>59.885357951667352</v>
      </c>
      <c r="F54" s="261">
        <f t="shared" si="2"/>
        <v>64.102639182756647</v>
      </c>
      <c r="G54" s="261">
        <f t="shared" si="2"/>
        <v>170.90883979824426</v>
      </c>
      <c r="H54" s="261">
        <f t="shared" si="2"/>
        <v>149.91989977930575</v>
      </c>
      <c r="I54" s="261">
        <f t="shared" si="2"/>
        <v>182.99805523089901</v>
      </c>
      <c r="J54" s="261">
        <f t="shared" si="2"/>
        <v>164.6711224955551</v>
      </c>
      <c r="K54" s="261">
        <f t="shared" si="2"/>
        <v>95.769532016616552</v>
      </c>
      <c r="L54" s="261">
        <f t="shared" si="2"/>
        <v>118.44077466330337</v>
      </c>
      <c r="M54" s="261">
        <f t="shared" si="2"/>
        <v>44.883705161819911</v>
      </c>
      <c r="N54" s="261">
        <f t="shared" si="2"/>
        <v>47.123239691472939</v>
      </c>
      <c r="O54" s="261">
        <f t="shared" si="2"/>
        <v>46.568683980609961</v>
      </c>
      <c r="P54" s="261">
        <f t="shared" si="2"/>
        <v>44.699610054826017</v>
      </c>
      <c r="Q54" s="261">
        <f t="shared" si="2"/>
        <v>45.178905277091673</v>
      </c>
      <c r="R54" s="261">
        <f t="shared" si="2"/>
        <v>46.476828278936246</v>
      </c>
      <c r="S54" s="261">
        <f t="shared" si="2"/>
        <v>46.386455875184147</v>
      </c>
      <c r="T54" s="261">
        <f t="shared" si="2"/>
        <v>42.317002804253683</v>
      </c>
      <c r="U54" s="261">
        <f t="shared" si="2"/>
        <v>41.212788336542665</v>
      </c>
      <c r="V54" s="261">
        <f t="shared" si="2"/>
        <v>32.800799494254164</v>
      </c>
      <c r="W54" s="261">
        <f t="shared" si="2"/>
        <v>37.706873500064155</v>
      </c>
      <c r="X54" s="261">
        <f t="shared" si="2"/>
        <v>35.344629139007907</v>
      </c>
      <c r="Y54" s="261">
        <f t="shared" si="2"/>
        <v>31.813086982051793</v>
      </c>
      <c r="DA54" s="70"/>
    </row>
    <row r="55" spans="1:105" ht="12" customHeight="1" x14ac:dyDescent="0.25">
      <c r="A55" s="60" t="s">
        <v>3102</v>
      </c>
      <c r="B55" s="262">
        <v>35.063573020177543</v>
      </c>
      <c r="C55" s="262">
        <v>35.127757426571343</v>
      </c>
      <c r="D55" s="262">
        <v>18.225639401103521</v>
      </c>
      <c r="E55" s="262">
        <v>12.43413027894352</v>
      </c>
      <c r="F55" s="262">
        <v>13.161322587158161</v>
      </c>
      <c r="G55" s="262">
        <v>82.894873952802186</v>
      </c>
      <c r="H55" s="262">
        <v>84.088652239554932</v>
      </c>
      <c r="I55" s="262">
        <v>109.1156936039402</v>
      </c>
      <c r="J55" s="262">
        <v>114.9824478642953</v>
      </c>
      <c r="K55" s="262">
        <v>60.088848343761363</v>
      </c>
      <c r="L55" s="262">
        <v>80.924277222373945</v>
      </c>
      <c r="M55" s="262">
        <v>14.2363193041282</v>
      </c>
      <c r="N55" s="262">
        <v>13.979977369211101</v>
      </c>
      <c r="O55" s="262">
        <v>13.70661070527902</v>
      </c>
      <c r="P55" s="262">
        <v>13.404655417130209</v>
      </c>
      <c r="Q55" s="262">
        <v>13.45346674789738</v>
      </c>
      <c r="R55" s="262">
        <v>13.79136293926182</v>
      </c>
      <c r="S55" s="262">
        <v>13.74581742656297</v>
      </c>
      <c r="T55" s="262">
        <v>11.497546154591021</v>
      </c>
      <c r="U55" s="262">
        <v>10.56861062529263</v>
      </c>
      <c r="V55" s="262">
        <v>6.3780232948061446</v>
      </c>
      <c r="W55" s="262">
        <v>8.9927350888023572</v>
      </c>
      <c r="X55" s="262">
        <v>7.9577239435051368</v>
      </c>
      <c r="Y55" s="262">
        <v>6.8248971609669953</v>
      </c>
      <c r="DA55" s="72" t="s">
        <v>3103</v>
      </c>
    </row>
    <row r="56" spans="1:105" ht="12" customHeight="1" x14ac:dyDescent="0.25">
      <c r="A56" s="60" t="s">
        <v>3104</v>
      </c>
      <c r="B56" s="262">
        <v>11.0340072157989</v>
      </c>
      <c r="C56" s="262">
        <v>11.899956309513779</v>
      </c>
      <c r="D56" s="262">
        <v>5.9630115842452103</v>
      </c>
      <c r="E56" s="262">
        <v>3.8100186687102719</v>
      </c>
      <c r="F56" s="262">
        <v>3.9677323473851072</v>
      </c>
      <c r="G56" s="262">
        <v>22.476349368491942</v>
      </c>
      <c r="H56" s="262">
        <v>23.07646123650385</v>
      </c>
      <c r="I56" s="262">
        <v>35.388876489021648</v>
      </c>
      <c r="J56" s="262">
        <v>37.464842647963849</v>
      </c>
      <c r="K56" s="262">
        <v>24.710110365105511</v>
      </c>
      <c r="L56" s="262">
        <v>25.568528100795991</v>
      </c>
      <c r="M56" s="262">
        <v>4.1632578235284532</v>
      </c>
      <c r="N56" s="262">
        <v>4.1456168974044187</v>
      </c>
      <c r="O56" s="262">
        <v>3.965865260735705</v>
      </c>
      <c r="P56" s="262">
        <v>3.8349933866690278</v>
      </c>
      <c r="Q56" s="262">
        <v>3.8327074411390969</v>
      </c>
      <c r="R56" s="262">
        <v>3.9218426380022589</v>
      </c>
      <c r="S56" s="262">
        <v>3.8727281392428758</v>
      </c>
      <c r="T56" s="262">
        <v>3.3148696421537318</v>
      </c>
      <c r="U56" s="262">
        <v>3.058967865506026</v>
      </c>
      <c r="V56" s="262">
        <v>1.8933959451633311</v>
      </c>
      <c r="W56" s="262">
        <v>2.6887925617710309</v>
      </c>
      <c r="X56" s="262">
        <v>2.354396624056363</v>
      </c>
      <c r="Y56" s="262">
        <v>1.9639031265397471</v>
      </c>
      <c r="DA56" s="72" t="s">
        <v>3105</v>
      </c>
    </row>
    <row r="57" spans="1:105" ht="12" customHeight="1" x14ac:dyDescent="0.25">
      <c r="A57" s="64" t="s">
        <v>28</v>
      </c>
      <c r="B57" s="229">
        <v>5.2902902108996708</v>
      </c>
      <c r="C57" s="229">
        <v>4.4929774160733151</v>
      </c>
      <c r="D57" s="229">
        <v>4.8390417021468728E-2</v>
      </c>
      <c r="E57" s="229">
        <v>0.10783410276735</v>
      </c>
      <c r="F57" s="229">
        <v>8.396794922409373E-2</v>
      </c>
      <c r="G57" s="229">
        <v>8.7897274666277947E-2</v>
      </c>
      <c r="H57" s="229">
        <v>8.8797956871886519E-2</v>
      </c>
      <c r="I57" s="229">
        <v>9.6010496617273386E-2</v>
      </c>
      <c r="J57" s="229">
        <v>0.12535856844035489</v>
      </c>
      <c r="K57" s="229">
        <v>6.7014399734605434E-2</v>
      </c>
      <c r="L57" s="229">
        <v>0.10178346985516359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4.6657685678741317E-2</v>
      </c>
      <c r="W57" s="229">
        <v>4.3133910926589462E-2</v>
      </c>
      <c r="X57" s="229">
        <v>4.6002582374618663E-2</v>
      </c>
      <c r="Y57" s="229">
        <v>4.3128963709453051E-2</v>
      </c>
      <c r="DA57" s="73" t="s">
        <v>3106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3.7690242212150209E-3</v>
      </c>
      <c r="W58" s="229">
        <v>0</v>
      </c>
      <c r="X58" s="229">
        <v>0</v>
      </c>
      <c r="Y58" s="229">
        <v>0</v>
      </c>
      <c r="DA58" s="73" t="s">
        <v>3107</v>
      </c>
    </row>
    <row r="59" spans="1:105" ht="12" customHeight="1" x14ac:dyDescent="0.25">
      <c r="A59" s="64" t="s">
        <v>31</v>
      </c>
      <c r="B59" s="229">
        <v>0.67133444047564284</v>
      </c>
      <c r="C59" s="229">
        <v>0.28232185123357162</v>
      </c>
      <c r="D59" s="229">
        <v>0.27383852088486449</v>
      </c>
      <c r="E59" s="229">
        <v>0.18886085320859719</v>
      </c>
      <c r="F59" s="229">
        <v>0.19880625228519211</v>
      </c>
      <c r="G59" s="229">
        <v>0.2246261387948027</v>
      </c>
      <c r="H59" s="229">
        <v>0.22079497473271761</v>
      </c>
      <c r="I59" s="229">
        <v>0.17319546819744269</v>
      </c>
      <c r="J59" s="229">
        <v>0.17719677262810149</v>
      </c>
      <c r="K59" s="229">
        <v>7.8222190994567425E-2</v>
      </c>
      <c r="L59" s="229">
        <v>0.11122458346220659</v>
      </c>
      <c r="M59" s="229">
        <v>0.17737270008022071</v>
      </c>
      <c r="N59" s="229">
        <v>0.15389725453789899</v>
      </c>
      <c r="O59" s="229">
        <v>0.1892166927307497</v>
      </c>
      <c r="P59" s="229">
        <v>0.148017569527887</v>
      </c>
      <c r="Q59" s="229">
        <v>0.13205923049630791</v>
      </c>
      <c r="R59" s="229">
        <v>0.14400166624161961</v>
      </c>
      <c r="S59" s="229">
        <v>0.1516815759891833</v>
      </c>
      <c r="T59" s="229">
        <v>0.13809477535027659</v>
      </c>
      <c r="U59" s="229">
        <v>0.14539575434989849</v>
      </c>
      <c r="V59" s="229">
        <v>0.15948037248649621</v>
      </c>
      <c r="W59" s="229">
        <v>0.17308192122223279</v>
      </c>
      <c r="X59" s="229">
        <v>0.14686657634424069</v>
      </c>
      <c r="Y59" s="229">
        <v>0.1496523250480965</v>
      </c>
      <c r="DA59" s="73" t="s">
        <v>3108</v>
      </c>
    </row>
    <row r="60" spans="1:105" ht="12" customHeight="1" x14ac:dyDescent="0.25">
      <c r="A60" s="64" t="s">
        <v>159</v>
      </c>
      <c r="B60" s="229">
        <v>0.46282387753013732</v>
      </c>
      <c r="C60" s="229">
        <v>0.2660384836015226</v>
      </c>
      <c r="D60" s="229">
        <v>0.2065361938835987</v>
      </c>
      <c r="E60" s="229">
        <v>0.24466036857627749</v>
      </c>
      <c r="F60" s="229">
        <v>0.23985180341430259</v>
      </c>
      <c r="G60" s="229">
        <v>0.23134013923979341</v>
      </c>
      <c r="H60" s="229">
        <v>0.24996265483088881</v>
      </c>
      <c r="I60" s="229">
        <v>0.18988565751202061</v>
      </c>
      <c r="J60" s="229">
        <v>0.1119502048399595</v>
      </c>
      <c r="K60" s="229">
        <v>4.9933365947562799E-2</v>
      </c>
      <c r="L60" s="229">
        <v>8.4495070738953515E-2</v>
      </c>
      <c r="M60" s="229">
        <v>0.12930277707173651</v>
      </c>
      <c r="N60" s="229">
        <v>0.1187356905641144</v>
      </c>
      <c r="O60" s="229">
        <v>0.18702694885859081</v>
      </c>
      <c r="P60" s="229">
        <v>0.14445565264281951</v>
      </c>
      <c r="Q60" s="229">
        <v>0.1375469332306373</v>
      </c>
      <c r="R60" s="229">
        <v>0.1435579787185918</v>
      </c>
      <c r="S60" s="229">
        <v>0.18129447119797831</v>
      </c>
      <c r="T60" s="229">
        <v>0.2349627729744363</v>
      </c>
      <c r="U60" s="229">
        <v>0.20456710077794579</v>
      </c>
      <c r="V60" s="229">
        <v>0.1226672149278349</v>
      </c>
      <c r="W60" s="229">
        <v>0.12785634548929661</v>
      </c>
      <c r="X60" s="229">
        <v>0.14698829079619469</v>
      </c>
      <c r="Y60" s="229">
        <v>0.27419987974283411</v>
      </c>
      <c r="DA60" s="73" t="s">
        <v>3109</v>
      </c>
    </row>
    <row r="61" spans="1:105" ht="12" customHeight="1" x14ac:dyDescent="0.25">
      <c r="A61" s="64" t="s">
        <v>32</v>
      </c>
      <c r="B61" s="229">
        <v>0</v>
      </c>
      <c r="C61" s="229">
        <v>0</v>
      </c>
      <c r="D61" s="229">
        <v>0</v>
      </c>
      <c r="E61" s="229">
        <v>0.2028735700197995</v>
      </c>
      <c r="F61" s="229">
        <v>0.18275806030503969</v>
      </c>
      <c r="G61" s="229">
        <v>0.2412924961571134</v>
      </c>
      <c r="H61" s="229">
        <v>0.14682395204073059</v>
      </c>
      <c r="I61" s="229">
        <v>0.15946800792198551</v>
      </c>
      <c r="J61" s="229">
        <v>0.1144653859272755</v>
      </c>
      <c r="K61" s="229">
        <v>6.4929112786341961E-2</v>
      </c>
      <c r="L61" s="229">
        <v>5.9873994745144342E-2</v>
      </c>
      <c r="M61" s="229">
        <v>7.738351531700538E-2</v>
      </c>
      <c r="N61" s="229">
        <v>9.5648201707406885E-2</v>
      </c>
      <c r="O61" s="229">
        <v>8.1363885050101489E-2</v>
      </c>
      <c r="P61" s="229">
        <v>4.042039050536432E-2</v>
      </c>
      <c r="Q61" s="229">
        <v>4.5970119408646058E-2</v>
      </c>
      <c r="R61" s="229">
        <v>4.9386832122819607E-2</v>
      </c>
      <c r="S61" s="229">
        <v>0.34575336791765421</v>
      </c>
      <c r="T61" s="229">
        <v>0.29851163125509439</v>
      </c>
      <c r="U61" s="229">
        <v>0.14513204173899141</v>
      </c>
      <c r="V61" s="229">
        <v>6.1227742515295662E-2</v>
      </c>
      <c r="W61" s="229">
        <v>2.826312282585557E-2</v>
      </c>
      <c r="X61" s="229">
        <v>7.1763918842809665E-2</v>
      </c>
      <c r="Y61" s="229">
        <v>1.5737364851190338E-5</v>
      </c>
      <c r="DA61" s="73" t="s">
        <v>3110</v>
      </c>
    </row>
    <row r="62" spans="1:105" ht="12" customHeight="1" x14ac:dyDescent="0.25">
      <c r="A62" s="64" t="s">
        <v>33</v>
      </c>
      <c r="B62" s="229">
        <v>2.91573547924617</v>
      </c>
      <c r="C62" s="229">
        <v>5.3052260603737116</v>
      </c>
      <c r="D62" s="229">
        <v>3.1133306361352409</v>
      </c>
      <c r="E62" s="229">
        <v>1.5240464619271741</v>
      </c>
      <c r="F62" s="229">
        <v>1.4531606958879659</v>
      </c>
      <c r="G62" s="229">
        <v>1.240502400935436</v>
      </c>
      <c r="H62" s="229">
        <v>2.2860691944710791</v>
      </c>
      <c r="I62" s="229">
        <v>1.9227795189161729</v>
      </c>
      <c r="J62" s="229">
        <v>1.603793073323275</v>
      </c>
      <c r="K62" s="229">
        <v>3.499990056162364</v>
      </c>
      <c r="L62" s="229">
        <v>2.4367015719086531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0.2791260987185003</v>
      </c>
      <c r="X62" s="229">
        <v>6.9781275471504506E-2</v>
      </c>
      <c r="Y62" s="229">
        <v>0</v>
      </c>
      <c r="DA62" s="73" t="s">
        <v>3111</v>
      </c>
    </row>
    <row r="63" spans="1:105" ht="12" customHeight="1" x14ac:dyDescent="0.25">
      <c r="A63" s="64" t="s">
        <v>35</v>
      </c>
      <c r="B63" s="229">
        <v>1.3743383457332961</v>
      </c>
      <c r="C63" s="229">
        <v>1.2707904440893389</v>
      </c>
      <c r="D63" s="229">
        <v>2.2860266738333399</v>
      </c>
      <c r="E63" s="229">
        <v>1.541743312211074</v>
      </c>
      <c r="F63" s="229">
        <v>1.8091875862685129</v>
      </c>
      <c r="G63" s="229">
        <v>20.313072191408629</v>
      </c>
      <c r="H63" s="229">
        <v>19.94971721629668</v>
      </c>
      <c r="I63" s="229">
        <v>16.560148241010989</v>
      </c>
      <c r="J63" s="229">
        <v>17.387584864083841</v>
      </c>
      <c r="K63" s="229">
        <v>5.2407482221379134</v>
      </c>
      <c r="L63" s="229">
        <v>13.24640402683883</v>
      </c>
      <c r="M63" s="229">
        <v>2.5497503072975229</v>
      </c>
      <c r="N63" s="229">
        <v>2.402781289566311</v>
      </c>
      <c r="O63" s="229">
        <v>2.4540075314131928</v>
      </c>
      <c r="P63" s="229">
        <v>2.5961164648864772</v>
      </c>
      <c r="Q63" s="229">
        <v>2.6575424337428228</v>
      </c>
      <c r="R63" s="229">
        <v>2.7274974779745258</v>
      </c>
      <c r="S63" s="229">
        <v>2.4894493744271879</v>
      </c>
      <c r="T63" s="229">
        <v>1.819042477658424</v>
      </c>
      <c r="U63" s="229">
        <v>1.7554406987557409</v>
      </c>
      <c r="V63" s="229">
        <v>0.88309478293115617</v>
      </c>
      <c r="W63" s="229">
        <v>1.376132070832168</v>
      </c>
      <c r="X63" s="229">
        <v>1.1859769230300039</v>
      </c>
      <c r="Y63" s="229">
        <v>1.0193426414824349</v>
      </c>
      <c r="DA63" s="73" t="s">
        <v>3112</v>
      </c>
    </row>
    <row r="64" spans="1:105" ht="12" customHeight="1" x14ac:dyDescent="0.25">
      <c r="A64" s="64" t="s">
        <v>36</v>
      </c>
      <c r="B64" s="229">
        <v>0.31948486191398212</v>
      </c>
      <c r="C64" s="229">
        <v>0.28260205414232492</v>
      </c>
      <c r="D64" s="229">
        <v>3.4889142486698332E-2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3113</v>
      </c>
    </row>
    <row r="65" spans="1:105" ht="12" customHeight="1" x14ac:dyDescent="0.25">
      <c r="A65" s="64" t="s">
        <v>38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0.13761872728989219</v>
      </c>
      <c r="H65" s="229">
        <v>0.13429528725986711</v>
      </c>
      <c r="I65" s="229">
        <v>0.14537109475045079</v>
      </c>
      <c r="J65" s="229">
        <v>0.41423978557745539</v>
      </c>
      <c r="K65" s="229">
        <v>0.38101136627309451</v>
      </c>
      <c r="L65" s="229">
        <v>0.35027602540758129</v>
      </c>
      <c r="M65" s="229">
        <v>0.43112812420592911</v>
      </c>
      <c r="N65" s="229">
        <v>0.4241951531772869</v>
      </c>
      <c r="O65" s="229">
        <v>0.42801900319388603</v>
      </c>
      <c r="P65" s="229">
        <v>0.40831461235008548</v>
      </c>
      <c r="Q65" s="229">
        <v>0.41472225257609058</v>
      </c>
      <c r="R65" s="229">
        <v>0.40333543330086069</v>
      </c>
      <c r="S65" s="229">
        <v>0.16208199716879559</v>
      </c>
      <c r="T65" s="229">
        <v>0.32035310314627141</v>
      </c>
      <c r="U65" s="229">
        <v>0.27608874965695412</v>
      </c>
      <c r="V65" s="229">
        <v>0.22287782320142341</v>
      </c>
      <c r="W65" s="229">
        <v>0.20487402884551709</v>
      </c>
      <c r="X65" s="229">
        <v>0.21418544255903729</v>
      </c>
      <c r="Y65" s="229">
        <v>0.24985809550295759</v>
      </c>
      <c r="DA65" s="73" t="s">
        <v>3114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16.14201800409532</v>
      </c>
      <c r="J66" s="229">
        <v>17.530253993143589</v>
      </c>
      <c r="K66" s="229">
        <v>15.328261651069059</v>
      </c>
      <c r="L66" s="229">
        <v>9.1777693578394555</v>
      </c>
      <c r="M66" s="229">
        <v>0.79832039955603851</v>
      </c>
      <c r="N66" s="229">
        <v>0.95035930785140088</v>
      </c>
      <c r="O66" s="229">
        <v>0.62623119948918404</v>
      </c>
      <c r="P66" s="229">
        <v>0.49766869675639419</v>
      </c>
      <c r="Q66" s="229">
        <v>0.44486647168459198</v>
      </c>
      <c r="R66" s="229">
        <v>0.45406324964384082</v>
      </c>
      <c r="S66" s="229">
        <v>0.5424673525420769</v>
      </c>
      <c r="T66" s="229">
        <v>0.50390488176922943</v>
      </c>
      <c r="U66" s="229">
        <v>0.53234352022649534</v>
      </c>
      <c r="V66" s="229">
        <v>0.39362129920116851</v>
      </c>
      <c r="W66" s="229">
        <v>0.45632506291087033</v>
      </c>
      <c r="X66" s="229">
        <v>0.47283161463795298</v>
      </c>
      <c r="Y66" s="229">
        <v>0.22770548368911911</v>
      </c>
      <c r="DA66" s="73" t="s">
        <v>3115</v>
      </c>
    </row>
    <row r="67" spans="1:105" ht="12" customHeight="1" x14ac:dyDescent="0.25">
      <c r="A67" s="60" t="s">
        <v>3116</v>
      </c>
      <c r="B67" s="262">
        <v>34.343668822069922</v>
      </c>
      <c r="C67" s="262">
        <v>36.927639028557913</v>
      </c>
      <c r="D67" s="262">
        <v>33.725984115877843</v>
      </c>
      <c r="E67" s="262">
        <v>43.641209004013561</v>
      </c>
      <c r="F67" s="262">
        <v>46.973584248213378</v>
      </c>
      <c r="G67" s="262">
        <v>65.537616476950134</v>
      </c>
      <c r="H67" s="262">
        <v>42.754786303246973</v>
      </c>
      <c r="I67" s="262">
        <v>38.493485137937178</v>
      </c>
      <c r="J67" s="262">
        <v>12.22383198329595</v>
      </c>
      <c r="K67" s="262">
        <v>10.970573307749669</v>
      </c>
      <c r="L67" s="262">
        <v>11.94796934013344</v>
      </c>
      <c r="M67" s="262">
        <v>26.484128034163259</v>
      </c>
      <c r="N67" s="262">
        <v>28.997645424857421</v>
      </c>
      <c r="O67" s="262">
        <v>28.896208014595231</v>
      </c>
      <c r="P67" s="262">
        <v>27.45996125102678</v>
      </c>
      <c r="Q67" s="262">
        <v>27.8927310880552</v>
      </c>
      <c r="R67" s="262">
        <v>28.763622701672169</v>
      </c>
      <c r="S67" s="262">
        <v>28.767910309378301</v>
      </c>
      <c r="T67" s="262">
        <v>27.504587007508931</v>
      </c>
      <c r="U67" s="262">
        <v>27.585209845744011</v>
      </c>
      <c r="V67" s="262">
        <v>24.529380254284689</v>
      </c>
      <c r="W67" s="262">
        <v>26.025345849490769</v>
      </c>
      <c r="X67" s="262">
        <v>25.03250857144641</v>
      </c>
      <c r="Y67" s="262">
        <v>23.024286694545051</v>
      </c>
      <c r="DA67" s="72" t="s">
        <v>3117</v>
      </c>
    </row>
    <row r="68" spans="1:105" ht="12" customHeight="1" x14ac:dyDescent="0.25">
      <c r="A68" s="57" t="s">
        <v>3118</v>
      </c>
      <c r="B68" s="261">
        <v>377.16963693408638</v>
      </c>
      <c r="C68" s="261">
        <v>469.73215856481539</v>
      </c>
      <c r="D68" s="261">
        <v>632.69556341100747</v>
      </c>
      <c r="E68" s="261">
        <v>646.04081245612383</v>
      </c>
      <c r="F68" s="261">
        <v>615.44412154385122</v>
      </c>
      <c r="G68" s="261">
        <v>582.33725347389827</v>
      </c>
      <c r="H68" s="261">
        <v>542.73753577589378</v>
      </c>
      <c r="I68" s="261">
        <v>473.05323224834808</v>
      </c>
      <c r="J68" s="261">
        <v>470.56407869512282</v>
      </c>
      <c r="K68" s="261">
        <v>389.15579773226449</v>
      </c>
      <c r="L68" s="261">
        <v>387.36420490683372</v>
      </c>
      <c r="M68" s="261">
        <v>546.3440457318145</v>
      </c>
      <c r="N68" s="261">
        <v>529.44511979314814</v>
      </c>
      <c r="O68" s="261">
        <v>527.57142636808248</v>
      </c>
      <c r="P68" s="261">
        <v>516.16016726849307</v>
      </c>
      <c r="Q68" s="261">
        <v>515.46346405487827</v>
      </c>
      <c r="R68" s="261">
        <v>523.22240309311576</v>
      </c>
      <c r="S68" s="261">
        <v>517.70420928966269</v>
      </c>
      <c r="T68" s="261">
        <v>527.25191900419361</v>
      </c>
      <c r="U68" s="261">
        <v>535.55940541562563</v>
      </c>
      <c r="V68" s="261">
        <v>516.54378281269021</v>
      </c>
      <c r="W68" s="261">
        <v>564.26295853954412</v>
      </c>
      <c r="X68" s="261">
        <v>550.57891466096794</v>
      </c>
      <c r="Y68" s="261">
        <v>544.41974329394463</v>
      </c>
      <c r="DA68" s="70" t="s">
        <v>3119</v>
      </c>
    </row>
    <row r="69" spans="1:105" ht="12" customHeight="1" x14ac:dyDescent="0.25">
      <c r="A69" s="41" t="s">
        <v>3120</v>
      </c>
      <c r="B69" s="350">
        <v>854.64849395541876</v>
      </c>
      <c r="C69" s="350">
        <v>902.17699200720722</v>
      </c>
      <c r="D69" s="350">
        <v>834.18286594002257</v>
      </c>
      <c r="E69" s="350">
        <v>1028.0144750256279</v>
      </c>
      <c r="F69" s="350">
        <v>1097.8061743672929</v>
      </c>
      <c r="G69" s="350">
        <v>1455.415745824198</v>
      </c>
      <c r="H69" s="350">
        <v>1024.752512413294</v>
      </c>
      <c r="I69" s="350">
        <v>950.2274018148911</v>
      </c>
      <c r="J69" s="350">
        <v>426.65330095847429</v>
      </c>
      <c r="K69" s="350">
        <v>357.57679133343851</v>
      </c>
      <c r="L69" s="350">
        <v>393.46341276825319</v>
      </c>
      <c r="M69" s="350">
        <v>864.43623409951806</v>
      </c>
      <c r="N69" s="350">
        <v>922.16375008076261</v>
      </c>
      <c r="O69" s="350">
        <v>920.10602091473743</v>
      </c>
      <c r="P69" s="350">
        <v>862.62048066460784</v>
      </c>
      <c r="Q69" s="350">
        <v>859.50814603442768</v>
      </c>
      <c r="R69" s="350">
        <v>875.521057017045</v>
      </c>
      <c r="S69" s="350">
        <v>875.40451916022994</v>
      </c>
      <c r="T69" s="350">
        <v>856.07600889409116</v>
      </c>
      <c r="U69" s="350">
        <v>862.68464497726268</v>
      </c>
      <c r="V69" s="350">
        <v>783.91491159679231</v>
      </c>
      <c r="W69" s="350">
        <v>833.03894294762165</v>
      </c>
      <c r="X69" s="350">
        <v>797.59227056435236</v>
      </c>
      <c r="Y69" s="350">
        <v>744.90659430568951</v>
      </c>
      <c r="DA69" s="97" t="s">
        <v>3121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99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</v>
      </c>
      <c r="C73" s="232">
        <f t="shared" si="3"/>
        <v>0.99999999999999978</v>
      </c>
      <c r="D73" s="232">
        <f t="shared" si="3"/>
        <v>1</v>
      </c>
      <c r="E73" s="232">
        <f t="shared" si="3"/>
        <v>1</v>
      </c>
      <c r="F73" s="232">
        <f t="shared" si="3"/>
        <v>1</v>
      </c>
      <c r="G73" s="232">
        <f t="shared" si="3"/>
        <v>1.0000000000000002</v>
      </c>
      <c r="H73" s="232">
        <f t="shared" si="3"/>
        <v>1</v>
      </c>
      <c r="I73" s="232">
        <f t="shared" si="3"/>
        <v>1</v>
      </c>
      <c r="J73" s="232">
        <f t="shared" si="3"/>
        <v>0.99999999999999989</v>
      </c>
      <c r="K73" s="232">
        <f t="shared" si="3"/>
        <v>1.0000000000000002</v>
      </c>
      <c r="L73" s="232">
        <f t="shared" si="3"/>
        <v>0.99999999999999989</v>
      </c>
      <c r="M73" s="232">
        <f t="shared" si="3"/>
        <v>1</v>
      </c>
      <c r="N73" s="232">
        <f t="shared" si="3"/>
        <v>1</v>
      </c>
      <c r="O73" s="232">
        <f t="shared" si="3"/>
        <v>1</v>
      </c>
      <c r="P73" s="232">
        <f t="shared" si="3"/>
        <v>1</v>
      </c>
      <c r="Q73" s="232">
        <f t="shared" si="3"/>
        <v>0.99999999999999956</v>
      </c>
      <c r="R73" s="232">
        <f t="shared" si="3"/>
        <v>1</v>
      </c>
      <c r="S73" s="232">
        <f t="shared" si="3"/>
        <v>1</v>
      </c>
      <c r="T73" s="232">
        <f t="shared" si="3"/>
        <v>1.0000000000000002</v>
      </c>
      <c r="U73" s="232">
        <f t="shared" si="3"/>
        <v>1</v>
      </c>
      <c r="V73" s="232">
        <f t="shared" si="3"/>
        <v>0.99999999999999978</v>
      </c>
      <c r="W73" s="232">
        <f t="shared" si="3"/>
        <v>1</v>
      </c>
      <c r="X73" s="232">
        <f t="shared" si="3"/>
        <v>0.99999999999999978</v>
      </c>
      <c r="Y73" s="232">
        <f t="shared" si="3"/>
        <v>1.0000000000000004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1.457881710374119E-2</v>
      </c>
      <c r="C74" s="299">
        <f t="shared" si="4"/>
        <v>1.3837332111316889E-2</v>
      </c>
      <c r="D74" s="299">
        <f t="shared" si="4"/>
        <v>1.5194884532372584E-2</v>
      </c>
      <c r="E74" s="299">
        <f t="shared" si="4"/>
        <v>1.7676664274528048E-2</v>
      </c>
      <c r="F74" s="299">
        <f t="shared" si="4"/>
        <v>1.8330226746102428E-2</v>
      </c>
      <c r="G74" s="299">
        <f t="shared" si="4"/>
        <v>1.1388145024473566E-2</v>
      </c>
      <c r="H74" s="299">
        <f t="shared" si="4"/>
        <v>9.9129590552794449E-3</v>
      </c>
      <c r="I74" s="299">
        <f t="shared" si="4"/>
        <v>7.9767043648685219E-3</v>
      </c>
      <c r="J74" s="299">
        <f t="shared" si="4"/>
        <v>5.2327780863271689E-3</v>
      </c>
      <c r="K74" s="299">
        <f t="shared" si="4"/>
        <v>6.3505558702394846E-3</v>
      </c>
      <c r="L74" s="299">
        <f t="shared" si="4"/>
        <v>6.2540209155254834E-3</v>
      </c>
      <c r="M74" s="299">
        <f t="shared" si="4"/>
        <v>2.3226304655929904E-2</v>
      </c>
      <c r="N74" s="299">
        <f t="shared" si="4"/>
        <v>2.4142772383361648E-2</v>
      </c>
      <c r="O74" s="299">
        <f t="shared" si="4"/>
        <v>2.4426135106998634E-2</v>
      </c>
      <c r="P74" s="299">
        <f t="shared" si="4"/>
        <v>2.3561199744505785E-2</v>
      </c>
      <c r="Q74" s="299">
        <f t="shared" si="4"/>
        <v>2.3167968647569058E-2</v>
      </c>
      <c r="R74" s="299">
        <f t="shared" si="4"/>
        <v>2.2898128866083868E-2</v>
      </c>
      <c r="S74" s="299">
        <f t="shared" si="4"/>
        <v>2.3139877657609605E-2</v>
      </c>
      <c r="T74" s="299">
        <f t="shared" si="4"/>
        <v>2.3825764173240095E-2</v>
      </c>
      <c r="U74" s="299">
        <f t="shared" si="4"/>
        <v>2.4188575485331876E-2</v>
      </c>
      <c r="V74" s="299">
        <f t="shared" si="4"/>
        <v>2.5376810436000225E-2</v>
      </c>
      <c r="W74" s="299">
        <f t="shared" si="4"/>
        <v>2.393268665522345E-2</v>
      </c>
      <c r="X74" s="299">
        <f t="shared" si="4"/>
        <v>2.38452905735442E-2</v>
      </c>
      <c r="Y74" s="299">
        <f t="shared" si="4"/>
        <v>2.3754710815937521E-2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7.7596516609891274E-3</v>
      </c>
      <c r="C75" s="233">
        <f t="shared" si="5"/>
        <v>7.4354801694339759E-3</v>
      </c>
      <c r="D75" s="233">
        <f t="shared" si="5"/>
        <v>8.1125469435265832E-3</v>
      </c>
      <c r="E75" s="233">
        <f t="shared" si="5"/>
        <v>9.6969374538483921E-3</v>
      </c>
      <c r="F75" s="233">
        <f t="shared" si="5"/>
        <v>1.0104151988766042E-2</v>
      </c>
      <c r="G75" s="233">
        <f t="shared" si="5"/>
        <v>6.4998261220885027E-3</v>
      </c>
      <c r="H75" s="233">
        <f t="shared" si="5"/>
        <v>5.3830612887856297E-3</v>
      </c>
      <c r="I75" s="233">
        <f t="shared" si="5"/>
        <v>4.2630744166788758E-3</v>
      </c>
      <c r="J75" s="233">
        <f t="shared" si="5"/>
        <v>2.4964166252019046E-3</v>
      </c>
      <c r="K75" s="233">
        <f t="shared" si="5"/>
        <v>3.0763758290555591E-3</v>
      </c>
      <c r="L75" s="233">
        <f t="shared" si="5"/>
        <v>3.0221842405741763E-3</v>
      </c>
      <c r="M75" s="233">
        <f t="shared" si="5"/>
        <v>1.1247641063684567E-2</v>
      </c>
      <c r="N75" s="233">
        <f t="shared" si="5"/>
        <v>1.1767161941982039E-2</v>
      </c>
      <c r="O75" s="233">
        <f t="shared" si="5"/>
        <v>1.1901411379494676E-2</v>
      </c>
      <c r="P75" s="233">
        <f t="shared" si="5"/>
        <v>1.1520307856276295E-2</v>
      </c>
      <c r="Q75" s="233">
        <f t="shared" si="5"/>
        <v>1.1386989167315991E-2</v>
      </c>
      <c r="R75" s="233">
        <f t="shared" si="5"/>
        <v>1.1293182126635316E-2</v>
      </c>
      <c r="S75" s="233">
        <f t="shared" si="5"/>
        <v>1.1413327430944283E-2</v>
      </c>
      <c r="T75" s="233">
        <f t="shared" si="5"/>
        <v>1.1678369857694373E-2</v>
      </c>
      <c r="U75" s="233">
        <f t="shared" si="5"/>
        <v>1.1841092098292771E-2</v>
      </c>
      <c r="V75" s="233">
        <f t="shared" si="5"/>
        <v>1.2353166454948349E-2</v>
      </c>
      <c r="W75" s="233">
        <f t="shared" si="5"/>
        <v>1.1645537270614827E-2</v>
      </c>
      <c r="X75" s="233">
        <f t="shared" si="5"/>
        <v>1.1616495049206421E-2</v>
      </c>
      <c r="Y75" s="233">
        <f t="shared" si="5"/>
        <v>1.1528221513307998E-2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1.3795906113593973E-2</v>
      </c>
      <c r="C76" s="233">
        <f t="shared" si="6"/>
        <v>1.3297208581044311E-2</v>
      </c>
      <c r="D76" s="233">
        <f t="shared" si="6"/>
        <v>1.4450848260578301E-2</v>
      </c>
      <c r="E76" s="233">
        <f t="shared" si="6"/>
        <v>1.7557951819733415E-2</v>
      </c>
      <c r="F76" s="233">
        <f t="shared" si="6"/>
        <v>1.8347321127956614E-2</v>
      </c>
      <c r="G76" s="233">
        <f t="shared" si="6"/>
        <v>1.2039020120759789E-2</v>
      </c>
      <c r="H76" s="233">
        <f t="shared" si="6"/>
        <v>9.688248910642034E-3</v>
      </c>
      <c r="I76" s="233">
        <f t="shared" si="6"/>
        <v>7.5985342767094979E-3</v>
      </c>
      <c r="J76" s="233">
        <f t="shared" si="6"/>
        <v>4.1202974702169992E-3</v>
      </c>
      <c r="K76" s="233">
        <f t="shared" si="6"/>
        <v>5.1349026241376307E-3</v>
      </c>
      <c r="L76" s="233">
        <f t="shared" si="6"/>
        <v>5.0354594222957868E-3</v>
      </c>
      <c r="M76" s="233">
        <f t="shared" si="6"/>
        <v>1.8769302746032016E-2</v>
      </c>
      <c r="N76" s="233">
        <f t="shared" si="6"/>
        <v>1.9727909198379912E-2</v>
      </c>
      <c r="O76" s="233">
        <f t="shared" si="6"/>
        <v>1.9948336435976072E-2</v>
      </c>
      <c r="P76" s="233">
        <f t="shared" si="6"/>
        <v>1.9358085724566168E-2</v>
      </c>
      <c r="Q76" s="233">
        <f t="shared" si="6"/>
        <v>1.9204756719979593E-2</v>
      </c>
      <c r="R76" s="233">
        <f t="shared" si="6"/>
        <v>1.9092853841617984E-2</v>
      </c>
      <c r="S76" s="233">
        <f t="shared" si="6"/>
        <v>1.9297067615516406E-2</v>
      </c>
      <c r="T76" s="233">
        <f t="shared" si="6"/>
        <v>1.9658102646843222E-2</v>
      </c>
      <c r="U76" s="233">
        <f t="shared" si="6"/>
        <v>1.9913934410002276E-2</v>
      </c>
      <c r="V76" s="233">
        <f t="shared" si="6"/>
        <v>2.0691755846686734E-2</v>
      </c>
      <c r="W76" s="233">
        <f t="shared" si="6"/>
        <v>1.9500870887721771E-2</v>
      </c>
      <c r="X76" s="233">
        <f t="shared" si="6"/>
        <v>1.946848651641897E-2</v>
      </c>
      <c r="Y76" s="233">
        <f t="shared" si="6"/>
        <v>1.926741330741898E-2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5.1341465175596714E-3</v>
      </c>
      <c r="C77" s="233">
        <f t="shared" si="7"/>
        <v>4.8631460169883565E-3</v>
      </c>
      <c r="D77" s="233">
        <f t="shared" si="7"/>
        <v>5.347602587532624E-3</v>
      </c>
      <c r="E77" s="233">
        <f t="shared" si="7"/>
        <v>6.1846878515053839E-3</v>
      </c>
      <c r="F77" s="233">
        <f t="shared" si="7"/>
        <v>6.4065340816653474E-3</v>
      </c>
      <c r="G77" s="233">
        <f t="shared" si="7"/>
        <v>3.9490790682766477E-3</v>
      </c>
      <c r="H77" s="233">
        <f t="shared" si="7"/>
        <v>3.4760272374559859E-3</v>
      </c>
      <c r="I77" s="233">
        <f t="shared" si="7"/>
        <v>2.806672413599204E-3</v>
      </c>
      <c r="J77" s="233">
        <f t="shared" si="7"/>
        <v>1.8832561552969856E-3</v>
      </c>
      <c r="K77" s="233">
        <f t="shared" si="7"/>
        <v>2.2789974582655913E-3</v>
      </c>
      <c r="L77" s="233">
        <f t="shared" si="7"/>
        <v>2.2453949831033652E-3</v>
      </c>
      <c r="M77" s="233">
        <f t="shared" si="7"/>
        <v>8.3356579392910007E-3</v>
      </c>
      <c r="N77" s="233">
        <f t="shared" si="7"/>
        <v>8.6539606956702701E-3</v>
      </c>
      <c r="O77" s="233">
        <f t="shared" si="7"/>
        <v>8.7560728502858835E-3</v>
      </c>
      <c r="P77" s="233">
        <f t="shared" si="7"/>
        <v>8.4403680553267676E-3</v>
      </c>
      <c r="Q77" s="233">
        <f t="shared" si="7"/>
        <v>8.2912407597560966E-3</v>
      </c>
      <c r="R77" s="233">
        <f t="shared" si="7"/>
        <v>8.189233211334971E-3</v>
      </c>
      <c r="S77" s="233">
        <f t="shared" si="7"/>
        <v>8.2755632578338043E-3</v>
      </c>
      <c r="T77" s="233">
        <f t="shared" si="7"/>
        <v>8.5311220902006598E-3</v>
      </c>
      <c r="U77" s="233">
        <f t="shared" si="7"/>
        <v>8.6631486472852834E-3</v>
      </c>
      <c r="V77" s="233">
        <f t="shared" si="7"/>
        <v>9.0984674197563866E-3</v>
      </c>
      <c r="W77" s="233">
        <f t="shared" si="7"/>
        <v>8.5813496679654454E-3</v>
      </c>
      <c r="X77" s="233">
        <f t="shared" si="7"/>
        <v>8.5481235650503671E-3</v>
      </c>
      <c r="Y77" s="233">
        <f t="shared" si="7"/>
        <v>8.5218373779875796E-3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1.7406656665771424E-2</v>
      </c>
      <c r="C78" s="300">
        <f t="shared" si="8"/>
        <v>1.6403666109298231E-2</v>
      </c>
      <c r="D78" s="300">
        <f t="shared" si="8"/>
        <v>1.7917154035504666E-2</v>
      </c>
      <c r="E78" s="300">
        <f t="shared" si="8"/>
        <v>1.811353077815335E-2</v>
      </c>
      <c r="F78" s="300">
        <f t="shared" si="8"/>
        <v>1.8079165310970327E-2</v>
      </c>
      <c r="G78" s="300">
        <f t="shared" si="8"/>
        <v>2.0190531390992777E-2</v>
      </c>
      <c r="H78" s="300">
        <f t="shared" si="8"/>
        <v>2.2464996346662637E-2</v>
      </c>
      <c r="I78" s="300">
        <f t="shared" si="8"/>
        <v>2.3234299514697822E-2</v>
      </c>
      <c r="J78" s="300">
        <f t="shared" si="8"/>
        <v>2.6176536125996987E-2</v>
      </c>
      <c r="K78" s="300">
        <f t="shared" si="8"/>
        <v>2.1479703027185527E-2</v>
      </c>
      <c r="L78" s="300">
        <f t="shared" si="8"/>
        <v>2.5288828953861604E-2</v>
      </c>
      <c r="M78" s="300">
        <f t="shared" si="8"/>
        <v>1.783568063951501E-2</v>
      </c>
      <c r="N78" s="300">
        <f t="shared" si="8"/>
        <v>1.8307326177404163E-2</v>
      </c>
      <c r="O78" s="300">
        <f t="shared" si="8"/>
        <v>1.8492372073614736E-2</v>
      </c>
      <c r="P78" s="300">
        <f t="shared" si="8"/>
        <v>1.8047953386493461E-2</v>
      </c>
      <c r="Q78" s="300">
        <f t="shared" si="8"/>
        <v>1.7878282051109577E-2</v>
      </c>
      <c r="R78" s="300">
        <f t="shared" si="8"/>
        <v>1.768638949902104E-2</v>
      </c>
      <c r="S78" s="300">
        <f t="shared" si="8"/>
        <v>1.7906917128528377E-2</v>
      </c>
      <c r="T78" s="300">
        <f t="shared" si="8"/>
        <v>1.8173067629946773E-2</v>
      </c>
      <c r="U78" s="300">
        <f t="shared" si="8"/>
        <v>1.8286908834290991E-2</v>
      </c>
      <c r="V78" s="300">
        <f t="shared" si="8"/>
        <v>1.8869755749592623E-2</v>
      </c>
      <c r="W78" s="300">
        <f t="shared" si="8"/>
        <v>1.8142154352362272E-2</v>
      </c>
      <c r="X78" s="300">
        <f t="shared" si="8"/>
        <v>1.7900970877158827E-2</v>
      </c>
      <c r="Y78" s="300">
        <f t="shared" si="8"/>
        <v>1.7922498971079386E-2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0.23023328241034785</v>
      </c>
      <c r="C79" s="301">
        <f t="shared" si="9"/>
        <v>0.23141855098060579</v>
      </c>
      <c r="D79" s="301">
        <f t="shared" si="9"/>
        <v>0.16699161446926078</v>
      </c>
      <c r="E79" s="301">
        <f t="shared" si="9"/>
        <v>0.12702165815623459</v>
      </c>
      <c r="F79" s="301">
        <f t="shared" si="9"/>
        <v>0.12662763464590787</v>
      </c>
      <c r="G79" s="301">
        <f t="shared" si="9"/>
        <v>0.250308821545838</v>
      </c>
      <c r="H79" s="301">
        <f t="shared" si="9"/>
        <v>0.27610339916134952</v>
      </c>
      <c r="I79" s="301">
        <f t="shared" si="9"/>
        <v>0.3353896149803538</v>
      </c>
      <c r="J79" s="301">
        <f t="shared" si="9"/>
        <v>0.36822484661216215</v>
      </c>
      <c r="K79" s="301">
        <f t="shared" si="9"/>
        <v>0.37641109004474255</v>
      </c>
      <c r="L79" s="301">
        <f t="shared" si="9"/>
        <v>0.34698658148545319</v>
      </c>
      <c r="M79" s="301">
        <f t="shared" si="9"/>
        <v>0.14536609075617704</v>
      </c>
      <c r="N79" s="301">
        <f t="shared" si="9"/>
        <v>0.14274149681070822</v>
      </c>
      <c r="O79" s="301">
        <f t="shared" si="9"/>
        <v>0.13808798466752045</v>
      </c>
      <c r="P79" s="301">
        <f t="shared" si="9"/>
        <v>0.13939434573294682</v>
      </c>
      <c r="Q79" s="301">
        <f t="shared" si="9"/>
        <v>0.13895443486709341</v>
      </c>
      <c r="R79" s="301">
        <f t="shared" si="9"/>
        <v>0.13920975037860556</v>
      </c>
      <c r="S79" s="301">
        <f t="shared" si="9"/>
        <v>0.1382436788762319</v>
      </c>
      <c r="T79" s="301">
        <f t="shared" si="9"/>
        <v>0.13030598320176759</v>
      </c>
      <c r="U79" s="301">
        <f t="shared" si="9"/>
        <v>0.12553550488208301</v>
      </c>
      <c r="V79" s="301">
        <f t="shared" si="9"/>
        <v>0.10852937667869768</v>
      </c>
      <c r="W79" s="301">
        <f t="shared" si="9"/>
        <v>0.12052553103778137</v>
      </c>
      <c r="X79" s="301">
        <f t="shared" si="9"/>
        <v>0.11768700178743519</v>
      </c>
      <c r="Y79" s="301">
        <f t="shared" si="9"/>
        <v>0.11284883583964737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0.32165983116107738</v>
      </c>
      <c r="C80" s="301">
        <f t="shared" si="10"/>
        <v>0.31782813316825348</v>
      </c>
      <c r="D80" s="301">
        <f t="shared" si="10"/>
        <v>0.32727035918891995</v>
      </c>
      <c r="E80" s="301">
        <f t="shared" si="10"/>
        <v>0.30743772313746287</v>
      </c>
      <c r="F80" s="301">
        <f t="shared" si="10"/>
        <v>0.30135441779303673</v>
      </c>
      <c r="G80" s="301">
        <f t="shared" si="10"/>
        <v>0.32217233507904919</v>
      </c>
      <c r="H80" s="301">
        <f t="shared" si="10"/>
        <v>0.33777102806776094</v>
      </c>
      <c r="I80" s="301">
        <f t="shared" si="10"/>
        <v>0.32542738081114225</v>
      </c>
      <c r="J80" s="301">
        <f t="shared" si="10"/>
        <v>0.35203866534193229</v>
      </c>
      <c r="K80" s="301">
        <f t="shared" si="10"/>
        <v>0.32427380447820647</v>
      </c>
      <c r="L80" s="301">
        <f t="shared" si="10"/>
        <v>0.35816503599808647</v>
      </c>
      <c r="M80" s="301">
        <f t="shared" si="10"/>
        <v>0.31422746263867496</v>
      </c>
      <c r="N80" s="301">
        <f t="shared" si="10"/>
        <v>0.30344162371905009</v>
      </c>
      <c r="O80" s="301">
        <f t="shared" si="10"/>
        <v>0.30334025683130517</v>
      </c>
      <c r="P80" s="301">
        <f t="shared" si="10"/>
        <v>0.30831699117296801</v>
      </c>
      <c r="Q80" s="301">
        <f t="shared" si="10"/>
        <v>0.3092334008771585</v>
      </c>
      <c r="R80" s="301">
        <f t="shared" si="10"/>
        <v>0.31044914343885671</v>
      </c>
      <c r="S80" s="301">
        <f t="shared" si="10"/>
        <v>0.30736845058335815</v>
      </c>
      <c r="T80" s="301">
        <f t="shared" si="10"/>
        <v>0.30682230901626917</v>
      </c>
      <c r="U80" s="301">
        <f t="shared" si="10"/>
        <v>0.30637765859618316</v>
      </c>
      <c r="V80" s="301">
        <f t="shared" si="10"/>
        <v>0.30326385113252374</v>
      </c>
      <c r="W80" s="301">
        <f t="shared" si="10"/>
        <v>0.31440954417538219</v>
      </c>
      <c r="X80" s="301">
        <f t="shared" si="10"/>
        <v>0.31595440708205896</v>
      </c>
      <c r="Y80" s="301">
        <f t="shared" si="10"/>
        <v>0.32031208339376799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0.30876936130561233</v>
      </c>
      <c r="C81" s="302">
        <f t="shared" si="11"/>
        <v>0.30504352031751159</v>
      </c>
      <c r="D81" s="302">
        <f t="shared" si="11"/>
        <v>0.31364026082484719</v>
      </c>
      <c r="E81" s="302">
        <f t="shared" si="11"/>
        <v>0.28955851820146267</v>
      </c>
      <c r="F81" s="302">
        <f t="shared" si="11"/>
        <v>0.28243442822683235</v>
      </c>
      <c r="G81" s="302">
        <f t="shared" si="11"/>
        <v>0.30868359615926072</v>
      </c>
      <c r="H81" s="302">
        <f t="shared" si="11"/>
        <v>0.32817281380220276</v>
      </c>
      <c r="I81" s="302">
        <f t="shared" si="11"/>
        <v>0.3182384881509141</v>
      </c>
      <c r="J81" s="302">
        <f t="shared" si="11"/>
        <v>0.34966399837158907</v>
      </c>
      <c r="K81" s="302">
        <f t="shared" si="11"/>
        <v>0.32102767184979797</v>
      </c>
      <c r="L81" s="302">
        <f t="shared" si="11"/>
        <v>0.35502617767783456</v>
      </c>
      <c r="M81" s="302">
        <f t="shared" si="11"/>
        <v>0.30238472907995984</v>
      </c>
      <c r="N81" s="302">
        <f t="shared" si="11"/>
        <v>0.29054111411998956</v>
      </c>
      <c r="O81" s="302">
        <f t="shared" si="11"/>
        <v>0.29031844972681187</v>
      </c>
      <c r="P81" s="302">
        <f t="shared" si="11"/>
        <v>0.29544175511590837</v>
      </c>
      <c r="Q81" s="302">
        <f t="shared" si="11"/>
        <v>0.29611325805186067</v>
      </c>
      <c r="R81" s="302">
        <f t="shared" si="11"/>
        <v>0.29717905431054531</v>
      </c>
      <c r="S81" s="302">
        <f t="shared" si="11"/>
        <v>0.29395111219975723</v>
      </c>
      <c r="T81" s="302">
        <f t="shared" si="11"/>
        <v>0.29357863834309289</v>
      </c>
      <c r="U81" s="302">
        <f t="shared" si="11"/>
        <v>0.29305018363801011</v>
      </c>
      <c r="V81" s="302">
        <f t="shared" si="11"/>
        <v>0.28982455414153185</v>
      </c>
      <c r="W81" s="302">
        <f t="shared" si="11"/>
        <v>0.30177126660502579</v>
      </c>
      <c r="X81" s="302">
        <f t="shared" si="11"/>
        <v>0.30325711254913168</v>
      </c>
      <c r="Y81" s="302">
        <f t="shared" si="11"/>
        <v>0.3080073356694023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1.2890469855465055E-2</v>
      </c>
      <c r="C82" s="302">
        <f t="shared" si="12"/>
        <v>1.2784612850741877E-2</v>
      </c>
      <c r="D82" s="302">
        <f t="shared" si="12"/>
        <v>1.3630098364072758E-2</v>
      </c>
      <c r="E82" s="302">
        <f t="shared" si="12"/>
        <v>1.7879204936000179E-2</v>
      </c>
      <c r="F82" s="302">
        <f t="shared" si="12"/>
        <v>1.891998956620438E-2</v>
      </c>
      <c r="G82" s="302">
        <f t="shared" si="12"/>
        <v>1.3488738919788487E-2</v>
      </c>
      <c r="H82" s="302">
        <f t="shared" si="12"/>
        <v>9.5982142655581561E-3</v>
      </c>
      <c r="I82" s="302">
        <f t="shared" si="12"/>
        <v>7.1888926602281392E-3</v>
      </c>
      <c r="J82" s="302">
        <f t="shared" si="12"/>
        <v>2.3746669703432408E-3</v>
      </c>
      <c r="K82" s="302">
        <f t="shared" si="12"/>
        <v>3.2461326284084673E-3</v>
      </c>
      <c r="L82" s="302">
        <f t="shared" si="12"/>
        <v>3.1388583202518376E-3</v>
      </c>
      <c r="M82" s="302">
        <f t="shared" si="12"/>
        <v>1.1842733558715108E-2</v>
      </c>
      <c r="N82" s="302">
        <f t="shared" si="12"/>
        <v>1.2900509599060575E-2</v>
      </c>
      <c r="O82" s="302">
        <f t="shared" si="12"/>
        <v>1.3021807104493294E-2</v>
      </c>
      <c r="P82" s="302">
        <f t="shared" si="12"/>
        <v>1.2875236057059671E-2</v>
      </c>
      <c r="Q82" s="302">
        <f t="shared" si="12"/>
        <v>1.3120142825297823E-2</v>
      </c>
      <c r="R82" s="302">
        <f t="shared" si="12"/>
        <v>1.3270089128311386E-2</v>
      </c>
      <c r="S82" s="302">
        <f t="shared" si="12"/>
        <v>1.3417338383600902E-2</v>
      </c>
      <c r="T82" s="302">
        <f t="shared" si="12"/>
        <v>1.3243670673176328E-2</v>
      </c>
      <c r="U82" s="302">
        <f t="shared" si="12"/>
        <v>1.3327474958173057E-2</v>
      </c>
      <c r="V82" s="302">
        <f t="shared" si="12"/>
        <v>1.3439296990991908E-2</v>
      </c>
      <c r="W82" s="302">
        <f t="shared" si="12"/>
        <v>1.2638277570356439E-2</v>
      </c>
      <c r="X82" s="302">
        <f t="shared" si="12"/>
        <v>1.269729453292728E-2</v>
      </c>
      <c r="Y82" s="302">
        <f t="shared" si="12"/>
        <v>1.2304747724365702E-2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6.2244242031427317E-2</v>
      </c>
      <c r="C83" s="301">
        <f t="shared" si="13"/>
        <v>6.0096084085918197E-2</v>
      </c>
      <c r="D83" s="301">
        <f t="shared" si="13"/>
        <v>3.535991431472249E-2</v>
      </c>
      <c r="E83" s="301">
        <f t="shared" si="13"/>
        <v>2.4421069570681048E-2</v>
      </c>
      <c r="F83" s="301">
        <f t="shared" si="13"/>
        <v>2.5200991208237555E-2</v>
      </c>
      <c r="G83" s="301">
        <f t="shared" si="13"/>
        <v>7.148151317450481E-2</v>
      </c>
      <c r="H83" s="301">
        <f t="shared" si="13"/>
        <v>7.9085531794325453E-2</v>
      </c>
      <c r="I83" s="301">
        <f t="shared" si="13"/>
        <v>9.4029747727015292E-2</v>
      </c>
      <c r="J83" s="301">
        <f t="shared" si="13"/>
        <v>0.10279293976651602</v>
      </c>
      <c r="K83" s="301">
        <f t="shared" si="13"/>
        <v>9.5393609958669121E-2</v>
      </c>
      <c r="L83" s="301">
        <f t="shared" si="13"/>
        <v>9.6066755417773639E-2</v>
      </c>
      <c r="M83" s="301">
        <f t="shared" si="13"/>
        <v>2.8595200436082682E-2</v>
      </c>
      <c r="N83" s="301">
        <f t="shared" si="13"/>
        <v>2.8300028764725163E-2</v>
      </c>
      <c r="O83" s="301">
        <f t="shared" si="13"/>
        <v>2.7738616772388629E-2</v>
      </c>
      <c r="P83" s="301">
        <f t="shared" si="13"/>
        <v>2.7995508185553051E-2</v>
      </c>
      <c r="Q83" s="301">
        <f t="shared" si="13"/>
        <v>2.8134515267484277E-2</v>
      </c>
      <c r="R83" s="301">
        <f t="shared" si="13"/>
        <v>2.8267511466334407E-2</v>
      </c>
      <c r="S83" s="301">
        <f t="shared" si="13"/>
        <v>2.8367104685379094E-2</v>
      </c>
      <c r="T83" s="301">
        <f t="shared" si="13"/>
        <v>2.5000358143509684E-2</v>
      </c>
      <c r="U83" s="301">
        <f t="shared" si="13"/>
        <v>2.3211082726040833E-2</v>
      </c>
      <c r="V83" s="301">
        <f t="shared" si="13"/>
        <v>1.6573487361777252E-2</v>
      </c>
      <c r="W83" s="301">
        <f t="shared" si="13"/>
        <v>2.0347756694886338E-2</v>
      </c>
      <c r="X83" s="301">
        <f t="shared" si="13"/>
        <v>1.8807572072806721E-2</v>
      </c>
      <c r="Y83" s="301">
        <f t="shared" si="13"/>
        <v>1.682576716349074E-2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2.4342128510188955E-2</v>
      </c>
      <c r="C84" s="302">
        <f t="shared" si="14"/>
        <v>2.239589486291101E-2</v>
      </c>
      <c r="D84" s="302">
        <f t="shared" si="14"/>
        <v>1.2670051057047629E-2</v>
      </c>
      <c r="E84" s="302">
        <f t="shared" si="14"/>
        <v>8.7872744236077438E-3</v>
      </c>
      <c r="F84" s="302">
        <f t="shared" si="14"/>
        <v>9.1308717278416676E-3</v>
      </c>
      <c r="G84" s="302">
        <f t="shared" si="14"/>
        <v>2.9239283311916484E-2</v>
      </c>
      <c r="H84" s="302">
        <f t="shared" si="14"/>
        <v>3.2350050758353156E-2</v>
      </c>
      <c r="I84" s="302">
        <f t="shared" si="14"/>
        <v>3.4930476528807188E-2</v>
      </c>
      <c r="J84" s="302">
        <f t="shared" si="14"/>
        <v>3.8285085476844352E-2</v>
      </c>
      <c r="K84" s="302">
        <f t="shared" si="14"/>
        <v>3.0500011641420358E-2</v>
      </c>
      <c r="L84" s="302">
        <f t="shared" si="14"/>
        <v>3.6433056197948489E-2</v>
      </c>
      <c r="M84" s="302">
        <f t="shared" si="14"/>
        <v>1.0931200677763986E-2</v>
      </c>
      <c r="N84" s="302">
        <f t="shared" si="14"/>
        <v>1.0679658680823493E-2</v>
      </c>
      <c r="O84" s="302">
        <f t="shared" si="14"/>
        <v>1.0610085368332994E-2</v>
      </c>
      <c r="P84" s="302">
        <f t="shared" si="14"/>
        <v>1.0785520383668907E-2</v>
      </c>
      <c r="Q84" s="302">
        <f t="shared" si="14"/>
        <v>1.0857678274049558E-2</v>
      </c>
      <c r="R84" s="302">
        <f t="shared" si="14"/>
        <v>1.0917597794162782E-2</v>
      </c>
      <c r="S84" s="302">
        <f t="shared" si="14"/>
        <v>1.1029334452676211E-2</v>
      </c>
      <c r="T84" s="302">
        <f t="shared" si="14"/>
        <v>9.5356727444294263E-3</v>
      </c>
      <c r="U84" s="302">
        <f t="shared" si="14"/>
        <v>8.7816283084879293E-3</v>
      </c>
      <c r="V84" s="302">
        <f t="shared" si="14"/>
        <v>6.0221865970181802E-3</v>
      </c>
      <c r="W84" s="302">
        <f t="shared" si="14"/>
        <v>7.5100207173821772E-3</v>
      </c>
      <c r="X84" s="302">
        <f t="shared" si="14"/>
        <v>6.9481211565014774E-3</v>
      </c>
      <c r="Y84" s="302">
        <f t="shared" si="14"/>
        <v>6.2843088296000186E-3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3.6567029143350915E-2</v>
      </c>
      <c r="C85" s="302">
        <f t="shared" si="15"/>
        <v>3.6376068606323197E-2</v>
      </c>
      <c r="D85" s="302">
        <f t="shared" si="15"/>
        <v>2.1278174498538749E-2</v>
      </c>
      <c r="E85" s="302">
        <f t="shared" si="15"/>
        <v>1.3782020350130425E-2</v>
      </c>
      <c r="F85" s="302">
        <f t="shared" si="15"/>
        <v>1.4110549132467579E-2</v>
      </c>
      <c r="G85" s="302">
        <f t="shared" si="15"/>
        <v>4.0845181903038798E-2</v>
      </c>
      <c r="H85" s="302">
        <f t="shared" si="15"/>
        <v>4.574138027275379E-2</v>
      </c>
      <c r="I85" s="302">
        <f t="shared" si="15"/>
        <v>5.8354707315541626E-2</v>
      </c>
      <c r="J85" s="302">
        <f t="shared" si="15"/>
        <v>6.4261906639171848E-2</v>
      </c>
      <c r="K85" s="302">
        <f t="shared" si="15"/>
        <v>6.4557391723592178E-2</v>
      </c>
      <c r="L85" s="302">
        <f t="shared" si="15"/>
        <v>5.9308603179513357E-2</v>
      </c>
      <c r="M85" s="302">
        <f t="shared" si="15"/>
        <v>1.643743092545177E-2</v>
      </c>
      <c r="N85" s="302">
        <f t="shared" si="15"/>
        <v>1.6284245875427539E-2</v>
      </c>
      <c r="O85" s="302">
        <f t="shared" si="15"/>
        <v>1.5779844239661684E-2</v>
      </c>
      <c r="P85" s="302">
        <f t="shared" si="15"/>
        <v>1.5876481210260109E-2</v>
      </c>
      <c r="Q85" s="302">
        <f t="shared" si="15"/>
        <v>1.5917965057957444E-2</v>
      </c>
      <c r="R85" s="302">
        <f t="shared" si="15"/>
        <v>1.5975511583882229E-2</v>
      </c>
      <c r="S85" s="302">
        <f t="shared" si="15"/>
        <v>1.5948117328687075E-2</v>
      </c>
      <c r="T85" s="302">
        <f t="shared" si="15"/>
        <v>1.4093019507929849E-2</v>
      </c>
      <c r="U85" s="302">
        <f t="shared" si="15"/>
        <v>1.3049108796884982E-2</v>
      </c>
      <c r="V85" s="302">
        <f t="shared" si="15"/>
        <v>9.1593735764063378E-3</v>
      </c>
      <c r="W85" s="302">
        <f t="shared" si="15"/>
        <v>1.1528771514860099E-2</v>
      </c>
      <c r="X85" s="302">
        <f t="shared" si="15"/>
        <v>1.0544373982537774E-2</v>
      </c>
      <c r="Y85" s="302">
        <f t="shared" si="15"/>
        <v>9.2670380338671331E-3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1.3350843778874521E-3</v>
      </c>
      <c r="C86" s="302">
        <f t="shared" si="16"/>
        <v>1.3241206166839808E-3</v>
      </c>
      <c r="D86" s="302">
        <f t="shared" si="16"/>
        <v>1.4116887591361074E-3</v>
      </c>
      <c r="E86" s="302">
        <f t="shared" si="16"/>
        <v>1.8517747969428765E-3</v>
      </c>
      <c r="F86" s="302">
        <f t="shared" si="16"/>
        <v>1.9595703479283106E-3</v>
      </c>
      <c r="G86" s="302">
        <f t="shared" si="16"/>
        <v>1.3970479595495225E-3</v>
      </c>
      <c r="H86" s="302">
        <f t="shared" si="16"/>
        <v>9.9410076321852325E-4</v>
      </c>
      <c r="I86" s="302">
        <f t="shared" si="16"/>
        <v>7.4456388266648608E-4</v>
      </c>
      <c r="J86" s="302">
        <f t="shared" si="16"/>
        <v>2.4594765049983563E-4</v>
      </c>
      <c r="K86" s="302">
        <f t="shared" si="16"/>
        <v>3.362065936565912E-4</v>
      </c>
      <c r="L86" s="302">
        <f t="shared" si="16"/>
        <v>3.2509604031179728E-4</v>
      </c>
      <c r="M86" s="302">
        <f t="shared" si="16"/>
        <v>1.2265688328669216E-3</v>
      </c>
      <c r="N86" s="302">
        <f t="shared" si="16"/>
        <v>1.3361242084741314E-3</v>
      </c>
      <c r="O86" s="302">
        <f t="shared" si="16"/>
        <v>1.3486871643939484E-3</v>
      </c>
      <c r="P86" s="302">
        <f t="shared" si="16"/>
        <v>1.3335065916240377E-3</v>
      </c>
      <c r="Q86" s="302">
        <f t="shared" si="16"/>
        <v>1.3588719354772748E-3</v>
      </c>
      <c r="R86" s="302">
        <f t="shared" si="16"/>
        <v>1.3744020882893932E-3</v>
      </c>
      <c r="S86" s="302">
        <f t="shared" si="16"/>
        <v>1.3896529040158076E-3</v>
      </c>
      <c r="T86" s="302">
        <f t="shared" si="16"/>
        <v>1.3716658911504056E-3</v>
      </c>
      <c r="U86" s="302">
        <f t="shared" si="16"/>
        <v>1.380345620667924E-3</v>
      </c>
      <c r="V86" s="302">
        <f t="shared" si="16"/>
        <v>1.3919271883527326E-3</v>
      </c>
      <c r="W86" s="302">
        <f t="shared" si="16"/>
        <v>1.3089644626440595E-3</v>
      </c>
      <c r="X86" s="302">
        <f t="shared" si="16"/>
        <v>1.3150769337674684E-3</v>
      </c>
      <c r="Y86" s="302">
        <f t="shared" si="16"/>
        <v>1.2744203000235907E-3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2.0056529120955058E-2</v>
      </c>
      <c r="C87" s="301">
        <f t="shared" si="17"/>
        <v>1.9308091259666448E-2</v>
      </c>
      <c r="D87" s="301">
        <f t="shared" si="17"/>
        <v>1.5548109698832727E-2</v>
      </c>
      <c r="E87" s="301">
        <f t="shared" si="17"/>
        <v>1.6297725231413412E-2</v>
      </c>
      <c r="F87" s="301">
        <f t="shared" si="17"/>
        <v>1.7151338414686385E-2</v>
      </c>
      <c r="G87" s="301">
        <f t="shared" si="17"/>
        <v>2.3366848624341931E-2</v>
      </c>
      <c r="H87" s="301">
        <f t="shared" si="17"/>
        <v>2.2357327915929991E-2</v>
      </c>
      <c r="I87" s="301">
        <f t="shared" si="17"/>
        <v>2.2702629054822097E-2</v>
      </c>
      <c r="J87" s="301">
        <f t="shared" si="17"/>
        <v>2.1250428832518556E-2</v>
      </c>
      <c r="K87" s="301">
        <f t="shared" si="17"/>
        <v>1.8824316416292015E-2</v>
      </c>
      <c r="L87" s="301">
        <f t="shared" si="17"/>
        <v>2.0669680607624877E-2</v>
      </c>
      <c r="M87" s="301">
        <f t="shared" si="17"/>
        <v>1.3332447845919861E-2</v>
      </c>
      <c r="N87" s="301">
        <f t="shared" si="17"/>
        <v>1.3926249904501668E-2</v>
      </c>
      <c r="O87" s="301">
        <f t="shared" si="17"/>
        <v>1.394052984953611E-2</v>
      </c>
      <c r="P87" s="301">
        <f t="shared" si="17"/>
        <v>1.3922394241136955E-2</v>
      </c>
      <c r="Q87" s="301">
        <f t="shared" si="17"/>
        <v>1.4116861022499087E-2</v>
      </c>
      <c r="R87" s="301">
        <f t="shared" si="17"/>
        <v>1.4243661761229015E-2</v>
      </c>
      <c r="S87" s="301">
        <f t="shared" si="17"/>
        <v>1.4371568241588674E-2</v>
      </c>
      <c r="T87" s="301">
        <f t="shared" si="17"/>
        <v>1.3535461179673783E-2</v>
      </c>
      <c r="U87" s="301">
        <f t="shared" si="17"/>
        <v>1.3226912927315511E-2</v>
      </c>
      <c r="V87" s="301">
        <f t="shared" si="17"/>
        <v>1.1937937971270194E-2</v>
      </c>
      <c r="W87" s="301">
        <f t="shared" si="17"/>
        <v>1.2163731266734434E-2</v>
      </c>
      <c r="X87" s="301">
        <f t="shared" si="17"/>
        <v>1.1909270570545957E-2</v>
      </c>
      <c r="Y87" s="301">
        <f t="shared" si="17"/>
        <v>1.1293986271411514E-2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8.7424496958824881E-3</v>
      </c>
      <c r="C88" s="302">
        <f t="shared" si="18"/>
        <v>8.0786980675436274E-3</v>
      </c>
      <c r="D88" s="302">
        <f t="shared" si="18"/>
        <v>4.8929642782765967E-3</v>
      </c>
      <c r="E88" s="302">
        <f t="shared" si="18"/>
        <v>3.3839329964659099E-3</v>
      </c>
      <c r="F88" s="302">
        <f t="shared" si="18"/>
        <v>3.5214509192614796E-3</v>
      </c>
      <c r="G88" s="302">
        <f t="shared" si="18"/>
        <v>1.1333480314275309E-2</v>
      </c>
      <c r="H88" s="302">
        <f t="shared" si="18"/>
        <v>1.2540013533198991E-2</v>
      </c>
      <c r="I88" s="302">
        <f t="shared" si="18"/>
        <v>1.3536827551660252E-2</v>
      </c>
      <c r="J88" s="302">
        <f t="shared" si="18"/>
        <v>1.4838219891255899E-2</v>
      </c>
      <c r="K88" s="302">
        <f t="shared" si="18"/>
        <v>1.1810974435139671E-2</v>
      </c>
      <c r="L88" s="302">
        <f t="shared" si="18"/>
        <v>1.4122492598890524E-2</v>
      </c>
      <c r="M88" s="302">
        <f t="shared" si="18"/>
        <v>4.2288172056171502E-3</v>
      </c>
      <c r="N88" s="302">
        <f t="shared" si="18"/>
        <v>4.1314786457294648E-3</v>
      </c>
      <c r="O88" s="302">
        <f t="shared" si="18"/>
        <v>4.1031311031351726E-3</v>
      </c>
      <c r="P88" s="302">
        <f t="shared" si="18"/>
        <v>4.1750900545882916E-3</v>
      </c>
      <c r="Q88" s="302">
        <f t="shared" si="18"/>
        <v>4.2037477266449151E-3</v>
      </c>
      <c r="R88" s="302">
        <f t="shared" si="18"/>
        <v>4.2266117591811423E-3</v>
      </c>
      <c r="S88" s="302">
        <f t="shared" si="18"/>
        <v>4.258763672608008E-3</v>
      </c>
      <c r="T88" s="302">
        <f t="shared" si="18"/>
        <v>3.6775900778429197E-3</v>
      </c>
      <c r="U88" s="302">
        <f t="shared" si="18"/>
        <v>3.3919105730465149E-3</v>
      </c>
      <c r="V88" s="302">
        <f t="shared" si="18"/>
        <v>2.3212984941434096E-3</v>
      </c>
      <c r="W88" s="302">
        <f t="shared" si="18"/>
        <v>2.9009356337363523E-3</v>
      </c>
      <c r="X88" s="302">
        <f t="shared" si="18"/>
        <v>2.681332068761799E-3</v>
      </c>
      <c r="Y88" s="302">
        <f t="shared" si="18"/>
        <v>2.4229115169880737E-3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2.751124449656495E-3</v>
      </c>
      <c r="C89" s="302">
        <f t="shared" si="19"/>
        <v>2.7367575127014302E-3</v>
      </c>
      <c r="D89" s="302">
        <f t="shared" si="19"/>
        <v>1.6008657929935102E-3</v>
      </c>
      <c r="E89" s="302">
        <f t="shared" si="19"/>
        <v>1.0368918131759563E-3</v>
      </c>
      <c r="F89" s="302">
        <f t="shared" si="19"/>
        <v>1.0616087121605698E-3</v>
      </c>
      <c r="G89" s="302">
        <f t="shared" si="19"/>
        <v>3.0729917419214142E-3</v>
      </c>
      <c r="H89" s="302">
        <f t="shared" si="19"/>
        <v>3.44135776346737E-3</v>
      </c>
      <c r="I89" s="302">
        <f t="shared" si="19"/>
        <v>4.390322807438867E-3</v>
      </c>
      <c r="J89" s="302">
        <f t="shared" si="19"/>
        <v>4.8347515966775034E-3</v>
      </c>
      <c r="K89" s="302">
        <f t="shared" si="19"/>
        <v>4.8569824494238611E-3</v>
      </c>
      <c r="L89" s="302">
        <f t="shared" si="19"/>
        <v>4.4620892674242041E-3</v>
      </c>
      <c r="M89" s="302">
        <f t="shared" si="19"/>
        <v>1.2366719191562459E-3</v>
      </c>
      <c r="N89" s="302">
        <f t="shared" si="19"/>
        <v>1.2251470251105356E-3</v>
      </c>
      <c r="O89" s="302">
        <f t="shared" si="19"/>
        <v>1.1871983127018197E-3</v>
      </c>
      <c r="P89" s="302">
        <f t="shared" si="19"/>
        <v>1.1944688057875944E-3</v>
      </c>
      <c r="Q89" s="302">
        <f t="shared" si="19"/>
        <v>1.1975898476206221E-3</v>
      </c>
      <c r="R89" s="302">
        <f t="shared" si="19"/>
        <v>1.2019193668124559E-3</v>
      </c>
      <c r="S89" s="302">
        <f t="shared" si="19"/>
        <v>1.199858357017209E-3</v>
      </c>
      <c r="T89" s="302">
        <f t="shared" si="19"/>
        <v>1.0602898689351607E-3</v>
      </c>
      <c r="U89" s="302">
        <f t="shared" si="19"/>
        <v>9.8175113205404229E-4</v>
      </c>
      <c r="V89" s="302">
        <f t="shared" si="19"/>
        <v>6.8910647596787512E-4</v>
      </c>
      <c r="W89" s="302">
        <f t="shared" si="19"/>
        <v>8.6736838983273476E-4</v>
      </c>
      <c r="X89" s="302">
        <f t="shared" si="19"/>
        <v>7.9330713348246579E-4</v>
      </c>
      <c r="Y89" s="302">
        <f t="shared" si="19"/>
        <v>6.9720662323765248E-4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8.5629549754160737E-3</v>
      </c>
      <c r="C90" s="302">
        <f t="shared" si="20"/>
        <v>8.4926356794213891E-3</v>
      </c>
      <c r="D90" s="302">
        <f t="shared" si="20"/>
        <v>9.0542796275626201E-3</v>
      </c>
      <c r="E90" s="302">
        <f t="shared" si="20"/>
        <v>1.1876900421771546E-2</v>
      </c>
      <c r="F90" s="302">
        <f t="shared" si="20"/>
        <v>1.2568278783264334E-2</v>
      </c>
      <c r="G90" s="302">
        <f t="shared" si="20"/>
        <v>8.9603765681452105E-3</v>
      </c>
      <c r="H90" s="302">
        <f t="shared" si="20"/>
        <v>6.375956619263632E-3</v>
      </c>
      <c r="I90" s="302">
        <f t="shared" si="20"/>
        <v>4.775478695722978E-3</v>
      </c>
      <c r="J90" s="302">
        <f t="shared" si="20"/>
        <v>1.5774573445851525E-3</v>
      </c>
      <c r="K90" s="302">
        <f t="shared" si="20"/>
        <v>2.1563595317284816E-3</v>
      </c>
      <c r="L90" s="302">
        <f t="shared" si="20"/>
        <v>2.0850987413101483E-3</v>
      </c>
      <c r="M90" s="302">
        <f t="shared" si="20"/>
        <v>7.866958721146464E-3</v>
      </c>
      <c r="N90" s="302">
        <f t="shared" si="20"/>
        <v>8.5696242336616678E-3</v>
      </c>
      <c r="O90" s="302">
        <f t="shared" si="20"/>
        <v>8.6502004336991168E-3</v>
      </c>
      <c r="P90" s="302">
        <f t="shared" si="20"/>
        <v>8.5528353807610685E-3</v>
      </c>
      <c r="Q90" s="302">
        <f t="shared" si="20"/>
        <v>8.715523448233552E-3</v>
      </c>
      <c r="R90" s="302">
        <f t="shared" si="20"/>
        <v>8.8151306352354172E-3</v>
      </c>
      <c r="S90" s="302">
        <f t="shared" si="20"/>
        <v>8.9129462119634569E-3</v>
      </c>
      <c r="T90" s="302">
        <f t="shared" si="20"/>
        <v>8.7975812328957032E-3</v>
      </c>
      <c r="U90" s="302">
        <f t="shared" si="20"/>
        <v>8.8532512222149543E-3</v>
      </c>
      <c r="V90" s="302">
        <f t="shared" si="20"/>
        <v>8.9275330011589094E-3</v>
      </c>
      <c r="W90" s="302">
        <f t="shared" si="20"/>
        <v>8.3954272431653459E-3</v>
      </c>
      <c r="X90" s="302">
        <f t="shared" si="20"/>
        <v>8.4346313683016927E-3</v>
      </c>
      <c r="Y90" s="302">
        <f t="shared" si="20"/>
        <v>8.173868131185787E-3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9.4040233030815518E-2</v>
      </c>
      <c r="C91" s="301">
        <f t="shared" si="21"/>
        <v>0.10802922132427929</v>
      </c>
      <c r="D91" s="301">
        <f t="shared" si="21"/>
        <v>0.16985723917080814</v>
      </c>
      <c r="E91" s="301">
        <f t="shared" si="21"/>
        <v>0.17581919871276042</v>
      </c>
      <c r="F91" s="301">
        <f t="shared" si="21"/>
        <v>0.16466857743303975</v>
      </c>
      <c r="G91" s="301">
        <f t="shared" si="21"/>
        <v>7.9617803656633374E-2</v>
      </c>
      <c r="H91" s="301">
        <f t="shared" si="21"/>
        <v>8.0937627876538812E-2</v>
      </c>
      <c r="I91" s="301">
        <f t="shared" si="21"/>
        <v>5.8686700475412981E-2</v>
      </c>
      <c r="J91" s="301">
        <f t="shared" si="21"/>
        <v>6.0725209823721739E-2</v>
      </c>
      <c r="K91" s="301">
        <f t="shared" si="21"/>
        <v>7.649188335258493E-2</v>
      </c>
      <c r="L91" s="301">
        <f t="shared" si="21"/>
        <v>6.7600827645815223E-2</v>
      </c>
      <c r="M91" s="301">
        <f t="shared" si="21"/>
        <v>0.16228837323894679</v>
      </c>
      <c r="N91" s="301">
        <f t="shared" si="21"/>
        <v>0.1564660048254789</v>
      </c>
      <c r="O91" s="301">
        <f t="shared" si="21"/>
        <v>0.15793070768563869</v>
      </c>
      <c r="P91" s="301">
        <f t="shared" si="21"/>
        <v>0.16076617517398892</v>
      </c>
      <c r="Q91" s="301">
        <f t="shared" si="21"/>
        <v>0.16106468360862194</v>
      </c>
      <c r="R91" s="301">
        <f t="shared" si="21"/>
        <v>0.16035093640271833</v>
      </c>
      <c r="S91" s="301">
        <f t="shared" si="21"/>
        <v>0.16039641814378119</v>
      </c>
      <c r="T91" s="301">
        <f t="shared" si="21"/>
        <v>0.16864610933344271</v>
      </c>
      <c r="U91" s="301">
        <f t="shared" si="21"/>
        <v>0.17188348347098531</v>
      </c>
      <c r="V91" s="301">
        <f t="shared" si="21"/>
        <v>0.18799747974872871</v>
      </c>
      <c r="W91" s="301">
        <f t="shared" si="21"/>
        <v>0.18202365654728309</v>
      </c>
      <c r="X91" s="301">
        <f t="shared" si="21"/>
        <v>0.18551597300248399</v>
      </c>
      <c r="Y91" s="301">
        <f t="shared" si="21"/>
        <v>0.19327483403657519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0.21309070418372167</v>
      </c>
      <c r="C92" s="235">
        <f t="shared" si="22"/>
        <v>0.207483086193195</v>
      </c>
      <c r="D92" s="235">
        <f t="shared" si="22"/>
        <v>0.22394972679794117</v>
      </c>
      <c r="E92" s="235">
        <f t="shared" si="22"/>
        <v>0.2797728530136791</v>
      </c>
      <c r="F92" s="235">
        <f t="shared" si="22"/>
        <v>0.29372964124963102</v>
      </c>
      <c r="G92" s="235">
        <f t="shared" si="22"/>
        <v>0.19898607619304146</v>
      </c>
      <c r="H92" s="235">
        <f t="shared" si="22"/>
        <v>0.1528197923452696</v>
      </c>
      <c r="I92" s="235">
        <f t="shared" si="22"/>
        <v>0.11788464196469962</v>
      </c>
      <c r="J92" s="235">
        <f t="shared" si="22"/>
        <v>5.5058625160109106E-2</v>
      </c>
      <c r="K92" s="235">
        <f t="shared" si="22"/>
        <v>7.0284760940621291E-2</v>
      </c>
      <c r="L92" s="235">
        <f t="shared" si="22"/>
        <v>6.8665230329886112E-2</v>
      </c>
      <c r="M92" s="235">
        <f t="shared" si="22"/>
        <v>0.25677583803974635</v>
      </c>
      <c r="N92" s="235">
        <f t="shared" si="22"/>
        <v>0.2725254655787378</v>
      </c>
      <c r="O92" s="235">
        <f t="shared" si="22"/>
        <v>0.27543757634724098</v>
      </c>
      <c r="P92" s="235">
        <f t="shared" si="22"/>
        <v>0.26867667072623802</v>
      </c>
      <c r="Q92" s="235">
        <f t="shared" si="22"/>
        <v>0.26856686701141214</v>
      </c>
      <c r="R92" s="235">
        <f t="shared" si="22"/>
        <v>0.26831920900756262</v>
      </c>
      <c r="S92" s="235">
        <f t="shared" si="22"/>
        <v>0.27122002637922854</v>
      </c>
      <c r="T92" s="235">
        <f t="shared" si="22"/>
        <v>0.27382335272741204</v>
      </c>
      <c r="U92" s="235">
        <f t="shared" si="22"/>
        <v>0.27687169792218885</v>
      </c>
      <c r="V92" s="235">
        <f t="shared" si="22"/>
        <v>0.28530791120001803</v>
      </c>
      <c r="W92" s="235">
        <f t="shared" si="22"/>
        <v>0.26872718144404484</v>
      </c>
      <c r="X92" s="235">
        <f t="shared" si="22"/>
        <v>0.26874640890329032</v>
      </c>
      <c r="Y92" s="235">
        <f t="shared" si="22"/>
        <v>0.264449811309376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56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 t="shared" ref="B96:Y96" si="23">SUM(B$97:B$107)</f>
        <v>27.105022341338397</v>
      </c>
      <c r="C96" s="320">
        <f t="shared" si="23"/>
        <v>25.820527291084836</v>
      </c>
      <c r="D96" s="320">
        <f t="shared" si="23"/>
        <v>19.411633948998219</v>
      </c>
      <c r="E96" s="320">
        <f t="shared" si="23"/>
        <v>19.228944692293865</v>
      </c>
      <c r="F96" s="320">
        <f t="shared" si="23"/>
        <v>19.445725051212534</v>
      </c>
      <c r="G96" s="320">
        <f t="shared" si="23"/>
        <v>31.422795855281688</v>
      </c>
      <c r="H96" s="320">
        <f t="shared" si="23"/>
        <v>29.110530695171562</v>
      </c>
      <c r="I96" s="320">
        <f t="shared" si="23"/>
        <v>32.628791938790627</v>
      </c>
      <c r="J96" s="320">
        <f t="shared" si="23"/>
        <v>30.403226795340135</v>
      </c>
      <c r="K96" s="320">
        <f t="shared" si="23"/>
        <v>26.199783672363871</v>
      </c>
      <c r="L96" s="320">
        <f t="shared" si="23"/>
        <v>29.149497408678251</v>
      </c>
      <c r="M96" s="320">
        <f t="shared" si="23"/>
        <v>18.562383374373994</v>
      </c>
      <c r="N96" s="320">
        <f t="shared" si="23"/>
        <v>20.206045645202117</v>
      </c>
      <c r="O96" s="320">
        <f t="shared" si="23"/>
        <v>20.456405242747053</v>
      </c>
      <c r="P96" s="320">
        <f t="shared" si="23"/>
        <v>20.203364546463156</v>
      </c>
      <c r="Q96" s="320">
        <f t="shared" si="23"/>
        <v>19.152144973405484</v>
      </c>
      <c r="R96" s="320">
        <f t="shared" si="23"/>
        <v>19.423443258111003</v>
      </c>
      <c r="S96" s="320">
        <f t="shared" si="23"/>
        <v>19.292071856550891</v>
      </c>
      <c r="T96" s="320">
        <f t="shared" si="23"/>
        <v>18.608940193609708</v>
      </c>
      <c r="U96" s="320">
        <f t="shared" si="23"/>
        <v>18.397682148387503</v>
      </c>
      <c r="V96" s="320">
        <f t="shared" si="23"/>
        <v>17.674385869512207</v>
      </c>
      <c r="W96" s="320">
        <f t="shared" si="23"/>
        <v>18.08772048296359</v>
      </c>
      <c r="X96" s="320">
        <f t="shared" si="23"/>
        <v>16.907686926991147</v>
      </c>
      <c r="Y96" s="320">
        <f t="shared" si="23"/>
        <v>15.881009603927073</v>
      </c>
      <c r="DA96" s="95"/>
    </row>
    <row r="97" spans="1:105" ht="12" customHeight="1" x14ac:dyDescent="0.25">
      <c r="A97" s="55" t="s">
        <v>91</v>
      </c>
      <c r="B97" s="330">
        <f>IF(B$6=0,0,B$6/OIS!B$5*1000)</f>
        <v>0.39515916330719125</v>
      </c>
      <c r="C97" s="330">
        <f>IF(C$6=0,0,C$6/OIS!C$5*1000)</f>
        <v>0.35728721141606229</v>
      </c>
      <c r="D97" s="330">
        <f>IF(D$6=0,0,D$6/OIS!D$5*1000)</f>
        <v>0.29495753643971157</v>
      </c>
      <c r="E97" s="330">
        <f>IF(E$6=0,0,E$6/OIS!E$5*1000)</f>
        <v>0.33990359967914663</v>
      </c>
      <c r="F97" s="330">
        <f>IF(F$6=0,0,F$6/OIS!F$5*1000)</f>
        <v>0.35644454943109</v>
      </c>
      <c r="G97" s="330">
        <f>IF(G$6=0,0,G$6/OIS!G$5*1000)</f>
        <v>0.35784735627437481</v>
      </c>
      <c r="H97" s="330">
        <f>IF(H$6=0,0,H$6/OIS!H$5*1000)</f>
        <v>0.28857149885869116</v>
      </c>
      <c r="I97" s="330">
        <f>IF(I$6=0,0,I$6/OIS!I$5*1000)</f>
        <v>0.26027022707853797</v>
      </c>
      <c r="J97" s="330">
        <f>IF(J$6=0,0,J$6/OIS!J$5*1000)</f>
        <v>0.15909333892829086</v>
      </c>
      <c r="K97" s="330">
        <f>IF(K$6=0,0,K$6/OIS!K$5*1000)</f>
        <v>0.16638318999953494</v>
      </c>
      <c r="L97" s="330">
        <f>IF(L$6=0,0,L$6/OIS!L$5*1000)</f>
        <v>0.18230156647092968</v>
      </c>
      <c r="M97" s="330">
        <f>IF(M$6=0,0,M$6/OIS!M$5*1000)</f>
        <v>0.43113557139337849</v>
      </c>
      <c r="N97" s="330">
        <f>IF(N$6=0,0,N$6/OIS!N$5*1000)</f>
        <v>0.48782996077993057</v>
      </c>
      <c r="O97" s="330">
        <f>IF(O$6=0,0,O$6/OIS!O$5*1000)</f>
        <v>0.49967091826285465</v>
      </c>
      <c r="P97" s="330">
        <f>IF(P$6=0,0,P$6/OIS!P$5*1000)</f>
        <v>0.47601550759028483</v>
      </c>
      <c r="Q97" s="330">
        <f>IF(Q$6=0,0,Q$6/OIS!Q$5*1000)</f>
        <v>0.44371629427755577</v>
      </c>
      <c r="R97" s="330">
        <f>IF(R$6=0,0,R$6/OIS!R$5*1000)</f>
        <v>0.44476050674729373</v>
      </c>
      <c r="S97" s="330">
        <f>IF(S$6=0,0,S$6/OIS!S$5*1000)</f>
        <v>0.44641618252240101</v>
      </c>
      <c r="T97" s="330">
        <f>IF(T$6=0,0,T$6/OIS!T$5*1000)</f>
        <v>0.44337222056687375</v>
      </c>
      <c r="U97" s="330">
        <f>IF(U$6=0,0,U$6/OIS!U$5*1000)</f>
        <v>0.44501372340141387</v>
      </c>
      <c r="V97" s="330">
        <f>IF(V$6=0,0,V$6/OIS!V$5*1000)</f>
        <v>0.44851953978333226</v>
      </c>
      <c r="W97" s="330">
        <f>IF(W$6=0,0,W$6/OIS!W$5*1000)</f>
        <v>0.43288774662603458</v>
      </c>
      <c r="X97" s="330">
        <f>IF(X$6=0,0,X$6/OIS!X$5*1000)</f>
        <v>0.40316870770061858</v>
      </c>
      <c r="Y97" s="330">
        <f>IF(Y$6=0,0,Y$6/OIS!Y$5*1000)</f>
        <v>0.37724879060641403</v>
      </c>
      <c r="DA97" s="67"/>
    </row>
    <row r="98" spans="1:105" ht="12" customHeight="1" x14ac:dyDescent="0.25">
      <c r="A98" s="173" t="s">
        <v>92</v>
      </c>
      <c r="B98" s="331">
        <f>IF(B$7=0,0,B$7/OIS!B$5*1000)</f>
        <v>0.21032553163211384</v>
      </c>
      <c r="C98" s="331">
        <f>IF(C$7=0,0,C$7/OIS!C$5*1000)</f>
        <v>0.19198801863719009</v>
      </c>
      <c r="D98" s="331">
        <f>IF(D$7=0,0,D$7/OIS!D$5*1000)</f>
        <v>0.15747779166180234</v>
      </c>
      <c r="E98" s="331">
        <f>IF(E$7=0,0,E$7/OIS!E$5*1000)</f>
        <v>0.18646187398468361</v>
      </c>
      <c r="F98" s="331">
        <f>IF(F$7=0,0,F$7/OIS!F$5*1000)</f>
        <v>0.19648256144920678</v>
      </c>
      <c r="G98" s="331">
        <f>IF(G$7=0,0,G$7/OIS!G$5*1000)</f>
        <v>0.20424270932921426</v>
      </c>
      <c r="H98" s="331">
        <f>IF(H$7=0,0,H$7/OIS!H$5*1000)</f>
        <v>0.15670377088118387</v>
      </c>
      <c r="I98" s="331">
        <f>IF(I$7=0,0,I$7/OIS!I$5*1000)</f>
        <v>0.13909896816139625</v>
      </c>
      <c r="J98" s="331">
        <f>IF(J$7=0,0,J$7/OIS!J$5*1000)</f>
        <v>7.5899120831671135E-2</v>
      </c>
      <c r="K98" s="331">
        <f>IF(K$7=0,0,K$7/OIS!K$5*1000)</f>
        <v>8.0600381216144698E-2</v>
      </c>
      <c r="L98" s="331">
        <f>IF(L$7=0,0,L$7/OIS!L$5*1000)</f>
        <v>8.8095151689165221E-2</v>
      </c>
      <c r="M98" s="331">
        <f>IF(M$7=0,0,M$7/OIS!M$5*1000)</f>
        <v>0.20878302548146463</v>
      </c>
      <c r="N98" s="331">
        <f>IF(N$7=0,0,N$7/OIS!N$5*1000)</f>
        <v>0.23776781131417429</v>
      </c>
      <c r="O98" s="331">
        <f>IF(O$7=0,0,O$7/OIS!O$5*1000)</f>
        <v>0.2434600941395843</v>
      </c>
      <c r="P98" s="331">
        <f>IF(P$7=0,0,P$7/OIS!P$5*1000)</f>
        <v>0.23274897930783345</v>
      </c>
      <c r="Q98" s="331">
        <f>IF(Q$7=0,0,Q$7/OIS!Q$5*1000)</f>
        <v>0.21808526734303374</v>
      </c>
      <c r="R98" s="331">
        <f>IF(R$7=0,0,R$7/OIS!R$5*1000)</f>
        <v>0.21935248224021447</v>
      </c>
      <c r="S98" s="331">
        <f>IF(S$7=0,0,S$7/OIS!S$5*1000)</f>
        <v>0.22018673292012048</v>
      </c>
      <c r="T98" s="331">
        <f>IF(T$7=0,0,T$7/OIS!T$5*1000)</f>
        <v>0.21732208624068888</v>
      </c>
      <c r="U98" s="331">
        <f>IF(U$7=0,0,U$7/OIS!U$5*1000)</f>
        <v>0.21784864871417323</v>
      </c>
      <c r="V98" s="331">
        <f>IF(V$7=0,0,V$7/OIS!V$5*1000)</f>
        <v>0.2183346306350713</v>
      </c>
      <c r="W98" s="331">
        <f>IF(W$7=0,0,W$7/OIS!W$5*1000)</f>
        <v>0.21064122302481567</v>
      </c>
      <c r="X98" s="331">
        <f>IF(X$7=0,0,X$7/OIS!X$5*1000)</f>
        <v>0.19640806148092485</v>
      </c>
      <c r="Y98" s="331">
        <f>IF(Y$7=0,0,Y$7/OIS!Y$5*1000)</f>
        <v>0.183079796569043</v>
      </c>
      <c r="DA98" s="177"/>
    </row>
    <row r="99" spans="1:105" ht="12" customHeight="1" x14ac:dyDescent="0.25">
      <c r="A99" s="173" t="s">
        <v>93</v>
      </c>
      <c r="B99" s="331">
        <f>IF(B$8=0,0,B$8/OIS!B$5*1000)</f>
        <v>0.37393834342797155</v>
      </c>
      <c r="C99" s="331">
        <f>IF(C$8=0,0,C$8/OIS!C$5*1000)</f>
        <v>0.34334093706210217</v>
      </c>
      <c r="D99" s="331">
        <f>IF(D$8=0,0,D$8/OIS!D$5*1000)</f>
        <v>0.28051457668686358</v>
      </c>
      <c r="E99" s="331">
        <f>IF(E$8=0,0,E$8/OIS!E$5*1000)</f>
        <v>0.33762088445161414</v>
      </c>
      <c r="F99" s="331">
        <f>IF(F$8=0,0,F$8/OIS!F$5*1000)</f>
        <v>0.35677696208054693</v>
      </c>
      <c r="G99" s="331">
        <f>IF(G$8=0,0,G$8/OIS!G$5*1000)</f>
        <v>0.37829967155226357</v>
      </c>
      <c r="H99" s="331">
        <f>IF(H$8=0,0,H$8/OIS!H$5*1000)</f>
        <v>0.28203006729570745</v>
      </c>
      <c r="I99" s="331">
        <f>IF(I$8=0,0,I$8/OIS!I$5*1000)</f>
        <v>0.24793099395452312</v>
      </c>
      <c r="J99" s="331">
        <f>IF(J$8=0,0,J$8/OIS!J$5*1000)</f>
        <v>0.12527033845127364</v>
      </c>
      <c r="K99" s="331">
        <f>IF(K$8=0,0,K$8/OIS!K$5*1000)</f>
        <v>0.13453333793105945</v>
      </c>
      <c r="L99" s="331">
        <f>IF(L$8=0,0,L$8/OIS!L$5*1000)</f>
        <v>0.14678111138171554</v>
      </c>
      <c r="M99" s="331">
        <f>IF(M$8=0,0,M$8/OIS!M$5*1000)</f>
        <v>0.34840299324153678</v>
      </c>
      <c r="N99" s="331">
        <f>IF(N$8=0,0,N$8/OIS!N$5*1000)</f>
        <v>0.39862303374686725</v>
      </c>
      <c r="O99" s="331">
        <f>IF(O$8=0,0,O$8/OIS!O$5*1000)</f>
        <v>0.40807125405298295</v>
      </c>
      <c r="P99" s="331">
        <f>IF(P$8=0,0,P$8/OIS!P$5*1000)</f>
        <v>0.39109846281509464</v>
      </c>
      <c r="Q99" s="331">
        <f>IF(Q$8=0,0,Q$8/OIS!Q$5*1000)</f>
        <v>0.36781228488003248</v>
      </c>
      <c r="R99" s="331">
        <f>IF(R$8=0,0,R$8/OIS!R$5*1000)</f>
        <v>0.3708489632280737</v>
      </c>
      <c r="S99" s="331">
        <f>IF(S$8=0,0,S$8/OIS!S$5*1000)</f>
        <v>0.37228041505926368</v>
      </c>
      <c r="T99" s="331">
        <f>IF(T$8=0,0,T$8/OIS!T$5*1000)</f>
        <v>0.36581645647494615</v>
      </c>
      <c r="U99" s="331">
        <f>IF(U$8=0,0,U$8/OIS!U$5*1000)</f>
        <v>0.36637023559905851</v>
      </c>
      <c r="V99" s="331">
        <f>IF(V$8=0,0,V$8/OIS!V$5*1000)</f>
        <v>0.3657140771520766</v>
      </c>
      <c r="W99" s="331">
        <f>IF(W$8=0,0,W$8/OIS!W$5*1000)</f>
        <v>0.35272630179147341</v>
      </c>
      <c r="X99" s="331">
        <f>IF(X$8=0,0,X$8/OIS!X$5*1000)</f>
        <v>0.32916707496196052</v>
      </c>
      <c r="Y99" s="331">
        <f>IF(Y$8=0,0,Y$8/OIS!Y$5*1000)</f>
        <v>0.30598597577795306</v>
      </c>
      <c r="DA99" s="177"/>
    </row>
    <row r="100" spans="1:105" ht="12" customHeight="1" x14ac:dyDescent="0.25">
      <c r="A100" s="173" t="s">
        <v>94</v>
      </c>
      <c r="B100" s="331">
        <f>IF(B$9=0,0,B$9/OIS!B$5*1000)</f>
        <v>0.13916115606215959</v>
      </c>
      <c r="C100" s="331">
        <f>IF(C$9=0,0,C$9/OIS!C$5*1000)</f>
        <v>0.1255689944521784</v>
      </c>
      <c r="D100" s="331">
        <f>IF(D$9=0,0,D$9/OIS!D$5*1000)</f>
        <v>0.10380570393389899</v>
      </c>
      <c r="E100" s="331">
        <f>IF(E$9=0,0,E$9/OIS!E$5*1000)</f>
        <v>0.11892502063569879</v>
      </c>
      <c r="F100" s="331">
        <f>IF(F$9=0,0,F$9/OIS!F$5*1000)</f>
        <v>0.12457970028328674</v>
      </c>
      <c r="G100" s="331">
        <f>IF(G$9=0,0,G$9/OIS!G$5*1000)</f>
        <v>0.1240911053788231</v>
      </c>
      <c r="H100" s="331">
        <f>IF(H$9=0,0,H$9/OIS!H$5*1000)</f>
        <v>0.10118899759321488</v>
      </c>
      <c r="I100" s="331">
        <f>IF(I$9=0,0,I$9/OIS!I$5*1000)</f>
        <v>9.1578330223671747E-2</v>
      </c>
      <c r="J100" s="331">
        <f>IF(J$9=0,0,J$9/OIS!J$5*1000)</f>
        <v>5.7257064003214557E-2</v>
      </c>
      <c r="K100" s="331">
        <f>IF(K$9=0,0,K$9/OIS!K$5*1000)</f>
        <v>5.9709240396425597E-2</v>
      </c>
      <c r="L100" s="331">
        <f>IF(L$9=0,0,L$9/OIS!L$5*1000)</f>
        <v>6.545213524143069E-2</v>
      </c>
      <c r="M100" s="331">
        <f>IF(M$9=0,0,M$9/OIS!M$5*1000)</f>
        <v>0.15472967834676385</v>
      </c>
      <c r="N100" s="331">
        <f>IF(N$9=0,0,N$9/OIS!N$5*1000)</f>
        <v>0.17486232482849856</v>
      </c>
      <c r="O100" s="331">
        <f>IF(O$9=0,0,O$9/OIS!O$5*1000)</f>
        <v>0.17911777456046327</v>
      </c>
      <c r="P100" s="331">
        <f>IF(P$9=0,0,P$9/OIS!P$5*1000)</f>
        <v>0.17052383272808896</v>
      </c>
      <c r="Q100" s="331">
        <f>IF(Q$9=0,0,Q$9/OIS!Q$5*1000)</f>
        <v>0.15879504504025743</v>
      </c>
      <c r="R100" s="331">
        <f>IF(R$9=0,0,R$9/OIS!R$5*1000)</f>
        <v>0.15906310660780301</v>
      </c>
      <c r="S100" s="331">
        <f>IF(S$9=0,0,S$9/OIS!S$5*1000)</f>
        <v>0.15965276102356213</v>
      </c>
      <c r="T100" s="331">
        <f>IF(T$9=0,0,T$9/OIS!T$5*1000)</f>
        <v>0.1587551407609267</v>
      </c>
      <c r="U100" s="331">
        <f>IF(U$9=0,0,U$9/OIS!U$5*1000)</f>
        <v>0.15938185521698783</v>
      </c>
      <c r="V100" s="331">
        <f>IF(V$9=0,0,V$9/OIS!V$5*1000)</f>
        <v>0.16080982399795946</v>
      </c>
      <c r="W100" s="331">
        <f>IF(W$9=0,0,W$9/OIS!W$5*1000)</f>
        <v>0.15521705416073137</v>
      </c>
      <c r="X100" s="331">
        <f>IF(X$9=0,0,X$9/OIS!X$5*1000)</f>
        <v>0.14452899705110706</v>
      </c>
      <c r="Y100" s="331">
        <f>IF(Y$9=0,0,Y$9/OIS!Y$5*1000)</f>
        <v>0.13533538124292543</v>
      </c>
      <c r="DA100" s="177"/>
    </row>
    <row r="101" spans="1:105" ht="12" customHeight="1" x14ac:dyDescent="0.25">
      <c r="A101" s="56" t="s">
        <v>95</v>
      </c>
      <c r="B101" s="332">
        <f>IF(B$10=0,0,B$10/OIS!B$5*1000)</f>
        <v>0.47180781781374131</v>
      </c>
      <c r="C101" s="332">
        <f>IF(C$10=0,0,C$10/OIS!C$5*1000)</f>
        <v>0.42355130844897843</v>
      </c>
      <c r="D101" s="332">
        <f>IF(D$10=0,0,D$10/OIS!D$5*1000)</f>
        <v>0.34780123554503284</v>
      </c>
      <c r="E101" s="332">
        <f>IF(E$10=0,0,E$10/OIS!E$5*1000)</f>
        <v>0.34830408151527337</v>
      </c>
      <c r="F101" s="332">
        <f>IF(F$10=0,0,F$10/OIS!F$5*1000)</f>
        <v>0.3515624777925484</v>
      </c>
      <c r="G101" s="332">
        <f>IF(G$10=0,0,G$10/OIS!G$5*1000)</f>
        <v>0.63444294610882268</v>
      </c>
      <c r="H101" s="332">
        <f>IF(H$10=0,0,H$10/OIS!H$5*1000)</f>
        <v>0.65396796571643967</v>
      </c>
      <c r="I101" s="332">
        <f>IF(I$10=0,0,I$10/OIS!I$5*1000)</f>
        <v>0.7581071247086193</v>
      </c>
      <c r="J101" s="332">
        <f>IF(J$10=0,0,J$10/OIS!J$5*1000)</f>
        <v>0.79585116455510074</v>
      </c>
      <c r="K101" s="332">
        <f>IF(K$10=0,0,K$10/OIS!K$5*1000)</f>
        <v>0.56276357265888011</v>
      </c>
      <c r="L101" s="332">
        <f>IF(L$10=0,0,L$10/OIS!L$5*1000)</f>
        <v>0.73715665405909636</v>
      </c>
      <c r="M101" s="332">
        <f>IF(M$10=0,0,M$10/OIS!M$5*1000)</f>
        <v>0.33107274177357754</v>
      </c>
      <c r="N101" s="332">
        <f>IF(N$10=0,0,N$10/OIS!N$5*1000)</f>
        <v>0.36991866838223214</v>
      </c>
      <c r="O101" s="332">
        <f>IF(O$10=0,0,O$10/OIS!O$5*1000)</f>
        <v>0.37828745703752165</v>
      </c>
      <c r="P101" s="332">
        <f>IF(P$10=0,0,P$10/OIS!P$5*1000)</f>
        <v>0.3646293815849016</v>
      </c>
      <c r="Q101" s="332">
        <f>IF(Q$10=0,0,Q$10/OIS!Q$5*1000)</f>
        <v>0.34240744971828385</v>
      </c>
      <c r="R101" s="332">
        <f>IF(R$10=0,0,R$10/OIS!R$5*1000)</f>
        <v>0.34353058287508553</v>
      </c>
      <c r="S101" s="332">
        <f>IF(S$10=0,0,S$10/OIS!S$5*1000)</f>
        <v>0.34546153197287133</v>
      </c>
      <c r="T101" s="332">
        <f>IF(T$10=0,0,T$10/OIS!T$5*1000)</f>
        <v>0.33818152866010398</v>
      </c>
      <c r="U101" s="332">
        <f>IF(U$10=0,0,U$10/OIS!U$5*1000)</f>
        <v>0.33643673620982512</v>
      </c>
      <c r="V101" s="332">
        <f>IF(V$10=0,0,V$10/OIS!V$5*1000)</f>
        <v>0.33351134438174651</v>
      </c>
      <c r="W101" s="332">
        <f>IF(W$10=0,0,W$10/OIS!W$5*1000)</f>
        <v>0.32815021688431012</v>
      </c>
      <c r="X101" s="332">
        <f>IF(X$10=0,0,X$10/OIS!X$5*1000)</f>
        <v>0.30266401128018761</v>
      </c>
      <c r="Y101" s="332">
        <f>IF(Y$10=0,0,Y$10/OIS!Y$5*1000)</f>
        <v>0.2846273782860847</v>
      </c>
      <c r="DA101" s="68"/>
    </row>
    <row r="102" spans="1:105" ht="12" customHeight="1" x14ac:dyDescent="0.25">
      <c r="A102" s="174" t="s">
        <v>3057</v>
      </c>
      <c r="B102" s="348">
        <f>IF(B$16=0,0,B$16/OIS!B$5*1000)</f>
        <v>6.2404782634521494</v>
      </c>
      <c r="C102" s="348">
        <f>IF(C$16=0,0,C$16/OIS!C$5*1000)</f>
        <v>5.9753490112580403</v>
      </c>
      <c r="D102" s="348">
        <f>IF(D$16=0,0,D$16/OIS!D$5*1000)</f>
        <v>3.2415800926295244</v>
      </c>
      <c r="E102" s="348">
        <f>IF(E$16=0,0,E$16/OIS!E$5*1000)</f>
        <v>2.4424924394096923</v>
      </c>
      <c r="F102" s="348">
        <f>IF(F$16=0,0,F$16/OIS!F$5*1000)</f>
        <v>2.4623661672097192</v>
      </c>
      <c r="G102" s="348">
        <f>IF(G$16=0,0,G$16/OIS!G$5*1000)</f>
        <v>7.8654030002110034</v>
      </c>
      <c r="H102" s="348">
        <f>IF(H$16=0,0,H$16/OIS!H$5*1000)</f>
        <v>8.0375164763276707</v>
      </c>
      <c r="I102" s="348">
        <f>IF(I$16=0,0,I$16/OIS!I$5*1000)</f>
        <v>10.94335796562506</v>
      </c>
      <c r="J102" s="348">
        <f>IF(J$16=0,0,J$16/OIS!J$5*1000)</f>
        <v>11.195223523228901</v>
      </c>
      <c r="K102" s="348">
        <f>IF(K$16=0,0,K$16/OIS!K$5*1000)</f>
        <v>9.8618891310509316</v>
      </c>
      <c r="L102" s="348">
        <f>IF(L$16=0,0,L$16/OIS!L$5*1000)</f>
        <v>10.114484457856342</v>
      </c>
      <c r="M102" s="348">
        <f>IF(M$16=0,0,M$16/OIS!M$5*1000)</f>
        <v>2.6983411062502016</v>
      </c>
      <c r="N102" s="348">
        <f>IF(N$16=0,0,N$16/OIS!N$5*1000)</f>
        <v>2.8842412000216426</v>
      </c>
      <c r="O102" s="348">
        <f>IF(O$16=0,0,O$16/OIS!O$5*1000)</f>
        <v>2.8247837735130399</v>
      </c>
      <c r="P102" s="348">
        <f>IF(P$16=0,0,P$16/OIS!P$5*1000)</f>
        <v>2.8162347825584448</v>
      </c>
      <c r="Q102" s="348">
        <f>IF(Q$16=0,0,Q$16/OIS!Q$5*1000)</f>
        <v>2.6612754812722037</v>
      </c>
      <c r="R102" s="348">
        <f>IF(R$16=0,0,R$16/OIS!R$5*1000)</f>
        <v>2.7039326874546425</v>
      </c>
      <c r="S102" s="348">
        <f>IF(S$16=0,0,S$16/OIS!S$5*1000)</f>
        <v>2.6670069865942123</v>
      </c>
      <c r="T102" s="348">
        <f>IF(T$16=0,0,T$16/OIS!T$5*1000)</f>
        <v>2.4248562482712037</v>
      </c>
      <c r="U102" s="348">
        <f>IF(U$16=0,0,U$16/OIS!U$5*1000)</f>
        <v>2.3095623171579107</v>
      </c>
      <c r="V102" s="348">
        <f>IF(V$16=0,0,V$16/OIS!V$5*1000)</f>
        <v>1.9181900815969419</v>
      </c>
      <c r="W102" s="348">
        <f>IF(W$16=0,0,W$16/OIS!W$5*1000)</f>
        <v>2.1800321164721419</v>
      </c>
      <c r="X102" s="348">
        <f>IF(X$16=0,0,X$16/OIS!X$5*1000)</f>
        <v>1.9898149815982025</v>
      </c>
      <c r="Y102" s="348">
        <f>IF(Y$16=0,0,Y$16/OIS!Y$5*1000)</f>
        <v>1.7921534457614294</v>
      </c>
      <c r="DA102" s="178"/>
    </row>
    <row r="103" spans="1:105" ht="12" customHeight="1" x14ac:dyDescent="0.25">
      <c r="A103" s="174" t="s">
        <v>3069</v>
      </c>
      <c r="B103" s="348">
        <f>IF(B$27=0,0,B$27/OIS!B$5*1000)</f>
        <v>8.7185969099321365</v>
      </c>
      <c r="C103" s="348">
        <f>IF(C$27=0,0,C$27/OIS!C$5*1000)</f>
        <v>8.206489986345435</v>
      </c>
      <c r="D103" s="348">
        <f>IF(D$27=0,0,D$27/OIS!D$5*1000)</f>
        <v>6.352852414932479</v>
      </c>
      <c r="E103" s="348">
        <f>IF(E$27=0,0,E$27/OIS!E$5*1000)</f>
        <v>5.9117029745350269</v>
      </c>
      <c r="F103" s="348">
        <f>IF(F$27=0,0,F$27/OIS!F$5*1000)</f>
        <v>5.8600551513716228</v>
      </c>
      <c r="G103" s="348">
        <f>IF(G$27=0,0,G$27/OIS!G$5*1000)</f>
        <v>10.123555515408372</v>
      </c>
      <c r="H103" s="348">
        <f>IF(H$27=0,0,H$27/OIS!H$5*1000)</f>
        <v>9.8326938805062092</v>
      </c>
      <c r="I103" s="348">
        <f>IF(I$27=0,0,I$27/OIS!I$5*1000)</f>
        <v>10.618302299672346</v>
      </c>
      <c r="J103" s="348">
        <f>IF(J$27=0,0,J$27/OIS!J$5*1000)</f>
        <v>10.703111383119616</v>
      </c>
      <c r="K103" s="348">
        <f>IF(K$27=0,0,K$27/OIS!K$5*1000)</f>
        <v>8.4959035279434278</v>
      </c>
      <c r="L103" s="348">
        <f>IF(L$27=0,0,L$27/OIS!L$5*1000)</f>
        <v>10.440330788705374</v>
      </c>
      <c r="M103" s="348">
        <f>IF(M$27=0,0,M$27/OIS!M$5*1000)</f>
        <v>5.8328106282558645</v>
      </c>
      <c r="N103" s="348">
        <f>IF(N$27=0,0,N$27/OIS!N$5*1000)</f>
        <v>6.1313552995213723</v>
      </c>
      <c r="O103" s="348">
        <f>IF(O$27=0,0,O$27/OIS!O$5*1000)</f>
        <v>6.2052512201801475</v>
      </c>
      <c r="P103" s="348">
        <f>IF(P$27=0,0,P$27/OIS!P$5*1000)</f>
        <v>6.229040568536135</v>
      </c>
      <c r="Q103" s="348">
        <f>IF(Q$27=0,0,Q$27/OIS!Q$5*1000)</f>
        <v>5.9224829242185564</v>
      </c>
      <c r="R103" s="348">
        <f>IF(R$27=0,0,R$27/OIS!R$5*1000)</f>
        <v>6.0299913221137995</v>
      </c>
      <c r="S103" s="348">
        <f>IF(S$27=0,0,S$27/OIS!S$5*1000)</f>
        <v>5.9297742350908571</v>
      </c>
      <c r="T103" s="348">
        <f>IF(T$27=0,0,T$27/OIS!T$5*1000)</f>
        <v>5.7096379985489891</v>
      </c>
      <c r="U103" s="348">
        <f>IF(U$27=0,0,U$27/OIS!U$5*1000)</f>
        <v>5.6366387802197595</v>
      </c>
      <c r="V103" s="348">
        <f>IF(V$27=0,0,V$27/OIS!V$5*1000)</f>
        <v>5.360002325190532</v>
      </c>
      <c r="W103" s="348">
        <f>IF(W$27=0,0,W$27/OIS!W$5*1000)</f>
        <v>5.6869519522203058</v>
      </c>
      <c r="X103" s="348">
        <f>IF(X$27=0,0,X$27/OIS!X$5*1000)</f>
        <v>5.3420581981465691</v>
      </c>
      <c r="Y103" s="348">
        <f>IF(Y$27=0,0,Y$27/OIS!Y$5*1000)</f>
        <v>5.086879272630318</v>
      </c>
      <c r="DA103" s="178"/>
    </row>
    <row r="104" spans="1:105" ht="12" customHeight="1" x14ac:dyDescent="0.25">
      <c r="A104" s="174" t="s">
        <v>3079</v>
      </c>
      <c r="B104" s="348">
        <f>IF(B$35=0,0,B$35/OIS!B$5*1000)</f>
        <v>1.6871315708815118</v>
      </c>
      <c r="C104" s="348">
        <f>IF(C$35=0,0,C$35/OIS!C$5*1000)</f>
        <v>1.5517125792277799</v>
      </c>
      <c r="D104" s="348">
        <f>IF(D$35=0,0,D$35/OIS!D$5*1000)</f>
        <v>0.68639371314533504</v>
      </c>
      <c r="E104" s="348">
        <f>IF(E$35=0,0,E$35/OIS!E$5*1000)</f>
        <v>0.46959139610128653</v>
      </c>
      <c r="F104" s="348">
        <f>IF(F$35=0,0,F$35/OIS!F$5*1000)</f>
        <v>0.49005154605341195</v>
      </c>
      <c r="G104" s="348">
        <f>IF(G$35=0,0,G$35/OIS!G$5*1000)</f>
        <v>2.2461489959090932</v>
      </c>
      <c r="H104" s="348">
        <f>IF(H$35=0,0,H$35/OIS!H$5*1000)</f>
        <v>2.3022218008426778</v>
      </c>
      <c r="I104" s="348">
        <f>IF(I$35=0,0,I$35/OIS!I$5*1000)</f>
        <v>3.0680770746417525</v>
      </c>
      <c r="J104" s="348">
        <f>IF(J$35=0,0,J$35/OIS!J$5*1000)</f>
        <v>3.1252370606811244</v>
      </c>
      <c r="K104" s="348">
        <f>IF(K$35=0,0,K$35/OIS!K$5*1000)</f>
        <v>2.4992919446429864</v>
      </c>
      <c r="L104" s="348">
        <f>IF(L$35=0,0,L$35/OIS!L$5*1000)</f>
        <v>2.8002976381105205</v>
      </c>
      <c r="M104" s="348">
        <f>IF(M$35=0,0,M$35/OIS!M$5*1000)</f>
        <v>0.5307950731616331</v>
      </c>
      <c r="N104" s="348">
        <f>IF(N$35=0,0,N$35/OIS!N$5*1000)</f>
        <v>0.57183167298056958</v>
      </c>
      <c r="O104" s="348">
        <f>IF(O$35=0,0,O$35/OIS!O$5*1000)</f>
        <v>0.56743238556924203</v>
      </c>
      <c r="P104" s="348">
        <f>IF(P$35=0,0,P$35/OIS!P$5*1000)</f>
        <v>0.56560345753622154</v>
      </c>
      <c r="Q104" s="348">
        <f>IF(Q$35=0,0,Q$35/OIS!Q$5*1000)</f>
        <v>0.53883631515934904</v>
      </c>
      <c r="R104" s="348">
        <f>IF(R$35=0,0,R$35/OIS!R$5*1000)</f>
        <v>0.5490524050143486</v>
      </c>
      <c r="S104" s="348">
        <f>IF(S$35=0,0,S$35/OIS!S$5*1000)</f>
        <v>0.54726022195263491</v>
      </c>
      <c r="T104" s="348">
        <f>IF(T$35=0,0,T$35/OIS!T$5*1000)</f>
        <v>0.46523016951139512</v>
      </c>
      <c r="U104" s="348">
        <f>IF(U$35=0,0,U$35/OIS!U$5*1000)</f>
        <v>0.42703012231362703</v>
      </c>
      <c r="V104" s="348">
        <f>IF(V$35=0,0,V$35/OIS!V$5*1000)</f>
        <v>0.29292621083553499</v>
      </c>
      <c r="W104" s="348">
        <f>IF(W$35=0,0,W$35/OIS!W$5*1000)</f>
        <v>0.36804453555245514</v>
      </c>
      <c r="X104" s="348">
        <f>IF(X$35=0,0,X$35/OIS!X$5*1000)</f>
        <v>0.31799254046383807</v>
      </c>
      <c r="Y104" s="348">
        <f>IF(Y$35=0,0,Y$35/OIS!Y$5*1000)</f>
        <v>0.26721016991683721</v>
      </c>
      <c r="DA104" s="178"/>
    </row>
    <row r="105" spans="1:105" ht="12" customHeight="1" x14ac:dyDescent="0.25">
      <c r="A105" s="174" t="s">
        <v>3101</v>
      </c>
      <c r="B105" s="348">
        <f>IF(B$54=0,0,B$54/OIS!B$5*1000)</f>
        <v>0.54363266991319092</v>
      </c>
      <c r="C105" s="348">
        <f>IF(C$54=0,0,C$54/OIS!C$5*1000)</f>
        <v>0.49854509730897412</v>
      </c>
      <c r="D105" s="348">
        <f>IF(D$54=0,0,D$54/OIS!D$5*1000)</f>
        <v>0.30181421407260983</v>
      </c>
      <c r="E105" s="348">
        <f>IF(E$54=0,0,E$54/OIS!E$5*1000)</f>
        <v>0.31338805708505069</v>
      </c>
      <c r="F105" s="348">
        <f>IF(F$54=0,0,F$54/OIS!F$5*1000)</f>
        <v>0.33352021107229091</v>
      </c>
      <c r="G105" s="348">
        <f>IF(G$54=0,0,G$54/OIS!G$5*1000)</f>
        <v>0.73425171410396628</v>
      </c>
      <c r="H105" s="348">
        <f>IF(H$54=0,0,H$54/OIS!H$5*1000)</f>
        <v>0.65083368055869606</v>
      </c>
      <c r="I105" s="348">
        <f>IF(I$54=0,0,I$54/OIS!I$5*1000)</f>
        <v>0.74075935989333308</v>
      </c>
      <c r="J105" s="348">
        <f>IF(J$54=0,0,J$54/OIS!J$5*1000)</f>
        <v>0.64608160729329678</v>
      </c>
      <c r="K105" s="348">
        <f>IF(K$54=0,0,K$54/OIS!K$5*1000)</f>
        <v>0.49319301788697861</v>
      </c>
      <c r="L105" s="348">
        <f>IF(L$54=0,0,L$54/OIS!L$5*1000)</f>
        <v>0.60251080131016854</v>
      </c>
      <c r="M105" s="348">
        <f>IF(M$54=0,0,M$54/OIS!M$5*1000)</f>
        <v>0.24748200823481115</v>
      </c>
      <c r="N105" s="348">
        <f>IF(N$54=0,0,N$54/OIS!N$5*1000)</f>
        <v>0.28139444123685231</v>
      </c>
      <c r="O105" s="348">
        <f>IF(O$54=0,0,O$54/OIS!O$5*1000)</f>
        <v>0.28517312790072225</v>
      </c>
      <c r="P105" s="348">
        <f>IF(P$54=0,0,P$54/OIS!P$5*1000)</f>
        <v>0.28127920621326913</v>
      </c>
      <c r="Q105" s="348">
        <f>IF(Q$54=0,0,Q$54/OIS!Q$5*1000)</f>
        <v>0.27036816887231979</v>
      </c>
      <c r="R105" s="348">
        <f>IF(R$54=0,0,R$54/OIS!R$5*1000)</f>
        <v>0.27666095600695728</v>
      </c>
      <c r="S105" s="348">
        <f>IF(S$54=0,0,S$54/OIS!S$5*1000)</f>
        <v>0.27725732720805341</v>
      </c>
      <c r="T105" s="348">
        <f>IF(T$54=0,0,T$54/OIS!T$5*1000)</f>
        <v>0.25188058758547532</v>
      </c>
      <c r="U105" s="348">
        <f>IF(U$54=0,0,U$54/OIS!U$5*1000)</f>
        <v>0.24334453984114851</v>
      </c>
      <c r="V105" s="348">
        <f>IF(V$54=0,0,V$54/OIS!V$5*1000)</f>
        <v>0.21099572219053112</v>
      </c>
      <c r="W105" s="348">
        <f>IF(W$54=0,0,W$54/OIS!W$5*1000)</f>
        <v>0.22001417118257705</v>
      </c>
      <c r="X105" s="348">
        <f>IF(X$54=0,0,X$54/OIS!X$5*1000)</f>
        <v>0.20135821833562031</v>
      </c>
      <c r="Y105" s="348">
        <f>IF(Y$54=0,0,Y$54/OIS!Y$5*1000)</f>
        <v>0.17935990444290673</v>
      </c>
      <c r="DA105" s="178"/>
    </row>
    <row r="106" spans="1:105" ht="12" customHeight="1" x14ac:dyDescent="0.25">
      <c r="A106" s="174" t="s">
        <v>3122</v>
      </c>
      <c r="B106" s="348">
        <f>IF(B$68=0,0,B$68/OIS!B$5*1000)</f>
        <v>2.5489626172849236</v>
      </c>
      <c r="C106" s="348">
        <f>IF(C$68=0,0,C$68/OIS!C$5*1000)</f>
        <v>2.7893714574381976</v>
      </c>
      <c r="D106" s="348">
        <f>IF(D$68=0,0,D$68/OIS!D$5*1000)</f>
        <v>3.2972065503711687</v>
      </c>
      <c r="E106" s="348">
        <f>IF(E$68=0,0,E$68/OIS!E$5*1000)</f>
        <v>3.3808176478910945</v>
      </c>
      <c r="F106" s="348">
        <f>IF(F$68=0,0,F$68/OIS!F$5*1000)</f>
        <v>3.2020998813371926</v>
      </c>
      <c r="G106" s="348">
        <f>IF(G$68=0,0,G$68/OIS!G$5*1000)</f>
        <v>2.5018139907482904</v>
      </c>
      <c r="H106" s="348">
        <f>IF(H$68=0,0,H$68/OIS!H$5*1000)</f>
        <v>2.3561373006943569</v>
      </c>
      <c r="I106" s="348">
        <f>IF(I$68=0,0,I$68/OIS!I$5*1000)</f>
        <v>1.9148761393863749</v>
      </c>
      <c r="J106" s="348">
        <f>IF(J$68=0,0,J$68/OIS!J$5*1000)</f>
        <v>1.8462423264652288</v>
      </c>
      <c r="K106" s="348">
        <f>IF(K$68=0,0,K$68/OIS!K$5*1000)</f>
        <v>2.0040707965294162</v>
      </c>
      <c r="L106" s="348">
        <f>IF(L$68=0,0,L$68/OIS!L$5*1000)</f>
        <v>1.970530150286196</v>
      </c>
      <c r="M106" s="348">
        <f>IF(M$68=0,0,M$68/OIS!M$5*1000)</f>
        <v>3.0124590012648267</v>
      </c>
      <c r="N106" s="348">
        <f>IF(N$68=0,0,N$68/OIS!N$5*1000)</f>
        <v>3.1615592354260413</v>
      </c>
      <c r="O106" s="348">
        <f>IF(O$68=0,0,O$68/OIS!O$5*1000)</f>
        <v>3.2306945566912511</v>
      </c>
      <c r="P106" s="348">
        <f>IF(P$68=0,0,P$68/OIS!P$5*1000)</f>
        <v>3.2480176437806523</v>
      </c>
      <c r="Q106" s="348">
        <f>IF(Q$68=0,0,Q$68/OIS!Q$5*1000)</f>
        <v>3.0847341705680145</v>
      </c>
      <c r="R106" s="348">
        <f>IF(R$68=0,0,R$68/OIS!R$5*1000)</f>
        <v>3.1145673146031663</v>
      </c>
      <c r="S106" s="348">
        <f>IF(S$68=0,0,S$68/OIS!S$5*1000)</f>
        <v>3.0943792243632098</v>
      </c>
      <c r="T106" s="348">
        <f>IF(T$68=0,0,T$68/OIS!T$5*1000)</f>
        <v>3.1383253624709995</v>
      </c>
      <c r="U106" s="348">
        <f>IF(U$68=0,0,U$68/OIS!U$5*1000)</f>
        <v>3.1622576954568054</v>
      </c>
      <c r="V106" s="348">
        <f>IF(V$68=0,0,V$68/OIS!V$5*1000)</f>
        <v>3.3227399995748379</v>
      </c>
      <c r="W106" s="348">
        <f>IF(W$68=0,0,W$68/OIS!W$5*1000)</f>
        <v>3.2923930209142216</v>
      </c>
      <c r="X106" s="348">
        <f>IF(X$68=0,0,X$68/OIS!X$5*1000)</f>
        <v>3.1366459914821414</v>
      </c>
      <c r="Y106" s="348">
        <f>IF(Y$68=0,0,Y$68/OIS!Y$5*1000)</f>
        <v>3.0693994955322612</v>
      </c>
      <c r="DA106" s="178"/>
    </row>
    <row r="107" spans="1:105" ht="12" customHeight="1" x14ac:dyDescent="0.25">
      <c r="A107" s="41" t="s">
        <v>3120</v>
      </c>
      <c r="B107" s="333">
        <f>IF(B$69=0,0,B$69/OIS!B$5*1000)</f>
        <v>5.7758282976313069</v>
      </c>
      <c r="C107" s="333">
        <f>IF(C$69=0,0,C$69/OIS!C$5*1000)</f>
        <v>5.3573226894898998</v>
      </c>
      <c r="D107" s="333">
        <f>IF(D$69=0,0,D$69/OIS!D$5*1000)</f>
        <v>4.3472301195797911</v>
      </c>
      <c r="E107" s="333">
        <f>IF(E$69=0,0,E$69/OIS!E$5*1000)</f>
        <v>5.3797367170052954</v>
      </c>
      <c r="F107" s="333">
        <f>IF(F$69=0,0,F$69/OIS!F$5*1000)</f>
        <v>5.7117858431316204</v>
      </c>
      <c r="G107" s="333">
        <f>IF(G$69=0,0,G$69/OIS!G$5*1000)</f>
        <v>6.2526988502574694</v>
      </c>
      <c r="H107" s="333">
        <f>IF(H$69=0,0,H$69/OIS!H$5*1000)</f>
        <v>4.4486652558967146</v>
      </c>
      <c r="I107" s="333">
        <f>IF(I$69=0,0,I$69/OIS!I$5*1000)</f>
        <v>3.8464334554450099</v>
      </c>
      <c r="J107" s="333">
        <f>IF(J$69=0,0,J$69/OIS!J$5*1000)</f>
        <v>1.6739598677824179</v>
      </c>
      <c r="K107" s="333">
        <f>IF(K$69=0,0,K$69/OIS!K$5*1000)</f>
        <v>1.8414455321080871</v>
      </c>
      <c r="L107" s="333">
        <f>IF(L$69=0,0,L$69/OIS!L$5*1000)</f>
        <v>2.0015569535673103</v>
      </c>
      <c r="M107" s="333">
        <f>IF(M$69=0,0,M$69/OIS!M$5*1000)</f>
        <v>4.7663715469699364</v>
      </c>
      <c r="N107" s="333">
        <f>IF(N$69=0,0,N$69/OIS!N$5*1000)</f>
        <v>5.5066619969639348</v>
      </c>
      <c r="O107" s="333">
        <f>IF(O$69=0,0,O$69/OIS!O$5*1000)</f>
        <v>5.634462680839242</v>
      </c>
      <c r="P107" s="333">
        <f>IF(P$69=0,0,P$69/OIS!P$5*1000)</f>
        <v>5.4281727238122315</v>
      </c>
      <c r="Q107" s="333">
        <f>IF(Q$69=0,0,Q$69/OIS!Q$5*1000)</f>
        <v>5.1436315720558783</v>
      </c>
      <c r="R107" s="333">
        <f>IF(R$69=0,0,R$69/OIS!R$5*1000)</f>
        <v>5.2116829312196211</v>
      </c>
      <c r="S107" s="333">
        <f>IF(S$69=0,0,S$69/OIS!S$5*1000)</f>
        <v>5.2323962378437043</v>
      </c>
      <c r="T107" s="333">
        <f>IF(T$69=0,0,T$69/OIS!T$5*1000)</f>
        <v>5.0955623945181054</v>
      </c>
      <c r="U107" s="333">
        <f>IF(U$69=0,0,U$69/OIS!U$5*1000)</f>
        <v>5.0937974942567914</v>
      </c>
      <c r="V107" s="333">
        <f>IF(V$69=0,0,V$69/OIS!V$5*1000)</f>
        <v>5.0426421141736419</v>
      </c>
      <c r="W107" s="333">
        <f>IF(W$69=0,0,W$69/OIS!W$5*1000)</f>
        <v>4.8606621441345226</v>
      </c>
      <c r="X107" s="333">
        <f>IF(X$69=0,0,X$69/OIS!X$5*1000)</f>
        <v>4.5438801444899797</v>
      </c>
      <c r="Y107" s="333">
        <f>IF(Y$69=0,0,Y$69/OIS!Y$5*1000)</f>
        <v>4.1997299931609016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FR: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1429.9652072452029</v>
      </c>
      <c r="C5" s="223">
        <v>1546.0714732769979</v>
      </c>
      <c r="D5" s="223">
        <v>1371.4431401251129</v>
      </c>
      <c r="E5" s="223">
        <v>1399.724508392055</v>
      </c>
      <c r="F5" s="223">
        <v>1438.8824854599161</v>
      </c>
      <c r="G5" s="223">
        <v>2708.5044511479118</v>
      </c>
      <c r="H5" s="223">
        <v>2421.2616507738981</v>
      </c>
      <c r="I5" s="223">
        <v>2931.491131575634</v>
      </c>
      <c r="J5" s="223">
        <v>2729.8407309099312</v>
      </c>
      <c r="K5" s="223">
        <v>1813.955794684425</v>
      </c>
      <c r="L5" s="223">
        <v>2013.05002310892</v>
      </c>
      <c r="M5" s="223">
        <v>1288.951909796124</v>
      </c>
      <c r="N5" s="223">
        <v>1309.5243541595571</v>
      </c>
      <c r="O5" s="223">
        <v>1293.2065545143871</v>
      </c>
      <c r="P5" s="223">
        <v>1236.559138276486</v>
      </c>
      <c r="Q5" s="223">
        <v>1231.35898198832</v>
      </c>
      <c r="R5" s="223">
        <v>1255.033678172322</v>
      </c>
      <c r="S5" s="223">
        <v>1242.435707538425</v>
      </c>
      <c r="T5" s="223">
        <v>1203.8450241278931</v>
      </c>
      <c r="U5" s="223">
        <v>1202.9224620522409</v>
      </c>
      <c r="V5" s="223">
        <v>1064.9629353491389</v>
      </c>
      <c r="W5" s="223">
        <v>1189.1524329453739</v>
      </c>
      <c r="X5" s="223">
        <v>1138.1472534919119</v>
      </c>
      <c r="Y5" s="223">
        <v>1075.2277749069281</v>
      </c>
      <c r="DA5" s="89" t="s">
        <v>3123</v>
      </c>
    </row>
    <row r="6" spans="1:105" ht="12" customHeight="1" x14ac:dyDescent="0.25">
      <c r="A6" s="55" t="s">
        <v>91</v>
      </c>
      <c r="B6" s="259">
        <v>28.092341754362351</v>
      </c>
      <c r="C6" s="259">
        <v>28.854812576745712</v>
      </c>
      <c r="D6" s="259">
        <v>27.170282452369801</v>
      </c>
      <c r="E6" s="259">
        <v>31.041822018332251</v>
      </c>
      <c r="F6" s="259">
        <v>32.717633945059212</v>
      </c>
      <c r="G6" s="259">
        <v>39.575909688326767</v>
      </c>
      <c r="H6" s="259">
        <v>31.772411876852491</v>
      </c>
      <c r="I6" s="259">
        <v>30.787517402971361</v>
      </c>
      <c r="J6" s="259">
        <v>19.472336012443339</v>
      </c>
      <c r="K6" s="259">
        <v>15.50637834139475</v>
      </c>
      <c r="L6" s="259">
        <v>17.192286750395851</v>
      </c>
      <c r="M6" s="259">
        <v>37.633456935518453</v>
      </c>
      <c r="N6" s="259">
        <v>39.280033157706747</v>
      </c>
      <c r="O6" s="259">
        <v>39.23490561183246</v>
      </c>
      <c r="P6" s="259">
        <v>36.389253602427068</v>
      </c>
      <c r="Q6" s="259">
        <v>35.645735578202789</v>
      </c>
      <c r="R6" s="259">
        <v>35.898673372408602</v>
      </c>
      <c r="S6" s="259">
        <v>35.892578574485192</v>
      </c>
      <c r="T6" s="259">
        <v>35.806297689116178</v>
      </c>
      <c r="U6" s="259">
        <v>36.207073031236582</v>
      </c>
      <c r="V6" s="259">
        <v>33.524762448187097</v>
      </c>
      <c r="W6" s="259">
        <v>35.66626026086184</v>
      </c>
      <c r="X6" s="259">
        <v>33.977590679701812</v>
      </c>
      <c r="Y6" s="259">
        <v>32.131726045361553</v>
      </c>
      <c r="DA6" s="67" t="s">
        <v>3124</v>
      </c>
    </row>
    <row r="7" spans="1:105" ht="12" customHeight="1" x14ac:dyDescent="0.25">
      <c r="A7" s="173" t="s">
        <v>92</v>
      </c>
      <c r="B7" s="224">
        <v>3.8240695954298669</v>
      </c>
      <c r="C7" s="224">
        <v>3.9659976428178099</v>
      </c>
      <c r="D7" s="224">
        <v>3.7103187570031508</v>
      </c>
      <c r="E7" s="224">
        <v>4.3569755497964033</v>
      </c>
      <c r="F7" s="224">
        <v>4.6147317599126092</v>
      </c>
      <c r="G7" s="224">
        <v>5.7833367415624171</v>
      </c>
      <c r="H7" s="224">
        <v>4.4153406800907771</v>
      </c>
      <c r="I7" s="224">
        <v>4.2106876600573786</v>
      </c>
      <c r="J7" s="224">
        <v>2.383279419751041</v>
      </c>
      <c r="K7" s="224">
        <v>1.9264187579516729</v>
      </c>
      <c r="L7" s="224">
        <v>2.130893609199028</v>
      </c>
      <c r="M7" s="224">
        <v>4.6720960456172262</v>
      </c>
      <c r="N7" s="224">
        <v>4.9077922848401432</v>
      </c>
      <c r="O7" s="224">
        <v>4.9005810884824212</v>
      </c>
      <c r="P7" s="224">
        <v>4.5603764075184596</v>
      </c>
      <c r="Q7" s="224">
        <v>4.4901425849732712</v>
      </c>
      <c r="R7" s="224">
        <v>4.5375412952874434</v>
      </c>
      <c r="S7" s="224">
        <v>4.5369826584208433</v>
      </c>
      <c r="T7" s="224">
        <v>4.4985058942923244</v>
      </c>
      <c r="U7" s="224">
        <v>4.5436108509983644</v>
      </c>
      <c r="V7" s="224">
        <v>4.1836384283094157</v>
      </c>
      <c r="W7" s="224">
        <v>4.4492437906764648</v>
      </c>
      <c r="X7" s="224">
        <v>4.2441145085959464</v>
      </c>
      <c r="Y7" s="224">
        <v>3.9985811436253509</v>
      </c>
      <c r="DA7" s="177" t="s">
        <v>3125</v>
      </c>
    </row>
    <row r="8" spans="1:105" ht="12" customHeight="1" x14ac:dyDescent="0.25">
      <c r="A8" s="173" t="s">
        <v>93</v>
      </c>
      <c r="B8" s="224">
        <v>36.982833920921713</v>
      </c>
      <c r="C8" s="224">
        <v>38.586617730134037</v>
      </c>
      <c r="D8" s="224">
        <v>35.954059170871247</v>
      </c>
      <c r="E8" s="224">
        <v>42.933210006690871</v>
      </c>
      <c r="F8" s="224">
        <v>45.605645701433453</v>
      </c>
      <c r="G8" s="224">
        <v>58.332028762502738</v>
      </c>
      <c r="H8" s="224">
        <v>43.248593724283268</v>
      </c>
      <c r="I8" s="224">
        <v>40.841492559353057</v>
      </c>
      <c r="J8" s="224">
        <v>21.42790145676377</v>
      </c>
      <c r="K8" s="224">
        <v>17.512756509172469</v>
      </c>
      <c r="L8" s="224">
        <v>19.338576701329821</v>
      </c>
      <c r="M8" s="224">
        <v>42.451621930374131</v>
      </c>
      <c r="N8" s="224">
        <v>44.801110037163973</v>
      </c>
      <c r="O8" s="224">
        <v>44.724894490988262</v>
      </c>
      <c r="P8" s="224">
        <v>41.720638137099847</v>
      </c>
      <c r="Q8" s="224">
        <v>41.229190789468532</v>
      </c>
      <c r="R8" s="224">
        <v>41.76619736760415</v>
      </c>
      <c r="S8" s="224">
        <v>41.762437684233653</v>
      </c>
      <c r="T8" s="224">
        <v>41.228275920353809</v>
      </c>
      <c r="U8" s="224">
        <v>41.607198737820262</v>
      </c>
      <c r="V8" s="224">
        <v>38.15714383731332</v>
      </c>
      <c r="W8" s="224">
        <v>40.568786725084458</v>
      </c>
      <c r="X8" s="224">
        <v>38.734948794957752</v>
      </c>
      <c r="Y8" s="224">
        <v>36.395144780657127</v>
      </c>
      <c r="DA8" s="177" t="s">
        <v>3126</v>
      </c>
    </row>
    <row r="9" spans="1:105" ht="12" customHeight="1" x14ac:dyDescent="0.25">
      <c r="A9" s="173" t="s">
        <v>94</v>
      </c>
      <c r="B9" s="224">
        <v>9.8238814451180971</v>
      </c>
      <c r="C9" s="224">
        <v>10.06995056953539</v>
      </c>
      <c r="D9" s="224">
        <v>9.4950932244374453</v>
      </c>
      <c r="E9" s="224">
        <v>10.78444696351143</v>
      </c>
      <c r="F9" s="224">
        <v>11.354495277322579</v>
      </c>
      <c r="G9" s="224">
        <v>13.62608726780773</v>
      </c>
      <c r="H9" s="224">
        <v>11.0620913297735</v>
      </c>
      <c r="I9" s="224">
        <v>10.755739284139359</v>
      </c>
      <c r="J9" s="224">
        <v>6.9536697036425874</v>
      </c>
      <c r="K9" s="224">
        <v>5.5220121190195917</v>
      </c>
      <c r="L9" s="224">
        <v>6.1250663027197154</v>
      </c>
      <c r="M9" s="224">
        <v>13.403493662292551</v>
      </c>
      <c r="N9" s="224">
        <v>13.97306871167898</v>
      </c>
      <c r="O9" s="224">
        <v>13.957863697438761</v>
      </c>
      <c r="P9" s="224">
        <v>12.93730765859752</v>
      </c>
      <c r="Q9" s="224">
        <v>12.66059388723523</v>
      </c>
      <c r="R9" s="224">
        <v>12.74205290418198</v>
      </c>
      <c r="S9" s="224">
        <v>12.739775399441591</v>
      </c>
      <c r="T9" s="224">
        <v>12.72401910857546</v>
      </c>
      <c r="U9" s="224">
        <v>12.869266672119011</v>
      </c>
      <c r="V9" s="224">
        <v>11.928482522358429</v>
      </c>
      <c r="W9" s="224">
        <v>12.69133427704187</v>
      </c>
      <c r="X9" s="224">
        <v>12.08746473967134</v>
      </c>
      <c r="Y9" s="224">
        <v>11.438873791090581</v>
      </c>
      <c r="DA9" s="177" t="s">
        <v>3127</v>
      </c>
    </row>
    <row r="10" spans="1:105" ht="12" customHeight="1" x14ac:dyDescent="0.25">
      <c r="A10" s="56" t="s">
        <v>95</v>
      </c>
      <c r="B10" s="260">
        <v>50.541522815038832</v>
      </c>
      <c r="C10" s="260">
        <v>51.559334173646668</v>
      </c>
      <c r="D10" s="260">
        <v>48.565450450851714</v>
      </c>
      <c r="E10" s="260">
        <v>50.002144602019158</v>
      </c>
      <c r="F10" s="260">
        <v>51.082163851861608</v>
      </c>
      <c r="G10" s="260">
        <v>99.59681794695868</v>
      </c>
      <c r="H10" s="260">
        <v>100.665404161309</v>
      </c>
      <c r="I10" s="260">
        <v>124.7936586057053</v>
      </c>
      <c r="J10" s="260">
        <v>133.5760001003548</v>
      </c>
      <c r="K10" s="260">
        <v>72.14666968478376</v>
      </c>
      <c r="L10" s="260">
        <v>95.666663782286733</v>
      </c>
      <c r="M10" s="260">
        <v>46.286916965530168</v>
      </c>
      <c r="N10" s="260">
        <v>48.345357390323663</v>
      </c>
      <c r="O10" s="260">
        <v>48.236895932142133</v>
      </c>
      <c r="P10" s="260">
        <v>44.851234372594057</v>
      </c>
      <c r="Q10" s="260">
        <v>44.125951105574103</v>
      </c>
      <c r="R10" s="260">
        <v>44.397957122210528</v>
      </c>
      <c r="S10" s="260">
        <v>44.628340625534378</v>
      </c>
      <c r="T10" s="260">
        <v>44.224550501585213</v>
      </c>
      <c r="U10" s="260">
        <v>44.4745299765206</v>
      </c>
      <c r="V10" s="260">
        <v>40.888886073575613</v>
      </c>
      <c r="W10" s="260">
        <v>43.793168310988413</v>
      </c>
      <c r="X10" s="260">
        <v>41.305366921877493</v>
      </c>
      <c r="Y10" s="260">
        <v>39.100554135192063</v>
      </c>
      <c r="DA10" s="68" t="s">
        <v>3128</v>
      </c>
    </row>
    <row r="11" spans="1:105" ht="12" customHeight="1" x14ac:dyDescent="0.25">
      <c r="A11" s="37" t="s">
        <v>159</v>
      </c>
      <c r="B11" s="226">
        <v>10.296331735891121</v>
      </c>
      <c r="C11" s="226">
        <v>10.840644021635219</v>
      </c>
      <c r="D11" s="226">
        <v>12.63044487000589</v>
      </c>
      <c r="E11" s="226">
        <v>11.417230532181129</v>
      </c>
      <c r="F11" s="226">
        <v>10.27177200112272</v>
      </c>
      <c r="G11" s="226">
        <v>9.8199466768943928</v>
      </c>
      <c r="H11" s="226">
        <v>9.9731132819778665</v>
      </c>
      <c r="I11" s="226">
        <v>7.8180844231966962</v>
      </c>
      <c r="J11" s="226">
        <v>5.5865245121382152</v>
      </c>
      <c r="K11" s="226">
        <v>4.5975747048626756</v>
      </c>
      <c r="L11" s="226">
        <v>3.7141946506733992</v>
      </c>
      <c r="M11" s="226">
        <v>4.4698952592423016</v>
      </c>
      <c r="N11" s="226">
        <v>4.0276936729623927</v>
      </c>
      <c r="O11" s="226">
        <v>4.1733187865348844</v>
      </c>
      <c r="P11" s="226">
        <v>4.3988223705668998</v>
      </c>
      <c r="Q11" s="226">
        <v>4.4839103528018844</v>
      </c>
      <c r="R11" s="226">
        <v>4.5091009350488376</v>
      </c>
      <c r="S11" s="226">
        <v>4.7216233733206474</v>
      </c>
      <c r="T11" s="226">
        <v>4.8333104327115644</v>
      </c>
      <c r="U11" s="226">
        <v>4.7703431359659154</v>
      </c>
      <c r="V11" s="226">
        <v>4.8389990355387162</v>
      </c>
      <c r="W11" s="226">
        <v>4.9768155154917704</v>
      </c>
      <c r="X11" s="226">
        <v>4.916015716399567</v>
      </c>
      <c r="Y11" s="226">
        <v>5.1908455840367109</v>
      </c>
      <c r="DA11" s="69" t="s">
        <v>3129</v>
      </c>
    </row>
    <row r="12" spans="1:105" ht="12" customHeight="1" x14ac:dyDescent="0.25">
      <c r="A12" s="37" t="s">
        <v>35</v>
      </c>
      <c r="B12" s="226">
        <v>14.704211853725219</v>
      </c>
      <c r="C12" s="226">
        <v>14.64471546824868</v>
      </c>
      <c r="D12" s="226">
        <v>9.8441927060831986</v>
      </c>
      <c r="E12" s="226">
        <v>4.3581081761518554</v>
      </c>
      <c r="F12" s="226">
        <v>4.9419458240971901</v>
      </c>
      <c r="G12" s="226">
        <v>72.049565906732482</v>
      </c>
      <c r="H12" s="226">
        <v>76.829535449500852</v>
      </c>
      <c r="I12" s="226">
        <v>102.6883459463823</v>
      </c>
      <c r="J12" s="226">
        <v>119.68346411922479</v>
      </c>
      <c r="K12" s="226">
        <v>62.162514772912829</v>
      </c>
      <c r="L12" s="226">
        <v>85.446132815106296</v>
      </c>
      <c r="M12" s="226">
        <v>8.8684358832229133</v>
      </c>
      <c r="N12" s="226">
        <v>7.5750145948645464</v>
      </c>
      <c r="O12" s="226">
        <v>7.2070589514777179</v>
      </c>
      <c r="P12" s="226">
        <v>7.5915809833610819</v>
      </c>
      <c r="Q12" s="226">
        <v>7.8120961233914441</v>
      </c>
      <c r="R12" s="226">
        <v>8.2022672607723326</v>
      </c>
      <c r="S12" s="226">
        <v>7.2791970805115831</v>
      </c>
      <c r="T12" s="226">
        <v>5.4527302671680644</v>
      </c>
      <c r="U12" s="226">
        <v>4.9340584825418041</v>
      </c>
      <c r="V12" s="226">
        <v>2.1146760647308782</v>
      </c>
      <c r="W12" s="226">
        <v>4.7778122416527546</v>
      </c>
      <c r="X12" s="226">
        <v>4.124482102731692</v>
      </c>
      <c r="Y12" s="226">
        <v>3.5532471882836059</v>
      </c>
      <c r="DA12" s="69" t="s">
        <v>3130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5.3317199580542908E-2</v>
      </c>
      <c r="H13" s="226">
        <v>5.3317199580540119E-2</v>
      </c>
      <c r="I13" s="226">
        <v>5.3317199580545052E-2</v>
      </c>
      <c r="J13" s="226">
        <v>7.1110934854722765E-2</v>
      </c>
      <c r="K13" s="226">
        <v>8.8904670128899702E-2</v>
      </c>
      <c r="L13" s="226">
        <v>8.8904670128899674E-2</v>
      </c>
      <c r="M13" s="226">
        <v>0.15111873734655559</v>
      </c>
      <c r="N13" s="226">
        <v>0.13377304576635449</v>
      </c>
      <c r="O13" s="226">
        <v>0.1847860206351464</v>
      </c>
      <c r="P13" s="226">
        <v>0.30620586169673408</v>
      </c>
      <c r="Q13" s="226">
        <v>0.33603277046567842</v>
      </c>
      <c r="R13" s="226">
        <v>0.34416156319886659</v>
      </c>
      <c r="S13" s="226">
        <v>0.39370239450180922</v>
      </c>
      <c r="T13" s="226">
        <v>0.73389557069666822</v>
      </c>
      <c r="U13" s="226">
        <v>0.94370803195109276</v>
      </c>
      <c r="V13" s="226">
        <v>0.99235277586594717</v>
      </c>
      <c r="W13" s="226">
        <v>1.501906468375797</v>
      </c>
      <c r="X13" s="226">
        <v>1.573657465650089</v>
      </c>
      <c r="Y13" s="226">
        <v>2.0359105453262059</v>
      </c>
      <c r="DA13" s="69" t="s">
        <v>3131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3132</v>
      </c>
    </row>
    <row r="15" spans="1:105" ht="12" customHeight="1" x14ac:dyDescent="0.25">
      <c r="A15" s="37" t="s">
        <v>40</v>
      </c>
      <c r="B15" s="226">
        <v>25.54097922542249</v>
      </c>
      <c r="C15" s="226">
        <v>26.073974683762771</v>
      </c>
      <c r="D15" s="226">
        <v>26.090812874762619</v>
      </c>
      <c r="E15" s="226">
        <v>34.226805893686183</v>
      </c>
      <c r="F15" s="226">
        <v>35.868446026641699</v>
      </c>
      <c r="G15" s="226">
        <v>17.673988163751279</v>
      </c>
      <c r="H15" s="226">
        <v>13.809438230249709</v>
      </c>
      <c r="I15" s="226">
        <v>14.23391103654575</v>
      </c>
      <c r="J15" s="226">
        <v>8.234900534137088</v>
      </c>
      <c r="K15" s="226">
        <v>5.2976755368793524</v>
      </c>
      <c r="L15" s="226">
        <v>6.4174316463781524</v>
      </c>
      <c r="M15" s="226">
        <v>32.797467085718409</v>
      </c>
      <c r="N15" s="226">
        <v>36.608876076730347</v>
      </c>
      <c r="O15" s="226">
        <v>36.671732173494377</v>
      </c>
      <c r="P15" s="226">
        <v>32.554625156969351</v>
      </c>
      <c r="Q15" s="226">
        <v>31.493911858915101</v>
      </c>
      <c r="R15" s="226">
        <v>31.342427363190499</v>
      </c>
      <c r="S15" s="226">
        <v>32.233817777200343</v>
      </c>
      <c r="T15" s="226">
        <v>33.204614231008918</v>
      </c>
      <c r="U15" s="226">
        <v>33.826420326061793</v>
      </c>
      <c r="V15" s="226">
        <v>32.942858197440067</v>
      </c>
      <c r="W15" s="226">
        <v>32.536634085468087</v>
      </c>
      <c r="X15" s="226">
        <v>30.691211637096149</v>
      </c>
      <c r="Y15" s="226">
        <v>28.320550817545541</v>
      </c>
      <c r="DA15" s="69" t="s">
        <v>3133</v>
      </c>
    </row>
    <row r="16" spans="1:105" ht="12" customHeight="1" x14ac:dyDescent="0.25">
      <c r="A16" s="57" t="s">
        <v>3057</v>
      </c>
      <c r="B16" s="261">
        <v>337.67111075052952</v>
      </c>
      <c r="C16" s="261">
        <v>367.38573568821431</v>
      </c>
      <c r="D16" s="261">
        <v>241.19381447250339</v>
      </c>
      <c r="E16" s="261">
        <v>182.75740310719701</v>
      </c>
      <c r="F16" s="261">
        <v>186.31138591865209</v>
      </c>
      <c r="G16" s="261">
        <v>740.92372690862589</v>
      </c>
      <c r="H16" s="261">
        <v>745.6784888926785</v>
      </c>
      <c r="I16" s="261">
        <v>1130.0743389821209</v>
      </c>
      <c r="J16" s="261">
        <v>1196.0015088393659</v>
      </c>
      <c r="K16" s="261">
        <v>799.80902009009901</v>
      </c>
      <c r="L16" s="261">
        <v>821.90161642511475</v>
      </c>
      <c r="M16" s="261">
        <v>199.97518158061709</v>
      </c>
      <c r="N16" s="261">
        <v>197.39954760678751</v>
      </c>
      <c r="O16" s="261">
        <v>187.93394873931061</v>
      </c>
      <c r="P16" s="261">
        <v>182.3944339509107</v>
      </c>
      <c r="Q16" s="261">
        <v>181.35546212313599</v>
      </c>
      <c r="R16" s="261">
        <v>185.63830046392181</v>
      </c>
      <c r="S16" s="261">
        <v>182.055755429405</v>
      </c>
      <c r="T16" s="261">
        <v>165.34343457078299</v>
      </c>
      <c r="U16" s="261">
        <v>159.77218078847289</v>
      </c>
      <c r="V16" s="261">
        <v>121.5451580079998</v>
      </c>
      <c r="W16" s="261">
        <v>151.9763047979344</v>
      </c>
      <c r="X16" s="261">
        <v>142.9327048864578</v>
      </c>
      <c r="Y16" s="261">
        <v>129.5762786457183</v>
      </c>
      <c r="DA16" s="70" t="s">
        <v>3134</v>
      </c>
    </row>
    <row r="17" spans="1:105" ht="12" customHeight="1" x14ac:dyDescent="0.25">
      <c r="A17" s="46" t="s">
        <v>28</v>
      </c>
      <c r="B17" s="229">
        <v>129.147795366514</v>
      </c>
      <c r="C17" s="229">
        <v>109.68360993162339</v>
      </c>
      <c r="D17" s="229">
        <v>1.181318117919683</v>
      </c>
      <c r="E17" s="229">
        <v>2.632471203382432</v>
      </c>
      <c r="F17" s="229">
        <v>2.04984511084032</v>
      </c>
      <c r="G17" s="229">
        <v>2.1457687176568432</v>
      </c>
      <c r="H17" s="229">
        <v>2.1677563811957059</v>
      </c>
      <c r="I17" s="229">
        <v>2.3438305793920402</v>
      </c>
      <c r="J17" s="229">
        <v>3.060282536299809</v>
      </c>
      <c r="K17" s="229">
        <v>1.635971116613423</v>
      </c>
      <c r="L17" s="229">
        <v>2.4847617451052741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1.1390182772767909</v>
      </c>
      <c r="W17" s="229">
        <v>1.0529950682530269</v>
      </c>
      <c r="X17" s="229">
        <v>1.1230257430127071</v>
      </c>
      <c r="Y17" s="229">
        <v>1.052874295637368</v>
      </c>
      <c r="DA17" s="73" t="s">
        <v>3135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0.1039738245893327</v>
      </c>
      <c r="W18" s="229">
        <v>0</v>
      </c>
      <c r="X18" s="229">
        <v>0</v>
      </c>
      <c r="Y18" s="229">
        <v>0</v>
      </c>
      <c r="DA18" s="73" t="s">
        <v>3136</v>
      </c>
    </row>
    <row r="19" spans="1:105" ht="12" customHeight="1" x14ac:dyDescent="0.25">
      <c r="A19" s="46" t="s">
        <v>31</v>
      </c>
      <c r="B19" s="229">
        <v>19.211252408795819</v>
      </c>
      <c r="C19" s="229">
        <v>8.6265348340435342</v>
      </c>
      <c r="D19" s="229">
        <v>8.292525787750689</v>
      </c>
      <c r="E19" s="229">
        <v>5.8482259607366087</v>
      </c>
      <c r="F19" s="229">
        <v>6.931462814496534</v>
      </c>
      <c r="G19" s="229">
        <v>6.9064331916299846</v>
      </c>
      <c r="H19" s="229">
        <v>7.2285389707564223</v>
      </c>
      <c r="I19" s="229">
        <v>5.7811345760866253</v>
      </c>
      <c r="J19" s="229">
        <v>5.9320664953776197</v>
      </c>
      <c r="K19" s="229">
        <v>3.0202526669883532</v>
      </c>
      <c r="L19" s="229">
        <v>3.977783490937846</v>
      </c>
      <c r="M19" s="229">
        <v>8.6020396383282147</v>
      </c>
      <c r="N19" s="229">
        <v>7.7094739410680138</v>
      </c>
      <c r="O19" s="229">
        <v>8.6850704870627773</v>
      </c>
      <c r="P19" s="229">
        <v>7.3057499514934392</v>
      </c>
      <c r="Q19" s="229">
        <v>6.8304860745906657</v>
      </c>
      <c r="R19" s="229">
        <v>7.1077767327225718</v>
      </c>
      <c r="S19" s="229">
        <v>7.393200605056939</v>
      </c>
      <c r="T19" s="229">
        <v>7.0155247616522427</v>
      </c>
      <c r="U19" s="229">
        <v>7.2706926507326859</v>
      </c>
      <c r="V19" s="229">
        <v>7.548917773012457</v>
      </c>
      <c r="W19" s="229">
        <v>8.1669075489662788</v>
      </c>
      <c r="X19" s="229">
        <v>7.2871300334953188</v>
      </c>
      <c r="Y19" s="229">
        <v>7.6938249248544279</v>
      </c>
      <c r="DA19" s="73" t="s">
        <v>3137</v>
      </c>
    </row>
    <row r="20" spans="1:105" ht="12" customHeight="1" x14ac:dyDescent="0.25">
      <c r="A20" s="46" t="s">
        <v>159</v>
      </c>
      <c r="B20" s="229">
        <v>44.468476225845102</v>
      </c>
      <c r="C20" s="229">
        <v>51.80915928775125</v>
      </c>
      <c r="D20" s="229">
        <v>68.700825347611641</v>
      </c>
      <c r="E20" s="229">
        <v>68.439269500500004</v>
      </c>
      <c r="F20" s="229">
        <v>62.355992458325758</v>
      </c>
      <c r="G20" s="229">
        <v>52.401720988850329</v>
      </c>
      <c r="H20" s="229">
        <v>55.249610034702911</v>
      </c>
      <c r="I20" s="229">
        <v>45.730061655144787</v>
      </c>
      <c r="J20" s="229">
        <v>35.669884386651589</v>
      </c>
      <c r="K20" s="229">
        <v>26.671869299727319</v>
      </c>
      <c r="L20" s="229">
        <v>22.442745186946759</v>
      </c>
      <c r="M20" s="229">
        <v>45.520603068883297</v>
      </c>
      <c r="N20" s="229">
        <v>44.307729086236563</v>
      </c>
      <c r="O20" s="229">
        <v>46.949414448889108</v>
      </c>
      <c r="P20" s="229">
        <v>44.835128915584491</v>
      </c>
      <c r="Q20" s="229">
        <v>43.90248058635953</v>
      </c>
      <c r="R20" s="229">
        <v>43.656701485413649</v>
      </c>
      <c r="S20" s="229">
        <v>46.597509119873138</v>
      </c>
      <c r="T20" s="229">
        <v>48.964338488215567</v>
      </c>
      <c r="U20" s="229">
        <v>48.892671171254356</v>
      </c>
      <c r="V20" s="229">
        <v>48.999664103178489</v>
      </c>
      <c r="W20" s="229">
        <v>47.2970173735564</v>
      </c>
      <c r="X20" s="229">
        <v>46.728722481813818</v>
      </c>
      <c r="Y20" s="229">
        <v>50.48094149569274</v>
      </c>
      <c r="DA20" s="73" t="s">
        <v>3138</v>
      </c>
    </row>
    <row r="21" spans="1:105" ht="12" customHeight="1" x14ac:dyDescent="0.25">
      <c r="A21" s="46" t="s">
        <v>32</v>
      </c>
      <c r="B21" s="229">
        <v>7.0310319483287653</v>
      </c>
      <c r="C21" s="229">
        <v>2.4833227706800218</v>
      </c>
      <c r="D21" s="229">
        <v>0.27443132070929532</v>
      </c>
      <c r="E21" s="229">
        <v>5.6542048993505709</v>
      </c>
      <c r="F21" s="229">
        <v>5.0795298588594777</v>
      </c>
      <c r="G21" s="229">
        <v>6.7195253500376237</v>
      </c>
      <c r="H21" s="229">
        <v>4.1864880477595854</v>
      </c>
      <c r="I21" s="229">
        <v>4.4232413575728344</v>
      </c>
      <c r="J21" s="229">
        <v>3.3400744164153489</v>
      </c>
      <c r="K21" s="229">
        <v>2.034678559505763</v>
      </c>
      <c r="L21" s="229">
        <v>2.0232472190736339</v>
      </c>
      <c r="M21" s="229">
        <v>2.362703387965154</v>
      </c>
      <c r="N21" s="229">
        <v>2.7341567613659161</v>
      </c>
      <c r="O21" s="229">
        <v>2.2514194774282559</v>
      </c>
      <c r="P21" s="229">
        <v>1.224049815801695</v>
      </c>
      <c r="Q21" s="229">
        <v>1.3015074759632741</v>
      </c>
      <c r="R21" s="229">
        <v>1.3855049572690421</v>
      </c>
      <c r="S21" s="229">
        <v>8.8700631049861016</v>
      </c>
      <c r="T21" s="229">
        <v>7.5283109455601576</v>
      </c>
      <c r="U21" s="229">
        <v>3.6899712766652462</v>
      </c>
      <c r="V21" s="229">
        <v>1.558679272082754</v>
      </c>
      <c r="W21" s="229">
        <v>0.71200096866459062</v>
      </c>
      <c r="X21" s="229">
        <v>1.822101198729307</v>
      </c>
      <c r="Y21" s="229">
        <v>0.2994869735805592</v>
      </c>
      <c r="DA21" s="73" t="s">
        <v>3139</v>
      </c>
    </row>
    <row r="22" spans="1:105" ht="12" customHeight="1" x14ac:dyDescent="0.25">
      <c r="A22" s="46" t="s">
        <v>33</v>
      </c>
      <c r="B22" s="229">
        <v>74.643961625488487</v>
      </c>
      <c r="C22" s="229">
        <v>135.81584930586999</v>
      </c>
      <c r="D22" s="229">
        <v>79.70247444779136</v>
      </c>
      <c r="E22" s="229">
        <v>39.016181827634441</v>
      </c>
      <c r="F22" s="229">
        <v>37.201478663480479</v>
      </c>
      <c r="G22" s="229">
        <v>31.757343651657528</v>
      </c>
      <c r="H22" s="229">
        <v>58.524259981714081</v>
      </c>
      <c r="I22" s="229">
        <v>49.223903075515082</v>
      </c>
      <c r="J22" s="229">
        <v>41.057726077167068</v>
      </c>
      <c r="K22" s="229">
        <v>89.601105896382151</v>
      </c>
      <c r="L22" s="229">
        <v>62.380507395458643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7.1457366245043286</v>
      </c>
      <c r="X22" s="229">
        <v>1.786427776301327</v>
      </c>
      <c r="Y22" s="229">
        <v>0</v>
      </c>
      <c r="DA22" s="73" t="s">
        <v>3140</v>
      </c>
    </row>
    <row r="23" spans="1:105" ht="12" customHeight="1" x14ac:dyDescent="0.25">
      <c r="A23" s="46" t="s">
        <v>35</v>
      </c>
      <c r="B23" s="229">
        <v>54.067154660291983</v>
      </c>
      <c r="C23" s="229">
        <v>50.916533133666533</v>
      </c>
      <c r="D23" s="229">
        <v>82.048322608180314</v>
      </c>
      <c r="E23" s="229">
        <v>61.167049715593002</v>
      </c>
      <c r="F23" s="229">
        <v>72.693077012649582</v>
      </c>
      <c r="G23" s="229">
        <v>615.22853327796258</v>
      </c>
      <c r="H23" s="229">
        <v>595.16523414824508</v>
      </c>
      <c r="I23" s="229">
        <v>500.31133274640769</v>
      </c>
      <c r="J23" s="229">
        <v>540.46740864015442</v>
      </c>
      <c r="K23" s="229">
        <v>178.7711982090332</v>
      </c>
      <c r="L23" s="229">
        <v>421.97967733115638</v>
      </c>
      <c r="M23" s="229">
        <v>95.723863536357698</v>
      </c>
      <c r="N23" s="229">
        <v>89.411123572032082</v>
      </c>
      <c r="O23" s="229">
        <v>91.608837802802782</v>
      </c>
      <c r="P23" s="229">
        <v>95.66335442049774</v>
      </c>
      <c r="Q23" s="229">
        <v>99.026191800471651</v>
      </c>
      <c r="R23" s="229">
        <v>103.36898793492141</v>
      </c>
      <c r="S23" s="229">
        <v>92.131134856073317</v>
      </c>
      <c r="T23" s="229">
        <v>72.68495551502977</v>
      </c>
      <c r="U23" s="229">
        <v>71.384255609282008</v>
      </c>
      <c r="V23" s="229">
        <v>38.848015157232773</v>
      </c>
      <c r="W23" s="229">
        <v>65.49591137117082</v>
      </c>
      <c r="X23" s="229">
        <v>57.974851891629022</v>
      </c>
      <c r="Y23" s="229">
        <v>51.113212548518959</v>
      </c>
      <c r="DA23" s="73" t="s">
        <v>3141</v>
      </c>
    </row>
    <row r="24" spans="1:105" ht="12" customHeight="1" x14ac:dyDescent="0.25">
      <c r="A24" s="46" t="s">
        <v>36</v>
      </c>
      <c r="B24" s="229">
        <v>9.1014385152653166</v>
      </c>
      <c r="C24" s="229">
        <v>8.0507264245795618</v>
      </c>
      <c r="D24" s="229">
        <v>0.99391684254044654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3142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25.764401730831029</v>
      </c>
      <c r="H25" s="229">
        <v>23.156601328304571</v>
      </c>
      <c r="I25" s="229">
        <v>13.70155898545126</v>
      </c>
      <c r="J25" s="229">
        <v>14.17798554310696</v>
      </c>
      <c r="K25" s="229">
        <v>15.152314237797411</v>
      </c>
      <c r="L25" s="229">
        <v>17.464428307371449</v>
      </c>
      <c r="M25" s="229">
        <v>18.12675020179076</v>
      </c>
      <c r="N25" s="229">
        <v>19.012784285376121</v>
      </c>
      <c r="O25" s="229">
        <v>15.62664488851966</v>
      </c>
      <c r="P25" s="229">
        <v>14.89341015341963</v>
      </c>
      <c r="Q25" s="229">
        <v>13.113958490807271</v>
      </c>
      <c r="R25" s="229">
        <v>11.77802273880422</v>
      </c>
      <c r="S25" s="229">
        <v>5.7867212037983169</v>
      </c>
      <c r="T25" s="229">
        <v>9.5117207065669618</v>
      </c>
      <c r="U25" s="229">
        <v>7.6600417690422002</v>
      </c>
      <c r="V25" s="229">
        <v>6.7661829749218523</v>
      </c>
      <c r="W25" s="229">
        <v>5.9204685185202859</v>
      </c>
      <c r="X25" s="229">
        <v>6.5905365739667436</v>
      </c>
      <c r="Y25" s="229">
        <v>7.546211652878104</v>
      </c>
      <c r="DA25" s="73" t="s">
        <v>3143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508.55927600655059</v>
      </c>
      <c r="J26" s="229">
        <v>552.29608074419309</v>
      </c>
      <c r="K26" s="229">
        <v>482.92163010405142</v>
      </c>
      <c r="L26" s="229">
        <v>289.14846574906471</v>
      </c>
      <c r="M26" s="229">
        <v>29.639221747292002</v>
      </c>
      <c r="N26" s="229">
        <v>34.224279960708778</v>
      </c>
      <c r="O26" s="229">
        <v>22.812561634608031</v>
      </c>
      <c r="P26" s="229">
        <v>18.472740694113721</v>
      </c>
      <c r="Q26" s="229">
        <v>17.180837694943609</v>
      </c>
      <c r="R26" s="229">
        <v>18.341306614790849</v>
      </c>
      <c r="S26" s="229">
        <v>21.277126539617171</v>
      </c>
      <c r="T26" s="229">
        <v>19.638584153758281</v>
      </c>
      <c r="U26" s="229">
        <v>20.874548311496429</v>
      </c>
      <c r="V26" s="229">
        <v>16.5807066257054</v>
      </c>
      <c r="W26" s="229">
        <v>16.1852673242987</v>
      </c>
      <c r="X26" s="229">
        <v>19.619909187509531</v>
      </c>
      <c r="Y26" s="229">
        <v>11.389726754556159</v>
      </c>
      <c r="DA26" s="73" t="s">
        <v>3144</v>
      </c>
    </row>
    <row r="27" spans="1:105" ht="12" customHeight="1" x14ac:dyDescent="0.25">
      <c r="A27" s="57" t="s">
        <v>3069</v>
      </c>
      <c r="B27" s="261">
        <f t="shared" ref="B27:Y27" si="0">B28+B34</f>
        <v>302.49905147877683</v>
      </c>
      <c r="C27" s="261">
        <f t="shared" si="0"/>
        <v>325.36734602098397</v>
      </c>
      <c r="D27" s="261">
        <f t="shared" si="0"/>
        <v>302.23292309650714</v>
      </c>
      <c r="E27" s="261">
        <f t="shared" si="0"/>
        <v>280.46861155613902</v>
      </c>
      <c r="F27" s="261">
        <f t="shared" si="0"/>
        <v>281.50894139295394</v>
      </c>
      <c r="G27" s="261">
        <f t="shared" si="0"/>
        <v>592.76503128347053</v>
      </c>
      <c r="H27" s="261">
        <f t="shared" si="0"/>
        <v>566.86868069374293</v>
      </c>
      <c r="I27" s="261">
        <f t="shared" si="0"/>
        <v>657.69888150854979</v>
      </c>
      <c r="J27" s="261">
        <f t="shared" si="0"/>
        <v>684.13734438107622</v>
      </c>
      <c r="K27" s="261">
        <f t="shared" si="0"/>
        <v>414.4367079705724</v>
      </c>
      <c r="L27" s="261">
        <f t="shared" si="0"/>
        <v>517.25161208233453</v>
      </c>
      <c r="M27" s="261">
        <f t="shared" si="0"/>
        <v>266.89946096178886</v>
      </c>
      <c r="N27" s="261">
        <f t="shared" si="0"/>
        <v>258.96979394215992</v>
      </c>
      <c r="O27" s="261">
        <f t="shared" si="0"/>
        <v>255.30557040666341</v>
      </c>
      <c r="P27" s="261">
        <f t="shared" si="0"/>
        <v>249.54098370396417</v>
      </c>
      <c r="Q27" s="261">
        <f t="shared" si="0"/>
        <v>249.50657120271586</v>
      </c>
      <c r="R27" s="261">
        <f t="shared" si="0"/>
        <v>255.74605437723704</v>
      </c>
      <c r="S27" s="261">
        <f t="shared" si="0"/>
        <v>248.85685227086211</v>
      </c>
      <c r="T27" s="261">
        <f t="shared" si="0"/>
        <v>240.20249511141014</v>
      </c>
      <c r="U27" s="261">
        <f t="shared" si="0"/>
        <v>239.45160124003439</v>
      </c>
      <c r="V27" s="261">
        <f t="shared" si="0"/>
        <v>208.07526160380166</v>
      </c>
      <c r="W27" s="261">
        <f t="shared" si="0"/>
        <v>245.15362213543688</v>
      </c>
      <c r="X27" s="261">
        <f t="shared" si="0"/>
        <v>235.89265085322737</v>
      </c>
      <c r="Y27" s="261">
        <f t="shared" si="0"/>
        <v>226.47730247799026</v>
      </c>
      <c r="DA27" s="70"/>
    </row>
    <row r="28" spans="1:105" ht="12" customHeight="1" x14ac:dyDescent="0.25">
      <c r="A28" s="60" t="s">
        <v>3070</v>
      </c>
      <c r="B28" s="262">
        <v>286.36707724419398</v>
      </c>
      <c r="C28" s="262">
        <v>308.02162432657212</v>
      </c>
      <c r="D28" s="262">
        <v>286.39108891123033</v>
      </c>
      <c r="E28" s="262">
        <v>259.96937884846812</v>
      </c>
      <c r="F28" s="262">
        <v>259.44441897037501</v>
      </c>
      <c r="G28" s="262">
        <v>561.9805759045297</v>
      </c>
      <c r="H28" s="262">
        <v>546.78582016354096</v>
      </c>
      <c r="I28" s="262">
        <v>639.6176475652079</v>
      </c>
      <c r="J28" s="262">
        <v>678.39554248961144</v>
      </c>
      <c r="K28" s="262">
        <v>409.28358915685118</v>
      </c>
      <c r="L28" s="262">
        <v>511.63938892268311</v>
      </c>
      <c r="M28" s="262">
        <v>254.45928535661409</v>
      </c>
      <c r="N28" s="262">
        <v>245.34896410942059</v>
      </c>
      <c r="O28" s="262">
        <v>241.732387949551</v>
      </c>
      <c r="P28" s="262">
        <v>236.64243784157401</v>
      </c>
      <c r="Q28" s="262">
        <v>236.40474385934539</v>
      </c>
      <c r="R28" s="262">
        <v>242.23515014855269</v>
      </c>
      <c r="S28" s="262">
        <v>235.34393405883191</v>
      </c>
      <c r="T28" s="262">
        <v>227.2829875527755</v>
      </c>
      <c r="U28" s="262">
        <v>226.49422336661581</v>
      </c>
      <c r="V28" s="262">
        <v>196.5532738889039</v>
      </c>
      <c r="W28" s="262">
        <v>232.92894658125451</v>
      </c>
      <c r="X28" s="262">
        <v>224.134332736613</v>
      </c>
      <c r="Y28" s="262">
        <v>215.66229020745021</v>
      </c>
      <c r="DA28" s="72" t="s">
        <v>3145</v>
      </c>
    </row>
    <row r="29" spans="1:105" ht="12" customHeight="1" x14ac:dyDescent="0.25">
      <c r="A29" s="59" t="s">
        <v>28</v>
      </c>
      <c r="B29" s="230">
        <v>95.557580185236432</v>
      </c>
      <c r="C29" s="230">
        <v>100.01543170116921</v>
      </c>
      <c r="D29" s="230">
        <v>1.170666796709845</v>
      </c>
      <c r="E29" s="230">
        <v>2.1976784606319488</v>
      </c>
      <c r="F29" s="230">
        <v>1.6442611213210641</v>
      </c>
      <c r="G29" s="230">
        <v>1.285557920381533</v>
      </c>
      <c r="H29" s="230">
        <v>1.34555107599055</v>
      </c>
      <c r="I29" s="230">
        <v>2.2705662287135668</v>
      </c>
      <c r="J29" s="230">
        <v>2.9950907564645912</v>
      </c>
      <c r="K29" s="230">
        <v>2.7275820265130108</v>
      </c>
      <c r="L29" s="230">
        <v>2.253781519564598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0.87496691663821247</v>
      </c>
      <c r="W29" s="230">
        <v>0.82868078358636077</v>
      </c>
      <c r="X29" s="230">
        <v>0.85674463723477956</v>
      </c>
      <c r="Y29" s="230">
        <v>0.74113647478383204</v>
      </c>
      <c r="DA29" s="71" t="s">
        <v>3146</v>
      </c>
    </row>
    <row r="30" spans="1:105" ht="12" customHeight="1" x14ac:dyDescent="0.25">
      <c r="A30" s="59" t="s">
        <v>31</v>
      </c>
      <c r="B30" s="230">
        <v>14.074286193034361</v>
      </c>
      <c r="C30" s="230">
        <v>8.755010043635135</v>
      </c>
      <c r="D30" s="230">
        <v>8.9063263275302358</v>
      </c>
      <c r="E30" s="230">
        <v>5.6512404679073427</v>
      </c>
      <c r="F30" s="230">
        <v>7.8332837904398884</v>
      </c>
      <c r="G30" s="230">
        <v>7.0125009945789056</v>
      </c>
      <c r="H30" s="230">
        <v>9.1466595406570832</v>
      </c>
      <c r="I30" s="230">
        <v>8.3236981978884703</v>
      </c>
      <c r="J30" s="230">
        <v>8.1702981629162394</v>
      </c>
      <c r="K30" s="230">
        <v>6.7093560662398</v>
      </c>
      <c r="L30" s="230">
        <v>6.1555776092971541</v>
      </c>
      <c r="M30" s="230">
        <v>14.95071013831264</v>
      </c>
      <c r="N30" s="230">
        <v>14.234549819458779</v>
      </c>
      <c r="O30" s="230">
        <v>13.82851172952725</v>
      </c>
      <c r="P30" s="230">
        <v>12.149044293473651</v>
      </c>
      <c r="Q30" s="230">
        <v>11.566342883087581</v>
      </c>
      <c r="R30" s="230">
        <v>11.480708414190969</v>
      </c>
      <c r="S30" s="230">
        <v>11.806675644458171</v>
      </c>
      <c r="T30" s="230">
        <v>11.70311785246216</v>
      </c>
      <c r="U30" s="230">
        <v>11.990296595905409</v>
      </c>
      <c r="V30" s="230">
        <v>12.154941183199041</v>
      </c>
      <c r="W30" s="230">
        <v>12.79100627342234</v>
      </c>
      <c r="X30" s="230">
        <v>12.10389069297114</v>
      </c>
      <c r="Y30" s="230">
        <v>12.89879800102983</v>
      </c>
      <c r="DA30" s="71" t="s">
        <v>3147</v>
      </c>
    </row>
    <row r="31" spans="1:105" ht="12" customHeight="1" x14ac:dyDescent="0.25">
      <c r="A31" s="59" t="s">
        <v>159</v>
      </c>
      <c r="B31" s="230">
        <v>91.932751134590987</v>
      </c>
      <c r="C31" s="230">
        <v>122.8128611555848</v>
      </c>
      <c r="D31" s="230">
        <v>170.35933521798509</v>
      </c>
      <c r="E31" s="230">
        <v>166.8803008531242</v>
      </c>
      <c r="F31" s="230">
        <v>150.9812822944794</v>
      </c>
      <c r="G31" s="230">
        <v>138.99008609703651</v>
      </c>
      <c r="H31" s="230">
        <v>146.97485343290299</v>
      </c>
      <c r="I31" s="230">
        <v>119.4154493477714</v>
      </c>
      <c r="J31" s="230">
        <v>91.340547942382329</v>
      </c>
      <c r="K31" s="230">
        <v>71.019122160222295</v>
      </c>
      <c r="L31" s="230">
        <v>58.853309592126969</v>
      </c>
      <c r="M31" s="230">
        <v>117.1685218362618</v>
      </c>
      <c r="N31" s="230">
        <v>115.0460764183663</v>
      </c>
      <c r="O31" s="230">
        <v>116.8121590166617</v>
      </c>
      <c r="P31" s="230">
        <v>113.4512612971219</v>
      </c>
      <c r="Q31" s="230">
        <v>110.942857268884</v>
      </c>
      <c r="R31" s="230">
        <v>109.7390531738795</v>
      </c>
      <c r="S31" s="230">
        <v>115.6285024994739</v>
      </c>
      <c r="T31" s="230">
        <v>119.5489888386127</v>
      </c>
      <c r="U31" s="230">
        <v>120.38912372878811</v>
      </c>
      <c r="V31" s="230">
        <v>125.7734678750932</v>
      </c>
      <c r="W31" s="230">
        <v>119.09245965499871</v>
      </c>
      <c r="X31" s="230">
        <v>117.84900351116529</v>
      </c>
      <c r="Y31" s="230">
        <v>120.6142454276969</v>
      </c>
      <c r="DA31" s="71" t="s">
        <v>3148</v>
      </c>
    </row>
    <row r="32" spans="1:105" ht="12" customHeight="1" x14ac:dyDescent="0.25">
      <c r="A32" s="59" t="s">
        <v>32</v>
      </c>
      <c r="B32" s="230">
        <v>18.990173129467379</v>
      </c>
      <c r="C32" s="230">
        <v>6.7072272887014224</v>
      </c>
      <c r="D32" s="230">
        <v>0.74121385462579892</v>
      </c>
      <c r="E32" s="230">
        <v>5.744003331695767</v>
      </c>
      <c r="F32" s="230">
        <v>4.985668070901216</v>
      </c>
      <c r="G32" s="230">
        <v>7.9885043508002047</v>
      </c>
      <c r="H32" s="230">
        <v>5.1560245970271747</v>
      </c>
      <c r="I32" s="230">
        <v>5.6787102198155086</v>
      </c>
      <c r="J32" s="230">
        <v>4.5755181734550447</v>
      </c>
      <c r="K32" s="230">
        <v>4.2902995753640836</v>
      </c>
      <c r="L32" s="230">
        <v>3.5330017216088989</v>
      </c>
      <c r="M32" s="230">
        <v>3.0139020040928628</v>
      </c>
      <c r="N32" s="230">
        <v>3.1912252357593518</v>
      </c>
      <c r="O32" s="230">
        <v>2.1995275021827831</v>
      </c>
      <c r="P32" s="230">
        <v>1.4327584701168921</v>
      </c>
      <c r="Q32" s="230">
        <v>1.2821850868051261</v>
      </c>
      <c r="R32" s="230">
        <v>1.3192925245434159</v>
      </c>
      <c r="S32" s="230">
        <v>6.3337136726226317</v>
      </c>
      <c r="T32" s="230">
        <v>5.3595680175903926</v>
      </c>
      <c r="U32" s="230">
        <v>2.7455445214654359</v>
      </c>
      <c r="V32" s="230">
        <v>1.240838658020111</v>
      </c>
      <c r="W32" s="230">
        <v>0.56158476274283609</v>
      </c>
      <c r="X32" s="230">
        <v>1.4292001016928411</v>
      </c>
      <c r="Y32" s="230">
        <v>0.96570737127657402</v>
      </c>
      <c r="DA32" s="71" t="s">
        <v>3149</v>
      </c>
    </row>
    <row r="33" spans="1:105" ht="12" customHeight="1" x14ac:dyDescent="0.25">
      <c r="A33" s="59" t="s">
        <v>35</v>
      </c>
      <c r="B33" s="230">
        <v>65.812286601864827</v>
      </c>
      <c r="C33" s="230">
        <v>69.731094137481435</v>
      </c>
      <c r="D33" s="230">
        <v>105.21354671437931</v>
      </c>
      <c r="E33" s="230">
        <v>79.4961557351088</v>
      </c>
      <c r="F33" s="230">
        <v>93.999923693233455</v>
      </c>
      <c r="G33" s="230">
        <v>406.70392654173259</v>
      </c>
      <c r="H33" s="230">
        <v>384.16273151696311</v>
      </c>
      <c r="I33" s="230">
        <v>503.92922357101878</v>
      </c>
      <c r="J33" s="230">
        <v>571.3140874543933</v>
      </c>
      <c r="K33" s="230">
        <v>324.53722932851201</v>
      </c>
      <c r="L33" s="230">
        <v>440.84371848008539</v>
      </c>
      <c r="M33" s="230">
        <v>119.3261513779468</v>
      </c>
      <c r="N33" s="230">
        <v>112.8771126358362</v>
      </c>
      <c r="O33" s="230">
        <v>108.89218970117921</v>
      </c>
      <c r="P33" s="230">
        <v>109.6093737808615</v>
      </c>
      <c r="Q33" s="230">
        <v>112.6133586205687</v>
      </c>
      <c r="R33" s="230">
        <v>119.69609603593879</v>
      </c>
      <c r="S33" s="230">
        <v>101.57504224227731</v>
      </c>
      <c r="T33" s="230">
        <v>90.671312844110332</v>
      </c>
      <c r="U33" s="230">
        <v>91.369258520456825</v>
      </c>
      <c r="V33" s="230">
        <v>56.509059255953353</v>
      </c>
      <c r="W33" s="230">
        <v>99.655215106504272</v>
      </c>
      <c r="X33" s="230">
        <v>91.895493793548923</v>
      </c>
      <c r="Y33" s="230">
        <v>80.4424029326631</v>
      </c>
      <c r="DA33" s="71" t="s">
        <v>3150</v>
      </c>
    </row>
    <row r="34" spans="1:105" ht="12" customHeight="1" x14ac:dyDescent="0.25">
      <c r="A34" s="60" t="s">
        <v>3077</v>
      </c>
      <c r="B34" s="262">
        <v>16.131974234582881</v>
      </c>
      <c r="C34" s="262">
        <v>17.345721694411839</v>
      </c>
      <c r="D34" s="262">
        <v>15.84183418527682</v>
      </c>
      <c r="E34" s="262">
        <v>20.49923270767092</v>
      </c>
      <c r="F34" s="262">
        <v>22.064522422578939</v>
      </c>
      <c r="G34" s="262">
        <v>30.78445537894088</v>
      </c>
      <c r="H34" s="262">
        <v>20.082860530202009</v>
      </c>
      <c r="I34" s="262">
        <v>18.08123394334185</v>
      </c>
      <c r="J34" s="262">
        <v>5.7418018914647648</v>
      </c>
      <c r="K34" s="262">
        <v>5.1531188137212487</v>
      </c>
      <c r="L34" s="262">
        <v>5.6122231596514141</v>
      </c>
      <c r="M34" s="262">
        <v>12.44017560517478</v>
      </c>
      <c r="N34" s="262">
        <v>13.62082983273935</v>
      </c>
      <c r="O34" s="262">
        <v>13.573182457112409</v>
      </c>
      <c r="P34" s="262">
        <v>12.89854586239017</v>
      </c>
      <c r="Q34" s="262">
        <v>13.10182734337047</v>
      </c>
      <c r="R34" s="262">
        <v>13.510904228684341</v>
      </c>
      <c r="S34" s="262">
        <v>13.51291821203019</v>
      </c>
      <c r="T34" s="262">
        <v>12.91950755863464</v>
      </c>
      <c r="U34" s="262">
        <v>12.95737787341859</v>
      </c>
      <c r="V34" s="262">
        <v>11.52198771489776</v>
      </c>
      <c r="W34" s="262">
        <v>12.224675554182379</v>
      </c>
      <c r="X34" s="262">
        <v>11.758318116614371</v>
      </c>
      <c r="Y34" s="262">
        <v>10.815012270540061</v>
      </c>
      <c r="DA34" s="72" t="s">
        <v>3151</v>
      </c>
    </row>
    <row r="35" spans="1:105" ht="12" customHeight="1" x14ac:dyDescent="0.25">
      <c r="A35" s="57" t="s">
        <v>3079</v>
      </c>
      <c r="B35" s="261">
        <f t="shared" ref="B35:Y35" si="1">B36+B42+B53</f>
        <v>57.492288242260074</v>
      </c>
      <c r="C35" s="261">
        <f t="shared" si="1"/>
        <v>59.683654112837011</v>
      </c>
      <c r="D35" s="261">
        <f t="shared" si="1"/>
        <v>32.943802803554647</v>
      </c>
      <c r="E35" s="261">
        <f t="shared" si="1"/>
        <v>22.825639011100357</v>
      </c>
      <c r="F35" s="261">
        <f t="shared" si="1"/>
        <v>24.147705275674397</v>
      </c>
      <c r="G35" s="261">
        <f t="shared" si="1"/>
        <v>136.12604316346261</v>
      </c>
      <c r="H35" s="261">
        <f t="shared" si="1"/>
        <v>137.19918600758979</v>
      </c>
      <c r="I35" s="261">
        <f t="shared" si="1"/>
        <v>197.61094900731021</v>
      </c>
      <c r="J35" s="261">
        <f t="shared" si="1"/>
        <v>207.33076071850877</v>
      </c>
      <c r="K35" s="261">
        <f t="shared" si="1"/>
        <v>124.4693827863592</v>
      </c>
      <c r="L35" s="261">
        <f t="shared" si="1"/>
        <v>142.44706421027746</v>
      </c>
      <c r="M35" s="261">
        <f t="shared" si="1"/>
        <v>25.17918928632977</v>
      </c>
      <c r="N35" s="261">
        <f t="shared" si="1"/>
        <v>25.096363792263769</v>
      </c>
      <c r="O35" s="261">
        <f t="shared" si="1"/>
        <v>24.242476684789661</v>
      </c>
      <c r="P35" s="261">
        <f t="shared" si="1"/>
        <v>23.564350104011357</v>
      </c>
      <c r="Q35" s="261">
        <f t="shared" si="1"/>
        <v>23.606840385437554</v>
      </c>
      <c r="R35" s="261">
        <f t="shared" si="1"/>
        <v>24.194116057542189</v>
      </c>
      <c r="S35" s="261">
        <f t="shared" si="1"/>
        <v>23.882320602099412</v>
      </c>
      <c r="T35" s="261">
        <f t="shared" si="1"/>
        <v>20.280530619696073</v>
      </c>
      <c r="U35" s="261">
        <f t="shared" si="1"/>
        <v>18.946255259128574</v>
      </c>
      <c r="V35" s="261">
        <f t="shared" si="1"/>
        <v>11.986672962000085</v>
      </c>
      <c r="W35" s="261">
        <f t="shared" si="1"/>
        <v>16.478421578324173</v>
      </c>
      <c r="X35" s="261">
        <f t="shared" si="1"/>
        <v>14.631954643118869</v>
      </c>
      <c r="Y35" s="261">
        <f t="shared" si="1"/>
        <v>12.422058782690241</v>
      </c>
      <c r="DA35" s="70"/>
    </row>
    <row r="36" spans="1:105" ht="12" customHeight="1" x14ac:dyDescent="0.25">
      <c r="A36" s="60" t="s">
        <v>3080</v>
      </c>
      <c r="B36" s="262">
        <v>25.67388379954248</v>
      </c>
      <c r="C36" s="262">
        <v>25.524502530127972</v>
      </c>
      <c r="D36" s="262">
        <v>13.955559162735851</v>
      </c>
      <c r="E36" s="262">
        <v>9.3599247103649006</v>
      </c>
      <c r="F36" s="262">
        <v>9.9494432663422803</v>
      </c>
      <c r="G36" s="262">
        <v>63.771228766422382</v>
      </c>
      <c r="H36" s="262">
        <v>64.717575621043991</v>
      </c>
      <c r="I36" s="262">
        <v>83.965435897138775</v>
      </c>
      <c r="J36" s="262">
        <v>88.519855498629752</v>
      </c>
      <c r="K36" s="262">
        <v>46.20655379361088</v>
      </c>
      <c r="L36" s="262">
        <v>62.306876300029828</v>
      </c>
      <c r="M36" s="262">
        <v>10.91167420697772</v>
      </c>
      <c r="N36" s="262">
        <v>10.70583940223626</v>
      </c>
      <c r="O36" s="262">
        <v>10.48910425669426</v>
      </c>
      <c r="P36" s="262">
        <v>10.28521950298488</v>
      </c>
      <c r="Q36" s="262">
        <v>10.32307543313137</v>
      </c>
      <c r="R36" s="262">
        <v>10.580811165152991</v>
      </c>
      <c r="S36" s="262">
        <v>10.426727021236481</v>
      </c>
      <c r="T36" s="262">
        <v>8.6908888668980726</v>
      </c>
      <c r="U36" s="262">
        <v>8.0393185412156196</v>
      </c>
      <c r="V36" s="262">
        <v>4.8302265582089454</v>
      </c>
      <c r="W36" s="262">
        <v>6.8595214050445952</v>
      </c>
      <c r="X36" s="262">
        <v>6.039425384764443</v>
      </c>
      <c r="Y36" s="262">
        <v>5.1783386775967886</v>
      </c>
      <c r="DA36" s="72" t="s">
        <v>3152</v>
      </c>
    </row>
    <row r="37" spans="1:105" ht="12" customHeight="1" x14ac:dyDescent="0.25">
      <c r="A37" s="59" t="s">
        <v>28</v>
      </c>
      <c r="B37" s="230">
        <v>16.495058484356289</v>
      </c>
      <c r="C37" s="230">
        <v>17.26456856746373</v>
      </c>
      <c r="D37" s="230">
        <v>0.2020793875272946</v>
      </c>
      <c r="E37" s="230">
        <v>0.37936116284718158</v>
      </c>
      <c r="F37" s="230">
        <v>0.28383078879946932</v>
      </c>
      <c r="G37" s="230">
        <v>0.22191178387538379</v>
      </c>
      <c r="H37" s="230">
        <v>0.23226774526027361</v>
      </c>
      <c r="I37" s="230">
        <v>0.39194297995650851</v>
      </c>
      <c r="J37" s="230">
        <v>0.51700971391353079</v>
      </c>
      <c r="K37" s="230">
        <v>0.47083261171950769</v>
      </c>
      <c r="L37" s="230">
        <v>0.38904561944865068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0.15103595584826279</v>
      </c>
      <c r="W37" s="230">
        <v>0.14304608764288371</v>
      </c>
      <c r="X37" s="230">
        <v>0.14789044333219409</v>
      </c>
      <c r="Y37" s="230">
        <v>0.12793427243292341</v>
      </c>
      <c r="DA37" s="71" t="s">
        <v>3153</v>
      </c>
    </row>
    <row r="38" spans="1:105" ht="12" customHeight="1" x14ac:dyDescent="0.25">
      <c r="A38" s="59" t="s">
        <v>31</v>
      </c>
      <c r="B38" s="230">
        <v>2.4294898785595018</v>
      </c>
      <c r="C38" s="230">
        <v>1.259121938774838</v>
      </c>
      <c r="D38" s="230">
        <v>1.327269137507358</v>
      </c>
      <c r="E38" s="230">
        <v>0.77115288848478958</v>
      </c>
      <c r="F38" s="230">
        <v>0.77996982230255929</v>
      </c>
      <c r="G38" s="230">
        <v>0.65821390161264159</v>
      </c>
      <c r="H38" s="230">
        <v>0.67031188379317708</v>
      </c>
      <c r="I38" s="230">
        <v>0.82062076447197352</v>
      </c>
      <c r="J38" s="230">
        <v>0.8482078553334278</v>
      </c>
      <c r="K38" s="230">
        <v>0.63786707293655198</v>
      </c>
      <c r="L38" s="230">
        <v>0.49343036184563549</v>
      </c>
      <c r="M38" s="230">
        <v>0.6431661975730637</v>
      </c>
      <c r="N38" s="230">
        <v>0.58018237369422787</v>
      </c>
      <c r="O38" s="230">
        <v>0.66585657669648257</v>
      </c>
      <c r="P38" s="230">
        <v>0.50587702311154148</v>
      </c>
      <c r="Q38" s="230">
        <v>0.44618265653242428</v>
      </c>
      <c r="R38" s="230">
        <v>0.48392649043496699</v>
      </c>
      <c r="S38" s="230">
        <v>0.49269837241139741</v>
      </c>
      <c r="T38" s="230">
        <v>0.47784390691531292</v>
      </c>
      <c r="U38" s="230">
        <v>0.51101780759393078</v>
      </c>
      <c r="V38" s="230">
        <v>0.59919226756750588</v>
      </c>
      <c r="W38" s="230">
        <v>0.66620924924057201</v>
      </c>
      <c r="X38" s="230">
        <v>0.5480026690665345</v>
      </c>
      <c r="Y38" s="230">
        <v>0.51523238470739596</v>
      </c>
      <c r="DA38" s="71" t="s">
        <v>3154</v>
      </c>
    </row>
    <row r="39" spans="1:105" ht="12" customHeight="1" x14ac:dyDescent="0.25">
      <c r="A39" s="59" t="s">
        <v>159</v>
      </c>
      <c r="B39" s="230">
        <v>1.6010792985520079</v>
      </c>
      <c r="C39" s="230">
        <v>1.1341974879651879</v>
      </c>
      <c r="D39" s="230">
        <v>0.95693302849896467</v>
      </c>
      <c r="E39" s="230">
        <v>0.95495539658187467</v>
      </c>
      <c r="F39" s="230">
        <v>0.89952175014916846</v>
      </c>
      <c r="G39" s="230">
        <v>0.64800546802799852</v>
      </c>
      <c r="H39" s="230">
        <v>0.72541040772530607</v>
      </c>
      <c r="I39" s="230">
        <v>0.86004081058100712</v>
      </c>
      <c r="J39" s="230">
        <v>0.51226218134527368</v>
      </c>
      <c r="K39" s="230">
        <v>0.38923507568334298</v>
      </c>
      <c r="L39" s="230">
        <v>0.35832521846380211</v>
      </c>
      <c r="M39" s="230">
        <v>0.44819314111471031</v>
      </c>
      <c r="N39" s="230">
        <v>0.42789366824187769</v>
      </c>
      <c r="O39" s="230">
        <v>0.62913863332801923</v>
      </c>
      <c r="P39" s="230">
        <v>0.47194038837414221</v>
      </c>
      <c r="Q39" s="230">
        <v>0.44423804955206131</v>
      </c>
      <c r="R39" s="230">
        <v>0.46116902876901511</v>
      </c>
      <c r="S39" s="230">
        <v>0.56292919711798672</v>
      </c>
      <c r="T39" s="230">
        <v>0.777192825908264</v>
      </c>
      <c r="U39" s="230">
        <v>0.6872915728814577</v>
      </c>
      <c r="V39" s="230">
        <v>0.44056336775713267</v>
      </c>
      <c r="W39" s="230">
        <v>0.47043774206480149</v>
      </c>
      <c r="X39" s="230">
        <v>0.52428008597811371</v>
      </c>
      <c r="Y39" s="230">
        <v>0.90241823695143364</v>
      </c>
      <c r="DA39" s="71" t="s">
        <v>3155</v>
      </c>
    </row>
    <row r="40" spans="1:105" ht="12" customHeight="1" x14ac:dyDescent="0.25">
      <c r="A40" s="59" t="s">
        <v>32</v>
      </c>
      <c r="B40" s="230">
        <v>0</v>
      </c>
      <c r="C40" s="230">
        <v>0</v>
      </c>
      <c r="D40" s="230">
        <v>0</v>
      </c>
      <c r="E40" s="230">
        <v>0.738157351540216</v>
      </c>
      <c r="F40" s="230">
        <v>0.63892405131658592</v>
      </c>
      <c r="G40" s="230">
        <v>0.63005071707116278</v>
      </c>
      <c r="H40" s="230">
        <v>0.39720031060971123</v>
      </c>
      <c r="I40" s="230">
        <v>0.67329359363801777</v>
      </c>
      <c r="J40" s="230">
        <v>0.48825375823104861</v>
      </c>
      <c r="K40" s="230">
        <v>0.47180725184165839</v>
      </c>
      <c r="L40" s="230">
        <v>0.2366945462806429</v>
      </c>
      <c r="M40" s="230">
        <v>0.25004019233151148</v>
      </c>
      <c r="N40" s="230">
        <v>0.32131825732699681</v>
      </c>
      <c r="O40" s="230">
        <v>0.25513959355283078</v>
      </c>
      <c r="P40" s="230">
        <v>0.12309973722747621</v>
      </c>
      <c r="Q40" s="230">
        <v>0.13840267683148719</v>
      </c>
      <c r="R40" s="230">
        <v>0.14789312440357599</v>
      </c>
      <c r="S40" s="230">
        <v>1.0007823785444721</v>
      </c>
      <c r="T40" s="230">
        <v>0.92043897020508603</v>
      </c>
      <c r="U40" s="230">
        <v>0.45454046280687449</v>
      </c>
      <c r="V40" s="230">
        <v>0.20498974797875469</v>
      </c>
      <c r="W40" s="230">
        <v>9.6940226902037227E-2</v>
      </c>
      <c r="X40" s="230">
        <v>0.23861117785102851</v>
      </c>
      <c r="Y40" s="230">
        <v>4.8281041833644229E-5</v>
      </c>
      <c r="DA40" s="71" t="s">
        <v>3156</v>
      </c>
    </row>
    <row r="41" spans="1:105" ht="12" customHeight="1" x14ac:dyDescent="0.25">
      <c r="A41" s="59" t="s">
        <v>35</v>
      </c>
      <c r="B41" s="230">
        <v>5.1482561380746787</v>
      </c>
      <c r="C41" s="230">
        <v>5.8666145359242066</v>
      </c>
      <c r="D41" s="230">
        <v>11.46927760920223</v>
      </c>
      <c r="E41" s="230">
        <v>6.516297910910839</v>
      </c>
      <c r="F41" s="230">
        <v>7.3471968537744967</v>
      </c>
      <c r="G41" s="230">
        <v>61.613046895835197</v>
      </c>
      <c r="H41" s="230">
        <v>62.692385273655518</v>
      </c>
      <c r="I41" s="230">
        <v>81.219537748491263</v>
      </c>
      <c r="J41" s="230">
        <v>86.15412198980647</v>
      </c>
      <c r="K41" s="230">
        <v>44.236811781429822</v>
      </c>
      <c r="L41" s="230">
        <v>60.829380553991101</v>
      </c>
      <c r="M41" s="230">
        <v>9.5702746759584318</v>
      </c>
      <c r="N41" s="230">
        <v>9.3764451029731628</v>
      </c>
      <c r="O41" s="230">
        <v>8.9389694531169237</v>
      </c>
      <c r="P41" s="230">
        <v>9.1843023542717184</v>
      </c>
      <c r="Q41" s="230">
        <v>9.2942520502153947</v>
      </c>
      <c r="R41" s="230">
        <v>9.4878225215454339</v>
      </c>
      <c r="S41" s="230">
        <v>8.370317073162628</v>
      </c>
      <c r="T41" s="230">
        <v>6.5154131638694093</v>
      </c>
      <c r="U41" s="230">
        <v>6.3864686979333571</v>
      </c>
      <c r="V41" s="230">
        <v>3.4344452190572889</v>
      </c>
      <c r="W41" s="230">
        <v>5.4828880991943008</v>
      </c>
      <c r="X41" s="230">
        <v>4.5806410085365723</v>
      </c>
      <c r="Y41" s="230">
        <v>3.6327055024632018</v>
      </c>
      <c r="DA41" s="71" t="s">
        <v>3157</v>
      </c>
    </row>
    <row r="42" spans="1:105" ht="12" customHeight="1" x14ac:dyDescent="0.25">
      <c r="A42" s="60" t="s">
        <v>3087</v>
      </c>
      <c r="B42" s="262">
        <v>29.80732092213789</v>
      </c>
      <c r="C42" s="262">
        <v>31.996756915761729</v>
      </c>
      <c r="D42" s="262">
        <v>17.013330266765159</v>
      </c>
      <c r="E42" s="262">
        <v>10.91018895191932</v>
      </c>
      <c r="F42" s="262">
        <v>11.44760069607611</v>
      </c>
      <c r="G42" s="262">
        <v>68.51708753222232</v>
      </c>
      <c r="H42" s="262">
        <v>69.977991841717738</v>
      </c>
      <c r="I42" s="262">
        <v>111.3914262212122</v>
      </c>
      <c r="J42" s="262">
        <v>118.0951067072826</v>
      </c>
      <c r="K42" s="262">
        <v>77.620418325884771</v>
      </c>
      <c r="L42" s="262">
        <v>79.440543257580444</v>
      </c>
      <c r="M42" s="262">
        <v>12.7166675644179</v>
      </c>
      <c r="N42" s="262">
        <v>12.69249127796615</v>
      </c>
      <c r="O42" s="262">
        <v>12.061279249394261</v>
      </c>
      <c r="P42" s="262">
        <v>11.671140615046619</v>
      </c>
      <c r="Q42" s="262">
        <v>11.65043299450727</v>
      </c>
      <c r="R42" s="262">
        <v>11.928975594107239</v>
      </c>
      <c r="S42" s="262">
        <v>11.771013210476671</v>
      </c>
      <c r="T42" s="262">
        <v>9.9790385887118767</v>
      </c>
      <c r="U42" s="262">
        <v>9.2916124722732842</v>
      </c>
      <c r="V42" s="262">
        <v>5.7200642672465376</v>
      </c>
      <c r="W42" s="262">
        <v>8.0949178513424425</v>
      </c>
      <c r="X42" s="262">
        <v>7.1266851248221652</v>
      </c>
      <c r="Y42" s="262">
        <v>5.8954726658231822</v>
      </c>
      <c r="DA42" s="72" t="s">
        <v>3158</v>
      </c>
    </row>
    <row r="43" spans="1:105" ht="12" customHeight="1" x14ac:dyDescent="0.25">
      <c r="A43" s="64" t="s">
        <v>28</v>
      </c>
      <c r="B43" s="229">
        <v>13.477968600439169</v>
      </c>
      <c r="C43" s="229">
        <v>11.446670432475241</v>
      </c>
      <c r="D43" s="229">
        <v>0.1232833162599975</v>
      </c>
      <c r="E43" s="229">
        <v>0.27472682843758572</v>
      </c>
      <c r="F43" s="229">
        <v>0.21392349719376649</v>
      </c>
      <c r="G43" s="229">
        <v>0.22393416254848611</v>
      </c>
      <c r="H43" s="229">
        <v>0.22622881293669281</v>
      </c>
      <c r="I43" s="229">
        <v>0.24460405897091969</v>
      </c>
      <c r="J43" s="229">
        <v>0.31937356588756538</v>
      </c>
      <c r="K43" s="229">
        <v>0.17073127170592189</v>
      </c>
      <c r="L43" s="229">
        <v>0.25931174965131942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0.1188688706059271</v>
      </c>
      <c r="W43" s="229">
        <v>0.1098914187892627</v>
      </c>
      <c r="X43" s="229">
        <v>0.1171998767679676</v>
      </c>
      <c r="Y43" s="229">
        <v>0.1098788148612047</v>
      </c>
      <c r="DA43" s="73" t="s">
        <v>3159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1.0850792606297521E-2</v>
      </c>
      <c r="W44" s="229">
        <v>0</v>
      </c>
      <c r="X44" s="229">
        <v>0</v>
      </c>
      <c r="Y44" s="229">
        <v>0</v>
      </c>
      <c r="DA44" s="73" t="s">
        <v>3160</v>
      </c>
    </row>
    <row r="45" spans="1:105" ht="12" customHeight="1" x14ac:dyDescent="0.25">
      <c r="A45" s="64" t="s">
        <v>31</v>
      </c>
      <c r="B45" s="229">
        <v>2.004901872355132</v>
      </c>
      <c r="C45" s="229">
        <v>0.84313804568691897</v>
      </c>
      <c r="D45" s="229">
        <v>0.81780306527405733</v>
      </c>
      <c r="E45" s="229">
        <v>0.56402212575930299</v>
      </c>
      <c r="F45" s="229">
        <v>0.59372349072406905</v>
      </c>
      <c r="G45" s="229">
        <v>0.67083310358772408</v>
      </c>
      <c r="H45" s="229">
        <v>0.65939155145175454</v>
      </c>
      <c r="I45" s="229">
        <v>0.51723835027211795</v>
      </c>
      <c r="J45" s="229">
        <v>0.52918801687823869</v>
      </c>
      <c r="K45" s="229">
        <v>0.2336060951581985</v>
      </c>
      <c r="L45" s="229">
        <v>0.33216585086459349</v>
      </c>
      <c r="M45" s="229">
        <v>0.52971341414208606</v>
      </c>
      <c r="N45" s="229">
        <v>0.45960534000719522</v>
      </c>
      <c r="O45" s="229">
        <v>0.56508482012027761</v>
      </c>
      <c r="P45" s="229">
        <v>0.44204599733876399</v>
      </c>
      <c r="Q45" s="229">
        <v>0.39438733144129812</v>
      </c>
      <c r="R45" s="229">
        <v>0.43005273208615719</v>
      </c>
      <c r="S45" s="229">
        <v>0.45298834286980771</v>
      </c>
      <c r="T45" s="229">
        <v>0.41241214061067699</v>
      </c>
      <c r="U45" s="229">
        <v>0.43421609640951342</v>
      </c>
      <c r="V45" s="229">
        <v>0.47627900212527657</v>
      </c>
      <c r="W45" s="229">
        <v>0.51689924873125614</v>
      </c>
      <c r="X45" s="229">
        <v>0.43860862209055601</v>
      </c>
      <c r="Y45" s="229">
        <v>0.44692810110955927</v>
      </c>
      <c r="DA45" s="73" t="s">
        <v>3161</v>
      </c>
    </row>
    <row r="46" spans="1:105" ht="12" customHeight="1" x14ac:dyDescent="0.25">
      <c r="A46" s="64" t="s">
        <v>159</v>
      </c>
      <c r="B46" s="229">
        <v>1.346394201729983</v>
      </c>
      <c r="C46" s="229">
        <v>0.7739286781607394</v>
      </c>
      <c r="D46" s="229">
        <v>0.60083143371130288</v>
      </c>
      <c r="E46" s="229">
        <v>0.71173791508362827</v>
      </c>
      <c r="F46" s="229">
        <v>0.69774938820106225</v>
      </c>
      <c r="G46" s="229">
        <v>0.67298822991167417</v>
      </c>
      <c r="H46" s="229">
        <v>0.7271627188064147</v>
      </c>
      <c r="I46" s="229">
        <v>0.55239360084489642</v>
      </c>
      <c r="J46" s="229">
        <v>0.32567271049923369</v>
      </c>
      <c r="K46" s="229">
        <v>0.1452604276672872</v>
      </c>
      <c r="L46" s="229">
        <v>0.24580337973224781</v>
      </c>
      <c r="M46" s="229">
        <v>0.37615282566235869</v>
      </c>
      <c r="N46" s="229">
        <v>0.34541226819810988</v>
      </c>
      <c r="O46" s="229">
        <v>0.54407737313436144</v>
      </c>
      <c r="P46" s="229">
        <v>0.42023383530541358</v>
      </c>
      <c r="Q46" s="229">
        <v>0.40013578027942609</v>
      </c>
      <c r="R46" s="229">
        <v>0.4176224251658282</v>
      </c>
      <c r="S46" s="229">
        <v>0.52740110585752331</v>
      </c>
      <c r="T46" s="229">
        <v>0.68352678095044805</v>
      </c>
      <c r="U46" s="229">
        <v>0.59510317363477916</v>
      </c>
      <c r="V46" s="229">
        <v>0.35684940846736662</v>
      </c>
      <c r="W46" s="229">
        <v>0.37194503261116851</v>
      </c>
      <c r="X46" s="229">
        <v>0.42760149607300729</v>
      </c>
      <c r="Y46" s="229">
        <v>0.79767087681592375</v>
      </c>
      <c r="DA46" s="73" t="s">
        <v>3162</v>
      </c>
    </row>
    <row r="47" spans="1:105" ht="12" customHeight="1" x14ac:dyDescent="0.25">
      <c r="A47" s="64" t="s">
        <v>32</v>
      </c>
      <c r="B47" s="229">
        <v>0</v>
      </c>
      <c r="C47" s="229">
        <v>0</v>
      </c>
      <c r="D47" s="229">
        <v>0</v>
      </c>
      <c r="E47" s="229">
        <v>0.53336357567996651</v>
      </c>
      <c r="F47" s="229">
        <v>0.48047901221986522</v>
      </c>
      <c r="G47" s="229">
        <v>0.63436862930219207</v>
      </c>
      <c r="H47" s="229">
        <v>0.38600665453003691</v>
      </c>
      <c r="I47" s="229">
        <v>0.41924843587821958</v>
      </c>
      <c r="J47" s="229">
        <v>0.30093455507191319</v>
      </c>
      <c r="K47" s="229">
        <v>0.17070150516931001</v>
      </c>
      <c r="L47" s="229">
        <v>0.15741137657506121</v>
      </c>
      <c r="M47" s="229">
        <v>0.203444679482573</v>
      </c>
      <c r="N47" s="229">
        <v>0.25146334667962089</v>
      </c>
      <c r="O47" s="229">
        <v>0.2139092473075748</v>
      </c>
      <c r="P47" s="229">
        <v>0.1062669918423461</v>
      </c>
      <c r="Q47" s="229">
        <v>0.12085747423795801</v>
      </c>
      <c r="R47" s="229">
        <v>0.12984016286578151</v>
      </c>
      <c r="S47" s="229">
        <v>0.90900087477118496</v>
      </c>
      <c r="T47" s="229">
        <v>0.78480026261054181</v>
      </c>
      <c r="U47" s="229">
        <v>0.38155854762198899</v>
      </c>
      <c r="V47" s="229">
        <v>0.16097043925230509</v>
      </c>
      <c r="W47" s="229">
        <v>7.4304998176002918E-2</v>
      </c>
      <c r="X47" s="229">
        <v>0.1886705121572628</v>
      </c>
      <c r="Y47" s="229">
        <v>4.1374227248980288E-5</v>
      </c>
      <c r="DA47" s="73" t="s">
        <v>3163</v>
      </c>
    </row>
    <row r="48" spans="1:105" ht="12" customHeight="1" x14ac:dyDescent="0.25">
      <c r="A48" s="64" t="s">
        <v>33</v>
      </c>
      <c r="B48" s="229">
        <v>7.7899043351503643</v>
      </c>
      <c r="C48" s="229">
        <v>14.17385211409594</v>
      </c>
      <c r="D48" s="229">
        <v>8.317814833277188</v>
      </c>
      <c r="E48" s="229">
        <v>4.071760358661372</v>
      </c>
      <c r="F48" s="229">
        <v>3.8823764656094388</v>
      </c>
      <c r="G48" s="229">
        <v>3.3142221232324371</v>
      </c>
      <c r="H48" s="229">
        <v>6.1076392063754987</v>
      </c>
      <c r="I48" s="229">
        <v>5.1370464215827596</v>
      </c>
      <c r="J48" s="229">
        <v>4.2848175712411072</v>
      </c>
      <c r="K48" s="229">
        <v>9.3508440342233303</v>
      </c>
      <c r="L48" s="229">
        <v>6.5100803120132191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0.74573486584695625</v>
      </c>
      <c r="X48" s="229">
        <v>0.18643305065805671</v>
      </c>
      <c r="Y48" s="229">
        <v>0</v>
      </c>
      <c r="DA48" s="73" t="s">
        <v>3164</v>
      </c>
    </row>
    <row r="49" spans="1:105" ht="12" customHeight="1" x14ac:dyDescent="0.25">
      <c r="A49" s="64" t="s">
        <v>35</v>
      </c>
      <c r="B49" s="229">
        <v>4.23831841217432</v>
      </c>
      <c r="C49" s="229">
        <v>3.918987310453927</v>
      </c>
      <c r="D49" s="229">
        <v>7.0498716509723973</v>
      </c>
      <c r="E49" s="229">
        <v>4.7545781482974654</v>
      </c>
      <c r="F49" s="229">
        <v>5.5793488421279118</v>
      </c>
      <c r="G49" s="229">
        <v>62.64342994136365</v>
      </c>
      <c r="H49" s="229">
        <v>61.522880488637448</v>
      </c>
      <c r="I49" s="229">
        <v>51.069797634703853</v>
      </c>
      <c r="J49" s="229">
        <v>53.621527261810947</v>
      </c>
      <c r="K49" s="229">
        <v>16.161929667767129</v>
      </c>
      <c r="L49" s="229">
        <v>40.850550562274762</v>
      </c>
      <c r="M49" s="229">
        <v>7.8631682710564226</v>
      </c>
      <c r="N49" s="229">
        <v>7.4099309035601273</v>
      </c>
      <c r="O49" s="229">
        <v>7.5679073761515898</v>
      </c>
      <c r="P49" s="229">
        <v>8.0061567425788294</v>
      </c>
      <c r="Q49" s="229">
        <v>8.1955881264864008</v>
      </c>
      <c r="R49" s="229">
        <v>8.4113223035266973</v>
      </c>
      <c r="S49" s="229">
        <v>7.6772063826691328</v>
      </c>
      <c r="T49" s="229">
        <v>5.609740315783224</v>
      </c>
      <c r="U49" s="229">
        <v>5.41359895699253</v>
      </c>
      <c r="V49" s="229">
        <v>2.723373680005388</v>
      </c>
      <c r="W49" s="229">
        <v>4.2438500762922091</v>
      </c>
      <c r="X49" s="229">
        <v>3.6574311157780679</v>
      </c>
      <c r="Y49" s="229">
        <v>3.1435480928855708</v>
      </c>
      <c r="DA49" s="73" t="s">
        <v>3165</v>
      </c>
    </row>
    <row r="50" spans="1:105" ht="12" customHeight="1" x14ac:dyDescent="0.25">
      <c r="A50" s="64" t="s">
        <v>36</v>
      </c>
      <c r="B50" s="229">
        <v>0.94983350028892322</v>
      </c>
      <c r="C50" s="229">
        <v>0.84018033488896504</v>
      </c>
      <c r="D50" s="229">
        <v>0.1037259672702175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3166</v>
      </c>
    </row>
    <row r="51" spans="1:105" ht="12" customHeight="1" x14ac:dyDescent="0.25">
      <c r="A51" s="64" t="s">
        <v>38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0.35731134227616701</v>
      </c>
      <c r="H51" s="229">
        <v>0.34868240897989272</v>
      </c>
      <c r="I51" s="229">
        <v>0.37743948092197271</v>
      </c>
      <c r="J51" s="229">
        <v>1.0755263961792461</v>
      </c>
      <c r="K51" s="229">
        <v>0.98925259219073447</v>
      </c>
      <c r="L51" s="229">
        <v>0.90945178225562751</v>
      </c>
      <c r="M51" s="229">
        <v>1.1193750428205049</v>
      </c>
      <c r="N51" s="229">
        <v>1.1013743736311461</v>
      </c>
      <c r="O51" s="229">
        <v>1.111302564430467</v>
      </c>
      <c r="P51" s="229">
        <v>1.0601423591315069</v>
      </c>
      <c r="Q51" s="229">
        <v>1.076779066758905</v>
      </c>
      <c r="R51" s="229">
        <v>1.0472144881611249</v>
      </c>
      <c r="S51" s="229">
        <v>0.4208274346643946</v>
      </c>
      <c r="T51" s="229">
        <v>0.83176032464250826</v>
      </c>
      <c r="U51" s="229">
        <v>0.71683297520598788</v>
      </c>
      <c r="V51" s="229">
        <v>0.57867686862077172</v>
      </c>
      <c r="W51" s="229">
        <v>0.53193206830139406</v>
      </c>
      <c r="X51" s="229">
        <v>0.55610809287294916</v>
      </c>
      <c r="Y51" s="229">
        <v>0.64872807095990104</v>
      </c>
      <c r="DA51" s="73" t="s">
        <v>3167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53.073658238037503</v>
      </c>
      <c r="J52" s="229">
        <v>57.638066629714338</v>
      </c>
      <c r="K52" s="229">
        <v>50.398092732002873</v>
      </c>
      <c r="L52" s="229">
        <v>30.175768244213621</v>
      </c>
      <c r="M52" s="229">
        <v>2.6248133312539541</v>
      </c>
      <c r="N52" s="229">
        <v>3.1247050458899528</v>
      </c>
      <c r="O52" s="229">
        <v>2.0589978682499899</v>
      </c>
      <c r="P52" s="229">
        <v>1.6362946888497609</v>
      </c>
      <c r="Q52" s="229">
        <v>1.462685215303283</v>
      </c>
      <c r="R52" s="229">
        <v>1.49292348230165</v>
      </c>
      <c r="S52" s="229">
        <v>1.783589069644627</v>
      </c>
      <c r="T52" s="229">
        <v>1.6567987641144779</v>
      </c>
      <c r="U52" s="229">
        <v>1.7503027224084839</v>
      </c>
      <c r="V52" s="229">
        <v>1.294195205563206</v>
      </c>
      <c r="W52" s="229">
        <v>1.500360142594193</v>
      </c>
      <c r="X52" s="229">
        <v>1.5546323584242969</v>
      </c>
      <c r="Y52" s="229">
        <v>0.74867733496377331</v>
      </c>
      <c r="DA52" s="73" t="s">
        <v>3168</v>
      </c>
    </row>
    <row r="53" spans="1:105" ht="12" customHeight="1" x14ac:dyDescent="0.25">
      <c r="A53" s="60" t="s">
        <v>3099</v>
      </c>
      <c r="B53" s="262">
        <v>2.0110835205797</v>
      </c>
      <c r="C53" s="262">
        <v>2.1623946669473111</v>
      </c>
      <c r="D53" s="262">
        <v>1.9749133740536331</v>
      </c>
      <c r="E53" s="262">
        <v>2.555525348816138</v>
      </c>
      <c r="F53" s="262">
        <v>2.7506613132560052</v>
      </c>
      <c r="G53" s="262">
        <v>3.8377268648179128</v>
      </c>
      <c r="H53" s="262">
        <v>2.5036185448280359</v>
      </c>
      <c r="I53" s="262">
        <v>2.2540868889592121</v>
      </c>
      <c r="J53" s="262">
        <v>0.71579851259641636</v>
      </c>
      <c r="K53" s="262">
        <v>0.64241066686355142</v>
      </c>
      <c r="L53" s="262">
        <v>0.69964465266718334</v>
      </c>
      <c r="M53" s="262">
        <v>1.5508475149341501</v>
      </c>
      <c r="N53" s="262">
        <v>1.698033112061361</v>
      </c>
      <c r="O53" s="262">
        <v>1.69209317870114</v>
      </c>
      <c r="P53" s="262">
        <v>1.6079899859798581</v>
      </c>
      <c r="Q53" s="262">
        <v>1.633331957798912</v>
      </c>
      <c r="R53" s="262">
        <v>1.68432929828196</v>
      </c>
      <c r="S53" s="262">
        <v>1.684580370386259</v>
      </c>
      <c r="T53" s="262">
        <v>1.6106031640861229</v>
      </c>
      <c r="U53" s="262">
        <v>1.615324245639669</v>
      </c>
      <c r="V53" s="262">
        <v>1.4363821365446019</v>
      </c>
      <c r="W53" s="262">
        <v>1.523982321937138</v>
      </c>
      <c r="X53" s="262">
        <v>1.4658441335322601</v>
      </c>
      <c r="Y53" s="262">
        <v>1.348247439270271</v>
      </c>
      <c r="DA53" s="72" t="s">
        <v>3169</v>
      </c>
    </row>
    <row r="54" spans="1:105" ht="12" customHeight="1" x14ac:dyDescent="0.25">
      <c r="A54" s="57" t="s">
        <v>3101</v>
      </c>
      <c r="B54" s="261">
        <f t="shared" ref="B54:Y54" si="2">B55+B56+B67</f>
        <v>47.250011608741467</v>
      </c>
      <c r="C54" s="261">
        <f t="shared" si="2"/>
        <v>49.558852917361961</v>
      </c>
      <c r="D54" s="261">
        <f t="shared" si="2"/>
        <v>36.808698446388604</v>
      </c>
      <c r="E54" s="261">
        <f t="shared" si="2"/>
        <v>40.640763787678807</v>
      </c>
      <c r="F54" s="261">
        <f t="shared" si="2"/>
        <v>43.59382820827183</v>
      </c>
      <c r="G54" s="261">
        <f t="shared" si="2"/>
        <v>99.559465578349148</v>
      </c>
      <c r="H54" s="261">
        <f t="shared" si="2"/>
        <v>83.087713267877803</v>
      </c>
      <c r="I54" s="261">
        <f t="shared" si="2"/>
        <v>97.960770551697067</v>
      </c>
      <c r="J54" s="261">
        <f t="shared" si="2"/>
        <v>81.862946164625782</v>
      </c>
      <c r="K54" s="261">
        <f t="shared" si="2"/>
        <v>48.579930001811682</v>
      </c>
      <c r="L54" s="261">
        <f t="shared" si="2"/>
        <v>59.611210038930963</v>
      </c>
      <c r="M54" s="261">
        <f t="shared" si="2"/>
        <v>28.774276325672254</v>
      </c>
      <c r="N54" s="261">
        <f t="shared" si="2"/>
        <v>30.551604252038196</v>
      </c>
      <c r="O54" s="261">
        <f t="shared" si="2"/>
        <v>30.250865524161895</v>
      </c>
      <c r="P54" s="261">
        <f t="shared" si="2"/>
        <v>28.960420010827846</v>
      </c>
      <c r="Q54" s="261">
        <f t="shared" si="2"/>
        <v>29.308733381621465</v>
      </c>
      <c r="R54" s="261">
        <f t="shared" si="2"/>
        <v>30.171837188389169</v>
      </c>
      <c r="S54" s="261">
        <f t="shared" si="2"/>
        <v>30.130057056239067</v>
      </c>
      <c r="T54" s="261">
        <f t="shared" si="2"/>
        <v>27.82905568907314</v>
      </c>
      <c r="U54" s="261">
        <f t="shared" si="2"/>
        <v>27.342605225940915</v>
      </c>
      <c r="V54" s="261">
        <f t="shared" si="2"/>
        <v>22.488720168986674</v>
      </c>
      <c r="W54" s="261">
        <f t="shared" si="2"/>
        <v>25.227566426238294</v>
      </c>
      <c r="X54" s="261">
        <f t="shared" si="2"/>
        <v>23.835753364921636</v>
      </c>
      <c r="Y54" s="261">
        <f t="shared" si="2"/>
        <v>21.58915750828217</v>
      </c>
      <c r="DA54" s="70"/>
    </row>
    <row r="55" spans="1:105" ht="12" customHeight="1" x14ac:dyDescent="0.25">
      <c r="A55" s="60" t="s">
        <v>3102</v>
      </c>
      <c r="B55" s="262">
        <v>16.870012189901299</v>
      </c>
      <c r="C55" s="262">
        <v>16.900893005089241</v>
      </c>
      <c r="D55" s="262">
        <v>8.7688370688414512</v>
      </c>
      <c r="E55" s="262">
        <v>5.9823888813581014</v>
      </c>
      <c r="F55" s="262">
        <v>6.33226033048064</v>
      </c>
      <c r="G55" s="262">
        <v>39.882915904188252</v>
      </c>
      <c r="H55" s="262">
        <v>40.457274205835638</v>
      </c>
      <c r="I55" s="262">
        <v>52.498445613306913</v>
      </c>
      <c r="J55" s="262">
        <v>55.321096226534273</v>
      </c>
      <c r="K55" s="262">
        <v>28.9103339084424</v>
      </c>
      <c r="L55" s="262">
        <v>38.934809707350482</v>
      </c>
      <c r="M55" s="262">
        <v>6.8494696778837829</v>
      </c>
      <c r="N55" s="262">
        <v>6.7261367943711443</v>
      </c>
      <c r="O55" s="262">
        <v>6.594612863532924</v>
      </c>
      <c r="P55" s="262">
        <v>6.4493341895956062</v>
      </c>
      <c r="Q55" s="262">
        <v>6.4728186115788926</v>
      </c>
      <c r="R55" s="262">
        <v>6.635389404462976</v>
      </c>
      <c r="S55" s="262">
        <v>6.6134762539126104</v>
      </c>
      <c r="T55" s="262">
        <v>5.5317734924015216</v>
      </c>
      <c r="U55" s="262">
        <v>5.084838044782475</v>
      </c>
      <c r="V55" s="262">
        <v>3.0686356655363278</v>
      </c>
      <c r="W55" s="262">
        <v>4.3266426522290793</v>
      </c>
      <c r="X55" s="262">
        <v>3.8286714207233801</v>
      </c>
      <c r="Y55" s="262">
        <v>3.283638499535694</v>
      </c>
      <c r="DA55" s="72" t="s">
        <v>3170</v>
      </c>
    </row>
    <row r="56" spans="1:105" ht="12" customHeight="1" x14ac:dyDescent="0.25">
      <c r="A56" s="60" t="s">
        <v>3104</v>
      </c>
      <c r="B56" s="262">
        <v>4.3618120135552587</v>
      </c>
      <c r="C56" s="262">
        <v>4.6822000230930767</v>
      </c>
      <c r="D56" s="262">
        <v>2.4896215443852441</v>
      </c>
      <c r="E56" s="262">
        <v>1.596527019820013</v>
      </c>
      <c r="F56" s="262">
        <v>1.675168404868068</v>
      </c>
      <c r="G56" s="262">
        <v>10.026350785182521</v>
      </c>
      <c r="H56" s="262">
        <v>10.240130144436471</v>
      </c>
      <c r="I56" s="262">
        <v>16.30030630286814</v>
      </c>
      <c r="J56" s="262">
        <v>17.28127987494992</v>
      </c>
      <c r="K56" s="262">
        <v>11.358473780163729</v>
      </c>
      <c r="L56" s="262">
        <v>11.62481917946948</v>
      </c>
      <c r="M56" s="262">
        <v>1.860875504368815</v>
      </c>
      <c r="N56" s="262">
        <v>1.857337701794614</v>
      </c>
      <c r="O56" s="262">
        <v>1.764970185219831</v>
      </c>
      <c r="P56" s="262">
        <v>1.7078798017299901</v>
      </c>
      <c r="Q56" s="262">
        <v>1.7048495814603919</v>
      </c>
      <c r="R56" s="262">
        <v>1.745609717548964</v>
      </c>
      <c r="S56" s="262">
        <v>1.722494516273094</v>
      </c>
      <c r="T56" s="262">
        <v>1.4602684526286189</v>
      </c>
      <c r="U56" s="262">
        <v>1.35967492726799</v>
      </c>
      <c r="V56" s="262">
        <v>0.83703748835252978</v>
      </c>
      <c r="W56" s="262">
        <v>1.1845583179031951</v>
      </c>
      <c r="X56" s="262">
        <v>1.042873355692556</v>
      </c>
      <c r="Y56" s="262">
        <v>0.86270562747139456</v>
      </c>
      <c r="DA56" s="72" t="s">
        <v>3171</v>
      </c>
    </row>
    <row r="57" spans="1:105" ht="12" customHeight="1" x14ac:dyDescent="0.25">
      <c r="A57" s="64" t="s">
        <v>28</v>
      </c>
      <c r="B57" s="229">
        <v>1.972279411265506</v>
      </c>
      <c r="C57" s="229">
        <v>1.6750322760639851</v>
      </c>
      <c r="D57" s="229">
        <v>1.804048915829972E-2</v>
      </c>
      <c r="E57" s="229">
        <v>4.020176062971878E-2</v>
      </c>
      <c r="F57" s="229">
        <v>3.1304191425956578E-2</v>
      </c>
      <c r="G57" s="229">
        <v>3.2769087936513737E-2</v>
      </c>
      <c r="H57" s="229">
        <v>3.3104872345194207E-2</v>
      </c>
      <c r="I57" s="229">
        <v>3.5793787900989679E-2</v>
      </c>
      <c r="J57" s="229">
        <v>4.6735077605238533E-2</v>
      </c>
      <c r="K57" s="229">
        <v>2.498371839460992E-2</v>
      </c>
      <c r="L57" s="229">
        <v>3.7946016947974483E-2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1.739450751716504E-2</v>
      </c>
      <c r="W57" s="229">
        <v>1.608080484367325E-2</v>
      </c>
      <c r="X57" s="229">
        <v>1.7150277672021361E-2</v>
      </c>
      <c r="Y57" s="229">
        <v>1.6078960465744589E-2</v>
      </c>
      <c r="DA57" s="73" t="s">
        <v>3172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1.58783533986088E-3</v>
      </c>
      <c r="W58" s="229">
        <v>0</v>
      </c>
      <c r="X58" s="229">
        <v>0</v>
      </c>
      <c r="Y58" s="229">
        <v>0</v>
      </c>
      <c r="DA58" s="73" t="s">
        <v>3173</v>
      </c>
    </row>
    <row r="59" spans="1:105" ht="12" customHeight="1" x14ac:dyDescent="0.25">
      <c r="A59" s="64" t="s">
        <v>31</v>
      </c>
      <c r="B59" s="229">
        <v>0.2933844707372924</v>
      </c>
      <c r="C59" s="229">
        <v>0.12337940958764081</v>
      </c>
      <c r="D59" s="229">
        <v>0.1196720511767098</v>
      </c>
      <c r="E59" s="229">
        <v>8.2535377482407093E-2</v>
      </c>
      <c r="F59" s="229">
        <v>8.6881684581281177E-2</v>
      </c>
      <c r="G59" s="229">
        <v>9.8165410368911049E-2</v>
      </c>
      <c r="H59" s="229">
        <v>9.649112707150384E-2</v>
      </c>
      <c r="I59" s="229">
        <v>7.5689340077954581E-2</v>
      </c>
      <c r="J59" s="229">
        <v>7.7437977585388104E-2</v>
      </c>
      <c r="K59" s="229">
        <v>3.418441647145793E-2</v>
      </c>
      <c r="L59" s="229">
        <v>4.8607018476388188E-2</v>
      </c>
      <c r="M59" s="229">
        <v>7.7514860848507408E-2</v>
      </c>
      <c r="N59" s="229">
        <v>6.7255695296273135E-2</v>
      </c>
      <c r="O59" s="229">
        <v>8.269088535386411E-2</v>
      </c>
      <c r="P59" s="229">
        <v>6.4686173801826674E-2</v>
      </c>
      <c r="Q59" s="229">
        <v>5.7712110550567082E-2</v>
      </c>
      <c r="R59" s="229">
        <v>6.2931156348321748E-2</v>
      </c>
      <c r="S59" s="229">
        <v>6.628740640902589E-2</v>
      </c>
      <c r="T59" s="229">
        <v>6.0349745424979652E-2</v>
      </c>
      <c r="U59" s="229">
        <v>6.3540396359185472E-2</v>
      </c>
      <c r="V59" s="229">
        <v>6.9695611984075645E-2</v>
      </c>
      <c r="W59" s="229">
        <v>7.5639718135123532E-2</v>
      </c>
      <c r="X59" s="229">
        <v>6.4183170372169376E-2</v>
      </c>
      <c r="Y59" s="229">
        <v>6.5400589529912567E-2</v>
      </c>
      <c r="DA59" s="73" t="s">
        <v>3174</v>
      </c>
    </row>
    <row r="60" spans="1:105" ht="12" customHeight="1" x14ac:dyDescent="0.25">
      <c r="A60" s="64" t="s">
        <v>159</v>
      </c>
      <c r="B60" s="229">
        <v>0.19702268511241181</v>
      </c>
      <c r="C60" s="229">
        <v>0.1132517549918181</v>
      </c>
      <c r="D60" s="229">
        <v>8.7921815332862946E-2</v>
      </c>
      <c r="E60" s="229">
        <v>0.1041511579193571</v>
      </c>
      <c r="F60" s="229">
        <v>0.1021041666863074</v>
      </c>
      <c r="G60" s="229">
        <v>9.8480777721619103E-2</v>
      </c>
      <c r="H60" s="229">
        <v>0.1064083246858884</v>
      </c>
      <c r="I60" s="229">
        <v>8.0833733788762865E-2</v>
      </c>
      <c r="J60" s="229">
        <v>4.7656853994135363E-2</v>
      </c>
      <c r="K60" s="229">
        <v>2.1256478572778219E-2</v>
      </c>
      <c r="L60" s="229">
        <v>3.5969288802883297E-2</v>
      </c>
      <c r="M60" s="229">
        <v>5.5043790020332849E-2</v>
      </c>
      <c r="N60" s="229">
        <v>5.0545414161556453E-2</v>
      </c>
      <c r="O60" s="229">
        <v>7.9616790406631166E-2</v>
      </c>
      <c r="P60" s="229">
        <v>6.1494322019937063E-2</v>
      </c>
      <c r="Q60" s="229">
        <v>5.8553301654824717E-2</v>
      </c>
      <c r="R60" s="229">
        <v>6.1112185022488767E-2</v>
      </c>
      <c r="S60" s="229">
        <v>7.7176492496618454E-2</v>
      </c>
      <c r="T60" s="229">
        <v>0.10002292163473581</v>
      </c>
      <c r="U60" s="229">
        <v>8.7083578522388919E-2</v>
      </c>
      <c r="V60" s="229">
        <v>5.2219051854708223E-2</v>
      </c>
      <c r="W60" s="229">
        <v>5.4428048594621421E-2</v>
      </c>
      <c r="X60" s="229">
        <v>6.2572458204394429E-2</v>
      </c>
      <c r="Y60" s="229">
        <v>0.11672603594423619</v>
      </c>
      <c r="DA60" s="73" t="s">
        <v>3175</v>
      </c>
    </row>
    <row r="61" spans="1:105" ht="12" customHeight="1" x14ac:dyDescent="0.25">
      <c r="A61" s="64" t="s">
        <v>32</v>
      </c>
      <c r="B61" s="229">
        <v>0</v>
      </c>
      <c r="C61" s="229">
        <v>0</v>
      </c>
      <c r="D61" s="229">
        <v>0</v>
      </c>
      <c r="E61" s="229">
        <v>7.8049002057941616E-2</v>
      </c>
      <c r="F61" s="229">
        <v>7.0310214501875995E-2</v>
      </c>
      <c r="G61" s="229">
        <v>9.2829433263753564E-2</v>
      </c>
      <c r="H61" s="229">
        <v>5.6485736086094002E-2</v>
      </c>
      <c r="I61" s="229">
        <v>6.1350124992941152E-2</v>
      </c>
      <c r="J61" s="229">
        <v>4.4036831120628978E-2</v>
      </c>
      <c r="K61" s="229">
        <v>2.497936255071052E-2</v>
      </c>
      <c r="L61" s="229">
        <v>2.303457044022484E-2</v>
      </c>
      <c r="M61" s="229">
        <v>2.9770788504575849E-2</v>
      </c>
      <c r="N61" s="229">
        <v>3.6797532035204208E-2</v>
      </c>
      <c r="O61" s="229">
        <v>3.1302106189079887E-2</v>
      </c>
      <c r="P61" s="229">
        <v>1.555042946909296E-2</v>
      </c>
      <c r="Q61" s="229">
        <v>1.7685507008030042E-2</v>
      </c>
      <c r="R61" s="229">
        <v>1.899997600285229E-2</v>
      </c>
      <c r="S61" s="229">
        <v>0.13301735322896699</v>
      </c>
      <c r="T61" s="229">
        <v>0.1148426328765968</v>
      </c>
      <c r="U61" s="229">
        <v>5.5834828673120451E-2</v>
      </c>
      <c r="V61" s="229">
        <v>2.35553808271479E-2</v>
      </c>
      <c r="W61" s="229">
        <v>1.087331647677799E-2</v>
      </c>
      <c r="X61" s="229">
        <v>2.760883169208175E-2</v>
      </c>
      <c r="Y61" s="229">
        <v>6.0544388386188394E-6</v>
      </c>
      <c r="DA61" s="73" t="s">
        <v>3176</v>
      </c>
    </row>
    <row r="62" spans="1:105" ht="12" customHeight="1" x14ac:dyDescent="0.25">
      <c r="A62" s="64" t="s">
        <v>33</v>
      </c>
      <c r="B62" s="229">
        <v>1.1399245977946819</v>
      </c>
      <c r="C62" s="229">
        <v>2.0741105378478619</v>
      </c>
      <c r="D62" s="229">
        <v>1.217175631486251</v>
      </c>
      <c r="E62" s="229">
        <v>0.59583527466692576</v>
      </c>
      <c r="F62" s="229">
        <v>0.5681220513938382</v>
      </c>
      <c r="G62" s="229">
        <v>0.48498199185587942</v>
      </c>
      <c r="H62" s="229">
        <v>0.89375271714016902</v>
      </c>
      <c r="I62" s="229">
        <v>0.75172239915091377</v>
      </c>
      <c r="J62" s="229">
        <v>0.62701269956305894</v>
      </c>
      <c r="K62" s="229">
        <v>1.368342493842331</v>
      </c>
      <c r="L62" s="229">
        <v>0.95264336531027538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0.1091260534710603</v>
      </c>
      <c r="X62" s="229">
        <v>2.7281415938327929E-2</v>
      </c>
      <c r="Y62" s="229">
        <v>0</v>
      </c>
      <c r="DA62" s="73" t="s">
        <v>3177</v>
      </c>
    </row>
    <row r="63" spans="1:105" ht="12" customHeight="1" x14ac:dyDescent="0.25">
      <c r="A63" s="64" t="s">
        <v>35</v>
      </c>
      <c r="B63" s="229">
        <v>0.62020831109864327</v>
      </c>
      <c r="C63" s="229">
        <v>0.57347944742705537</v>
      </c>
      <c r="D63" s="229">
        <v>1.0316329649873319</v>
      </c>
      <c r="E63" s="229">
        <v>0.69575444706366296</v>
      </c>
      <c r="F63" s="229">
        <v>0.81644609627880871</v>
      </c>
      <c r="G63" s="229">
        <v>9.1668374357526616</v>
      </c>
      <c r="H63" s="229">
        <v>9.002863421534764</v>
      </c>
      <c r="I63" s="229">
        <v>7.4732263739759857</v>
      </c>
      <c r="J63" s="229">
        <v>7.8466301083114089</v>
      </c>
      <c r="K63" s="229">
        <v>2.3650330457825528</v>
      </c>
      <c r="L63" s="229">
        <v>5.977807353714252</v>
      </c>
      <c r="M63" s="229">
        <v>1.15064557190135</v>
      </c>
      <c r="N63" s="229">
        <v>1.0843217248269481</v>
      </c>
      <c r="O63" s="229">
        <v>1.107438987790919</v>
      </c>
      <c r="P63" s="229">
        <v>1.171569586995344</v>
      </c>
      <c r="Q63" s="229">
        <v>1.1992897597754071</v>
      </c>
      <c r="R63" s="229">
        <v>1.230858914467533</v>
      </c>
      <c r="S63" s="229">
        <v>1.123433102825383</v>
      </c>
      <c r="T63" s="229">
        <v>0.82089338945371904</v>
      </c>
      <c r="U63" s="229">
        <v>0.79219132201991316</v>
      </c>
      <c r="V63" s="229">
        <v>0.39852102327067179</v>
      </c>
      <c r="W63" s="229">
        <v>0.62101777931846014</v>
      </c>
      <c r="X63" s="229">
        <v>0.53520499280105638</v>
      </c>
      <c r="Y63" s="229">
        <v>0.46000664979432709</v>
      </c>
      <c r="DA63" s="73" t="s">
        <v>3178</v>
      </c>
    </row>
    <row r="64" spans="1:105" ht="12" customHeight="1" x14ac:dyDescent="0.25">
      <c r="A64" s="64" t="s">
        <v>36</v>
      </c>
      <c r="B64" s="229">
        <v>0.13899253754672281</v>
      </c>
      <c r="C64" s="229">
        <v>0.1229465971747159</v>
      </c>
      <c r="D64" s="229">
        <v>1.5178592243788411E-2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3179</v>
      </c>
    </row>
    <row r="65" spans="1:105" ht="12" customHeight="1" x14ac:dyDescent="0.25">
      <c r="A65" s="64" t="s">
        <v>38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5.2286648283181462E-2</v>
      </c>
      <c r="H65" s="229">
        <v>5.1023945572858283E-2</v>
      </c>
      <c r="I65" s="229">
        <v>5.5232070892114238E-2</v>
      </c>
      <c r="J65" s="229">
        <v>0.15738562912127529</v>
      </c>
      <c r="K65" s="229">
        <v>0.14476087442845381</v>
      </c>
      <c r="L65" s="229">
        <v>0.13308333613591061</v>
      </c>
      <c r="M65" s="229">
        <v>0.16380215861071151</v>
      </c>
      <c r="N65" s="229">
        <v>0.16116805622602301</v>
      </c>
      <c r="O65" s="229">
        <v>0.162620883939539</v>
      </c>
      <c r="P65" s="229">
        <v>0.1551344278882934</v>
      </c>
      <c r="Q65" s="229">
        <v>0.1575689368931365</v>
      </c>
      <c r="R65" s="229">
        <v>0.1532426462331892</v>
      </c>
      <c r="S65" s="229">
        <v>6.1581185539875842E-2</v>
      </c>
      <c r="T65" s="229">
        <v>0.121714466922447</v>
      </c>
      <c r="U65" s="229">
        <v>0.1048967363129855</v>
      </c>
      <c r="V65" s="229">
        <v>8.4679858485436271E-2</v>
      </c>
      <c r="W65" s="229">
        <v>7.7839524456862985E-2</v>
      </c>
      <c r="X65" s="229">
        <v>8.1377288709197998E-2</v>
      </c>
      <c r="Y65" s="229">
        <v>9.493070178413314E-2</v>
      </c>
      <c r="DA65" s="73" t="s">
        <v>3180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7.766458472088476</v>
      </c>
      <c r="J66" s="229">
        <v>8.43438469764879</v>
      </c>
      <c r="K66" s="229">
        <v>7.3749333901208329</v>
      </c>
      <c r="L66" s="229">
        <v>4.4157282296415747</v>
      </c>
      <c r="M66" s="229">
        <v>0.38409833448333702</v>
      </c>
      <c r="N66" s="229">
        <v>0.45724927924860892</v>
      </c>
      <c r="O66" s="229">
        <v>0.30130053153979758</v>
      </c>
      <c r="P66" s="229">
        <v>0.2394448615554961</v>
      </c>
      <c r="Q66" s="229">
        <v>0.21403996557842681</v>
      </c>
      <c r="R66" s="229">
        <v>0.21846483947457801</v>
      </c>
      <c r="S66" s="229">
        <v>0.26099897577322401</v>
      </c>
      <c r="T66" s="229">
        <v>0.24244529631614101</v>
      </c>
      <c r="U66" s="229">
        <v>0.25612806538039667</v>
      </c>
      <c r="V66" s="229">
        <v>0.18938421907346401</v>
      </c>
      <c r="W66" s="229">
        <v>0.21955307260661561</v>
      </c>
      <c r="X66" s="229">
        <v>0.22749492030330651</v>
      </c>
      <c r="Y66" s="229">
        <v>0.1095566355142024</v>
      </c>
      <c r="DA66" s="73" t="s">
        <v>3181</v>
      </c>
    </row>
    <row r="67" spans="1:105" ht="12" customHeight="1" x14ac:dyDescent="0.25">
      <c r="A67" s="60" t="s">
        <v>3116</v>
      </c>
      <c r="B67" s="262">
        <v>26.018187405284909</v>
      </c>
      <c r="C67" s="262">
        <v>27.975759889179638</v>
      </c>
      <c r="D67" s="262">
        <v>25.55023983316191</v>
      </c>
      <c r="E67" s="262">
        <v>33.061847886500694</v>
      </c>
      <c r="F67" s="262">
        <v>35.586399472923127</v>
      </c>
      <c r="G67" s="262">
        <v>49.650198888978373</v>
      </c>
      <c r="H67" s="262">
        <v>32.390308917605701</v>
      </c>
      <c r="I67" s="262">
        <v>29.16201863552201</v>
      </c>
      <c r="J67" s="262">
        <v>9.2605700631415804</v>
      </c>
      <c r="K67" s="262">
        <v>8.3111223132055532</v>
      </c>
      <c r="L67" s="262">
        <v>9.0515811521109963</v>
      </c>
      <c r="M67" s="262">
        <v>20.063931143419659</v>
      </c>
      <c r="N67" s="262">
        <v>21.96812975587244</v>
      </c>
      <c r="O67" s="262">
        <v>21.891282475409142</v>
      </c>
      <c r="P67" s="262">
        <v>20.803206019502252</v>
      </c>
      <c r="Q67" s="262">
        <v>21.131065188582181</v>
      </c>
      <c r="R67" s="262">
        <v>21.79083806637723</v>
      </c>
      <c r="S67" s="262">
        <v>21.794086286053361</v>
      </c>
      <c r="T67" s="262">
        <v>20.837013744042999</v>
      </c>
      <c r="U67" s="262">
        <v>20.89809225389045</v>
      </c>
      <c r="V67" s="262">
        <v>18.583047015097819</v>
      </c>
      <c r="W67" s="262">
        <v>19.716365456106018</v>
      </c>
      <c r="X67" s="262">
        <v>18.964208588505699</v>
      </c>
      <c r="Y67" s="262">
        <v>17.44281338127508</v>
      </c>
      <c r="DA67" s="72" t="s">
        <v>3182</v>
      </c>
    </row>
    <row r="68" spans="1:105" ht="12" customHeight="1" x14ac:dyDescent="0.25">
      <c r="A68" s="57" t="s">
        <v>3118</v>
      </c>
      <c r="B68" s="261">
        <v>129.76696834805631</v>
      </c>
      <c r="C68" s="261">
        <v>161.83336452745661</v>
      </c>
      <c r="D68" s="261">
        <v>217.74551799289151</v>
      </c>
      <c r="E68" s="261">
        <v>223.1181228970288</v>
      </c>
      <c r="F68" s="261">
        <v>212.70546996183739</v>
      </c>
      <c r="G68" s="261">
        <v>201.3488502469848</v>
      </c>
      <c r="H68" s="261">
        <v>187.90963282767689</v>
      </c>
      <c r="I68" s="261">
        <v>163.84880269872161</v>
      </c>
      <c r="J68" s="261">
        <v>162.8815643651225</v>
      </c>
      <c r="K68" s="261">
        <v>135.08191743169519</v>
      </c>
      <c r="L68" s="261">
        <v>134.4780026642743</v>
      </c>
      <c r="M68" s="261">
        <v>190.32778954368911</v>
      </c>
      <c r="N68" s="261">
        <v>184.35928288131609</v>
      </c>
      <c r="O68" s="261">
        <v>183.58803913008941</v>
      </c>
      <c r="P68" s="261">
        <v>179.59257672523859</v>
      </c>
      <c r="Q68" s="261">
        <v>179.21756296856631</v>
      </c>
      <c r="R68" s="261">
        <v>181.941206264176</v>
      </c>
      <c r="S68" s="261">
        <v>179.96070336893669</v>
      </c>
      <c r="T68" s="261">
        <v>183.17265376293051</v>
      </c>
      <c r="U68" s="261">
        <v>185.97513741250211</v>
      </c>
      <c r="V68" s="261">
        <v>179.5569547424212</v>
      </c>
      <c r="W68" s="261">
        <v>195.93919426419879</v>
      </c>
      <c r="X68" s="261">
        <v>191.36536686294031</v>
      </c>
      <c r="Y68" s="261">
        <v>189.2036842263646</v>
      </c>
      <c r="DA68" s="70" t="s">
        <v>3183</v>
      </c>
    </row>
    <row r="69" spans="1:105" ht="12" customHeight="1" x14ac:dyDescent="0.25">
      <c r="A69" s="41" t="s">
        <v>3120</v>
      </c>
      <c r="B69" s="350">
        <v>426.02112728596779</v>
      </c>
      <c r="C69" s="350">
        <v>449.20580731726449</v>
      </c>
      <c r="D69" s="350">
        <v>415.62317925773408</v>
      </c>
      <c r="E69" s="350">
        <v>510.79536889256099</v>
      </c>
      <c r="F69" s="350">
        <v>545.24048416693654</v>
      </c>
      <c r="G69" s="350">
        <v>720.86715355986041</v>
      </c>
      <c r="H69" s="350">
        <v>509.35410731202268</v>
      </c>
      <c r="I69" s="350">
        <v>472.90829331500748</v>
      </c>
      <c r="J69" s="350">
        <v>213.81341974827549</v>
      </c>
      <c r="K69" s="350">
        <v>178.96460099156491</v>
      </c>
      <c r="L69" s="350">
        <v>196.9070305420563</v>
      </c>
      <c r="M69" s="350">
        <v>433.34842655869471</v>
      </c>
      <c r="N69" s="350">
        <v>461.84040010327828</v>
      </c>
      <c r="O69" s="350">
        <v>460.83051320848779</v>
      </c>
      <c r="P69" s="350">
        <v>432.04756360329651</v>
      </c>
      <c r="Q69" s="350">
        <v>430.21219798138912</v>
      </c>
      <c r="R69" s="350">
        <v>437.99974175936347</v>
      </c>
      <c r="S69" s="350">
        <v>437.98990386876739</v>
      </c>
      <c r="T69" s="350">
        <v>428.53520526007691</v>
      </c>
      <c r="U69" s="350">
        <v>431.7330028574674</v>
      </c>
      <c r="V69" s="350">
        <v>392.62725455418553</v>
      </c>
      <c r="W69" s="350">
        <v>417.2085303785887</v>
      </c>
      <c r="X69" s="350">
        <v>399.13933723644209</v>
      </c>
      <c r="Y69" s="350">
        <v>372.8944133699556</v>
      </c>
      <c r="DA69" s="97" t="s">
        <v>3184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101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</v>
      </c>
      <c r="C73" s="232">
        <f t="shared" si="3"/>
        <v>1</v>
      </c>
      <c r="D73" s="232">
        <f t="shared" si="3"/>
        <v>0.99999999999999978</v>
      </c>
      <c r="E73" s="232">
        <f t="shared" si="3"/>
        <v>1</v>
      </c>
      <c r="F73" s="232">
        <f t="shared" si="3"/>
        <v>0.99999999999999978</v>
      </c>
      <c r="G73" s="232">
        <f t="shared" si="3"/>
        <v>1</v>
      </c>
      <c r="H73" s="232">
        <f t="shared" si="3"/>
        <v>0.99999999999999989</v>
      </c>
      <c r="I73" s="232">
        <f t="shared" si="3"/>
        <v>0.99999999999999989</v>
      </c>
      <c r="J73" s="232">
        <f t="shared" si="3"/>
        <v>0.99999999999999978</v>
      </c>
      <c r="K73" s="232">
        <f t="shared" si="3"/>
        <v>0.99999999999999978</v>
      </c>
      <c r="L73" s="232">
        <f t="shared" si="3"/>
        <v>0.99999999999999967</v>
      </c>
      <c r="M73" s="232">
        <f t="shared" si="3"/>
        <v>1.0000000000000002</v>
      </c>
      <c r="N73" s="232">
        <f t="shared" si="3"/>
        <v>1.0000000000000002</v>
      </c>
      <c r="O73" s="232">
        <f t="shared" si="3"/>
        <v>0.99999999999999978</v>
      </c>
      <c r="P73" s="232">
        <f t="shared" si="3"/>
        <v>1</v>
      </c>
      <c r="Q73" s="232">
        <f t="shared" si="3"/>
        <v>1</v>
      </c>
      <c r="R73" s="232">
        <f t="shared" si="3"/>
        <v>1.0000000000000002</v>
      </c>
      <c r="S73" s="232">
        <f t="shared" si="3"/>
        <v>1</v>
      </c>
      <c r="T73" s="232">
        <f t="shared" si="3"/>
        <v>0.99999999999999956</v>
      </c>
      <c r="U73" s="232">
        <f t="shared" si="3"/>
        <v>1</v>
      </c>
      <c r="V73" s="232">
        <f t="shared" si="3"/>
        <v>0.99999999999999989</v>
      </c>
      <c r="W73" s="232">
        <f t="shared" si="3"/>
        <v>1.0000000000000002</v>
      </c>
      <c r="X73" s="232">
        <f t="shared" si="3"/>
        <v>1.0000000000000004</v>
      </c>
      <c r="Y73" s="232">
        <f t="shared" si="3"/>
        <v>0.99999999999999978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1.9645472219902219E-2</v>
      </c>
      <c r="C74" s="299">
        <f t="shared" si="4"/>
        <v>1.8663310898289896E-2</v>
      </c>
      <c r="D74" s="299">
        <f t="shared" si="4"/>
        <v>1.9811453830955859E-2</v>
      </c>
      <c r="E74" s="299">
        <f t="shared" si="4"/>
        <v>2.2177094015444366E-2</v>
      </c>
      <c r="F74" s="299">
        <f t="shared" si="4"/>
        <v>2.2738225168264202E-2</v>
      </c>
      <c r="G74" s="299">
        <f t="shared" si="4"/>
        <v>1.4611720380062067E-2</v>
      </c>
      <c r="H74" s="299">
        <f t="shared" si="4"/>
        <v>1.312225461742113E-2</v>
      </c>
      <c r="I74" s="299">
        <f t="shared" si="4"/>
        <v>1.0502340283875774E-2</v>
      </c>
      <c r="J74" s="299">
        <f t="shared" si="4"/>
        <v>7.1331399637929328E-3</v>
      </c>
      <c r="K74" s="299">
        <f t="shared" si="4"/>
        <v>8.5483771913484833E-3</v>
      </c>
      <c r="L74" s="299">
        <f t="shared" si="4"/>
        <v>8.5404170552326256E-3</v>
      </c>
      <c r="M74" s="299">
        <f t="shared" si="4"/>
        <v>2.9196944160213865E-2</v>
      </c>
      <c r="N74" s="299">
        <f t="shared" si="4"/>
        <v>2.9995649208766628E-2</v>
      </c>
      <c r="O74" s="299">
        <f t="shared" si="4"/>
        <v>3.0339241225517594E-2</v>
      </c>
      <c r="P74" s="299">
        <f t="shared" si="4"/>
        <v>2.9427831210035248E-2</v>
      </c>
      <c r="Q74" s="299">
        <f t="shared" si="4"/>
        <v>2.8948288922735047E-2</v>
      </c>
      <c r="R74" s="299">
        <f t="shared" si="4"/>
        <v>2.8603753028115592E-2</v>
      </c>
      <c r="S74" s="299">
        <f t="shared" si="4"/>
        <v>2.8888882021587532E-2</v>
      </c>
      <c r="T74" s="299">
        <f t="shared" si="4"/>
        <v>2.974327838839181E-2</v>
      </c>
      <c r="U74" s="299">
        <f t="shared" si="4"/>
        <v>3.0099257577637758E-2</v>
      </c>
      <c r="V74" s="299">
        <f t="shared" si="4"/>
        <v>3.1479745759598943E-2</v>
      </c>
      <c r="W74" s="299">
        <f t="shared" si="4"/>
        <v>2.9993009535809644E-2</v>
      </c>
      <c r="X74" s="299">
        <f t="shared" si="4"/>
        <v>2.985342237171534E-2</v>
      </c>
      <c r="Y74" s="299">
        <f t="shared" si="4"/>
        <v>2.9883645861122667E-2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2.6742396081068675E-3</v>
      </c>
      <c r="C75" s="233">
        <f t="shared" si="5"/>
        <v>2.5652097664098433E-3</v>
      </c>
      <c r="D75" s="233">
        <f t="shared" si="5"/>
        <v>2.7054120207015428E-3</v>
      </c>
      <c r="E75" s="233">
        <f t="shared" si="5"/>
        <v>3.1127379164072183E-3</v>
      </c>
      <c r="F75" s="233">
        <f t="shared" si="5"/>
        <v>3.2071637583645915E-3</v>
      </c>
      <c r="G75" s="233">
        <f t="shared" si="5"/>
        <v>2.1352509644617114E-3</v>
      </c>
      <c r="H75" s="233">
        <f t="shared" si="5"/>
        <v>1.8235702360707359E-3</v>
      </c>
      <c r="I75" s="233">
        <f t="shared" si="5"/>
        <v>1.436363772246582E-3</v>
      </c>
      <c r="J75" s="233">
        <f t="shared" si="5"/>
        <v>8.7304705830095375E-4</v>
      </c>
      <c r="K75" s="233">
        <f t="shared" si="5"/>
        <v>1.061998734256263E-3</v>
      </c>
      <c r="L75" s="233">
        <f t="shared" si="5"/>
        <v>1.0585398200428783E-3</v>
      </c>
      <c r="M75" s="233">
        <f t="shared" si="5"/>
        <v>3.6247248715091476E-3</v>
      </c>
      <c r="N75" s="233">
        <f t="shared" si="5"/>
        <v>3.7477670951678692E-3</v>
      </c>
      <c r="O75" s="233">
        <f t="shared" si="5"/>
        <v>3.7894805523334529E-3</v>
      </c>
      <c r="P75" s="233">
        <f t="shared" si="5"/>
        <v>3.6879565775355511E-3</v>
      </c>
      <c r="Q75" s="233">
        <f t="shared" si="5"/>
        <v>3.6464935495275921E-3</v>
      </c>
      <c r="R75" s="233">
        <f t="shared" si="5"/>
        <v>3.6154737312670089E-3</v>
      </c>
      <c r="S75" s="233">
        <f t="shared" si="5"/>
        <v>3.6516840516518452E-3</v>
      </c>
      <c r="T75" s="233">
        <f t="shared" si="5"/>
        <v>3.736781565842495E-3</v>
      </c>
      <c r="U75" s="233">
        <f t="shared" si="5"/>
        <v>3.7771435768576105E-3</v>
      </c>
      <c r="V75" s="233">
        <f t="shared" si="5"/>
        <v>3.9284357130587328E-3</v>
      </c>
      <c r="W75" s="233">
        <f t="shared" si="5"/>
        <v>3.7415251967792508E-3</v>
      </c>
      <c r="X75" s="233">
        <f t="shared" si="5"/>
        <v>3.7289678427591152E-3</v>
      </c>
      <c r="Y75" s="233">
        <f t="shared" si="5"/>
        <v>3.7188224085556837E-3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2.5862750879210791E-2</v>
      </c>
      <c r="C76" s="233">
        <f t="shared" si="6"/>
        <v>2.4957848584029056E-2</v>
      </c>
      <c r="D76" s="233">
        <f t="shared" si="6"/>
        <v>2.6216222983616557E-2</v>
      </c>
      <c r="E76" s="233">
        <f t="shared" si="6"/>
        <v>3.0672614324665035E-2</v>
      </c>
      <c r="F76" s="233">
        <f t="shared" si="6"/>
        <v>3.1695184396421591E-2</v>
      </c>
      <c r="G76" s="233">
        <f t="shared" si="6"/>
        <v>2.1536619124912493E-2</v>
      </c>
      <c r="H76" s="233">
        <f t="shared" si="6"/>
        <v>1.7862007482941752E-2</v>
      </c>
      <c r="I76" s="233">
        <f t="shared" si="6"/>
        <v>1.3931985711790759E-2</v>
      </c>
      <c r="J76" s="233">
        <f t="shared" si="6"/>
        <v>7.8495060954055229E-3</v>
      </c>
      <c r="K76" s="233">
        <f t="shared" si="6"/>
        <v>9.6544560570282108E-3</v>
      </c>
      <c r="L76" s="233">
        <f t="shared" si="6"/>
        <v>9.6066051411199671E-3</v>
      </c>
      <c r="M76" s="233">
        <f t="shared" si="6"/>
        <v>3.2934992847862561E-2</v>
      </c>
      <c r="N76" s="233">
        <f t="shared" si="6"/>
        <v>3.4211742526863494E-2</v>
      </c>
      <c r="O76" s="233">
        <f t="shared" si="6"/>
        <v>3.4584494128072941E-2</v>
      </c>
      <c r="P76" s="233">
        <f t="shared" si="6"/>
        <v>3.3739298708551864E-2</v>
      </c>
      <c r="Q76" s="233">
        <f t="shared" si="6"/>
        <v>3.3482673527823921E-2</v>
      </c>
      <c r="R76" s="233">
        <f t="shared" si="6"/>
        <v>3.3278945492863067E-2</v>
      </c>
      <c r="S76" s="233">
        <f t="shared" si="6"/>
        <v>3.3613359170894613E-2</v>
      </c>
      <c r="T76" s="233">
        <f t="shared" si="6"/>
        <v>3.4247162295845346E-2</v>
      </c>
      <c r="U76" s="233">
        <f t="shared" si="6"/>
        <v>3.4588429471037123E-2</v>
      </c>
      <c r="V76" s="233">
        <f t="shared" si="6"/>
        <v>3.5829551030152833E-2</v>
      </c>
      <c r="W76" s="233">
        <f t="shared" si="6"/>
        <v>3.4115716035328557E-2</v>
      </c>
      <c r="X76" s="233">
        <f t="shared" si="6"/>
        <v>3.4033336790223183E-2</v>
      </c>
      <c r="Y76" s="233">
        <f t="shared" si="6"/>
        <v>3.3848776631358407E-2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6.8700143159731789E-3</v>
      </c>
      <c r="C77" s="233">
        <f t="shared" si="7"/>
        <v>6.513250353291547E-3</v>
      </c>
      <c r="D77" s="233">
        <f t="shared" si="7"/>
        <v>6.9234319284802682E-3</v>
      </c>
      <c r="E77" s="233">
        <f t="shared" si="7"/>
        <v>7.7046925297465513E-3</v>
      </c>
      <c r="F77" s="233">
        <f t="shared" si="7"/>
        <v>7.8911901368326782E-3</v>
      </c>
      <c r="G77" s="233">
        <f t="shared" si="7"/>
        <v>5.0308528243447241E-3</v>
      </c>
      <c r="H77" s="233">
        <f t="shared" si="7"/>
        <v>4.5687302428623396E-3</v>
      </c>
      <c r="I77" s="233">
        <f t="shared" si="7"/>
        <v>3.6690335400599711E-3</v>
      </c>
      <c r="J77" s="233">
        <f t="shared" si="7"/>
        <v>2.547280368743248E-3</v>
      </c>
      <c r="K77" s="233">
        <f t="shared" si="7"/>
        <v>3.044182297717051E-3</v>
      </c>
      <c r="L77" s="233">
        <f t="shared" si="7"/>
        <v>3.0426796316071012E-3</v>
      </c>
      <c r="M77" s="233">
        <f t="shared" si="7"/>
        <v>1.0398753871595261E-2</v>
      </c>
      <c r="N77" s="233">
        <f t="shared" si="7"/>
        <v>1.0670338941994546E-2</v>
      </c>
      <c r="O77" s="233">
        <f t="shared" si="7"/>
        <v>1.0793220656602756E-2</v>
      </c>
      <c r="P77" s="233">
        <f t="shared" si="7"/>
        <v>1.0462344467106942E-2</v>
      </c>
      <c r="Q77" s="233">
        <f t="shared" si="7"/>
        <v>1.0281805771044695E-2</v>
      </c>
      <c r="R77" s="233">
        <f t="shared" si="7"/>
        <v>1.015275775128039E-2</v>
      </c>
      <c r="S77" s="233">
        <f t="shared" si="7"/>
        <v>1.0253870942491071E-2</v>
      </c>
      <c r="T77" s="233">
        <f t="shared" si="7"/>
        <v>1.056948266060507E-2</v>
      </c>
      <c r="U77" s="233">
        <f t="shared" si="7"/>
        <v>1.0698334330014464E-2</v>
      </c>
      <c r="V77" s="233">
        <f t="shared" si="7"/>
        <v>1.1200842889849289E-2</v>
      </c>
      <c r="W77" s="233">
        <f t="shared" si="7"/>
        <v>1.0672588244727471E-2</v>
      </c>
      <c r="X77" s="233">
        <f t="shared" si="7"/>
        <v>1.0620299528541838E-2</v>
      </c>
      <c r="Y77" s="233">
        <f t="shared" si="7"/>
        <v>1.0638558692441452E-2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3.5344582203091487E-2</v>
      </c>
      <c r="C78" s="300">
        <f t="shared" si="8"/>
        <v>3.3348609727830589E-2</v>
      </c>
      <c r="D78" s="300">
        <f t="shared" si="8"/>
        <v>3.5411931439185459E-2</v>
      </c>
      <c r="E78" s="300">
        <f t="shared" si="8"/>
        <v>3.572284710472029E-2</v>
      </c>
      <c r="F78" s="300">
        <f t="shared" si="8"/>
        <v>3.5501275724774704E-2</v>
      </c>
      <c r="G78" s="300">
        <f t="shared" si="8"/>
        <v>3.6771886383553033E-2</v>
      </c>
      <c r="H78" s="300">
        <f t="shared" si="8"/>
        <v>4.15755992868981E-2</v>
      </c>
      <c r="I78" s="300">
        <f t="shared" si="8"/>
        <v>4.2570027676880784E-2</v>
      </c>
      <c r="J78" s="300">
        <f t="shared" si="8"/>
        <v>4.8931792462423344E-2</v>
      </c>
      <c r="K78" s="300">
        <f t="shared" si="8"/>
        <v>3.9773113488322444E-2</v>
      </c>
      <c r="L78" s="300">
        <f t="shared" si="8"/>
        <v>4.7523242186769295E-2</v>
      </c>
      <c r="M78" s="300">
        <f t="shared" si="8"/>
        <v>3.5910507299571369E-2</v>
      </c>
      <c r="N78" s="300">
        <f t="shared" si="8"/>
        <v>3.6918257561808651E-2</v>
      </c>
      <c r="O78" s="300">
        <f t="shared" si="8"/>
        <v>3.7300225369067672E-2</v>
      </c>
      <c r="P78" s="300">
        <f t="shared" si="8"/>
        <v>3.6270998275996433E-2</v>
      </c>
      <c r="Q78" s="300">
        <f t="shared" si="8"/>
        <v>3.5835164035042263E-2</v>
      </c>
      <c r="R78" s="300">
        <f t="shared" si="8"/>
        <v>3.5375908945221531E-2</v>
      </c>
      <c r="S78" s="300">
        <f t="shared" si="8"/>
        <v>3.5920040252186772E-2</v>
      </c>
      <c r="T78" s="300">
        <f t="shared" si="8"/>
        <v>3.6736082814000919E-2</v>
      </c>
      <c r="U78" s="300">
        <f t="shared" si="8"/>
        <v>3.6972067094536591E-2</v>
      </c>
      <c r="V78" s="300">
        <f t="shared" si="8"/>
        <v>3.8394656486491284E-2</v>
      </c>
      <c r="W78" s="300">
        <f t="shared" si="8"/>
        <v>3.6827211632169399E-2</v>
      </c>
      <c r="X78" s="300">
        <f t="shared" si="8"/>
        <v>3.6291759959135222E-2</v>
      </c>
      <c r="Y78" s="300">
        <f t="shared" si="8"/>
        <v>3.6364903369964209E-2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0.23613938929398542</v>
      </c>
      <c r="C79" s="301">
        <f t="shared" si="9"/>
        <v>0.23762532459739175</v>
      </c>
      <c r="D79" s="301">
        <f t="shared" si="9"/>
        <v>0.17586862146577945</v>
      </c>
      <c r="E79" s="301">
        <f t="shared" si="9"/>
        <v>0.13056669509712385</v>
      </c>
      <c r="F79" s="301">
        <f t="shared" si="9"/>
        <v>0.12948339270326206</v>
      </c>
      <c r="G79" s="301">
        <f t="shared" si="9"/>
        <v>0.27355455391428629</v>
      </c>
      <c r="H79" s="301">
        <f t="shared" si="9"/>
        <v>0.30797104833934008</v>
      </c>
      <c r="I79" s="301">
        <f t="shared" si="9"/>
        <v>0.38549471523549256</v>
      </c>
      <c r="J79" s="301">
        <f t="shared" si="9"/>
        <v>0.43812135092610538</v>
      </c>
      <c r="K79" s="301">
        <f t="shared" si="9"/>
        <v>0.44091979663112035</v>
      </c>
      <c r="L79" s="301">
        <f t="shared" si="9"/>
        <v>0.40828673256503778</v>
      </c>
      <c r="M79" s="301">
        <f t="shared" si="9"/>
        <v>0.15514557219768388</v>
      </c>
      <c r="N79" s="301">
        <f t="shared" si="9"/>
        <v>0.15074141002400604</v>
      </c>
      <c r="O79" s="301">
        <f t="shared" si="9"/>
        <v>0.14532399954459077</v>
      </c>
      <c r="P79" s="301">
        <f t="shared" si="9"/>
        <v>0.14750158589675844</v>
      </c>
      <c r="Q79" s="301">
        <f t="shared" si="9"/>
        <v>0.14728074004080821</v>
      </c>
      <c r="R79" s="301">
        <f t="shared" si="9"/>
        <v>0.14791499518503981</v>
      </c>
      <c r="S79" s="301">
        <f t="shared" si="9"/>
        <v>0.14653132900542826</v>
      </c>
      <c r="T79" s="301">
        <f t="shared" si="9"/>
        <v>0.13734611287741416</v>
      </c>
      <c r="U79" s="301">
        <f t="shared" si="9"/>
        <v>0.13282001610967861</v>
      </c>
      <c r="V79" s="301">
        <f t="shared" si="9"/>
        <v>0.11413088096643689</v>
      </c>
      <c r="W79" s="301">
        <f t="shared" si="9"/>
        <v>0.12780220650224725</v>
      </c>
      <c r="X79" s="301">
        <f t="shared" si="9"/>
        <v>0.12558366630322279</v>
      </c>
      <c r="Y79" s="301">
        <f t="shared" si="9"/>
        <v>0.12051053894783778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0.21154294520321562</v>
      </c>
      <c r="C80" s="301">
        <f t="shared" si="10"/>
        <v>0.21044780376895963</v>
      </c>
      <c r="D80" s="301">
        <f t="shared" si="10"/>
        <v>0.22037583203699956</v>
      </c>
      <c r="E80" s="301">
        <f t="shared" si="10"/>
        <v>0.2003741521096388</v>
      </c>
      <c r="F80" s="301">
        <f t="shared" si="10"/>
        <v>0.19564415039979727</v>
      </c>
      <c r="G80" s="301">
        <f t="shared" si="10"/>
        <v>0.2188532608954164</v>
      </c>
      <c r="H80" s="301">
        <f t="shared" si="10"/>
        <v>0.23412119896771874</v>
      </c>
      <c r="I80" s="301">
        <f t="shared" si="10"/>
        <v>0.22435642885777593</v>
      </c>
      <c r="J80" s="301">
        <f t="shared" si="10"/>
        <v>0.25061438077123072</v>
      </c>
      <c r="K80" s="301">
        <f t="shared" si="10"/>
        <v>0.22847122801174558</v>
      </c>
      <c r="L80" s="301">
        <f t="shared" si="10"/>
        <v>0.25694920948039829</v>
      </c>
      <c r="M80" s="301">
        <f t="shared" si="10"/>
        <v>0.20706704333445991</v>
      </c>
      <c r="N80" s="301">
        <f t="shared" si="10"/>
        <v>0.1977586694890946</v>
      </c>
      <c r="O80" s="301">
        <f t="shared" si="10"/>
        <v>0.19742056635533631</v>
      </c>
      <c r="P80" s="301">
        <f t="shared" si="10"/>
        <v>0.20180270880677326</v>
      </c>
      <c r="Q80" s="301">
        <f t="shared" si="10"/>
        <v>0.20262699574402629</v>
      </c>
      <c r="R80" s="301">
        <f t="shared" si="10"/>
        <v>0.20377624825946855</v>
      </c>
      <c r="S80" s="301">
        <f t="shared" si="10"/>
        <v>0.20029756933170376</v>
      </c>
      <c r="T80" s="301">
        <f t="shared" si="10"/>
        <v>0.19952941640924349</v>
      </c>
      <c r="U80" s="301">
        <f t="shared" si="10"/>
        <v>0.19905821762735976</v>
      </c>
      <c r="V80" s="301">
        <f t="shared" si="10"/>
        <v>0.19538263229375771</v>
      </c>
      <c r="W80" s="301">
        <f t="shared" si="10"/>
        <v>0.20615828159912489</v>
      </c>
      <c r="X80" s="301">
        <f t="shared" si="10"/>
        <v>0.20726022061687793</v>
      </c>
      <c r="Y80" s="301">
        <f t="shared" si="10"/>
        <v>0.21063193098559438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0.20026156985726526</v>
      </c>
      <c r="C81" s="302">
        <f t="shared" si="11"/>
        <v>0.19922858008220051</v>
      </c>
      <c r="D81" s="302">
        <f t="shared" si="11"/>
        <v>0.20882461731888036</v>
      </c>
      <c r="E81" s="302">
        <f t="shared" si="11"/>
        <v>0.18572896115615642</v>
      </c>
      <c r="F81" s="302">
        <f t="shared" si="11"/>
        <v>0.18030966502969678</v>
      </c>
      <c r="G81" s="302">
        <f t="shared" si="11"/>
        <v>0.20748741087220751</v>
      </c>
      <c r="H81" s="302">
        <f t="shared" si="11"/>
        <v>0.22582682048789482</v>
      </c>
      <c r="I81" s="302">
        <f t="shared" si="11"/>
        <v>0.21818849822732456</v>
      </c>
      <c r="J81" s="302">
        <f t="shared" si="11"/>
        <v>0.24851103392522225</v>
      </c>
      <c r="K81" s="302">
        <f t="shared" si="11"/>
        <v>0.22563040971351483</v>
      </c>
      <c r="L81" s="302">
        <f t="shared" si="11"/>
        <v>0.25416128911318159</v>
      </c>
      <c r="M81" s="302">
        <f t="shared" si="11"/>
        <v>0.19741565486090354</v>
      </c>
      <c r="N81" s="302">
        <f t="shared" si="11"/>
        <v>0.18735731285187415</v>
      </c>
      <c r="O81" s="302">
        <f t="shared" si="11"/>
        <v>0.18692480880621898</v>
      </c>
      <c r="P81" s="302">
        <f t="shared" si="11"/>
        <v>0.1913717108357679</v>
      </c>
      <c r="Q81" s="302">
        <f t="shared" si="11"/>
        <v>0.19198685949211503</v>
      </c>
      <c r="R81" s="302">
        <f t="shared" si="11"/>
        <v>0.19301087641035611</v>
      </c>
      <c r="S81" s="302">
        <f t="shared" si="11"/>
        <v>0.18942141845319863</v>
      </c>
      <c r="T81" s="302">
        <f t="shared" si="11"/>
        <v>0.18879754702431664</v>
      </c>
      <c r="U81" s="302">
        <f t="shared" si="11"/>
        <v>0.18828663568240822</v>
      </c>
      <c r="V81" s="302">
        <f t="shared" si="11"/>
        <v>0.1845634879531893</v>
      </c>
      <c r="W81" s="302">
        <f t="shared" si="11"/>
        <v>0.19587812304627775</v>
      </c>
      <c r="X81" s="302">
        <f t="shared" si="11"/>
        <v>0.19692911620087286</v>
      </c>
      <c r="Y81" s="302">
        <f t="shared" si="11"/>
        <v>0.20057358565362393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1.1281375345950397E-2</v>
      </c>
      <c r="C82" s="302">
        <f t="shared" si="12"/>
        <v>1.1219223686759103E-2</v>
      </c>
      <c r="D82" s="302">
        <f t="shared" si="12"/>
        <v>1.1551214718119202E-2</v>
      </c>
      <c r="E82" s="302">
        <f t="shared" si="12"/>
        <v>1.4645190953482398E-2</v>
      </c>
      <c r="F82" s="302">
        <f t="shared" si="12"/>
        <v>1.5334485370100508E-2</v>
      </c>
      <c r="G82" s="302">
        <f t="shared" si="12"/>
        <v>1.1365850023208892E-2</v>
      </c>
      <c r="H82" s="302">
        <f t="shared" si="12"/>
        <v>8.2943784798239408E-3</v>
      </c>
      <c r="I82" s="302">
        <f t="shared" si="12"/>
        <v>6.1679306304513529E-3</v>
      </c>
      <c r="J82" s="302">
        <f t="shared" si="12"/>
        <v>2.103346846008435E-3</v>
      </c>
      <c r="K82" s="302">
        <f t="shared" si="12"/>
        <v>2.8408182982307679E-3</v>
      </c>
      <c r="L82" s="302">
        <f t="shared" si="12"/>
        <v>2.7879203672167038E-3</v>
      </c>
      <c r="M82" s="302">
        <f t="shared" si="12"/>
        <v>9.6513884735563681E-3</v>
      </c>
      <c r="N82" s="302">
        <f t="shared" si="12"/>
        <v>1.0401356637220463E-2</v>
      </c>
      <c r="O82" s="302">
        <f t="shared" si="12"/>
        <v>1.0495757549117345E-2</v>
      </c>
      <c r="P82" s="302">
        <f t="shared" si="12"/>
        <v>1.0430997971005367E-2</v>
      </c>
      <c r="Q82" s="302">
        <f t="shared" si="12"/>
        <v>1.0640136251911262E-2</v>
      </c>
      <c r="R82" s="302">
        <f t="shared" si="12"/>
        <v>1.0765371849112427E-2</v>
      </c>
      <c r="S82" s="302">
        <f t="shared" si="12"/>
        <v>1.0876150878505134E-2</v>
      </c>
      <c r="T82" s="302">
        <f t="shared" si="12"/>
        <v>1.0731869384926833E-2</v>
      </c>
      <c r="U82" s="302">
        <f t="shared" si="12"/>
        <v>1.0771581944951555E-2</v>
      </c>
      <c r="V82" s="302">
        <f t="shared" si="12"/>
        <v>1.0819144340568413E-2</v>
      </c>
      <c r="W82" s="302">
        <f t="shared" si="12"/>
        <v>1.0280158552847148E-2</v>
      </c>
      <c r="X82" s="302">
        <f t="shared" si="12"/>
        <v>1.0331104416005103E-2</v>
      </c>
      <c r="Y82" s="302">
        <f t="shared" si="12"/>
        <v>1.0058345331970439E-2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4.0205375593031195E-2</v>
      </c>
      <c r="C83" s="301">
        <f t="shared" si="13"/>
        <v>3.8603424967368211E-2</v>
      </c>
      <c r="D83" s="301">
        <f t="shared" si="13"/>
        <v>2.4021267699475515E-2</v>
      </c>
      <c r="E83" s="301">
        <f t="shared" si="13"/>
        <v>1.6307236798562236E-2</v>
      </c>
      <c r="F83" s="301">
        <f t="shared" si="13"/>
        <v>1.6782263680105859E-2</v>
      </c>
      <c r="G83" s="301">
        <f t="shared" si="13"/>
        <v>5.025874818325294E-2</v>
      </c>
      <c r="H83" s="301">
        <f t="shared" si="13"/>
        <v>5.6664336943401949E-2</v>
      </c>
      <c r="I83" s="301">
        <f t="shared" si="13"/>
        <v>6.7409703846211935E-2</v>
      </c>
      <c r="J83" s="301">
        <f t="shared" si="13"/>
        <v>7.5949764530548164E-2</v>
      </c>
      <c r="K83" s="301">
        <f t="shared" si="13"/>
        <v>6.8617649421833474E-2</v>
      </c>
      <c r="L83" s="301">
        <f t="shared" si="13"/>
        <v>7.0761810474180203E-2</v>
      </c>
      <c r="M83" s="301">
        <f t="shared" si="13"/>
        <v>1.9534622738805213E-2</v>
      </c>
      <c r="N83" s="301">
        <f t="shared" si="13"/>
        <v>1.9164488016238865E-2</v>
      </c>
      <c r="O83" s="301">
        <f t="shared" si="13"/>
        <v>1.874602057974642E-2</v>
      </c>
      <c r="P83" s="301">
        <f t="shared" si="13"/>
        <v>1.9056387498664486E-2</v>
      </c>
      <c r="Q83" s="301">
        <f t="shared" si="13"/>
        <v>1.9171371412192675E-2</v>
      </c>
      <c r="R83" s="301">
        <f t="shared" si="13"/>
        <v>1.9277662805651199E-2</v>
      </c>
      <c r="S83" s="301">
        <f t="shared" si="13"/>
        <v>1.9222178223947093E-2</v>
      </c>
      <c r="T83" s="301">
        <f t="shared" si="13"/>
        <v>1.6846462969258014E-2</v>
      </c>
      <c r="U83" s="301">
        <f t="shared" si="13"/>
        <v>1.5750188276312832E-2</v>
      </c>
      <c r="V83" s="301">
        <f t="shared" si="13"/>
        <v>1.1255483701947204E-2</v>
      </c>
      <c r="W83" s="301">
        <f t="shared" si="13"/>
        <v>1.3857282819082575E-2</v>
      </c>
      <c r="X83" s="301">
        <f t="shared" si="13"/>
        <v>1.2855941617595661E-2</v>
      </c>
      <c r="Y83" s="301">
        <f t="shared" si="13"/>
        <v>1.1552955636553843E-2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1.795420173124538E-2</v>
      </c>
      <c r="C84" s="302">
        <f t="shared" si="14"/>
        <v>1.6509264268376383E-2</v>
      </c>
      <c r="D84" s="302">
        <f t="shared" si="14"/>
        <v>1.0175820458340493E-2</v>
      </c>
      <c r="E84" s="302">
        <f t="shared" si="14"/>
        <v>6.6869763687407253E-3</v>
      </c>
      <c r="F84" s="302">
        <f t="shared" si="14"/>
        <v>6.9147017681309101E-3</v>
      </c>
      <c r="G84" s="302">
        <f t="shared" si="14"/>
        <v>2.3544812244777745E-2</v>
      </c>
      <c r="H84" s="302">
        <f t="shared" si="14"/>
        <v>2.6728864928892992E-2</v>
      </c>
      <c r="I84" s="302">
        <f t="shared" si="14"/>
        <v>2.8642568620703475E-2</v>
      </c>
      <c r="J84" s="302">
        <f t="shared" si="14"/>
        <v>3.2426747281012122E-2</v>
      </c>
      <c r="K84" s="302">
        <f t="shared" si="14"/>
        <v>2.5472811371155528E-2</v>
      </c>
      <c r="L84" s="302">
        <f t="shared" si="14"/>
        <v>3.0951479389371633E-2</v>
      </c>
      <c r="M84" s="302">
        <f t="shared" si="14"/>
        <v>8.4655401990161444E-3</v>
      </c>
      <c r="N84" s="302">
        <f t="shared" si="14"/>
        <v>8.1753648706344127E-3</v>
      </c>
      <c r="O84" s="302">
        <f t="shared" si="14"/>
        <v>8.1109272297440766E-3</v>
      </c>
      <c r="P84" s="302">
        <f t="shared" si="14"/>
        <v>8.3176123038647392E-3</v>
      </c>
      <c r="Q84" s="302">
        <f t="shared" si="14"/>
        <v>8.3834816524928635E-3</v>
      </c>
      <c r="R84" s="302">
        <f t="shared" si="14"/>
        <v>8.4306989917287273E-3</v>
      </c>
      <c r="S84" s="302">
        <f t="shared" si="14"/>
        <v>8.392166256952183E-3</v>
      </c>
      <c r="T84" s="302">
        <f t="shared" si="14"/>
        <v>7.2192754820696731E-3</v>
      </c>
      <c r="U84" s="302">
        <f t="shared" si="14"/>
        <v>6.6831560593690912E-3</v>
      </c>
      <c r="V84" s="302">
        <f t="shared" si="14"/>
        <v>4.5355818478559516E-3</v>
      </c>
      <c r="W84" s="302">
        <f t="shared" si="14"/>
        <v>5.7684122026765436E-3</v>
      </c>
      <c r="X84" s="302">
        <f t="shared" si="14"/>
        <v>5.3063655570358597E-3</v>
      </c>
      <c r="Y84" s="302">
        <f t="shared" si="14"/>
        <v>4.8160387951706575E-3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2.084478753127221E-2</v>
      </c>
      <c r="C85" s="302">
        <f t="shared" si="15"/>
        <v>2.0695522470214486E-2</v>
      </c>
      <c r="D85" s="302">
        <f t="shared" si="15"/>
        <v>1.2405421536625339E-2</v>
      </c>
      <c r="E85" s="302">
        <f t="shared" si="15"/>
        <v>7.7945259131402145E-3</v>
      </c>
      <c r="F85" s="302">
        <f t="shared" si="15"/>
        <v>7.9558968934263351E-3</v>
      </c>
      <c r="G85" s="302">
        <f t="shared" si="15"/>
        <v>2.5297018619697513E-2</v>
      </c>
      <c r="H85" s="302">
        <f t="shared" si="15"/>
        <v>2.8901457973098843E-2</v>
      </c>
      <c r="I85" s="302">
        <f t="shared" si="15"/>
        <v>3.7998213612654159E-2</v>
      </c>
      <c r="J85" s="302">
        <f t="shared" si="15"/>
        <v>4.3260804694608773E-2</v>
      </c>
      <c r="K85" s="302">
        <f t="shared" si="15"/>
        <v>4.2790689030759124E-2</v>
      </c>
      <c r="L85" s="302">
        <f t="shared" si="15"/>
        <v>3.9462776555792604E-2</v>
      </c>
      <c r="M85" s="302">
        <f t="shared" si="15"/>
        <v>9.8658976085689021E-3</v>
      </c>
      <c r="N85" s="302">
        <f t="shared" si="15"/>
        <v>9.6924438538694424E-3</v>
      </c>
      <c r="O85" s="302">
        <f t="shared" si="15"/>
        <v>9.326645621529038E-3</v>
      </c>
      <c r="P85" s="302">
        <f t="shared" si="15"/>
        <v>9.4384006828123358E-3</v>
      </c>
      <c r="Q85" s="302">
        <f t="shared" si="15"/>
        <v>9.4614431412153206E-3</v>
      </c>
      <c r="R85" s="302">
        <f t="shared" si="15"/>
        <v>9.5049047699493974E-3</v>
      </c>
      <c r="S85" s="302">
        <f t="shared" si="15"/>
        <v>9.4741427174513393E-3</v>
      </c>
      <c r="T85" s="302">
        <f t="shared" si="15"/>
        <v>8.2893050091236101E-3</v>
      </c>
      <c r="U85" s="302">
        <f t="shared" si="15"/>
        <v>7.7241989948557176E-3</v>
      </c>
      <c r="V85" s="302">
        <f t="shared" si="15"/>
        <v>5.3711392926283057E-3</v>
      </c>
      <c r="W85" s="302">
        <f t="shared" si="15"/>
        <v>6.8073004158873034E-3</v>
      </c>
      <c r="X85" s="302">
        <f t="shared" si="15"/>
        <v>6.2616547225827048E-3</v>
      </c>
      <c r="Y85" s="302">
        <f t="shared" si="15"/>
        <v>5.4829988616444504E-3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1.4063863305135997E-3</v>
      </c>
      <c r="C86" s="302">
        <f t="shared" si="16"/>
        <v>1.3986382287773389E-3</v>
      </c>
      <c r="D86" s="302">
        <f t="shared" si="16"/>
        <v>1.4400257045096797E-3</v>
      </c>
      <c r="E86" s="302">
        <f t="shared" si="16"/>
        <v>1.8257345166812994E-3</v>
      </c>
      <c r="F86" s="302">
        <f t="shared" si="16"/>
        <v>1.9116650185486133E-3</v>
      </c>
      <c r="G86" s="302">
        <f t="shared" si="16"/>
        <v>1.4169173187776806E-3</v>
      </c>
      <c r="H86" s="302">
        <f t="shared" si="16"/>
        <v>1.0340140414101112E-3</v>
      </c>
      <c r="I86" s="302">
        <f t="shared" si="16"/>
        <v>7.6892161285429953E-4</v>
      </c>
      <c r="J86" s="302">
        <f t="shared" si="16"/>
        <v>2.6221255492726896E-4</v>
      </c>
      <c r="K86" s="302">
        <f t="shared" si="16"/>
        <v>3.5414901991881893E-4</v>
      </c>
      <c r="L86" s="302">
        <f t="shared" si="16"/>
        <v>3.4755452901595764E-4</v>
      </c>
      <c r="M86" s="302">
        <f t="shared" si="16"/>
        <v>1.2031849312201652E-3</v>
      </c>
      <c r="N86" s="302">
        <f t="shared" si="16"/>
        <v>1.2966792917350101E-3</v>
      </c>
      <c r="O86" s="302">
        <f t="shared" si="16"/>
        <v>1.3084477284733057E-3</v>
      </c>
      <c r="P86" s="302">
        <f t="shared" si="16"/>
        <v>1.3003745119874103E-3</v>
      </c>
      <c r="Q86" s="302">
        <f t="shared" si="16"/>
        <v>1.3264466184844908E-3</v>
      </c>
      <c r="R86" s="302">
        <f t="shared" si="16"/>
        <v>1.3420590439730763E-3</v>
      </c>
      <c r="S86" s="302">
        <f t="shared" si="16"/>
        <v>1.3558692495435701E-3</v>
      </c>
      <c r="T86" s="302">
        <f t="shared" si="16"/>
        <v>1.3378824780647322E-3</v>
      </c>
      <c r="U86" s="302">
        <f t="shared" si="16"/>
        <v>1.3428332220880236E-3</v>
      </c>
      <c r="V86" s="302">
        <f t="shared" si="16"/>
        <v>1.3487625614629457E-3</v>
      </c>
      <c r="W86" s="302">
        <f t="shared" si="16"/>
        <v>1.2815702005187295E-3</v>
      </c>
      <c r="X86" s="302">
        <f t="shared" si="16"/>
        <v>1.2879213379770958E-3</v>
      </c>
      <c r="Y86" s="302">
        <f t="shared" si="16"/>
        <v>1.2539179797387355E-3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3.3042770110307505E-2</v>
      </c>
      <c r="C87" s="301">
        <f t="shared" si="17"/>
        <v>3.205469719476732E-2</v>
      </c>
      <c r="D87" s="301">
        <f t="shared" si="17"/>
        <v>2.6839390835430955E-2</v>
      </c>
      <c r="E87" s="301">
        <f t="shared" si="17"/>
        <v>2.9034830457005584E-2</v>
      </c>
      <c r="F87" s="301">
        <f t="shared" si="17"/>
        <v>3.0297003854583546E-2</v>
      </c>
      <c r="G87" s="301">
        <f t="shared" si="17"/>
        <v>3.6758095611086811E-2</v>
      </c>
      <c r="H87" s="301">
        <f t="shared" si="17"/>
        <v>3.4315875461588721E-2</v>
      </c>
      <c r="I87" s="301">
        <f t="shared" si="17"/>
        <v>3.3416703702952896E-2</v>
      </c>
      <c r="J87" s="301">
        <f t="shared" si="17"/>
        <v>2.9988176686534605E-2</v>
      </c>
      <c r="K87" s="301">
        <f t="shared" si="17"/>
        <v>2.67812094121418E-2</v>
      </c>
      <c r="L87" s="301">
        <f t="shared" si="17"/>
        <v>2.9612383872542041E-2</v>
      </c>
      <c r="M87" s="301">
        <f t="shared" si="17"/>
        <v>2.2323778030030255E-2</v>
      </c>
      <c r="N87" s="301">
        <f t="shared" si="17"/>
        <v>2.3330306271123903E-2</v>
      </c>
      <c r="O87" s="301">
        <f t="shared" si="17"/>
        <v>2.3392137488447404E-2</v>
      </c>
      <c r="P87" s="301">
        <f t="shared" si="17"/>
        <v>2.3420165776456781E-2</v>
      </c>
      <c r="Q87" s="301">
        <f t="shared" si="17"/>
        <v>2.3801940628471796E-2</v>
      </c>
      <c r="R87" s="301">
        <f t="shared" si="17"/>
        <v>2.4040659396748425E-2</v>
      </c>
      <c r="S87" s="301">
        <f t="shared" si="17"/>
        <v>2.425079774625459E-2</v>
      </c>
      <c r="T87" s="301">
        <f t="shared" si="17"/>
        <v>2.3116809166722659E-2</v>
      </c>
      <c r="U87" s="301">
        <f t="shared" si="17"/>
        <v>2.2730147693221368E-2</v>
      </c>
      <c r="V87" s="301">
        <f t="shared" si="17"/>
        <v>2.1116904093581381E-2</v>
      </c>
      <c r="W87" s="301">
        <f t="shared" si="17"/>
        <v>2.1214745668688525E-2</v>
      </c>
      <c r="X87" s="301">
        <f t="shared" si="17"/>
        <v>2.0942591823502582E-2</v>
      </c>
      <c r="Y87" s="301">
        <f t="shared" si="17"/>
        <v>2.0078682872706605E-2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1.1797498361796518E-2</v>
      </c>
      <c r="C88" s="302">
        <f t="shared" si="18"/>
        <v>1.0931508211109225E-2</v>
      </c>
      <c r="D88" s="302">
        <f t="shared" si="18"/>
        <v>6.3938757738374007E-3</v>
      </c>
      <c r="E88" s="302">
        <f t="shared" si="18"/>
        <v>4.2739759470457649E-3</v>
      </c>
      <c r="F88" s="302">
        <f t="shared" si="18"/>
        <v>4.4008182700595129E-3</v>
      </c>
      <c r="G88" s="302">
        <f t="shared" si="18"/>
        <v>1.4725069359692273E-2</v>
      </c>
      <c r="H88" s="302">
        <f t="shared" si="18"/>
        <v>1.6709170689134089E-2</v>
      </c>
      <c r="I88" s="302">
        <f t="shared" si="18"/>
        <v>1.7908444288927378E-2</v>
      </c>
      <c r="J88" s="302">
        <f t="shared" si="18"/>
        <v>2.0265320097298947E-2</v>
      </c>
      <c r="K88" s="302">
        <f t="shared" si="18"/>
        <v>1.5937727916612184E-2</v>
      </c>
      <c r="L88" s="302">
        <f t="shared" si="18"/>
        <v>1.9341203278803887E-2</v>
      </c>
      <c r="M88" s="302">
        <f t="shared" si="18"/>
        <v>5.3139838855331516E-3</v>
      </c>
      <c r="N88" s="302">
        <f t="shared" si="18"/>
        <v>5.1363205067598214E-3</v>
      </c>
      <c r="O88" s="302">
        <f t="shared" si="18"/>
        <v>5.0994273424551824E-3</v>
      </c>
      <c r="P88" s="302">
        <f t="shared" si="18"/>
        <v>5.2155485249049047E-3</v>
      </c>
      <c r="Q88" s="302">
        <f t="shared" si="18"/>
        <v>5.2566462796470592E-3</v>
      </c>
      <c r="R88" s="302">
        <f t="shared" si="18"/>
        <v>5.2870209938317737E-3</v>
      </c>
      <c r="S88" s="302">
        <f t="shared" si="18"/>
        <v>5.3229927422285342E-3</v>
      </c>
      <c r="T88" s="302">
        <f t="shared" si="18"/>
        <v>4.5950877243596446E-3</v>
      </c>
      <c r="U88" s="302">
        <f t="shared" si="18"/>
        <v>4.2270704930619614E-3</v>
      </c>
      <c r="V88" s="302">
        <f t="shared" si="18"/>
        <v>2.8814483243309328E-3</v>
      </c>
      <c r="W88" s="302">
        <f t="shared" si="18"/>
        <v>3.6384255982326468E-3</v>
      </c>
      <c r="X88" s="302">
        <f t="shared" si="18"/>
        <v>3.3639508499245245E-3</v>
      </c>
      <c r="Y88" s="302">
        <f t="shared" si="18"/>
        <v>3.0539003699192259E-3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3.050292406734983E-3</v>
      </c>
      <c r="C89" s="302">
        <f t="shared" si="19"/>
        <v>3.0284499158171859E-3</v>
      </c>
      <c r="D89" s="302">
        <f t="shared" si="19"/>
        <v>1.8153297585185508E-3</v>
      </c>
      <c r="E89" s="302">
        <f t="shared" si="19"/>
        <v>1.1406008898522729E-3</v>
      </c>
      <c r="F89" s="302">
        <f t="shared" si="19"/>
        <v>1.1642148832832773E-3</v>
      </c>
      <c r="G89" s="302">
        <f t="shared" si="19"/>
        <v>3.7018033257922751E-3</v>
      </c>
      <c r="H89" s="302">
        <f t="shared" si="19"/>
        <v>4.2292538442359005E-3</v>
      </c>
      <c r="I89" s="302">
        <f t="shared" si="19"/>
        <v>5.560414673370327E-3</v>
      </c>
      <c r="J89" s="302">
        <f t="shared" si="19"/>
        <v>6.3305084722615279E-3</v>
      </c>
      <c r="K89" s="302">
        <f t="shared" si="19"/>
        <v>6.2617147636388629E-3</v>
      </c>
      <c r="L89" s="302">
        <f t="shared" si="19"/>
        <v>5.7747294135872037E-3</v>
      </c>
      <c r="M89" s="302">
        <f t="shared" si="19"/>
        <v>1.4437121278350511E-3</v>
      </c>
      <c r="N89" s="302">
        <f t="shared" si="19"/>
        <v>1.4183300187545114E-3</v>
      </c>
      <c r="O89" s="302">
        <f t="shared" si="19"/>
        <v>1.3648014534558218E-3</v>
      </c>
      <c r="P89" s="302">
        <f t="shared" si="19"/>
        <v>1.3811549717795382E-3</v>
      </c>
      <c r="Q89" s="302">
        <f t="shared" si="19"/>
        <v>1.3845268572350116E-3</v>
      </c>
      <c r="R89" s="302">
        <f t="shared" si="19"/>
        <v>1.39088675300814E-3</v>
      </c>
      <c r="S89" s="302">
        <f t="shared" si="19"/>
        <v>1.3863852317040897E-3</v>
      </c>
      <c r="T89" s="302">
        <f t="shared" si="19"/>
        <v>1.2130036868213065E-3</v>
      </c>
      <c r="U89" s="302">
        <f t="shared" si="19"/>
        <v>1.1303097000519237E-3</v>
      </c>
      <c r="V89" s="302">
        <f t="shared" si="19"/>
        <v>7.859780472811613E-4</v>
      </c>
      <c r="W89" s="302">
        <f t="shared" si="19"/>
        <v>9.9613664748530203E-4</v>
      </c>
      <c r="X89" s="302">
        <f t="shared" si="19"/>
        <v>9.1629035917184781E-4</v>
      </c>
      <c r="Y89" s="302">
        <f t="shared" si="19"/>
        <v>8.0234685859567807E-4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1.8194979341776003E-2</v>
      </c>
      <c r="C90" s="302">
        <f t="shared" si="20"/>
        <v>1.8094739067840905E-2</v>
      </c>
      <c r="D90" s="302">
        <f t="shared" si="20"/>
        <v>1.8630185303075003E-2</v>
      </c>
      <c r="E90" s="302">
        <f t="shared" si="20"/>
        <v>2.3620253620107546E-2</v>
      </c>
      <c r="F90" s="302">
        <f t="shared" si="20"/>
        <v>2.4731970701240759E-2</v>
      </c>
      <c r="G90" s="302">
        <f t="shared" si="20"/>
        <v>1.8331222925602263E-2</v>
      </c>
      <c r="H90" s="302">
        <f t="shared" si="20"/>
        <v>1.3377450928218732E-2</v>
      </c>
      <c r="I90" s="302">
        <f t="shared" si="20"/>
        <v>9.9478447406551925E-3</v>
      </c>
      <c r="J90" s="302">
        <f t="shared" si="20"/>
        <v>3.3923481169741273E-3</v>
      </c>
      <c r="K90" s="302">
        <f t="shared" si="20"/>
        <v>4.5817667318907539E-3</v>
      </c>
      <c r="L90" s="302">
        <f t="shared" si="20"/>
        <v>4.4964511801509482E-3</v>
      </c>
      <c r="M90" s="302">
        <f t="shared" si="20"/>
        <v>1.5566082016662056E-2</v>
      </c>
      <c r="N90" s="302">
        <f t="shared" si="20"/>
        <v>1.6775655745609575E-2</v>
      </c>
      <c r="O90" s="302">
        <f t="shared" si="20"/>
        <v>1.6927908692536402E-2</v>
      </c>
      <c r="P90" s="302">
        <f t="shared" si="20"/>
        <v>1.6823462279772342E-2</v>
      </c>
      <c r="Q90" s="302">
        <f t="shared" si="20"/>
        <v>1.7160767491589724E-2</v>
      </c>
      <c r="R90" s="302">
        <f t="shared" si="20"/>
        <v>1.7362751649908512E-2</v>
      </c>
      <c r="S90" s="302">
        <f t="shared" si="20"/>
        <v>1.7541419772321966E-2</v>
      </c>
      <c r="T90" s="302">
        <f t="shared" si="20"/>
        <v>1.7308717755541707E-2</v>
      </c>
      <c r="U90" s="302">
        <f t="shared" si="20"/>
        <v>1.7372767500107484E-2</v>
      </c>
      <c r="V90" s="302">
        <f t="shared" si="20"/>
        <v>1.7449477721969288E-2</v>
      </c>
      <c r="W90" s="302">
        <f t="shared" si="20"/>
        <v>1.6580183422970577E-2</v>
      </c>
      <c r="X90" s="302">
        <f t="shared" si="20"/>
        <v>1.6662350614406209E-2</v>
      </c>
      <c r="Y90" s="302">
        <f t="shared" si="20"/>
        <v>1.62224356441917E-2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9.0748339673277487E-2</v>
      </c>
      <c r="C91" s="301">
        <f t="shared" si="21"/>
        <v>0.10467392182357545</v>
      </c>
      <c r="D91" s="301">
        <f t="shared" si="21"/>
        <v>0.15877108690997369</v>
      </c>
      <c r="E91" s="301">
        <f t="shared" si="21"/>
        <v>0.15940145475722045</v>
      </c>
      <c r="F91" s="301">
        <f t="shared" si="21"/>
        <v>0.14782685320813357</v>
      </c>
      <c r="G91" s="301">
        <f t="shared" si="21"/>
        <v>7.4339493945320856E-2</v>
      </c>
      <c r="H91" s="301">
        <f t="shared" si="21"/>
        <v>7.7608148118818998E-2</v>
      </c>
      <c r="I91" s="301">
        <f t="shared" si="21"/>
        <v>5.5892648261451593E-2</v>
      </c>
      <c r="J91" s="301">
        <f t="shared" si="21"/>
        <v>5.9667057686119872E-2</v>
      </c>
      <c r="K91" s="301">
        <f t="shared" si="21"/>
        <v>7.4468141851932762E-2</v>
      </c>
      <c r="L91" s="301">
        <f t="shared" si="21"/>
        <v>6.6803110265779078E-2</v>
      </c>
      <c r="M91" s="301">
        <f t="shared" si="21"/>
        <v>0.14766089261917739</v>
      </c>
      <c r="N91" s="301">
        <f t="shared" si="21"/>
        <v>0.1407833938297669</v>
      </c>
      <c r="O91" s="301">
        <f t="shared" si="21"/>
        <v>0.14196343073673076</v>
      </c>
      <c r="P91" s="301">
        <f t="shared" si="21"/>
        <v>0.14523573613758126</v>
      </c>
      <c r="Q91" s="301">
        <f t="shared" si="21"/>
        <v>0.14554452892297681</v>
      </c>
      <c r="R91" s="301">
        <f t="shared" si="21"/>
        <v>0.1449691824438791</v>
      </c>
      <c r="S91" s="301">
        <f t="shared" si="21"/>
        <v>0.14484508315161332</v>
      </c>
      <c r="T91" s="301">
        <f t="shared" si="21"/>
        <v>0.15215634080111523</v>
      </c>
      <c r="U91" s="301">
        <f t="shared" si="21"/>
        <v>0.15460276391814978</v>
      </c>
      <c r="V91" s="301">
        <f t="shared" si="21"/>
        <v>0.1686039474073856</v>
      </c>
      <c r="W91" s="301">
        <f t="shared" si="21"/>
        <v>0.16477214260822998</v>
      </c>
      <c r="X91" s="301">
        <f t="shared" si="21"/>
        <v>0.16813761688201467</v>
      </c>
      <c r="Y91" s="301">
        <f t="shared" si="21"/>
        <v>0.17596614284144782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0.29792412089989817</v>
      </c>
      <c r="C92" s="235">
        <f t="shared" si="22"/>
        <v>0.29054659831808671</v>
      </c>
      <c r="D92" s="235">
        <f t="shared" si="22"/>
        <v>0.30305534884940105</v>
      </c>
      <c r="E92" s="235">
        <f t="shared" si="22"/>
        <v>0.36492564488946566</v>
      </c>
      <c r="F92" s="235">
        <f t="shared" si="22"/>
        <v>0.3789332969694596</v>
      </c>
      <c r="G92" s="235">
        <f t="shared" si="22"/>
        <v>0.26614951777330265</v>
      </c>
      <c r="H92" s="235">
        <f t="shared" si="22"/>
        <v>0.21036723030293727</v>
      </c>
      <c r="I92" s="235">
        <f t="shared" si="22"/>
        <v>0.16132004911126105</v>
      </c>
      <c r="J92" s="235">
        <f t="shared" si="22"/>
        <v>7.8324503450794947E-2</v>
      </c>
      <c r="K92" s="235">
        <f t="shared" si="22"/>
        <v>9.8659846902553375E-2</v>
      </c>
      <c r="L92" s="235">
        <f t="shared" si="22"/>
        <v>9.781526950729047E-2</v>
      </c>
      <c r="M92" s="235">
        <f t="shared" si="22"/>
        <v>0.33620216802909136</v>
      </c>
      <c r="N92" s="235">
        <f t="shared" si="22"/>
        <v>0.35267797703516862</v>
      </c>
      <c r="O92" s="235">
        <f t="shared" si="22"/>
        <v>0.3563471833635537</v>
      </c>
      <c r="P92" s="235">
        <f t="shared" si="22"/>
        <v>0.34939498664453983</v>
      </c>
      <c r="Q92" s="235">
        <f t="shared" si="22"/>
        <v>0.34937999744535092</v>
      </c>
      <c r="R92" s="235">
        <f t="shared" si="22"/>
        <v>0.34899441296046563</v>
      </c>
      <c r="S92" s="235">
        <f t="shared" si="22"/>
        <v>0.35252520610224136</v>
      </c>
      <c r="T92" s="235">
        <f t="shared" si="22"/>
        <v>0.35597207005156051</v>
      </c>
      <c r="U92" s="235">
        <f t="shared" si="22"/>
        <v>0.35890343432519423</v>
      </c>
      <c r="V92" s="235">
        <f t="shared" si="22"/>
        <v>0.36867691965774008</v>
      </c>
      <c r="W92" s="235">
        <f t="shared" si="22"/>
        <v>0.35084529015781279</v>
      </c>
      <c r="X92" s="235">
        <f t="shared" si="22"/>
        <v>0.35069217626441213</v>
      </c>
      <c r="Y92" s="235">
        <f t="shared" si="22"/>
        <v>0.346805041752417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341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0.3565352248616922</v>
      </c>
      <c r="C96" s="320">
        <f>IF(C$5=0,0,C$5/OIS_fec!C$5)</f>
        <v>0.3555662398761425</v>
      </c>
      <c r="D96" s="320">
        <f>IF(D$5=0,0,D$5/OIS_fec!D$5)</f>
        <v>0.36818583681148448</v>
      </c>
      <c r="E96" s="320">
        <f>IF(E$5=0,0,E$5/OIS_fec!E$5)</f>
        <v>0.38093327346995975</v>
      </c>
      <c r="F96" s="320">
        <f>IF(F$5=0,0,F$5/OIS_fec!F$5)</f>
        <v>0.38498821205674427</v>
      </c>
      <c r="G96" s="320">
        <f>IF(G$5=0,0,G$5/OIS_fec!G$5)</f>
        <v>0.37030977205767535</v>
      </c>
      <c r="H96" s="320">
        <f>IF(H$5=0,0,H$5/OIS_fec!H$5)</f>
        <v>0.36107908807507266</v>
      </c>
      <c r="I96" s="320">
        <f>IF(I$5=0,0,I$5/OIS_fec!I$5)</f>
        <v>0.36367903283829528</v>
      </c>
      <c r="J96" s="320">
        <f>IF(J$5=0,0,J$5/OIS_fec!J$5)</f>
        <v>0.35227965472742662</v>
      </c>
      <c r="K96" s="320">
        <f>IF(K$5=0,0,K$5/OIS_fec!K$5)</f>
        <v>0.35654844630943211</v>
      </c>
      <c r="L96" s="320">
        <f>IF(L$5=0,0,L$5/OIS_fec!L$5)</f>
        <v>0.35130723471808767</v>
      </c>
      <c r="M96" s="320">
        <f>IF(M$5=0,0,M$5/OIS_fec!M$5)</f>
        <v>0.38287579092008328</v>
      </c>
      <c r="N96" s="320">
        <f>IF(N$5=0,0,N$5/OIS_fec!N$5)</f>
        <v>0.38700147807021695</v>
      </c>
      <c r="O96" s="320">
        <f>IF(O$5=0,0,O$5/OIS_fec!O$5)</f>
        <v>0.38712677777903204</v>
      </c>
      <c r="P96" s="320">
        <f>IF(P$5=0,0,P$5/OIS_fec!P$5)</f>
        <v>0.38514572732177793</v>
      </c>
      <c r="Q96" s="320">
        <f>IF(Q$5=0,0,Q$5/OIS_fec!Q$5)</f>
        <v>0.38475752147870707</v>
      </c>
      <c r="R96" s="320">
        <f>IF(R$5=0,0,R$5/OIS_fec!R$5)</f>
        <v>0.38462769239654437</v>
      </c>
      <c r="S96" s="320">
        <f>IF(S$5=0,0,S$5/OIS_fec!S$5)</f>
        <v>0.3849345508249416</v>
      </c>
      <c r="T96" s="320">
        <f>IF(T$5=0,0,T$5/OIS_fec!T$5)</f>
        <v>0.38506029516789458</v>
      </c>
      <c r="U96" s="320">
        <f>IF(U$5=0,0,U$5/OIS_fec!U$5)</f>
        <v>0.38606828865711629</v>
      </c>
      <c r="V96" s="320">
        <f>IF(V$5=0,0,V$5/OIS_fec!V$5)</f>
        <v>0.38759608484930108</v>
      </c>
      <c r="W96" s="320">
        <f>IF(W$5=0,0,W$5/OIS_fec!W$5)</f>
        <v>0.3836046133473876</v>
      </c>
      <c r="X96" s="320">
        <f>IF(X$5=0,0,X$5/OIS_fec!X$5)</f>
        <v>0.38349542550439669</v>
      </c>
      <c r="Y96" s="320">
        <f>IF(Y$5=0,0,Y$5/OIS_fec!Y$5)</f>
        <v>0.38171736478419516</v>
      </c>
      <c r="DA96" s="95"/>
    </row>
    <row r="97" spans="1:105" ht="12" customHeight="1" x14ac:dyDescent="0.25">
      <c r="A97" s="55" t="s">
        <v>91</v>
      </c>
      <c r="B97" s="330">
        <f>IF(B$6=0,0,B$6/OIS_fec!B$6)</f>
        <v>0.48044383886533104</v>
      </c>
      <c r="C97" s="330">
        <f>IF(C$6=0,0,C$6/OIS_fec!C$6)</f>
        <v>0.47957534200664803</v>
      </c>
      <c r="D97" s="330">
        <f>IF(D$6=0,0,D$6/OIS_fec!D$6)</f>
        <v>0.48004949900488753</v>
      </c>
      <c r="E97" s="330">
        <f>IF(E$6=0,0,E$6/OIS_fec!E$6)</f>
        <v>0.4779178293003945</v>
      </c>
      <c r="F97" s="330">
        <f>IF(F$6=0,0,F$6/OIS_fec!F$6)</f>
        <v>0.47756903251265331</v>
      </c>
      <c r="G97" s="330">
        <f>IF(G$6=0,0,G$6/OIS_fec!G$6)</f>
        <v>0.47513118525300818</v>
      </c>
      <c r="H97" s="330">
        <f>IF(H$6=0,0,H$6/OIS_fec!H$6)</f>
        <v>0.47797753469221455</v>
      </c>
      <c r="I97" s="330">
        <f>IF(I$6=0,0,I$6/OIS_fec!I$6)</f>
        <v>0.47882944913949621</v>
      </c>
      <c r="J97" s="330">
        <f>IF(J$6=0,0,J$6/OIS_fec!J$6)</f>
        <v>0.48021529713505057</v>
      </c>
      <c r="K97" s="330">
        <f>IF(K$6=0,0,K$6/OIS_fec!K$6)</f>
        <v>0.47994390858376146</v>
      </c>
      <c r="L97" s="330">
        <f>IF(L$6=0,0,L$6/OIS_fec!L$6)</f>
        <v>0.47974100815121296</v>
      </c>
      <c r="M97" s="330">
        <f>IF(M$6=0,0,M$6/OIS_fec!M$6)</f>
        <v>0.48129925329888124</v>
      </c>
      <c r="N97" s="330">
        <f>IF(N$6=0,0,N$6/OIS_fec!N$6)</f>
        <v>0.4808213570148428</v>
      </c>
      <c r="O97" s="330">
        <f>IF(O$6=0,0,O$6/OIS_fec!O$6)</f>
        <v>0.48084286132234461</v>
      </c>
      <c r="P97" s="330">
        <f>IF(P$6=0,0,P$6/OIS_fec!P$6)</f>
        <v>0.48104525991018388</v>
      </c>
      <c r="Q97" s="330">
        <f>IF(Q$6=0,0,Q$6/OIS_fec!Q$6)</f>
        <v>0.48075306326563638</v>
      </c>
      <c r="R97" s="330">
        <f>IF(R$6=0,0,R$6/OIS_fec!R$6)</f>
        <v>0.48046701044557183</v>
      </c>
      <c r="S97" s="330">
        <f>IF(S$6=0,0,S$6/OIS_fec!S$6)</f>
        <v>0.48056990574267705</v>
      </c>
      <c r="T97" s="330">
        <f>IF(T$6=0,0,T$6/OIS_fec!T$6)</f>
        <v>0.48069625268760091</v>
      </c>
      <c r="U97" s="330">
        <f>IF(U$6=0,0,U$6/OIS_fec!U$6)</f>
        <v>0.48040732575984157</v>
      </c>
      <c r="V97" s="330">
        <f>IF(V$6=0,0,V$6/OIS_fec!V$6)</f>
        <v>0.48081007813191001</v>
      </c>
      <c r="W97" s="330">
        <f>IF(W$6=0,0,W$6/OIS_fec!W$6)</f>
        <v>0.48074238349657389</v>
      </c>
      <c r="X97" s="330">
        <f>IF(X$6=0,0,X$6/OIS_fec!X$6)</f>
        <v>0.4801220970611893</v>
      </c>
      <c r="Y97" s="330">
        <f>IF(Y$6=0,0,Y$6/OIS_fec!Y$6)</f>
        <v>0.48020397455643204</v>
      </c>
      <c r="DA97" s="67"/>
    </row>
    <row r="98" spans="1:105" ht="12" customHeight="1" x14ac:dyDescent="0.25">
      <c r="A98" s="173" t="s">
        <v>92</v>
      </c>
      <c r="B98" s="331">
        <f>IF(B$7=0,0,B$7/OIS_fec!B$7)</f>
        <v>0.12287415230297688</v>
      </c>
      <c r="C98" s="331">
        <f>IF(C$7=0,0,C$7/OIS_fec!C$7)</f>
        <v>0.12266887549312627</v>
      </c>
      <c r="D98" s="331">
        <f>IF(D$7=0,0,D$7/OIS_fec!D$7)</f>
        <v>0.12278442216678714</v>
      </c>
      <c r="E98" s="331">
        <f>IF(E$7=0,0,E$7/OIS_fec!E$7)</f>
        <v>0.12228040549859179</v>
      </c>
      <c r="F98" s="331">
        <f>IF(F$7=0,0,F$7/OIS_fec!F$7)</f>
        <v>0.12219929415934698</v>
      </c>
      <c r="G98" s="331">
        <f>IF(G$7=0,0,G$7/OIS_fec!G$7)</f>
        <v>0.12165006926088068</v>
      </c>
      <c r="H98" s="331">
        <f>IF(H$7=0,0,H$7/OIS_fec!H$7)</f>
        <v>0.12231944660429594</v>
      </c>
      <c r="I98" s="331">
        <f>IF(I$7=0,0,I$7/OIS_fec!I$7)</f>
        <v>0.1225348976904691</v>
      </c>
      <c r="J98" s="331">
        <f>IF(J$7=0,0,J$7/OIS_fec!J$7)</f>
        <v>0.12319927417330873</v>
      </c>
      <c r="K98" s="331">
        <f>IF(K$7=0,0,K$7/OIS_fec!K$7)</f>
        <v>0.12308444082331126</v>
      </c>
      <c r="L98" s="331">
        <f>IF(L$7=0,0,L$7/OIS_fec!L$7)</f>
        <v>0.12304765938015569</v>
      </c>
      <c r="M98" s="331">
        <f>IF(M$7=0,0,M$7/OIS_fec!M$7)</f>
        <v>0.12338759693600432</v>
      </c>
      <c r="N98" s="331">
        <f>IF(N$7=0,0,N$7/OIS_fec!N$7)</f>
        <v>0.12325753758162246</v>
      </c>
      <c r="O98" s="331">
        <f>IF(O$7=0,0,O$7/OIS_fec!O$7)</f>
        <v>0.12326348101946243</v>
      </c>
      <c r="P98" s="331">
        <f>IF(P$7=0,0,P$7/OIS_fec!P$7)</f>
        <v>0.12329537857030673</v>
      </c>
      <c r="Q98" s="331">
        <f>IF(Q$7=0,0,Q$7/OIS_fec!Q$7)</f>
        <v>0.1232121853800825</v>
      </c>
      <c r="R98" s="331">
        <f>IF(R$7=0,0,R$7/OIS_fec!R$7)</f>
        <v>0.12313724356731609</v>
      </c>
      <c r="S98" s="331">
        <f>IF(S$7=0,0,S$7/OIS_fec!S$7)</f>
        <v>0.12315947024932662</v>
      </c>
      <c r="T98" s="331">
        <f>IF(T$7=0,0,T$7/OIS_fec!T$7)</f>
        <v>0.12320950871180353</v>
      </c>
      <c r="U98" s="331">
        <f>IF(U$7=0,0,U$7/OIS_fec!U$7)</f>
        <v>0.12315041084258459</v>
      </c>
      <c r="V98" s="331">
        <f>IF(V$7=0,0,V$7/OIS_fec!V$7)</f>
        <v>0.12325959562811571</v>
      </c>
      <c r="W98" s="331">
        <f>IF(W$7=0,0,W$7/OIS_fec!W$7)</f>
        <v>0.12324603778149584</v>
      </c>
      <c r="X98" s="331">
        <f>IF(X$7=0,0,X$7/OIS_fec!X$7)</f>
        <v>0.12310443929030143</v>
      </c>
      <c r="Y98" s="331">
        <f>IF(Y$7=0,0,Y$7/OIS_fec!Y$7)</f>
        <v>0.12313600048850513</v>
      </c>
      <c r="DA98" s="177"/>
    </row>
    <row r="99" spans="1:105" ht="12" customHeight="1" x14ac:dyDescent="0.25">
      <c r="A99" s="173" t="s">
        <v>93</v>
      </c>
      <c r="B99" s="331">
        <f>IF(B$8=0,0,B$8/OIS_fec!B$8)</f>
        <v>0.66838536188466335</v>
      </c>
      <c r="C99" s="331">
        <f>IF(C$8=0,0,C$8/OIS_fec!C$8)</f>
        <v>0.66737077352248131</v>
      </c>
      <c r="D99" s="331">
        <f>IF(D$8=0,0,D$8/OIS_fec!D$8)</f>
        <v>0.66794985479095037</v>
      </c>
      <c r="E99" s="331">
        <f>IF(E$8=0,0,E$8/OIS_fec!E$8)</f>
        <v>0.66546596667638169</v>
      </c>
      <c r="F99" s="331">
        <f>IF(F$8=0,0,F$8/OIS_fec!F$8)</f>
        <v>0.66507106331692389</v>
      </c>
      <c r="G99" s="331">
        <f>IF(G$8=0,0,G$8/OIS_fec!G$8)</f>
        <v>0.66244764433004344</v>
      </c>
      <c r="H99" s="331">
        <f>IF(H$8=0,0,H$8/OIS_fec!H$8)</f>
        <v>0.66571342588506233</v>
      </c>
      <c r="I99" s="331">
        <f>IF(I$8=0,0,I$8/OIS_fec!I$8)</f>
        <v>0.6668090061410038</v>
      </c>
      <c r="J99" s="331">
        <f>IF(J$8=0,0,J$8/OIS_fec!J$8)</f>
        <v>0.67112176173160021</v>
      </c>
      <c r="K99" s="331">
        <f>IF(K$8=0,0,K$8/OIS_fec!K$8)</f>
        <v>0.67036934467169207</v>
      </c>
      <c r="L99" s="331">
        <f>IF(L$8=0,0,L$8/OIS_fec!L$8)</f>
        <v>0.67022084861061926</v>
      </c>
      <c r="M99" s="331">
        <f>IF(M$8=0,0,M$8/OIS_fec!M$8)</f>
        <v>0.67184229516669303</v>
      </c>
      <c r="N99" s="331">
        <f>IF(N$8=0,0,N$8/OIS_fec!N$8)</f>
        <v>0.67113016347120857</v>
      </c>
      <c r="O99" s="331">
        <f>IF(O$8=0,0,O$8/OIS_fec!O$8)</f>
        <v>0.67116292207569384</v>
      </c>
      <c r="P99" s="331">
        <f>IF(P$8=0,0,P$8/OIS_fec!P$8)</f>
        <v>0.67127230064599519</v>
      </c>
      <c r="Q99" s="331">
        <f>IF(Q$8=0,0,Q$8/OIS_fec!Q$8)</f>
        <v>0.67080831415290831</v>
      </c>
      <c r="R99" s="331">
        <f>IF(R$8=0,0,R$8/OIS_fec!R$8)</f>
        <v>0.67040810747784951</v>
      </c>
      <c r="S99" s="331">
        <f>IF(S$8=0,0,S$8/OIS_fec!S$8)</f>
        <v>0.67051344649701017</v>
      </c>
      <c r="T99" s="331">
        <f>IF(T$8=0,0,T$8/OIS_fec!T$8)</f>
        <v>0.67082885155341576</v>
      </c>
      <c r="U99" s="331">
        <f>IF(U$8=0,0,U$8/OIS_fec!U$8)</f>
        <v>0.67056039747291407</v>
      </c>
      <c r="V99" s="331">
        <f>IF(V$8=0,0,V$8/OIS_fec!V$8)</f>
        <v>0.67115588469594256</v>
      </c>
      <c r="W99" s="331">
        <f>IF(W$8=0,0,W$8/OIS_fec!W$8)</f>
        <v>0.67109546717943491</v>
      </c>
      <c r="X99" s="331">
        <f>IF(X$8=0,0,X$8/OIS_fec!X$8)</f>
        <v>0.67039772006384968</v>
      </c>
      <c r="Y99" s="331">
        <f>IF(Y$8=0,0,Y$8/OIS_fec!Y$8)</f>
        <v>0.67059680563949053</v>
      </c>
      <c r="DA99" s="177"/>
    </row>
    <row r="100" spans="1:105" ht="12" customHeight="1" x14ac:dyDescent="0.25">
      <c r="A100" s="173" t="s">
        <v>94</v>
      </c>
      <c r="B100" s="331">
        <f>IF(B$9=0,0,B$9/OIS_fec!B$9)</f>
        <v>0.47708067749355454</v>
      </c>
      <c r="C100" s="331">
        <f>IF(C$9=0,0,C$9/OIS_fec!C$9)</f>
        <v>0.47621270868729032</v>
      </c>
      <c r="D100" s="331">
        <f>IF(D$9=0,0,D$9/OIS_fec!D$9)</f>
        <v>0.47668268845142681</v>
      </c>
      <c r="E100" s="331">
        <f>IF(E$9=0,0,E$9/OIS_fec!E$9)</f>
        <v>0.47455487114382205</v>
      </c>
      <c r="F100" s="331">
        <f>IF(F$9=0,0,F$9/OIS_fec!F$9)</f>
        <v>0.4742057316878131</v>
      </c>
      <c r="G100" s="331">
        <f>IF(G$9=0,0,G$9/OIS_fec!G$9)</f>
        <v>0.47174896486734486</v>
      </c>
      <c r="H100" s="331">
        <f>IF(H$9=0,0,H$9/OIS_fec!H$9)</f>
        <v>0.47458573741242938</v>
      </c>
      <c r="I100" s="331">
        <f>IF(I$9=0,0,I$9/OIS_fec!I$9)</f>
        <v>0.47542084456844053</v>
      </c>
      <c r="J100" s="331">
        <f>IF(J$9=0,0,J$9/OIS_fec!J$9)</f>
        <v>0.47649123369163365</v>
      </c>
      <c r="K100" s="331">
        <f>IF(K$9=0,0,K$9/OIS_fec!K$9)</f>
        <v>0.47626137738640717</v>
      </c>
      <c r="L100" s="331">
        <f>IF(L$9=0,0,L$9/OIS_fec!L$9)</f>
        <v>0.47604781143475716</v>
      </c>
      <c r="M100" s="331">
        <f>IF(M$9=0,0,M$9/OIS_fec!M$9)</f>
        <v>0.47763849502550004</v>
      </c>
      <c r="N100" s="331">
        <f>IF(N$9=0,0,N$9/OIS_fec!N$9)</f>
        <v>0.47717306413560606</v>
      </c>
      <c r="O100" s="331">
        <f>IF(O$9=0,0,O$9/OIS_fec!O$9)</f>
        <v>0.4771939208468659</v>
      </c>
      <c r="P100" s="331">
        <f>IF(P$9=0,0,P$9/OIS_fec!P$9)</f>
        <v>0.47741132174109663</v>
      </c>
      <c r="Q100" s="331">
        <f>IF(Q$9=0,0,Q$9/OIS_fec!Q$9)</f>
        <v>0.47713028959359244</v>
      </c>
      <c r="R100" s="331">
        <f>IF(R$9=0,0,R$9/OIS_fec!R$9)</f>
        <v>0.47684950282415084</v>
      </c>
      <c r="S100" s="331">
        <f>IF(S$9=0,0,S$9/OIS_fec!S$9)</f>
        <v>0.47695475008644889</v>
      </c>
      <c r="T100" s="331">
        <f>IF(T$9=0,0,T$9/OIS_fec!T$9)</f>
        <v>0.4770636347754818</v>
      </c>
      <c r="U100" s="331">
        <f>IF(U$9=0,0,U$9/OIS_fec!U$9)</f>
        <v>0.47676518024017089</v>
      </c>
      <c r="V100" s="331">
        <f>IF(V$9=0,0,V$9/OIS_fec!V$9)</f>
        <v>0.47715759707957028</v>
      </c>
      <c r="W100" s="331">
        <f>IF(W$9=0,0,W$9/OIS_fec!W$9)</f>
        <v>0.47708743326447112</v>
      </c>
      <c r="X100" s="331">
        <f>IF(X$9=0,0,X$9/OIS_fec!X$9)</f>
        <v>0.47645968798747684</v>
      </c>
      <c r="Y100" s="331">
        <f>IF(Y$9=0,0,Y$9/OIS_fec!Y$9)</f>
        <v>0.47653134049123635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0.72395226753691555</v>
      </c>
      <c r="C101" s="332">
        <f>IF(C$10=0,0,C$10/OIS_fec!C$10)</f>
        <v>0.72286522336005765</v>
      </c>
      <c r="D101" s="332">
        <f>IF(D$10=0,0,D$10/OIS_fec!D$10)</f>
        <v>0.72769210914919569</v>
      </c>
      <c r="E101" s="332">
        <f>IF(E$10=0,0,E$10/OIS_fec!E$10)</f>
        <v>0.7512627577656229</v>
      </c>
      <c r="F101" s="332">
        <f>IF(F$10=0,0,F$10/OIS_fec!F$10)</f>
        <v>0.75598471676793122</v>
      </c>
      <c r="G101" s="332">
        <f>IF(G$10=0,0,G$10/OIS_fec!G$10)</f>
        <v>0.67442449141774208</v>
      </c>
      <c r="H101" s="332">
        <f>IF(H$10=0,0,H$10/OIS_fec!H$10)</f>
        <v>0.66824313011375047</v>
      </c>
      <c r="I101" s="332">
        <f>IF(I$10=0,0,I$10/OIS_fec!I$10)</f>
        <v>0.6663349796120942</v>
      </c>
      <c r="J101" s="332">
        <f>IF(J$10=0,0,J$10/OIS_fec!J$10)</f>
        <v>0.65851627086508036</v>
      </c>
      <c r="K101" s="332">
        <f>IF(K$10=0,0,K$10/OIS_fec!K$10)</f>
        <v>0.6602066053335105</v>
      </c>
      <c r="L101" s="332">
        <f>IF(L$10=0,0,L$10/OIS_fec!L$10)</f>
        <v>0.6601831515382417</v>
      </c>
      <c r="M101" s="332">
        <f>IF(M$10=0,0,M$10/OIS_fec!M$10)</f>
        <v>0.77088529238425996</v>
      </c>
      <c r="N101" s="332">
        <f>IF(N$10=0,0,N$10/OIS_fec!N$10)</f>
        <v>0.7804209148701996</v>
      </c>
      <c r="O101" s="332">
        <f>IF(O$10=0,0,O$10/OIS_fec!O$10)</f>
        <v>0.78085796673764829</v>
      </c>
      <c r="P101" s="332">
        <f>IF(P$10=0,0,P$10/OIS_fec!P$10)</f>
        <v>0.77402793062121034</v>
      </c>
      <c r="Q101" s="332">
        <f>IF(Q$10=0,0,Q$10/OIS_fec!Q$10)</f>
        <v>0.77120658777446982</v>
      </c>
      <c r="R101" s="332">
        <f>IF(R$10=0,0,R$10/OIS_fec!R$10)</f>
        <v>0.76932345206939878</v>
      </c>
      <c r="S101" s="332">
        <f>IF(S$10=0,0,S$10/OIS_fec!S$10)</f>
        <v>0.77215214996785175</v>
      </c>
      <c r="T101" s="332">
        <f>IF(T$10=0,0,T$10/OIS_fec!T$10)</f>
        <v>0.77838299948663348</v>
      </c>
      <c r="U101" s="332">
        <f>IF(U$10=0,0,U$10/OIS_fec!U$10)</f>
        <v>0.78054431181601269</v>
      </c>
      <c r="V101" s="332">
        <f>IF(V$10=0,0,V$10/OIS_fec!V$10)</f>
        <v>0.78864924012697524</v>
      </c>
      <c r="W101" s="332">
        <f>IF(W$10=0,0,W$10/OIS_fec!W$10)</f>
        <v>0.77868857272627501</v>
      </c>
      <c r="X101" s="332">
        <f>IF(X$10=0,0,X$10/OIS_fec!X$10)</f>
        <v>0.77748430648477518</v>
      </c>
      <c r="Y101" s="332">
        <f>IF(Y$10=0,0,Y$10/OIS_fec!Y$10)</f>
        <v>0.77450779087301802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0.3656813184402124</v>
      </c>
      <c r="C102" s="348">
        <f>IF(C$16=0,0,C$16/OIS_fec!C$16)</f>
        <v>0.36510272321912213</v>
      </c>
      <c r="D102" s="348">
        <f>IF(D$16=0,0,D$16/OIS_fec!D$16)</f>
        <v>0.38775800670625643</v>
      </c>
      <c r="E102" s="348">
        <f>IF(E$16=0,0,E$16/OIS_fec!E$16)</f>
        <v>0.39156470866035759</v>
      </c>
      <c r="F102" s="348">
        <f>IF(F$16=0,0,F$16/OIS_fec!F$16)</f>
        <v>0.39367062321953511</v>
      </c>
      <c r="G102" s="348">
        <f>IF(G$16=0,0,G$16/OIS_fec!G$16)</f>
        <v>0.40469977797721285</v>
      </c>
      <c r="H102" s="348">
        <f>IF(H$16=0,0,H$16/OIS_fec!H$16)</f>
        <v>0.40275456812796706</v>
      </c>
      <c r="I102" s="348">
        <f>IF(I$16=0,0,I$16/OIS_fec!I$16)</f>
        <v>0.41801039429718267</v>
      </c>
      <c r="J102" s="348">
        <f>IF(J$16=0,0,J$16/OIS_fec!J$16)</f>
        <v>0.41914943994945603</v>
      </c>
      <c r="K102" s="348">
        <f>IF(K$16=0,0,K$16/OIS_fec!K$16)</f>
        <v>0.41765312604687044</v>
      </c>
      <c r="L102" s="348">
        <f>IF(L$16=0,0,L$16/OIS_fec!L$16)</f>
        <v>0.41337069109550006</v>
      </c>
      <c r="M102" s="348">
        <f>IF(M$16=0,0,M$16/OIS_fec!M$16)</f>
        <v>0.40863370098169172</v>
      </c>
      <c r="N102" s="348">
        <f>IF(N$16=0,0,N$16/OIS_fec!N$16)</f>
        <v>0.40869088379422547</v>
      </c>
      <c r="O102" s="348">
        <f>IF(O$16=0,0,O$16/OIS_fec!O$16)</f>
        <v>0.40741279419143789</v>
      </c>
      <c r="P102" s="348">
        <f>IF(P$16=0,0,P$16/OIS_fec!P$16)</f>
        <v>0.40754598246157836</v>
      </c>
      <c r="Q102" s="348">
        <f>IF(Q$16=0,0,Q$16/OIS_fec!Q$16)</f>
        <v>0.4078126225611447</v>
      </c>
      <c r="R102" s="348">
        <f>IF(R$16=0,0,R$16/OIS_fec!R$16)</f>
        <v>0.40867973050838335</v>
      </c>
      <c r="S102" s="348">
        <f>IF(S$16=0,0,S$16/OIS_fec!S$16)</f>
        <v>0.40801121448008509</v>
      </c>
      <c r="T102" s="348">
        <f>IF(T$16=0,0,T$16/OIS_fec!T$16)</f>
        <v>0.40586420872823492</v>
      </c>
      <c r="U102" s="348">
        <f>IF(U$16=0,0,U$16/OIS_fec!U$16)</f>
        <v>0.40847086541006783</v>
      </c>
      <c r="V102" s="348">
        <f>IF(V$16=0,0,V$16/OIS_fec!V$16)</f>
        <v>0.40760100146853051</v>
      </c>
      <c r="W102" s="348">
        <f>IF(W$16=0,0,W$16/OIS_fec!W$16)</f>
        <v>0.40676457168954039</v>
      </c>
      <c r="X102" s="348">
        <f>IF(X$16=0,0,X$16/OIS_fec!X$16)</f>
        <v>0.40922753417020485</v>
      </c>
      <c r="Y102" s="348">
        <f>IF(Y$16=0,0,Y$16/OIS_fec!Y$16)</f>
        <v>0.40763349496362417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0.2344791118732007</v>
      </c>
      <c r="C103" s="348">
        <f>IF(C$27=0,0,C$27/OIS_fec!C$27)</f>
        <v>0.23543584241709772</v>
      </c>
      <c r="D103" s="348">
        <f>IF(D$27=0,0,D$27/OIS_fec!D$27)</f>
        <v>0.247927311024007</v>
      </c>
      <c r="E103" s="348">
        <f>IF(E$27=0,0,E$27/OIS_fec!E$27)</f>
        <v>0.24827526337021344</v>
      </c>
      <c r="F103" s="348">
        <f>IF(F$27=0,0,F$27/OIS_fec!F$27)</f>
        <v>0.24994055907123697</v>
      </c>
      <c r="G103" s="348">
        <f>IF(G$27=0,0,G$27/OIS_fec!G$27)</f>
        <v>0.25155325995441385</v>
      </c>
      <c r="H103" s="348">
        <f>IF(H$27=0,0,H$27/OIS_fec!H$27)</f>
        <v>0.25027685028494373</v>
      </c>
      <c r="I103" s="348">
        <f>IF(I$27=0,0,I$27/OIS_fec!I$27)</f>
        <v>0.25072791617802331</v>
      </c>
      <c r="J103" s="348">
        <f>IF(J$27=0,0,J$27/OIS_fec!J$27)</f>
        <v>0.25078593978324842</v>
      </c>
      <c r="K103" s="348">
        <f>IF(K$27=0,0,K$27/OIS_fec!K$27)</f>
        <v>0.25121073688044593</v>
      </c>
      <c r="L103" s="348">
        <f>IF(L$27=0,0,L$27/OIS_fec!L$27)</f>
        <v>0.25202939196454577</v>
      </c>
      <c r="M103" s="348">
        <f>IF(M$27=0,0,M$27/OIS_fec!M$27)</f>
        <v>0.25230435724622957</v>
      </c>
      <c r="N103" s="348">
        <f>IF(N$27=0,0,N$27/OIS_fec!N$27)</f>
        <v>0.25221621363435376</v>
      </c>
      <c r="O103" s="348">
        <f>IF(O$27=0,0,O$27/OIS_fec!O$27)</f>
        <v>0.25195069233080958</v>
      </c>
      <c r="P103" s="348">
        <f>IF(P$27=0,0,P$27/OIS_fec!P$27)</f>
        <v>0.25208941863111994</v>
      </c>
      <c r="Q103" s="348">
        <f>IF(Q$27=0,0,Q$27/OIS_fec!Q$27)</f>
        <v>0.25211461778062655</v>
      </c>
      <c r="R103" s="348">
        <f>IF(R$27=0,0,R$27/OIS_fec!R$27)</f>
        <v>0.25246643384184875</v>
      </c>
      <c r="S103" s="348">
        <f>IF(S$27=0,0,S$27/OIS_fec!S$27)</f>
        <v>0.25084375034488815</v>
      </c>
      <c r="T103" s="348">
        <f>IF(T$27=0,0,T$27/OIS_fec!T$27)</f>
        <v>0.25040831034599609</v>
      </c>
      <c r="U103" s="348">
        <f>IF(U$27=0,0,U$27/OIS_fec!U$27)</f>
        <v>0.25083443020831286</v>
      </c>
      <c r="V103" s="348">
        <f>IF(V$27=0,0,V$27/OIS_fec!V$27)</f>
        <v>0.24971503541158266</v>
      </c>
      <c r="W103" s="348">
        <f>IF(W$27=0,0,W$27/OIS_fec!W$27)</f>
        <v>0.25152947601705233</v>
      </c>
      <c r="X103" s="348">
        <f>IF(X$27=0,0,X$27/OIS_fec!X$27)</f>
        <v>0.25156587379064949</v>
      </c>
      <c r="Y103" s="348">
        <f>IF(Y$27=0,0,Y$27/OIS_fec!Y$27)</f>
        <v>0.25101102894200661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0.23029652478493617</v>
      </c>
      <c r="C104" s="348">
        <f>IF(C$35=0,0,C$35/OIS_fec!C$35)</f>
        <v>0.2284021475070491</v>
      </c>
      <c r="D104" s="348">
        <f>IF(D$35=0,0,D$35/OIS_fec!D$35)</f>
        <v>0.25012194516324543</v>
      </c>
      <c r="E104" s="348">
        <f>IF(E$35=0,0,E$35/OIS_fec!E$35)</f>
        <v>0.25436924770829611</v>
      </c>
      <c r="F104" s="348">
        <f>IF(F$35=0,0,F$35/OIS_fec!F$35)</f>
        <v>0.25637776050478783</v>
      </c>
      <c r="G104" s="348">
        <f>IF(G$35=0,0,G$35/OIS_fec!G$35)</f>
        <v>0.26036529946154752</v>
      </c>
      <c r="H104" s="348">
        <f>IF(H$35=0,0,H$35/OIS_fec!H$35)</f>
        <v>0.25871112763220105</v>
      </c>
      <c r="I104" s="348">
        <f>IF(I$35=0,0,I$35/OIS_fec!I$35)</f>
        <v>0.26072063885440827</v>
      </c>
      <c r="J104" s="348">
        <f>IF(J$35=0,0,J$35/OIS_fec!J$35)</f>
        <v>0.2602859387641161</v>
      </c>
      <c r="K104" s="348">
        <f>IF(K$35=0,0,K$35/OIS_fec!K$35)</f>
        <v>0.25646913143721178</v>
      </c>
      <c r="L104" s="348">
        <f>IF(L$35=0,0,L$35/OIS_fec!L$35)</f>
        <v>0.25876939273344485</v>
      </c>
      <c r="M104" s="348">
        <f>IF(M$35=0,0,M$35/OIS_fec!M$35)</f>
        <v>0.26155907345932561</v>
      </c>
      <c r="N104" s="348">
        <f>IF(N$35=0,0,N$35/OIS_fec!N$35)</f>
        <v>0.2620734152040155</v>
      </c>
      <c r="O104" s="348">
        <f>IF(O$35=0,0,O$35/OIS_fec!O$35)</f>
        <v>0.26162395200760152</v>
      </c>
      <c r="P104" s="348">
        <f>IF(P$35=0,0,P$35/OIS_fec!P$35)</f>
        <v>0.26216656524514442</v>
      </c>
      <c r="Q104" s="348">
        <f>IF(Q$35=0,0,Q$35/OIS_fec!Q$35)</f>
        <v>0.26218078675867545</v>
      </c>
      <c r="R104" s="348">
        <f>IF(R$35=0,0,R$35/OIS_fec!R$35)</f>
        <v>0.26230547278868122</v>
      </c>
      <c r="S104" s="348">
        <f>IF(S$35=0,0,S$35/OIS_fec!S$35)</f>
        <v>0.26084017465221848</v>
      </c>
      <c r="T104" s="348">
        <f>IF(T$35=0,0,T$35/OIS_fec!T$35)</f>
        <v>0.25947244300424371</v>
      </c>
      <c r="U104" s="348">
        <f>IF(U$35=0,0,U$35/OIS_fec!U$35)</f>
        <v>0.26197176174989495</v>
      </c>
      <c r="V104" s="348">
        <f>IF(V$35=0,0,V$35/OIS_fec!V$35)</f>
        <v>0.26322652081185366</v>
      </c>
      <c r="W104" s="348">
        <f>IF(W$35=0,0,W$35/OIS_fec!W$35)</f>
        <v>0.26124342341853729</v>
      </c>
      <c r="X104" s="348">
        <f>IF(X$35=0,0,X$35/OIS_fec!X$35)</f>
        <v>0.26213882269407562</v>
      </c>
      <c r="Y104" s="348">
        <f>IF(Y$35=0,0,Y$35/OIS_fec!Y$35)</f>
        <v>0.26209585204667352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0.58738535467849184</v>
      </c>
      <c r="C105" s="348">
        <f>IF(C$54=0,0,C$54/OIS_fec!C$54)</f>
        <v>0.59030009743742251</v>
      </c>
      <c r="D105" s="348">
        <f>IF(D$54=0,0,D$54/OIS_fec!D$54)</f>
        <v>0.63556816652737635</v>
      </c>
      <c r="E105" s="348">
        <f>IF(E$54=0,0,E$54/OIS_fec!E$54)</f>
        <v>0.67864274637014621</v>
      </c>
      <c r="F105" s="348">
        <f>IF(F$54=0,0,F$54/OIS_fec!F$54)</f>
        <v>0.6800629235246588</v>
      </c>
      <c r="G105" s="348">
        <f>IF(G$54=0,0,G$54/OIS_fec!G$54)</f>
        <v>0.58252964384918793</v>
      </c>
      <c r="H105" s="348">
        <f>IF(H$54=0,0,H$54/OIS_fec!H$54)</f>
        <v>0.55421403956505877</v>
      </c>
      <c r="I105" s="348">
        <f>IF(I$54=0,0,I$54/OIS_fec!I$54)</f>
        <v>0.53531044593940857</v>
      </c>
      <c r="J105" s="348">
        <f>IF(J$54=0,0,J$54/OIS_fec!J$54)</f>
        <v>0.4971299455788642</v>
      </c>
      <c r="K105" s="348">
        <f>IF(K$54=0,0,K$54/OIS_fec!K$54)</f>
        <v>0.50725871766171726</v>
      </c>
      <c r="L105" s="348">
        <f>IF(L$54=0,0,L$54/OIS_fec!L$54)</f>
        <v>0.50329973109674675</v>
      </c>
      <c r="M105" s="348">
        <f>IF(M$54=0,0,M$54/OIS_fec!M$54)</f>
        <v>0.64108513817947765</v>
      </c>
      <c r="N105" s="348">
        <f>IF(N$54=0,0,N$54/OIS_fec!N$54)</f>
        <v>0.64833412244291388</v>
      </c>
      <c r="O105" s="348">
        <f>IF(O$54=0,0,O$54/OIS_fec!O$54)</f>
        <v>0.6495967448158424</v>
      </c>
      <c r="P105" s="348">
        <f>IF(P$54=0,0,P$54/OIS_fec!P$54)</f>
        <v>0.64788976850819568</v>
      </c>
      <c r="Q105" s="348">
        <f>IF(Q$54=0,0,Q$54/OIS_fec!Q$54)</f>
        <v>0.64872606367650731</v>
      </c>
      <c r="R105" s="348">
        <f>IF(R$54=0,0,R$54/OIS_fec!R$54)</f>
        <v>0.64918021099265377</v>
      </c>
      <c r="S105" s="348">
        <f>IF(S$54=0,0,S$54/OIS_fec!S$54)</f>
        <v>0.64954427941881332</v>
      </c>
      <c r="T105" s="348">
        <f>IF(T$54=0,0,T$54/OIS_fec!T$54)</f>
        <v>0.65763295708352432</v>
      </c>
      <c r="U105" s="348">
        <f>IF(U$54=0,0,U$54/OIS_fec!U$54)</f>
        <v>0.66344953422374242</v>
      </c>
      <c r="V105" s="348">
        <f>IF(V$54=0,0,V$54/OIS_fec!V$54)</f>
        <v>0.68561500072356785</v>
      </c>
      <c r="W105" s="348">
        <f>IF(W$54=0,0,W$54/OIS_fec!W$54)</f>
        <v>0.66904423741722774</v>
      </c>
      <c r="X105" s="348">
        <f>IF(X$54=0,0,X$54/OIS_fec!X$54)</f>
        <v>0.67438119865899049</v>
      </c>
      <c r="Y105" s="348">
        <f>IF(Y$54=0,0,Y$54/OIS_fec!Y$54)</f>
        <v>0.67862504259527767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0.34405465244471467</v>
      </c>
      <c r="C106" s="348">
        <f>IF(C$68=0,0,C$68/OIS_fec!C$68)</f>
        <v>0.34452264248185649</v>
      </c>
      <c r="D106" s="348">
        <f>IF(D$68=0,0,D$68/OIS_fec!D$68)</f>
        <v>0.34415527875519669</v>
      </c>
      <c r="E106" s="348">
        <f>IF(E$68=0,0,E$68/OIS_fec!E$68)</f>
        <v>0.34536227215859056</v>
      </c>
      <c r="F106" s="348">
        <f>IF(F$68=0,0,F$68/OIS_fec!F$68)</f>
        <v>0.34561296877491071</v>
      </c>
      <c r="G106" s="348">
        <f>IF(G$68=0,0,G$68/OIS_fec!G$68)</f>
        <v>0.34575986517408974</v>
      </c>
      <c r="H106" s="348">
        <f>IF(H$68=0,0,H$68/OIS_fec!H$68)</f>
        <v>0.34622560711420591</v>
      </c>
      <c r="I106" s="348">
        <f>IF(I$68=0,0,I$68/OIS_fec!I$68)</f>
        <v>0.34636440791234818</v>
      </c>
      <c r="J106" s="348">
        <f>IF(J$68=0,0,J$68/OIS_fec!J$68)</f>
        <v>0.3461410926579736</v>
      </c>
      <c r="K106" s="348">
        <f>IF(K$68=0,0,K$68/OIS_fec!K$68)</f>
        <v>0.34711526390936687</v>
      </c>
      <c r="L106" s="348">
        <f>IF(L$68=0,0,L$68/OIS_fec!L$68)</f>
        <v>0.34716166584524261</v>
      </c>
      <c r="M106" s="348">
        <f>IF(M$68=0,0,M$68/OIS_fec!M$68)</f>
        <v>0.34836618250089957</v>
      </c>
      <c r="N106" s="348">
        <f>IF(N$68=0,0,N$68/OIS_fec!N$68)</f>
        <v>0.34821226221396551</v>
      </c>
      <c r="O106" s="348">
        <f>IF(O$68=0,0,O$68/OIS_fec!O$68)</f>
        <v>0.34798707806059509</v>
      </c>
      <c r="P106" s="348">
        <f>IF(P$68=0,0,P$68/OIS_fec!P$68)</f>
        <v>0.34793962826623775</v>
      </c>
      <c r="Q106" s="348">
        <f>IF(Q$68=0,0,Q$68/OIS_fec!Q$68)</f>
        <v>0.34768237802686652</v>
      </c>
      <c r="R106" s="348">
        <f>IF(R$68=0,0,R$68/OIS_fec!R$68)</f>
        <v>0.34773206420176289</v>
      </c>
      <c r="S106" s="348">
        <f>IF(S$68=0,0,S$68/OIS_fec!S$68)</f>
        <v>0.34761298080975461</v>
      </c>
      <c r="T106" s="348">
        <f>IF(T$68=0,0,T$68/OIS_fec!T$68)</f>
        <v>0.34741012248733721</v>
      </c>
      <c r="U106" s="348">
        <f>IF(U$68=0,0,U$68/OIS_fec!U$68)</f>
        <v>0.347253984398191</v>
      </c>
      <c r="V106" s="348">
        <f>IF(V$68=0,0,V$68/OIS_fec!V$68)</f>
        <v>0.34761226582710103</v>
      </c>
      <c r="W106" s="348">
        <f>IF(W$68=0,0,W$68/OIS_fec!W$68)</f>
        <v>0.34724801849715459</v>
      </c>
      <c r="X106" s="348">
        <f>IF(X$68=0,0,X$68/OIS_fec!X$68)</f>
        <v>0.34757118692200206</v>
      </c>
      <c r="Y106" s="348">
        <f>IF(Y$68=0,0,Y$68/OIS_fec!Y$68)</f>
        <v>0.34753273840072552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0.4984752565517192</v>
      </c>
      <c r="C107" s="333">
        <f>IF(C$69=0,0,C$69/OIS_fec!C$69)</f>
        <v>0.49791317146965758</v>
      </c>
      <c r="D107" s="333">
        <f>IF(D$69=0,0,D$69/OIS_fec!D$69)</f>
        <v>0.49823988987040313</v>
      </c>
      <c r="E107" s="333">
        <f>IF(E$69=0,0,E$69/OIS_fec!E$69)</f>
        <v>0.49687565817575391</v>
      </c>
      <c r="F107" s="333">
        <f>IF(F$69=0,0,F$69/OIS_fec!F$69)</f>
        <v>0.49666370703478618</v>
      </c>
      <c r="G107" s="333">
        <f>IF(G$69=0,0,G$69/OIS_fec!G$69)</f>
        <v>0.49529981768311521</v>
      </c>
      <c r="H107" s="333">
        <f>IF(H$69=0,0,H$69/OIS_fec!H$69)</f>
        <v>0.49705084997790622</v>
      </c>
      <c r="I107" s="333">
        <f>IF(I$69=0,0,I$69/OIS_fec!I$69)</f>
        <v>0.49767907388460297</v>
      </c>
      <c r="J107" s="333">
        <f>IF(J$69=0,0,J$69/OIS_fec!J$69)</f>
        <v>0.50114090121404153</v>
      </c>
      <c r="K107" s="333">
        <f>IF(K$69=0,0,K$69/OIS_fec!K$69)</f>
        <v>0.50049277617875754</v>
      </c>
      <c r="L107" s="333">
        <f>IF(L$69=0,0,L$69/OIS_fec!L$69)</f>
        <v>0.50044559202263861</v>
      </c>
      <c r="M107" s="333">
        <f>IF(M$69=0,0,M$69/OIS_fec!M$69)</f>
        <v>0.50130756840626089</v>
      </c>
      <c r="N107" s="333">
        <f>IF(N$69=0,0,N$69/OIS_fec!N$69)</f>
        <v>0.50082254920867419</v>
      </c>
      <c r="O107" s="333">
        <f>IF(O$69=0,0,O$69/OIS_fec!O$69)</f>
        <v>0.5008450143064449</v>
      </c>
      <c r="P107" s="333">
        <f>IF(P$69=0,0,P$69/OIS_fec!P$69)</f>
        <v>0.500854748162743</v>
      </c>
      <c r="Q107" s="333">
        <f>IF(Q$69=0,0,Q$69/OIS_fec!Q$69)</f>
        <v>0.50053300828652869</v>
      </c>
      <c r="R107" s="333">
        <f>IF(R$69=0,0,R$69/OIS_fec!R$69)</f>
        <v>0.50027322386928763</v>
      </c>
      <c r="S107" s="333">
        <f>IF(S$69=0,0,S$69/OIS_fec!S$69)</f>
        <v>0.5003285844228087</v>
      </c>
      <c r="T107" s="333">
        <f>IF(T$69=0,0,T$69/OIS_fec!T$69)</f>
        <v>0.50058079049975202</v>
      </c>
      <c r="U107" s="333">
        <f>IF(U$69=0,0,U$69/OIS_fec!U$69)</f>
        <v>0.50045286579645376</v>
      </c>
      <c r="V107" s="333">
        <f>IF(V$69=0,0,V$69/OIS_fec!V$69)</f>
        <v>0.50085442787971091</v>
      </c>
      <c r="W107" s="333">
        <f>IF(W$69=0,0,W$69/OIS_fec!W$69)</f>
        <v>0.50082716289629836</v>
      </c>
      <c r="X107" s="333">
        <f>IF(X$69=0,0,X$69/OIS_fec!X$69)</f>
        <v>0.50043029749275658</v>
      </c>
      <c r="Y107" s="333">
        <f>IF(Y$69=0,0,Y$69/OIS_fec!Y$69)</f>
        <v>0.50059217655003041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FR: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9701.9988487275805</v>
      </c>
      <c r="C5" s="223">
        <v>10486.86879024331</v>
      </c>
      <c r="D5" s="223">
        <v>7684.0657318761969</v>
      </c>
      <c r="E5" s="223">
        <v>6887.8385722807188</v>
      </c>
      <c r="F5" s="223">
        <v>6712.7765220004721</v>
      </c>
      <c r="G5" s="223">
        <v>13822.5241454364</v>
      </c>
      <c r="H5" s="223">
        <v>13849.678663560429</v>
      </c>
      <c r="I5" s="223">
        <v>13840.388403481949</v>
      </c>
      <c r="J5" s="223">
        <v>14243.118824161</v>
      </c>
      <c r="K5" s="223">
        <v>8777.6295829219907</v>
      </c>
      <c r="L5" s="223">
        <v>11205.39164844205</v>
      </c>
      <c r="M5" s="223">
        <v>5749.4285770125362</v>
      </c>
      <c r="N5" s="223">
        <v>5554.5401214417916</v>
      </c>
      <c r="O5" s="223">
        <v>5561.110956442777</v>
      </c>
      <c r="P5" s="223">
        <v>5438.3027215257944</v>
      </c>
      <c r="Q5" s="223">
        <v>5405.2878824672443</v>
      </c>
      <c r="R5" s="223">
        <v>5406.6781179734899</v>
      </c>
      <c r="S5" s="223">
        <v>5364.957366136362</v>
      </c>
      <c r="T5" s="223">
        <v>5121.8198044620631</v>
      </c>
      <c r="U5" s="223">
        <v>5063.9868850610101</v>
      </c>
      <c r="V5" s="223">
        <v>4485.0498262283891</v>
      </c>
      <c r="W5" s="223">
        <v>5182.3549285368399</v>
      </c>
      <c r="X5" s="223">
        <v>4941.4017409099206</v>
      </c>
      <c r="Y5" s="223">
        <v>4782.4862504957518</v>
      </c>
      <c r="DA5" s="89" t="s">
        <v>3185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3186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3187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3188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3189</v>
      </c>
    </row>
    <row r="10" spans="1:105" ht="12" customHeight="1" x14ac:dyDescent="0.25">
      <c r="A10" s="56" t="s">
        <v>95</v>
      </c>
      <c r="B10" s="260">
        <v>106.37245350643791</v>
      </c>
      <c r="C10" s="260">
        <v>108.7029671121163</v>
      </c>
      <c r="D10" s="260">
        <v>100.1572778659971</v>
      </c>
      <c r="E10" s="260">
        <v>74.005852211735899</v>
      </c>
      <c r="F10" s="260">
        <v>70.178532821294766</v>
      </c>
      <c r="G10" s="260">
        <v>310.3860755839176</v>
      </c>
      <c r="H10" s="260">
        <v>328.67900326527342</v>
      </c>
      <c r="I10" s="260">
        <v>411.00360216418238</v>
      </c>
      <c r="J10" s="260">
        <v>460.54357754866533</v>
      </c>
      <c r="K10" s="260">
        <v>247.4880363363504</v>
      </c>
      <c r="L10" s="260">
        <v>326.95807492677528</v>
      </c>
      <c r="M10" s="260">
        <v>54.417533073368062</v>
      </c>
      <c r="N10" s="260">
        <v>47.573782114471307</v>
      </c>
      <c r="O10" s="260">
        <v>47.064766203986288</v>
      </c>
      <c r="P10" s="260">
        <v>49.584609121384972</v>
      </c>
      <c r="Q10" s="260">
        <v>50.724032452155171</v>
      </c>
      <c r="R10" s="260">
        <v>51.507963227419147</v>
      </c>
      <c r="S10" s="260">
        <v>49.022419713668668</v>
      </c>
      <c r="T10" s="260">
        <v>42.67902085560538</v>
      </c>
      <c r="U10" s="260">
        <v>40.457876865294473</v>
      </c>
      <c r="V10" s="260">
        <v>30.567932217063859</v>
      </c>
      <c r="W10" s="260">
        <v>40.727806884153622</v>
      </c>
      <c r="X10" s="260">
        <v>37.820747028052907</v>
      </c>
      <c r="Y10" s="260">
        <v>36.997447309717423</v>
      </c>
      <c r="DA10" s="68" t="s">
        <v>3190</v>
      </c>
    </row>
    <row r="11" spans="1:105" ht="12" customHeight="1" x14ac:dyDescent="0.25">
      <c r="A11" s="37" t="s">
        <v>159</v>
      </c>
      <c r="B11" s="226">
        <v>53.447121963165053</v>
      </c>
      <c r="C11" s="226">
        <v>55.986661892908053</v>
      </c>
      <c r="D11" s="226">
        <v>64.851929328473815</v>
      </c>
      <c r="E11" s="226">
        <v>58.560050894025977</v>
      </c>
      <c r="F11" s="226">
        <v>52.6824561944753</v>
      </c>
      <c r="G11" s="226">
        <v>50.442409179347543</v>
      </c>
      <c r="H11" s="226">
        <v>51.239192669792807</v>
      </c>
      <c r="I11" s="226">
        <v>40.227868490326152</v>
      </c>
      <c r="J11" s="226">
        <v>28.66061458748861</v>
      </c>
      <c r="K11" s="226">
        <v>23.528081113116581</v>
      </c>
      <c r="L11" s="226">
        <v>18.99486465879022</v>
      </c>
      <c r="M11" s="226">
        <v>22.832734727478488</v>
      </c>
      <c r="N11" s="226">
        <v>20.571633515672438</v>
      </c>
      <c r="O11" s="226">
        <v>21.350643059117051</v>
      </c>
      <c r="P11" s="226">
        <v>22.498336827214459</v>
      </c>
      <c r="Q11" s="226">
        <v>22.935483589960519</v>
      </c>
      <c r="R11" s="226">
        <v>22.438097849050969</v>
      </c>
      <c r="S11" s="226">
        <v>23.173328671326971</v>
      </c>
      <c r="T11" s="226">
        <v>23.42182208034513</v>
      </c>
      <c r="U11" s="226">
        <v>23.101633097904951</v>
      </c>
      <c r="V11" s="226">
        <v>23.32021329834723</v>
      </c>
      <c r="W11" s="226">
        <v>24.116906139742181</v>
      </c>
      <c r="X11" s="226">
        <v>23.781657156747031</v>
      </c>
      <c r="Y11" s="226">
        <v>25.016228058541792</v>
      </c>
      <c r="DA11" s="69" t="s">
        <v>3191</v>
      </c>
    </row>
    <row r="12" spans="1:105" ht="12" customHeight="1" x14ac:dyDescent="0.25">
      <c r="A12" s="37" t="s">
        <v>35</v>
      </c>
      <c r="B12" s="226">
        <v>52.92533154327279</v>
      </c>
      <c r="C12" s="226">
        <v>52.716305219208273</v>
      </c>
      <c r="D12" s="226">
        <v>35.305348537523287</v>
      </c>
      <c r="E12" s="226">
        <v>15.445801317709931</v>
      </c>
      <c r="F12" s="226">
        <v>17.496076626819459</v>
      </c>
      <c r="G12" s="226">
        <v>259.94366640457002</v>
      </c>
      <c r="H12" s="226">
        <v>277.43981059548059</v>
      </c>
      <c r="I12" s="226">
        <v>370.77573367385628</v>
      </c>
      <c r="J12" s="226">
        <v>431.88296296117659</v>
      </c>
      <c r="K12" s="226">
        <v>223.95995522323389</v>
      </c>
      <c r="L12" s="226">
        <v>307.96321026798512</v>
      </c>
      <c r="M12" s="226">
        <v>31.58479834588956</v>
      </c>
      <c r="N12" s="226">
        <v>27.002148598798868</v>
      </c>
      <c r="O12" s="226">
        <v>25.714123144869241</v>
      </c>
      <c r="P12" s="226">
        <v>27.08627229417052</v>
      </c>
      <c r="Q12" s="226">
        <v>27.788548862194649</v>
      </c>
      <c r="R12" s="226">
        <v>29.069865378368181</v>
      </c>
      <c r="S12" s="226">
        <v>25.849091042341701</v>
      </c>
      <c r="T12" s="226">
        <v>19.25719877526026</v>
      </c>
      <c r="U12" s="226">
        <v>17.356243767389529</v>
      </c>
      <c r="V12" s="226">
        <v>7.2477189187166227</v>
      </c>
      <c r="W12" s="226">
        <v>16.610900744411431</v>
      </c>
      <c r="X12" s="226">
        <v>14.03908987130588</v>
      </c>
      <c r="Y12" s="226">
        <v>11.981219251175631</v>
      </c>
      <c r="DA12" s="69" t="s">
        <v>3192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3193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3194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3195</v>
      </c>
    </row>
    <row r="16" spans="1:105" ht="12" customHeight="1" x14ac:dyDescent="0.25">
      <c r="A16" s="57" t="s">
        <v>3057</v>
      </c>
      <c r="B16" s="261">
        <v>3310.0007677189328</v>
      </c>
      <c r="C16" s="261">
        <v>3477.073439674165</v>
      </c>
      <c r="D16" s="261">
        <v>1895.3045411421119</v>
      </c>
      <c r="E16" s="261">
        <v>1448.566120617664</v>
      </c>
      <c r="F16" s="261">
        <v>1439.78035503308</v>
      </c>
      <c r="G16" s="261">
        <v>4422.2326290255442</v>
      </c>
      <c r="H16" s="261">
        <v>4617.1191116811542</v>
      </c>
      <c r="I16" s="261">
        <v>3887.1211885654102</v>
      </c>
      <c r="J16" s="261">
        <v>3941.566937322671</v>
      </c>
      <c r="K16" s="261">
        <v>2310.2754848484442</v>
      </c>
      <c r="L16" s="261">
        <v>3384.005202801824</v>
      </c>
      <c r="M16" s="261">
        <v>989.5590090922293</v>
      </c>
      <c r="N16" s="261">
        <v>949.87121474915989</v>
      </c>
      <c r="O16" s="261">
        <v>989.30108651708156</v>
      </c>
      <c r="P16" s="261">
        <v>969.72512660818552</v>
      </c>
      <c r="Q16" s="261">
        <v>957.94815953276805</v>
      </c>
      <c r="R16" s="261">
        <v>972.52890946093908</v>
      </c>
      <c r="S16" s="261">
        <v>997.27704348677503</v>
      </c>
      <c r="T16" s="261">
        <v>885.2466610235266</v>
      </c>
      <c r="U16" s="261">
        <v>842.589909909467</v>
      </c>
      <c r="V16" s="261">
        <v>656.96503283292441</v>
      </c>
      <c r="W16" s="261">
        <v>839.94843655387706</v>
      </c>
      <c r="X16" s="261">
        <v>755.53454031630281</v>
      </c>
      <c r="Y16" s="261">
        <v>718.11462048537521</v>
      </c>
      <c r="DA16" s="70" t="s">
        <v>3196</v>
      </c>
    </row>
    <row r="17" spans="1:105" ht="12" customHeight="1" x14ac:dyDescent="0.25">
      <c r="A17" s="46" t="s">
        <v>28</v>
      </c>
      <c r="B17" s="229">
        <v>1566.862119054103</v>
      </c>
      <c r="C17" s="229">
        <v>1342.0838346107209</v>
      </c>
      <c r="D17" s="229">
        <v>14.61666947602774</v>
      </c>
      <c r="E17" s="229">
        <v>32.755596693738127</v>
      </c>
      <c r="F17" s="229">
        <v>25.553176434338631</v>
      </c>
      <c r="G17" s="229">
        <v>26.748951098598958</v>
      </c>
      <c r="H17" s="229">
        <v>27.02304724509127</v>
      </c>
      <c r="I17" s="229">
        <v>29.2179716460872</v>
      </c>
      <c r="J17" s="229">
        <v>38.149194383246261</v>
      </c>
      <c r="K17" s="229">
        <v>20.393862132913739</v>
      </c>
      <c r="L17" s="229">
        <v>30.97480630814173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14.37991252932172</v>
      </c>
      <c r="W17" s="229">
        <v>13.35716626820585</v>
      </c>
      <c r="X17" s="229">
        <v>14.409359824852981</v>
      </c>
      <c r="Y17" s="229">
        <v>13.16454399570917</v>
      </c>
      <c r="DA17" s="73" t="s">
        <v>3197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0.65412596018490432</v>
      </c>
      <c r="W18" s="229">
        <v>0</v>
      </c>
      <c r="X18" s="229">
        <v>0</v>
      </c>
      <c r="Y18" s="229">
        <v>0</v>
      </c>
      <c r="DA18" s="73" t="s">
        <v>3198</v>
      </c>
    </row>
    <row r="19" spans="1:105" ht="12" customHeight="1" x14ac:dyDescent="0.25">
      <c r="A19" s="46" t="s">
        <v>31</v>
      </c>
      <c r="B19" s="229">
        <v>127.6374915310957</v>
      </c>
      <c r="C19" s="229">
        <v>57.011627757663263</v>
      </c>
      <c r="D19" s="229">
        <v>54.842865008440043</v>
      </c>
      <c r="E19" s="229">
        <v>38.610118221212311</v>
      </c>
      <c r="F19" s="229">
        <v>45.366270812121101</v>
      </c>
      <c r="G19" s="229">
        <v>45.621566352601057</v>
      </c>
      <c r="H19" s="229">
        <v>47.523330269446781</v>
      </c>
      <c r="I19" s="229">
        <v>37.953992164759427</v>
      </c>
      <c r="J19" s="229">
        <v>38.936663121054274</v>
      </c>
      <c r="K19" s="229">
        <v>19.634764193937041</v>
      </c>
      <c r="L19" s="229">
        <v>25.989256537761332</v>
      </c>
      <c r="M19" s="229">
        <v>55.838839802196063</v>
      </c>
      <c r="N19" s="229">
        <v>50.016635250624347</v>
      </c>
      <c r="O19" s="229">
        <v>56.524839036311533</v>
      </c>
      <c r="P19" s="229">
        <v>47.457068588091943</v>
      </c>
      <c r="Q19" s="229">
        <v>44.303472266474493</v>
      </c>
      <c r="R19" s="229">
        <v>46.181239417053497</v>
      </c>
      <c r="S19" s="229">
        <v>48.059462205188538</v>
      </c>
      <c r="T19" s="229">
        <v>45.554322728255393</v>
      </c>
      <c r="U19" s="229">
        <v>47.243583700862487</v>
      </c>
      <c r="V19" s="229">
        <v>49.114387669236237</v>
      </c>
      <c r="W19" s="229">
        <v>53.156135393177323</v>
      </c>
      <c r="X19" s="229">
        <v>47.368387641249761</v>
      </c>
      <c r="Y19" s="229">
        <v>49.887892199090579</v>
      </c>
      <c r="DA19" s="73" t="s">
        <v>3199</v>
      </c>
    </row>
    <row r="20" spans="1:105" ht="12" customHeight="1" x14ac:dyDescent="0.25">
      <c r="A20" s="46" t="s">
        <v>159</v>
      </c>
      <c r="B20" s="229">
        <v>348.16133832869508</v>
      </c>
      <c r="C20" s="229">
        <v>403.68007929669562</v>
      </c>
      <c r="D20" s="229">
        <v>534.28488336421719</v>
      </c>
      <c r="E20" s="229">
        <v>531.40533528350738</v>
      </c>
      <c r="F20" s="229">
        <v>484.41344129488022</v>
      </c>
      <c r="G20" s="229">
        <v>407.67135987557123</v>
      </c>
      <c r="H20" s="229">
        <v>429.62418254725469</v>
      </c>
      <c r="I20" s="229">
        <v>355.07690411885272</v>
      </c>
      <c r="J20" s="229">
        <v>276.25427514424672</v>
      </c>
      <c r="K20" s="229">
        <v>206.306235801204</v>
      </c>
      <c r="L20" s="229">
        <v>173.82060410934699</v>
      </c>
      <c r="M20" s="229">
        <v>352.26370916609852</v>
      </c>
      <c r="N20" s="229">
        <v>342.89416742493302</v>
      </c>
      <c r="O20" s="229">
        <v>363.61435074922872</v>
      </c>
      <c r="P20" s="229">
        <v>346.94995351345182</v>
      </c>
      <c r="Q20" s="229">
        <v>339.50519478657623</v>
      </c>
      <c r="R20" s="229">
        <v>328.7642670695534</v>
      </c>
      <c r="S20" s="229">
        <v>346.25314345795459</v>
      </c>
      <c r="T20" s="229">
        <v>359.75187114633349</v>
      </c>
      <c r="U20" s="229">
        <v>359.1733094438178</v>
      </c>
      <c r="V20" s="229">
        <v>358.20755706634498</v>
      </c>
      <c r="W20" s="229">
        <v>347.00406327564872</v>
      </c>
      <c r="X20" s="229">
        <v>343.56073993480788</v>
      </c>
      <c r="Y20" s="229">
        <v>371.69430112763303</v>
      </c>
      <c r="DA20" s="73" t="s">
        <v>3200</v>
      </c>
    </row>
    <row r="21" spans="1:105" ht="12" customHeight="1" x14ac:dyDescent="0.25">
      <c r="A21" s="46" t="s">
        <v>32</v>
      </c>
      <c r="B21" s="229">
        <v>62.896213359567888</v>
      </c>
      <c r="C21" s="229">
        <v>22.13017797532131</v>
      </c>
      <c r="D21" s="229">
        <v>2.3294951497707288</v>
      </c>
      <c r="E21" s="229">
        <v>51.925515262424469</v>
      </c>
      <c r="F21" s="229">
        <v>46.657736054441848</v>
      </c>
      <c r="G21" s="229">
        <v>61.712688547111647</v>
      </c>
      <c r="H21" s="229">
        <v>38.381076914108498</v>
      </c>
      <c r="I21" s="229">
        <v>40.635687588085339</v>
      </c>
      <c r="J21" s="229">
        <v>30.569484645318632</v>
      </c>
      <c r="K21" s="229">
        <v>18.529076971837451</v>
      </c>
      <c r="L21" s="229">
        <v>18.33411388453089</v>
      </c>
      <c r="M21" s="229">
        <v>21.554766900862901</v>
      </c>
      <c r="N21" s="229">
        <v>25.061655652371549</v>
      </c>
      <c r="O21" s="229">
        <v>20.68724809495178</v>
      </c>
      <c r="P21" s="229">
        <v>11.17331153574119</v>
      </c>
      <c r="Q21" s="229">
        <v>11.93831710433191</v>
      </c>
      <c r="R21" s="229">
        <v>12.717514357299169</v>
      </c>
      <c r="S21" s="229">
        <v>81.991047262183386</v>
      </c>
      <c r="T21" s="229">
        <v>69.686481348710501</v>
      </c>
      <c r="U21" s="229">
        <v>34.1336456180845</v>
      </c>
      <c r="V21" s="229">
        <v>14.41687953507831</v>
      </c>
      <c r="W21" s="229">
        <v>6.5913000177673666</v>
      </c>
      <c r="X21" s="229">
        <v>16.857031018972709</v>
      </c>
      <c r="Y21" s="229">
        <v>2.54248354652748</v>
      </c>
      <c r="DA21" s="73" t="s">
        <v>3201</v>
      </c>
    </row>
    <row r="22" spans="1:105" ht="12" customHeight="1" x14ac:dyDescent="0.25">
      <c r="A22" s="46" t="s">
        <v>33</v>
      </c>
      <c r="B22" s="229">
        <v>856.56970557200975</v>
      </c>
      <c r="C22" s="229">
        <v>1327.220402135257</v>
      </c>
      <c r="D22" s="229">
        <v>818.84294750731328</v>
      </c>
      <c r="E22" s="229">
        <v>447.72649592634917</v>
      </c>
      <c r="F22" s="229">
        <v>426.90204179543161</v>
      </c>
      <c r="G22" s="229">
        <v>364.42838655767042</v>
      </c>
      <c r="H22" s="229">
        <v>671.58959746636481</v>
      </c>
      <c r="I22" s="229">
        <v>564.86423343990316</v>
      </c>
      <c r="J22" s="229">
        <v>471.15404342856078</v>
      </c>
      <c r="K22" s="229">
        <v>1028.2089967526999</v>
      </c>
      <c r="L22" s="229">
        <v>715.8415991001591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53.993993146495427</v>
      </c>
      <c r="X22" s="229">
        <v>13.49845007994732</v>
      </c>
      <c r="Y22" s="229">
        <v>0</v>
      </c>
      <c r="DA22" s="73" t="s">
        <v>3202</v>
      </c>
    </row>
    <row r="23" spans="1:105" ht="12" customHeight="1" x14ac:dyDescent="0.25">
      <c r="A23" s="46" t="s">
        <v>35</v>
      </c>
      <c r="B23" s="229">
        <v>305.13304263311659</v>
      </c>
      <c r="C23" s="229">
        <v>287.1406625860638</v>
      </c>
      <c r="D23" s="229">
        <v>465.72019232616623</v>
      </c>
      <c r="E23" s="229">
        <v>346.14305923043207</v>
      </c>
      <c r="F23" s="229">
        <v>410.88768864186687</v>
      </c>
      <c r="G23" s="229">
        <v>3516.049676593992</v>
      </c>
      <c r="H23" s="229">
        <v>3402.9778772388881</v>
      </c>
      <c r="I23" s="229">
        <v>2859.3723996077219</v>
      </c>
      <c r="J23" s="229">
        <v>3086.5032766002441</v>
      </c>
      <c r="K23" s="229">
        <v>1017.202548995853</v>
      </c>
      <c r="L23" s="229">
        <v>2407.3018805006568</v>
      </c>
      <c r="M23" s="229">
        <v>541.3444269734963</v>
      </c>
      <c r="N23" s="229">
        <v>506.12388357179287</v>
      </c>
      <c r="O23" s="229">
        <v>518.5076283821121</v>
      </c>
      <c r="P23" s="229">
        <v>541.56205753592462</v>
      </c>
      <c r="Q23" s="229">
        <v>558.84441178194834</v>
      </c>
      <c r="R23" s="229">
        <v>581.71583302376484</v>
      </c>
      <c r="S23" s="229">
        <v>518.93324845710572</v>
      </c>
      <c r="T23" s="229">
        <v>407.63037604467058</v>
      </c>
      <c r="U23" s="229">
        <v>399.58141836559491</v>
      </c>
      <c r="V23" s="229">
        <v>214.8120704003166</v>
      </c>
      <c r="W23" s="229">
        <v>362.78394293327108</v>
      </c>
      <c r="X23" s="229">
        <v>317.42045759415589</v>
      </c>
      <c r="Y23" s="229">
        <v>277.58202326927608</v>
      </c>
      <c r="DA23" s="73" t="s">
        <v>3203</v>
      </c>
    </row>
    <row r="24" spans="1:105" ht="12" customHeight="1" x14ac:dyDescent="0.25">
      <c r="A24" s="46" t="s">
        <v>36</v>
      </c>
      <c r="B24" s="229">
        <v>42.740857240344752</v>
      </c>
      <c r="C24" s="229">
        <v>37.806655312442707</v>
      </c>
      <c r="D24" s="229">
        <v>4.6674883101769851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3204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11.742942361226831</v>
      </c>
      <c r="M25" s="229">
        <v>18.557266249575509</v>
      </c>
      <c r="N25" s="229">
        <v>25.774872849438001</v>
      </c>
      <c r="O25" s="229">
        <v>29.967020254477379</v>
      </c>
      <c r="P25" s="229">
        <v>22.582735434975969</v>
      </c>
      <c r="Q25" s="229">
        <v>3.3567635934370532</v>
      </c>
      <c r="R25" s="229">
        <v>3.1500555932682688</v>
      </c>
      <c r="S25" s="229">
        <v>2.0401421043426868</v>
      </c>
      <c r="T25" s="229">
        <v>2.6236097555565778</v>
      </c>
      <c r="U25" s="229">
        <v>2.4579527811073678</v>
      </c>
      <c r="V25" s="229">
        <v>5.3800996724416219</v>
      </c>
      <c r="W25" s="229">
        <v>3.061835519311122</v>
      </c>
      <c r="X25" s="229">
        <v>2.4201142223162941</v>
      </c>
      <c r="Y25" s="229">
        <v>3.2433763471388488</v>
      </c>
      <c r="DA25" s="73" t="s">
        <v>3205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3206</v>
      </c>
    </row>
    <row r="27" spans="1:105" ht="12" customHeight="1" x14ac:dyDescent="0.25">
      <c r="A27" s="57" t="s">
        <v>3069</v>
      </c>
      <c r="B27" s="261">
        <f t="shared" ref="B27:Y27" si="0">B28+B34</f>
        <v>4098.2278728229749</v>
      </c>
      <c r="C27" s="261">
        <f t="shared" si="0"/>
        <v>4400.5642882211314</v>
      </c>
      <c r="D27" s="261">
        <f t="shared" si="0"/>
        <v>3303.9270026183272</v>
      </c>
      <c r="E27" s="261">
        <f t="shared" si="0"/>
        <v>3072.5937823283189</v>
      </c>
      <c r="F27" s="261">
        <f t="shared" si="0"/>
        <v>2997.5961901055002</v>
      </c>
      <c r="G27" s="261">
        <f t="shared" si="0"/>
        <v>5790.4725468059214</v>
      </c>
      <c r="H27" s="261">
        <f t="shared" si="0"/>
        <v>5672.6383791416029</v>
      </c>
      <c r="I27" s="261">
        <f t="shared" si="0"/>
        <v>6452.3483968315477</v>
      </c>
      <c r="J27" s="261">
        <f t="shared" si="0"/>
        <v>6704.6085359750195</v>
      </c>
      <c r="K27" s="261">
        <f t="shared" si="0"/>
        <v>4107.7095210456391</v>
      </c>
      <c r="L27" s="261">
        <f t="shared" si="0"/>
        <v>5003.3162095567995</v>
      </c>
      <c r="M27" s="261">
        <f t="shared" si="0"/>
        <v>2786.2242183594981</v>
      </c>
      <c r="N27" s="261">
        <f t="shared" si="0"/>
        <v>2697.6111822246512</v>
      </c>
      <c r="O27" s="261">
        <f t="shared" si="0"/>
        <v>2667.7041727064311</v>
      </c>
      <c r="P27" s="261">
        <f t="shared" si="0"/>
        <v>2601.6043343925339</v>
      </c>
      <c r="Q27" s="261">
        <f t="shared" si="0"/>
        <v>2579.5618029261732</v>
      </c>
      <c r="R27" s="261">
        <f t="shared" si="0"/>
        <v>2581.7812814604108</v>
      </c>
      <c r="S27" s="261">
        <f t="shared" si="0"/>
        <v>2549.4433122828518</v>
      </c>
      <c r="T27" s="261">
        <f t="shared" si="0"/>
        <v>2460.767580376817</v>
      </c>
      <c r="U27" s="261">
        <f t="shared" si="0"/>
        <v>2441.418555167656</v>
      </c>
      <c r="V27" s="261">
        <f t="shared" si="0"/>
        <v>2182.3948206077521</v>
      </c>
      <c r="W27" s="261">
        <f t="shared" si="0"/>
        <v>2493.6801172752312</v>
      </c>
      <c r="X27" s="261">
        <f t="shared" si="0"/>
        <v>2402.2037970674869</v>
      </c>
      <c r="Y27" s="261">
        <f t="shared" si="0"/>
        <v>2324.4310178654682</v>
      </c>
      <c r="DA27" s="70"/>
    </row>
    <row r="28" spans="1:105" ht="12" customHeight="1" x14ac:dyDescent="0.25">
      <c r="A28" s="60" t="s">
        <v>3070</v>
      </c>
      <c r="B28" s="262">
        <v>4098.2278728229749</v>
      </c>
      <c r="C28" s="262">
        <v>4400.5642882211314</v>
      </c>
      <c r="D28" s="262">
        <v>3303.9270026183272</v>
      </c>
      <c r="E28" s="262">
        <v>3072.5937823283189</v>
      </c>
      <c r="F28" s="262">
        <v>2997.5961901055002</v>
      </c>
      <c r="G28" s="262">
        <v>5790.4725468059214</v>
      </c>
      <c r="H28" s="262">
        <v>5672.6383791416029</v>
      </c>
      <c r="I28" s="262">
        <v>6452.3483968315477</v>
      </c>
      <c r="J28" s="262">
        <v>6704.6085359750195</v>
      </c>
      <c r="K28" s="262">
        <v>4107.7095210456391</v>
      </c>
      <c r="L28" s="262">
        <v>5003.3162095567995</v>
      </c>
      <c r="M28" s="262">
        <v>2786.2242183594981</v>
      </c>
      <c r="N28" s="262">
        <v>2697.6111822246512</v>
      </c>
      <c r="O28" s="262">
        <v>2667.7041727064311</v>
      </c>
      <c r="P28" s="262">
        <v>2601.6043343925339</v>
      </c>
      <c r="Q28" s="262">
        <v>2579.5618029261732</v>
      </c>
      <c r="R28" s="262">
        <v>2581.7812814604108</v>
      </c>
      <c r="S28" s="262">
        <v>2549.4433122828518</v>
      </c>
      <c r="T28" s="262">
        <v>2460.767580376817</v>
      </c>
      <c r="U28" s="262">
        <v>2441.418555167656</v>
      </c>
      <c r="V28" s="262">
        <v>2182.3948206077521</v>
      </c>
      <c r="W28" s="262">
        <v>2493.6801172752312</v>
      </c>
      <c r="X28" s="262">
        <v>2402.2037970674869</v>
      </c>
      <c r="Y28" s="262">
        <v>2324.4310178654682</v>
      </c>
      <c r="DA28" s="72" t="s">
        <v>3207</v>
      </c>
    </row>
    <row r="29" spans="1:105" ht="12" customHeight="1" x14ac:dyDescent="0.25">
      <c r="A29" s="59" t="s">
        <v>28</v>
      </c>
      <c r="B29" s="230">
        <v>1879.7043512593709</v>
      </c>
      <c r="C29" s="230">
        <v>1984.200444720309</v>
      </c>
      <c r="D29" s="230">
        <v>23.485265892215661</v>
      </c>
      <c r="E29" s="230">
        <v>44.337036034234437</v>
      </c>
      <c r="F29" s="230">
        <v>33.233436690099452</v>
      </c>
      <c r="G29" s="230">
        <v>25.983408112289279</v>
      </c>
      <c r="H29" s="230">
        <v>27.195976306548879</v>
      </c>
      <c r="I29" s="230">
        <v>45.892174931438937</v>
      </c>
      <c r="J29" s="230">
        <v>60.536102049348457</v>
      </c>
      <c r="K29" s="230">
        <v>55.129275648349576</v>
      </c>
      <c r="L29" s="230">
        <v>45.552926157852532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17.910091416142279</v>
      </c>
      <c r="W29" s="230">
        <v>17.04338607675454</v>
      </c>
      <c r="X29" s="230">
        <v>17.82325368397445</v>
      </c>
      <c r="Y29" s="230">
        <v>15.024779378766279</v>
      </c>
      <c r="DA29" s="71" t="s">
        <v>3208</v>
      </c>
    </row>
    <row r="30" spans="1:105" ht="12" customHeight="1" x14ac:dyDescent="0.25">
      <c r="A30" s="59" t="s">
        <v>31</v>
      </c>
      <c r="B30" s="230">
        <v>153.12180012346539</v>
      </c>
      <c r="C30" s="230">
        <v>93.9303504555877</v>
      </c>
      <c r="D30" s="230">
        <v>95.796631365020374</v>
      </c>
      <c r="E30" s="230">
        <v>60.413012153463477</v>
      </c>
      <c r="F30" s="230">
        <v>82.226827890851212</v>
      </c>
      <c r="G30" s="230">
        <v>73.401411208020193</v>
      </c>
      <c r="H30" s="230">
        <v>94.754714991207592</v>
      </c>
      <c r="I30" s="230">
        <v>87.331934211925443</v>
      </c>
      <c r="J30" s="230">
        <v>85.946073709335053</v>
      </c>
      <c r="K30" s="230">
        <v>70.270770341467369</v>
      </c>
      <c r="L30" s="230">
        <v>63.990195878658007</v>
      </c>
      <c r="M30" s="230">
        <v>155.29558072792659</v>
      </c>
      <c r="N30" s="230">
        <v>147.74755403781481</v>
      </c>
      <c r="O30" s="230">
        <v>144.178970019856</v>
      </c>
      <c r="P30" s="230">
        <v>126.5358794281689</v>
      </c>
      <c r="Q30" s="230">
        <v>120.38250739069019</v>
      </c>
      <c r="R30" s="230">
        <v>119.7260796824072</v>
      </c>
      <c r="S30" s="230">
        <v>123.1003882674426</v>
      </c>
      <c r="T30" s="230">
        <v>122.03659350814949</v>
      </c>
      <c r="U30" s="230">
        <v>125.14696853779741</v>
      </c>
      <c r="V30" s="230">
        <v>127.0617046616055</v>
      </c>
      <c r="W30" s="230">
        <v>134.02111473568741</v>
      </c>
      <c r="X30" s="230">
        <v>126.48930087389709</v>
      </c>
      <c r="Y30" s="230">
        <v>134.2475023750753</v>
      </c>
      <c r="DA30" s="71" t="s">
        <v>3209</v>
      </c>
    </row>
    <row r="31" spans="1:105" ht="12" customHeight="1" x14ac:dyDescent="0.25">
      <c r="A31" s="59" t="s">
        <v>159</v>
      </c>
      <c r="B31" s="230">
        <v>1193.70123745507</v>
      </c>
      <c r="C31" s="230">
        <v>1592.104835424891</v>
      </c>
      <c r="D31" s="230">
        <v>2207.0845808889908</v>
      </c>
      <c r="E31" s="230">
        <v>2157.1580731998811</v>
      </c>
      <c r="F31" s="230">
        <v>1952.2330279618041</v>
      </c>
      <c r="G31" s="230">
        <v>1796.2003751347779</v>
      </c>
      <c r="H31" s="230">
        <v>1897.7675363934161</v>
      </c>
      <c r="I31" s="230">
        <v>1540.911061034132</v>
      </c>
      <c r="J31" s="230">
        <v>1176.0297252564169</v>
      </c>
      <c r="K31" s="230">
        <v>914.33806061664404</v>
      </c>
      <c r="L31" s="230">
        <v>756.85539634911709</v>
      </c>
      <c r="M31" s="230">
        <v>1507.0632626390179</v>
      </c>
      <c r="N31" s="230">
        <v>1479.4388934837259</v>
      </c>
      <c r="O31" s="230">
        <v>1502.669120113165</v>
      </c>
      <c r="P31" s="230">
        <v>1459.2208317056491</v>
      </c>
      <c r="Q31" s="230">
        <v>1426.240012701443</v>
      </c>
      <c r="R31" s="230">
        <v>1371.2147761163039</v>
      </c>
      <c r="S31" s="230">
        <v>1422.2904157496359</v>
      </c>
      <c r="T31" s="230">
        <v>1449.628254394416</v>
      </c>
      <c r="U31" s="230">
        <v>1461.743297499851</v>
      </c>
      <c r="V31" s="230">
        <v>1525.127858568474</v>
      </c>
      <c r="W31" s="230">
        <v>1449.87728689646</v>
      </c>
      <c r="X31" s="230">
        <v>1435.7666358358319</v>
      </c>
      <c r="Y31" s="230">
        <v>1464.5756180070739</v>
      </c>
      <c r="DA31" s="71" t="s">
        <v>3210</v>
      </c>
    </row>
    <row r="32" spans="1:105" ht="12" customHeight="1" x14ac:dyDescent="0.25">
      <c r="A32" s="59" t="s">
        <v>32</v>
      </c>
      <c r="B32" s="230">
        <v>274.81546664083282</v>
      </c>
      <c r="C32" s="230">
        <v>96.694456824680131</v>
      </c>
      <c r="D32" s="230">
        <v>10.178375810352559</v>
      </c>
      <c r="E32" s="230">
        <v>84.196546225423376</v>
      </c>
      <c r="F32" s="230">
        <v>73.067913553110571</v>
      </c>
      <c r="G32" s="230">
        <v>114.2390238757812</v>
      </c>
      <c r="H32" s="230">
        <v>73.665224008245076</v>
      </c>
      <c r="I32" s="230">
        <v>82.832484875689047</v>
      </c>
      <c r="J32" s="230">
        <v>66.349883832973006</v>
      </c>
      <c r="K32" s="230">
        <v>62.314726479465577</v>
      </c>
      <c r="L32" s="230">
        <v>50.221096777777802</v>
      </c>
      <c r="M32" s="230">
        <v>43.188978565956212</v>
      </c>
      <c r="N32" s="230">
        <v>46.137667642150653</v>
      </c>
      <c r="O32" s="230">
        <v>32.042707944875062</v>
      </c>
      <c r="P32" s="230">
        <v>20.56183525638178</v>
      </c>
      <c r="Q32" s="230">
        <v>18.604439805464501</v>
      </c>
      <c r="R32" s="230">
        <v>19.182395352679269</v>
      </c>
      <c r="S32" s="230">
        <v>94.187131235007655</v>
      </c>
      <c r="T32" s="230">
        <v>80.231116193049303</v>
      </c>
      <c r="U32" s="230">
        <v>40.977656829701132</v>
      </c>
      <c r="V32" s="230">
        <v>18.51654248498906</v>
      </c>
      <c r="W32" s="230">
        <v>8.4103221218356268</v>
      </c>
      <c r="X32" s="230">
        <v>21.345428445852981</v>
      </c>
      <c r="Y32" s="230">
        <v>13.261476953819869</v>
      </c>
      <c r="DA32" s="71" t="s">
        <v>3211</v>
      </c>
    </row>
    <row r="33" spans="1:105" ht="12" customHeight="1" x14ac:dyDescent="0.25">
      <c r="A33" s="59" t="s">
        <v>35</v>
      </c>
      <c r="B33" s="230">
        <v>596.88501734423483</v>
      </c>
      <c r="C33" s="230">
        <v>633.63420079566322</v>
      </c>
      <c r="D33" s="230">
        <v>967.38214866174724</v>
      </c>
      <c r="E33" s="230">
        <v>726.48911471531767</v>
      </c>
      <c r="F33" s="230">
        <v>856.83498400963435</v>
      </c>
      <c r="G33" s="230">
        <v>3780.648328475052</v>
      </c>
      <c r="H33" s="230">
        <v>3579.254927442184</v>
      </c>
      <c r="I33" s="230">
        <v>4695.3807417783628</v>
      </c>
      <c r="J33" s="230">
        <v>5315.7467511269479</v>
      </c>
      <c r="K33" s="230">
        <v>3005.6566879597131</v>
      </c>
      <c r="L33" s="230">
        <v>4086.6965943933942</v>
      </c>
      <c r="M33" s="230">
        <v>1080.6763964265981</v>
      </c>
      <c r="N33" s="230">
        <v>1024.2870670609591</v>
      </c>
      <c r="O33" s="230">
        <v>988.81337462853492</v>
      </c>
      <c r="P33" s="230">
        <v>995.2857880023339</v>
      </c>
      <c r="Q33" s="230">
        <v>1014.334843028576</v>
      </c>
      <c r="R33" s="230">
        <v>1071.6580303090209</v>
      </c>
      <c r="S33" s="230">
        <v>909.86537703076556</v>
      </c>
      <c r="T33" s="230">
        <v>808.87161628120282</v>
      </c>
      <c r="U33" s="230">
        <v>813.55063230030657</v>
      </c>
      <c r="V33" s="230">
        <v>493.7786234765411</v>
      </c>
      <c r="W33" s="230">
        <v>884.3280074444931</v>
      </c>
      <c r="X33" s="230">
        <v>800.77917822793063</v>
      </c>
      <c r="Y33" s="230">
        <v>697.32164115073238</v>
      </c>
      <c r="DA33" s="71" t="s">
        <v>3212</v>
      </c>
    </row>
    <row r="34" spans="1:105" ht="12" customHeight="1" x14ac:dyDescent="0.25">
      <c r="A34" s="60" t="s">
        <v>3077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3213</v>
      </c>
    </row>
    <row r="35" spans="1:105" ht="12" customHeight="1" x14ac:dyDescent="0.25">
      <c r="A35" s="57" t="s">
        <v>3079</v>
      </c>
      <c r="B35" s="261">
        <f t="shared" ref="B35:Y35" si="1">B36+B42+B53</f>
        <v>894.1964034723652</v>
      </c>
      <c r="C35" s="261">
        <f t="shared" si="1"/>
        <v>918.54178325392184</v>
      </c>
      <c r="D35" s="261">
        <f t="shared" si="1"/>
        <v>360.60225400528128</v>
      </c>
      <c r="E35" s="261">
        <f t="shared" si="1"/>
        <v>246.96527304432297</v>
      </c>
      <c r="F35" s="261">
        <f t="shared" si="1"/>
        <v>252.54472723658222</v>
      </c>
      <c r="G35" s="261">
        <f t="shared" si="1"/>
        <v>1242.8359075789344</v>
      </c>
      <c r="H35" s="261">
        <f t="shared" si="1"/>
        <v>1291.5361292491807</v>
      </c>
      <c r="I35" s="261">
        <f t="shared" si="1"/>
        <v>1317.3007442782189</v>
      </c>
      <c r="J35" s="261">
        <f t="shared" si="1"/>
        <v>1357.3395108264504</v>
      </c>
      <c r="K35" s="261">
        <f t="shared" si="1"/>
        <v>736.2436895945948</v>
      </c>
      <c r="L35" s="261">
        <f t="shared" si="1"/>
        <v>1057.0312151496473</v>
      </c>
      <c r="M35" s="261">
        <f t="shared" si="1"/>
        <v>183.69071396920987</v>
      </c>
      <c r="N35" s="261">
        <f t="shared" si="1"/>
        <v>177.34663549339967</v>
      </c>
      <c r="O35" s="261">
        <f t="shared" si="1"/>
        <v>180.99272093516197</v>
      </c>
      <c r="P35" s="261">
        <f t="shared" si="1"/>
        <v>177.49378730705635</v>
      </c>
      <c r="Q35" s="261">
        <f t="shared" si="1"/>
        <v>179.10264171916396</v>
      </c>
      <c r="R35" s="261">
        <f t="shared" si="1"/>
        <v>184.182648630046</v>
      </c>
      <c r="S35" s="261">
        <f t="shared" si="1"/>
        <v>194.37521877892161</v>
      </c>
      <c r="T35" s="261">
        <f t="shared" si="1"/>
        <v>159.77210410402103</v>
      </c>
      <c r="U35" s="261">
        <f t="shared" si="1"/>
        <v>142.92585366261136</v>
      </c>
      <c r="V35" s="261">
        <f t="shared" si="1"/>
        <v>86.381783126417005</v>
      </c>
      <c r="W35" s="261">
        <f t="shared" si="1"/>
        <v>125.52978243377885</v>
      </c>
      <c r="X35" s="261">
        <f t="shared" si="1"/>
        <v>107.80827931886071</v>
      </c>
      <c r="Y35" s="261">
        <f t="shared" si="1"/>
        <v>94.646461270546837</v>
      </c>
      <c r="DA35" s="70"/>
    </row>
    <row r="36" spans="1:105" ht="12" customHeight="1" x14ac:dyDescent="0.25">
      <c r="A36" s="60" t="s">
        <v>3080</v>
      </c>
      <c r="B36" s="262">
        <v>353.14527765065338</v>
      </c>
      <c r="C36" s="262">
        <v>357.99846159373851</v>
      </c>
      <c r="D36" s="262">
        <v>116.30462941864199</v>
      </c>
      <c r="E36" s="262">
        <v>84.63200269196426</v>
      </c>
      <c r="F36" s="262">
        <v>87.753876667761332</v>
      </c>
      <c r="G36" s="262">
        <v>508.60564401646423</v>
      </c>
      <c r="H36" s="262">
        <v>515.30390381431982</v>
      </c>
      <c r="I36" s="262">
        <v>669.79910625441721</v>
      </c>
      <c r="J36" s="262">
        <v>704.67557919959222</v>
      </c>
      <c r="K36" s="262">
        <v>371.35801775179698</v>
      </c>
      <c r="L36" s="262">
        <v>495.58546353553493</v>
      </c>
      <c r="M36" s="262">
        <v>89.17538667350351</v>
      </c>
      <c r="N36" s="262">
        <v>87.74628044129858</v>
      </c>
      <c r="O36" s="262">
        <v>86.521047926626352</v>
      </c>
      <c r="P36" s="262">
        <v>83.555316621375198</v>
      </c>
      <c r="Q36" s="262">
        <v>83.746233588231576</v>
      </c>
      <c r="R36" s="262">
        <v>85.884597268952064</v>
      </c>
      <c r="S36" s="262">
        <v>89.035390676857006</v>
      </c>
      <c r="T36" s="262">
        <v>75.701195898050742</v>
      </c>
      <c r="U36" s="262">
        <v>68.072751189230388</v>
      </c>
      <c r="V36" s="262">
        <v>42.387338724988382</v>
      </c>
      <c r="W36" s="262">
        <v>57.651931808004043</v>
      </c>
      <c r="X36" s="262">
        <v>51.811589846984582</v>
      </c>
      <c r="Y36" s="262">
        <v>44.728016987718902</v>
      </c>
      <c r="DA36" s="72" t="s">
        <v>3214</v>
      </c>
    </row>
    <row r="37" spans="1:105" ht="12" customHeight="1" x14ac:dyDescent="0.25">
      <c r="A37" s="59" t="s">
        <v>28</v>
      </c>
      <c r="B37" s="230">
        <v>272.55713093260891</v>
      </c>
      <c r="C37" s="230">
        <v>287.70906448444492</v>
      </c>
      <c r="D37" s="230">
        <v>3.405363554371271</v>
      </c>
      <c r="E37" s="230">
        <v>6.4288702249639957</v>
      </c>
      <c r="F37" s="230">
        <v>4.8188483200644194</v>
      </c>
      <c r="G37" s="230">
        <v>3.7675941762819458</v>
      </c>
      <c r="H37" s="230">
        <v>3.9434165644495889</v>
      </c>
      <c r="I37" s="230">
        <v>6.6543653650586441</v>
      </c>
      <c r="J37" s="230">
        <v>8.7777347971555297</v>
      </c>
      <c r="K37" s="230">
        <v>7.9937449690106881</v>
      </c>
      <c r="L37" s="230">
        <v>6.6051742928886137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2.596963255340631</v>
      </c>
      <c r="W37" s="230">
        <v>2.4712909811294068</v>
      </c>
      <c r="X37" s="230">
        <v>2.5843717841762972</v>
      </c>
      <c r="Y37" s="230">
        <v>2.1785930099211099</v>
      </c>
      <c r="DA37" s="71" t="s">
        <v>3215</v>
      </c>
    </row>
    <row r="38" spans="1:105" ht="12" customHeight="1" x14ac:dyDescent="0.25">
      <c r="A38" s="59" t="s">
        <v>31</v>
      </c>
      <c r="B38" s="230">
        <v>22.202661017902489</v>
      </c>
      <c r="C38" s="230">
        <v>11.50688374277054</v>
      </c>
      <c r="D38" s="230">
        <v>12.129668454133441</v>
      </c>
      <c r="E38" s="230">
        <v>7.0474243696606571</v>
      </c>
      <c r="F38" s="230">
        <v>7.1280007056646957</v>
      </c>
      <c r="G38" s="230">
        <v>6.0152957473696187</v>
      </c>
      <c r="H38" s="230">
        <v>6.1258569807073409</v>
      </c>
      <c r="I38" s="230">
        <v>7.4995021871119061</v>
      </c>
      <c r="J38" s="230">
        <v>7.7516155349683364</v>
      </c>
      <c r="K38" s="230">
        <v>5.8293498235477781</v>
      </c>
      <c r="L38" s="230">
        <v>4.5093692946337152</v>
      </c>
      <c r="M38" s="230">
        <v>5.8777775486576456</v>
      </c>
      <c r="N38" s="230">
        <v>5.3021799701148566</v>
      </c>
      <c r="O38" s="230">
        <v>6.085140748846678</v>
      </c>
      <c r="P38" s="230">
        <v>4.6231170419819856</v>
      </c>
      <c r="Q38" s="230">
        <v>4.077581208500602</v>
      </c>
      <c r="R38" s="230">
        <v>4.4225151623522816</v>
      </c>
      <c r="S38" s="230">
        <v>4.5026797778670469</v>
      </c>
      <c r="T38" s="230">
        <v>4.3669275506516598</v>
      </c>
      <c r="U38" s="230">
        <v>4.6700977255550571</v>
      </c>
      <c r="V38" s="230">
        <v>5.4759078927456546</v>
      </c>
      <c r="W38" s="230">
        <v>6.0883637583417336</v>
      </c>
      <c r="X38" s="230">
        <v>5.008095570006744</v>
      </c>
      <c r="Y38" s="230">
        <v>4.7086139703889556</v>
      </c>
      <c r="DA38" s="71" t="s">
        <v>3216</v>
      </c>
    </row>
    <row r="39" spans="1:105" ht="12" customHeight="1" x14ac:dyDescent="0.25">
      <c r="A39" s="59" t="s">
        <v>159</v>
      </c>
      <c r="B39" s="230">
        <v>17.975074782452499</v>
      </c>
      <c r="C39" s="230">
        <v>12.73346340976488</v>
      </c>
      <c r="D39" s="230">
        <v>10.74334217213595</v>
      </c>
      <c r="E39" s="230">
        <v>10.721139598138519</v>
      </c>
      <c r="F39" s="230">
        <v>10.098794445719729</v>
      </c>
      <c r="G39" s="230">
        <v>7.2750592414602009</v>
      </c>
      <c r="H39" s="230">
        <v>8.1440727755485227</v>
      </c>
      <c r="I39" s="230">
        <v>9.655547917043096</v>
      </c>
      <c r="J39" s="230">
        <v>5.7510899217990437</v>
      </c>
      <c r="K39" s="230">
        <v>4.3698832404423724</v>
      </c>
      <c r="L39" s="230">
        <v>4.0228629551019388</v>
      </c>
      <c r="M39" s="230">
        <v>5.0317965111442016</v>
      </c>
      <c r="N39" s="230">
        <v>4.8038974037960989</v>
      </c>
      <c r="O39" s="230">
        <v>7.0632441458887314</v>
      </c>
      <c r="P39" s="230">
        <v>5.2984032593244592</v>
      </c>
      <c r="Q39" s="230">
        <v>4.9873932972157249</v>
      </c>
      <c r="R39" s="230">
        <v>5.1614490503703978</v>
      </c>
      <c r="S39" s="230">
        <v>6.2965358237726106</v>
      </c>
      <c r="T39" s="230">
        <v>8.6926039847360457</v>
      </c>
      <c r="U39" s="230">
        <v>7.6862974902763916</v>
      </c>
      <c r="V39" s="230">
        <v>4.9131998969645228</v>
      </c>
      <c r="W39" s="230">
        <v>5.2575962591492091</v>
      </c>
      <c r="X39" s="230">
        <v>5.857958177959425</v>
      </c>
      <c r="Y39" s="230">
        <v>10.09295414678925</v>
      </c>
      <c r="DA39" s="71" t="s">
        <v>3217</v>
      </c>
    </row>
    <row r="40" spans="1:105" ht="12" customHeight="1" x14ac:dyDescent="0.25">
      <c r="A40" s="59" t="s">
        <v>32</v>
      </c>
      <c r="B40" s="230">
        <v>0</v>
      </c>
      <c r="C40" s="230">
        <v>0</v>
      </c>
      <c r="D40" s="230">
        <v>0</v>
      </c>
      <c r="E40" s="230">
        <v>9.2859330817591967</v>
      </c>
      <c r="F40" s="230">
        <v>8.037589780109446</v>
      </c>
      <c r="G40" s="230">
        <v>7.9259642739173657</v>
      </c>
      <c r="H40" s="230">
        <v>4.9967334155511649</v>
      </c>
      <c r="I40" s="230">
        <v>8.4699545995907837</v>
      </c>
      <c r="J40" s="230">
        <v>6.1421751289080477</v>
      </c>
      <c r="K40" s="230">
        <v>5.9352800035774687</v>
      </c>
      <c r="L40" s="230">
        <v>2.9775896873387149</v>
      </c>
      <c r="M40" s="230">
        <v>3.1454763525634499</v>
      </c>
      <c r="N40" s="230">
        <v>4.0421460671768639</v>
      </c>
      <c r="O40" s="230">
        <v>3.2096262230475778</v>
      </c>
      <c r="P40" s="230">
        <v>1.5485802856143569</v>
      </c>
      <c r="Q40" s="230">
        <v>1.741089474638273</v>
      </c>
      <c r="R40" s="230">
        <v>1.8604781942472779</v>
      </c>
      <c r="S40" s="230">
        <v>12.58972518146283</v>
      </c>
      <c r="T40" s="230">
        <v>11.579014508672969</v>
      </c>
      <c r="U40" s="230">
        <v>5.718065818581139</v>
      </c>
      <c r="V40" s="230">
        <v>2.57874703571748</v>
      </c>
      <c r="W40" s="230">
        <v>1.219496707666166</v>
      </c>
      <c r="X40" s="230">
        <v>3.0017006881542612</v>
      </c>
      <c r="Y40" s="230">
        <v>6.0736985501716652E-4</v>
      </c>
      <c r="DA40" s="71" t="s">
        <v>3218</v>
      </c>
    </row>
    <row r="41" spans="1:105" ht="12" customHeight="1" x14ac:dyDescent="0.25">
      <c r="A41" s="59" t="s">
        <v>35</v>
      </c>
      <c r="B41" s="230">
        <v>40.410410917689568</v>
      </c>
      <c r="C41" s="230">
        <v>46.049049956758203</v>
      </c>
      <c r="D41" s="230">
        <v>90.026255238001383</v>
      </c>
      <c r="E41" s="230">
        <v>51.148635417441881</v>
      </c>
      <c r="F41" s="230">
        <v>57.670643416203042</v>
      </c>
      <c r="G41" s="230">
        <v>483.62173057743502</v>
      </c>
      <c r="H41" s="230">
        <v>492.09382407806322</v>
      </c>
      <c r="I41" s="230">
        <v>637.51973618561283</v>
      </c>
      <c r="J41" s="230">
        <v>676.25296381676128</v>
      </c>
      <c r="K41" s="230">
        <v>347.22975971521868</v>
      </c>
      <c r="L41" s="230">
        <v>477.4704673055719</v>
      </c>
      <c r="M41" s="230">
        <v>75.120336261138206</v>
      </c>
      <c r="N41" s="230">
        <v>73.598057000210758</v>
      </c>
      <c r="O41" s="230">
        <v>70.163036808843358</v>
      </c>
      <c r="P41" s="230">
        <v>72.08521603445439</v>
      </c>
      <c r="Q41" s="230">
        <v>72.940169607876967</v>
      </c>
      <c r="R41" s="230">
        <v>74.440154861982109</v>
      </c>
      <c r="S41" s="230">
        <v>65.646449893754522</v>
      </c>
      <c r="T41" s="230">
        <v>51.062649853990067</v>
      </c>
      <c r="U41" s="230">
        <v>49.998290154817802</v>
      </c>
      <c r="V41" s="230">
        <v>26.822520644220091</v>
      </c>
      <c r="W41" s="230">
        <v>42.615184101717517</v>
      </c>
      <c r="X41" s="230">
        <v>35.359463626687862</v>
      </c>
      <c r="Y41" s="230">
        <v>27.747248490764559</v>
      </c>
      <c r="DA41" s="71" t="s">
        <v>3219</v>
      </c>
    </row>
    <row r="42" spans="1:105" ht="12" customHeight="1" x14ac:dyDescent="0.25">
      <c r="A42" s="60" t="s">
        <v>3087</v>
      </c>
      <c r="B42" s="262">
        <v>541.05112582171182</v>
      </c>
      <c r="C42" s="262">
        <v>560.54332166018332</v>
      </c>
      <c r="D42" s="262">
        <v>244.2976245866393</v>
      </c>
      <c r="E42" s="262">
        <v>162.33327035235871</v>
      </c>
      <c r="F42" s="262">
        <v>164.7908505688209</v>
      </c>
      <c r="G42" s="262">
        <v>734.2302635624701</v>
      </c>
      <c r="H42" s="262">
        <v>776.23222543486077</v>
      </c>
      <c r="I42" s="262">
        <v>647.50163802380166</v>
      </c>
      <c r="J42" s="262">
        <v>652.66393162685813</v>
      </c>
      <c r="K42" s="262">
        <v>364.88567184279782</v>
      </c>
      <c r="L42" s="262">
        <v>561.4457516141124</v>
      </c>
      <c r="M42" s="262">
        <v>94.515327295706356</v>
      </c>
      <c r="N42" s="262">
        <v>89.600355052101108</v>
      </c>
      <c r="O42" s="262">
        <v>94.471673008535632</v>
      </c>
      <c r="P42" s="262">
        <v>93.938470685681153</v>
      </c>
      <c r="Q42" s="262">
        <v>95.356408130932365</v>
      </c>
      <c r="R42" s="262">
        <v>98.298051361093925</v>
      </c>
      <c r="S42" s="262">
        <v>105.3398281020646</v>
      </c>
      <c r="T42" s="262">
        <v>84.070908205970298</v>
      </c>
      <c r="U42" s="262">
        <v>74.853102473380957</v>
      </c>
      <c r="V42" s="262">
        <v>43.994444401428623</v>
      </c>
      <c r="W42" s="262">
        <v>67.877850625774798</v>
      </c>
      <c r="X42" s="262">
        <v>55.996689471876138</v>
      </c>
      <c r="Y42" s="262">
        <v>49.918444282827927</v>
      </c>
      <c r="DA42" s="72" t="s">
        <v>3220</v>
      </c>
    </row>
    <row r="43" spans="1:105" ht="12" customHeight="1" x14ac:dyDescent="0.25">
      <c r="A43" s="64" t="s">
        <v>28</v>
      </c>
      <c r="B43" s="229">
        <v>289.38929678365048</v>
      </c>
      <c r="C43" s="229">
        <v>247.8742018201101</v>
      </c>
      <c r="D43" s="229">
        <v>2.6996042916273111</v>
      </c>
      <c r="E43" s="229">
        <v>6.0497468013664042</v>
      </c>
      <c r="F43" s="229">
        <v>4.7195063745532231</v>
      </c>
      <c r="G43" s="229">
        <v>4.9403582191372921</v>
      </c>
      <c r="H43" s="229">
        <v>4.9909820041659341</v>
      </c>
      <c r="I43" s="229">
        <v>5.3963703412590176</v>
      </c>
      <c r="J43" s="229">
        <v>7.0459094014571839</v>
      </c>
      <c r="K43" s="229">
        <v>3.7666144005762652</v>
      </c>
      <c r="L43" s="229">
        <v>5.7208463377327989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2.6558768152382188</v>
      </c>
      <c r="W43" s="229">
        <v>2.4669821973307391</v>
      </c>
      <c r="X43" s="229">
        <v>2.6613155402174899</v>
      </c>
      <c r="Y43" s="229">
        <v>2.4314061097447199</v>
      </c>
      <c r="DA43" s="73" t="s">
        <v>3221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0.12081283306543671</v>
      </c>
      <c r="W44" s="229">
        <v>0</v>
      </c>
      <c r="X44" s="229">
        <v>0</v>
      </c>
      <c r="Y44" s="229">
        <v>0</v>
      </c>
      <c r="DA44" s="73" t="s">
        <v>3222</v>
      </c>
    </row>
    <row r="45" spans="1:105" ht="12" customHeight="1" x14ac:dyDescent="0.25">
      <c r="A45" s="64" t="s">
        <v>31</v>
      </c>
      <c r="B45" s="229">
        <v>23.573818952053909</v>
      </c>
      <c r="C45" s="229">
        <v>9.9136939890548952</v>
      </c>
      <c r="D45" s="229">
        <v>9.6158029802021474</v>
      </c>
      <c r="E45" s="229">
        <v>6.6318235625086057</v>
      </c>
      <c r="F45" s="229">
        <v>6.9810549188970281</v>
      </c>
      <c r="G45" s="229">
        <v>7.8877167751082062</v>
      </c>
      <c r="H45" s="229">
        <v>7.7531859622525161</v>
      </c>
      <c r="I45" s="229">
        <v>6.0817356662202418</v>
      </c>
      <c r="J45" s="229">
        <v>6.2222409353280934</v>
      </c>
      <c r="K45" s="229">
        <v>2.746761758911751</v>
      </c>
      <c r="L45" s="229">
        <v>3.9056363497424318</v>
      </c>
      <c r="M45" s="229">
        <v>6.2284186042437764</v>
      </c>
      <c r="N45" s="229">
        <v>5.4040814785610776</v>
      </c>
      <c r="O45" s="229">
        <v>6.6443188196642868</v>
      </c>
      <c r="P45" s="229">
        <v>5.1976171270183151</v>
      </c>
      <c r="Q45" s="229">
        <v>4.6372421895439286</v>
      </c>
      <c r="R45" s="229">
        <v>5.056599221051278</v>
      </c>
      <c r="S45" s="229">
        <v>5.3262782231130714</v>
      </c>
      <c r="T45" s="229">
        <v>4.8491795386298078</v>
      </c>
      <c r="U45" s="229">
        <v>5.1055524382353932</v>
      </c>
      <c r="V45" s="229">
        <v>5.6001319174674196</v>
      </c>
      <c r="W45" s="229">
        <v>6.0777484793953578</v>
      </c>
      <c r="X45" s="229">
        <v>5.1572001555501119</v>
      </c>
      <c r="Y45" s="229">
        <v>5.2550213481349699</v>
      </c>
      <c r="DA45" s="73" t="s">
        <v>3223</v>
      </c>
    </row>
    <row r="46" spans="1:105" ht="12" customHeight="1" x14ac:dyDescent="0.25">
      <c r="A46" s="64" t="s">
        <v>159</v>
      </c>
      <c r="B46" s="229">
        <v>19.085151920731182</v>
      </c>
      <c r="C46" s="229">
        <v>10.970447124274379</v>
      </c>
      <c r="D46" s="229">
        <v>8.5167918700162542</v>
      </c>
      <c r="E46" s="229">
        <v>10.088892405851061</v>
      </c>
      <c r="F46" s="229">
        <v>9.8906048906805566</v>
      </c>
      <c r="G46" s="229">
        <v>9.5396152124131977</v>
      </c>
      <c r="H46" s="229">
        <v>10.30753916028492</v>
      </c>
      <c r="I46" s="229">
        <v>7.8301850814705691</v>
      </c>
      <c r="J46" s="229">
        <v>4.6164140846179116</v>
      </c>
      <c r="K46" s="229">
        <v>2.0590680846206908</v>
      </c>
      <c r="L46" s="229">
        <v>3.48426548390613</v>
      </c>
      <c r="M46" s="229">
        <v>5.3319702461242109</v>
      </c>
      <c r="N46" s="229">
        <v>4.8962225218846687</v>
      </c>
      <c r="O46" s="229">
        <v>7.7123024665135098</v>
      </c>
      <c r="P46" s="229">
        <v>5.9568190198161517</v>
      </c>
      <c r="Q46" s="229">
        <v>5.6719288791802738</v>
      </c>
      <c r="R46" s="229">
        <v>5.9014787489652969</v>
      </c>
      <c r="S46" s="229">
        <v>7.4482537719122783</v>
      </c>
      <c r="T46" s="229">
        <v>9.6525524848480195</v>
      </c>
      <c r="U46" s="229">
        <v>8.4029922281378102</v>
      </c>
      <c r="V46" s="229">
        <v>5.0246585769529233</v>
      </c>
      <c r="W46" s="229">
        <v>5.2484294529113544</v>
      </c>
      <c r="X46" s="229">
        <v>6.032365477909142</v>
      </c>
      <c r="Y46" s="229">
        <v>11.264183014506839</v>
      </c>
      <c r="DA46" s="73" t="s">
        <v>3224</v>
      </c>
    </row>
    <row r="47" spans="1:105" ht="12" customHeight="1" x14ac:dyDescent="0.25">
      <c r="A47" s="64" t="s">
        <v>32</v>
      </c>
      <c r="B47" s="229">
        <v>0</v>
      </c>
      <c r="C47" s="229">
        <v>0</v>
      </c>
      <c r="D47" s="229">
        <v>0</v>
      </c>
      <c r="E47" s="229">
        <v>8.738322907955391</v>
      </c>
      <c r="F47" s="229">
        <v>7.8718925526926053</v>
      </c>
      <c r="G47" s="229">
        <v>10.39313177404855</v>
      </c>
      <c r="H47" s="229">
        <v>6.3241116298631006</v>
      </c>
      <c r="I47" s="229">
        <v>6.868725909317317</v>
      </c>
      <c r="J47" s="229">
        <v>4.9303391462902164</v>
      </c>
      <c r="K47" s="229">
        <v>2.796675553147403</v>
      </c>
      <c r="L47" s="229">
        <v>2.5789377089447081</v>
      </c>
      <c r="M47" s="229">
        <v>3.3331209409225209</v>
      </c>
      <c r="N47" s="229">
        <v>4.1198312426946533</v>
      </c>
      <c r="O47" s="229">
        <v>3.5045664181103642</v>
      </c>
      <c r="P47" s="229">
        <v>1.7410174438545949</v>
      </c>
      <c r="Q47" s="229">
        <v>1.9800595389079629</v>
      </c>
      <c r="R47" s="229">
        <v>2.127226757275793</v>
      </c>
      <c r="S47" s="229">
        <v>14.89254896575587</v>
      </c>
      <c r="T47" s="229">
        <v>12.857717372612649</v>
      </c>
      <c r="U47" s="229">
        <v>6.2512363975376148</v>
      </c>
      <c r="V47" s="229">
        <v>2.637247350512864</v>
      </c>
      <c r="W47" s="229">
        <v>1.21737047174468</v>
      </c>
      <c r="X47" s="229">
        <v>3.0910694573352928</v>
      </c>
      <c r="Y47" s="229">
        <v>6.7785160864762886E-4</v>
      </c>
      <c r="DA47" s="73" t="s">
        <v>3225</v>
      </c>
    </row>
    <row r="48" spans="1:105" ht="12" customHeight="1" x14ac:dyDescent="0.25">
      <c r="A48" s="64" t="s">
        <v>33</v>
      </c>
      <c r="B48" s="229">
        <v>158.20288315560671</v>
      </c>
      <c r="C48" s="229">
        <v>245.12902199888711</v>
      </c>
      <c r="D48" s="229">
        <v>151.2349950092902</v>
      </c>
      <c r="E48" s="229">
        <v>82.692187290705931</v>
      </c>
      <c r="F48" s="229">
        <v>78.846045333755896</v>
      </c>
      <c r="G48" s="229">
        <v>67.307565376327204</v>
      </c>
      <c r="H48" s="229">
        <v>124.0382538926487</v>
      </c>
      <c r="I48" s="229">
        <v>104.326769602479</v>
      </c>
      <c r="J48" s="229">
        <v>87.01910375296832</v>
      </c>
      <c r="K48" s="229">
        <v>189.90354983916251</v>
      </c>
      <c r="L48" s="229">
        <v>132.21131231198399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9.9723412272155567</v>
      </c>
      <c r="X48" s="229">
        <v>2.4930764033426001</v>
      </c>
      <c r="Y48" s="229">
        <v>0</v>
      </c>
      <c r="DA48" s="73" t="s">
        <v>3226</v>
      </c>
    </row>
    <row r="49" spans="1:105" ht="12" customHeight="1" x14ac:dyDescent="0.25">
      <c r="A49" s="64" t="s">
        <v>35</v>
      </c>
      <c r="B49" s="229">
        <v>42.906015183657118</v>
      </c>
      <c r="C49" s="229">
        <v>39.673312076766138</v>
      </c>
      <c r="D49" s="229">
        <v>71.368375540307241</v>
      </c>
      <c r="E49" s="229">
        <v>48.132297383971299</v>
      </c>
      <c r="F49" s="229">
        <v>56.481746498241627</v>
      </c>
      <c r="G49" s="229">
        <v>634.16187620543565</v>
      </c>
      <c r="H49" s="229">
        <v>622.81815278564557</v>
      </c>
      <c r="I49" s="229">
        <v>516.99785142305541</v>
      </c>
      <c r="J49" s="229">
        <v>542.8299243061964</v>
      </c>
      <c r="K49" s="229">
        <v>163.61300220637921</v>
      </c>
      <c r="L49" s="229">
        <v>413.54475342180228</v>
      </c>
      <c r="M49" s="229">
        <v>79.601668496756062</v>
      </c>
      <c r="N49" s="229">
        <v>75.012522949934066</v>
      </c>
      <c r="O49" s="229">
        <v>76.610485304247476</v>
      </c>
      <c r="P49" s="229">
        <v>81.043017094992095</v>
      </c>
      <c r="Q49" s="229">
        <v>82.951439719459145</v>
      </c>
      <c r="R49" s="229">
        <v>85.113112170728016</v>
      </c>
      <c r="S49" s="229">
        <v>77.654035761659344</v>
      </c>
      <c r="T49" s="229">
        <v>56.701640681727532</v>
      </c>
      <c r="U49" s="229">
        <v>54.660289186387651</v>
      </c>
      <c r="V49" s="229">
        <v>27.431004485232439</v>
      </c>
      <c r="W49" s="229">
        <v>42.540883011219933</v>
      </c>
      <c r="X49" s="229">
        <v>36.412210742910702</v>
      </c>
      <c r="Y49" s="229">
        <v>30.96715595883277</v>
      </c>
      <c r="DA49" s="73" t="s">
        <v>3227</v>
      </c>
    </row>
    <row r="50" spans="1:105" ht="12" customHeight="1" x14ac:dyDescent="0.25">
      <c r="A50" s="64" t="s">
        <v>36</v>
      </c>
      <c r="B50" s="229">
        <v>7.8939598260124102</v>
      </c>
      <c r="C50" s="229">
        <v>6.9826446510906326</v>
      </c>
      <c r="D50" s="229">
        <v>0.86205489519616618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3228</v>
      </c>
    </row>
    <row r="51" spans="1:105" ht="12" customHeight="1" x14ac:dyDescent="0.25">
      <c r="A51" s="64" t="s">
        <v>38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2.014900765978489E-2</v>
      </c>
      <c r="N51" s="229">
        <v>0.1676968590266282</v>
      </c>
      <c r="O51" s="229">
        <v>0</v>
      </c>
      <c r="P51" s="229">
        <v>0</v>
      </c>
      <c r="Q51" s="229">
        <v>0.1157378038410603</v>
      </c>
      <c r="R51" s="229">
        <v>9.9634463073539348E-2</v>
      </c>
      <c r="S51" s="229">
        <v>1.8711379624056449E-2</v>
      </c>
      <c r="T51" s="229">
        <v>9.8181281522877525E-3</v>
      </c>
      <c r="U51" s="229">
        <v>0.43303222308249723</v>
      </c>
      <c r="V51" s="229">
        <v>0.5247124229593253</v>
      </c>
      <c r="W51" s="229">
        <v>0.35409578595716662</v>
      </c>
      <c r="X51" s="229">
        <v>0.14945169461080421</v>
      </c>
      <c r="Y51" s="229">
        <v>0</v>
      </c>
      <c r="DA51" s="73" t="s">
        <v>3229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3230</v>
      </c>
    </row>
    <row r="53" spans="1:105" ht="12" customHeight="1" x14ac:dyDescent="0.25">
      <c r="A53" s="60" t="s">
        <v>3099</v>
      </c>
      <c r="B53" s="262">
        <v>0</v>
      </c>
      <c r="C53" s="262">
        <v>0</v>
      </c>
      <c r="D53" s="262">
        <v>0</v>
      </c>
      <c r="E53" s="262">
        <v>0</v>
      </c>
      <c r="F53" s="262">
        <v>0</v>
      </c>
      <c r="G53" s="262">
        <v>0</v>
      </c>
      <c r="H53" s="262">
        <v>0</v>
      </c>
      <c r="I53" s="262">
        <v>0</v>
      </c>
      <c r="J53" s="262">
        <v>0</v>
      </c>
      <c r="K53" s="262">
        <v>0</v>
      </c>
      <c r="L53" s="262">
        <v>0</v>
      </c>
      <c r="M53" s="262">
        <v>0</v>
      </c>
      <c r="N53" s="262">
        <v>0</v>
      </c>
      <c r="O53" s="262">
        <v>0</v>
      </c>
      <c r="P53" s="262">
        <v>0</v>
      </c>
      <c r="Q53" s="262">
        <v>0</v>
      </c>
      <c r="R53" s="262">
        <v>0</v>
      </c>
      <c r="S53" s="262">
        <v>0</v>
      </c>
      <c r="T53" s="262">
        <v>0</v>
      </c>
      <c r="U53" s="262">
        <v>0</v>
      </c>
      <c r="V53" s="262">
        <v>0</v>
      </c>
      <c r="W53" s="262">
        <v>0</v>
      </c>
      <c r="X53" s="262">
        <v>0</v>
      </c>
      <c r="Y53" s="262">
        <v>0</v>
      </c>
      <c r="DA53" s="72" t="s">
        <v>3231</v>
      </c>
    </row>
    <row r="54" spans="1:105" ht="12" customHeight="1" x14ac:dyDescent="0.25">
      <c r="A54" s="57" t="s">
        <v>3101</v>
      </c>
      <c r="B54" s="261">
        <f t="shared" ref="B54:Y54" si="2">B55+B56+B67</f>
        <v>123.06317879338597</v>
      </c>
      <c r="C54" s="261">
        <f t="shared" si="2"/>
        <v>124.68043228591441</v>
      </c>
      <c r="D54" s="261">
        <f t="shared" si="2"/>
        <v>61.188045641577482</v>
      </c>
      <c r="E54" s="261">
        <f t="shared" si="2"/>
        <v>41.41838194752517</v>
      </c>
      <c r="F54" s="261">
        <f t="shared" si="2"/>
        <v>43.311303776885723</v>
      </c>
      <c r="G54" s="261">
        <f t="shared" si="2"/>
        <v>249.94294332429905</v>
      </c>
      <c r="H54" s="261">
        <f t="shared" si="2"/>
        <v>255.90690576641182</v>
      </c>
      <c r="I54" s="261">
        <f t="shared" si="2"/>
        <v>305.00523051454803</v>
      </c>
      <c r="J54" s="261">
        <f t="shared" si="2"/>
        <v>319.17341813976992</v>
      </c>
      <c r="K54" s="261">
        <f t="shared" si="2"/>
        <v>168.5885880833863</v>
      </c>
      <c r="L54" s="261">
        <f t="shared" si="2"/>
        <v>232.31495425698921</v>
      </c>
      <c r="M54" s="261">
        <f t="shared" si="2"/>
        <v>40.549063771788639</v>
      </c>
      <c r="N54" s="261">
        <f t="shared" si="2"/>
        <v>39.576813645595841</v>
      </c>
      <c r="O54" s="261">
        <f t="shared" si="2"/>
        <v>39.300698572961537</v>
      </c>
      <c r="P54" s="261">
        <f t="shared" si="2"/>
        <v>38.54985735171671</v>
      </c>
      <c r="Q54" s="261">
        <f t="shared" si="2"/>
        <v>38.767704240005088</v>
      </c>
      <c r="R54" s="261">
        <f t="shared" si="2"/>
        <v>39.774198347509049</v>
      </c>
      <c r="S54" s="261">
        <f t="shared" si="2"/>
        <v>40.184324975621415</v>
      </c>
      <c r="T54" s="261">
        <f t="shared" si="2"/>
        <v>33.288723074569418</v>
      </c>
      <c r="U54" s="261">
        <f t="shared" si="2"/>
        <v>30.390075054891039</v>
      </c>
      <c r="V54" s="261">
        <f t="shared" si="2"/>
        <v>18.215238187621303</v>
      </c>
      <c r="W54" s="261">
        <f t="shared" si="2"/>
        <v>26.021839616479483</v>
      </c>
      <c r="X54" s="261">
        <f t="shared" si="2"/>
        <v>22.594386958760495</v>
      </c>
      <c r="Y54" s="261">
        <f t="shared" si="2"/>
        <v>19.354657040990087</v>
      </c>
      <c r="DA54" s="70"/>
    </row>
    <row r="55" spans="1:105" ht="12" customHeight="1" x14ac:dyDescent="0.25">
      <c r="A55" s="60" t="s">
        <v>3102</v>
      </c>
      <c r="B55" s="262">
        <v>82.357137979213306</v>
      </c>
      <c r="C55" s="262">
        <v>82.507893979192161</v>
      </c>
      <c r="D55" s="262">
        <v>42.808287051987072</v>
      </c>
      <c r="E55" s="262">
        <v>29.205220541705081</v>
      </c>
      <c r="F55" s="262">
        <v>30.913246053839629</v>
      </c>
      <c r="G55" s="262">
        <v>194.70304888699721</v>
      </c>
      <c r="H55" s="262">
        <v>197.506989119275</v>
      </c>
      <c r="I55" s="262">
        <v>256.29037373532788</v>
      </c>
      <c r="J55" s="262">
        <v>270.07017563492792</v>
      </c>
      <c r="K55" s="262">
        <v>141.13637452781529</v>
      </c>
      <c r="L55" s="262">
        <v>190.07452153367041</v>
      </c>
      <c r="M55" s="262">
        <v>33.438192752675938</v>
      </c>
      <c r="N55" s="262">
        <v>32.835721102491057</v>
      </c>
      <c r="O55" s="262">
        <v>32.193111888933778</v>
      </c>
      <c r="P55" s="262">
        <v>31.482386202950732</v>
      </c>
      <c r="Q55" s="262">
        <v>31.593554411972558</v>
      </c>
      <c r="R55" s="262">
        <v>32.378733668304491</v>
      </c>
      <c r="S55" s="262">
        <v>32.259071450701192</v>
      </c>
      <c r="T55" s="262">
        <v>26.963639071612409</v>
      </c>
      <c r="U55" s="262">
        <v>24.758493677583381</v>
      </c>
      <c r="V55" s="262">
        <v>14.905311336103161</v>
      </c>
      <c r="W55" s="262">
        <v>20.91504207723624</v>
      </c>
      <c r="X55" s="262">
        <v>18.38146988250649</v>
      </c>
      <c r="Y55" s="262">
        <v>15.599037408426231</v>
      </c>
      <c r="DA55" s="72" t="s">
        <v>3232</v>
      </c>
    </row>
    <row r="56" spans="1:105" ht="12" customHeight="1" x14ac:dyDescent="0.25">
      <c r="A56" s="60" t="s">
        <v>3104</v>
      </c>
      <c r="B56" s="262">
        <v>40.706040814172667</v>
      </c>
      <c r="C56" s="262">
        <v>42.172538306722252</v>
      </c>
      <c r="D56" s="262">
        <v>18.379758589590409</v>
      </c>
      <c r="E56" s="262">
        <v>12.21316140582009</v>
      </c>
      <c r="F56" s="262">
        <v>12.39805772304609</v>
      </c>
      <c r="G56" s="262">
        <v>55.239894437301828</v>
      </c>
      <c r="H56" s="262">
        <v>58.399916647136827</v>
      </c>
      <c r="I56" s="262">
        <v>48.71485677922017</v>
      </c>
      <c r="J56" s="262">
        <v>49.10324250484198</v>
      </c>
      <c r="K56" s="262">
        <v>27.452213555570999</v>
      </c>
      <c r="L56" s="262">
        <v>42.240432723318797</v>
      </c>
      <c r="M56" s="262">
        <v>7.110871019112702</v>
      </c>
      <c r="N56" s="262">
        <v>6.7410925431047826</v>
      </c>
      <c r="O56" s="262">
        <v>7.1075866840277602</v>
      </c>
      <c r="P56" s="262">
        <v>7.067471148765982</v>
      </c>
      <c r="Q56" s="262">
        <v>7.1741498280325269</v>
      </c>
      <c r="R56" s="262">
        <v>7.3954646792045571</v>
      </c>
      <c r="S56" s="262">
        <v>7.9252535249202207</v>
      </c>
      <c r="T56" s="262">
        <v>6.3250840029570119</v>
      </c>
      <c r="U56" s="262">
        <v>5.6315813773076568</v>
      </c>
      <c r="V56" s="262">
        <v>3.3099268515181421</v>
      </c>
      <c r="W56" s="262">
        <v>5.1067975392432423</v>
      </c>
      <c r="X56" s="262">
        <v>4.212917076254004</v>
      </c>
      <c r="Y56" s="262">
        <v>3.755619632563858</v>
      </c>
      <c r="DA56" s="72" t="s">
        <v>3233</v>
      </c>
    </row>
    <row r="57" spans="1:105" ht="12" customHeight="1" x14ac:dyDescent="0.25">
      <c r="A57" s="64" t="s">
        <v>28</v>
      </c>
      <c r="B57" s="229">
        <v>21.772235494694709</v>
      </c>
      <c r="C57" s="229">
        <v>18.648842770165022</v>
      </c>
      <c r="D57" s="229">
        <v>0.2031050250754089</v>
      </c>
      <c r="E57" s="229">
        <v>0.45515336436612458</v>
      </c>
      <c r="F57" s="229">
        <v>0.35507257990369068</v>
      </c>
      <c r="G57" s="229">
        <v>0.37168839266236681</v>
      </c>
      <c r="H57" s="229">
        <v>0.37549707868333032</v>
      </c>
      <c r="I57" s="229">
        <v>0.40599651470287262</v>
      </c>
      <c r="J57" s="229">
        <v>0.5300997668807913</v>
      </c>
      <c r="K57" s="229">
        <v>0.28338164769225821</v>
      </c>
      <c r="L57" s="229">
        <v>0.43040850189839241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0.1998151835915902</v>
      </c>
      <c r="W57" s="229">
        <v>0.18560367628820601</v>
      </c>
      <c r="X57" s="229">
        <v>0.20022436666213089</v>
      </c>
      <c r="Y57" s="229">
        <v>0.18292710543533949</v>
      </c>
      <c r="DA57" s="73" t="s">
        <v>3234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9.0893667510046385E-3</v>
      </c>
      <c r="W58" s="229">
        <v>0</v>
      </c>
      <c r="X58" s="229">
        <v>0</v>
      </c>
      <c r="Y58" s="229">
        <v>0</v>
      </c>
      <c r="DA58" s="73" t="s">
        <v>3235</v>
      </c>
    </row>
    <row r="59" spans="1:105" ht="12" customHeight="1" x14ac:dyDescent="0.25">
      <c r="A59" s="64" t="s">
        <v>31</v>
      </c>
      <c r="B59" s="229">
        <v>1.7735788553269389</v>
      </c>
      <c r="C59" s="229">
        <v>0.74585785497591683</v>
      </c>
      <c r="D59" s="229">
        <v>0.72344599224091377</v>
      </c>
      <c r="E59" s="229">
        <v>0.49894597335487922</v>
      </c>
      <c r="F59" s="229">
        <v>0.52522043276968222</v>
      </c>
      <c r="G59" s="229">
        <v>0.59343323699873662</v>
      </c>
      <c r="H59" s="229">
        <v>0.5833117965331045</v>
      </c>
      <c r="I59" s="229">
        <v>0.45756005012315271</v>
      </c>
      <c r="J59" s="229">
        <v>0.46813097946042059</v>
      </c>
      <c r="K59" s="229">
        <v>0.2066529223005707</v>
      </c>
      <c r="L59" s="229">
        <v>0.29384097929096659</v>
      </c>
      <c r="M59" s="229">
        <v>0.46859575705909268</v>
      </c>
      <c r="N59" s="229">
        <v>0.40657666296384293</v>
      </c>
      <c r="O59" s="229">
        <v>0.49988605539794012</v>
      </c>
      <c r="P59" s="229">
        <v>0.39104329482269451</v>
      </c>
      <c r="Q59" s="229">
        <v>0.34888342491866542</v>
      </c>
      <c r="R59" s="229">
        <v>0.38043379719508053</v>
      </c>
      <c r="S59" s="229">
        <v>0.40072312650380459</v>
      </c>
      <c r="T59" s="229">
        <v>0.3648285546304556</v>
      </c>
      <c r="U59" s="229">
        <v>0.38411679786097003</v>
      </c>
      <c r="V59" s="229">
        <v>0.42132653924519781</v>
      </c>
      <c r="W59" s="229">
        <v>0.45726007368491722</v>
      </c>
      <c r="X59" s="229">
        <v>0.38800251953982018</v>
      </c>
      <c r="Y59" s="229">
        <v>0.39536210769667479</v>
      </c>
      <c r="DA59" s="73" t="s">
        <v>3236</v>
      </c>
    </row>
    <row r="60" spans="1:105" ht="12" customHeight="1" x14ac:dyDescent="0.25">
      <c r="A60" s="64" t="s">
        <v>159</v>
      </c>
      <c r="B60" s="229">
        <v>1.435873498738395</v>
      </c>
      <c r="C60" s="229">
        <v>0.82536279304885551</v>
      </c>
      <c r="D60" s="229">
        <v>0.64076177078492169</v>
      </c>
      <c r="E60" s="229">
        <v>0.75903892708597265</v>
      </c>
      <c r="F60" s="229">
        <v>0.74412074412643658</v>
      </c>
      <c r="G60" s="229">
        <v>0.71771399717215267</v>
      </c>
      <c r="H60" s="229">
        <v>0.77548883964526028</v>
      </c>
      <c r="I60" s="229">
        <v>0.58910483371565381</v>
      </c>
      <c r="J60" s="229">
        <v>0.34731642015934128</v>
      </c>
      <c r="K60" s="229">
        <v>0.15491421326299859</v>
      </c>
      <c r="L60" s="229">
        <v>0.26213909596785928</v>
      </c>
      <c r="M60" s="229">
        <v>0.40115136647956429</v>
      </c>
      <c r="N60" s="229">
        <v>0.36836783863709099</v>
      </c>
      <c r="O60" s="229">
        <v>0.58023592224553056</v>
      </c>
      <c r="P60" s="229">
        <v>0.44816193252535302</v>
      </c>
      <c r="Q60" s="229">
        <v>0.42672819153707381</v>
      </c>
      <c r="R60" s="229">
        <v>0.44399840117607248</v>
      </c>
      <c r="S60" s="229">
        <v>0.56037018973634689</v>
      </c>
      <c r="T60" s="229">
        <v>0.72621084525502344</v>
      </c>
      <c r="U60" s="229">
        <v>0.63220004224234305</v>
      </c>
      <c r="V60" s="229">
        <v>0.37803073933188153</v>
      </c>
      <c r="W60" s="229">
        <v>0.39486616573627747</v>
      </c>
      <c r="X60" s="229">
        <v>0.45384567858877561</v>
      </c>
      <c r="Y60" s="229">
        <v>0.84746204497857058</v>
      </c>
      <c r="DA60" s="73" t="s">
        <v>3237</v>
      </c>
    </row>
    <row r="61" spans="1:105" ht="12" customHeight="1" x14ac:dyDescent="0.25">
      <c r="A61" s="64" t="s">
        <v>32</v>
      </c>
      <c r="B61" s="229">
        <v>0</v>
      </c>
      <c r="C61" s="229">
        <v>0</v>
      </c>
      <c r="D61" s="229">
        <v>0</v>
      </c>
      <c r="E61" s="229">
        <v>0.65742868273018606</v>
      </c>
      <c r="F61" s="229">
        <v>0.59224269988909861</v>
      </c>
      <c r="G61" s="229">
        <v>0.78192840933280627</v>
      </c>
      <c r="H61" s="229">
        <v>0.47579523234079751</v>
      </c>
      <c r="I61" s="229">
        <v>0.51676934740945313</v>
      </c>
      <c r="J61" s="229">
        <v>0.37093460661744548</v>
      </c>
      <c r="K61" s="229">
        <v>0.210408192086325</v>
      </c>
      <c r="L61" s="229">
        <v>0.1940266614880031</v>
      </c>
      <c r="M61" s="229">
        <v>0.25076771969323042</v>
      </c>
      <c r="N61" s="229">
        <v>0.30995595556323408</v>
      </c>
      <c r="O61" s="229">
        <v>0.26366643898009012</v>
      </c>
      <c r="P61" s="229">
        <v>0.13098563840912311</v>
      </c>
      <c r="Q61" s="229">
        <v>0.1489699966576524</v>
      </c>
      <c r="R61" s="229">
        <v>0.1600421384784296</v>
      </c>
      <c r="S61" s="229">
        <v>1.1204425554173689</v>
      </c>
      <c r="T61" s="229">
        <v>0.96735177724985411</v>
      </c>
      <c r="U61" s="229">
        <v>0.47031245624107437</v>
      </c>
      <c r="V61" s="229">
        <v>0.1984135937689929</v>
      </c>
      <c r="W61" s="229">
        <v>9.1589001009004106E-2</v>
      </c>
      <c r="X61" s="229">
        <v>0.23255694976817251</v>
      </c>
      <c r="Y61" s="229">
        <v>5.0998240149037899E-5</v>
      </c>
      <c r="DA61" s="73" t="s">
        <v>3238</v>
      </c>
    </row>
    <row r="62" spans="1:105" ht="12" customHeight="1" x14ac:dyDescent="0.25">
      <c r="A62" s="64" t="s">
        <v>33</v>
      </c>
      <c r="B62" s="229">
        <v>11.90241127189517</v>
      </c>
      <c r="C62" s="229">
        <v>18.44230886512003</v>
      </c>
      <c r="D62" s="229">
        <v>11.378181442705211</v>
      </c>
      <c r="E62" s="229">
        <v>6.2213557836267768</v>
      </c>
      <c r="F62" s="229">
        <v>5.9319908715051444</v>
      </c>
      <c r="G62" s="229">
        <v>5.0638920659305731</v>
      </c>
      <c r="H62" s="229">
        <v>9.3320316408262265</v>
      </c>
      <c r="I62" s="229">
        <v>7.8490359575532773</v>
      </c>
      <c r="J62" s="229">
        <v>6.5468918184051397</v>
      </c>
      <c r="K62" s="229">
        <v>14.28741440796207</v>
      </c>
      <c r="L62" s="229">
        <v>9.9469325877354695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0.75027018637358422</v>
      </c>
      <c r="X62" s="229">
        <v>0.18756687674050901</v>
      </c>
      <c r="Y62" s="229">
        <v>0</v>
      </c>
      <c r="DA62" s="73" t="s">
        <v>3239</v>
      </c>
    </row>
    <row r="63" spans="1:105" ht="12" customHeight="1" x14ac:dyDescent="0.25">
      <c r="A63" s="64" t="s">
        <v>35</v>
      </c>
      <c r="B63" s="229">
        <v>3.2280387598989679</v>
      </c>
      <c r="C63" s="229">
        <v>2.9848259869667308</v>
      </c>
      <c r="D63" s="229">
        <v>5.3694075641610457</v>
      </c>
      <c r="E63" s="229">
        <v>3.6212386746561478</v>
      </c>
      <c r="F63" s="229">
        <v>4.2494103948520348</v>
      </c>
      <c r="G63" s="229">
        <v>47.711238335205188</v>
      </c>
      <c r="H63" s="229">
        <v>46.857792059108107</v>
      </c>
      <c r="I63" s="229">
        <v>38.896390075715757</v>
      </c>
      <c r="J63" s="229">
        <v>40.839868913318853</v>
      </c>
      <c r="K63" s="229">
        <v>12.309442172266779</v>
      </c>
      <c r="L63" s="229">
        <v>31.113084896938101</v>
      </c>
      <c r="M63" s="229">
        <v>5.9888402630788251</v>
      </c>
      <c r="N63" s="229">
        <v>5.6435753943524052</v>
      </c>
      <c r="O63" s="229">
        <v>5.7637982674041996</v>
      </c>
      <c r="P63" s="229">
        <v>6.0972802830088124</v>
      </c>
      <c r="Q63" s="229">
        <v>6.2408606685486481</v>
      </c>
      <c r="R63" s="229">
        <v>6.4034943325939562</v>
      </c>
      <c r="S63" s="229">
        <v>5.8423099005637109</v>
      </c>
      <c r="T63" s="229">
        <v>4.2659541578729172</v>
      </c>
      <c r="U63" s="229">
        <v>4.112372854148286</v>
      </c>
      <c r="V63" s="229">
        <v>2.0637746321178012</v>
      </c>
      <c r="W63" s="229">
        <v>3.200568000844132</v>
      </c>
      <c r="X63" s="229">
        <v>2.7394766703130311</v>
      </c>
      <c r="Y63" s="229">
        <v>2.329817376213124</v>
      </c>
      <c r="DA63" s="73" t="s">
        <v>3240</v>
      </c>
    </row>
    <row r="64" spans="1:105" ht="12" customHeight="1" x14ac:dyDescent="0.25">
      <c r="A64" s="64" t="s">
        <v>36</v>
      </c>
      <c r="B64" s="229">
        <v>0.59390293361848845</v>
      </c>
      <c r="C64" s="229">
        <v>0.52534003644569016</v>
      </c>
      <c r="D64" s="229">
        <v>6.4856794622909011E-2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3241</v>
      </c>
    </row>
    <row r="65" spans="1:105" ht="12" customHeight="1" x14ac:dyDescent="0.25">
      <c r="A65" s="64" t="s">
        <v>38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1.5159128019900849E-3</v>
      </c>
      <c r="N65" s="229">
        <v>1.261669158821027E-2</v>
      </c>
      <c r="O65" s="229">
        <v>0</v>
      </c>
      <c r="P65" s="229">
        <v>0</v>
      </c>
      <c r="Q65" s="229">
        <v>8.7075463704872971E-3</v>
      </c>
      <c r="R65" s="229">
        <v>7.4960097610186341E-3</v>
      </c>
      <c r="S65" s="229">
        <v>1.4077526989885729E-3</v>
      </c>
      <c r="T65" s="229">
        <v>7.3866794876146081E-4</v>
      </c>
      <c r="U65" s="229">
        <v>3.2579226814984097E-2</v>
      </c>
      <c r="V65" s="229">
        <v>3.9476796711673381E-2</v>
      </c>
      <c r="W65" s="229">
        <v>2.6640435307122241E-2</v>
      </c>
      <c r="X65" s="229">
        <v>1.1244014641565211E-2</v>
      </c>
      <c r="Y65" s="229">
        <v>0</v>
      </c>
      <c r="DA65" s="73" t="s">
        <v>3242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3243</v>
      </c>
    </row>
    <row r="67" spans="1:105" ht="12" customHeight="1" x14ac:dyDescent="0.25">
      <c r="A67" s="60" t="s">
        <v>3116</v>
      </c>
      <c r="B67" s="262">
        <v>0</v>
      </c>
      <c r="C67" s="262">
        <v>0</v>
      </c>
      <c r="D67" s="262">
        <v>0</v>
      </c>
      <c r="E67" s="262">
        <v>0</v>
      </c>
      <c r="F67" s="262">
        <v>0</v>
      </c>
      <c r="G67" s="262">
        <v>0</v>
      </c>
      <c r="H67" s="262">
        <v>0</v>
      </c>
      <c r="I67" s="262">
        <v>0</v>
      </c>
      <c r="J67" s="262">
        <v>0</v>
      </c>
      <c r="K67" s="262">
        <v>0</v>
      </c>
      <c r="L67" s="262">
        <v>0</v>
      </c>
      <c r="M67" s="262">
        <v>0</v>
      </c>
      <c r="N67" s="262">
        <v>0</v>
      </c>
      <c r="O67" s="262">
        <v>0</v>
      </c>
      <c r="P67" s="262">
        <v>0</v>
      </c>
      <c r="Q67" s="262">
        <v>0</v>
      </c>
      <c r="R67" s="262">
        <v>0</v>
      </c>
      <c r="S67" s="262">
        <v>0</v>
      </c>
      <c r="T67" s="262">
        <v>0</v>
      </c>
      <c r="U67" s="262">
        <v>0</v>
      </c>
      <c r="V67" s="262">
        <v>0</v>
      </c>
      <c r="W67" s="262">
        <v>0</v>
      </c>
      <c r="X67" s="262">
        <v>0</v>
      </c>
      <c r="Y67" s="262">
        <v>0</v>
      </c>
      <c r="DA67" s="72" t="s">
        <v>3244</v>
      </c>
    </row>
    <row r="68" spans="1:105" ht="12" customHeight="1" x14ac:dyDescent="0.25">
      <c r="A68" s="57" t="s">
        <v>3118</v>
      </c>
      <c r="B68" s="261">
        <v>1170.138172413484</v>
      </c>
      <c r="C68" s="261">
        <v>1457.305879696064</v>
      </c>
      <c r="D68" s="261">
        <v>1962.886610602902</v>
      </c>
      <c r="E68" s="261">
        <v>2004.289162131153</v>
      </c>
      <c r="F68" s="261">
        <v>1909.3654130271291</v>
      </c>
      <c r="G68" s="261">
        <v>1806.654043117788</v>
      </c>
      <c r="H68" s="261">
        <v>1683.7991344568061</v>
      </c>
      <c r="I68" s="261">
        <v>1467.609241128042</v>
      </c>
      <c r="J68" s="261">
        <v>1459.8868443484289</v>
      </c>
      <c r="K68" s="261">
        <v>1207.3242630135751</v>
      </c>
      <c r="L68" s="261">
        <v>1201.765991750013</v>
      </c>
      <c r="M68" s="261">
        <v>1694.9880387464409</v>
      </c>
      <c r="N68" s="261">
        <v>1642.560493214515</v>
      </c>
      <c r="O68" s="261">
        <v>1636.747511507155</v>
      </c>
      <c r="P68" s="261">
        <v>1601.345006744918</v>
      </c>
      <c r="Q68" s="261">
        <v>1599.183541596979</v>
      </c>
      <c r="R68" s="261">
        <v>1576.9031168471661</v>
      </c>
      <c r="S68" s="261">
        <v>1534.655046898522</v>
      </c>
      <c r="T68" s="261">
        <v>1540.0657150275219</v>
      </c>
      <c r="U68" s="261">
        <v>1566.204614401091</v>
      </c>
      <c r="V68" s="261">
        <v>1510.5250192566109</v>
      </c>
      <c r="W68" s="261">
        <v>1656.446945773321</v>
      </c>
      <c r="X68" s="261">
        <v>1615.4399902204559</v>
      </c>
      <c r="Y68" s="261">
        <v>1588.9420465236551</v>
      </c>
      <c r="DA68" s="70" t="s">
        <v>3245</v>
      </c>
    </row>
    <row r="69" spans="1:105" ht="12" customHeight="1" x14ac:dyDescent="0.25">
      <c r="A69" s="41" t="s">
        <v>3120</v>
      </c>
      <c r="B69" s="350">
        <v>0</v>
      </c>
      <c r="C69" s="350">
        <v>0</v>
      </c>
      <c r="D69" s="350">
        <v>0</v>
      </c>
      <c r="E69" s="350">
        <v>0</v>
      </c>
      <c r="F69" s="350">
        <v>0</v>
      </c>
      <c r="G69" s="350">
        <v>0</v>
      </c>
      <c r="H69" s="350">
        <v>0</v>
      </c>
      <c r="I69" s="350">
        <v>0</v>
      </c>
      <c r="J69" s="350">
        <v>0</v>
      </c>
      <c r="K69" s="350">
        <v>0</v>
      </c>
      <c r="L69" s="350">
        <v>0</v>
      </c>
      <c r="M69" s="350">
        <v>0</v>
      </c>
      <c r="N69" s="350">
        <v>0</v>
      </c>
      <c r="O69" s="350">
        <v>0</v>
      </c>
      <c r="P69" s="350">
        <v>0</v>
      </c>
      <c r="Q69" s="350">
        <v>0</v>
      </c>
      <c r="R69" s="350">
        <v>0</v>
      </c>
      <c r="S69" s="350">
        <v>0</v>
      </c>
      <c r="T69" s="350">
        <v>0</v>
      </c>
      <c r="U69" s="350">
        <v>0</v>
      </c>
      <c r="V69" s="350">
        <v>0</v>
      </c>
      <c r="W69" s="350">
        <v>0</v>
      </c>
      <c r="X69" s="350">
        <v>0</v>
      </c>
      <c r="Y69" s="350">
        <v>0</v>
      </c>
      <c r="DA69" s="97" t="s">
        <v>3246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429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</v>
      </c>
      <c r="C73" s="232">
        <f t="shared" si="3"/>
        <v>1</v>
      </c>
      <c r="D73" s="232">
        <f t="shared" si="3"/>
        <v>1</v>
      </c>
      <c r="E73" s="232">
        <f t="shared" si="3"/>
        <v>1.0000000000000002</v>
      </c>
      <c r="F73" s="232">
        <f t="shared" si="3"/>
        <v>1</v>
      </c>
      <c r="G73" s="232">
        <f t="shared" si="3"/>
        <v>1.0000000000000002</v>
      </c>
      <c r="H73" s="232">
        <f t="shared" si="3"/>
        <v>1</v>
      </c>
      <c r="I73" s="232">
        <f t="shared" si="3"/>
        <v>1</v>
      </c>
      <c r="J73" s="232">
        <f t="shared" si="3"/>
        <v>1.0000000000000004</v>
      </c>
      <c r="K73" s="232">
        <f t="shared" si="3"/>
        <v>0.99999999999999989</v>
      </c>
      <c r="L73" s="232">
        <f t="shared" si="3"/>
        <v>1</v>
      </c>
      <c r="M73" s="232">
        <f t="shared" si="3"/>
        <v>0.99999999999999967</v>
      </c>
      <c r="N73" s="232">
        <f t="shared" si="3"/>
        <v>1.0000000000000002</v>
      </c>
      <c r="O73" s="232">
        <f t="shared" si="3"/>
        <v>1</v>
      </c>
      <c r="P73" s="232">
        <f t="shared" si="3"/>
        <v>1.0000000000000002</v>
      </c>
      <c r="Q73" s="232">
        <f t="shared" si="3"/>
        <v>1</v>
      </c>
      <c r="R73" s="232">
        <f t="shared" si="3"/>
        <v>0.99999999999999989</v>
      </c>
      <c r="S73" s="232">
        <f t="shared" si="3"/>
        <v>0.99999999999999956</v>
      </c>
      <c r="T73" s="232">
        <f t="shared" si="3"/>
        <v>0.99999999999999956</v>
      </c>
      <c r="U73" s="232">
        <f t="shared" si="3"/>
        <v>1.0000000000000002</v>
      </c>
      <c r="V73" s="232">
        <f t="shared" si="3"/>
        <v>1</v>
      </c>
      <c r="W73" s="232">
        <f t="shared" si="3"/>
        <v>1</v>
      </c>
      <c r="X73" s="232">
        <f t="shared" si="3"/>
        <v>1</v>
      </c>
      <c r="Y73" s="232">
        <f t="shared" si="3"/>
        <v>1.0000000000000002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0</v>
      </c>
      <c r="C74" s="299">
        <f t="shared" si="4"/>
        <v>0</v>
      </c>
      <c r="D74" s="299">
        <f t="shared" si="4"/>
        <v>0</v>
      </c>
      <c r="E74" s="299">
        <f t="shared" si="4"/>
        <v>0</v>
      </c>
      <c r="F74" s="299">
        <f t="shared" si="4"/>
        <v>0</v>
      </c>
      <c r="G74" s="299">
        <f t="shared" si="4"/>
        <v>0</v>
      </c>
      <c r="H74" s="299">
        <f t="shared" si="4"/>
        <v>0</v>
      </c>
      <c r="I74" s="299">
        <f t="shared" si="4"/>
        <v>0</v>
      </c>
      <c r="J74" s="299">
        <f t="shared" si="4"/>
        <v>0</v>
      </c>
      <c r="K74" s="299">
        <f t="shared" si="4"/>
        <v>0</v>
      </c>
      <c r="L74" s="299">
        <f t="shared" si="4"/>
        <v>0</v>
      </c>
      <c r="M74" s="299">
        <f t="shared" si="4"/>
        <v>0</v>
      </c>
      <c r="N74" s="299">
        <f t="shared" si="4"/>
        <v>0</v>
      </c>
      <c r="O74" s="299">
        <f t="shared" si="4"/>
        <v>0</v>
      </c>
      <c r="P74" s="299">
        <f t="shared" si="4"/>
        <v>0</v>
      </c>
      <c r="Q74" s="299">
        <f t="shared" si="4"/>
        <v>0</v>
      </c>
      <c r="R74" s="299">
        <f t="shared" si="4"/>
        <v>0</v>
      </c>
      <c r="S74" s="299">
        <f t="shared" si="4"/>
        <v>0</v>
      </c>
      <c r="T74" s="299">
        <f t="shared" si="4"/>
        <v>0</v>
      </c>
      <c r="U74" s="299">
        <f t="shared" si="4"/>
        <v>0</v>
      </c>
      <c r="V74" s="299">
        <f t="shared" si="4"/>
        <v>0</v>
      </c>
      <c r="W74" s="299">
        <f t="shared" si="4"/>
        <v>0</v>
      </c>
      <c r="X74" s="299">
        <f t="shared" si="4"/>
        <v>0</v>
      </c>
      <c r="Y74" s="299">
        <f t="shared" si="4"/>
        <v>0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0</v>
      </c>
      <c r="C75" s="233">
        <f t="shared" si="5"/>
        <v>0</v>
      </c>
      <c r="D75" s="233">
        <f t="shared" si="5"/>
        <v>0</v>
      </c>
      <c r="E75" s="233">
        <f t="shared" si="5"/>
        <v>0</v>
      </c>
      <c r="F75" s="233">
        <f t="shared" si="5"/>
        <v>0</v>
      </c>
      <c r="G75" s="233">
        <f t="shared" si="5"/>
        <v>0</v>
      </c>
      <c r="H75" s="233">
        <f t="shared" si="5"/>
        <v>0</v>
      </c>
      <c r="I75" s="233">
        <f t="shared" si="5"/>
        <v>0</v>
      </c>
      <c r="J75" s="233">
        <f t="shared" si="5"/>
        <v>0</v>
      </c>
      <c r="K75" s="233">
        <f t="shared" si="5"/>
        <v>0</v>
      </c>
      <c r="L75" s="233">
        <f t="shared" si="5"/>
        <v>0</v>
      </c>
      <c r="M75" s="233">
        <f t="shared" si="5"/>
        <v>0</v>
      </c>
      <c r="N75" s="233">
        <f t="shared" si="5"/>
        <v>0</v>
      </c>
      <c r="O75" s="233">
        <f t="shared" si="5"/>
        <v>0</v>
      </c>
      <c r="P75" s="233">
        <f t="shared" si="5"/>
        <v>0</v>
      </c>
      <c r="Q75" s="233">
        <f t="shared" si="5"/>
        <v>0</v>
      </c>
      <c r="R75" s="233">
        <f t="shared" si="5"/>
        <v>0</v>
      </c>
      <c r="S75" s="233">
        <f t="shared" si="5"/>
        <v>0</v>
      </c>
      <c r="T75" s="233">
        <f t="shared" si="5"/>
        <v>0</v>
      </c>
      <c r="U75" s="233">
        <f t="shared" si="5"/>
        <v>0</v>
      </c>
      <c r="V75" s="233">
        <f t="shared" si="5"/>
        <v>0</v>
      </c>
      <c r="W75" s="233">
        <f t="shared" si="5"/>
        <v>0</v>
      </c>
      <c r="X75" s="233">
        <f t="shared" si="5"/>
        <v>0</v>
      </c>
      <c r="Y75" s="233">
        <f t="shared" si="5"/>
        <v>0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0</v>
      </c>
      <c r="C76" s="233">
        <f t="shared" si="6"/>
        <v>0</v>
      </c>
      <c r="D76" s="233">
        <f t="shared" si="6"/>
        <v>0</v>
      </c>
      <c r="E76" s="233">
        <f t="shared" si="6"/>
        <v>0</v>
      </c>
      <c r="F76" s="233">
        <f t="shared" si="6"/>
        <v>0</v>
      </c>
      <c r="G76" s="233">
        <f t="shared" si="6"/>
        <v>0</v>
      </c>
      <c r="H76" s="233">
        <f t="shared" si="6"/>
        <v>0</v>
      </c>
      <c r="I76" s="233">
        <f t="shared" si="6"/>
        <v>0</v>
      </c>
      <c r="J76" s="233">
        <f t="shared" si="6"/>
        <v>0</v>
      </c>
      <c r="K76" s="233">
        <f t="shared" si="6"/>
        <v>0</v>
      </c>
      <c r="L76" s="233">
        <f t="shared" si="6"/>
        <v>0</v>
      </c>
      <c r="M76" s="233">
        <f t="shared" si="6"/>
        <v>0</v>
      </c>
      <c r="N76" s="233">
        <f t="shared" si="6"/>
        <v>0</v>
      </c>
      <c r="O76" s="233">
        <f t="shared" si="6"/>
        <v>0</v>
      </c>
      <c r="P76" s="233">
        <f t="shared" si="6"/>
        <v>0</v>
      </c>
      <c r="Q76" s="233">
        <f t="shared" si="6"/>
        <v>0</v>
      </c>
      <c r="R76" s="233">
        <f t="shared" si="6"/>
        <v>0</v>
      </c>
      <c r="S76" s="233">
        <f t="shared" si="6"/>
        <v>0</v>
      </c>
      <c r="T76" s="233">
        <f t="shared" si="6"/>
        <v>0</v>
      </c>
      <c r="U76" s="233">
        <f t="shared" si="6"/>
        <v>0</v>
      </c>
      <c r="V76" s="233">
        <f t="shared" si="6"/>
        <v>0</v>
      </c>
      <c r="W76" s="233">
        <f t="shared" si="6"/>
        <v>0</v>
      </c>
      <c r="X76" s="233">
        <f t="shared" si="6"/>
        <v>0</v>
      </c>
      <c r="Y76" s="233">
        <f t="shared" si="6"/>
        <v>0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0</v>
      </c>
      <c r="C77" s="233">
        <f t="shared" si="7"/>
        <v>0</v>
      </c>
      <c r="D77" s="233">
        <f t="shared" si="7"/>
        <v>0</v>
      </c>
      <c r="E77" s="233">
        <f t="shared" si="7"/>
        <v>0</v>
      </c>
      <c r="F77" s="233">
        <f t="shared" si="7"/>
        <v>0</v>
      </c>
      <c r="G77" s="233">
        <f t="shared" si="7"/>
        <v>0</v>
      </c>
      <c r="H77" s="233">
        <f t="shared" si="7"/>
        <v>0</v>
      </c>
      <c r="I77" s="233">
        <f t="shared" si="7"/>
        <v>0</v>
      </c>
      <c r="J77" s="233">
        <f t="shared" si="7"/>
        <v>0</v>
      </c>
      <c r="K77" s="233">
        <f t="shared" si="7"/>
        <v>0</v>
      </c>
      <c r="L77" s="233">
        <f t="shared" si="7"/>
        <v>0</v>
      </c>
      <c r="M77" s="233">
        <f t="shared" si="7"/>
        <v>0</v>
      </c>
      <c r="N77" s="233">
        <f t="shared" si="7"/>
        <v>0</v>
      </c>
      <c r="O77" s="233">
        <f t="shared" si="7"/>
        <v>0</v>
      </c>
      <c r="P77" s="233">
        <f t="shared" si="7"/>
        <v>0</v>
      </c>
      <c r="Q77" s="233">
        <f t="shared" si="7"/>
        <v>0</v>
      </c>
      <c r="R77" s="233">
        <f t="shared" si="7"/>
        <v>0</v>
      </c>
      <c r="S77" s="233">
        <f t="shared" si="7"/>
        <v>0</v>
      </c>
      <c r="T77" s="233">
        <f t="shared" si="7"/>
        <v>0</v>
      </c>
      <c r="U77" s="233">
        <f t="shared" si="7"/>
        <v>0</v>
      </c>
      <c r="V77" s="233">
        <f t="shared" si="7"/>
        <v>0</v>
      </c>
      <c r="W77" s="233">
        <f t="shared" si="7"/>
        <v>0</v>
      </c>
      <c r="X77" s="233">
        <f t="shared" si="7"/>
        <v>0</v>
      </c>
      <c r="Y77" s="233">
        <f t="shared" si="7"/>
        <v>0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1.0963973008550572E-2</v>
      </c>
      <c r="C78" s="300">
        <f t="shared" si="8"/>
        <v>1.0365626698147544E-2</v>
      </c>
      <c r="D78" s="300">
        <f t="shared" si="8"/>
        <v>1.3034411906513192E-2</v>
      </c>
      <c r="E78" s="300">
        <f t="shared" si="8"/>
        <v>1.0744423150328114E-2</v>
      </c>
      <c r="F78" s="300">
        <f t="shared" si="8"/>
        <v>1.0454471795879314E-2</v>
      </c>
      <c r="G78" s="300">
        <f t="shared" si="8"/>
        <v>2.2455093752640948E-2</v>
      </c>
      <c r="H78" s="300">
        <f t="shared" si="8"/>
        <v>2.3731886583769859E-2</v>
      </c>
      <c r="I78" s="300">
        <f t="shared" si="8"/>
        <v>2.9695958681389502E-2</v>
      </c>
      <c r="J78" s="300">
        <f t="shared" si="8"/>
        <v>3.2334461520283915E-2</v>
      </c>
      <c r="K78" s="300">
        <f t="shared" si="8"/>
        <v>2.8195315602958487E-2</v>
      </c>
      <c r="L78" s="300">
        <f t="shared" si="8"/>
        <v>2.9178638746842386E-2</v>
      </c>
      <c r="M78" s="300">
        <f t="shared" si="8"/>
        <v>9.4648593933214821E-3</v>
      </c>
      <c r="N78" s="300">
        <f t="shared" si="8"/>
        <v>8.5648462472753886E-3</v>
      </c>
      <c r="O78" s="300">
        <f t="shared" si="8"/>
        <v>8.4631949573780417E-3</v>
      </c>
      <c r="P78" s="300">
        <f t="shared" si="8"/>
        <v>9.117662561357617E-3</v>
      </c>
      <c r="Q78" s="300">
        <f t="shared" si="8"/>
        <v>9.384150031432217E-3</v>
      </c>
      <c r="R78" s="300">
        <f t="shared" si="8"/>
        <v>9.5267301110806956E-3</v>
      </c>
      <c r="S78" s="300">
        <f t="shared" si="8"/>
        <v>9.1375226992666207E-3</v>
      </c>
      <c r="T78" s="300">
        <f t="shared" si="8"/>
        <v>8.3327845345952962E-3</v>
      </c>
      <c r="U78" s="300">
        <f t="shared" si="8"/>
        <v>7.9893328682676956E-3</v>
      </c>
      <c r="V78" s="300">
        <f t="shared" si="8"/>
        <v>6.8155167504057226E-3</v>
      </c>
      <c r="W78" s="300">
        <f t="shared" si="8"/>
        <v>7.8589381556798364E-3</v>
      </c>
      <c r="X78" s="300">
        <f t="shared" si="8"/>
        <v>7.6538498610494504E-3</v>
      </c>
      <c r="Y78" s="300">
        <f t="shared" si="8"/>
        <v>7.7360279511273604E-3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0.34116688935219158</v>
      </c>
      <c r="C79" s="301">
        <f t="shared" si="9"/>
        <v>0.33156450311547114</v>
      </c>
      <c r="D79" s="301">
        <f t="shared" si="9"/>
        <v>0.24665386883401122</v>
      </c>
      <c r="E79" s="301">
        <f t="shared" si="9"/>
        <v>0.21030779182997186</v>
      </c>
      <c r="F79" s="301">
        <f t="shared" si="9"/>
        <v>0.21448358221286526</v>
      </c>
      <c r="G79" s="301">
        <f t="shared" si="9"/>
        <v>0.31992945590082938</v>
      </c>
      <c r="H79" s="301">
        <f t="shared" si="9"/>
        <v>0.33337373550977395</v>
      </c>
      <c r="I79" s="301">
        <f t="shared" si="9"/>
        <v>0.28085347572958952</v>
      </c>
      <c r="J79" s="301">
        <f t="shared" si="9"/>
        <v>0.27673482093237062</v>
      </c>
      <c r="K79" s="301">
        <f t="shared" si="9"/>
        <v>0.26320038491295905</v>
      </c>
      <c r="L79" s="301">
        <f t="shared" si="9"/>
        <v>0.301997940721003</v>
      </c>
      <c r="M79" s="301">
        <f t="shared" si="9"/>
        <v>0.17211432333444424</v>
      </c>
      <c r="N79" s="301">
        <f t="shared" si="9"/>
        <v>0.17100807519283917</v>
      </c>
      <c r="O79" s="301">
        <f t="shared" si="9"/>
        <v>0.17789630422153965</v>
      </c>
      <c r="P79" s="301">
        <f t="shared" si="9"/>
        <v>0.17831392922829334</v>
      </c>
      <c r="Q79" s="301">
        <f t="shared" si="9"/>
        <v>0.17722426267803382</v>
      </c>
      <c r="R79" s="301">
        <f t="shared" si="9"/>
        <v>0.1798754962363949</v>
      </c>
      <c r="S79" s="301">
        <f t="shared" si="9"/>
        <v>0.18588722620268947</v>
      </c>
      <c r="T79" s="301">
        <f t="shared" si="9"/>
        <v>0.17283830646527454</v>
      </c>
      <c r="U79" s="301">
        <f t="shared" si="9"/>
        <v>0.16638864377693102</v>
      </c>
      <c r="V79" s="301">
        <f t="shared" si="9"/>
        <v>0.14647887053361583</v>
      </c>
      <c r="W79" s="301">
        <f t="shared" si="9"/>
        <v>0.16207852378629417</v>
      </c>
      <c r="X79" s="301">
        <f t="shared" si="9"/>
        <v>0.1528988291037387</v>
      </c>
      <c r="Y79" s="301">
        <f t="shared" si="9"/>
        <v>0.15015508312458517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0.42241067399842647</v>
      </c>
      <c r="C80" s="301">
        <f t="shared" si="10"/>
        <v>0.41962614162916706</v>
      </c>
      <c r="D80" s="301">
        <f t="shared" si="10"/>
        <v>0.42997120507604203</v>
      </c>
      <c r="E80" s="301">
        <f t="shared" si="10"/>
        <v>0.44608969128481096</v>
      </c>
      <c r="F80" s="301">
        <f t="shared" si="10"/>
        <v>0.446550869119681</v>
      </c>
      <c r="G80" s="301">
        <f t="shared" si="10"/>
        <v>0.41891571220135543</v>
      </c>
      <c r="H80" s="301">
        <f t="shared" si="10"/>
        <v>0.4095862811652628</v>
      </c>
      <c r="I80" s="301">
        <f t="shared" si="10"/>
        <v>0.46619706100215175</v>
      </c>
      <c r="J80" s="301">
        <f t="shared" si="10"/>
        <v>0.47072615336198737</v>
      </c>
      <c r="K80" s="301">
        <f t="shared" si="10"/>
        <v>0.4679748082600475</v>
      </c>
      <c r="L80" s="301">
        <f t="shared" si="10"/>
        <v>0.44650971304982806</v>
      </c>
      <c r="M80" s="301">
        <f t="shared" si="10"/>
        <v>0.48460889304711557</v>
      </c>
      <c r="N80" s="301">
        <f t="shared" si="10"/>
        <v>0.48565878060926354</v>
      </c>
      <c r="O80" s="301">
        <f t="shared" si="10"/>
        <v>0.47970705738496111</v>
      </c>
      <c r="P80" s="301">
        <f t="shared" si="10"/>
        <v>0.47838534697506069</v>
      </c>
      <c r="Q80" s="301">
        <f t="shared" si="10"/>
        <v>0.47722930933860491</v>
      </c>
      <c r="R80" s="301">
        <f t="shared" si="10"/>
        <v>0.4775171047963373</v>
      </c>
      <c r="S80" s="301">
        <f t="shared" si="10"/>
        <v>0.47520290251977598</v>
      </c>
      <c r="T80" s="301">
        <f t="shared" si="10"/>
        <v>0.48044790217590788</v>
      </c>
      <c r="U80" s="301">
        <f t="shared" si="10"/>
        <v>0.48211391746885263</v>
      </c>
      <c r="V80" s="301">
        <f t="shared" si="10"/>
        <v>0.48659321638863318</v>
      </c>
      <c r="W80" s="301">
        <f t="shared" si="10"/>
        <v>0.48118667124547648</v>
      </c>
      <c r="X80" s="301">
        <f t="shared" si="10"/>
        <v>0.48613812902108622</v>
      </c>
      <c r="Y80" s="301">
        <f t="shared" si="10"/>
        <v>0.48602983806268507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0.42241067399842647</v>
      </c>
      <c r="C81" s="302">
        <f t="shared" si="11"/>
        <v>0.41962614162916706</v>
      </c>
      <c r="D81" s="302">
        <f t="shared" si="11"/>
        <v>0.42997120507604203</v>
      </c>
      <c r="E81" s="302">
        <f t="shared" si="11"/>
        <v>0.44608969128481096</v>
      </c>
      <c r="F81" s="302">
        <f t="shared" si="11"/>
        <v>0.446550869119681</v>
      </c>
      <c r="G81" s="302">
        <f t="shared" si="11"/>
        <v>0.41891571220135543</v>
      </c>
      <c r="H81" s="302">
        <f t="shared" si="11"/>
        <v>0.4095862811652628</v>
      </c>
      <c r="I81" s="302">
        <f t="shared" si="11"/>
        <v>0.46619706100215175</v>
      </c>
      <c r="J81" s="302">
        <f t="shared" si="11"/>
        <v>0.47072615336198737</v>
      </c>
      <c r="K81" s="302">
        <f t="shared" si="11"/>
        <v>0.4679748082600475</v>
      </c>
      <c r="L81" s="302">
        <f t="shared" si="11"/>
        <v>0.44650971304982806</v>
      </c>
      <c r="M81" s="302">
        <f t="shared" si="11"/>
        <v>0.48460889304711557</v>
      </c>
      <c r="N81" s="302">
        <f t="shared" si="11"/>
        <v>0.48565878060926354</v>
      </c>
      <c r="O81" s="302">
        <f t="shared" si="11"/>
        <v>0.47970705738496111</v>
      </c>
      <c r="P81" s="302">
        <f t="shared" si="11"/>
        <v>0.47838534697506069</v>
      </c>
      <c r="Q81" s="302">
        <f t="shared" si="11"/>
        <v>0.47722930933860491</v>
      </c>
      <c r="R81" s="302">
        <f t="shared" si="11"/>
        <v>0.4775171047963373</v>
      </c>
      <c r="S81" s="302">
        <f t="shared" si="11"/>
        <v>0.47520290251977598</v>
      </c>
      <c r="T81" s="302">
        <f t="shared" si="11"/>
        <v>0.48044790217590788</v>
      </c>
      <c r="U81" s="302">
        <f t="shared" si="11"/>
        <v>0.48211391746885263</v>
      </c>
      <c r="V81" s="302">
        <f t="shared" si="11"/>
        <v>0.48659321638863318</v>
      </c>
      <c r="W81" s="302">
        <f t="shared" si="11"/>
        <v>0.48118667124547648</v>
      </c>
      <c r="X81" s="302">
        <f t="shared" si="11"/>
        <v>0.48613812902108622</v>
      </c>
      <c r="Y81" s="302">
        <f t="shared" si="11"/>
        <v>0.48602983806268507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0</v>
      </c>
      <c r="C82" s="302">
        <f t="shared" si="12"/>
        <v>0</v>
      </c>
      <c r="D82" s="302">
        <f t="shared" si="12"/>
        <v>0</v>
      </c>
      <c r="E82" s="302">
        <f t="shared" si="12"/>
        <v>0</v>
      </c>
      <c r="F82" s="302">
        <f t="shared" si="12"/>
        <v>0</v>
      </c>
      <c r="G82" s="302">
        <f t="shared" si="12"/>
        <v>0</v>
      </c>
      <c r="H82" s="302">
        <f t="shared" si="12"/>
        <v>0</v>
      </c>
      <c r="I82" s="302">
        <f t="shared" si="12"/>
        <v>0</v>
      </c>
      <c r="J82" s="302">
        <f t="shared" si="12"/>
        <v>0</v>
      </c>
      <c r="K82" s="302">
        <f t="shared" si="12"/>
        <v>0</v>
      </c>
      <c r="L82" s="302">
        <f t="shared" si="12"/>
        <v>0</v>
      </c>
      <c r="M82" s="302">
        <f t="shared" si="12"/>
        <v>0</v>
      </c>
      <c r="N82" s="302">
        <f t="shared" si="12"/>
        <v>0</v>
      </c>
      <c r="O82" s="302">
        <f t="shared" si="12"/>
        <v>0</v>
      </c>
      <c r="P82" s="302">
        <f t="shared" si="12"/>
        <v>0</v>
      </c>
      <c r="Q82" s="302">
        <f t="shared" si="12"/>
        <v>0</v>
      </c>
      <c r="R82" s="302">
        <f t="shared" si="12"/>
        <v>0</v>
      </c>
      <c r="S82" s="302">
        <f t="shared" si="12"/>
        <v>0</v>
      </c>
      <c r="T82" s="302">
        <f t="shared" si="12"/>
        <v>0</v>
      </c>
      <c r="U82" s="302">
        <f t="shared" si="12"/>
        <v>0</v>
      </c>
      <c r="V82" s="302">
        <f t="shared" si="12"/>
        <v>0</v>
      </c>
      <c r="W82" s="302">
        <f t="shared" si="12"/>
        <v>0</v>
      </c>
      <c r="X82" s="302">
        <f t="shared" si="12"/>
        <v>0</v>
      </c>
      <c r="Y82" s="302">
        <f t="shared" si="12"/>
        <v>0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9.2166203832279289E-2</v>
      </c>
      <c r="C83" s="301">
        <f t="shared" si="13"/>
        <v>8.7589708770696884E-2</v>
      </c>
      <c r="D83" s="301">
        <f t="shared" si="13"/>
        <v>4.6928574870120747E-2</v>
      </c>
      <c r="E83" s="301">
        <f t="shared" si="13"/>
        <v>3.5855264384128442E-2</v>
      </c>
      <c r="F83" s="301">
        <f t="shared" si="13"/>
        <v>3.7621500791645821E-2</v>
      </c>
      <c r="G83" s="301">
        <f t="shared" si="13"/>
        <v>8.9913817078718219E-2</v>
      </c>
      <c r="H83" s="301">
        <f t="shared" si="13"/>
        <v>9.325386968343978E-2</v>
      </c>
      <c r="I83" s="301">
        <f t="shared" si="13"/>
        <v>9.5178018555231725E-2</v>
      </c>
      <c r="J83" s="301">
        <f t="shared" si="13"/>
        <v>9.5297913861671746E-2</v>
      </c>
      <c r="K83" s="301">
        <f t="shared" si="13"/>
        <v>8.3877279468143856E-2</v>
      </c>
      <c r="L83" s="301">
        <f t="shared" si="13"/>
        <v>9.433237572705569E-2</v>
      </c>
      <c r="M83" s="301">
        <f t="shared" si="13"/>
        <v>3.1949386188332735E-2</v>
      </c>
      <c r="N83" s="301">
        <f t="shared" si="13"/>
        <v>3.19282301713514E-2</v>
      </c>
      <c r="O83" s="301">
        <f t="shared" si="13"/>
        <v>3.2546144529893691E-2</v>
      </c>
      <c r="P83" s="301">
        <f t="shared" si="13"/>
        <v>3.263771739011577E-2</v>
      </c>
      <c r="Q83" s="301">
        <f t="shared" si="13"/>
        <v>3.3134709124394042E-2</v>
      </c>
      <c r="R83" s="301">
        <f t="shared" si="13"/>
        <v>3.4065769149039082E-2</v>
      </c>
      <c r="S83" s="301">
        <f t="shared" si="13"/>
        <v>3.6230524403757423E-2</v>
      </c>
      <c r="T83" s="301">
        <f t="shared" si="13"/>
        <v>3.1194401639204415E-2</v>
      </c>
      <c r="U83" s="301">
        <f t="shared" si="13"/>
        <v>2.8223977847227268E-2</v>
      </c>
      <c r="V83" s="301">
        <f t="shared" si="13"/>
        <v>1.925993834477821E-2</v>
      </c>
      <c r="W83" s="301">
        <f t="shared" si="13"/>
        <v>2.4222536697080355E-2</v>
      </c>
      <c r="X83" s="301">
        <f t="shared" si="13"/>
        <v>2.1817347581014262E-2</v>
      </c>
      <c r="Y83" s="301">
        <f t="shared" si="13"/>
        <v>1.9790221301887862E-2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3.6399228979187979E-2</v>
      </c>
      <c r="C84" s="302">
        <f t="shared" si="14"/>
        <v>3.4137783999625346E-2</v>
      </c>
      <c r="D84" s="302">
        <f t="shared" si="14"/>
        <v>1.5135819171375596E-2</v>
      </c>
      <c r="E84" s="302">
        <f t="shared" si="14"/>
        <v>1.2287164079680325E-2</v>
      </c>
      <c r="F84" s="302">
        <f t="shared" si="14"/>
        <v>1.3072664698453246E-2</v>
      </c>
      <c r="G84" s="302">
        <f t="shared" si="14"/>
        <v>3.6795424530647956E-2</v>
      </c>
      <c r="H84" s="302">
        <f t="shared" si="14"/>
        <v>3.7206921281872342E-2</v>
      </c>
      <c r="I84" s="302">
        <f t="shared" si="14"/>
        <v>4.8394531044078933E-2</v>
      </c>
      <c r="J84" s="302">
        <f t="shared" si="14"/>
        <v>4.9474808705817393E-2</v>
      </c>
      <c r="K84" s="302">
        <f t="shared" si="14"/>
        <v>4.2307323890076409E-2</v>
      </c>
      <c r="L84" s="302">
        <f t="shared" si="14"/>
        <v>4.4227411150277736E-2</v>
      </c>
      <c r="M84" s="302">
        <f t="shared" si="14"/>
        <v>1.5510304281376078E-2</v>
      </c>
      <c r="N84" s="302">
        <f t="shared" si="14"/>
        <v>1.5797217865539927E-2</v>
      </c>
      <c r="O84" s="302">
        <f t="shared" si="14"/>
        <v>1.5558230829109451E-2</v>
      </c>
      <c r="P84" s="302">
        <f t="shared" si="14"/>
        <v>1.5364226836922484E-2</v>
      </c>
      <c r="Q84" s="302">
        <f t="shared" si="14"/>
        <v>1.5493390067136553E-2</v>
      </c>
      <c r="R84" s="302">
        <f t="shared" si="14"/>
        <v>1.5884910363619536E-2</v>
      </c>
      <c r="S84" s="302">
        <f t="shared" si="14"/>
        <v>1.65957312613235E-2</v>
      </c>
      <c r="T84" s="302">
        <f t="shared" si="14"/>
        <v>1.4780136511655649E-2</v>
      </c>
      <c r="U84" s="302">
        <f t="shared" si="14"/>
        <v>1.3442521225725935E-2</v>
      </c>
      <c r="V84" s="302">
        <f t="shared" si="14"/>
        <v>9.4508066503763127E-3</v>
      </c>
      <c r="W84" s="302">
        <f t="shared" si="14"/>
        <v>1.1124659079319602E-2</v>
      </c>
      <c r="X84" s="302">
        <f t="shared" si="14"/>
        <v>1.0485200872868895E-2</v>
      </c>
      <c r="Y84" s="302">
        <f t="shared" si="14"/>
        <v>9.3524611770880468E-3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5.576697485309131E-2</v>
      </c>
      <c r="C85" s="302">
        <f t="shared" si="15"/>
        <v>5.3451924771071531E-2</v>
      </c>
      <c r="D85" s="302">
        <f t="shared" si="15"/>
        <v>3.1792755698745151E-2</v>
      </c>
      <c r="E85" s="302">
        <f t="shared" si="15"/>
        <v>2.3568100304448121E-2</v>
      </c>
      <c r="F85" s="302">
        <f t="shared" si="15"/>
        <v>2.4548836093192573E-2</v>
      </c>
      <c r="G85" s="302">
        <f t="shared" si="15"/>
        <v>5.3118392548070256E-2</v>
      </c>
      <c r="H85" s="302">
        <f t="shared" si="15"/>
        <v>5.6046948401567431E-2</v>
      </c>
      <c r="I85" s="302">
        <f t="shared" si="15"/>
        <v>4.6783487511152785E-2</v>
      </c>
      <c r="J85" s="302">
        <f t="shared" si="15"/>
        <v>4.5823105155854353E-2</v>
      </c>
      <c r="K85" s="302">
        <f t="shared" si="15"/>
        <v>4.1569955578067447E-2</v>
      </c>
      <c r="L85" s="302">
        <f t="shared" si="15"/>
        <v>5.0104964576777954E-2</v>
      </c>
      <c r="M85" s="302">
        <f t="shared" si="15"/>
        <v>1.643908190695666E-2</v>
      </c>
      <c r="N85" s="302">
        <f t="shared" si="15"/>
        <v>1.6131012305811477E-2</v>
      </c>
      <c r="O85" s="302">
        <f t="shared" si="15"/>
        <v>1.6987913700784247E-2</v>
      </c>
      <c r="P85" s="302">
        <f t="shared" si="15"/>
        <v>1.7273490553193289E-2</v>
      </c>
      <c r="Q85" s="302">
        <f t="shared" si="15"/>
        <v>1.7641319057257486E-2</v>
      </c>
      <c r="R85" s="302">
        <f t="shared" si="15"/>
        <v>1.8180858785419543E-2</v>
      </c>
      <c r="S85" s="302">
        <f t="shared" si="15"/>
        <v>1.9634793142433923E-2</v>
      </c>
      <c r="T85" s="302">
        <f t="shared" si="15"/>
        <v>1.6414265127548767E-2</v>
      </c>
      <c r="U85" s="302">
        <f t="shared" si="15"/>
        <v>1.478145662150133E-2</v>
      </c>
      <c r="V85" s="302">
        <f t="shared" si="15"/>
        <v>9.8091316944018993E-3</v>
      </c>
      <c r="W85" s="302">
        <f t="shared" si="15"/>
        <v>1.3097877617760751E-2</v>
      </c>
      <c r="X85" s="302">
        <f t="shared" si="15"/>
        <v>1.1332146708145367E-2</v>
      </c>
      <c r="Y85" s="302">
        <f t="shared" si="15"/>
        <v>1.0437760124799812E-2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0</v>
      </c>
      <c r="C86" s="302">
        <f t="shared" si="16"/>
        <v>0</v>
      </c>
      <c r="D86" s="302">
        <f t="shared" si="16"/>
        <v>0</v>
      </c>
      <c r="E86" s="302">
        <f t="shared" si="16"/>
        <v>0</v>
      </c>
      <c r="F86" s="302">
        <f t="shared" si="16"/>
        <v>0</v>
      </c>
      <c r="G86" s="302">
        <f t="shared" si="16"/>
        <v>0</v>
      </c>
      <c r="H86" s="302">
        <f t="shared" si="16"/>
        <v>0</v>
      </c>
      <c r="I86" s="302">
        <f t="shared" si="16"/>
        <v>0</v>
      </c>
      <c r="J86" s="302">
        <f t="shared" si="16"/>
        <v>0</v>
      </c>
      <c r="K86" s="302">
        <f t="shared" si="16"/>
        <v>0</v>
      </c>
      <c r="L86" s="302">
        <f t="shared" si="16"/>
        <v>0</v>
      </c>
      <c r="M86" s="302">
        <f t="shared" si="16"/>
        <v>0</v>
      </c>
      <c r="N86" s="302">
        <f t="shared" si="16"/>
        <v>0</v>
      </c>
      <c r="O86" s="302">
        <f t="shared" si="16"/>
        <v>0</v>
      </c>
      <c r="P86" s="302">
        <f t="shared" si="16"/>
        <v>0</v>
      </c>
      <c r="Q86" s="302">
        <f t="shared" si="16"/>
        <v>0</v>
      </c>
      <c r="R86" s="302">
        <f t="shared" si="16"/>
        <v>0</v>
      </c>
      <c r="S86" s="302">
        <f t="shared" si="16"/>
        <v>0</v>
      </c>
      <c r="T86" s="302">
        <f t="shared" si="16"/>
        <v>0</v>
      </c>
      <c r="U86" s="302">
        <f t="shared" si="16"/>
        <v>0</v>
      </c>
      <c r="V86" s="302">
        <f t="shared" si="16"/>
        <v>0</v>
      </c>
      <c r="W86" s="302">
        <f t="shared" si="16"/>
        <v>0</v>
      </c>
      <c r="X86" s="302">
        <f t="shared" si="16"/>
        <v>0</v>
      </c>
      <c r="Y86" s="302">
        <f t="shared" si="16"/>
        <v>0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1.2684311832249469E-2</v>
      </c>
      <c r="C87" s="301">
        <f t="shared" si="17"/>
        <v>1.1889195409969617E-2</v>
      </c>
      <c r="D87" s="301">
        <f t="shared" si="17"/>
        <v>7.9629779047500904E-3</v>
      </c>
      <c r="E87" s="301">
        <f t="shared" si="17"/>
        <v>6.0132625805442777E-3</v>
      </c>
      <c r="F87" s="301">
        <f t="shared" si="17"/>
        <v>6.4520699646319424E-3</v>
      </c>
      <c r="G87" s="301">
        <f t="shared" si="17"/>
        <v>1.8082293848393775E-2</v>
      </c>
      <c r="H87" s="301">
        <f t="shared" si="17"/>
        <v>1.8477461606363661E-2</v>
      </c>
      <c r="I87" s="301">
        <f t="shared" si="17"/>
        <v>2.203733172963666E-2</v>
      </c>
      <c r="J87" s="301">
        <f t="shared" si="17"/>
        <v>2.2408955656421762E-2</v>
      </c>
      <c r="K87" s="301">
        <f t="shared" si="17"/>
        <v>1.9206619109491372E-2</v>
      </c>
      <c r="L87" s="301">
        <f t="shared" si="17"/>
        <v>2.0732426098581686E-2</v>
      </c>
      <c r="M87" s="301">
        <f t="shared" si="17"/>
        <v>7.0527119745277993E-3</v>
      </c>
      <c r="N87" s="301">
        <f t="shared" si="17"/>
        <v>7.1251287739952252E-3</v>
      </c>
      <c r="O87" s="301">
        <f t="shared" si="17"/>
        <v>7.067058881001116E-3</v>
      </c>
      <c r="P87" s="301">
        <f t="shared" si="17"/>
        <v>7.0885824724558535E-3</v>
      </c>
      <c r="Q87" s="301">
        <f t="shared" si="17"/>
        <v>7.172181220125794E-3</v>
      </c>
      <c r="R87" s="301">
        <f t="shared" si="17"/>
        <v>7.3564945942106615E-3</v>
      </c>
      <c r="S87" s="301">
        <f t="shared" si="17"/>
        <v>7.4901480539743106E-3</v>
      </c>
      <c r="T87" s="301">
        <f t="shared" si="17"/>
        <v>6.4993936423863863E-3</v>
      </c>
      <c r="U87" s="301">
        <f t="shared" si="17"/>
        <v>6.0012151975636294E-3</v>
      </c>
      <c r="V87" s="301">
        <f t="shared" si="17"/>
        <v>4.0613234843232581E-3</v>
      </c>
      <c r="W87" s="301">
        <f t="shared" si="17"/>
        <v>5.021238409046282E-3</v>
      </c>
      <c r="X87" s="301">
        <f t="shared" si="17"/>
        <v>4.5724650905635362E-3</v>
      </c>
      <c r="Y87" s="301">
        <f t="shared" si="17"/>
        <v>4.0469864474746344E-3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8.4886773605435412E-3</v>
      </c>
      <c r="C88" s="302">
        <f t="shared" si="18"/>
        <v>7.8677339851868089E-3</v>
      </c>
      <c r="D88" s="302">
        <f t="shared" si="18"/>
        <v>5.5710464415216149E-3</v>
      </c>
      <c r="E88" s="302">
        <f t="shared" si="18"/>
        <v>4.2401139682973982E-3</v>
      </c>
      <c r="F88" s="302">
        <f t="shared" si="18"/>
        <v>4.605135587714632E-3</v>
      </c>
      <c r="G88" s="302">
        <f t="shared" si="18"/>
        <v>1.4085925757002909E-2</v>
      </c>
      <c r="H88" s="302">
        <f t="shared" si="18"/>
        <v>1.4260763294020033E-2</v>
      </c>
      <c r="I88" s="302">
        <f t="shared" si="18"/>
        <v>1.8517570913750558E-2</v>
      </c>
      <c r="J88" s="302">
        <f t="shared" si="18"/>
        <v>1.896144931240764E-2</v>
      </c>
      <c r="K88" s="302">
        <f t="shared" si="18"/>
        <v>1.6079098940608556E-2</v>
      </c>
      <c r="L88" s="302">
        <f t="shared" si="18"/>
        <v>1.6962773591237889E-2</v>
      </c>
      <c r="M88" s="302">
        <f t="shared" si="18"/>
        <v>5.8159158435968916E-3</v>
      </c>
      <c r="N88" s="302">
        <f t="shared" si="18"/>
        <v>5.9115102933072145E-3</v>
      </c>
      <c r="O88" s="302">
        <f t="shared" si="18"/>
        <v>5.7889713298449347E-3</v>
      </c>
      <c r="P88" s="302">
        <f t="shared" si="18"/>
        <v>5.7890095154757943E-3</v>
      </c>
      <c r="Q88" s="302">
        <f t="shared" si="18"/>
        <v>5.8449346452851053E-3</v>
      </c>
      <c r="R88" s="302">
        <f t="shared" si="18"/>
        <v>5.9886556887245512E-3</v>
      </c>
      <c r="S88" s="302">
        <f t="shared" si="18"/>
        <v>6.0129222376156454E-3</v>
      </c>
      <c r="T88" s="302">
        <f t="shared" si="18"/>
        <v>5.2644646045770759E-3</v>
      </c>
      <c r="U88" s="302">
        <f t="shared" si="18"/>
        <v>4.8891306868550661E-3</v>
      </c>
      <c r="V88" s="302">
        <f t="shared" si="18"/>
        <v>3.3233323850579109E-3</v>
      </c>
      <c r="W88" s="302">
        <f t="shared" si="18"/>
        <v>4.0358181494028408E-3</v>
      </c>
      <c r="X88" s="302">
        <f t="shared" si="18"/>
        <v>3.7198897896372389E-3</v>
      </c>
      <c r="Y88" s="302">
        <f t="shared" si="18"/>
        <v>3.2617004192765295E-3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4.195634471705928E-3</v>
      </c>
      <c r="C89" s="302">
        <f t="shared" si="19"/>
        <v>4.021461424782811E-3</v>
      </c>
      <c r="D89" s="302">
        <f t="shared" si="19"/>
        <v>2.3919314632284742E-3</v>
      </c>
      <c r="E89" s="302">
        <f t="shared" si="19"/>
        <v>1.7731486122468804E-3</v>
      </c>
      <c r="F89" s="302">
        <f t="shared" si="19"/>
        <v>1.84693437691731E-3</v>
      </c>
      <c r="G89" s="302">
        <f t="shared" si="19"/>
        <v>3.9963680913908664E-3</v>
      </c>
      <c r="H89" s="302">
        <f t="shared" si="19"/>
        <v>4.2166983123436289E-3</v>
      </c>
      <c r="I89" s="302">
        <f t="shared" si="19"/>
        <v>3.519760815886102E-3</v>
      </c>
      <c r="J89" s="302">
        <f t="shared" si="19"/>
        <v>3.4475063440141201E-3</v>
      </c>
      <c r="K89" s="302">
        <f t="shared" si="19"/>
        <v>3.1275201688828174E-3</v>
      </c>
      <c r="L89" s="302">
        <f t="shared" si="19"/>
        <v>3.7696525073437955E-3</v>
      </c>
      <c r="M89" s="302">
        <f t="shared" si="19"/>
        <v>1.2367961309309081E-3</v>
      </c>
      <c r="N89" s="302">
        <f t="shared" si="19"/>
        <v>1.2136184806880101E-3</v>
      </c>
      <c r="O89" s="302">
        <f t="shared" si="19"/>
        <v>1.2780875511561817E-3</v>
      </c>
      <c r="P89" s="302">
        <f t="shared" si="19"/>
        <v>1.2995729569800596E-3</v>
      </c>
      <c r="Q89" s="302">
        <f t="shared" si="19"/>
        <v>1.3272465748406883E-3</v>
      </c>
      <c r="R89" s="302">
        <f t="shared" si="19"/>
        <v>1.3678389054861096E-3</v>
      </c>
      <c r="S89" s="302">
        <f t="shared" si="19"/>
        <v>1.4772258163586651E-3</v>
      </c>
      <c r="T89" s="302">
        <f t="shared" si="19"/>
        <v>1.2349290378093115E-3</v>
      </c>
      <c r="U89" s="302">
        <f t="shared" si="19"/>
        <v>1.1120845107085637E-3</v>
      </c>
      <c r="V89" s="302">
        <f t="shared" si="19"/>
        <v>7.3799109926534693E-4</v>
      </c>
      <c r="W89" s="302">
        <f t="shared" si="19"/>
        <v>9.854202596434416E-4</v>
      </c>
      <c r="X89" s="302">
        <f t="shared" si="19"/>
        <v>8.5257530092629707E-4</v>
      </c>
      <c r="Y89" s="302">
        <f t="shared" si="19"/>
        <v>7.8528602819810537E-4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0</v>
      </c>
      <c r="C90" s="302">
        <f t="shared" si="20"/>
        <v>0</v>
      </c>
      <c r="D90" s="302">
        <f t="shared" si="20"/>
        <v>0</v>
      </c>
      <c r="E90" s="302">
        <f t="shared" si="20"/>
        <v>0</v>
      </c>
      <c r="F90" s="302">
        <f t="shared" si="20"/>
        <v>0</v>
      </c>
      <c r="G90" s="302">
        <f t="shared" si="20"/>
        <v>0</v>
      </c>
      <c r="H90" s="302">
        <f t="shared" si="20"/>
        <v>0</v>
      </c>
      <c r="I90" s="302">
        <f t="shared" si="20"/>
        <v>0</v>
      </c>
      <c r="J90" s="302">
        <f t="shared" si="20"/>
        <v>0</v>
      </c>
      <c r="K90" s="302">
        <f t="shared" si="20"/>
        <v>0</v>
      </c>
      <c r="L90" s="302">
        <f t="shared" si="20"/>
        <v>0</v>
      </c>
      <c r="M90" s="302">
        <f t="shared" si="20"/>
        <v>0</v>
      </c>
      <c r="N90" s="302">
        <f t="shared" si="20"/>
        <v>0</v>
      </c>
      <c r="O90" s="302">
        <f t="shared" si="20"/>
        <v>0</v>
      </c>
      <c r="P90" s="302">
        <f t="shared" si="20"/>
        <v>0</v>
      </c>
      <c r="Q90" s="302">
        <f t="shared" si="20"/>
        <v>0</v>
      </c>
      <c r="R90" s="302">
        <f t="shared" si="20"/>
        <v>0</v>
      </c>
      <c r="S90" s="302">
        <f t="shared" si="20"/>
        <v>0</v>
      </c>
      <c r="T90" s="302">
        <f t="shared" si="20"/>
        <v>0</v>
      </c>
      <c r="U90" s="302">
        <f t="shared" si="20"/>
        <v>0</v>
      </c>
      <c r="V90" s="302">
        <f t="shared" si="20"/>
        <v>0</v>
      </c>
      <c r="W90" s="302">
        <f t="shared" si="20"/>
        <v>0</v>
      </c>
      <c r="X90" s="302">
        <f t="shared" si="20"/>
        <v>0</v>
      </c>
      <c r="Y90" s="302">
        <f t="shared" si="20"/>
        <v>0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0.12060794797630263</v>
      </c>
      <c r="C91" s="301">
        <f t="shared" si="21"/>
        <v>0.138964824376548</v>
      </c>
      <c r="D91" s="301">
        <f t="shared" si="21"/>
        <v>0.25544896140856271</v>
      </c>
      <c r="E91" s="301">
        <f t="shared" si="21"/>
        <v>0.29098956677021653</v>
      </c>
      <c r="F91" s="301">
        <f t="shared" si="21"/>
        <v>0.28443750611529667</v>
      </c>
      <c r="G91" s="301">
        <f t="shared" si="21"/>
        <v>0.13070362721806256</v>
      </c>
      <c r="H91" s="301">
        <f t="shared" si="21"/>
        <v>0.12157676545138994</v>
      </c>
      <c r="I91" s="301">
        <f t="shared" si="21"/>
        <v>0.10603815430200084</v>
      </c>
      <c r="J91" s="301">
        <f t="shared" si="21"/>
        <v>0.10249769466726502</v>
      </c>
      <c r="K91" s="301">
        <f t="shared" si="21"/>
        <v>0.13754559264639965</v>
      </c>
      <c r="L91" s="301">
        <f t="shared" si="21"/>
        <v>0.10724890565668907</v>
      </c>
      <c r="M91" s="301">
        <f t="shared" si="21"/>
        <v>0.29480982606225792</v>
      </c>
      <c r="N91" s="301">
        <f t="shared" si="21"/>
        <v>0.29571493900527551</v>
      </c>
      <c r="O91" s="301">
        <f t="shared" si="21"/>
        <v>0.2943202400252265</v>
      </c>
      <c r="P91" s="301">
        <f t="shared" si="21"/>
        <v>0.29445676137271698</v>
      </c>
      <c r="Q91" s="301">
        <f t="shared" si="21"/>
        <v>0.29585538760740926</v>
      </c>
      <c r="R91" s="301">
        <f t="shared" si="21"/>
        <v>0.29165840511293739</v>
      </c>
      <c r="S91" s="301">
        <f t="shared" si="21"/>
        <v>0.28605167612053589</v>
      </c>
      <c r="T91" s="301">
        <f t="shared" si="21"/>
        <v>0.30068721154263112</v>
      </c>
      <c r="U91" s="301">
        <f t="shared" si="21"/>
        <v>0.30928291284115789</v>
      </c>
      <c r="V91" s="301">
        <f t="shared" si="21"/>
        <v>0.33679113449824394</v>
      </c>
      <c r="W91" s="301">
        <f t="shared" si="21"/>
        <v>0.31963209170642309</v>
      </c>
      <c r="X91" s="301">
        <f t="shared" si="21"/>
        <v>0.32691937934254772</v>
      </c>
      <c r="Y91" s="301">
        <f t="shared" si="21"/>
        <v>0.33224184311224014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</v>
      </c>
      <c r="C92" s="235">
        <f t="shared" si="22"/>
        <v>0</v>
      </c>
      <c r="D92" s="235">
        <f t="shared" si="22"/>
        <v>0</v>
      </c>
      <c r="E92" s="235">
        <f t="shared" si="22"/>
        <v>0</v>
      </c>
      <c r="F92" s="235">
        <f t="shared" si="22"/>
        <v>0</v>
      </c>
      <c r="G92" s="235">
        <f t="shared" si="22"/>
        <v>0</v>
      </c>
      <c r="H92" s="235">
        <f t="shared" si="22"/>
        <v>0</v>
      </c>
      <c r="I92" s="235">
        <f t="shared" si="22"/>
        <v>0</v>
      </c>
      <c r="J92" s="235">
        <f t="shared" si="22"/>
        <v>0</v>
      </c>
      <c r="K92" s="235">
        <f t="shared" si="22"/>
        <v>0</v>
      </c>
      <c r="L92" s="235">
        <f t="shared" si="22"/>
        <v>0</v>
      </c>
      <c r="M92" s="235">
        <f t="shared" si="22"/>
        <v>0</v>
      </c>
      <c r="N92" s="235">
        <f t="shared" si="22"/>
        <v>0</v>
      </c>
      <c r="O92" s="235">
        <f t="shared" si="22"/>
        <v>0</v>
      </c>
      <c r="P92" s="235">
        <f t="shared" si="22"/>
        <v>0</v>
      </c>
      <c r="Q92" s="235">
        <f t="shared" si="22"/>
        <v>0</v>
      </c>
      <c r="R92" s="235">
        <f t="shared" si="22"/>
        <v>0</v>
      </c>
      <c r="S92" s="235">
        <f t="shared" si="22"/>
        <v>0</v>
      </c>
      <c r="T92" s="235">
        <f t="shared" si="22"/>
        <v>0</v>
      </c>
      <c r="U92" s="235">
        <f t="shared" si="22"/>
        <v>0</v>
      </c>
      <c r="V92" s="235">
        <f t="shared" si="22"/>
        <v>0</v>
      </c>
      <c r="W92" s="235">
        <f t="shared" si="22"/>
        <v>0</v>
      </c>
      <c r="X92" s="235">
        <f t="shared" si="22"/>
        <v>0</v>
      </c>
      <c r="Y92" s="235">
        <f t="shared" si="22"/>
        <v>0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430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2.4190129407434018</v>
      </c>
      <c r="C96" s="320">
        <f>IF(C$5=0,0,C$5/OIS_fec!C$5)</f>
        <v>2.4117749847087624</v>
      </c>
      <c r="D96" s="320">
        <f>IF(D$5=0,0,D$5/OIS_fec!D$5)</f>
        <v>2.0629102941498494</v>
      </c>
      <c r="E96" s="320">
        <f>IF(E$5=0,0,E$5/OIS_fec!E$5)</f>
        <v>1.8745166486265701</v>
      </c>
      <c r="F96" s="320">
        <f>IF(F$5=0,0,F$5/OIS_fec!F$5)</f>
        <v>1.7960742849096594</v>
      </c>
      <c r="G96" s="320">
        <f>IF(G$5=0,0,G$5/OIS_fec!G$5)</f>
        <v>1.8898310332807124</v>
      </c>
      <c r="H96" s="320">
        <f>IF(H$5=0,0,H$5/OIS_fec!H$5)</f>
        <v>2.0653816329072887</v>
      </c>
      <c r="I96" s="320">
        <f>IF(I$5=0,0,I$5/OIS_fec!I$5)</f>
        <v>1.7170302903080117</v>
      </c>
      <c r="J96" s="320">
        <f>IF(J$5=0,0,J$5/OIS_fec!J$5)</f>
        <v>1.8380416574503438</v>
      </c>
      <c r="K96" s="320">
        <f>IF(K$5=0,0,K$5/OIS_fec!K$5)</f>
        <v>1.7253177829589899</v>
      </c>
      <c r="L96" s="320">
        <f>IF(L$5=0,0,L$5/OIS_fec!L$5)</f>
        <v>1.9555078655560747</v>
      </c>
      <c r="M96" s="320">
        <f>IF(M$5=0,0,M$5/OIS_fec!M$5)</f>
        <v>1.7078348672530306</v>
      </c>
      <c r="N96" s="320">
        <f>IF(N$5=0,0,N$5/OIS_fec!N$5)</f>
        <v>1.6415236800829889</v>
      </c>
      <c r="O96" s="320">
        <f>IF(O$5=0,0,O$5/OIS_fec!O$5)</f>
        <v>1.6647417676040031</v>
      </c>
      <c r="P96" s="320">
        <f>IF(P$5=0,0,P$5/OIS_fec!P$5)</f>
        <v>1.6938446308337678</v>
      </c>
      <c r="Q96" s="320">
        <f>IF(Q$5=0,0,Q$5/OIS_fec!Q$5)</f>
        <v>1.6889673920912796</v>
      </c>
      <c r="R96" s="320">
        <f>IF(R$5=0,0,R$5/OIS_fec!R$5)</f>
        <v>1.6569739634998877</v>
      </c>
      <c r="S96" s="320">
        <f>IF(S$5=0,0,S$5/OIS_fec!S$5)</f>
        <v>1.6621845632722954</v>
      </c>
      <c r="T96" s="320">
        <f>IF(T$5=0,0,T$5/OIS_fec!T$5)</f>
        <v>1.6382585849301217</v>
      </c>
      <c r="U96" s="320">
        <f>IF(U$5=0,0,U$5/OIS_fec!U$5)</f>
        <v>1.6252458592902066</v>
      </c>
      <c r="V96" s="320">
        <f>IF(V$5=0,0,V$5/OIS_fec!V$5)</f>
        <v>1.6323457796493606</v>
      </c>
      <c r="W96" s="320">
        <f>IF(W$5=0,0,W$5/OIS_fec!W$5)</f>
        <v>1.6717581392541494</v>
      </c>
      <c r="X96" s="320">
        <f>IF(X$5=0,0,X$5/OIS_fec!X$5)</f>
        <v>1.6649910259014504</v>
      </c>
      <c r="Y96" s="320">
        <f>IF(Y$5=0,0,Y$5/OIS_fec!Y$5)</f>
        <v>1.6978337904393377</v>
      </c>
      <c r="DA96" s="95"/>
    </row>
    <row r="97" spans="1:105" ht="12" customHeight="1" x14ac:dyDescent="0.25">
      <c r="A97" s="55" t="s">
        <v>91</v>
      </c>
      <c r="B97" s="330">
        <f>IF(B$6=0,0,B$6/OIS_fec!B$6)</f>
        <v>0</v>
      </c>
      <c r="C97" s="330">
        <f>IF(C$6=0,0,C$6/OIS_fec!C$6)</f>
        <v>0</v>
      </c>
      <c r="D97" s="330">
        <f>IF(D$6=0,0,D$6/OIS_fec!D$6)</f>
        <v>0</v>
      </c>
      <c r="E97" s="330">
        <f>IF(E$6=0,0,E$6/OIS_fec!E$6)</f>
        <v>0</v>
      </c>
      <c r="F97" s="330">
        <f>IF(F$6=0,0,F$6/OIS_fec!F$6)</f>
        <v>0</v>
      </c>
      <c r="G97" s="330">
        <f>IF(G$6=0,0,G$6/OIS_fec!G$6)</f>
        <v>0</v>
      </c>
      <c r="H97" s="330">
        <f>IF(H$6=0,0,H$6/OIS_fec!H$6)</f>
        <v>0</v>
      </c>
      <c r="I97" s="330">
        <f>IF(I$6=0,0,I$6/OIS_fec!I$6)</f>
        <v>0</v>
      </c>
      <c r="J97" s="330">
        <f>IF(J$6=0,0,J$6/OIS_fec!J$6)</f>
        <v>0</v>
      </c>
      <c r="K97" s="330">
        <f>IF(K$6=0,0,K$6/OIS_fec!K$6)</f>
        <v>0</v>
      </c>
      <c r="L97" s="330">
        <f>IF(L$6=0,0,L$6/OIS_fec!L$6)</f>
        <v>0</v>
      </c>
      <c r="M97" s="330">
        <f>IF(M$6=0,0,M$6/OIS_fec!M$6)</f>
        <v>0</v>
      </c>
      <c r="N97" s="330">
        <f>IF(N$6=0,0,N$6/OIS_fec!N$6)</f>
        <v>0</v>
      </c>
      <c r="O97" s="330">
        <f>IF(O$6=0,0,O$6/OIS_fec!O$6)</f>
        <v>0</v>
      </c>
      <c r="P97" s="330">
        <f>IF(P$6=0,0,P$6/OIS_fec!P$6)</f>
        <v>0</v>
      </c>
      <c r="Q97" s="330">
        <f>IF(Q$6=0,0,Q$6/OIS_fec!Q$6)</f>
        <v>0</v>
      </c>
      <c r="R97" s="330">
        <f>IF(R$6=0,0,R$6/OIS_fec!R$6)</f>
        <v>0</v>
      </c>
      <c r="S97" s="330">
        <f>IF(S$6=0,0,S$6/OIS_fec!S$6)</f>
        <v>0</v>
      </c>
      <c r="T97" s="330">
        <f>IF(T$6=0,0,T$6/OIS_fec!T$6)</f>
        <v>0</v>
      </c>
      <c r="U97" s="330">
        <f>IF(U$6=0,0,U$6/OIS_fec!U$6)</f>
        <v>0</v>
      </c>
      <c r="V97" s="330">
        <f>IF(V$6=0,0,V$6/OIS_fec!V$6)</f>
        <v>0</v>
      </c>
      <c r="W97" s="330">
        <f>IF(W$6=0,0,W$6/OIS_fec!W$6)</f>
        <v>0</v>
      </c>
      <c r="X97" s="330">
        <f>IF(X$6=0,0,X$6/OIS_fec!X$6)</f>
        <v>0</v>
      </c>
      <c r="Y97" s="330">
        <f>IF(Y$6=0,0,Y$6/OIS_fec!Y$6)</f>
        <v>0</v>
      </c>
      <c r="DA97" s="67"/>
    </row>
    <row r="98" spans="1:105" ht="12" customHeight="1" x14ac:dyDescent="0.25">
      <c r="A98" s="173" t="s">
        <v>92</v>
      </c>
      <c r="B98" s="331">
        <f>IF(B$7=0,0,B$7/OIS_fec!B$7)</f>
        <v>0</v>
      </c>
      <c r="C98" s="331">
        <f>IF(C$7=0,0,C$7/OIS_fec!C$7)</f>
        <v>0</v>
      </c>
      <c r="D98" s="331">
        <f>IF(D$7=0,0,D$7/OIS_fec!D$7)</f>
        <v>0</v>
      </c>
      <c r="E98" s="331">
        <f>IF(E$7=0,0,E$7/OIS_fec!E$7)</f>
        <v>0</v>
      </c>
      <c r="F98" s="331">
        <f>IF(F$7=0,0,F$7/OIS_fec!F$7)</f>
        <v>0</v>
      </c>
      <c r="G98" s="331">
        <f>IF(G$7=0,0,G$7/OIS_fec!G$7)</f>
        <v>0</v>
      </c>
      <c r="H98" s="331">
        <f>IF(H$7=0,0,H$7/OIS_fec!H$7)</f>
        <v>0</v>
      </c>
      <c r="I98" s="331">
        <f>IF(I$7=0,0,I$7/OIS_fec!I$7)</f>
        <v>0</v>
      </c>
      <c r="J98" s="331">
        <f>IF(J$7=0,0,J$7/OIS_fec!J$7)</f>
        <v>0</v>
      </c>
      <c r="K98" s="331">
        <f>IF(K$7=0,0,K$7/OIS_fec!K$7)</f>
        <v>0</v>
      </c>
      <c r="L98" s="331">
        <f>IF(L$7=0,0,L$7/OIS_fec!L$7)</f>
        <v>0</v>
      </c>
      <c r="M98" s="331">
        <f>IF(M$7=0,0,M$7/OIS_fec!M$7)</f>
        <v>0</v>
      </c>
      <c r="N98" s="331">
        <f>IF(N$7=0,0,N$7/OIS_fec!N$7)</f>
        <v>0</v>
      </c>
      <c r="O98" s="331">
        <f>IF(O$7=0,0,O$7/OIS_fec!O$7)</f>
        <v>0</v>
      </c>
      <c r="P98" s="331">
        <f>IF(P$7=0,0,P$7/OIS_fec!P$7)</f>
        <v>0</v>
      </c>
      <c r="Q98" s="331">
        <f>IF(Q$7=0,0,Q$7/OIS_fec!Q$7)</f>
        <v>0</v>
      </c>
      <c r="R98" s="331">
        <f>IF(R$7=0,0,R$7/OIS_fec!R$7)</f>
        <v>0</v>
      </c>
      <c r="S98" s="331">
        <f>IF(S$7=0,0,S$7/OIS_fec!S$7)</f>
        <v>0</v>
      </c>
      <c r="T98" s="331">
        <f>IF(T$7=0,0,T$7/OIS_fec!T$7)</f>
        <v>0</v>
      </c>
      <c r="U98" s="331">
        <f>IF(U$7=0,0,U$7/OIS_fec!U$7)</f>
        <v>0</v>
      </c>
      <c r="V98" s="331">
        <f>IF(V$7=0,0,V$7/OIS_fec!V$7)</f>
        <v>0</v>
      </c>
      <c r="W98" s="331">
        <f>IF(W$7=0,0,W$7/OIS_fec!W$7)</f>
        <v>0</v>
      </c>
      <c r="X98" s="331">
        <f>IF(X$7=0,0,X$7/OIS_fec!X$7)</f>
        <v>0</v>
      </c>
      <c r="Y98" s="331">
        <f>IF(Y$7=0,0,Y$7/OIS_fec!Y$7)</f>
        <v>0</v>
      </c>
      <c r="DA98" s="177"/>
    </row>
    <row r="99" spans="1:105" ht="12" customHeight="1" x14ac:dyDescent="0.25">
      <c r="A99" s="173" t="s">
        <v>93</v>
      </c>
      <c r="B99" s="331">
        <f>IF(B$8=0,0,B$8/OIS_fec!B$8)</f>
        <v>0</v>
      </c>
      <c r="C99" s="331">
        <f>IF(C$8=0,0,C$8/OIS_fec!C$8)</f>
        <v>0</v>
      </c>
      <c r="D99" s="331">
        <f>IF(D$8=0,0,D$8/OIS_fec!D$8)</f>
        <v>0</v>
      </c>
      <c r="E99" s="331">
        <f>IF(E$8=0,0,E$8/OIS_fec!E$8)</f>
        <v>0</v>
      </c>
      <c r="F99" s="331">
        <f>IF(F$8=0,0,F$8/OIS_fec!F$8)</f>
        <v>0</v>
      </c>
      <c r="G99" s="331">
        <f>IF(G$8=0,0,G$8/OIS_fec!G$8)</f>
        <v>0</v>
      </c>
      <c r="H99" s="331">
        <f>IF(H$8=0,0,H$8/OIS_fec!H$8)</f>
        <v>0</v>
      </c>
      <c r="I99" s="331">
        <f>IF(I$8=0,0,I$8/OIS_fec!I$8)</f>
        <v>0</v>
      </c>
      <c r="J99" s="331">
        <f>IF(J$8=0,0,J$8/OIS_fec!J$8)</f>
        <v>0</v>
      </c>
      <c r="K99" s="331">
        <f>IF(K$8=0,0,K$8/OIS_fec!K$8)</f>
        <v>0</v>
      </c>
      <c r="L99" s="331">
        <f>IF(L$8=0,0,L$8/OIS_fec!L$8)</f>
        <v>0</v>
      </c>
      <c r="M99" s="331">
        <f>IF(M$8=0,0,M$8/OIS_fec!M$8)</f>
        <v>0</v>
      </c>
      <c r="N99" s="331">
        <f>IF(N$8=0,0,N$8/OIS_fec!N$8)</f>
        <v>0</v>
      </c>
      <c r="O99" s="331">
        <f>IF(O$8=0,0,O$8/OIS_fec!O$8)</f>
        <v>0</v>
      </c>
      <c r="P99" s="331">
        <f>IF(P$8=0,0,P$8/OIS_fec!P$8)</f>
        <v>0</v>
      </c>
      <c r="Q99" s="331">
        <f>IF(Q$8=0,0,Q$8/OIS_fec!Q$8)</f>
        <v>0</v>
      </c>
      <c r="R99" s="331">
        <f>IF(R$8=0,0,R$8/OIS_fec!R$8)</f>
        <v>0</v>
      </c>
      <c r="S99" s="331">
        <f>IF(S$8=0,0,S$8/OIS_fec!S$8)</f>
        <v>0</v>
      </c>
      <c r="T99" s="331">
        <f>IF(T$8=0,0,T$8/OIS_fec!T$8)</f>
        <v>0</v>
      </c>
      <c r="U99" s="331">
        <f>IF(U$8=0,0,U$8/OIS_fec!U$8)</f>
        <v>0</v>
      </c>
      <c r="V99" s="331">
        <f>IF(V$8=0,0,V$8/OIS_fec!V$8)</f>
        <v>0</v>
      </c>
      <c r="W99" s="331">
        <f>IF(W$8=0,0,W$8/OIS_fec!W$8)</f>
        <v>0</v>
      </c>
      <c r="X99" s="331">
        <f>IF(X$8=0,0,X$8/OIS_fec!X$8)</f>
        <v>0</v>
      </c>
      <c r="Y99" s="331">
        <f>IF(Y$8=0,0,Y$8/OIS_fec!Y$8)</f>
        <v>0</v>
      </c>
      <c r="DA99" s="177"/>
    </row>
    <row r="100" spans="1:105" ht="12" customHeight="1" x14ac:dyDescent="0.25">
      <c r="A100" s="173" t="s">
        <v>94</v>
      </c>
      <c r="B100" s="331">
        <f>IF(B$9=0,0,B$9/OIS_fec!B$9)</f>
        <v>0</v>
      </c>
      <c r="C100" s="331">
        <f>IF(C$9=0,0,C$9/OIS_fec!C$9)</f>
        <v>0</v>
      </c>
      <c r="D100" s="331">
        <f>IF(D$9=0,0,D$9/OIS_fec!D$9)</f>
        <v>0</v>
      </c>
      <c r="E100" s="331">
        <f>IF(E$9=0,0,E$9/OIS_fec!E$9)</f>
        <v>0</v>
      </c>
      <c r="F100" s="331">
        <f>IF(F$9=0,0,F$9/OIS_fec!F$9)</f>
        <v>0</v>
      </c>
      <c r="G100" s="331">
        <f>IF(G$9=0,0,G$9/OIS_fec!G$9)</f>
        <v>0</v>
      </c>
      <c r="H100" s="331">
        <f>IF(H$9=0,0,H$9/OIS_fec!H$9)</f>
        <v>0</v>
      </c>
      <c r="I100" s="331">
        <f>IF(I$9=0,0,I$9/OIS_fec!I$9)</f>
        <v>0</v>
      </c>
      <c r="J100" s="331">
        <f>IF(J$9=0,0,J$9/OIS_fec!J$9)</f>
        <v>0</v>
      </c>
      <c r="K100" s="331">
        <f>IF(K$9=0,0,K$9/OIS_fec!K$9)</f>
        <v>0</v>
      </c>
      <c r="L100" s="331">
        <f>IF(L$9=0,0,L$9/OIS_fec!L$9)</f>
        <v>0</v>
      </c>
      <c r="M100" s="331">
        <f>IF(M$9=0,0,M$9/OIS_fec!M$9)</f>
        <v>0</v>
      </c>
      <c r="N100" s="331">
        <f>IF(N$9=0,0,N$9/OIS_fec!N$9)</f>
        <v>0</v>
      </c>
      <c r="O100" s="331">
        <f>IF(O$9=0,0,O$9/OIS_fec!O$9)</f>
        <v>0</v>
      </c>
      <c r="P100" s="331">
        <f>IF(P$9=0,0,P$9/OIS_fec!P$9)</f>
        <v>0</v>
      </c>
      <c r="Q100" s="331">
        <f>IF(Q$9=0,0,Q$9/OIS_fec!Q$9)</f>
        <v>0</v>
      </c>
      <c r="R100" s="331">
        <f>IF(R$9=0,0,R$9/OIS_fec!R$9)</f>
        <v>0</v>
      </c>
      <c r="S100" s="331">
        <f>IF(S$9=0,0,S$9/OIS_fec!S$9)</f>
        <v>0</v>
      </c>
      <c r="T100" s="331">
        <f>IF(T$9=0,0,T$9/OIS_fec!T$9)</f>
        <v>0</v>
      </c>
      <c r="U100" s="331">
        <f>IF(U$9=0,0,U$9/OIS_fec!U$9)</f>
        <v>0</v>
      </c>
      <c r="V100" s="331">
        <f>IF(V$9=0,0,V$9/OIS_fec!V$9)</f>
        <v>0</v>
      </c>
      <c r="W100" s="331">
        <f>IF(W$9=0,0,W$9/OIS_fec!W$9)</f>
        <v>0</v>
      </c>
      <c r="X100" s="331">
        <f>IF(X$9=0,0,X$9/OIS_fec!X$9)</f>
        <v>0</v>
      </c>
      <c r="Y100" s="331">
        <f>IF(Y$9=0,0,Y$9/OIS_fec!Y$9)</f>
        <v>0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1.5236695419975876</v>
      </c>
      <c r="C101" s="332">
        <f>IF(C$10=0,0,C$10/OIS_fec!C$10)</f>
        <v>1.5240226791284675</v>
      </c>
      <c r="D101" s="332">
        <f>IF(D$10=0,0,D$10/OIS_fec!D$10)</f>
        <v>1.5007306655316175</v>
      </c>
      <c r="E101" s="332">
        <f>IF(E$10=0,0,E$10/OIS_fec!E$10)</f>
        <v>1.1119091204167815</v>
      </c>
      <c r="F101" s="332">
        <f>IF(F$10=0,0,F$10/OIS_fec!F$10)</f>
        <v>1.0385992733579554</v>
      </c>
      <c r="G101" s="332">
        <f>IF(G$10=0,0,G$10/OIS_fec!G$10)</f>
        <v>2.1017937669486026</v>
      </c>
      <c r="H101" s="332">
        <f>IF(H$10=0,0,H$10/OIS_fec!H$10)</f>
        <v>2.1818566942094701</v>
      </c>
      <c r="I101" s="332">
        <f>IF(I$10=0,0,I$10/OIS_fec!I$10)</f>
        <v>2.1945512290321387</v>
      </c>
      <c r="J101" s="332">
        <f>IF(J$10=0,0,J$10/OIS_fec!J$10)</f>
        <v>2.2704336035692125</v>
      </c>
      <c r="K101" s="332">
        <f>IF(K$10=0,0,K$10/OIS_fec!K$10)</f>
        <v>2.2647370563902713</v>
      </c>
      <c r="L101" s="332">
        <f>IF(L$10=0,0,L$10/OIS_fec!L$10)</f>
        <v>2.2562949703907353</v>
      </c>
      <c r="M101" s="332">
        <f>IF(M$10=0,0,M$10/OIS_fec!M$10)</f>
        <v>0.90629660915487986</v>
      </c>
      <c r="N101" s="332">
        <f>IF(N$10=0,0,N$10/OIS_fec!N$10)</f>
        <v>0.76796566548998835</v>
      </c>
      <c r="O101" s="332">
        <f>IF(O$10=0,0,O$10/OIS_fec!O$10)</f>
        <v>0.76188355267982655</v>
      </c>
      <c r="P101" s="332">
        <f>IF(P$10=0,0,P$10/OIS_fec!P$10)</f>
        <v>0.85571496360730881</v>
      </c>
      <c r="Q101" s="332">
        <f>IF(Q$10=0,0,Q$10/OIS_fec!Q$10)</f>
        <v>0.88652384833573561</v>
      </c>
      <c r="R101" s="332">
        <f>IF(R$10=0,0,R$10/OIS_fec!R$10)</f>
        <v>0.89252494140903382</v>
      </c>
      <c r="S101" s="332">
        <f>IF(S$10=0,0,S$10/OIS_fec!S$10)</f>
        <v>0.84817777779705239</v>
      </c>
      <c r="T101" s="332">
        <f>IF(T$10=0,0,T$10/OIS_fec!T$10)</f>
        <v>0.7511805974726169</v>
      </c>
      <c r="U101" s="332">
        <f>IF(U$10=0,0,U$10/OIS_fec!U$10)</f>
        <v>0.71005057663408289</v>
      </c>
      <c r="V101" s="332">
        <f>IF(V$10=0,0,V$10/OIS_fec!V$10)</f>
        <v>0.58958261841277348</v>
      </c>
      <c r="W101" s="332">
        <f>IF(W$10=0,0,W$10/OIS_fec!W$10)</f>
        <v>0.72418322391475198</v>
      </c>
      <c r="X101" s="332">
        <f>IF(X$10=0,0,X$10/OIS_fec!X$10)</f>
        <v>0.71189386428782409</v>
      </c>
      <c r="Y101" s="332">
        <f>IF(Y$10=0,0,Y$10/OIS_fec!Y$10)</f>
        <v>0.73284923494216292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3.5845691450691461</v>
      </c>
      <c r="C102" s="348">
        <f>IF(C$16=0,0,C$16/OIS_fec!C$16)</f>
        <v>3.4554661717603605</v>
      </c>
      <c r="D102" s="348">
        <f>IF(D$16=0,0,D$16/OIS_fec!D$16)</f>
        <v>3.0470081191006813</v>
      </c>
      <c r="E102" s="348">
        <f>IF(E$16=0,0,E$16/OIS_fec!E$16)</f>
        <v>3.1036081786641634</v>
      </c>
      <c r="F102" s="348">
        <f>IF(F$16=0,0,F$16/OIS_fec!F$16)</f>
        <v>3.0422146605285518</v>
      </c>
      <c r="G102" s="348">
        <f>IF(G$16=0,0,G$16/OIS_fec!G$16)</f>
        <v>2.4154666642912557</v>
      </c>
      <c r="H102" s="348">
        <f>IF(H$16=0,0,H$16/OIS_fec!H$16)</f>
        <v>2.4937903419769474</v>
      </c>
      <c r="I102" s="348">
        <f>IF(I$16=0,0,I$16/OIS_fec!I$16)</f>
        <v>1.4378320121636419</v>
      </c>
      <c r="J102" s="348">
        <f>IF(J$16=0,0,J$16/OIS_fec!J$16)</f>
        <v>1.3813574331568701</v>
      </c>
      <c r="K102" s="348">
        <f>IF(K$16=0,0,K$16/OIS_fec!K$16)</f>
        <v>1.2064052217962058</v>
      </c>
      <c r="L102" s="348">
        <f>IF(L$16=0,0,L$16/OIS_fec!L$16)</f>
        <v>1.7019659548028276</v>
      </c>
      <c r="M102" s="348">
        <f>IF(M$16=0,0,M$16/OIS_fec!M$16)</f>
        <v>2.0220867261076516</v>
      </c>
      <c r="N102" s="348">
        <f>IF(N$16=0,0,N$16/OIS_fec!N$16)</f>
        <v>1.9665886318028241</v>
      </c>
      <c r="O102" s="348">
        <f>IF(O$16=0,0,O$16/OIS_fec!O$16)</f>
        <v>2.1446573259291171</v>
      </c>
      <c r="P102" s="348">
        <f>IF(P$16=0,0,P$16/OIS_fec!P$16)</f>
        <v>2.1667743410831104</v>
      </c>
      <c r="Q102" s="348">
        <f>IF(Q$16=0,0,Q$16/OIS_fec!Q$16)</f>
        <v>2.1541306043014519</v>
      </c>
      <c r="R102" s="348">
        <f>IF(R$16=0,0,R$16/OIS_fec!R$16)</f>
        <v>2.1410067407256412</v>
      </c>
      <c r="S102" s="348">
        <f>IF(S$16=0,0,S$16/OIS_fec!S$16)</f>
        <v>2.2350307834345271</v>
      </c>
      <c r="T102" s="348">
        <f>IF(T$16=0,0,T$16/OIS_fec!T$16)</f>
        <v>2.1729918489857831</v>
      </c>
      <c r="U102" s="348">
        <f>IF(U$16=0,0,U$16/OIS_fec!U$16)</f>
        <v>2.1541511669179281</v>
      </c>
      <c r="V102" s="348">
        <f>IF(V$16=0,0,V$16/OIS_fec!V$16)</f>
        <v>2.2031285301787293</v>
      </c>
      <c r="W102" s="348">
        <f>IF(W$16=0,0,W$16/OIS_fec!W$16)</f>
        <v>2.2481219456572852</v>
      </c>
      <c r="X102" s="348">
        <f>IF(X$16=0,0,X$16/OIS_fec!X$16)</f>
        <v>2.1631545919435946</v>
      </c>
      <c r="Y102" s="348">
        <f>IF(Y$16=0,0,Y$16/OIS_fec!Y$16)</f>
        <v>2.2591139025785174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3.1767003141857697</v>
      </c>
      <c r="C103" s="348">
        <f>IF(C$27=0,0,C$27/OIS_fec!C$27)</f>
        <v>3.1842487360151988</v>
      </c>
      <c r="D103" s="348">
        <f>IF(D$27=0,0,D$27/OIS_fec!D$27)</f>
        <v>2.7102730211731716</v>
      </c>
      <c r="E103" s="348">
        <f>IF(E$27=0,0,E$27/OIS_fec!E$27)</f>
        <v>2.7199087495199104</v>
      </c>
      <c r="F103" s="348">
        <f>IF(F$27=0,0,F$27/OIS_fec!F$27)</f>
        <v>2.6614460766947823</v>
      </c>
      <c r="G103" s="348">
        <f>IF(G$27=0,0,G$27/OIS_fec!G$27)</f>
        <v>2.4573181091193446</v>
      </c>
      <c r="H103" s="348">
        <f>IF(H$27=0,0,H$27/OIS_fec!H$27)</f>
        <v>2.5045131521458561</v>
      </c>
      <c r="I103" s="348">
        <f>IF(I$27=0,0,I$27/OIS_fec!I$27)</f>
        <v>2.4597637512800801</v>
      </c>
      <c r="J103" s="348">
        <f>IF(J$27=0,0,J$27/OIS_fec!J$27)</f>
        <v>2.4577251430331275</v>
      </c>
      <c r="K103" s="348">
        <f>IF(K$27=0,0,K$27/OIS_fec!K$27)</f>
        <v>2.4898873961376271</v>
      </c>
      <c r="L103" s="348">
        <f>IF(L$27=0,0,L$27/OIS_fec!L$27)</f>
        <v>2.4378517391652643</v>
      </c>
      <c r="M103" s="348">
        <f>IF(M$27=0,0,M$27/OIS_fec!M$27)</f>
        <v>2.6338626088784585</v>
      </c>
      <c r="N103" s="348">
        <f>IF(N$27=0,0,N$27/OIS_fec!N$27)</f>
        <v>2.627261148419322</v>
      </c>
      <c r="O103" s="348">
        <f>IF(O$27=0,0,O$27/OIS_fec!O$27)</f>
        <v>2.6326488379261486</v>
      </c>
      <c r="P103" s="348">
        <f>IF(P$27=0,0,P$27/OIS_fec!P$27)</f>
        <v>2.6281731939601918</v>
      </c>
      <c r="Q103" s="348">
        <f>IF(Q$27=0,0,Q$27/OIS_fec!Q$27)</f>
        <v>2.6065254908971993</v>
      </c>
      <c r="R103" s="348">
        <f>IF(R$27=0,0,R$27/OIS_fec!R$27)</f>
        <v>2.5486731933251816</v>
      </c>
      <c r="S103" s="348">
        <f>IF(S$27=0,0,S$27/OIS_fec!S$27)</f>
        <v>2.5697983234500748</v>
      </c>
      <c r="T103" s="348">
        <f>IF(T$27=0,0,T$27/OIS_fec!T$27)</f>
        <v>2.565321611961445</v>
      </c>
      <c r="U103" s="348">
        <f>IF(U$27=0,0,U$27/OIS_fec!U$27)</f>
        <v>2.5574764545909181</v>
      </c>
      <c r="V103" s="348">
        <f>IF(V$27=0,0,V$27/OIS_fec!V$27)</f>
        <v>2.6191330757416784</v>
      </c>
      <c r="W103" s="348">
        <f>IF(W$27=0,0,W$27/OIS_fec!W$27)</f>
        <v>2.5585347170838886</v>
      </c>
      <c r="X103" s="348">
        <f>IF(X$27=0,0,X$27/OIS_fec!X$27)</f>
        <v>2.5618114640142062</v>
      </c>
      <c r="Y103" s="348">
        <f>IF(Y$27=0,0,Y$27/OIS_fec!Y$27)</f>
        <v>2.5762308854585068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3.5818773350458493</v>
      </c>
      <c r="C104" s="348">
        <f>IF(C$35=0,0,C$35/OIS_fec!C$35)</f>
        <v>3.5151486447782054</v>
      </c>
      <c r="D104" s="348">
        <f>IF(D$35=0,0,D$35/OIS_fec!D$35)</f>
        <v>2.7378301691485247</v>
      </c>
      <c r="E104" s="348">
        <f>IF(E$35=0,0,E$35/OIS_fec!E$35)</f>
        <v>2.7521845361616442</v>
      </c>
      <c r="F104" s="348">
        <f>IF(F$35=0,0,F$35/OIS_fec!F$35)</f>
        <v>2.6812838262288756</v>
      </c>
      <c r="G104" s="348">
        <f>IF(G$35=0,0,G$35/OIS_fec!G$35)</f>
        <v>2.3771450028102201</v>
      </c>
      <c r="H104" s="348">
        <f>IF(H$35=0,0,H$35/OIS_fec!H$35)</f>
        <v>2.4353990581059244</v>
      </c>
      <c r="I104" s="348">
        <f>IF(I$35=0,0,I$35/OIS_fec!I$35)</f>
        <v>1.7379982907672771</v>
      </c>
      <c r="J104" s="348">
        <f>IF(J$35=0,0,J$35/OIS_fec!J$35)</f>
        <v>1.7040230189323247</v>
      </c>
      <c r="K104" s="348">
        <f>IF(K$35=0,0,K$35/OIS_fec!K$35)</f>
        <v>1.5170299343458091</v>
      </c>
      <c r="L104" s="348">
        <f>IF(L$35=0,0,L$35/OIS_fec!L$35)</f>
        <v>1.9202033201666695</v>
      </c>
      <c r="M104" s="348">
        <f>IF(M$35=0,0,M$35/OIS_fec!M$35)</f>
        <v>1.9081620302585971</v>
      </c>
      <c r="N104" s="348">
        <f>IF(N$35=0,0,N$35/OIS_fec!N$35)</f>
        <v>1.8519750041647163</v>
      </c>
      <c r="O104" s="348">
        <f>IF(O$35=0,0,O$35/OIS_fec!O$35)</f>
        <v>1.9532670506960159</v>
      </c>
      <c r="P104" s="348">
        <f>IF(P$35=0,0,P$35/OIS_fec!P$35)</f>
        <v>1.9747175867465101</v>
      </c>
      <c r="Q104" s="348">
        <f>IF(Q$35=0,0,Q$35/OIS_fec!Q$35)</f>
        <v>1.9891383493004127</v>
      </c>
      <c r="R104" s="348">
        <f>IF(R$35=0,0,R$35/OIS_fec!R$35)</f>
        <v>1.9968539711668911</v>
      </c>
      <c r="S104" s="348">
        <f>IF(S$35=0,0,S$35/OIS_fec!S$35)</f>
        <v>2.122945540304829</v>
      </c>
      <c r="T104" s="348">
        <f>IF(T$35=0,0,T$35/OIS_fec!T$35)</f>
        <v>2.0441505675170526</v>
      </c>
      <c r="U104" s="348">
        <f>IF(U$35=0,0,U$35/OIS_fec!U$35)</f>
        <v>1.9762500384112385</v>
      </c>
      <c r="V104" s="348">
        <f>IF(V$35=0,0,V$35/OIS_fec!V$35)</f>
        <v>1.896938066632361</v>
      </c>
      <c r="W104" s="348">
        <f>IF(W$35=0,0,W$35/OIS_fec!W$35)</f>
        <v>1.9901074837848411</v>
      </c>
      <c r="X104" s="348">
        <f>IF(X$35=0,0,X$35/OIS_fec!X$35)</f>
        <v>1.9314395175910897</v>
      </c>
      <c r="Y104" s="348">
        <f>IF(Y$35=0,0,Y$35/OIS_fec!Y$35)</f>
        <v>1.9969672776362546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1.5298516648415497</v>
      </c>
      <c r="C105" s="348">
        <f>IF(C$54=0,0,C$54/OIS_fec!C$54)</f>
        <v>1.4850802025147625</v>
      </c>
      <c r="D105" s="348">
        <f>IF(D$54=0,0,D$54/OIS_fec!D$54)</f>
        <v>1.0565213013019843</v>
      </c>
      <c r="E105" s="348">
        <f>IF(E$54=0,0,E$54/OIS_fec!E$54)</f>
        <v>0.69162785970075313</v>
      </c>
      <c r="F105" s="348">
        <f>IF(F$54=0,0,F$54/OIS_fec!F$54)</f>
        <v>0.67565554755717905</v>
      </c>
      <c r="G105" s="348">
        <f>IF(G$54=0,0,G$54/OIS_fec!G$54)</f>
        <v>1.4624342638997114</v>
      </c>
      <c r="H105" s="348">
        <f>IF(H$54=0,0,H$54/OIS_fec!H$54)</f>
        <v>1.7069575562892421</v>
      </c>
      <c r="I105" s="348">
        <f>IF(I$54=0,0,I$54/OIS_fec!I$54)</f>
        <v>1.666712961127951</v>
      </c>
      <c r="J105" s="348">
        <f>IF(J$54=0,0,J$54/OIS_fec!J$54)</f>
        <v>1.9382476617804389</v>
      </c>
      <c r="K105" s="348">
        <f>IF(K$54=0,0,K$54/OIS_fec!K$54)</f>
        <v>1.7603572298352177</v>
      </c>
      <c r="L105" s="348">
        <f>IF(L$54=0,0,L$54/OIS_fec!L$54)</f>
        <v>1.9614440628018586</v>
      </c>
      <c r="M105" s="348">
        <f>IF(M$54=0,0,M$54/OIS_fec!M$54)</f>
        <v>0.90342505427295894</v>
      </c>
      <c r="N105" s="348">
        <f>IF(N$54=0,0,N$54/OIS_fec!N$54)</f>
        <v>0.83985765632232956</v>
      </c>
      <c r="O105" s="348">
        <f>IF(O$54=0,0,O$54/OIS_fec!O$54)</f>
        <v>0.84392976596300995</v>
      </c>
      <c r="P105" s="348">
        <f>IF(P$54=0,0,P$54/OIS_fec!P$54)</f>
        <v>0.8624204395616345</v>
      </c>
      <c r="Q105" s="348">
        <f>IF(Q$54=0,0,Q$54/OIS_fec!Q$54)</f>
        <v>0.85809304148107735</v>
      </c>
      <c r="R105" s="348">
        <f>IF(R$54=0,0,R$54/OIS_fec!R$54)</f>
        <v>0.85578555638090104</v>
      </c>
      <c r="S105" s="348">
        <f>IF(S$54=0,0,S$54/OIS_fec!S$54)</f>
        <v>0.86629435720954162</v>
      </c>
      <c r="T105" s="348">
        <f>IF(T$54=0,0,T$54/OIS_fec!T$54)</f>
        <v>0.7866512481650344</v>
      </c>
      <c r="U105" s="348">
        <f>IF(U$54=0,0,U$54/OIS_fec!U$54)</f>
        <v>0.73739429632196674</v>
      </c>
      <c r="V105" s="348">
        <f>IF(V$54=0,0,V$54/OIS_fec!V$54)</f>
        <v>0.55532909162205424</v>
      </c>
      <c r="W105" s="348">
        <f>IF(W$54=0,0,W$54/OIS_fec!W$54)</f>
        <v>0.69010865131619059</v>
      </c>
      <c r="X105" s="348">
        <f>IF(X$54=0,0,X$54/OIS_fec!X$54)</f>
        <v>0.63925941533856201</v>
      </c>
      <c r="Y105" s="348">
        <f>IF(Y$54=0,0,Y$54/OIS_fec!Y$54)</f>
        <v>0.60838663823820482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3.1024188000000001</v>
      </c>
      <c r="C106" s="348">
        <f>IF(C$68=0,0,C$68/OIS_fec!C$68)</f>
        <v>3.1024187999999993</v>
      </c>
      <c r="D106" s="348">
        <f>IF(D$68=0,0,D$68/OIS_fec!D$68)</f>
        <v>3.1024188000000006</v>
      </c>
      <c r="E106" s="348">
        <f>IF(E$68=0,0,E$68/OIS_fec!E$68)</f>
        <v>3.1024188000000006</v>
      </c>
      <c r="F106" s="348">
        <f>IF(F$68=0,0,F$68/OIS_fec!F$68)</f>
        <v>3.1024188000000001</v>
      </c>
      <c r="G106" s="348">
        <f>IF(G$68=0,0,G$68/OIS_fec!G$68)</f>
        <v>3.102418800000001</v>
      </c>
      <c r="H106" s="348">
        <f>IF(H$68=0,0,H$68/OIS_fec!H$68)</f>
        <v>3.102418800000001</v>
      </c>
      <c r="I106" s="348">
        <f>IF(I$68=0,0,I$68/OIS_fec!I$68)</f>
        <v>3.1024188000000015</v>
      </c>
      <c r="J106" s="348">
        <f>IF(J$68=0,0,J$68/OIS_fec!J$68)</f>
        <v>3.102418800000001</v>
      </c>
      <c r="K106" s="348">
        <f>IF(K$68=0,0,K$68/OIS_fec!K$68)</f>
        <v>3.102418800000001</v>
      </c>
      <c r="L106" s="348">
        <f>IF(L$68=0,0,L$68/OIS_fec!L$68)</f>
        <v>3.1024187999999993</v>
      </c>
      <c r="M106" s="348">
        <f>IF(M$68=0,0,M$68/OIS_fec!M$68)</f>
        <v>3.1024187999999997</v>
      </c>
      <c r="N106" s="348">
        <f>IF(N$68=0,0,N$68/OIS_fec!N$68)</f>
        <v>3.1024188000000001</v>
      </c>
      <c r="O106" s="348">
        <f>IF(O$68=0,0,O$68/OIS_fec!O$68)</f>
        <v>3.1024188000000001</v>
      </c>
      <c r="P106" s="348">
        <f>IF(P$68=0,0,P$68/OIS_fec!P$68)</f>
        <v>3.102418800000001</v>
      </c>
      <c r="Q106" s="348">
        <f>IF(Q$68=0,0,Q$68/OIS_fec!Q$68)</f>
        <v>3.102418800000001</v>
      </c>
      <c r="R106" s="348">
        <f>IF(R$68=0,0,R$68/OIS_fec!R$68)</f>
        <v>3.0138295063916272</v>
      </c>
      <c r="S106" s="348">
        <f>IF(S$68=0,0,S$68/OIS_fec!S$68)</f>
        <v>2.9643472457065947</v>
      </c>
      <c r="T106" s="348">
        <f>IF(T$68=0,0,T$68/OIS_fec!T$68)</f>
        <v>2.9209295585613084</v>
      </c>
      <c r="U106" s="348">
        <f>IF(U$68=0,0,U$68/OIS_fec!U$68)</f>
        <v>2.9244274277764277</v>
      </c>
      <c r="V106" s="348">
        <f>IF(V$68=0,0,V$68/OIS_fec!V$68)</f>
        <v>2.9242923243243437</v>
      </c>
      <c r="W106" s="348">
        <f>IF(W$68=0,0,W$68/OIS_fec!W$68)</f>
        <v>2.9355939827427737</v>
      </c>
      <c r="X106" s="348">
        <f>IF(X$68=0,0,X$68/OIS_fec!X$68)</f>
        <v>2.9340752927583531</v>
      </c>
      <c r="Y106" s="348">
        <f>IF(Y$68=0,0,Y$68/OIS_fec!Y$68)</f>
        <v>2.9185973985990237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</v>
      </c>
      <c r="C107" s="333">
        <f>IF(C$69=0,0,C$69/OIS_fec!C$69)</f>
        <v>0</v>
      </c>
      <c r="D107" s="333">
        <f>IF(D$69=0,0,D$69/OIS_fec!D$69)</f>
        <v>0</v>
      </c>
      <c r="E107" s="333">
        <f>IF(E$69=0,0,E$69/OIS_fec!E$69)</f>
        <v>0</v>
      </c>
      <c r="F107" s="333">
        <f>IF(F$69=0,0,F$69/OIS_fec!F$69)</f>
        <v>0</v>
      </c>
      <c r="G107" s="333">
        <f>IF(G$69=0,0,G$69/OIS_fec!G$69)</f>
        <v>0</v>
      </c>
      <c r="H107" s="333">
        <f>IF(H$69=0,0,H$69/OIS_fec!H$69)</f>
        <v>0</v>
      </c>
      <c r="I107" s="333">
        <f>IF(I$69=0,0,I$69/OIS_fec!I$69)</f>
        <v>0</v>
      </c>
      <c r="J107" s="333">
        <f>IF(J$69=0,0,J$69/OIS_fec!J$69)</f>
        <v>0</v>
      </c>
      <c r="K107" s="333">
        <f>IF(K$69=0,0,K$69/OIS_fec!K$69)</f>
        <v>0</v>
      </c>
      <c r="L107" s="333">
        <f>IF(L$69=0,0,L$69/OIS_fec!L$69)</f>
        <v>0</v>
      </c>
      <c r="M107" s="333">
        <f>IF(M$69=0,0,M$69/OIS_fec!M$69)</f>
        <v>0</v>
      </c>
      <c r="N107" s="333">
        <f>IF(N$69=0,0,N$69/OIS_fec!N$69)</f>
        <v>0</v>
      </c>
      <c r="O107" s="333">
        <f>IF(O$69=0,0,O$69/OIS_fec!O$69)</f>
        <v>0</v>
      </c>
      <c r="P107" s="333">
        <f>IF(P$69=0,0,P$69/OIS_fec!P$69)</f>
        <v>0</v>
      </c>
      <c r="Q107" s="333">
        <f>IF(Q$69=0,0,Q$69/OIS_fec!Q$69)</f>
        <v>0</v>
      </c>
      <c r="R107" s="333">
        <f>IF(R$69=0,0,R$69/OIS_fec!R$69)</f>
        <v>0</v>
      </c>
      <c r="S107" s="333">
        <f>IF(S$69=0,0,S$69/OIS_fec!S$69)</f>
        <v>0</v>
      </c>
      <c r="T107" s="333">
        <f>IF(T$69=0,0,T$69/OIS_fec!T$69)</f>
        <v>0</v>
      </c>
      <c r="U107" s="333">
        <f>IF(U$69=0,0,U$69/OIS_fec!U$69)</f>
        <v>0</v>
      </c>
      <c r="V107" s="333">
        <f>IF(V$69=0,0,V$69/OIS_fec!V$69)</f>
        <v>0</v>
      </c>
      <c r="W107" s="333">
        <f>IF(W$69=0,0,W$69/OIS_fec!W$69)</f>
        <v>0</v>
      </c>
      <c r="X107" s="333">
        <f>IF(X$69=0,0,X$69/OIS_fec!X$69)</f>
        <v>0</v>
      </c>
      <c r="Y107" s="333">
        <f>IF(Y$69=0,0,Y$69/OIS_fec!Y$69)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2025-11-06T10:24:18Z</dcterms:created>
  <dcterms:modified xsi:type="dcterms:W3CDTF">2025-11-06T10:24:18Z</dcterms:modified>
</cp:coreProperties>
</file>